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D:\Zulfiqar\Accounts\Mar 2022\"/>
    </mc:Choice>
  </mc:AlternateContent>
  <bookViews>
    <workbookView xWindow="0" yWindow="0" windowWidth="23040" windowHeight="8916" tabRatio="913" activeTab="10"/>
  </bookViews>
  <sheets>
    <sheet name="BS" sheetId="5" r:id="rId1"/>
    <sheet name="IS" sheetId="6" r:id="rId2"/>
    <sheet name="IS-QTR" sheetId="7" r:id="rId3"/>
    <sheet name="OCI" sheetId="41" r:id="rId4"/>
    <sheet name="OCI-QTR." sheetId="79" r:id="rId5"/>
    <sheet name="CF" sheetId="9" r:id="rId6"/>
    <sheet name="CF Working - New" sheetId="65" state="hidden" r:id="rId7"/>
    <sheet name="SMPF" sheetId="80" r:id="rId8"/>
    <sheet name="1 - 3.1" sheetId="84" r:id="rId9"/>
    <sheet name="3-5" sheetId="3" r:id="rId10"/>
    <sheet name="5.1" sheetId="59" r:id="rId11"/>
    <sheet name="5.2" sheetId="60" r:id="rId12"/>
    <sheet name="5.3" sheetId="61" r:id="rId13"/>
    <sheet name="9-13" sheetId="4" r:id="rId14"/>
    <sheet name="13.3" sheetId="77" r:id="rId15"/>
    <sheet name="15-16" sheetId="47" r:id="rId16"/>
    <sheet name="EQ - Mar 22" sheetId="81" r:id="rId17"/>
    <sheet name="DT - Mar 22" sheetId="82" r:id="rId18"/>
    <sheet name="MM - Mar 22 "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s>
  <definedNames>
    <definedName name="\0" localSheetId="8">#REF!</definedName>
    <definedName name="\0" localSheetId="4">#REF!</definedName>
    <definedName name="\0" localSheetId="7">#REF!</definedName>
    <definedName name="\0">#REF!</definedName>
    <definedName name="\A" localSheetId="8">'[1]last qrt2001'!#REF!</definedName>
    <definedName name="\A" localSheetId="10">'[1]last qrt2001'!#REF!</definedName>
    <definedName name="\A" localSheetId="12">'[1]last qrt2001'!#REF!</definedName>
    <definedName name="\A" localSheetId="6">'[1]last qrt2001'!#REF!</definedName>
    <definedName name="\A" localSheetId="4">'[1]last qrt2001'!#REF!</definedName>
    <definedName name="\A" localSheetId="7">'[1]last qrt2001'!#REF!</definedName>
    <definedName name="\A">'[1]last qrt2001'!#REF!</definedName>
    <definedName name="\B" localSheetId="8">'[1]last qrt2001'!#REF!</definedName>
    <definedName name="\B" localSheetId="10">'[1]last qrt2001'!#REF!</definedName>
    <definedName name="\B" localSheetId="12">'[1]last qrt2001'!#REF!</definedName>
    <definedName name="\B" localSheetId="6">'[1]last qrt2001'!#REF!</definedName>
    <definedName name="\B" localSheetId="4">'[1]last qrt2001'!#REF!</definedName>
    <definedName name="\B" localSheetId="7">'[1]last qrt2001'!#REF!</definedName>
    <definedName name="\B">'[1]last qrt2001'!#REF!</definedName>
    <definedName name="\c" localSheetId="10">#REF!</definedName>
    <definedName name="\c" localSheetId="12">#REF!</definedName>
    <definedName name="\c" localSheetId="6">#REF!</definedName>
    <definedName name="\c" localSheetId="4">#REF!</definedName>
    <definedName name="\c" localSheetId="7">#REF!</definedName>
    <definedName name="\c">#REF!</definedName>
    <definedName name="\d" localSheetId="8">#REF!</definedName>
    <definedName name="\d" localSheetId="10">#REF!</definedName>
    <definedName name="\d" localSheetId="12">#REF!</definedName>
    <definedName name="\d" localSheetId="6">#REF!</definedName>
    <definedName name="\d" localSheetId="4">#REF!</definedName>
    <definedName name="\d" localSheetId="7">#REF!</definedName>
    <definedName name="\d">#REF!</definedName>
    <definedName name="\e" localSheetId="10">#REF!</definedName>
    <definedName name="\e" localSheetId="12">#REF!</definedName>
    <definedName name="\e" localSheetId="6">#REF!</definedName>
    <definedName name="\e" localSheetId="4">#REF!</definedName>
    <definedName name="\e" localSheetId="7">#REF!</definedName>
    <definedName name="\e">#REF!</definedName>
    <definedName name="\H" localSheetId="4">'[2]Toyota PL ckd'!#REF!</definedName>
    <definedName name="\H" localSheetId="7">'[2]Toyota PL ckd'!#REF!</definedName>
    <definedName name="\H">'[2]Toyota PL ckd'!#REF!</definedName>
    <definedName name="\i" localSheetId="10">#REF!</definedName>
    <definedName name="\i" localSheetId="12">#REF!</definedName>
    <definedName name="\i" localSheetId="6">#REF!</definedName>
    <definedName name="\i" localSheetId="4">#REF!</definedName>
    <definedName name="\i" localSheetId="7">#REF!</definedName>
    <definedName name="\i">#REF!</definedName>
    <definedName name="\K" localSheetId="4">#REF!</definedName>
    <definedName name="\K" localSheetId="7">#REF!</definedName>
    <definedName name="\K">#REF!</definedName>
    <definedName name="\l" localSheetId="10">#REF!</definedName>
    <definedName name="\l" localSheetId="12">#REF!</definedName>
    <definedName name="\l" localSheetId="6">#REF!</definedName>
    <definedName name="\l" localSheetId="4">#REF!</definedName>
    <definedName name="\l" localSheetId="7">#REF!</definedName>
    <definedName name="\l">#REF!</definedName>
    <definedName name="\m" localSheetId="10">#REF!</definedName>
    <definedName name="\m" localSheetId="12">#REF!</definedName>
    <definedName name="\m" localSheetId="6">#REF!</definedName>
    <definedName name="\m" localSheetId="4">#REF!</definedName>
    <definedName name="\m" localSheetId="7">#REF!</definedName>
    <definedName name="\m">#REF!</definedName>
    <definedName name="\mansoor" localSheetId="4">#REF!</definedName>
    <definedName name="\mansoor" localSheetId="7">#REF!</definedName>
    <definedName name="\mansoor">#REF!</definedName>
    <definedName name="\n" localSheetId="10">#REF!</definedName>
    <definedName name="\n" localSheetId="12">#REF!</definedName>
    <definedName name="\n" localSheetId="6">#REF!</definedName>
    <definedName name="\n" localSheetId="4">#REF!</definedName>
    <definedName name="\n" localSheetId="7">#REF!</definedName>
    <definedName name="\n">#REF!</definedName>
    <definedName name="\o" localSheetId="10">#REF!</definedName>
    <definedName name="\o" localSheetId="12">#REF!</definedName>
    <definedName name="\o" localSheetId="6">#REF!</definedName>
    <definedName name="\o" localSheetId="4">#REF!</definedName>
    <definedName name="\o" localSheetId="7">#REF!</definedName>
    <definedName name="\o">#REF!</definedName>
    <definedName name="\P" localSheetId="4">'[3]P&amp;L Commentary'!#REF!</definedName>
    <definedName name="\P" localSheetId="7">'[3]P&amp;L Commentary'!#REF!</definedName>
    <definedName name="\P">'[3]P&amp;L Commentary'!#REF!</definedName>
    <definedName name="\q" localSheetId="10">#REF!</definedName>
    <definedName name="\q" localSheetId="12">#REF!</definedName>
    <definedName name="\q" localSheetId="6">#REF!</definedName>
    <definedName name="\q" localSheetId="4">#REF!</definedName>
    <definedName name="\q" localSheetId="7">#REF!</definedName>
    <definedName name="\q">#REF!</definedName>
    <definedName name="\R" localSheetId="10">'[1]last qrt2001'!#REF!</definedName>
    <definedName name="\R" localSheetId="12">'[1]last qrt2001'!#REF!</definedName>
    <definedName name="\R" localSheetId="6">'[1]last qrt2001'!#REF!</definedName>
    <definedName name="\R" localSheetId="4">'[1]last qrt2001'!#REF!</definedName>
    <definedName name="\R" localSheetId="7">'[1]last qrt2001'!#REF!</definedName>
    <definedName name="\R">'[1]last qrt2001'!#REF!</definedName>
    <definedName name="\S" localSheetId="10">'[1]last qrt2001'!#REF!</definedName>
    <definedName name="\S" localSheetId="12">'[1]last qrt2001'!#REF!</definedName>
    <definedName name="\S" localSheetId="6">'[1]last qrt2001'!#REF!</definedName>
    <definedName name="\S" localSheetId="4">'[1]last qrt2001'!#REF!</definedName>
    <definedName name="\S" localSheetId="7">'[1]last qrt2001'!#REF!</definedName>
    <definedName name="\S">'[1]last qrt2001'!#REF!</definedName>
    <definedName name="\T" localSheetId="10">'[4]Notes1-5(old)'!#REF!</definedName>
    <definedName name="\T" localSheetId="12">'[4]Notes1-5(old)'!#REF!</definedName>
    <definedName name="\T" localSheetId="6">'[4]Notes1-5(old)'!#REF!</definedName>
    <definedName name="\T" localSheetId="4">'[4]Notes1-5(old)'!#REF!</definedName>
    <definedName name="\T" localSheetId="7">'[4]Notes1-5(old)'!#REF!</definedName>
    <definedName name="\T">'[4]Notes1-5(old)'!#REF!</definedName>
    <definedName name="\w" localSheetId="10">#REF!</definedName>
    <definedName name="\w" localSheetId="12">#REF!</definedName>
    <definedName name="\w" localSheetId="6">#REF!</definedName>
    <definedName name="\w" localSheetId="4">#REF!</definedName>
    <definedName name="\w" localSheetId="7">#REF!</definedName>
    <definedName name="\w">#REF!</definedName>
    <definedName name="\x">[5]BSDOMOVS!#REF!</definedName>
    <definedName name="\z" localSheetId="10">#REF!</definedName>
    <definedName name="\z" localSheetId="12">#REF!</definedName>
    <definedName name="\z" localSheetId="6">#REF!</definedName>
    <definedName name="\z" localSheetId="4">#REF!</definedName>
    <definedName name="\z" localSheetId="7">#REF!</definedName>
    <definedName name="\z">#REF!</definedName>
    <definedName name="_" localSheetId="10">[6]NOTES!#REF!</definedName>
    <definedName name="_" localSheetId="12">[6]NOTES!#REF!</definedName>
    <definedName name="_" localSheetId="6">[6]NOTES!#REF!</definedName>
    <definedName name="_" localSheetId="4">[6]NOTES!#REF!</definedName>
    <definedName name="_" localSheetId="7">[6]NOTES!#REF!</definedName>
    <definedName name="_">[6]NOTES!#REF!</definedName>
    <definedName name="___________________________________LIA1" localSheetId="8">#REF!</definedName>
    <definedName name="___________________________________LIA1">#REF!</definedName>
    <definedName name="___________________________________LIA2" localSheetId="8">#REF!</definedName>
    <definedName name="___________________________________LIA2">#REF!</definedName>
    <definedName name="___________________________________PL1" localSheetId="8">#REF!</definedName>
    <definedName name="___________________________________PL1">#REF!</definedName>
    <definedName name="___________________________________PL2">#REF!</definedName>
    <definedName name="___________________________________PP2">#REF!</definedName>
    <definedName name="___________________________________PP3">#REF!</definedName>
    <definedName name="__________________________________ASS1">#REF!</definedName>
    <definedName name="__________________________________ASS2">#REF!</definedName>
    <definedName name="__________________________________EPZ1">[7]Sheet4!$F$428:$F$519</definedName>
    <definedName name="__________________________________EPZ2">[7]Sheet4!$S$326:$S$417</definedName>
    <definedName name="__________________________________LIA1" localSheetId="8">#REF!</definedName>
    <definedName name="__________________________________LIA1">#REF!</definedName>
    <definedName name="__________________________________LIA2" localSheetId="8">#REF!</definedName>
    <definedName name="__________________________________LIA2">#REF!</definedName>
    <definedName name="__________________________________PL1" localSheetId="8">#REF!</definedName>
    <definedName name="__________________________________PL1">#REF!</definedName>
    <definedName name="__________________________________PL2">#REF!</definedName>
    <definedName name="__________________________________PP2">#REF!</definedName>
    <definedName name="__________________________________PP3">#REF!</definedName>
    <definedName name="__________________________________UAE1">[7]Sheet4!$D$116:$D$207</definedName>
    <definedName name="__________________________________UAE2">[7]Sheet4!$Q$14:$Q$105</definedName>
    <definedName name="__________________________________UK1">[7]Sheet4!$F$324:$F$415</definedName>
    <definedName name="__________________________________UK2">[7]Sheet4!$S$222:$S$313</definedName>
    <definedName name="__________________________________USA1">[7]Sheet4!$D$428:$D$519</definedName>
    <definedName name="__________________________________USA2">[7]Sheet4!$Q$326:$Q$417</definedName>
    <definedName name="_________________________________ASH1">[7]Sheet4!$B$524:$E$625</definedName>
    <definedName name="_________________________________ASH2">[7]Sheet4!$P$422:$Q$523</definedName>
    <definedName name="_________________________________ASS1" localSheetId="8">#REF!</definedName>
    <definedName name="_________________________________ASS1">#REF!</definedName>
    <definedName name="_________________________________ASS2" localSheetId="8">#REF!</definedName>
    <definedName name="_________________________________ASS2">#REF!</definedName>
    <definedName name="_________________________________EPZ1">[7]Sheet4!$F$428:$F$519</definedName>
    <definedName name="_________________________________EPZ2">[7]Sheet4!$S$326:$S$417</definedName>
    <definedName name="_________________________________LIA1" localSheetId="8">#REF!</definedName>
    <definedName name="_________________________________LIA1">#REF!</definedName>
    <definedName name="_________________________________LIA2" localSheetId="8">#REF!</definedName>
    <definedName name="_________________________________LIA2">#REF!</definedName>
    <definedName name="_________________________________PL1" localSheetId="8">#REF!</definedName>
    <definedName name="_________________________________PL1">#REF!</definedName>
    <definedName name="_________________________________PL2">#REF!</definedName>
    <definedName name="_________________________________PP2">#REF!</definedName>
    <definedName name="_________________________________PP3">#REF!</definedName>
    <definedName name="_________________________________UAE1">[7]Sheet4!$D$116:$D$207</definedName>
    <definedName name="_________________________________UAE2">[7]Sheet4!$Q$14:$Q$105</definedName>
    <definedName name="_________________________________UK1">[7]Sheet4!$F$324:$F$415</definedName>
    <definedName name="_________________________________UK2">[7]Sheet4!$S$222:$S$313</definedName>
    <definedName name="_________________________________USA1">[7]Sheet4!$D$428:$D$519</definedName>
    <definedName name="_________________________________USA2">[7]Sheet4!$Q$326:$Q$417</definedName>
    <definedName name="________________________________ASH1">[7]Sheet4!$B$524:$E$625</definedName>
    <definedName name="________________________________ASH2">[7]Sheet4!$P$422:$Q$523</definedName>
    <definedName name="________________________________ASS1" localSheetId="8">#REF!</definedName>
    <definedName name="________________________________ASS1">#REF!</definedName>
    <definedName name="________________________________ASS2" localSheetId="8">#REF!</definedName>
    <definedName name="________________________________ASS2">#REF!</definedName>
    <definedName name="________________________________EPZ1">[7]Sheet4!$F$428:$F$519</definedName>
    <definedName name="________________________________EPZ2">[7]Sheet4!$S$326:$S$417</definedName>
    <definedName name="________________________________LMT2">'[8]I-BR'!$F$1:$F$65536</definedName>
    <definedName name="________________________________REC1999">'[9]RC-0997'!$B$132:$Q$171</definedName>
    <definedName name="________________________________UAE1">[7]Sheet4!$D$116:$D$207</definedName>
    <definedName name="________________________________UAE2">[7]Sheet4!$Q$14:$Q$105</definedName>
    <definedName name="________________________________UK1">[7]Sheet4!$F$324:$F$415</definedName>
    <definedName name="________________________________UK2">[7]Sheet4!$S$222:$S$313</definedName>
    <definedName name="________________________________USA1">[7]Sheet4!$D$428:$D$519</definedName>
    <definedName name="________________________________USA2">[7]Sheet4!$Q$326:$Q$417</definedName>
    <definedName name="_______________________________ASH1">[7]Sheet4!$B$524:$E$625</definedName>
    <definedName name="_______________________________ASH2">[7]Sheet4!$P$422:$Q$523</definedName>
    <definedName name="_______________________________crt2">'[8]I-BR'!$A$1:$A$65536</definedName>
    <definedName name="_______________________________EPZ1">[7]Sheet4!$F$428:$F$519</definedName>
    <definedName name="_______________________________EPZ2">[7]Sheet4!$S$326:$S$417</definedName>
    <definedName name="_______________________________FMT2">'[8]I-BR'!$D$1:$D$65536</definedName>
    <definedName name="_______________________________LMT2">'[8]I-BR'!$F$1:$F$65536</definedName>
    <definedName name="_______________________________REC1999">'[9]RC-0997'!$B$132:$Q$171</definedName>
    <definedName name="_______________________________UAE1">[7]Sheet4!$D$116:$D$207</definedName>
    <definedName name="_______________________________UAE2">[7]Sheet4!$Q$14:$Q$105</definedName>
    <definedName name="_______________________________UK1">[7]Sheet4!$F$324:$F$415</definedName>
    <definedName name="_______________________________UK2">[7]Sheet4!$S$222:$S$313</definedName>
    <definedName name="_______________________________USA1">[7]Sheet4!$D$428:$D$519</definedName>
    <definedName name="_______________________________USA2">[7]Sheet4!$Q$326:$Q$417</definedName>
    <definedName name="______________________________ASH1">[7]Sheet4!$B$524:$E$625</definedName>
    <definedName name="______________________________ASH2">[7]Sheet4!$P$422:$Q$523</definedName>
    <definedName name="______________________________crt1">'[8]I-B'!$A$1:$A$65536</definedName>
    <definedName name="______________________________crt2">'[8]I-BR'!$A$1:$A$65536</definedName>
    <definedName name="______________________________EPZ1">[7]Sheet4!$F$428:$F$519</definedName>
    <definedName name="______________________________EPZ2">[7]Sheet4!$S$326:$S$417</definedName>
    <definedName name="______________________________FMT2">'[8]I-BR'!$D$1:$D$65536</definedName>
    <definedName name="______________________________LMT2">'[8]I-BR'!$F$1:$F$65536</definedName>
    <definedName name="______________________________REC1999">'[9]RC-0997'!$B$132:$Q$171</definedName>
    <definedName name="______________________________UAE1">[7]Sheet4!$D$116:$D$207</definedName>
    <definedName name="______________________________UAE2">[7]Sheet4!$Q$14:$Q$105</definedName>
    <definedName name="______________________________UK1">[7]Sheet4!$F$324:$F$415</definedName>
    <definedName name="______________________________UK2">[7]Sheet4!$S$222:$S$313</definedName>
    <definedName name="______________________________USA1">[7]Sheet4!$D$428:$D$519</definedName>
    <definedName name="______________________________USA2">[7]Sheet4!$Q$326:$Q$417</definedName>
    <definedName name="_____________________________ASH1">[7]Sheet4!$B$524:$E$625</definedName>
    <definedName name="_____________________________ASH2">[7]Sheet4!$P$422:$Q$523</definedName>
    <definedName name="_____________________________crt1">'[8]I-B'!$A$1:$A$65536</definedName>
    <definedName name="_____________________________crt2">'[8]I-BR'!$A$1:$A$65536</definedName>
    <definedName name="_____________________________EPZ1">[7]Sheet4!$F$428:$F$519</definedName>
    <definedName name="_____________________________EPZ2">[7]Sheet4!$S$326:$S$417</definedName>
    <definedName name="_____________________________FMT1">'[8]I-B'!$D$1:$D$65536</definedName>
    <definedName name="_____________________________FMT2">'[8]I-BR'!$D$1:$D$65536</definedName>
    <definedName name="_____________________________LMT1">'[8]I-B'!$F$1:$F$65536</definedName>
    <definedName name="_____________________________LMT2">'[8]I-BR'!$F$1:$F$65536</definedName>
    <definedName name="_____________________________REC1999">'[9]RC-0997'!$B$132:$Q$171</definedName>
    <definedName name="_____________________________UAE1">[7]Sheet4!$D$116:$D$207</definedName>
    <definedName name="_____________________________UAE2">[7]Sheet4!$Q$14:$Q$105</definedName>
    <definedName name="_____________________________UK1">[7]Sheet4!$F$324:$F$415</definedName>
    <definedName name="_____________________________UK2">[7]Sheet4!$S$222:$S$313</definedName>
    <definedName name="_____________________________USA1">[7]Sheet4!$D$428:$D$519</definedName>
    <definedName name="_____________________________USA2">[7]Sheet4!$Q$326:$Q$417</definedName>
    <definedName name="____________________________ASH1">[7]Sheet4!$B$524:$E$625</definedName>
    <definedName name="____________________________ASH2">[7]Sheet4!$P$422:$Q$523</definedName>
    <definedName name="____________________________ASS2" localSheetId="8">#REF!</definedName>
    <definedName name="____________________________ASS2">#REF!</definedName>
    <definedName name="____________________________crt1">'[8]I-B'!$A$1:$A$65536</definedName>
    <definedName name="____________________________crt2">'[8]I-BR'!$A$1:$A$65536</definedName>
    <definedName name="____________________________EPZ1">[7]Sheet4!$F$428:$F$519</definedName>
    <definedName name="____________________________EPZ2">[7]Sheet4!$S$326:$S$417</definedName>
    <definedName name="____________________________FMT1">'[8]I-B'!$D$1:$D$65536</definedName>
    <definedName name="____________________________FMT2">'[8]I-BR'!$D$1:$D$65536</definedName>
    <definedName name="____________________________LMT1">'[8]I-B'!$F$1:$F$65536</definedName>
    <definedName name="____________________________LMT2">'[8]I-BR'!$F$1:$F$65536</definedName>
    <definedName name="____________________________REC1999">'[9]RC-0997'!$B$132:$Q$171</definedName>
    <definedName name="____________________________UAE1">[7]Sheet4!$D$116:$D$207</definedName>
    <definedName name="____________________________UAE2">[7]Sheet4!$Q$14:$Q$105</definedName>
    <definedName name="____________________________UK1">[7]Sheet4!$F$324:$F$415</definedName>
    <definedName name="____________________________UK2">[7]Sheet4!$S$222:$S$313</definedName>
    <definedName name="____________________________USA1">[7]Sheet4!$D$428:$D$519</definedName>
    <definedName name="____________________________USA2">[7]Sheet4!$Q$326:$Q$417</definedName>
    <definedName name="___________________________ASH1">[7]Sheet4!$B$524:$E$625</definedName>
    <definedName name="___________________________ASH2">[7]Sheet4!$P$422:$Q$523</definedName>
    <definedName name="___________________________ASS2" localSheetId="8">#REF!</definedName>
    <definedName name="___________________________ASS2">#REF!</definedName>
    <definedName name="___________________________crt1">'[8]I-B'!$A$1:$A$65536</definedName>
    <definedName name="___________________________crt2">'[8]I-BR'!$A$1:$A$65536</definedName>
    <definedName name="___________________________EPZ1">[7]Sheet4!$F$428:$F$519</definedName>
    <definedName name="___________________________EPZ2">[7]Sheet4!$S$326:$S$417</definedName>
    <definedName name="___________________________FMT1">'[8]I-B'!$D$1:$D$65536</definedName>
    <definedName name="___________________________FMT2">'[8]I-BR'!$D$1:$D$65536</definedName>
    <definedName name="___________________________hub0207">[10]AL905!#REF!</definedName>
    <definedName name="___________________________LMT1">'[8]I-B'!$F$1:$F$65536</definedName>
    <definedName name="___________________________LMT2">'[8]I-BR'!$F$1:$F$65536</definedName>
    <definedName name="___________________________REC1999">'[9]RC-0997'!$B$132:$Q$171</definedName>
    <definedName name="___________________________UAE1">[7]Sheet4!$D$116:$D$207</definedName>
    <definedName name="___________________________UAE2">[7]Sheet4!$Q$14:$Q$105</definedName>
    <definedName name="___________________________UK1">[7]Sheet4!$F$324:$F$415</definedName>
    <definedName name="___________________________UK2">[7]Sheet4!$S$222:$S$313</definedName>
    <definedName name="___________________________USA1">[7]Sheet4!$D$428:$D$519</definedName>
    <definedName name="___________________________USA2">[7]Sheet4!$Q$326:$Q$417</definedName>
    <definedName name="__________________________ASH1">[7]Sheet4!$B$524:$E$625</definedName>
    <definedName name="__________________________ASH2">[7]Sheet4!$P$422:$Q$523</definedName>
    <definedName name="__________________________ASS2" localSheetId="8">#REF!</definedName>
    <definedName name="__________________________ASS2">#REF!</definedName>
    <definedName name="__________________________crt1">'[8]I-B'!$A$1:$A$65536</definedName>
    <definedName name="__________________________crt2">'[8]I-BR'!$A$1:$A$65536</definedName>
    <definedName name="__________________________EPZ1">[7]Sheet4!$F$428:$F$519</definedName>
    <definedName name="__________________________EPZ2">[7]Sheet4!$S$326:$S$417</definedName>
    <definedName name="__________________________FMT1">'[8]I-B'!$D$1:$D$65536</definedName>
    <definedName name="__________________________FMT2">'[8]I-BR'!$D$1:$D$65536</definedName>
    <definedName name="__________________________hub0207">[10]AL905!#REF!</definedName>
    <definedName name="__________________________LMT1">'[8]I-B'!$F$1:$F$65536</definedName>
    <definedName name="__________________________LMT2">'[8]I-BR'!$F$1:$F$65536</definedName>
    <definedName name="__________________________REC1999">'[9]RC-0997'!$B$132:$Q$171</definedName>
    <definedName name="__________________________UAE1">[7]Sheet4!$D$116:$D$207</definedName>
    <definedName name="__________________________UAE2">[7]Sheet4!$Q$14:$Q$105</definedName>
    <definedName name="__________________________UK1">[7]Sheet4!$F$324:$F$415</definedName>
    <definedName name="__________________________UK2">[7]Sheet4!$S$222:$S$313</definedName>
    <definedName name="__________________________USA1">[7]Sheet4!$D$428:$D$519</definedName>
    <definedName name="__________________________USA2">[7]Sheet4!$Q$326:$Q$417</definedName>
    <definedName name="_________________________ASH1">[7]Sheet4!$B$524:$E$625</definedName>
    <definedName name="_________________________ASH2">[7]Sheet4!$P$422:$Q$523</definedName>
    <definedName name="_________________________ASS1" localSheetId="8">#REF!</definedName>
    <definedName name="_________________________ASS1">#REF!</definedName>
    <definedName name="_________________________BSD1" localSheetId="8">#REF!</definedName>
    <definedName name="_________________________BSD1">#REF!</definedName>
    <definedName name="_________________________BSH1" localSheetId="8">#REF!</definedName>
    <definedName name="_________________________BSH1">#REF!</definedName>
    <definedName name="_________________________BSP1">#REF!</definedName>
    <definedName name="_________________________BSS1">#REF!</definedName>
    <definedName name="_________________________BST1">#REF!</definedName>
    <definedName name="_________________________crt1">'[8]I-B'!$A$1:$A$65536</definedName>
    <definedName name="_________________________crt2">'[8]I-BR'!$A$1:$A$65536</definedName>
    <definedName name="_________________________EPZ1">[7]Sheet4!$F$428:$F$519</definedName>
    <definedName name="_________________________EPZ2">[7]Sheet4!$S$326:$S$417</definedName>
    <definedName name="_________________________FMT1">'[8]I-B'!$D$1:$D$65536</definedName>
    <definedName name="_________________________FMT2">'[8]I-BR'!$D$1:$D$65536</definedName>
    <definedName name="_________________________hub0207">[10]AL905!#REF!</definedName>
    <definedName name="_________________________IEC1" localSheetId="8">#REF!</definedName>
    <definedName name="_________________________IEC1">#REF!</definedName>
    <definedName name="_________________________IED1" localSheetId="8">#REF!</definedName>
    <definedName name="_________________________IED1">#REF!</definedName>
    <definedName name="_________________________IEH1" localSheetId="8">#REF!</definedName>
    <definedName name="_________________________IEH1">#REF!</definedName>
    <definedName name="_________________________IEP1">#REF!</definedName>
    <definedName name="_________________________IES1">#REF!</definedName>
    <definedName name="_________________________IET1">#REF!</definedName>
    <definedName name="_________________________LIA1">#REF!</definedName>
    <definedName name="_________________________LIA2">#REF!</definedName>
    <definedName name="_________________________LMT1">'[8]I-B'!$F$1:$F$65536</definedName>
    <definedName name="_________________________LMT2">'[8]I-BR'!$F$1:$F$65536</definedName>
    <definedName name="_________________________PL1" localSheetId="8">#REF!</definedName>
    <definedName name="_________________________PL1">#REF!</definedName>
    <definedName name="_________________________PL2" localSheetId="8">#REF!</definedName>
    <definedName name="_________________________PL2">#REF!</definedName>
    <definedName name="_________________________PP2" localSheetId="8">#REF!</definedName>
    <definedName name="_________________________PP2">#REF!</definedName>
    <definedName name="_________________________PP3">#REF!</definedName>
    <definedName name="_________________________REC1999">'[9]RC-0997'!$B$132:$Q$171</definedName>
    <definedName name="_________________________UAE1">[7]Sheet4!$D$116:$D$207</definedName>
    <definedName name="_________________________UAE2">[7]Sheet4!$Q$14:$Q$105</definedName>
    <definedName name="_________________________UK1">[7]Sheet4!$F$324:$F$415</definedName>
    <definedName name="_________________________UK2">[7]Sheet4!$S$222:$S$313</definedName>
    <definedName name="_________________________USA1">[7]Sheet4!$D$428:$D$519</definedName>
    <definedName name="_________________________USA2">[7]Sheet4!$Q$326:$Q$417</definedName>
    <definedName name="________________________ASH1">[7]Sheet4!$B$524:$E$625</definedName>
    <definedName name="________________________ASH2">[7]Sheet4!$P$422:$Q$523</definedName>
    <definedName name="________________________ASS1" localSheetId="8">#REF!</definedName>
    <definedName name="________________________ASS1">#REF!</definedName>
    <definedName name="________________________ASS2" localSheetId="8">#REF!</definedName>
    <definedName name="________________________ASS2">#REF!</definedName>
    <definedName name="________________________BSC1" localSheetId="8">#REF!</definedName>
    <definedName name="________________________BSC1">#REF!</definedName>
    <definedName name="________________________BSD1">#REF!</definedName>
    <definedName name="________________________BSH1">#REF!</definedName>
    <definedName name="________________________BSP1">#REF!</definedName>
    <definedName name="________________________BSS1">#REF!</definedName>
    <definedName name="________________________BST1">#REF!</definedName>
    <definedName name="________________________Col1">#REF!</definedName>
    <definedName name="________________________crt1">'[8]I-B'!$A$1:$A$65536</definedName>
    <definedName name="________________________crt2">'[8]I-BR'!$A$1:$A$65536</definedName>
    <definedName name="________________________EPZ1">[7]Sheet4!$F$428:$F$519</definedName>
    <definedName name="________________________EPZ2">[7]Sheet4!$S$326:$S$417</definedName>
    <definedName name="________________________FMT1">'[8]I-B'!$D$1:$D$65536</definedName>
    <definedName name="________________________FMT2">'[8]I-BR'!$D$1:$D$65536</definedName>
    <definedName name="________________________IEC1" localSheetId="8">#REF!</definedName>
    <definedName name="________________________IEC1">#REF!</definedName>
    <definedName name="________________________IED1" localSheetId="8">#REF!</definedName>
    <definedName name="________________________IED1">#REF!</definedName>
    <definedName name="________________________IEH1" localSheetId="8">#REF!</definedName>
    <definedName name="________________________IEH1">#REF!</definedName>
    <definedName name="________________________IEP1">#REF!</definedName>
    <definedName name="________________________IES1">#REF!</definedName>
    <definedName name="________________________IET1">#REF!</definedName>
    <definedName name="________________________LIA1">#REF!</definedName>
    <definedName name="________________________LIA2">#REF!</definedName>
    <definedName name="________________________LMT1">'[8]I-B'!$F$1:$F$65536</definedName>
    <definedName name="________________________LMT2">'[8]I-BR'!$F$1:$F$65536</definedName>
    <definedName name="________________________PL1" localSheetId="8">#REF!</definedName>
    <definedName name="________________________PL1">#REF!</definedName>
    <definedName name="________________________PL2" localSheetId="8">#REF!</definedName>
    <definedName name="________________________PL2">#REF!</definedName>
    <definedName name="________________________PP2" localSheetId="8">#REF!</definedName>
    <definedName name="________________________PP2">#REF!</definedName>
    <definedName name="________________________PP3">#REF!</definedName>
    <definedName name="________________________REC1999">'[9]RC-0997'!$B$132:$Q$171</definedName>
    <definedName name="________________________TMO1">'[11]BS-OVS'!#REF!</definedName>
    <definedName name="________________________UAE1">[7]Sheet4!$D$116:$D$207</definedName>
    <definedName name="________________________UAE2">[7]Sheet4!$Q$14:$Q$105</definedName>
    <definedName name="________________________UK1">[7]Sheet4!$F$324:$F$415</definedName>
    <definedName name="________________________UK2">[7]Sheet4!$S$222:$S$313</definedName>
    <definedName name="________________________USA1">[7]Sheet4!$D$428:$D$519</definedName>
    <definedName name="________________________USA2">[7]Sheet4!$Q$326:$Q$417</definedName>
    <definedName name="_______________________ASH1">[7]Sheet4!$B$524:$E$625</definedName>
    <definedName name="_______________________ASH2">[7]Sheet4!$P$422:$Q$523</definedName>
    <definedName name="_______________________ASS1" localSheetId="8">#REF!</definedName>
    <definedName name="_______________________ASS1">#REF!</definedName>
    <definedName name="_______________________BSC1" localSheetId="8">#REF!</definedName>
    <definedName name="_______________________BSC1">#REF!</definedName>
    <definedName name="_______________________BSD1" localSheetId="8">#REF!</definedName>
    <definedName name="_______________________BSD1">#REF!</definedName>
    <definedName name="_______________________BSH1">#REF!</definedName>
    <definedName name="_______________________BSP1">#REF!</definedName>
    <definedName name="_______________________BSS1">#REF!</definedName>
    <definedName name="_______________________BST1">#REF!</definedName>
    <definedName name="_______________________Col1">#REF!</definedName>
    <definedName name="_______________________crt1">'[8]I-B'!$A$1:$A$65536</definedName>
    <definedName name="_______________________crt2">'[8]I-BR'!$A$1:$A$65536</definedName>
    <definedName name="_______________________EPZ1">[7]Sheet4!$F$428:$F$519</definedName>
    <definedName name="_______________________EPZ2">[7]Sheet4!$S$326:$S$417</definedName>
    <definedName name="_______________________FMT1">'[8]I-B'!$D$1:$D$65536</definedName>
    <definedName name="_______________________FMT2">'[8]I-BR'!$D$1:$D$65536</definedName>
    <definedName name="_______________________IEC1" localSheetId="8">#REF!</definedName>
    <definedName name="_______________________IEC1">#REF!</definedName>
    <definedName name="_______________________IED1" localSheetId="8">#REF!</definedName>
    <definedName name="_______________________IED1">#REF!</definedName>
    <definedName name="_______________________IEH1" localSheetId="8">#REF!</definedName>
    <definedName name="_______________________IEH1">#REF!</definedName>
    <definedName name="_______________________IEP1">#REF!</definedName>
    <definedName name="_______________________IES1">#REF!</definedName>
    <definedName name="_______________________IET1">#REF!</definedName>
    <definedName name="_______________________LIA1">#REF!</definedName>
    <definedName name="_______________________LIA2">#REF!</definedName>
    <definedName name="_______________________LMT1">'[8]I-B'!$F$1:$F$65536</definedName>
    <definedName name="_______________________LMT2">'[8]I-BR'!$F$1:$F$65536</definedName>
    <definedName name="_______________________PL1" localSheetId="8">#REF!</definedName>
    <definedName name="_______________________PL1">#REF!</definedName>
    <definedName name="_______________________PL2" localSheetId="8">#REF!</definedName>
    <definedName name="_______________________PL2">#REF!</definedName>
    <definedName name="_______________________PP2" localSheetId="8">#REF!</definedName>
    <definedName name="_______________________PP2">#REF!</definedName>
    <definedName name="_______________________PP3">#REF!</definedName>
    <definedName name="_______________________REC1999">'[9]RC-0997'!$B$132:$Q$171</definedName>
    <definedName name="_______________________TMO1">'[11]BS-OVS'!#REF!</definedName>
    <definedName name="_______________________UAE1">[7]Sheet4!$D$116:$D$207</definedName>
    <definedName name="_______________________UAE2">[7]Sheet4!$Q$14:$Q$105</definedName>
    <definedName name="_______________________UK1">[7]Sheet4!$F$324:$F$415</definedName>
    <definedName name="_______________________UK2">[7]Sheet4!$S$222:$S$313</definedName>
    <definedName name="_______________________USA1">[7]Sheet4!$D$428:$D$519</definedName>
    <definedName name="_______________________USA2">[7]Sheet4!$Q$326:$Q$417</definedName>
    <definedName name="______________________ASH1">[7]Sheet4!$B$524:$E$625</definedName>
    <definedName name="______________________ASH2">[7]Sheet4!$P$422:$Q$523</definedName>
    <definedName name="______________________ASS1" localSheetId="8">#REF!</definedName>
    <definedName name="______________________ASS1">#REF!</definedName>
    <definedName name="______________________ASS2" localSheetId="8">#REF!</definedName>
    <definedName name="______________________ASS2">#REF!</definedName>
    <definedName name="______________________BSC1" localSheetId="8">#REF!</definedName>
    <definedName name="______________________BSC1">#REF!</definedName>
    <definedName name="______________________Col1">#REF!</definedName>
    <definedName name="______________________crt1">'[8]I-B'!$A$1:$A$65536</definedName>
    <definedName name="______________________crt2">'[8]I-BR'!$A$1:$A$65536</definedName>
    <definedName name="______________________EPZ1">[7]Sheet4!$F$428:$F$519</definedName>
    <definedName name="______________________EPZ2">[7]Sheet4!$S$326:$S$417</definedName>
    <definedName name="______________________FMT1">'[8]I-B'!$D$1:$D$65536</definedName>
    <definedName name="______________________FMT2">'[8]I-BR'!$D$1:$D$65536</definedName>
    <definedName name="______________________LIA1" localSheetId="8">#REF!</definedName>
    <definedName name="______________________LIA1">#REF!</definedName>
    <definedName name="______________________LIA2" localSheetId="8">#REF!</definedName>
    <definedName name="______________________LIA2">#REF!</definedName>
    <definedName name="______________________LMT1">'[8]I-B'!$F$1:$F$65536</definedName>
    <definedName name="______________________LMT2">'[8]I-BR'!$F$1:$F$65536</definedName>
    <definedName name="______________________PL1" localSheetId="8">#REF!</definedName>
    <definedName name="______________________PL1">#REF!</definedName>
    <definedName name="______________________PL2" localSheetId="8">#REF!</definedName>
    <definedName name="______________________PL2">#REF!</definedName>
    <definedName name="______________________PP2" localSheetId="8">#REF!</definedName>
    <definedName name="______________________PP2">#REF!</definedName>
    <definedName name="______________________PP3">#REF!</definedName>
    <definedName name="______________________REC1999">'[9]RC-0997'!$B$132:$Q$171</definedName>
    <definedName name="______________________TMO1">'[11]BS-OVS'!#REF!</definedName>
    <definedName name="______________________UAE1">[7]Sheet4!$D$116:$D$207</definedName>
    <definedName name="______________________UAE2">[7]Sheet4!$Q$14:$Q$105</definedName>
    <definedName name="______________________UK1">[7]Sheet4!$F$324:$F$415</definedName>
    <definedName name="______________________UK2">[7]Sheet4!$S$222:$S$313</definedName>
    <definedName name="______________________USA1">[7]Sheet4!$D$428:$D$519</definedName>
    <definedName name="______________________USA2">[7]Sheet4!$Q$326:$Q$417</definedName>
    <definedName name="_____________________ASH1">[7]Sheet4!$B$524:$E$625</definedName>
    <definedName name="_____________________ASH2">[7]Sheet4!$P$422:$Q$523</definedName>
    <definedName name="_____________________ASS1" localSheetId="8">#REF!</definedName>
    <definedName name="_____________________ASS1">#REF!</definedName>
    <definedName name="_____________________ASS2" localSheetId="8">#REF!</definedName>
    <definedName name="_____________________ASS2">#REF!</definedName>
    <definedName name="_____________________crt1">'[8]I-B'!$A$1:$A$65536</definedName>
    <definedName name="_____________________crt2">'[8]I-BR'!$A$1:$A$65536</definedName>
    <definedName name="_____________________EPZ1">[7]Sheet4!$F$428:$F$519</definedName>
    <definedName name="_____________________EPZ2">[7]Sheet4!$S$326:$S$417</definedName>
    <definedName name="_____________________FMT1">'[8]I-B'!$D$1:$D$65536</definedName>
    <definedName name="_____________________FMT2">'[8]I-BR'!$D$1:$D$65536</definedName>
    <definedName name="_____________________hub0207">[12]AL905!#REF!</definedName>
    <definedName name="_____________________LIA1" localSheetId="8">#REF!</definedName>
    <definedName name="_____________________LIA1">#REF!</definedName>
    <definedName name="_____________________LIA2" localSheetId="8">#REF!</definedName>
    <definedName name="_____________________LIA2">#REF!</definedName>
    <definedName name="_____________________LMT1">'[8]I-B'!$F$1:$F$65536</definedName>
    <definedName name="_____________________LMT2">'[8]I-BR'!$F$1:$F$65536</definedName>
    <definedName name="_____________________PL1" localSheetId="8">#REF!</definedName>
    <definedName name="_____________________PL1">#REF!</definedName>
    <definedName name="_____________________PL2" localSheetId="8">#REF!</definedName>
    <definedName name="_____________________PL2">#REF!</definedName>
    <definedName name="_____________________PP2" localSheetId="8">#REF!</definedName>
    <definedName name="_____________________PP2">#REF!</definedName>
    <definedName name="_____________________PP3">#REF!</definedName>
    <definedName name="_____________________REC1999">'[9]RC-0997'!$B$132:$Q$171</definedName>
    <definedName name="_____________________UAE1">[7]Sheet4!$D$116:$D$207</definedName>
    <definedName name="_____________________UAE2">[7]Sheet4!$Q$14:$Q$105</definedName>
    <definedName name="_____________________UK1">[7]Sheet4!$F$324:$F$415</definedName>
    <definedName name="_____________________UK2">[7]Sheet4!$S$222:$S$313</definedName>
    <definedName name="_____________________USA1">[7]Sheet4!$D$428:$D$519</definedName>
    <definedName name="_____________________USA2">[7]Sheet4!$Q$326:$Q$417</definedName>
    <definedName name="____________________ASH1">[7]Sheet4!$B$524:$E$625</definedName>
    <definedName name="____________________ASH2">[7]Sheet4!$P$422:$Q$523</definedName>
    <definedName name="____________________ASS1" localSheetId="8">#REF!</definedName>
    <definedName name="____________________ASS1">#REF!</definedName>
    <definedName name="____________________ASS2" localSheetId="8">#REF!</definedName>
    <definedName name="____________________ASS2">#REF!</definedName>
    <definedName name="____________________crt1">'[8]I-B'!$A$1:$A$65536</definedName>
    <definedName name="____________________crt2">'[8]I-BR'!$A$1:$A$65536</definedName>
    <definedName name="____________________EPZ1">[7]Sheet4!$F$428:$F$519</definedName>
    <definedName name="____________________EPZ2">[7]Sheet4!$S$326:$S$417</definedName>
    <definedName name="____________________FMT1">'[8]I-B'!$D$1:$D$65536</definedName>
    <definedName name="____________________FMT2">'[8]I-BR'!$D$1:$D$65536</definedName>
    <definedName name="____________________hub0207">[12]AL905!#REF!</definedName>
    <definedName name="____________________LIA1" localSheetId="8">#REF!</definedName>
    <definedName name="____________________LIA1">#REF!</definedName>
    <definedName name="____________________LIA2" localSheetId="8">#REF!</definedName>
    <definedName name="____________________LIA2">#REF!</definedName>
    <definedName name="____________________LMT1">'[8]I-B'!$F$1:$F$65536</definedName>
    <definedName name="____________________LMT2">'[8]I-BR'!$F$1:$F$65536</definedName>
    <definedName name="____________________PL1" localSheetId="8">#REF!</definedName>
    <definedName name="____________________PL1">#REF!</definedName>
    <definedName name="____________________PL2" localSheetId="8">#REF!</definedName>
    <definedName name="____________________PL2">#REF!</definedName>
    <definedName name="____________________PP2" localSheetId="8">#REF!</definedName>
    <definedName name="____________________PP2">#REF!</definedName>
    <definedName name="____________________PP3">#REF!</definedName>
    <definedName name="____________________REC1999">'[9]RC-0997'!$B$132:$Q$171</definedName>
    <definedName name="____________________UAE1">[7]Sheet4!$D$116:$D$207</definedName>
    <definedName name="____________________UAE2">[7]Sheet4!$Q$14:$Q$105</definedName>
    <definedName name="____________________UK1">[7]Sheet4!$F$324:$F$415</definedName>
    <definedName name="____________________UK2">[7]Sheet4!$S$222:$S$313</definedName>
    <definedName name="____________________USA1">[7]Sheet4!$D$428:$D$519</definedName>
    <definedName name="____________________USA2">[7]Sheet4!$Q$326:$Q$417</definedName>
    <definedName name="___________________ASH1">[7]Sheet4!$B$524:$E$625</definedName>
    <definedName name="___________________ASH2">[7]Sheet4!$P$422:$Q$523</definedName>
    <definedName name="___________________ASS1" localSheetId="8">#REF!</definedName>
    <definedName name="___________________ASS1">#REF!</definedName>
    <definedName name="___________________crt1">'[8]I-B'!$A$1:$A$65536</definedName>
    <definedName name="___________________crt2">'[8]I-BR'!$A$1:$A$65536</definedName>
    <definedName name="___________________EPZ1">[7]Sheet4!$F$428:$F$519</definedName>
    <definedName name="___________________EPZ2">[7]Sheet4!$S$326:$S$417</definedName>
    <definedName name="___________________FMT1">'[8]I-B'!$D$1:$D$65536</definedName>
    <definedName name="___________________FMT2">'[8]I-BR'!$D$1:$D$65536</definedName>
    <definedName name="___________________hub0207">[12]AL905!#REF!</definedName>
    <definedName name="___________________LIA1" localSheetId="8">#REF!</definedName>
    <definedName name="___________________LIA1">#REF!</definedName>
    <definedName name="___________________LIA2" localSheetId="8">#REF!</definedName>
    <definedName name="___________________LIA2">#REF!</definedName>
    <definedName name="___________________LMT1">'[13]I-B'!$F$1:$F$65536</definedName>
    <definedName name="___________________LMT2">'[8]I-BR'!$F$1:$F$65536</definedName>
    <definedName name="___________________PL1" localSheetId="8">#REF!</definedName>
    <definedName name="___________________PL1">#REF!</definedName>
    <definedName name="___________________PL2" localSheetId="8">#REF!</definedName>
    <definedName name="___________________PL2">#REF!</definedName>
    <definedName name="___________________PP2" localSheetId="8">#REF!</definedName>
    <definedName name="___________________PP2">#REF!</definedName>
    <definedName name="___________________PP3">#REF!</definedName>
    <definedName name="___________________REC1999">'[9]RC-0997'!$B$132:$Q$171</definedName>
    <definedName name="___________________UAE1">[7]Sheet4!$D$116:$D$207</definedName>
    <definedName name="___________________UAE2">[7]Sheet4!$Q$14:$Q$105</definedName>
    <definedName name="___________________UK1">[7]Sheet4!$F$324:$F$415</definedName>
    <definedName name="___________________UK2">[7]Sheet4!$S$222:$S$313</definedName>
    <definedName name="___________________USA1">[7]Sheet4!$D$428:$D$519</definedName>
    <definedName name="___________________USA2">[7]Sheet4!$Q$326:$Q$417</definedName>
    <definedName name="__________________amt2">'[14]CDB-Deposits'!$F$4:$F$15555</definedName>
    <definedName name="__________________ASH1">[7]Sheet4!$B$524:$E$625</definedName>
    <definedName name="__________________ASH2">[7]Sheet4!$P$422:$Q$523</definedName>
    <definedName name="__________________ASS1" localSheetId="10">#REF!</definedName>
    <definedName name="__________________ASS1" localSheetId="12">#REF!</definedName>
    <definedName name="__________________ASS1" localSheetId="6">#REF!</definedName>
    <definedName name="__________________ASS1" localSheetId="4">#REF!</definedName>
    <definedName name="__________________ASS1" localSheetId="7">#REF!</definedName>
    <definedName name="__________________ASS1">#REF!</definedName>
    <definedName name="__________________ASS2" localSheetId="10">#REF!</definedName>
    <definedName name="__________________ASS2" localSheetId="12">#REF!</definedName>
    <definedName name="__________________ASS2" localSheetId="6">#REF!</definedName>
    <definedName name="__________________ASS2" localSheetId="4">#REF!</definedName>
    <definedName name="__________________ASS2" localSheetId="7">#REF!</definedName>
    <definedName name="__________________ASS2">#REF!</definedName>
    <definedName name="__________________crt1">'[8]I-B'!$A$1:$A$65536</definedName>
    <definedName name="__________________crt2">'[8]I-BR'!$A$1:$A$65536</definedName>
    <definedName name="__________________EPZ1">[7]Sheet4!$F$428:$F$519</definedName>
    <definedName name="__________________EPZ2">[7]Sheet4!$S$326:$S$417</definedName>
    <definedName name="__________________FMT1">'[8]I-B'!$D$1:$D$65536</definedName>
    <definedName name="__________________FMT2">'[8]I-BR'!$D$1:$D$65536</definedName>
    <definedName name="__________________LIA1" localSheetId="8">#REF!</definedName>
    <definedName name="__________________LIA1">#REF!</definedName>
    <definedName name="__________________LIA2" localSheetId="8">#REF!</definedName>
    <definedName name="__________________LIA2">#REF!</definedName>
    <definedName name="__________________LMT1">'[8]I-B'!$F$1:$F$65536</definedName>
    <definedName name="__________________LMT2">'[8]I-BR'!$F$1:$F$65536</definedName>
    <definedName name="__________________PL1" localSheetId="8">#REF!</definedName>
    <definedName name="__________________PL1">#REF!</definedName>
    <definedName name="__________________PL2" localSheetId="8">#REF!</definedName>
    <definedName name="__________________PL2">#REF!</definedName>
    <definedName name="__________________PP2" localSheetId="8">#REF!</definedName>
    <definedName name="__________________PP2">#REF!</definedName>
    <definedName name="__________________PP3">#REF!</definedName>
    <definedName name="__________________REC1999">'[9]RC-0997'!$B$132:$Q$171</definedName>
    <definedName name="__________________TMO1">'[11]BS-OVS'!#REF!</definedName>
    <definedName name="__________________UAE1">[7]Sheet4!$D$116:$D$207</definedName>
    <definedName name="__________________UAE2">[7]Sheet4!$Q$14:$Q$105</definedName>
    <definedName name="__________________UK1">[7]Sheet4!$F$324:$F$415</definedName>
    <definedName name="__________________UK2">[7]Sheet4!$S$222:$S$313</definedName>
    <definedName name="__________________USA1">[7]Sheet4!$D$428:$D$519</definedName>
    <definedName name="__________________USA2">[7]Sheet4!$Q$326:$Q$417</definedName>
    <definedName name="_________________amt2">'[14]CDB-Deposits'!$F$4:$F$15555</definedName>
    <definedName name="_________________ASH1">[7]Sheet4!$B$524:$E$625</definedName>
    <definedName name="_________________ASH2">[7]Sheet4!$P$422:$Q$523</definedName>
    <definedName name="_________________ASS1" localSheetId="8">#REF!</definedName>
    <definedName name="_________________ASS1">#REF!</definedName>
    <definedName name="_________________ASS2" localSheetId="8">#REF!</definedName>
    <definedName name="_________________ASS2">#REF!</definedName>
    <definedName name="_________________crt1">'[8]I-B'!$A$1:$A$65536</definedName>
    <definedName name="_________________crt2">'[8]I-BR'!$A$1:$A$65536</definedName>
    <definedName name="_________________EPZ1">[7]Sheet4!$F$428:$F$519</definedName>
    <definedName name="_________________EPZ2">[7]Sheet4!$S$326:$S$417</definedName>
    <definedName name="_________________FMT1">'[8]I-B'!$D$1:$D$65536</definedName>
    <definedName name="_________________FMT2">'[8]I-BR'!$D$1:$D$65536</definedName>
    <definedName name="_________________hub0207">[12]AL905!#REF!</definedName>
    <definedName name="_________________LIA1" localSheetId="10">#REF!</definedName>
    <definedName name="_________________LIA1" localSheetId="12">#REF!</definedName>
    <definedName name="_________________LIA1" localSheetId="6">#REF!</definedName>
    <definedName name="_________________LIA1" localSheetId="4">#REF!</definedName>
    <definedName name="_________________LIA1" localSheetId="7">#REF!</definedName>
    <definedName name="_________________LIA1">#REF!</definedName>
    <definedName name="_________________LIA2" localSheetId="10">#REF!</definedName>
    <definedName name="_________________LIA2" localSheetId="12">#REF!</definedName>
    <definedName name="_________________LIA2" localSheetId="6">#REF!</definedName>
    <definedName name="_________________LIA2" localSheetId="4">#REF!</definedName>
    <definedName name="_________________LIA2" localSheetId="7">#REF!</definedName>
    <definedName name="_________________LIA2">#REF!</definedName>
    <definedName name="_________________LMT1">'[8]I-B'!$F$1:$F$65536</definedName>
    <definedName name="_________________LMT2">'[8]I-BR'!$F$1:$F$65536</definedName>
    <definedName name="_________________PL1" localSheetId="10">#REF!</definedName>
    <definedName name="_________________PL1" localSheetId="12">#REF!</definedName>
    <definedName name="_________________PL1" localSheetId="6">#REF!</definedName>
    <definedName name="_________________PL1" localSheetId="4">#REF!</definedName>
    <definedName name="_________________PL1" localSheetId="7">#REF!</definedName>
    <definedName name="_________________PL1">#REF!</definedName>
    <definedName name="_________________PL2" localSheetId="10">#REF!</definedName>
    <definedName name="_________________PL2" localSheetId="12">#REF!</definedName>
    <definedName name="_________________PL2" localSheetId="6">#REF!</definedName>
    <definedName name="_________________PL2" localSheetId="4">#REF!</definedName>
    <definedName name="_________________PL2" localSheetId="7">#REF!</definedName>
    <definedName name="_________________PL2">#REF!</definedName>
    <definedName name="_________________PP2" localSheetId="10">#REF!</definedName>
    <definedName name="_________________PP2" localSheetId="12">#REF!</definedName>
    <definedName name="_________________PP2" localSheetId="6">#REF!</definedName>
    <definedName name="_________________PP2" localSheetId="4">#REF!</definedName>
    <definedName name="_________________PP2" localSheetId="7">#REF!</definedName>
    <definedName name="_________________PP2">#REF!</definedName>
    <definedName name="_________________PP3" localSheetId="10">#REF!</definedName>
    <definedName name="_________________PP3" localSheetId="12">#REF!</definedName>
    <definedName name="_________________PP3" localSheetId="6">#REF!</definedName>
    <definedName name="_________________PP3" localSheetId="4">#REF!</definedName>
    <definedName name="_________________PP3" localSheetId="7">#REF!</definedName>
    <definedName name="_________________PP3">#REF!</definedName>
    <definedName name="_________________REC1999">'[9]RC-0997'!$B$132:$Q$171</definedName>
    <definedName name="_________________TMO1">'[11]BS-OVS'!#REF!</definedName>
    <definedName name="_________________UAE1">[7]Sheet4!$D$116:$D$207</definedName>
    <definedName name="_________________UAE2">[7]Sheet4!$Q$14:$Q$105</definedName>
    <definedName name="_________________UK1">[7]Sheet4!$F$324:$F$415</definedName>
    <definedName name="_________________UK2">[7]Sheet4!$S$222:$S$313</definedName>
    <definedName name="_________________USA1">[7]Sheet4!$D$428:$D$519</definedName>
    <definedName name="_________________USA2">[7]Sheet4!$Q$326:$Q$417</definedName>
    <definedName name="________________amt2">'[14]CDB-Deposits'!$F$4:$F$15555</definedName>
    <definedName name="________________ASH1">[7]Sheet4!$B$524:$E$625</definedName>
    <definedName name="________________ASH2">[7]Sheet4!$P$422:$Q$523</definedName>
    <definedName name="________________ASS1" localSheetId="8">#REF!</definedName>
    <definedName name="________________ASS1">#REF!</definedName>
    <definedName name="________________ASS2" localSheetId="8">#REF!</definedName>
    <definedName name="________________ASS2">#REF!</definedName>
    <definedName name="________________BSC1" localSheetId="8">#REF!</definedName>
    <definedName name="________________BSC1">#REF!</definedName>
    <definedName name="________________BSD1">#REF!</definedName>
    <definedName name="________________BSH1">#REF!</definedName>
    <definedName name="________________BSP1">#REF!</definedName>
    <definedName name="________________BSS1">#REF!</definedName>
    <definedName name="________________BST1">#REF!</definedName>
    <definedName name="________________crt1">'[8]I-B'!$A$1:$A$65536</definedName>
    <definedName name="________________crt2">'[8]I-BR'!$A$1:$A$65536</definedName>
    <definedName name="________________EPZ1">[7]Sheet4!$F$428:$F$519</definedName>
    <definedName name="________________EPZ2">[7]Sheet4!$S$326:$S$417</definedName>
    <definedName name="________________FMT1">'[8]I-B'!$D$1:$D$65536</definedName>
    <definedName name="________________FMT2">'[8]I-BR'!$D$1:$D$65536</definedName>
    <definedName name="________________IEC1" localSheetId="8">#REF!</definedName>
    <definedName name="________________IEC1">#REF!</definedName>
    <definedName name="________________IED1" localSheetId="8">#REF!</definedName>
    <definedName name="________________IED1">#REF!</definedName>
    <definedName name="________________IEH1" localSheetId="8">#REF!</definedName>
    <definedName name="________________IEH1">#REF!</definedName>
    <definedName name="________________IEP1">#REF!</definedName>
    <definedName name="________________IES1">#REF!</definedName>
    <definedName name="________________IET1">#REF!</definedName>
    <definedName name="________________LIA1">#REF!</definedName>
    <definedName name="________________LIA2">#REF!</definedName>
    <definedName name="________________LMT1">'[8]I-B'!$F$1:$F$65536</definedName>
    <definedName name="________________LMT2">'[8]I-BR'!$F$1:$F$65536</definedName>
    <definedName name="________________PL1" localSheetId="8">#REF!</definedName>
    <definedName name="________________PL1">#REF!</definedName>
    <definedName name="________________PL2" localSheetId="8">#REF!</definedName>
    <definedName name="________________PL2">#REF!</definedName>
    <definedName name="________________PP2" localSheetId="8">#REF!</definedName>
    <definedName name="________________PP2">#REF!</definedName>
    <definedName name="________________PP3">#REF!</definedName>
    <definedName name="________________REC1999">'[9]RC-0997'!$B$132:$Q$171</definedName>
    <definedName name="________________TMO1">'[11]BS-OVS'!#REF!</definedName>
    <definedName name="________________UAE1">[7]Sheet4!$D$116:$D$207</definedName>
    <definedName name="________________UAE2">[7]Sheet4!$Q$14:$Q$105</definedName>
    <definedName name="________________UK1">[7]Sheet4!$F$324:$F$415</definedName>
    <definedName name="________________UK2">[7]Sheet4!$S$222:$S$313</definedName>
    <definedName name="________________USA1">[7]Sheet4!$D$428:$D$519</definedName>
    <definedName name="________________USA2">[7]Sheet4!$Q$326:$Q$417</definedName>
    <definedName name="_______________amt2">'[14]CDB-Deposits'!$F$4:$F$15555</definedName>
    <definedName name="_______________ASH1">[7]Sheet4!$B$524:$E$625</definedName>
    <definedName name="_______________ASH2">[7]Sheet4!$P$422:$Q$523</definedName>
    <definedName name="_______________ASS1" localSheetId="8">#REF!</definedName>
    <definedName name="_______________ASS1">#REF!</definedName>
    <definedName name="_______________ASS2" localSheetId="8">#REF!</definedName>
    <definedName name="_______________ASS2">#REF!</definedName>
    <definedName name="_______________BSC1" localSheetId="8">#REF!</definedName>
    <definedName name="_______________BSC1">#REF!</definedName>
    <definedName name="_______________BSD1">#REF!</definedName>
    <definedName name="_______________BSH1">#REF!</definedName>
    <definedName name="_______________BSP1">#REF!</definedName>
    <definedName name="_______________BSS1">#REF!</definedName>
    <definedName name="_______________BST1">#REF!</definedName>
    <definedName name="_______________Col1">#REF!</definedName>
    <definedName name="_______________crt1">'[8]I-B'!$A$1:$A$65536</definedName>
    <definedName name="_______________crt2">'[8]I-BR'!$A$1:$A$65536</definedName>
    <definedName name="_______________EPZ1">[7]Sheet4!$F$428:$F$519</definedName>
    <definedName name="_______________EPZ2">[7]Sheet4!$S$326:$S$417</definedName>
    <definedName name="_______________FMT1">'[8]I-B'!$D$1:$D$65536</definedName>
    <definedName name="_______________FMT2">'[8]I-BR'!$D$1:$D$65536</definedName>
    <definedName name="_______________hub0207">[12]AL905!#REF!</definedName>
    <definedName name="_______________IEC1" localSheetId="8">#REF!</definedName>
    <definedName name="_______________IEC1">#REF!</definedName>
    <definedName name="_______________IED1" localSheetId="8">#REF!</definedName>
    <definedName name="_______________IED1">#REF!</definedName>
    <definedName name="_______________IEH1" localSheetId="8">#REF!</definedName>
    <definedName name="_______________IEH1">#REF!</definedName>
    <definedName name="_______________IEP1">#REF!</definedName>
    <definedName name="_______________IES1">#REF!</definedName>
    <definedName name="_______________IET1">#REF!</definedName>
    <definedName name="_______________LIA1">#REF!</definedName>
    <definedName name="_______________LIA2">#REF!</definedName>
    <definedName name="_______________LMT1">'[8]I-B'!$F$1:$F$65536</definedName>
    <definedName name="_______________LMT2">'[15]I-BR'!$G$1:$G$65536</definedName>
    <definedName name="_______________PL1" localSheetId="8">#REF!</definedName>
    <definedName name="_______________PL1">#REF!</definedName>
    <definedName name="_______________PL2" localSheetId="8">#REF!</definedName>
    <definedName name="_______________PL2">#REF!</definedName>
    <definedName name="_______________PP2" localSheetId="8">#REF!</definedName>
    <definedName name="_______________PP2">#REF!</definedName>
    <definedName name="_______________PP3">#REF!</definedName>
    <definedName name="_______________REC1999">'[9]RC-0997'!$B$132:$Q$171</definedName>
    <definedName name="_______________UAE1">[7]Sheet4!$D$116:$D$207</definedName>
    <definedName name="_______________UAE2">[7]Sheet4!$Q$14:$Q$105</definedName>
    <definedName name="_______________UK1">[7]Sheet4!$F$324:$F$415</definedName>
    <definedName name="_______________UK2">[7]Sheet4!$S$222:$S$313</definedName>
    <definedName name="_______________USA1">[7]Sheet4!$D$428:$D$519</definedName>
    <definedName name="_______________USA2">[7]Sheet4!$Q$326:$Q$417</definedName>
    <definedName name="______________amt2">'[14]CDB-Deposits'!$F$4:$F$15555</definedName>
    <definedName name="______________ASH1">[7]Sheet4!$B$524:$E$625</definedName>
    <definedName name="______________ASH2">[7]Sheet4!$P$422:$Q$523</definedName>
    <definedName name="______________ASS1" localSheetId="10">#REF!</definedName>
    <definedName name="______________ASS1" localSheetId="12">#REF!</definedName>
    <definedName name="______________ASS1" localSheetId="6">#REF!</definedName>
    <definedName name="______________ASS1" localSheetId="4">#REF!</definedName>
    <definedName name="______________ASS1" localSheetId="7">#REF!</definedName>
    <definedName name="______________ASS1">#REF!</definedName>
    <definedName name="______________ASS2" localSheetId="10">#REF!</definedName>
    <definedName name="______________ASS2" localSheetId="12">#REF!</definedName>
    <definedName name="______________ASS2" localSheetId="6">#REF!</definedName>
    <definedName name="______________ASS2" localSheetId="4">#REF!</definedName>
    <definedName name="______________ASS2" localSheetId="7">#REF!</definedName>
    <definedName name="______________ASS2">#REF!</definedName>
    <definedName name="______________BSC1">#REF!</definedName>
    <definedName name="______________BSD1">#REF!</definedName>
    <definedName name="______________BSH1">#REF!</definedName>
    <definedName name="______________BSP1">#REF!</definedName>
    <definedName name="______________BSS1">#REF!</definedName>
    <definedName name="______________BST1">#REF!</definedName>
    <definedName name="______________Col1">#REF!</definedName>
    <definedName name="______________crt1">'[8]I-B'!$A$1:$A$65536</definedName>
    <definedName name="______________crt2">'[15]I-BR'!$B$1:$B$65536</definedName>
    <definedName name="______________EPZ1">[7]Sheet4!$F$428:$F$519</definedName>
    <definedName name="______________EPZ2">[7]Sheet4!$S$326:$S$417</definedName>
    <definedName name="______________FMT1">'[8]I-B'!$D$1:$D$65536</definedName>
    <definedName name="______________FMT2">'[15]I-BR'!$E$1:$E$65536</definedName>
    <definedName name="______________hub0207">[12]AL905!#REF!</definedName>
    <definedName name="______________IEC1" localSheetId="8">#REF!</definedName>
    <definedName name="______________IEC1">#REF!</definedName>
    <definedName name="______________IED1" localSheetId="8">#REF!</definedName>
    <definedName name="______________IED1">#REF!</definedName>
    <definedName name="______________IEH1" localSheetId="8">#REF!</definedName>
    <definedName name="______________IEH1">#REF!</definedName>
    <definedName name="______________IEP1">#REF!</definedName>
    <definedName name="______________IES1">#REF!</definedName>
    <definedName name="______________IET1">#REF!</definedName>
    <definedName name="______________LIA1" localSheetId="10">#REF!</definedName>
    <definedName name="______________LIA1" localSheetId="12">#REF!</definedName>
    <definedName name="______________LIA1" localSheetId="6">#REF!</definedName>
    <definedName name="______________LIA1" localSheetId="4">#REF!</definedName>
    <definedName name="______________LIA1" localSheetId="7">#REF!</definedName>
    <definedName name="______________LIA1">#REF!</definedName>
    <definedName name="______________LIA2" localSheetId="10">#REF!</definedName>
    <definedName name="______________LIA2" localSheetId="12">#REF!</definedName>
    <definedName name="______________LIA2" localSheetId="6">#REF!</definedName>
    <definedName name="______________LIA2" localSheetId="4">#REF!</definedName>
    <definedName name="______________LIA2" localSheetId="7">#REF!</definedName>
    <definedName name="______________LIA2">#REF!</definedName>
    <definedName name="______________LMT1">'[8]I-B'!$F$1:$F$65536</definedName>
    <definedName name="______________LMT2">'[15]I-BR'!$G$1:$G$65536</definedName>
    <definedName name="______________PL1" localSheetId="10">#REF!</definedName>
    <definedName name="______________PL1" localSheetId="12">#REF!</definedName>
    <definedName name="______________PL1" localSheetId="6">#REF!</definedName>
    <definedName name="______________PL1" localSheetId="4">#REF!</definedName>
    <definedName name="______________PL1" localSheetId="7">#REF!</definedName>
    <definedName name="______________PL1">#REF!</definedName>
    <definedName name="______________PL2" localSheetId="10">#REF!</definedName>
    <definedName name="______________PL2" localSheetId="12">#REF!</definedName>
    <definedName name="______________PL2" localSheetId="6">#REF!</definedName>
    <definedName name="______________PL2" localSheetId="4">#REF!</definedName>
    <definedName name="______________PL2" localSheetId="7">#REF!</definedName>
    <definedName name="______________PL2">#REF!</definedName>
    <definedName name="______________PP2" localSheetId="10">#REF!</definedName>
    <definedName name="______________PP2" localSheetId="12">#REF!</definedName>
    <definedName name="______________PP2" localSheetId="6">#REF!</definedName>
    <definedName name="______________PP2" localSheetId="4">#REF!</definedName>
    <definedName name="______________PP2" localSheetId="7">#REF!</definedName>
    <definedName name="______________PP2">#REF!</definedName>
    <definedName name="______________PP3" localSheetId="10">#REF!</definedName>
    <definedName name="______________PP3" localSheetId="12">#REF!</definedName>
    <definedName name="______________PP3" localSheetId="6">#REF!</definedName>
    <definedName name="______________PP3" localSheetId="4">#REF!</definedName>
    <definedName name="______________PP3" localSheetId="7">#REF!</definedName>
    <definedName name="______________PP3">#REF!</definedName>
    <definedName name="______________REC1999">'[9]RC-0997'!$B$132:$Q$171</definedName>
    <definedName name="______________TMO1">'[11]BS-OVS'!#REF!</definedName>
    <definedName name="______________UAE1">[7]Sheet4!$D$116:$D$207</definedName>
    <definedName name="______________UAE2">[7]Sheet4!$Q$14:$Q$105</definedName>
    <definedName name="______________UK1">[7]Sheet4!$F$324:$F$415</definedName>
    <definedName name="______________UK2">[7]Sheet4!$S$222:$S$313</definedName>
    <definedName name="______________USA1">[7]Sheet4!$D$428:$D$519</definedName>
    <definedName name="______________USA2">[7]Sheet4!$Q$326:$Q$417</definedName>
    <definedName name="_____________amt2">'[14]CDB-Deposits'!$F$4:$F$15555</definedName>
    <definedName name="_____________ASH1">[7]Sheet4!$B$524:$E$625</definedName>
    <definedName name="_____________ASH2">[7]Sheet4!$P$422:$Q$523</definedName>
    <definedName name="_____________ASS1" localSheetId="10">'[16]Abu Dhabi'!#REF!</definedName>
    <definedName name="_____________ASS1" localSheetId="12">'[16]Abu Dhabi'!#REF!</definedName>
    <definedName name="_____________ASS1" localSheetId="6">'[16]Abu Dhabi'!#REF!</definedName>
    <definedName name="_____________ASS1" localSheetId="4">'[16]Abu Dhabi'!#REF!</definedName>
    <definedName name="_____________ASS1" localSheetId="7">'[16]Abu Dhabi'!#REF!</definedName>
    <definedName name="_____________ASS1">'[16]Abu Dhabi'!#REF!</definedName>
    <definedName name="_____________ASS2" localSheetId="10">[5]BSDOMOVS!#REF!</definedName>
    <definedName name="_____________ASS2" localSheetId="12">[5]BSDOMOVS!#REF!</definedName>
    <definedName name="_____________ASS2" localSheetId="6">[5]BSDOMOVS!#REF!</definedName>
    <definedName name="_____________ASS2" localSheetId="4">[5]BSDOMOVS!#REF!</definedName>
    <definedName name="_____________ASS2" localSheetId="7">[5]BSDOMOVS!#REF!</definedName>
    <definedName name="_____________ASS2">[5]BSDOMOVS!#REF!</definedName>
    <definedName name="_____________BSC1" localSheetId="8">#REF!</definedName>
    <definedName name="_____________BSC1">#REF!</definedName>
    <definedName name="_____________BSD1" localSheetId="8">#REF!</definedName>
    <definedName name="_____________BSD1">#REF!</definedName>
    <definedName name="_____________BSH1" localSheetId="8">#REF!</definedName>
    <definedName name="_____________BSH1">#REF!</definedName>
    <definedName name="_____________BSP1">#REF!</definedName>
    <definedName name="_____________BSS1">#REF!</definedName>
    <definedName name="_____________BST1">#REF!</definedName>
    <definedName name="_____________Col1">#REF!</definedName>
    <definedName name="_____________crt1">'[15]I-B'!$B$1:$B$65536</definedName>
    <definedName name="_____________crt2">'[15]I-BR'!$B$1:$B$65536</definedName>
    <definedName name="_____________EPZ1">[7]Sheet4!$F$428:$F$519</definedName>
    <definedName name="_____________EPZ2">[7]Sheet4!$S$326:$S$417</definedName>
    <definedName name="_____________FMT1">'[8]I-B'!$D$1:$D$65536</definedName>
    <definedName name="_____________FMT2">'[15]I-BR'!$E$1:$E$65536</definedName>
    <definedName name="_____________hub0207">[12]AL905!#REF!</definedName>
    <definedName name="_____________IEC1" localSheetId="8">#REF!</definedName>
    <definedName name="_____________IEC1">#REF!</definedName>
    <definedName name="_____________IED1" localSheetId="8">#REF!</definedName>
    <definedName name="_____________IED1">#REF!</definedName>
    <definedName name="_____________IEH1" localSheetId="8">#REF!</definedName>
    <definedName name="_____________IEH1">#REF!</definedName>
    <definedName name="_____________IEP1">#REF!</definedName>
    <definedName name="_____________IES1">#REF!</definedName>
    <definedName name="_____________IET1">#REF!</definedName>
    <definedName name="_____________LIA1" localSheetId="10">#REF!</definedName>
    <definedName name="_____________LIA1" localSheetId="12">#REF!</definedName>
    <definedName name="_____________LIA1" localSheetId="6">#REF!</definedName>
    <definedName name="_____________LIA1" localSheetId="4">#REF!</definedName>
    <definedName name="_____________LIA1" localSheetId="7">#REF!</definedName>
    <definedName name="_____________LIA1">#REF!</definedName>
    <definedName name="_____________LIA2" localSheetId="10">#REF!</definedName>
    <definedName name="_____________LIA2" localSheetId="12">#REF!</definedName>
    <definedName name="_____________LIA2" localSheetId="6">#REF!</definedName>
    <definedName name="_____________LIA2" localSheetId="4">#REF!</definedName>
    <definedName name="_____________LIA2" localSheetId="7">#REF!</definedName>
    <definedName name="_____________LIA2">#REF!</definedName>
    <definedName name="_____________LMT1">'[15]I-B'!$G$1:$G$65536</definedName>
    <definedName name="_____________LMT2">'[13]I-BR'!$F$1:$F$65536</definedName>
    <definedName name="_____________PL1" localSheetId="10">#REF!</definedName>
    <definedName name="_____________PL1" localSheetId="12">#REF!</definedName>
    <definedName name="_____________PL1" localSheetId="6">#REF!</definedName>
    <definedName name="_____________PL1" localSheetId="4">#REF!</definedName>
    <definedName name="_____________PL1" localSheetId="7">#REF!</definedName>
    <definedName name="_____________PL1">#REF!</definedName>
    <definedName name="_____________PL2" localSheetId="10">#REF!</definedName>
    <definedName name="_____________PL2" localSheetId="12">#REF!</definedName>
    <definedName name="_____________PL2" localSheetId="6">#REF!</definedName>
    <definedName name="_____________PL2" localSheetId="4">#REF!</definedName>
    <definedName name="_____________PL2" localSheetId="7">#REF!</definedName>
    <definedName name="_____________PL2">#REF!</definedName>
    <definedName name="_____________PP2" localSheetId="10">#REF!</definedName>
    <definedName name="_____________PP2" localSheetId="12">#REF!</definedName>
    <definedName name="_____________PP2" localSheetId="6">#REF!</definedName>
    <definedName name="_____________PP2" localSheetId="4">#REF!</definedName>
    <definedName name="_____________PP2" localSheetId="7">#REF!</definedName>
    <definedName name="_____________PP2">#REF!</definedName>
    <definedName name="_____________PP3" localSheetId="10">#REF!</definedName>
    <definedName name="_____________PP3" localSheetId="12">#REF!</definedName>
    <definedName name="_____________PP3" localSheetId="6">#REF!</definedName>
    <definedName name="_____________PP3" localSheetId="4">#REF!</definedName>
    <definedName name="_____________PP3" localSheetId="7">#REF!</definedName>
    <definedName name="_____________PP3">#REF!</definedName>
    <definedName name="_____________REC1999">'[9]RC-0997'!$B$132:$Q$171</definedName>
    <definedName name="_____________UAE1">[7]Sheet4!$D$116:$D$207</definedName>
    <definedName name="_____________UAE2">[7]Sheet4!$Q$14:$Q$105</definedName>
    <definedName name="_____________UK1">[7]Sheet4!$F$324:$F$415</definedName>
    <definedName name="_____________UK2">[7]Sheet4!$S$222:$S$313</definedName>
    <definedName name="_____________USA1">[7]Sheet4!$D$428:$D$519</definedName>
    <definedName name="_____________USA2">[7]Sheet4!$Q$326:$Q$417</definedName>
    <definedName name="____________amt2">'[14]CDB-Deposits'!$F$4:$F$15555</definedName>
    <definedName name="____________ASH1">[7]Sheet4!$B$524:$E$625</definedName>
    <definedName name="____________ASH2">[7]Sheet4!$P$422:$Q$523</definedName>
    <definedName name="____________ASS1" localSheetId="8">'[16]Abu Dhabi'!#REF!</definedName>
    <definedName name="____________ASS1" localSheetId="10">'[16]Abu Dhabi'!#REF!</definedName>
    <definedName name="____________ASS1" localSheetId="12">'[16]Abu Dhabi'!#REF!</definedName>
    <definedName name="____________ASS1" localSheetId="6">'[16]Abu Dhabi'!#REF!</definedName>
    <definedName name="____________ASS1" localSheetId="4">'[16]Abu Dhabi'!#REF!</definedName>
    <definedName name="____________ASS1" localSheetId="7">'[16]Abu Dhabi'!#REF!</definedName>
    <definedName name="____________ASS1">'[16]Abu Dhabi'!#REF!</definedName>
    <definedName name="____________ASS2" localSheetId="8">[5]BSDOMOVS!#REF!</definedName>
    <definedName name="____________ASS2" localSheetId="10">[5]BSDOMOVS!#REF!</definedName>
    <definedName name="____________ASS2" localSheetId="12">[5]BSDOMOVS!#REF!</definedName>
    <definedName name="____________ASS2" localSheetId="6">[5]BSDOMOVS!#REF!</definedName>
    <definedName name="____________ASS2" localSheetId="4">[5]BSDOMOVS!#REF!</definedName>
    <definedName name="____________ASS2" localSheetId="7">[5]BSDOMOVS!#REF!</definedName>
    <definedName name="____________ASS2">[5]BSDOMOVS!#REF!</definedName>
    <definedName name="____________BSC1" localSheetId="8">#REF!</definedName>
    <definedName name="____________BSC1">#REF!</definedName>
    <definedName name="____________BSD1" localSheetId="8">#REF!</definedName>
    <definedName name="____________BSD1">#REF!</definedName>
    <definedName name="____________BSH1" localSheetId="8">#REF!</definedName>
    <definedName name="____________BSH1">#REF!</definedName>
    <definedName name="____________BSP1">#REF!</definedName>
    <definedName name="____________BSS1">#REF!</definedName>
    <definedName name="____________BST1">#REF!</definedName>
    <definedName name="____________Col1">#REF!</definedName>
    <definedName name="____________crt1">'[15]I-B'!$B$1:$B$65536</definedName>
    <definedName name="____________crt2">'[13]I-BR'!$A$1:$A$65536</definedName>
    <definedName name="____________EPZ1">[7]Sheet4!$F$428:$F$519</definedName>
    <definedName name="____________EPZ2">[7]Sheet4!$S$326:$S$417</definedName>
    <definedName name="____________FMT1">'[15]I-B'!$E$1:$E$65536</definedName>
    <definedName name="____________FMT2">'[13]I-BR'!$D$1:$D$65536</definedName>
    <definedName name="____________IEC1" localSheetId="8">#REF!</definedName>
    <definedName name="____________IEC1">#REF!</definedName>
    <definedName name="____________IED1" localSheetId="8">#REF!</definedName>
    <definedName name="____________IED1">#REF!</definedName>
    <definedName name="____________IEH1" localSheetId="8">#REF!</definedName>
    <definedName name="____________IEH1">#REF!</definedName>
    <definedName name="____________IEP1">#REF!</definedName>
    <definedName name="____________IES1">#REF!</definedName>
    <definedName name="____________IET1">#REF!</definedName>
    <definedName name="____________LIA1" localSheetId="10">#REF!</definedName>
    <definedName name="____________LIA1" localSheetId="12">#REF!</definedName>
    <definedName name="____________LIA1" localSheetId="6">#REF!</definedName>
    <definedName name="____________LIA1" localSheetId="4">#REF!</definedName>
    <definedName name="____________LIA1" localSheetId="7">#REF!</definedName>
    <definedName name="____________LIA1">#REF!</definedName>
    <definedName name="____________LIA2" localSheetId="10">#REF!</definedName>
    <definedName name="____________LIA2" localSheetId="12">#REF!</definedName>
    <definedName name="____________LIA2" localSheetId="6">#REF!</definedName>
    <definedName name="____________LIA2" localSheetId="4">#REF!</definedName>
    <definedName name="____________LIA2" localSheetId="7">#REF!</definedName>
    <definedName name="____________LIA2">#REF!</definedName>
    <definedName name="____________LMT1">'[15]I-B'!$G$1:$G$65536</definedName>
    <definedName name="____________LMT2">'[17]I-BR'!$G$1:$G$65536</definedName>
    <definedName name="____________PL1" localSheetId="10">#REF!</definedName>
    <definedName name="____________PL1" localSheetId="12">#REF!</definedName>
    <definedName name="____________PL1" localSheetId="6">#REF!</definedName>
    <definedName name="____________PL1" localSheetId="4">#REF!</definedName>
    <definedName name="____________PL1" localSheetId="7">#REF!</definedName>
    <definedName name="____________PL1">#REF!</definedName>
    <definedName name="____________PL2" localSheetId="10">#REF!</definedName>
    <definedName name="____________PL2" localSheetId="12">#REF!</definedName>
    <definedName name="____________PL2" localSheetId="6">#REF!</definedName>
    <definedName name="____________PL2" localSheetId="4">#REF!</definedName>
    <definedName name="____________PL2" localSheetId="7">#REF!</definedName>
    <definedName name="____________PL2">#REF!</definedName>
    <definedName name="____________PP2" localSheetId="10">#REF!</definedName>
    <definedName name="____________PP2" localSheetId="12">#REF!</definedName>
    <definedName name="____________PP2" localSheetId="6">#REF!</definedName>
    <definedName name="____________PP2" localSheetId="4">#REF!</definedName>
    <definedName name="____________PP2" localSheetId="7">#REF!</definedName>
    <definedName name="____________PP2">#REF!</definedName>
    <definedName name="____________PP3" localSheetId="10">#REF!</definedName>
    <definedName name="____________PP3" localSheetId="12">#REF!</definedName>
    <definedName name="____________PP3" localSheetId="6">#REF!</definedName>
    <definedName name="____________PP3" localSheetId="4">#REF!</definedName>
    <definedName name="____________PP3" localSheetId="7">#REF!</definedName>
    <definedName name="____________PP3">#REF!</definedName>
    <definedName name="____________REC1999">'[9]RC-0997'!$B$132:$Q$171</definedName>
    <definedName name="____________TMO1">'[11]BS-OVS'!#REF!</definedName>
    <definedName name="____________UAE1">[7]Sheet4!$D$116:$D$207</definedName>
    <definedName name="____________UAE2">[7]Sheet4!$Q$14:$Q$105</definedName>
    <definedName name="____________UK1">[7]Sheet4!$F$324:$F$415</definedName>
    <definedName name="____________UK2">[7]Sheet4!$S$222:$S$313</definedName>
    <definedName name="____________USA1">[7]Sheet4!$D$428:$D$519</definedName>
    <definedName name="____________USA2">[7]Sheet4!$Q$326:$Q$417</definedName>
    <definedName name="___________amt2">'[14]CDB-Deposits'!$F$4:$F$15555</definedName>
    <definedName name="___________ASH1">[7]Sheet4!$B$524:$E$625</definedName>
    <definedName name="___________ASH2">[7]Sheet4!$P$422:$Q$523</definedName>
    <definedName name="___________ASS1" localSheetId="8">'[16]Abu Dhabi'!#REF!</definedName>
    <definedName name="___________ASS1" localSheetId="10">'[16]Abu Dhabi'!#REF!</definedName>
    <definedName name="___________ASS1" localSheetId="12">'[16]Abu Dhabi'!#REF!</definedName>
    <definedName name="___________ASS1" localSheetId="6">'[16]Abu Dhabi'!#REF!</definedName>
    <definedName name="___________ASS1" localSheetId="4">'[16]Abu Dhabi'!#REF!</definedName>
    <definedName name="___________ASS1" localSheetId="7">'[16]Abu Dhabi'!#REF!</definedName>
    <definedName name="___________ASS1">'[16]Abu Dhabi'!#REF!</definedName>
    <definedName name="___________ASS2" localSheetId="8">[5]BSDOMOVS!#REF!</definedName>
    <definedName name="___________ASS2" localSheetId="10">[5]BSDOMOVS!#REF!</definedName>
    <definedName name="___________ASS2" localSheetId="12">[5]BSDOMOVS!#REF!</definedName>
    <definedName name="___________ASS2" localSheetId="6">[5]BSDOMOVS!#REF!</definedName>
    <definedName name="___________ASS2" localSheetId="4">[5]BSDOMOVS!#REF!</definedName>
    <definedName name="___________ASS2" localSheetId="7">[5]BSDOMOVS!#REF!</definedName>
    <definedName name="___________ASS2">[5]BSDOMOVS!#REF!</definedName>
    <definedName name="___________BSC1" localSheetId="8">#REF!</definedName>
    <definedName name="___________BSC1">#REF!</definedName>
    <definedName name="___________BSD1" localSheetId="8">#REF!</definedName>
    <definedName name="___________BSD1">#REF!</definedName>
    <definedName name="___________BSH1" localSheetId="8">#REF!</definedName>
    <definedName name="___________BSH1">#REF!</definedName>
    <definedName name="___________BSP1">#REF!</definedName>
    <definedName name="___________BSS1">#REF!</definedName>
    <definedName name="___________BST1">#REF!</definedName>
    <definedName name="___________Col1">#REF!</definedName>
    <definedName name="___________crt1">'[13]I-B'!$A$1:$A$65536</definedName>
    <definedName name="___________crt2">'[17]I-BR'!$B$1:$B$65536</definedName>
    <definedName name="___________EPZ1">[7]Sheet4!$F$428:$F$519</definedName>
    <definedName name="___________EPZ2">[7]Sheet4!$S$326:$S$417</definedName>
    <definedName name="___________FMT1">'[15]I-B'!$E$1:$E$65536</definedName>
    <definedName name="___________FMT2">'[17]I-BR'!$E$1:$E$65536</definedName>
    <definedName name="___________hub0207">[12]AL905!#REF!</definedName>
    <definedName name="___________IEC1" localSheetId="8">#REF!</definedName>
    <definedName name="___________IEC1">#REF!</definedName>
    <definedName name="___________IED1" localSheetId="8">#REF!</definedName>
    <definedName name="___________IED1">#REF!</definedName>
    <definedName name="___________IEH1" localSheetId="8">#REF!</definedName>
    <definedName name="___________IEH1">#REF!</definedName>
    <definedName name="___________IEP1">#REF!</definedName>
    <definedName name="___________IES1">#REF!</definedName>
    <definedName name="___________IET1">#REF!</definedName>
    <definedName name="___________LIA1" localSheetId="10">#REF!</definedName>
    <definedName name="___________LIA1" localSheetId="12">#REF!</definedName>
    <definedName name="___________LIA1" localSheetId="6">#REF!</definedName>
    <definedName name="___________LIA1" localSheetId="4">#REF!</definedName>
    <definedName name="___________LIA1" localSheetId="7">#REF!</definedName>
    <definedName name="___________LIA1">#REF!</definedName>
    <definedName name="___________LIA2" localSheetId="10">#REF!</definedName>
    <definedName name="___________LIA2" localSheetId="12">#REF!</definedName>
    <definedName name="___________LIA2" localSheetId="6">#REF!</definedName>
    <definedName name="___________LIA2" localSheetId="4">#REF!</definedName>
    <definedName name="___________LIA2" localSheetId="7">#REF!</definedName>
    <definedName name="___________LIA2">#REF!</definedName>
    <definedName name="___________LMT1">'[13]I-B'!$F$1:$F$65536</definedName>
    <definedName name="___________LMT2">'[17]I-BR'!$G$1:$G$65536</definedName>
    <definedName name="___________PL1" localSheetId="10">#REF!</definedName>
    <definedName name="___________PL1" localSheetId="12">#REF!</definedName>
    <definedName name="___________PL1" localSheetId="6">#REF!</definedName>
    <definedName name="___________PL1" localSheetId="4">#REF!</definedName>
    <definedName name="___________PL1" localSheetId="7">#REF!</definedName>
    <definedName name="___________PL1">#REF!</definedName>
    <definedName name="___________PL2" localSheetId="10">#REF!</definedName>
    <definedName name="___________PL2" localSheetId="12">#REF!</definedName>
    <definedName name="___________PL2" localSheetId="6">#REF!</definedName>
    <definedName name="___________PL2" localSheetId="4">#REF!</definedName>
    <definedName name="___________PL2" localSheetId="7">#REF!</definedName>
    <definedName name="___________PL2">#REF!</definedName>
    <definedName name="___________PP2" localSheetId="10">#REF!</definedName>
    <definedName name="___________PP2" localSheetId="12">#REF!</definedName>
    <definedName name="___________PP2" localSheetId="6">#REF!</definedName>
    <definedName name="___________PP2" localSheetId="4">#REF!</definedName>
    <definedName name="___________PP2" localSheetId="7">#REF!</definedName>
    <definedName name="___________PP2">#REF!</definedName>
    <definedName name="___________PP3" localSheetId="10">#REF!</definedName>
    <definedName name="___________PP3" localSheetId="12">#REF!</definedName>
    <definedName name="___________PP3" localSheetId="6">#REF!</definedName>
    <definedName name="___________PP3" localSheetId="4">#REF!</definedName>
    <definedName name="___________PP3" localSheetId="7">#REF!</definedName>
    <definedName name="___________PP3">#REF!</definedName>
    <definedName name="___________REC1999">'[9]RC-0997'!$B$132:$Q$171</definedName>
    <definedName name="___________TMO1">'[11]BS-OVS'!#REF!</definedName>
    <definedName name="___________UAE1">[7]Sheet4!$D$116:$D$207</definedName>
    <definedName name="___________UAE2">[7]Sheet4!$Q$14:$Q$105</definedName>
    <definedName name="___________UK1">[7]Sheet4!$F$324:$F$415</definedName>
    <definedName name="___________UK2">[7]Sheet4!$S$222:$S$313</definedName>
    <definedName name="___________USA1">[7]Sheet4!$D$428:$D$519</definedName>
    <definedName name="___________USA2">[7]Sheet4!$Q$326:$Q$417</definedName>
    <definedName name="__________amt2">'[14]CDB-Deposits'!$F$4:$F$15555</definedName>
    <definedName name="__________ASH1">[7]Sheet4!$B$524:$E$625</definedName>
    <definedName name="__________ASH2">[7]Sheet4!$P$422:$Q$523</definedName>
    <definedName name="__________ASS1" localSheetId="10">#REF!</definedName>
    <definedName name="__________ASS1" localSheetId="12">#REF!</definedName>
    <definedName name="__________ASS1" localSheetId="6">#REF!</definedName>
    <definedName name="__________ASS1" localSheetId="4">#REF!</definedName>
    <definedName name="__________ASS1" localSheetId="7">#REF!</definedName>
    <definedName name="__________ASS1">#REF!</definedName>
    <definedName name="__________ASS2" localSheetId="10">#REF!</definedName>
    <definedName name="__________ASS2" localSheetId="12">#REF!</definedName>
    <definedName name="__________ASS2" localSheetId="6">#REF!</definedName>
    <definedName name="__________ASS2" localSheetId="4">#REF!</definedName>
    <definedName name="__________ASS2" localSheetId="7">#REF!</definedName>
    <definedName name="__________ASS2">#REF!</definedName>
    <definedName name="__________BSC1">#REF!</definedName>
    <definedName name="__________BSD1">#REF!</definedName>
    <definedName name="__________BSH1">#REF!</definedName>
    <definedName name="__________BSP1">#REF!</definedName>
    <definedName name="__________BSS1">#REF!</definedName>
    <definedName name="__________BST1">#REF!</definedName>
    <definedName name="__________Col1">#REF!</definedName>
    <definedName name="__________crt1">'[17]I-B'!$B$1:$B$65536</definedName>
    <definedName name="__________crt2">'[17]I-BR'!$B$1:$B$65536</definedName>
    <definedName name="__________EPZ1">[7]Sheet4!$F$428:$F$519</definedName>
    <definedName name="__________EPZ2">[7]Sheet4!$S$326:$S$417</definedName>
    <definedName name="__________FMT1">'[13]I-B'!$D$1:$D$65536</definedName>
    <definedName name="__________FMT2">'[17]I-BR'!$E$1:$E$65536</definedName>
    <definedName name="__________hub0207">[12]AL905!#REF!</definedName>
    <definedName name="__________IEC1" localSheetId="8">#REF!</definedName>
    <definedName name="__________IEC1">#REF!</definedName>
    <definedName name="__________IED1" localSheetId="8">#REF!</definedName>
    <definedName name="__________IED1">#REF!</definedName>
    <definedName name="__________IEH1" localSheetId="8">#REF!</definedName>
    <definedName name="__________IEH1">#REF!</definedName>
    <definedName name="__________IEP1">#REF!</definedName>
    <definedName name="__________IES1">#REF!</definedName>
    <definedName name="__________IET1">#REF!</definedName>
    <definedName name="__________LIA1" localSheetId="10">#REF!</definedName>
    <definedName name="__________LIA1" localSheetId="12">#REF!</definedName>
    <definedName name="__________LIA1" localSheetId="6">#REF!</definedName>
    <definedName name="__________LIA1" localSheetId="4">#REF!</definedName>
    <definedName name="__________LIA1" localSheetId="7">#REF!</definedName>
    <definedName name="__________LIA1">#REF!</definedName>
    <definedName name="__________LIA2" localSheetId="10">#REF!</definedName>
    <definedName name="__________LIA2" localSheetId="12">#REF!</definedName>
    <definedName name="__________LIA2" localSheetId="6">#REF!</definedName>
    <definedName name="__________LIA2" localSheetId="4">#REF!</definedName>
    <definedName name="__________LIA2" localSheetId="7">#REF!</definedName>
    <definedName name="__________LIA2">#REF!</definedName>
    <definedName name="__________LMT1">'[17]I-B'!$G$1:$G$65536</definedName>
    <definedName name="__________LMT2">'[18]I-BR'!$F$1:$F$65536</definedName>
    <definedName name="__________PL1" localSheetId="10">#REF!</definedName>
    <definedName name="__________PL1" localSheetId="12">#REF!</definedName>
    <definedName name="__________PL1" localSheetId="6">#REF!</definedName>
    <definedName name="__________PL1" localSheetId="4">#REF!</definedName>
    <definedName name="__________PL1" localSheetId="7">#REF!</definedName>
    <definedName name="__________PL1">#REF!</definedName>
    <definedName name="__________PL2" localSheetId="10">#REF!</definedName>
    <definedName name="__________PL2" localSheetId="12">#REF!</definedName>
    <definedName name="__________PL2" localSheetId="6">#REF!</definedName>
    <definedName name="__________PL2" localSheetId="4">#REF!</definedName>
    <definedName name="__________PL2" localSheetId="7">#REF!</definedName>
    <definedName name="__________PL2">#REF!</definedName>
    <definedName name="__________PP2" localSheetId="10">#REF!</definedName>
    <definedName name="__________PP2" localSheetId="12">#REF!</definedName>
    <definedName name="__________PP2" localSheetId="6">#REF!</definedName>
    <definedName name="__________PP2" localSheetId="4">#REF!</definedName>
    <definedName name="__________PP2" localSheetId="7">#REF!</definedName>
    <definedName name="__________PP2">#REF!</definedName>
    <definedName name="__________PP3" localSheetId="10">#REF!</definedName>
    <definedName name="__________PP3" localSheetId="12">#REF!</definedName>
    <definedName name="__________PP3" localSheetId="6">#REF!</definedName>
    <definedName name="__________PP3" localSheetId="4">#REF!</definedName>
    <definedName name="__________PP3" localSheetId="7">#REF!</definedName>
    <definedName name="__________PP3">#REF!</definedName>
    <definedName name="__________REC1999">'[9]RC-0997'!$B$132:$Q$171</definedName>
    <definedName name="__________TMO1">'[11]BS-OVS'!#REF!</definedName>
    <definedName name="__________UAE1">[7]Sheet4!$D$116:$D$207</definedName>
    <definedName name="__________UAE2">[7]Sheet4!$Q$14:$Q$105</definedName>
    <definedName name="__________UK1">[7]Sheet4!$F$324:$F$415</definedName>
    <definedName name="__________UK2">[7]Sheet4!$S$222:$S$313</definedName>
    <definedName name="__________USA1">[7]Sheet4!$D$428:$D$519</definedName>
    <definedName name="__________USA2">[7]Sheet4!$Q$326:$Q$417</definedName>
    <definedName name="_________amt2">'[14]CDB-Deposits'!$F$4:$F$15555</definedName>
    <definedName name="_________ASH1">[7]Sheet4!$B$524:$E$625</definedName>
    <definedName name="_________ASH2">[7]Sheet4!$P$422:$Q$523</definedName>
    <definedName name="_________ASS1" localSheetId="10">#REF!</definedName>
    <definedName name="_________ASS1" localSheetId="12">#REF!</definedName>
    <definedName name="_________ASS1" localSheetId="6">#REF!</definedName>
    <definedName name="_________ASS1" localSheetId="4">#REF!</definedName>
    <definedName name="_________ASS1" localSheetId="7">#REF!</definedName>
    <definedName name="_________ASS1">#REF!</definedName>
    <definedName name="_________ASS2" localSheetId="10">#REF!</definedName>
    <definedName name="_________ASS2" localSheetId="12">#REF!</definedName>
    <definedName name="_________ASS2" localSheetId="6">#REF!</definedName>
    <definedName name="_________ASS2" localSheetId="4">#REF!</definedName>
    <definedName name="_________ASS2" localSheetId="7">#REF!</definedName>
    <definedName name="_________ASS2">#REF!</definedName>
    <definedName name="_________BSC1">#REF!</definedName>
    <definedName name="_________BSD1">#REF!</definedName>
    <definedName name="_________BSH1">#REF!</definedName>
    <definedName name="_________BSP1">#REF!</definedName>
    <definedName name="_________BSS1">#REF!</definedName>
    <definedName name="_________BST1">#REF!</definedName>
    <definedName name="_________Col1">#REF!</definedName>
    <definedName name="_________crt1">'[17]I-B'!$B$1:$B$65536</definedName>
    <definedName name="_________crt2">'[18]I-BR'!$A$1:$A$65536</definedName>
    <definedName name="_________EPZ1">[7]Sheet4!$F$428:$F$519</definedName>
    <definedName name="_________EPZ2">[7]Sheet4!$S$326:$S$417</definedName>
    <definedName name="_________FMT1">'[17]I-B'!$E$1:$E$65536</definedName>
    <definedName name="_________FMT2">'[18]I-BR'!$D$1:$D$65536</definedName>
    <definedName name="_________hub0207">[12]AL905!#REF!</definedName>
    <definedName name="_________IEC1" localSheetId="8">#REF!</definedName>
    <definedName name="_________IEC1">#REF!</definedName>
    <definedName name="_________IED1" localSheetId="8">#REF!</definedName>
    <definedName name="_________IED1">#REF!</definedName>
    <definedName name="_________IEH1" localSheetId="8">#REF!</definedName>
    <definedName name="_________IEH1">#REF!</definedName>
    <definedName name="_________IEP1">#REF!</definedName>
    <definedName name="_________IES1">#REF!</definedName>
    <definedName name="_________IET1">#REF!</definedName>
    <definedName name="_________LIA1" localSheetId="10">#REF!</definedName>
    <definedName name="_________LIA1" localSheetId="12">#REF!</definedName>
    <definedName name="_________LIA1" localSheetId="6">#REF!</definedName>
    <definedName name="_________LIA1" localSheetId="4">#REF!</definedName>
    <definedName name="_________LIA1" localSheetId="7">#REF!</definedName>
    <definedName name="_________LIA1">#REF!</definedName>
    <definedName name="_________LIA2" localSheetId="10">#REF!</definedName>
    <definedName name="_________LIA2" localSheetId="12">#REF!</definedName>
    <definedName name="_________LIA2" localSheetId="6">#REF!</definedName>
    <definedName name="_________LIA2" localSheetId="4">#REF!</definedName>
    <definedName name="_________LIA2" localSheetId="7">#REF!</definedName>
    <definedName name="_________LIA2">#REF!</definedName>
    <definedName name="_________LMT1">'[17]I-B'!$G$1:$G$65536</definedName>
    <definedName name="_________LMT2">'[17]I-BR'!$G$1:$G$65536</definedName>
    <definedName name="_________LN2" localSheetId="8">#REF!</definedName>
    <definedName name="_________LN2" localSheetId="4">#REF!</definedName>
    <definedName name="_________LN2" localSheetId="7">#REF!</definedName>
    <definedName name="_________LN2">#REF!</definedName>
    <definedName name="_________PL1" localSheetId="10">#REF!</definedName>
    <definedName name="_________PL1" localSheetId="12">#REF!</definedName>
    <definedName name="_________PL1" localSheetId="6">#REF!</definedName>
    <definedName name="_________PL1" localSheetId="4">#REF!</definedName>
    <definedName name="_________PL1" localSheetId="7">#REF!</definedName>
    <definedName name="_________PL1">#REF!</definedName>
    <definedName name="_________PL2" localSheetId="10">#REF!</definedName>
    <definedName name="_________PL2" localSheetId="12">#REF!</definedName>
    <definedName name="_________PL2" localSheetId="6">#REF!</definedName>
    <definedName name="_________PL2" localSheetId="4">#REF!</definedName>
    <definedName name="_________PL2" localSheetId="7">#REF!</definedName>
    <definedName name="_________PL2">#REF!</definedName>
    <definedName name="_________PP2" localSheetId="10">#REF!</definedName>
    <definedName name="_________PP2" localSheetId="12">#REF!</definedName>
    <definedName name="_________PP2" localSheetId="6">#REF!</definedName>
    <definedName name="_________PP2" localSheetId="4">#REF!</definedName>
    <definedName name="_________PP2" localSheetId="7">#REF!</definedName>
    <definedName name="_________PP2">#REF!</definedName>
    <definedName name="_________PP3" localSheetId="10">#REF!</definedName>
    <definedName name="_________PP3" localSheetId="12">#REF!</definedName>
    <definedName name="_________PP3" localSheetId="6">#REF!</definedName>
    <definedName name="_________PP3" localSheetId="4">#REF!</definedName>
    <definedName name="_________PP3" localSheetId="7">#REF!</definedName>
    <definedName name="_________PP3">#REF!</definedName>
    <definedName name="_________REC1999">'[9]RC-0997'!$B$132:$Q$171</definedName>
    <definedName name="_________UAE1">[7]Sheet4!$D$116:$D$207</definedName>
    <definedName name="_________UAE2">[7]Sheet4!$Q$14:$Q$105</definedName>
    <definedName name="_________UK1">[7]Sheet4!$F$324:$F$415</definedName>
    <definedName name="_________UK2">[7]Sheet4!$S$222:$S$313</definedName>
    <definedName name="_________USA1">[7]Sheet4!$D$428:$D$519</definedName>
    <definedName name="_________USA2">[7]Sheet4!$Q$326:$Q$417</definedName>
    <definedName name="________amt2">'[14]CDB-Deposits'!$F$4:$F$15555</definedName>
    <definedName name="________ASH1">[7]Sheet4!$B$524:$E$625</definedName>
    <definedName name="________ASH2">[7]Sheet4!$P$422:$Q$523</definedName>
    <definedName name="________ASS1" localSheetId="8">'[16]Abu Dhabi'!#REF!</definedName>
    <definedName name="________ASS1" localSheetId="10">'[16]Abu Dhabi'!#REF!</definedName>
    <definedName name="________ASS1" localSheetId="12">'[16]Abu Dhabi'!#REF!</definedName>
    <definedName name="________ASS1" localSheetId="6">'[16]Abu Dhabi'!#REF!</definedName>
    <definedName name="________ASS1" localSheetId="4">'[16]Abu Dhabi'!#REF!</definedName>
    <definedName name="________ASS1" localSheetId="7">'[16]Abu Dhabi'!#REF!</definedName>
    <definedName name="________ASS1">'[16]Abu Dhabi'!#REF!</definedName>
    <definedName name="________ASS2" localSheetId="8">[5]BSDOMOVS!#REF!</definedName>
    <definedName name="________ASS2" localSheetId="10">[5]BSDOMOVS!#REF!</definedName>
    <definedName name="________ASS2" localSheetId="12">[5]BSDOMOVS!#REF!</definedName>
    <definedName name="________ASS2" localSheetId="6">[5]BSDOMOVS!#REF!</definedName>
    <definedName name="________ASS2" localSheetId="4">[5]BSDOMOVS!#REF!</definedName>
    <definedName name="________ASS2" localSheetId="7">[5]BSDOMOVS!#REF!</definedName>
    <definedName name="________ASS2">[5]BSDOMOVS!#REF!</definedName>
    <definedName name="________BSC1" localSheetId="8">#REF!</definedName>
    <definedName name="________BSC1">#REF!</definedName>
    <definedName name="________BSD1" localSheetId="8">#REF!</definedName>
    <definedName name="________BSD1">#REF!</definedName>
    <definedName name="________BSH1" localSheetId="8">#REF!</definedName>
    <definedName name="________BSH1">#REF!</definedName>
    <definedName name="________BSP1">#REF!</definedName>
    <definedName name="________BSS1">#REF!</definedName>
    <definedName name="________BST1">#REF!</definedName>
    <definedName name="________Col1">#REF!</definedName>
    <definedName name="________crt1">'[18]I-B'!$A$1:$A$65536</definedName>
    <definedName name="________crt2">'[17]I-BR'!$B$1:$B$65536</definedName>
    <definedName name="________EPZ1">[7]Sheet4!$F$428:$F$519</definedName>
    <definedName name="________EPZ2">[7]Sheet4!$S$326:$S$417</definedName>
    <definedName name="________FMT1">'[17]I-B'!$E$1:$E$65536</definedName>
    <definedName name="________FMT2">'[17]I-BR'!$E$1:$E$65536</definedName>
    <definedName name="________hub0207" localSheetId="10">[12]AL905!#REF!</definedName>
    <definedName name="________hub0207" localSheetId="12">[12]AL905!#REF!</definedName>
    <definedName name="________hub0207" localSheetId="6">[12]AL905!#REF!</definedName>
    <definedName name="________hub0207" localSheetId="4">[12]AL905!#REF!</definedName>
    <definedName name="________hub0207" localSheetId="7">[12]AL905!#REF!</definedName>
    <definedName name="________hub0207">[12]AL905!#REF!</definedName>
    <definedName name="________IEC1" localSheetId="8">#REF!</definedName>
    <definedName name="________IEC1">#REF!</definedName>
    <definedName name="________IED1" localSheetId="8">#REF!</definedName>
    <definedName name="________IED1">#REF!</definedName>
    <definedName name="________IEH1" localSheetId="8">#REF!</definedName>
    <definedName name="________IEH1">#REF!</definedName>
    <definedName name="________IEP1">#REF!</definedName>
    <definedName name="________IES1">#REF!</definedName>
    <definedName name="________IET1">#REF!</definedName>
    <definedName name="________jun99">'[19]PUR&amp;SAL'!#REF!</definedName>
    <definedName name="________LIA1" localSheetId="10">#REF!</definedName>
    <definedName name="________LIA1" localSheetId="12">#REF!</definedName>
    <definedName name="________LIA1" localSheetId="6">#REF!</definedName>
    <definedName name="________LIA1" localSheetId="4">#REF!</definedName>
    <definedName name="________LIA1" localSheetId="7">#REF!</definedName>
    <definedName name="________LIA1">#REF!</definedName>
    <definedName name="________LIA2" localSheetId="10">#REF!</definedName>
    <definedName name="________LIA2" localSheetId="12">#REF!</definedName>
    <definedName name="________LIA2" localSheetId="6">#REF!</definedName>
    <definedName name="________LIA2" localSheetId="4">#REF!</definedName>
    <definedName name="________LIA2" localSheetId="7">#REF!</definedName>
    <definedName name="________LIA2">#REF!</definedName>
    <definedName name="________LMT1">'[18]I-B'!$F$1:$F$65536</definedName>
    <definedName name="________LMT2">'[17]I-BR'!$G$1:$G$65536</definedName>
    <definedName name="________PL1" localSheetId="10">#REF!</definedName>
    <definedName name="________PL1" localSheetId="12">#REF!</definedName>
    <definedName name="________PL1" localSheetId="6">#REF!</definedName>
    <definedName name="________PL1" localSheetId="4">#REF!</definedName>
    <definedName name="________PL1" localSheetId="7">#REF!</definedName>
    <definedName name="________PL1">#REF!</definedName>
    <definedName name="________PL2" localSheetId="10">#REF!</definedName>
    <definedName name="________PL2" localSheetId="12">#REF!</definedName>
    <definedName name="________PL2" localSheetId="6">#REF!</definedName>
    <definedName name="________PL2" localSheetId="4">#REF!</definedName>
    <definedName name="________PL2" localSheetId="7">#REF!</definedName>
    <definedName name="________PL2">#REF!</definedName>
    <definedName name="________PP2" localSheetId="10">#REF!</definedName>
    <definedName name="________PP2" localSheetId="12">#REF!</definedName>
    <definedName name="________PP2" localSheetId="6">#REF!</definedName>
    <definedName name="________PP2" localSheetId="4">#REF!</definedName>
    <definedName name="________PP2" localSheetId="7">#REF!</definedName>
    <definedName name="________PP2">#REF!</definedName>
    <definedName name="________PP3" localSheetId="10">#REF!</definedName>
    <definedName name="________PP3" localSheetId="12">#REF!</definedName>
    <definedName name="________PP3" localSheetId="6">#REF!</definedName>
    <definedName name="________PP3" localSheetId="4">#REF!</definedName>
    <definedName name="________PP3" localSheetId="7">#REF!</definedName>
    <definedName name="________PP3">#REF!</definedName>
    <definedName name="________REC1999">'[9]RC-0997'!$B$132:$Q$171</definedName>
    <definedName name="________SEC107" localSheetId="8">#REF!</definedName>
    <definedName name="________SEC107">#REF!</definedName>
    <definedName name="________TMO1">'[11]BS-OVS'!#REF!</definedName>
    <definedName name="________UAE1">[7]Sheet4!$D$116:$D$207</definedName>
    <definedName name="________UAE2">[7]Sheet4!$Q$14:$Q$105</definedName>
    <definedName name="________UK1">[7]Sheet4!$F$324:$F$415</definedName>
    <definedName name="________UK2">[7]Sheet4!$S$222:$S$313</definedName>
    <definedName name="________USA1">[7]Sheet4!$D$428:$D$519</definedName>
    <definedName name="________USA2">[7]Sheet4!$Q$326:$Q$417</definedName>
    <definedName name="________ws1">'[20]Revenue-Fire-Marine-Motor'!#REF!</definedName>
    <definedName name="_______amt2">'[14]CDB-Deposits'!$F$4:$F$15555</definedName>
    <definedName name="_______ASH1">[7]Sheet4!$B$524:$E$625</definedName>
    <definedName name="_______ASH2">[7]Sheet4!$P$422:$Q$523</definedName>
    <definedName name="_______ASS1" localSheetId="8">'[16]Abu Dhabi'!#REF!</definedName>
    <definedName name="_______ASS1" localSheetId="10">'[16]Abu Dhabi'!#REF!</definedName>
    <definedName name="_______ASS1" localSheetId="12">'[16]Abu Dhabi'!#REF!</definedName>
    <definedName name="_______ASS1" localSheetId="6">'[16]Abu Dhabi'!#REF!</definedName>
    <definedName name="_______ASS1" localSheetId="4">'[16]Abu Dhabi'!#REF!</definedName>
    <definedName name="_______ASS1" localSheetId="7">'[16]Abu Dhabi'!#REF!</definedName>
    <definedName name="_______ASS1">'[16]Abu Dhabi'!#REF!</definedName>
    <definedName name="_______ASS2" localSheetId="8">[5]BSDOMOVS!#REF!</definedName>
    <definedName name="_______ASS2" localSheetId="10">[5]BSDOMOVS!#REF!</definedName>
    <definedName name="_______ASS2" localSheetId="12">[5]BSDOMOVS!#REF!</definedName>
    <definedName name="_______ASS2" localSheetId="6">[5]BSDOMOVS!#REF!</definedName>
    <definedName name="_______ASS2" localSheetId="4">[5]BSDOMOVS!#REF!</definedName>
    <definedName name="_______ASS2" localSheetId="7">[5]BSDOMOVS!#REF!</definedName>
    <definedName name="_______ASS2">[5]BSDOMOVS!#REF!</definedName>
    <definedName name="_______BSC1" localSheetId="8">#REF!</definedName>
    <definedName name="_______BSC1">#REF!</definedName>
    <definedName name="_______BSD1" localSheetId="8">#REF!</definedName>
    <definedName name="_______BSD1">#REF!</definedName>
    <definedName name="_______BSH1" localSheetId="8">#REF!</definedName>
    <definedName name="_______BSH1">#REF!</definedName>
    <definedName name="_______BSP1">#REF!</definedName>
    <definedName name="_______BSS1">#REF!</definedName>
    <definedName name="_______BST1">#REF!</definedName>
    <definedName name="_______Col1">#REF!</definedName>
    <definedName name="_______crt1">'[17]I-B'!$B$1:$B$65536</definedName>
    <definedName name="_______crt2">'[17]I-BR'!$B$1:$B$65536</definedName>
    <definedName name="_______EPZ1">[7]Sheet4!$F$428:$F$519</definedName>
    <definedName name="_______EPZ2">[7]Sheet4!$S$326:$S$417</definedName>
    <definedName name="_______FMT1">'[18]I-B'!$D$1:$D$65536</definedName>
    <definedName name="_______FMT2">'[17]I-BR'!$E$1:$E$65536</definedName>
    <definedName name="_______hub0207" localSheetId="10">[21]AL905!#REF!</definedName>
    <definedName name="_______hub0207" localSheetId="12">[21]AL905!#REF!</definedName>
    <definedName name="_______hub0207" localSheetId="6">[21]AL905!#REF!</definedName>
    <definedName name="_______hub0207" localSheetId="4">[21]AL905!#REF!</definedName>
    <definedName name="_______hub0207" localSheetId="7">[21]AL905!#REF!</definedName>
    <definedName name="_______hub0207">[21]AL905!#REF!</definedName>
    <definedName name="_______IEC1" localSheetId="8">#REF!</definedName>
    <definedName name="_______IEC1">#REF!</definedName>
    <definedName name="_______IED1" localSheetId="8">#REF!</definedName>
    <definedName name="_______IED1">#REF!</definedName>
    <definedName name="_______IEH1" localSheetId="8">#REF!</definedName>
    <definedName name="_______IEH1">#REF!</definedName>
    <definedName name="_______IEP1">#REF!</definedName>
    <definedName name="_______IES1">#REF!</definedName>
    <definedName name="_______IET1">#REF!</definedName>
    <definedName name="_______jun99">'[19]PUR&amp;SAL'!#REF!</definedName>
    <definedName name="_______LIA1" localSheetId="10">#REF!</definedName>
    <definedName name="_______LIA1" localSheetId="12">#REF!</definedName>
    <definedName name="_______LIA1" localSheetId="6">#REF!</definedName>
    <definedName name="_______LIA1" localSheetId="4">#REF!</definedName>
    <definedName name="_______LIA1" localSheetId="7">#REF!</definedName>
    <definedName name="_______LIA1">#REF!</definedName>
    <definedName name="_______LIA2" localSheetId="10">#REF!</definedName>
    <definedName name="_______LIA2" localSheetId="12">#REF!</definedName>
    <definedName name="_______LIA2" localSheetId="6">#REF!</definedName>
    <definedName name="_______LIA2" localSheetId="4">#REF!</definedName>
    <definedName name="_______LIA2" localSheetId="7">#REF!</definedName>
    <definedName name="_______LIA2">#REF!</definedName>
    <definedName name="_______LMT1">'[17]I-B'!$G$1:$G$65536</definedName>
    <definedName name="_______LMT2">'[17]I-BR'!$G$1:$G$65536</definedName>
    <definedName name="_______LN2" localSheetId="8">#REF!</definedName>
    <definedName name="_______LN2" localSheetId="4">#REF!</definedName>
    <definedName name="_______LN2" localSheetId="7">#REF!</definedName>
    <definedName name="_______LN2">#REF!</definedName>
    <definedName name="_______PL1" localSheetId="10">#REF!</definedName>
    <definedName name="_______PL1" localSheetId="12">#REF!</definedName>
    <definedName name="_______PL1" localSheetId="6">#REF!</definedName>
    <definedName name="_______PL1" localSheetId="4">#REF!</definedName>
    <definedName name="_______PL1" localSheetId="7">#REF!</definedName>
    <definedName name="_______PL1">#REF!</definedName>
    <definedName name="_______PL2" localSheetId="10">#REF!</definedName>
    <definedName name="_______PL2" localSheetId="12">#REF!</definedName>
    <definedName name="_______PL2" localSheetId="6">#REF!</definedName>
    <definedName name="_______PL2" localSheetId="4">#REF!</definedName>
    <definedName name="_______PL2" localSheetId="7">#REF!</definedName>
    <definedName name="_______PL2">#REF!</definedName>
    <definedName name="_______PP2" localSheetId="10">#REF!</definedName>
    <definedName name="_______PP2" localSheetId="12">#REF!</definedName>
    <definedName name="_______PP2" localSheetId="6">#REF!</definedName>
    <definedName name="_______PP2" localSheetId="4">#REF!</definedName>
    <definedName name="_______PP2" localSheetId="7">#REF!</definedName>
    <definedName name="_______PP2">#REF!</definedName>
    <definedName name="_______PP3" localSheetId="10">#REF!</definedName>
    <definedName name="_______PP3" localSheetId="12">#REF!</definedName>
    <definedName name="_______PP3" localSheetId="6">#REF!</definedName>
    <definedName name="_______PP3" localSheetId="4">#REF!</definedName>
    <definedName name="_______PP3" localSheetId="7">#REF!</definedName>
    <definedName name="_______PP3">#REF!</definedName>
    <definedName name="_______REC1999">'[9]RC-0997'!$B$132:$Q$171</definedName>
    <definedName name="_______SEC107" localSheetId="8">#REF!</definedName>
    <definedName name="_______SEC107">#REF!</definedName>
    <definedName name="_______TMO1">'[11]BS-OVS'!#REF!</definedName>
    <definedName name="_______UAE1">[7]Sheet4!$D$116:$D$207</definedName>
    <definedName name="_______UAE2">[7]Sheet4!$Q$14:$Q$105</definedName>
    <definedName name="_______UK1">[7]Sheet4!$F$324:$F$415</definedName>
    <definedName name="_______UK2">[7]Sheet4!$S$222:$S$313</definedName>
    <definedName name="_______USA1">[7]Sheet4!$D$428:$D$519</definedName>
    <definedName name="_______USA2">[7]Sheet4!$Q$326:$Q$417</definedName>
    <definedName name="_______ws1">'[20]Revenue-Fire-Marine-Motor'!#REF!</definedName>
    <definedName name="______amt2">'[14]CDB-Deposits'!$F$4:$F$15555</definedName>
    <definedName name="______ASH1">[22]Sheet4!$B$524:$E$625</definedName>
    <definedName name="______ASH2">[22]Sheet4!$P$422:$Q$523</definedName>
    <definedName name="______ASS1" localSheetId="8">#REF!</definedName>
    <definedName name="______ASS1" localSheetId="10">#REF!</definedName>
    <definedName name="______ASS1" localSheetId="12">#REF!</definedName>
    <definedName name="______ASS1" localSheetId="6">#REF!</definedName>
    <definedName name="______ASS1" localSheetId="4">#REF!</definedName>
    <definedName name="______ASS1" localSheetId="7">#REF!</definedName>
    <definedName name="______ASS1">#REF!</definedName>
    <definedName name="______ASS2" localSheetId="8">#REF!</definedName>
    <definedName name="______ASS2" localSheetId="10">#REF!</definedName>
    <definedName name="______ASS2" localSheetId="12">#REF!</definedName>
    <definedName name="______ASS2" localSheetId="6">#REF!</definedName>
    <definedName name="______ASS2" localSheetId="4">#REF!</definedName>
    <definedName name="______ASS2" localSheetId="7">#REF!</definedName>
    <definedName name="______ASS2">#REF!</definedName>
    <definedName name="______Bps2" localSheetId="8">#REF!</definedName>
    <definedName name="______Bps2">#REF!</definedName>
    <definedName name="______Bps2_11">#REF!</definedName>
    <definedName name="______Bps2_13">#REF!</definedName>
    <definedName name="______BSC1" localSheetId="10">#REF!</definedName>
    <definedName name="______BSC1" localSheetId="12">#REF!</definedName>
    <definedName name="______BSC1" localSheetId="6">#REF!</definedName>
    <definedName name="______BSC1" localSheetId="4">#REF!</definedName>
    <definedName name="______BSC1" localSheetId="7">#REF!</definedName>
    <definedName name="______BSC1">#REF!</definedName>
    <definedName name="______BSD1" localSheetId="10">#REF!</definedName>
    <definedName name="______BSD1" localSheetId="12">#REF!</definedName>
    <definedName name="______BSD1" localSheetId="6">#REF!</definedName>
    <definedName name="______BSD1" localSheetId="4">#REF!</definedName>
    <definedName name="______BSD1" localSheetId="7">#REF!</definedName>
    <definedName name="______BSD1">#REF!</definedName>
    <definedName name="______BSH1" localSheetId="10">#REF!</definedName>
    <definedName name="______BSH1" localSheetId="12">#REF!</definedName>
    <definedName name="______BSH1" localSheetId="6">#REF!</definedName>
    <definedName name="______BSH1" localSheetId="4">#REF!</definedName>
    <definedName name="______BSH1" localSheetId="7">#REF!</definedName>
    <definedName name="______BSH1">#REF!</definedName>
    <definedName name="______BSP1" localSheetId="10">#REF!</definedName>
    <definedName name="______BSP1" localSheetId="12">#REF!</definedName>
    <definedName name="______BSP1" localSheetId="6">#REF!</definedName>
    <definedName name="______BSP1" localSheetId="4">#REF!</definedName>
    <definedName name="______BSP1" localSheetId="7">#REF!</definedName>
    <definedName name="______BSP1">#REF!</definedName>
    <definedName name="______BSS1" localSheetId="10">#REF!</definedName>
    <definedName name="______BSS1" localSheetId="12">#REF!</definedName>
    <definedName name="______BSS1" localSheetId="6">#REF!</definedName>
    <definedName name="______BSS1" localSheetId="4">#REF!</definedName>
    <definedName name="______BSS1" localSheetId="7">#REF!</definedName>
    <definedName name="______BSS1">#REF!</definedName>
    <definedName name="______BST1" localSheetId="10">#REF!</definedName>
    <definedName name="______BST1" localSheetId="12">#REF!</definedName>
    <definedName name="______BST1" localSheetId="6">#REF!</definedName>
    <definedName name="______BST1" localSheetId="4">#REF!</definedName>
    <definedName name="______BST1" localSheetId="7">#REF!</definedName>
    <definedName name="______BST1">#REF!</definedName>
    <definedName name="______Col1">#REF!</definedName>
    <definedName name="______crt1">'[17]I-B'!$B$1:$B$65536</definedName>
    <definedName name="______crt2">'[17]I-BR'!$B$1:$B$65536</definedName>
    <definedName name="______EPZ1">[22]Sheet4!$F$428:$F$519</definedName>
    <definedName name="______EPZ2">[22]Sheet4!$S$326:$S$417</definedName>
    <definedName name="______FMT1">'[17]I-B'!$E$1:$E$65536</definedName>
    <definedName name="______FMT2">'[17]I-BR'!$E$1:$E$65536</definedName>
    <definedName name="______hub0207" localSheetId="10">[21]AL905!#REF!</definedName>
    <definedName name="______hub0207" localSheetId="12">[21]AL905!#REF!</definedName>
    <definedName name="______hub0207" localSheetId="6">[21]AL905!#REF!</definedName>
    <definedName name="______hub0207" localSheetId="4">[21]AL905!#REF!</definedName>
    <definedName name="______hub0207" localSheetId="7">[21]AL905!#REF!</definedName>
    <definedName name="______hub0207">[21]AL905!#REF!</definedName>
    <definedName name="______IEC1" localSheetId="10">#REF!</definedName>
    <definedName name="______IEC1" localSheetId="12">#REF!</definedName>
    <definedName name="______IEC1" localSheetId="6">#REF!</definedName>
    <definedName name="______IEC1" localSheetId="4">#REF!</definedName>
    <definedName name="______IEC1" localSheetId="7">#REF!</definedName>
    <definedName name="______IEC1">#REF!</definedName>
    <definedName name="______IED1" localSheetId="10">#REF!</definedName>
    <definedName name="______IED1" localSheetId="12">#REF!</definedName>
    <definedName name="______IED1" localSheetId="6">#REF!</definedName>
    <definedName name="______IED1" localSheetId="4">#REF!</definedName>
    <definedName name="______IED1" localSheetId="7">#REF!</definedName>
    <definedName name="______IED1">#REF!</definedName>
    <definedName name="______IEH1" localSheetId="10">#REF!</definedName>
    <definedName name="______IEH1" localSheetId="12">#REF!</definedName>
    <definedName name="______IEH1" localSheetId="6">#REF!</definedName>
    <definedName name="______IEH1" localSheetId="4">#REF!</definedName>
    <definedName name="______IEH1" localSheetId="7">#REF!</definedName>
    <definedName name="______IEH1">#REF!</definedName>
    <definedName name="______IEP1" localSheetId="10">#REF!</definedName>
    <definedName name="______IEP1" localSheetId="12">#REF!</definedName>
    <definedName name="______IEP1" localSheetId="6">#REF!</definedName>
    <definedName name="______IEP1" localSheetId="4">#REF!</definedName>
    <definedName name="______IEP1" localSheetId="7">#REF!</definedName>
    <definedName name="______IEP1">#REF!</definedName>
    <definedName name="______IES1" localSheetId="10">#REF!</definedName>
    <definedName name="______IES1" localSheetId="12">#REF!</definedName>
    <definedName name="______IES1" localSheetId="6">#REF!</definedName>
    <definedName name="______IES1" localSheetId="4">#REF!</definedName>
    <definedName name="______IES1" localSheetId="7">#REF!</definedName>
    <definedName name="______IES1">#REF!</definedName>
    <definedName name="______IET1" localSheetId="10">#REF!</definedName>
    <definedName name="______IET1" localSheetId="12">#REF!</definedName>
    <definedName name="______IET1" localSheetId="6">#REF!</definedName>
    <definedName name="______IET1" localSheetId="4">#REF!</definedName>
    <definedName name="______IET1" localSheetId="7">#REF!</definedName>
    <definedName name="______IET1">#REF!</definedName>
    <definedName name="______jun99" localSheetId="10">'[19]PUR&amp;SAL'!#REF!</definedName>
    <definedName name="______jun99" localSheetId="12">'[19]PUR&amp;SAL'!#REF!</definedName>
    <definedName name="______jun99" localSheetId="6">'[19]PUR&amp;SAL'!#REF!</definedName>
    <definedName name="______jun99" localSheetId="4">'[19]PUR&amp;SAL'!#REF!</definedName>
    <definedName name="______jun99" localSheetId="7">'[19]PUR&amp;SAL'!#REF!</definedName>
    <definedName name="______jun99">'[19]PUR&amp;SAL'!#REF!</definedName>
    <definedName name="______LIA1" localSheetId="10">#REF!</definedName>
    <definedName name="______LIA1" localSheetId="12">#REF!</definedName>
    <definedName name="______LIA1" localSheetId="6">#REF!</definedName>
    <definedName name="______LIA1" localSheetId="4">#REF!</definedName>
    <definedName name="______LIA1" localSheetId="7">#REF!</definedName>
    <definedName name="______LIA1">#REF!</definedName>
    <definedName name="______LIA2" localSheetId="10">#REF!</definedName>
    <definedName name="______LIA2" localSheetId="12">#REF!</definedName>
    <definedName name="______LIA2" localSheetId="6">#REF!</definedName>
    <definedName name="______LIA2" localSheetId="4">#REF!</definedName>
    <definedName name="______LIA2" localSheetId="7">#REF!</definedName>
    <definedName name="______LIA2">#REF!</definedName>
    <definedName name="______LMT1">'[17]I-B'!$G$1:$G$65536</definedName>
    <definedName name="______LMT2">'[17]I-BR'!$G$1:$G$65536</definedName>
    <definedName name="______LN2" localSheetId="8">#REF!</definedName>
    <definedName name="______LN2" localSheetId="4">#REF!</definedName>
    <definedName name="______LN2" localSheetId="7">#REF!</definedName>
    <definedName name="______LN2">#REF!</definedName>
    <definedName name="______PL1" localSheetId="10">#REF!</definedName>
    <definedName name="______PL1" localSheetId="12">#REF!</definedName>
    <definedName name="______PL1" localSheetId="6">#REF!</definedName>
    <definedName name="______PL1" localSheetId="4">#REF!</definedName>
    <definedName name="______PL1" localSheetId="7">#REF!</definedName>
    <definedName name="______PL1">#REF!</definedName>
    <definedName name="______PL2" localSheetId="10">#REF!</definedName>
    <definedName name="______PL2" localSheetId="12">#REF!</definedName>
    <definedName name="______PL2" localSheetId="6">#REF!</definedName>
    <definedName name="______PL2" localSheetId="4">#REF!</definedName>
    <definedName name="______PL2" localSheetId="7">#REF!</definedName>
    <definedName name="______PL2">#REF!</definedName>
    <definedName name="______PP2" localSheetId="10">#REF!</definedName>
    <definedName name="______PP2" localSheetId="12">#REF!</definedName>
    <definedName name="______PP2" localSheetId="6">#REF!</definedName>
    <definedName name="______PP2" localSheetId="4">#REF!</definedName>
    <definedName name="______PP2" localSheetId="7">#REF!</definedName>
    <definedName name="______PP2">#REF!</definedName>
    <definedName name="______PP3" localSheetId="10">#REF!</definedName>
    <definedName name="______PP3" localSheetId="12">#REF!</definedName>
    <definedName name="______PP3" localSheetId="6">#REF!</definedName>
    <definedName name="______PP3" localSheetId="4">#REF!</definedName>
    <definedName name="______PP3" localSheetId="7">#REF!</definedName>
    <definedName name="______PP3">#REF!</definedName>
    <definedName name="______REC1999">'[9]RC-0997'!$B$132:$Q$171</definedName>
    <definedName name="______SEC107" localSheetId="10">#REF!</definedName>
    <definedName name="______SEC107" localSheetId="12">#REF!</definedName>
    <definedName name="______SEC107" localSheetId="6">#REF!</definedName>
    <definedName name="______SEC107" localSheetId="4">#REF!</definedName>
    <definedName name="______SEC107" localSheetId="7">#REF!</definedName>
    <definedName name="______SEC107">#REF!</definedName>
    <definedName name="______TMO1">'[11]BS-OVS'!#REF!</definedName>
    <definedName name="______UAE1">[22]Sheet4!$D$116:$D$207</definedName>
    <definedName name="______UAE2">[22]Sheet4!$Q$14:$Q$105</definedName>
    <definedName name="______UK1">[22]Sheet4!$F$324:$F$415</definedName>
    <definedName name="______UK2">[22]Sheet4!$S$222:$S$313</definedName>
    <definedName name="______USA1">[22]Sheet4!$D$428:$D$519</definedName>
    <definedName name="______USA2">[22]Sheet4!$Q$326:$Q$417</definedName>
    <definedName name="______ws1" localSheetId="10">'[20]Revenue-Fire-Marine-Motor'!#REF!</definedName>
    <definedName name="______ws1" localSheetId="12">'[20]Revenue-Fire-Marine-Motor'!#REF!</definedName>
    <definedName name="______ws1" localSheetId="6">'[20]Revenue-Fire-Marine-Motor'!#REF!</definedName>
    <definedName name="______ws1" localSheetId="4">'[20]Revenue-Fire-Marine-Motor'!#REF!</definedName>
    <definedName name="______ws1" localSheetId="7">'[20]Revenue-Fire-Marine-Motor'!#REF!</definedName>
    <definedName name="______ws1">'[20]Revenue-Fire-Marine-Motor'!#REF!</definedName>
    <definedName name="_____amt2">'[14]CDB-Deposits'!$F$4:$F$15555</definedName>
    <definedName name="_____ASH1">[22]Sheet4!$B$524:$E$625</definedName>
    <definedName name="_____ASH2">[22]Sheet4!$P$422:$Q$523</definedName>
    <definedName name="_____ASS1" localSheetId="8">#REF!</definedName>
    <definedName name="_____ASS1" localSheetId="10">#REF!</definedName>
    <definedName name="_____ASS1" localSheetId="12">#REF!</definedName>
    <definedName name="_____ASS1" localSheetId="6">#REF!</definedName>
    <definedName name="_____ASS1" localSheetId="4">#REF!</definedName>
    <definedName name="_____ASS1" localSheetId="7">#REF!</definedName>
    <definedName name="_____ASS1">#REF!</definedName>
    <definedName name="_____ASS2" localSheetId="8">#REF!</definedName>
    <definedName name="_____ASS2" localSheetId="10">#REF!</definedName>
    <definedName name="_____ASS2" localSheetId="12">#REF!</definedName>
    <definedName name="_____ASS2" localSheetId="6">#REF!</definedName>
    <definedName name="_____ASS2" localSheetId="4">#REF!</definedName>
    <definedName name="_____ASS2" localSheetId="7">#REF!</definedName>
    <definedName name="_____ASS2">#REF!</definedName>
    <definedName name="_____Bps2" localSheetId="8">#REF!</definedName>
    <definedName name="_____Bps2">#REF!</definedName>
    <definedName name="_____Bps2_11">#REF!</definedName>
    <definedName name="_____Bps2_13">#REF!</definedName>
    <definedName name="_____BSC1" localSheetId="10">#REF!</definedName>
    <definedName name="_____BSC1" localSheetId="12">#REF!</definedName>
    <definedName name="_____BSC1" localSheetId="6">#REF!</definedName>
    <definedName name="_____BSC1" localSheetId="4">#REF!</definedName>
    <definedName name="_____BSC1" localSheetId="7">#REF!</definedName>
    <definedName name="_____BSC1">#REF!</definedName>
    <definedName name="_____BSD1" localSheetId="10">#REF!</definedName>
    <definedName name="_____BSD1" localSheetId="12">#REF!</definedName>
    <definedName name="_____BSD1" localSheetId="6">#REF!</definedName>
    <definedName name="_____BSD1" localSheetId="4">#REF!</definedName>
    <definedName name="_____BSD1" localSheetId="7">#REF!</definedName>
    <definedName name="_____BSD1">#REF!</definedName>
    <definedName name="_____BSH1" localSheetId="10">#REF!</definedName>
    <definedName name="_____BSH1" localSheetId="12">#REF!</definedName>
    <definedName name="_____BSH1" localSheetId="6">#REF!</definedName>
    <definedName name="_____BSH1" localSheetId="4">#REF!</definedName>
    <definedName name="_____BSH1" localSheetId="7">#REF!</definedName>
    <definedName name="_____BSH1">#REF!</definedName>
    <definedName name="_____BSP1" localSheetId="10">#REF!</definedName>
    <definedName name="_____BSP1" localSheetId="12">#REF!</definedName>
    <definedName name="_____BSP1" localSheetId="6">#REF!</definedName>
    <definedName name="_____BSP1" localSheetId="4">#REF!</definedName>
    <definedName name="_____BSP1" localSheetId="7">#REF!</definedName>
    <definedName name="_____BSP1">#REF!</definedName>
    <definedName name="_____BSS1" localSheetId="10">#REF!</definedName>
    <definedName name="_____BSS1" localSheetId="12">#REF!</definedName>
    <definedName name="_____BSS1" localSheetId="6">#REF!</definedName>
    <definedName name="_____BSS1" localSheetId="4">#REF!</definedName>
    <definedName name="_____BSS1" localSheetId="7">#REF!</definedName>
    <definedName name="_____BSS1">#REF!</definedName>
    <definedName name="_____BST1" localSheetId="10">#REF!</definedName>
    <definedName name="_____BST1" localSheetId="12">#REF!</definedName>
    <definedName name="_____BST1" localSheetId="6">#REF!</definedName>
    <definedName name="_____BST1" localSheetId="4">#REF!</definedName>
    <definedName name="_____BST1" localSheetId="7">#REF!</definedName>
    <definedName name="_____BST1">#REF!</definedName>
    <definedName name="_____Col1" localSheetId="10">#REF!</definedName>
    <definedName name="_____Col1" localSheetId="12">#REF!</definedName>
    <definedName name="_____Col1" localSheetId="6">#REF!</definedName>
    <definedName name="_____Col1" localSheetId="4">#REF!</definedName>
    <definedName name="_____Col1" localSheetId="7">#REF!</definedName>
    <definedName name="_____Col1">#REF!</definedName>
    <definedName name="_____crt1">'[17]I-B'!$B$1:$B$65536</definedName>
    <definedName name="_____crt2">'[17]I-BR'!$B$1:$B$65536</definedName>
    <definedName name="_____EPZ1">[22]Sheet4!$F$428:$F$519</definedName>
    <definedName name="_____EPZ2">[22]Sheet4!$S$326:$S$417</definedName>
    <definedName name="_____FMT1">'[17]I-B'!$E$1:$E$65536</definedName>
    <definedName name="_____FMT2">'[17]I-BR'!$E$1:$E$65536</definedName>
    <definedName name="_____hg65656" localSheetId="10" hidden="1">#REF!</definedName>
    <definedName name="_____hg65656" localSheetId="12" hidden="1">#REF!</definedName>
    <definedName name="_____hg65656" localSheetId="6" hidden="1">#REF!</definedName>
    <definedName name="_____hg65656" localSheetId="4" hidden="1">#REF!</definedName>
    <definedName name="_____hg65656" localSheetId="7" hidden="1">#REF!</definedName>
    <definedName name="_____hg65656" hidden="1">#REF!</definedName>
    <definedName name="_____hub0207" localSheetId="10">[21]AL905!#REF!</definedName>
    <definedName name="_____hub0207" localSheetId="12">[21]AL905!#REF!</definedName>
    <definedName name="_____hub0207" localSheetId="6">[21]AL905!#REF!</definedName>
    <definedName name="_____hub0207" localSheetId="4">[21]AL905!#REF!</definedName>
    <definedName name="_____hub0207" localSheetId="7">[21]AL905!#REF!</definedName>
    <definedName name="_____hub0207">[21]AL905!#REF!</definedName>
    <definedName name="_____IEC1" localSheetId="10">#REF!</definedName>
    <definedName name="_____IEC1" localSheetId="12">#REF!</definedName>
    <definedName name="_____IEC1" localSheetId="6">#REF!</definedName>
    <definedName name="_____IEC1" localSheetId="4">#REF!</definedName>
    <definedName name="_____IEC1" localSheetId="7">#REF!</definedName>
    <definedName name="_____IEC1">#REF!</definedName>
    <definedName name="_____IED1" localSheetId="10">#REF!</definedName>
    <definedName name="_____IED1" localSheetId="12">#REF!</definedName>
    <definedName name="_____IED1" localSheetId="6">#REF!</definedName>
    <definedName name="_____IED1" localSheetId="4">#REF!</definedName>
    <definedName name="_____IED1" localSheetId="7">#REF!</definedName>
    <definedName name="_____IED1">#REF!</definedName>
    <definedName name="_____IEH1" localSheetId="10">#REF!</definedName>
    <definedName name="_____IEH1" localSheetId="12">#REF!</definedName>
    <definedName name="_____IEH1" localSheetId="6">#REF!</definedName>
    <definedName name="_____IEH1" localSheetId="4">#REF!</definedName>
    <definedName name="_____IEH1" localSheetId="7">#REF!</definedName>
    <definedName name="_____IEH1">#REF!</definedName>
    <definedName name="_____IEP1" localSheetId="10">#REF!</definedName>
    <definedName name="_____IEP1" localSheetId="12">#REF!</definedName>
    <definedName name="_____IEP1" localSheetId="6">#REF!</definedName>
    <definedName name="_____IEP1" localSheetId="4">#REF!</definedName>
    <definedName name="_____IEP1" localSheetId="7">#REF!</definedName>
    <definedName name="_____IEP1">#REF!</definedName>
    <definedName name="_____IES1" localSheetId="10">#REF!</definedName>
    <definedName name="_____IES1" localSheetId="12">#REF!</definedName>
    <definedName name="_____IES1" localSheetId="6">#REF!</definedName>
    <definedName name="_____IES1" localSheetId="4">#REF!</definedName>
    <definedName name="_____IES1" localSheetId="7">#REF!</definedName>
    <definedName name="_____IES1">#REF!</definedName>
    <definedName name="_____IET1" localSheetId="10">#REF!</definedName>
    <definedName name="_____IET1" localSheetId="12">#REF!</definedName>
    <definedName name="_____IET1" localSheetId="6">#REF!</definedName>
    <definedName name="_____IET1" localSheetId="4">#REF!</definedName>
    <definedName name="_____IET1" localSheetId="7">#REF!</definedName>
    <definedName name="_____IET1">#REF!</definedName>
    <definedName name="_____jun99" localSheetId="10">'[19]PUR&amp;SAL'!#REF!</definedName>
    <definedName name="_____jun99" localSheetId="12">'[19]PUR&amp;SAL'!#REF!</definedName>
    <definedName name="_____jun99" localSheetId="6">'[19]PUR&amp;SAL'!#REF!</definedName>
    <definedName name="_____jun99" localSheetId="4">'[19]PUR&amp;SAL'!#REF!</definedName>
    <definedName name="_____jun99" localSheetId="7">'[19]PUR&amp;SAL'!#REF!</definedName>
    <definedName name="_____jun99">'[19]PUR&amp;SAL'!#REF!</definedName>
    <definedName name="_____LIA1" localSheetId="10">#REF!</definedName>
    <definedName name="_____LIA1" localSheetId="12">#REF!</definedName>
    <definedName name="_____LIA1" localSheetId="6">#REF!</definedName>
    <definedName name="_____LIA1" localSheetId="4">#REF!</definedName>
    <definedName name="_____LIA1" localSheetId="7">#REF!</definedName>
    <definedName name="_____LIA1">#REF!</definedName>
    <definedName name="_____LIA2" localSheetId="10">#REF!</definedName>
    <definedName name="_____LIA2" localSheetId="12">#REF!</definedName>
    <definedName name="_____LIA2" localSheetId="6">#REF!</definedName>
    <definedName name="_____LIA2" localSheetId="4">#REF!</definedName>
    <definedName name="_____LIA2" localSheetId="7">#REF!</definedName>
    <definedName name="_____LIA2">#REF!</definedName>
    <definedName name="_____LMT1">'[17]I-B'!$G$1:$G$65536</definedName>
    <definedName name="_____LMT2">'[23]I-BR'!$G$1:$G$65536</definedName>
    <definedName name="_____LN2" localSheetId="8">#REF!</definedName>
    <definedName name="_____LN2" localSheetId="4">#REF!</definedName>
    <definedName name="_____LN2" localSheetId="7">#REF!</definedName>
    <definedName name="_____LN2">#REF!</definedName>
    <definedName name="_____PL1" localSheetId="10">#REF!</definedName>
    <definedName name="_____PL1" localSheetId="12">#REF!</definedName>
    <definedName name="_____PL1" localSheetId="6">#REF!</definedName>
    <definedName name="_____PL1" localSheetId="4">#REF!</definedName>
    <definedName name="_____PL1" localSheetId="7">#REF!</definedName>
    <definedName name="_____PL1">#REF!</definedName>
    <definedName name="_____PL2" localSheetId="10">#REF!</definedName>
    <definedName name="_____PL2" localSheetId="12">#REF!</definedName>
    <definedName name="_____PL2" localSheetId="6">#REF!</definedName>
    <definedName name="_____PL2" localSheetId="4">#REF!</definedName>
    <definedName name="_____PL2" localSheetId="7">#REF!</definedName>
    <definedName name="_____PL2">#REF!</definedName>
    <definedName name="_____PP2" localSheetId="10">#REF!</definedName>
    <definedName name="_____PP2" localSheetId="12">#REF!</definedName>
    <definedName name="_____PP2" localSheetId="6">#REF!</definedName>
    <definedName name="_____PP2" localSheetId="4">#REF!</definedName>
    <definedName name="_____PP2" localSheetId="7">#REF!</definedName>
    <definedName name="_____PP2">#REF!</definedName>
    <definedName name="_____PP3" localSheetId="10">#REF!</definedName>
    <definedName name="_____PP3" localSheetId="12">#REF!</definedName>
    <definedName name="_____PP3" localSheetId="6">#REF!</definedName>
    <definedName name="_____PP3" localSheetId="4">#REF!</definedName>
    <definedName name="_____PP3" localSheetId="7">#REF!</definedName>
    <definedName name="_____PP3">#REF!</definedName>
    <definedName name="_____REC1999">'[9]RC-0997'!$B$132:$Q$171</definedName>
    <definedName name="_____SEC107" localSheetId="10">#REF!</definedName>
    <definedName name="_____SEC107" localSheetId="12">#REF!</definedName>
    <definedName name="_____SEC107" localSheetId="6">#REF!</definedName>
    <definedName name="_____SEC107" localSheetId="4">#REF!</definedName>
    <definedName name="_____SEC107" localSheetId="7">#REF!</definedName>
    <definedName name="_____SEC107">#REF!</definedName>
    <definedName name="_____TMO1" localSheetId="10">'[11]BS-OVS'!#REF!</definedName>
    <definedName name="_____TMO1" localSheetId="12">'[11]BS-OVS'!#REF!</definedName>
    <definedName name="_____TMO1" localSheetId="6">'[11]BS-OVS'!#REF!</definedName>
    <definedName name="_____TMO1" localSheetId="4">'[11]BS-OVS'!#REF!</definedName>
    <definedName name="_____TMO1" localSheetId="7">'[11]BS-OVS'!#REF!</definedName>
    <definedName name="_____TMO1">'[11]BS-OVS'!#REF!</definedName>
    <definedName name="_____UAE1">[22]Sheet4!$D$116:$D$207</definedName>
    <definedName name="_____UAE2">[22]Sheet4!$Q$14:$Q$105</definedName>
    <definedName name="_____UK1">[22]Sheet4!$F$324:$F$415</definedName>
    <definedName name="_____UK2">[22]Sheet4!$S$222:$S$313</definedName>
    <definedName name="_____USA1">[22]Sheet4!$D$428:$D$519</definedName>
    <definedName name="_____USA2">[22]Sheet4!$Q$326:$Q$417</definedName>
    <definedName name="_____ws1" localSheetId="10">'[20]Revenue-Fire-Marine-Motor'!#REF!</definedName>
    <definedName name="_____ws1" localSheetId="12">'[20]Revenue-Fire-Marine-Motor'!#REF!</definedName>
    <definedName name="_____ws1" localSheetId="6">'[20]Revenue-Fire-Marine-Motor'!#REF!</definedName>
    <definedName name="_____ws1" localSheetId="4">'[20]Revenue-Fire-Marine-Motor'!#REF!</definedName>
    <definedName name="_____ws1" localSheetId="7">'[20]Revenue-Fire-Marine-Motor'!#REF!</definedName>
    <definedName name="_____ws1">'[20]Revenue-Fire-Marine-Motor'!#REF!</definedName>
    <definedName name="____amt2">'[24]CDB-Deposits'!$F$4:$F$15555</definedName>
    <definedName name="____ASH1">[22]Sheet4!$B$524:$E$625</definedName>
    <definedName name="____ASH2">[22]Sheet4!$P$422:$Q$523</definedName>
    <definedName name="____ASS1" localSheetId="8">#REF!</definedName>
    <definedName name="____ASS1" localSheetId="10">#REF!</definedName>
    <definedName name="____ASS1" localSheetId="12">#REF!</definedName>
    <definedName name="____ASS1" localSheetId="6">#REF!</definedName>
    <definedName name="____ASS1" localSheetId="4">#REF!</definedName>
    <definedName name="____ASS1" localSheetId="7">#REF!</definedName>
    <definedName name="____ASS1">#REF!</definedName>
    <definedName name="____ASS2" localSheetId="8">#REF!</definedName>
    <definedName name="____ASS2" localSheetId="10">#REF!</definedName>
    <definedName name="____ASS2" localSheetId="12">#REF!</definedName>
    <definedName name="____ASS2" localSheetId="6">#REF!</definedName>
    <definedName name="____ASS2" localSheetId="4">#REF!</definedName>
    <definedName name="____ASS2" localSheetId="7">#REF!</definedName>
    <definedName name="____ASS2">#REF!</definedName>
    <definedName name="____Bps2" localSheetId="8">#REF!</definedName>
    <definedName name="____Bps2">#REF!</definedName>
    <definedName name="____Bps2_11">#REF!</definedName>
    <definedName name="____Bps2_13">#REF!</definedName>
    <definedName name="____BSC1" localSheetId="10">#REF!</definedName>
    <definedName name="____BSC1" localSheetId="12">#REF!</definedName>
    <definedName name="____BSC1" localSheetId="6">#REF!</definedName>
    <definedName name="____BSC1" localSheetId="4">#REF!</definedName>
    <definedName name="____BSC1" localSheetId="7">#REF!</definedName>
    <definedName name="____BSC1">#REF!</definedName>
    <definedName name="____BSD1" localSheetId="10">#REF!</definedName>
    <definedName name="____BSD1" localSheetId="12">#REF!</definedName>
    <definedName name="____BSD1" localSheetId="6">#REF!</definedName>
    <definedName name="____BSD1" localSheetId="4">#REF!</definedName>
    <definedName name="____BSD1" localSheetId="7">#REF!</definedName>
    <definedName name="____BSD1">#REF!</definedName>
    <definedName name="____BSH1" localSheetId="10">#REF!</definedName>
    <definedName name="____BSH1" localSheetId="12">#REF!</definedName>
    <definedName name="____BSH1" localSheetId="6">#REF!</definedName>
    <definedName name="____BSH1" localSheetId="4">#REF!</definedName>
    <definedName name="____BSH1" localSheetId="7">#REF!</definedName>
    <definedName name="____BSH1">#REF!</definedName>
    <definedName name="____BSP1" localSheetId="10">#REF!</definedName>
    <definedName name="____BSP1" localSheetId="12">#REF!</definedName>
    <definedName name="____BSP1" localSheetId="6">#REF!</definedName>
    <definedName name="____BSP1" localSheetId="4">#REF!</definedName>
    <definedName name="____BSP1" localSheetId="7">#REF!</definedName>
    <definedName name="____BSP1">#REF!</definedName>
    <definedName name="____BSS1" localSheetId="10">#REF!</definedName>
    <definedName name="____BSS1" localSheetId="12">#REF!</definedName>
    <definedName name="____BSS1" localSheetId="6">#REF!</definedName>
    <definedName name="____BSS1" localSheetId="4">#REF!</definedName>
    <definedName name="____BSS1" localSheetId="7">#REF!</definedName>
    <definedName name="____BSS1">#REF!</definedName>
    <definedName name="____BST1" localSheetId="10">#REF!</definedName>
    <definedName name="____BST1" localSheetId="12">#REF!</definedName>
    <definedName name="____BST1" localSheetId="6">#REF!</definedName>
    <definedName name="____BST1" localSheetId="4">#REF!</definedName>
    <definedName name="____BST1" localSheetId="7">#REF!</definedName>
    <definedName name="____BST1">#REF!</definedName>
    <definedName name="____Col1" localSheetId="10">#REF!</definedName>
    <definedName name="____Col1" localSheetId="12">#REF!</definedName>
    <definedName name="____Col1" localSheetId="6">#REF!</definedName>
    <definedName name="____Col1" localSheetId="4">#REF!</definedName>
    <definedName name="____Col1" localSheetId="7">#REF!</definedName>
    <definedName name="____Col1">#REF!</definedName>
    <definedName name="____crt1">'[17]I-B'!$B$1:$B$65536</definedName>
    <definedName name="____crt2">'[17]I-BR'!$B$1:$B$65536</definedName>
    <definedName name="____Dep1">'[25]IE-DEC-06-DOM'!$D$1:$F$492</definedName>
    <definedName name="____EPZ1">[22]Sheet4!$F$428:$F$519</definedName>
    <definedName name="____EPZ2">[22]Sheet4!$S$326:$S$417</definedName>
    <definedName name="____FMT1">'[17]I-B'!$E$1:$E$65536</definedName>
    <definedName name="____FMT2">'[17]I-BR'!$E$1:$E$65536</definedName>
    <definedName name="____hub0207" localSheetId="10">[26]AL905!#REF!</definedName>
    <definedName name="____hub0207" localSheetId="12">[26]AL905!#REF!</definedName>
    <definedName name="____hub0207" localSheetId="6">[26]AL905!#REF!</definedName>
    <definedName name="____hub0207" localSheetId="4">[26]AL905!#REF!</definedName>
    <definedName name="____hub0207" localSheetId="7">[26]AL905!#REF!</definedName>
    <definedName name="____hub0207">[26]AL905!#REF!</definedName>
    <definedName name="____IEC1" localSheetId="10">#REF!</definedName>
    <definedName name="____IEC1" localSheetId="12">#REF!</definedName>
    <definedName name="____IEC1" localSheetId="6">#REF!</definedName>
    <definedName name="____IEC1" localSheetId="4">#REF!</definedName>
    <definedName name="____IEC1" localSheetId="7">#REF!</definedName>
    <definedName name="____IEC1">#REF!</definedName>
    <definedName name="____IED1" localSheetId="10">#REF!</definedName>
    <definedName name="____IED1" localSheetId="12">#REF!</definedName>
    <definedName name="____IED1" localSheetId="6">#REF!</definedName>
    <definedName name="____IED1" localSheetId="4">#REF!</definedName>
    <definedName name="____IED1" localSheetId="7">#REF!</definedName>
    <definedName name="____IED1">#REF!</definedName>
    <definedName name="____IEH1" localSheetId="10">#REF!</definedName>
    <definedName name="____IEH1" localSheetId="12">#REF!</definedName>
    <definedName name="____IEH1" localSheetId="6">#REF!</definedName>
    <definedName name="____IEH1" localSheetId="4">#REF!</definedName>
    <definedName name="____IEH1" localSheetId="7">#REF!</definedName>
    <definedName name="____IEH1">#REF!</definedName>
    <definedName name="____IEP1" localSheetId="10">#REF!</definedName>
    <definedName name="____IEP1" localSheetId="12">#REF!</definedName>
    <definedName name="____IEP1" localSheetId="6">#REF!</definedName>
    <definedName name="____IEP1" localSheetId="4">#REF!</definedName>
    <definedName name="____IEP1" localSheetId="7">#REF!</definedName>
    <definedName name="____IEP1">#REF!</definedName>
    <definedName name="____IES1" localSheetId="10">#REF!</definedName>
    <definedName name="____IES1" localSheetId="12">#REF!</definedName>
    <definedName name="____IES1" localSheetId="6">#REF!</definedName>
    <definedName name="____IES1" localSheetId="4">#REF!</definedName>
    <definedName name="____IES1" localSheetId="7">#REF!</definedName>
    <definedName name="____IES1">#REF!</definedName>
    <definedName name="____IET1" localSheetId="10">#REF!</definedName>
    <definedName name="____IET1" localSheetId="12">#REF!</definedName>
    <definedName name="____IET1" localSheetId="6">#REF!</definedName>
    <definedName name="____IET1" localSheetId="4">#REF!</definedName>
    <definedName name="____IET1" localSheetId="7">#REF!</definedName>
    <definedName name="____IET1">#REF!</definedName>
    <definedName name="____jun99" localSheetId="10">'[19]PUR&amp;SAL'!#REF!</definedName>
    <definedName name="____jun99" localSheetId="12">'[19]PUR&amp;SAL'!#REF!</definedName>
    <definedName name="____jun99" localSheetId="6">'[19]PUR&amp;SAL'!#REF!</definedName>
    <definedName name="____jun99" localSheetId="4">'[19]PUR&amp;SAL'!#REF!</definedName>
    <definedName name="____jun99" localSheetId="7">'[19]PUR&amp;SAL'!#REF!</definedName>
    <definedName name="____jun99">'[19]PUR&amp;SAL'!#REF!</definedName>
    <definedName name="____LIA1" localSheetId="10">#REF!</definedName>
    <definedName name="____LIA1" localSheetId="12">#REF!</definedName>
    <definedName name="____LIA1" localSheetId="6">#REF!</definedName>
    <definedName name="____LIA1" localSheetId="4">#REF!</definedName>
    <definedName name="____LIA1" localSheetId="7">#REF!</definedName>
    <definedName name="____LIA1">#REF!</definedName>
    <definedName name="____LIA2" localSheetId="10">#REF!</definedName>
    <definedName name="____LIA2" localSheetId="12">#REF!</definedName>
    <definedName name="____LIA2" localSheetId="6">#REF!</definedName>
    <definedName name="____LIA2" localSheetId="4">#REF!</definedName>
    <definedName name="____LIA2" localSheetId="7">#REF!</definedName>
    <definedName name="____LIA2">#REF!</definedName>
    <definedName name="____LMT1">'[17]I-B'!$G$1:$G$65536</definedName>
    <definedName name="____LMT2">'[17]I-BR'!$G$1:$G$65536</definedName>
    <definedName name="____LN2" localSheetId="8">#REF!</definedName>
    <definedName name="____LN2" localSheetId="4">#REF!</definedName>
    <definedName name="____LN2" localSheetId="7">#REF!</definedName>
    <definedName name="____LN2">#REF!</definedName>
    <definedName name="____PL1" localSheetId="10">#REF!</definedName>
    <definedName name="____PL1" localSheetId="12">#REF!</definedName>
    <definedName name="____PL1" localSheetId="6">#REF!</definedName>
    <definedName name="____PL1" localSheetId="4">#REF!</definedName>
    <definedName name="____PL1" localSheetId="7">#REF!</definedName>
    <definedName name="____PL1">#REF!</definedName>
    <definedName name="____PL2" localSheetId="10">#REF!</definedName>
    <definedName name="____PL2" localSheetId="12">#REF!</definedName>
    <definedName name="____PL2" localSheetId="6">#REF!</definedName>
    <definedName name="____PL2" localSheetId="4">#REF!</definedName>
    <definedName name="____PL2" localSheetId="7">#REF!</definedName>
    <definedName name="____PL2">#REF!</definedName>
    <definedName name="____PP2" localSheetId="10">#REF!</definedName>
    <definedName name="____PP2" localSheetId="12">#REF!</definedName>
    <definedName name="____PP2" localSheetId="6">#REF!</definedName>
    <definedName name="____PP2" localSheetId="4">#REF!</definedName>
    <definedName name="____PP2" localSheetId="7">#REF!</definedName>
    <definedName name="____PP2">#REF!</definedName>
    <definedName name="____PP3" localSheetId="10">#REF!</definedName>
    <definedName name="____PP3" localSheetId="12">#REF!</definedName>
    <definedName name="____PP3" localSheetId="6">#REF!</definedName>
    <definedName name="____PP3" localSheetId="4">#REF!</definedName>
    <definedName name="____PP3" localSheetId="7">#REF!</definedName>
    <definedName name="____PP3">#REF!</definedName>
    <definedName name="____REC1999">'[9]RC-0997'!$B$132:$Q$171</definedName>
    <definedName name="____SEC107" localSheetId="10">#REF!</definedName>
    <definedName name="____SEC107" localSheetId="12">#REF!</definedName>
    <definedName name="____SEC107" localSheetId="6">#REF!</definedName>
    <definedName name="____SEC107" localSheetId="4">#REF!</definedName>
    <definedName name="____SEC107" localSheetId="7">#REF!</definedName>
    <definedName name="____SEC107">#REF!</definedName>
    <definedName name="____TMO1" localSheetId="10">'[11]BS-OVS'!#REF!</definedName>
    <definedName name="____TMO1" localSheetId="12">'[11]BS-OVS'!#REF!</definedName>
    <definedName name="____TMO1" localSheetId="6">'[11]BS-OVS'!#REF!</definedName>
    <definedName name="____TMO1" localSheetId="4">'[11]BS-OVS'!#REF!</definedName>
    <definedName name="____TMO1" localSheetId="7">'[11]BS-OVS'!#REF!</definedName>
    <definedName name="____TMO1">'[11]BS-OVS'!#REF!</definedName>
    <definedName name="____UAE1">[22]Sheet4!$D$116:$D$207</definedName>
    <definedName name="____UAE2">[22]Sheet4!$Q$14:$Q$105</definedName>
    <definedName name="____UK1">[22]Sheet4!$F$324:$F$415</definedName>
    <definedName name="____UK2">[22]Sheet4!$S$222:$S$313</definedName>
    <definedName name="____USA1">[22]Sheet4!$D$428:$D$519</definedName>
    <definedName name="____USA2">[22]Sheet4!$Q$326:$Q$417</definedName>
    <definedName name="____ws1" localSheetId="10">'[20]Revenue-Fire-Marine-Motor'!#REF!</definedName>
    <definedName name="____ws1" localSheetId="12">'[20]Revenue-Fire-Marine-Motor'!#REF!</definedName>
    <definedName name="____ws1" localSheetId="6">'[20]Revenue-Fire-Marine-Motor'!#REF!</definedName>
    <definedName name="____ws1" localSheetId="4">'[20]Revenue-Fire-Marine-Motor'!#REF!</definedName>
    <definedName name="____ws1" localSheetId="7">'[20]Revenue-Fire-Marine-Motor'!#REF!</definedName>
    <definedName name="____ws1">'[20]Revenue-Fire-Marine-Motor'!#REF!</definedName>
    <definedName name="___amt2">'[27]CDB-Deposits'!$F$4:$F$15555</definedName>
    <definedName name="___ASH1">[22]Sheet4!$B$524:$E$625</definedName>
    <definedName name="___ASH2">[22]Sheet4!$P$422:$Q$523</definedName>
    <definedName name="___ASS1" localSheetId="8">#REF!</definedName>
    <definedName name="___ASS1" localSheetId="10">#REF!</definedName>
    <definedName name="___ASS1" localSheetId="12">#REF!</definedName>
    <definedName name="___ASS1" localSheetId="6">#REF!</definedName>
    <definedName name="___ASS1" localSheetId="4">#REF!</definedName>
    <definedName name="___ASS1" localSheetId="7">#REF!</definedName>
    <definedName name="___ASS1">#REF!</definedName>
    <definedName name="___ASS2" localSheetId="8">#REF!</definedName>
    <definedName name="___ASS2" localSheetId="10">#REF!</definedName>
    <definedName name="___ASS2" localSheetId="12">#REF!</definedName>
    <definedName name="___ASS2" localSheetId="6">#REF!</definedName>
    <definedName name="___ASS2" localSheetId="4">#REF!</definedName>
    <definedName name="___ASS2" localSheetId="7">#REF!</definedName>
    <definedName name="___ASS2">#REF!</definedName>
    <definedName name="___bal95" localSheetId="8">#REF!</definedName>
    <definedName name="___bal95">#REF!</definedName>
    <definedName name="___bal96">#REF!</definedName>
    <definedName name="___bal97">#REF!</definedName>
    <definedName name="___bal98">#REF!</definedName>
    <definedName name="___bal99">#REF!</definedName>
    <definedName name="___bla97">#REF!</definedName>
    <definedName name="___Bps2">#REF!</definedName>
    <definedName name="___Bps2_11">#REF!</definedName>
    <definedName name="___Bps2_13">#REF!</definedName>
    <definedName name="___BSC1" localSheetId="10">#REF!</definedName>
    <definedName name="___BSC1" localSheetId="12">#REF!</definedName>
    <definedName name="___BSC1" localSheetId="6">#REF!</definedName>
    <definedName name="___BSC1" localSheetId="4">#REF!</definedName>
    <definedName name="___BSC1" localSheetId="7">#REF!</definedName>
    <definedName name="___BSC1">#REF!</definedName>
    <definedName name="___BSD1" localSheetId="10">#REF!</definedName>
    <definedName name="___BSD1" localSheetId="12">#REF!</definedName>
    <definedName name="___BSD1" localSheetId="6">#REF!</definedName>
    <definedName name="___BSD1" localSheetId="4">#REF!</definedName>
    <definedName name="___BSD1" localSheetId="7">#REF!</definedName>
    <definedName name="___BSD1">#REF!</definedName>
    <definedName name="___BSH1" localSheetId="10">#REF!</definedName>
    <definedName name="___BSH1" localSheetId="12">#REF!</definedName>
    <definedName name="___BSH1" localSheetId="6">#REF!</definedName>
    <definedName name="___BSH1" localSheetId="4">#REF!</definedName>
    <definedName name="___BSH1" localSheetId="7">#REF!</definedName>
    <definedName name="___BSH1">#REF!</definedName>
    <definedName name="___BSP1" localSheetId="10">#REF!</definedName>
    <definedName name="___BSP1" localSheetId="12">#REF!</definedName>
    <definedName name="___BSP1" localSheetId="6">#REF!</definedName>
    <definedName name="___BSP1" localSheetId="4">#REF!</definedName>
    <definedName name="___BSP1" localSheetId="7">#REF!</definedName>
    <definedName name="___BSP1">#REF!</definedName>
    <definedName name="___BSS1" localSheetId="10">#REF!</definedName>
    <definedName name="___BSS1" localSheetId="12">#REF!</definedName>
    <definedName name="___BSS1" localSheetId="6">#REF!</definedName>
    <definedName name="___BSS1" localSheetId="4">#REF!</definedName>
    <definedName name="___BSS1" localSheetId="7">#REF!</definedName>
    <definedName name="___BSS1">#REF!</definedName>
    <definedName name="___BST1" localSheetId="10">#REF!</definedName>
    <definedName name="___BST1" localSheetId="12">#REF!</definedName>
    <definedName name="___BST1" localSheetId="6">#REF!</definedName>
    <definedName name="___BST1" localSheetId="4">#REF!</definedName>
    <definedName name="___BST1" localSheetId="7">#REF!</definedName>
    <definedName name="___BST1">#REF!</definedName>
    <definedName name="___Col1" localSheetId="10">#REF!</definedName>
    <definedName name="___Col1" localSheetId="12">#REF!</definedName>
    <definedName name="___Col1" localSheetId="6">#REF!</definedName>
    <definedName name="___Col1" localSheetId="4">#REF!</definedName>
    <definedName name="___Col1" localSheetId="7">#REF!</definedName>
    <definedName name="___Col1">#REF!</definedName>
    <definedName name="___crt1">'[17]I-B'!$B$1:$B$65536</definedName>
    <definedName name="___crt2">'[17]I-BR'!$B$1:$B$65536</definedName>
    <definedName name="___Dep1">'[25]IE-DEC-06-DOM'!$D$1:$F$492</definedName>
    <definedName name="___EPZ1">[22]Sheet4!$F$428:$F$519</definedName>
    <definedName name="___EPZ2">[22]Sheet4!$S$326:$S$417</definedName>
    <definedName name="___FAX1">'[28]PIB-IPS'!#REF!</definedName>
    <definedName name="___FMT1">'[17]I-B'!$E$1:$E$65536</definedName>
    <definedName name="___FMT2">'[17]I-BR'!$E$1:$E$65536</definedName>
    <definedName name="___hg65656" localSheetId="10" hidden="1">#REF!</definedName>
    <definedName name="___hg65656" localSheetId="12" hidden="1">#REF!</definedName>
    <definedName name="___hg65656" localSheetId="6" hidden="1">#REF!</definedName>
    <definedName name="___hg65656" localSheetId="4" hidden="1">#REF!</definedName>
    <definedName name="___hg65656" localSheetId="7" hidden="1">#REF!</definedName>
    <definedName name="___hg65656" hidden="1">#REF!</definedName>
    <definedName name="___hub0207" localSheetId="10">[21]AL905!#REF!</definedName>
    <definedName name="___hub0207" localSheetId="12">[21]AL905!#REF!</definedName>
    <definedName name="___hub0207" localSheetId="6">[21]AL905!#REF!</definedName>
    <definedName name="___hub0207" localSheetId="4">[21]AL905!#REF!</definedName>
    <definedName name="___hub0207" localSheetId="7">[21]AL905!#REF!</definedName>
    <definedName name="___hub0207">[21]AL905!#REF!</definedName>
    <definedName name="___IEC1" localSheetId="10">#REF!</definedName>
    <definedName name="___IEC1" localSheetId="12">#REF!</definedName>
    <definedName name="___IEC1" localSheetId="6">#REF!</definedName>
    <definedName name="___IEC1" localSheetId="4">#REF!</definedName>
    <definedName name="___IEC1" localSheetId="7">#REF!</definedName>
    <definedName name="___IEC1">#REF!</definedName>
    <definedName name="___IED1" localSheetId="10">#REF!</definedName>
    <definedName name="___IED1" localSheetId="12">#REF!</definedName>
    <definedName name="___IED1" localSheetId="6">#REF!</definedName>
    <definedName name="___IED1" localSheetId="4">#REF!</definedName>
    <definedName name="___IED1" localSheetId="7">#REF!</definedName>
    <definedName name="___IED1">#REF!</definedName>
    <definedName name="___IEH1" localSheetId="10">#REF!</definedName>
    <definedName name="___IEH1" localSheetId="12">#REF!</definedName>
    <definedName name="___IEH1" localSheetId="6">#REF!</definedName>
    <definedName name="___IEH1" localSheetId="4">#REF!</definedName>
    <definedName name="___IEH1" localSheetId="7">#REF!</definedName>
    <definedName name="___IEH1">#REF!</definedName>
    <definedName name="___IEP1" localSheetId="10">#REF!</definedName>
    <definedName name="___IEP1" localSheetId="12">#REF!</definedName>
    <definedName name="___IEP1" localSheetId="6">#REF!</definedName>
    <definedName name="___IEP1" localSheetId="4">#REF!</definedName>
    <definedName name="___IEP1" localSheetId="7">#REF!</definedName>
    <definedName name="___IEP1">#REF!</definedName>
    <definedName name="___IES1" localSheetId="10">#REF!</definedName>
    <definedName name="___IES1" localSheetId="12">#REF!</definedName>
    <definedName name="___IES1" localSheetId="6">#REF!</definedName>
    <definedName name="___IES1" localSheetId="4">#REF!</definedName>
    <definedName name="___IES1" localSheetId="7">#REF!</definedName>
    <definedName name="___IES1">#REF!</definedName>
    <definedName name="___IET1" localSheetId="10">#REF!</definedName>
    <definedName name="___IET1" localSheetId="12">#REF!</definedName>
    <definedName name="___IET1" localSheetId="6">#REF!</definedName>
    <definedName name="___IET1" localSheetId="4">#REF!</definedName>
    <definedName name="___IET1" localSheetId="7">#REF!</definedName>
    <definedName name="___IET1">#REF!</definedName>
    <definedName name="___inc95">#REF!</definedName>
    <definedName name="___inc96">#REF!</definedName>
    <definedName name="___inc97">#REF!</definedName>
    <definedName name="___inc98">#REF!</definedName>
    <definedName name="___inc99">#REF!</definedName>
    <definedName name="___jun99" localSheetId="10">'[19]PUR&amp;SAL'!#REF!</definedName>
    <definedName name="___jun99" localSheetId="12">'[19]PUR&amp;SAL'!#REF!</definedName>
    <definedName name="___jun99" localSheetId="6">'[19]PUR&amp;SAL'!#REF!</definedName>
    <definedName name="___jun99" localSheetId="4">'[19]PUR&amp;SAL'!#REF!</definedName>
    <definedName name="___jun99" localSheetId="7">'[19]PUR&amp;SAL'!#REF!</definedName>
    <definedName name="___jun99">'[19]PUR&amp;SAL'!#REF!</definedName>
    <definedName name="___LIA1" localSheetId="10">#REF!</definedName>
    <definedName name="___LIA1" localSheetId="12">#REF!</definedName>
    <definedName name="___LIA1" localSheetId="6">#REF!</definedName>
    <definedName name="___LIA1" localSheetId="4">#REF!</definedName>
    <definedName name="___LIA1" localSheetId="7">#REF!</definedName>
    <definedName name="___LIA1">#REF!</definedName>
    <definedName name="___LIA2" localSheetId="10">#REF!</definedName>
    <definedName name="___LIA2" localSheetId="12">#REF!</definedName>
    <definedName name="___LIA2" localSheetId="6">#REF!</definedName>
    <definedName name="___LIA2" localSheetId="4">#REF!</definedName>
    <definedName name="___LIA2" localSheetId="7">#REF!</definedName>
    <definedName name="___LIA2">#REF!</definedName>
    <definedName name="___LMT1">'[17]I-B'!$G$1:$G$65536</definedName>
    <definedName name="___LMT2">'[17]I-BR'!$G$1:$G$65536</definedName>
    <definedName name="___LN2" localSheetId="8">#REF!</definedName>
    <definedName name="___LN2" localSheetId="4">#REF!</definedName>
    <definedName name="___LN2" localSheetId="7">#REF!</definedName>
    <definedName name="___LN2">#REF!</definedName>
    <definedName name="___PL1" localSheetId="10">#REF!</definedName>
    <definedName name="___PL1" localSheetId="12">#REF!</definedName>
    <definedName name="___PL1" localSheetId="6">#REF!</definedName>
    <definedName name="___PL1" localSheetId="4">#REF!</definedName>
    <definedName name="___PL1" localSheetId="7">#REF!</definedName>
    <definedName name="___PL1">#REF!</definedName>
    <definedName name="___PL2" localSheetId="10">#REF!</definedName>
    <definedName name="___PL2" localSheetId="12">#REF!</definedName>
    <definedName name="___PL2" localSheetId="6">#REF!</definedName>
    <definedName name="___PL2" localSheetId="4">#REF!</definedName>
    <definedName name="___PL2" localSheetId="7">#REF!</definedName>
    <definedName name="___PL2">#REF!</definedName>
    <definedName name="___PP2" localSheetId="10">#REF!</definedName>
    <definedName name="___PP2" localSheetId="12">#REF!</definedName>
    <definedName name="___PP2" localSheetId="6">#REF!</definedName>
    <definedName name="___PP2" localSheetId="4">#REF!</definedName>
    <definedName name="___PP2" localSheetId="7">#REF!</definedName>
    <definedName name="___PP2">#REF!</definedName>
    <definedName name="___PP3" localSheetId="10">#REF!</definedName>
    <definedName name="___PP3" localSheetId="12">#REF!</definedName>
    <definedName name="___PP3" localSheetId="6">#REF!</definedName>
    <definedName name="___PP3" localSheetId="4">#REF!</definedName>
    <definedName name="___PP3" localSheetId="7">#REF!</definedName>
    <definedName name="___PP3">#REF!</definedName>
    <definedName name="___PRE1">#REF!</definedName>
    <definedName name="___RAT95">#REF!</definedName>
    <definedName name="___RAT96">#REF!</definedName>
    <definedName name="___RAT97">#REF!</definedName>
    <definedName name="___RAT98">#REF!</definedName>
    <definedName name="___RAT99">#REF!</definedName>
    <definedName name="___REC1999">'[9]RC-0997'!$B$132:$Q$171</definedName>
    <definedName name="___SEC107" localSheetId="10">#REF!</definedName>
    <definedName name="___SEC107" localSheetId="12">#REF!</definedName>
    <definedName name="___SEC107" localSheetId="6">#REF!</definedName>
    <definedName name="___SEC107" localSheetId="4">#REF!</definedName>
    <definedName name="___SEC107" localSheetId="7">#REF!</definedName>
    <definedName name="___SEC107">#REF!</definedName>
    <definedName name="___SGL1">[28]QTY!$H$1:$H$65536,[28]QTY!$AI$1:$AI$65536</definedName>
    <definedName name="___TMO1" localSheetId="10">'[11]BS-OVS'!#REF!</definedName>
    <definedName name="___TMO1" localSheetId="12">'[11]BS-OVS'!#REF!</definedName>
    <definedName name="___TMO1" localSheetId="6">'[11]BS-OVS'!#REF!</definedName>
    <definedName name="___TMO1" localSheetId="4">'[11]BS-OVS'!#REF!</definedName>
    <definedName name="___TMO1" localSheetId="7">'[11]BS-OVS'!#REF!</definedName>
    <definedName name="___TMO1">'[11]BS-OVS'!#REF!</definedName>
    <definedName name="___UAE1">[22]Sheet4!$D$116:$D$207</definedName>
    <definedName name="___UAE2">[22]Sheet4!$Q$14:$Q$105</definedName>
    <definedName name="___UK1">[22]Sheet4!$F$324:$F$415</definedName>
    <definedName name="___UK2">[22]Sheet4!$S$222:$S$313</definedName>
    <definedName name="___USA1">[22]Sheet4!$D$428:$D$519</definedName>
    <definedName name="___USA2">[22]Sheet4!$Q$326:$Q$417</definedName>
    <definedName name="___ws1" localSheetId="10">'[20]Revenue-Fire-Marine-Motor'!#REF!</definedName>
    <definedName name="___ws1" localSheetId="12">'[20]Revenue-Fire-Marine-Motor'!#REF!</definedName>
    <definedName name="___ws1" localSheetId="6">'[20]Revenue-Fire-Marine-Motor'!#REF!</definedName>
    <definedName name="___ws1" localSheetId="4">'[20]Revenue-Fire-Marine-Motor'!#REF!</definedName>
    <definedName name="___ws1" localSheetId="7">'[20]Revenue-Fire-Marine-Motor'!#REF!</definedName>
    <definedName name="___ws1">'[20]Revenue-Fire-Marine-Motor'!#REF!</definedName>
    <definedName name="__123Graph_A" localSheetId="10" hidden="1">'[29]29-30'!#REF!</definedName>
    <definedName name="__123Graph_A" localSheetId="12" hidden="1">'[29]29-30'!#REF!</definedName>
    <definedName name="__123Graph_A" localSheetId="6" hidden="1">'[29]29-30'!#REF!</definedName>
    <definedName name="__123Graph_A" localSheetId="4" hidden="1">'[29]29-30'!#REF!</definedName>
    <definedName name="__123Graph_A" localSheetId="7" hidden="1">'[29]29-30'!#REF!</definedName>
    <definedName name="__123Graph_A" hidden="1">'[29]29-30'!#REF!</definedName>
    <definedName name="__123Graph_ACHART1" localSheetId="4" hidden="1">[30]FG!#REF!</definedName>
    <definedName name="__123Graph_ACHART1" localSheetId="7" hidden="1">[30]FG!#REF!</definedName>
    <definedName name="__123Graph_ACHART1" hidden="1">[30]FG!#REF!</definedName>
    <definedName name="__123Graph_ACHART2" localSheetId="4" hidden="1">[30]FG!#REF!</definedName>
    <definedName name="__123Graph_ACHART2" localSheetId="7" hidden="1">[30]FG!#REF!</definedName>
    <definedName name="__123Graph_ACHART2" hidden="1">[30]FG!#REF!</definedName>
    <definedName name="__123Graph_ACURRENT" hidden="1">[30]NORMAL!$E$29:$E$44</definedName>
    <definedName name="__123Graph_B" localSheetId="10" hidden="1">'[29]29-30'!#REF!</definedName>
    <definedName name="__123Graph_B" localSheetId="12" hidden="1">'[29]29-30'!#REF!</definedName>
    <definedName name="__123Graph_B" localSheetId="6" hidden="1">'[29]29-30'!#REF!</definedName>
    <definedName name="__123Graph_B" localSheetId="4" hidden="1">'[29]29-30'!#REF!</definedName>
    <definedName name="__123Graph_B" localSheetId="7" hidden="1">'[29]29-30'!#REF!</definedName>
    <definedName name="__123Graph_B" hidden="1">'[29]29-30'!#REF!</definedName>
    <definedName name="__123Graph_BCURRENT" hidden="1">[30]NORMAL!$F$29:$F$44</definedName>
    <definedName name="__123Graph_C" localSheetId="8" hidden="1">'[31]34-38.2'!#REF!</definedName>
    <definedName name="__123Graph_C" localSheetId="4" hidden="1">'[31]34-38.2'!#REF!</definedName>
    <definedName name="__123Graph_C" localSheetId="7" hidden="1">'[31]34-38.2'!#REF!</definedName>
    <definedName name="__123Graph_C" hidden="1">'[31]34-38.2'!#REF!</definedName>
    <definedName name="__123Graph_CCURRENT" localSheetId="4" hidden="1">[30]NORMAL!#REF!</definedName>
    <definedName name="__123Graph_CCURRENT" localSheetId="7" hidden="1">[30]NORMAL!#REF!</definedName>
    <definedName name="__123Graph_CCURRENT" hidden="1">[30]NORMAL!#REF!</definedName>
    <definedName name="__123Graph_D" localSheetId="4" hidden="1">'[31]34-38.2'!#REF!</definedName>
    <definedName name="__123Graph_D" localSheetId="7" hidden="1">'[31]34-38.2'!#REF!</definedName>
    <definedName name="__123Graph_D" hidden="1">'[31]34-38.2'!#REF!</definedName>
    <definedName name="__123Graph_DCURRENT" hidden="1">[30]NORMAL!$G$29:$G$44</definedName>
    <definedName name="__123Graph_E" localSheetId="8" hidden="1">'[31]34-38.2'!#REF!</definedName>
    <definedName name="__123Graph_E" localSheetId="4" hidden="1">'[31]34-38.2'!#REF!</definedName>
    <definedName name="__123Graph_E" localSheetId="7" hidden="1">'[31]34-38.2'!#REF!</definedName>
    <definedName name="__123Graph_E" hidden="1">'[31]34-38.2'!#REF!</definedName>
    <definedName name="__123Graph_ECURRENT" hidden="1">[30]NORMAL!$H$29:$H$44</definedName>
    <definedName name="__123Graph_F" hidden="1">[30]NORMAL!$I$38:$I$60</definedName>
    <definedName name="__123Graph_FCURRENT" hidden="1">[30]NORMAL!$I$38:$I$60</definedName>
    <definedName name="__123Graph_X" localSheetId="10" hidden="1">'[29]29-30'!#REF!</definedName>
    <definedName name="__123Graph_X" localSheetId="12" hidden="1">'[29]29-30'!#REF!</definedName>
    <definedName name="__123Graph_X" localSheetId="6" hidden="1">'[29]29-30'!#REF!</definedName>
    <definedName name="__123Graph_X" localSheetId="4" hidden="1">'[29]29-30'!#REF!</definedName>
    <definedName name="__123Graph_X" localSheetId="7" hidden="1">'[29]29-30'!#REF!</definedName>
    <definedName name="__123Graph_X" hidden="1">'[29]29-30'!#REF!</definedName>
    <definedName name="__a99999" localSheetId="8">#REF!</definedName>
    <definedName name="__a99999" localSheetId="4">#REF!</definedName>
    <definedName name="__a99999" localSheetId="7">#REF!</definedName>
    <definedName name="__a99999">#REF!</definedName>
    <definedName name="__amt2">'[27]CDB-Deposits'!$F$4:$F$15555</definedName>
    <definedName name="__ASH1">[22]Sheet4!$B$524:$E$625</definedName>
    <definedName name="__ASH2">[22]Sheet4!$P$422:$Q$523</definedName>
    <definedName name="__ASS1" localSheetId="8">#REF!</definedName>
    <definedName name="__ASS1" localSheetId="10">#REF!</definedName>
    <definedName name="__ASS1" localSheetId="12">#REF!</definedName>
    <definedName name="__ASS1" localSheetId="6">#REF!</definedName>
    <definedName name="__ASS1" localSheetId="4">#REF!</definedName>
    <definedName name="__ASS1" localSheetId="7">#REF!</definedName>
    <definedName name="__ASS1">#REF!</definedName>
    <definedName name="__ASS2" localSheetId="8">#REF!</definedName>
    <definedName name="__ASS2" localSheetId="10">#REF!</definedName>
    <definedName name="__ASS2" localSheetId="12">#REF!</definedName>
    <definedName name="__ASS2" localSheetId="6">#REF!</definedName>
    <definedName name="__ASS2" localSheetId="4">#REF!</definedName>
    <definedName name="__ASS2" localSheetId="7">#REF!</definedName>
    <definedName name="__ASS2">#REF!</definedName>
    <definedName name="__bal95" localSheetId="8">#REF!</definedName>
    <definedName name="__bal95">#REF!</definedName>
    <definedName name="__bal96">#REF!</definedName>
    <definedName name="__bal97">#REF!</definedName>
    <definedName name="__bal98">#REF!</definedName>
    <definedName name="__bal99">#REF!</definedName>
    <definedName name="__bla97">#REF!</definedName>
    <definedName name="__Bps2">#REF!</definedName>
    <definedName name="__Bps2_11">#REF!</definedName>
    <definedName name="__Bps2_13">#REF!</definedName>
    <definedName name="__BSC1" localSheetId="10">#REF!</definedName>
    <definedName name="__BSC1" localSheetId="12">#REF!</definedName>
    <definedName name="__BSC1" localSheetId="6">#REF!</definedName>
    <definedName name="__BSC1" localSheetId="4">#REF!</definedName>
    <definedName name="__BSC1" localSheetId="7">#REF!</definedName>
    <definedName name="__BSC1">#REF!</definedName>
    <definedName name="__BSD1" localSheetId="10">#REF!</definedName>
    <definedName name="__BSD1" localSheetId="12">#REF!</definedName>
    <definedName name="__BSD1" localSheetId="6">#REF!</definedName>
    <definedName name="__BSD1" localSheetId="4">#REF!</definedName>
    <definedName name="__BSD1" localSheetId="7">#REF!</definedName>
    <definedName name="__BSD1">#REF!</definedName>
    <definedName name="__BSH1" localSheetId="10">#REF!</definedName>
    <definedName name="__BSH1" localSheetId="12">#REF!</definedName>
    <definedName name="__BSH1" localSheetId="6">#REF!</definedName>
    <definedName name="__BSH1" localSheetId="4">#REF!</definedName>
    <definedName name="__BSH1" localSheetId="7">#REF!</definedName>
    <definedName name="__BSH1">#REF!</definedName>
    <definedName name="__BSP1" localSheetId="10">#REF!</definedName>
    <definedName name="__BSP1" localSheetId="12">#REF!</definedName>
    <definedName name="__BSP1" localSheetId="6">#REF!</definedName>
    <definedName name="__BSP1" localSheetId="4">#REF!</definedName>
    <definedName name="__BSP1" localSheetId="7">#REF!</definedName>
    <definedName name="__BSP1">#REF!</definedName>
    <definedName name="__BSS1" localSheetId="10">#REF!</definedName>
    <definedName name="__BSS1" localSheetId="12">#REF!</definedName>
    <definedName name="__BSS1" localSheetId="6">#REF!</definedName>
    <definedName name="__BSS1" localSheetId="4">#REF!</definedName>
    <definedName name="__BSS1" localSheetId="7">#REF!</definedName>
    <definedName name="__BSS1">#REF!</definedName>
    <definedName name="__BST1" localSheetId="10">#REF!</definedName>
    <definedName name="__BST1" localSheetId="12">#REF!</definedName>
    <definedName name="__BST1" localSheetId="6">#REF!</definedName>
    <definedName name="__BST1" localSheetId="4">#REF!</definedName>
    <definedName name="__BST1" localSheetId="7">#REF!</definedName>
    <definedName name="__BST1">#REF!</definedName>
    <definedName name="__Col1" localSheetId="10">#REF!</definedName>
    <definedName name="__Col1" localSheetId="12">#REF!</definedName>
    <definedName name="__Col1" localSheetId="6">#REF!</definedName>
    <definedName name="__Col1" localSheetId="4">#REF!</definedName>
    <definedName name="__Col1" localSheetId="7">#REF!</definedName>
    <definedName name="__Col1">#REF!</definedName>
    <definedName name="__crt1">'[17]I-B'!$B$1:$B$65536</definedName>
    <definedName name="__crt2">'[17]I-BR'!$B$1:$B$65536</definedName>
    <definedName name="__Dep1">'[25]IE-DEC-06-DOM'!$D$1:$F$492</definedName>
    <definedName name="__EPZ1">[22]Sheet4!$F$428:$F$519</definedName>
    <definedName name="__EPZ2">[22]Sheet4!$S$326:$S$417</definedName>
    <definedName name="__FAX1">'[32]PIB-IPS'!#REF!</definedName>
    <definedName name="__FMT1">'[17]I-B'!$E$1:$E$65536</definedName>
    <definedName name="__FMT2">'[17]I-BR'!$E$1:$E$65536</definedName>
    <definedName name="__hg65656" localSheetId="10" hidden="1">#REF!</definedName>
    <definedName name="__hg65656" localSheetId="12" hidden="1">#REF!</definedName>
    <definedName name="__hg65656" localSheetId="6" hidden="1">#REF!</definedName>
    <definedName name="__hg65656" localSheetId="4" hidden="1">#REF!</definedName>
    <definedName name="__hg65656" localSheetId="7" hidden="1">#REF!</definedName>
    <definedName name="__hg65656" hidden="1">#REF!</definedName>
    <definedName name="__hub0207" localSheetId="10">[26]AL905!#REF!</definedName>
    <definedName name="__hub0207" localSheetId="12">[26]AL905!#REF!</definedName>
    <definedName name="__hub0207" localSheetId="6">[26]AL905!#REF!</definedName>
    <definedName name="__hub0207" localSheetId="4">[26]AL905!#REF!</definedName>
    <definedName name="__hub0207" localSheetId="7">[26]AL905!#REF!</definedName>
    <definedName name="__hub0207">[26]AL905!#REF!</definedName>
    <definedName name="__IEC1" localSheetId="10">#REF!</definedName>
    <definedName name="__IEC1" localSheetId="12">#REF!</definedName>
    <definedName name="__IEC1" localSheetId="6">#REF!</definedName>
    <definedName name="__IEC1" localSheetId="4">#REF!</definedName>
    <definedName name="__IEC1" localSheetId="7">#REF!</definedName>
    <definedName name="__IEC1">#REF!</definedName>
    <definedName name="__IED1" localSheetId="10">#REF!</definedName>
    <definedName name="__IED1" localSheetId="12">#REF!</definedName>
    <definedName name="__IED1" localSheetId="6">#REF!</definedName>
    <definedName name="__IED1" localSheetId="4">#REF!</definedName>
    <definedName name="__IED1" localSheetId="7">#REF!</definedName>
    <definedName name="__IED1">#REF!</definedName>
    <definedName name="__IEH1" localSheetId="10">#REF!</definedName>
    <definedName name="__IEH1" localSheetId="12">#REF!</definedName>
    <definedName name="__IEH1" localSheetId="6">#REF!</definedName>
    <definedName name="__IEH1" localSheetId="4">#REF!</definedName>
    <definedName name="__IEH1" localSheetId="7">#REF!</definedName>
    <definedName name="__IEH1">#REF!</definedName>
    <definedName name="__IEP1" localSheetId="10">#REF!</definedName>
    <definedName name="__IEP1" localSheetId="12">#REF!</definedName>
    <definedName name="__IEP1" localSheetId="6">#REF!</definedName>
    <definedName name="__IEP1" localSheetId="4">#REF!</definedName>
    <definedName name="__IEP1" localSheetId="7">#REF!</definedName>
    <definedName name="__IEP1">#REF!</definedName>
    <definedName name="__IES1" localSheetId="10">#REF!</definedName>
    <definedName name="__IES1" localSheetId="12">#REF!</definedName>
    <definedName name="__IES1" localSheetId="6">#REF!</definedName>
    <definedName name="__IES1" localSheetId="4">#REF!</definedName>
    <definedName name="__IES1" localSheetId="7">#REF!</definedName>
    <definedName name="__IES1">#REF!</definedName>
    <definedName name="__IET1" localSheetId="10">#REF!</definedName>
    <definedName name="__IET1" localSheetId="12">#REF!</definedName>
    <definedName name="__IET1" localSheetId="6">#REF!</definedName>
    <definedName name="__IET1" localSheetId="4">#REF!</definedName>
    <definedName name="__IET1" localSheetId="7">#REF!</definedName>
    <definedName name="__IET1">#REF!</definedName>
    <definedName name="__inc95">#REF!</definedName>
    <definedName name="__inc96">#REF!</definedName>
    <definedName name="__inc97">#REF!</definedName>
    <definedName name="__inc98">#REF!</definedName>
    <definedName name="__inc99">#REF!</definedName>
    <definedName name="__jun99" localSheetId="10">'[19]PUR&amp;SAL'!#REF!</definedName>
    <definedName name="__jun99" localSheetId="12">'[19]PUR&amp;SAL'!#REF!</definedName>
    <definedName name="__jun99" localSheetId="6">'[19]PUR&amp;SAL'!#REF!</definedName>
    <definedName name="__jun99" localSheetId="4">'[19]PUR&amp;SAL'!#REF!</definedName>
    <definedName name="__jun99" localSheetId="7">'[19]PUR&amp;SAL'!#REF!</definedName>
    <definedName name="__jun99">'[19]PUR&amp;SAL'!#REF!</definedName>
    <definedName name="__LIA1" localSheetId="10">#REF!</definedName>
    <definedName name="__LIA1" localSheetId="12">#REF!</definedName>
    <definedName name="__LIA1" localSheetId="6">#REF!</definedName>
    <definedName name="__LIA1" localSheetId="4">#REF!</definedName>
    <definedName name="__LIA1" localSheetId="7">#REF!</definedName>
    <definedName name="__LIA1">#REF!</definedName>
    <definedName name="__LIA2" localSheetId="10">#REF!</definedName>
    <definedName name="__LIA2" localSheetId="12">#REF!</definedName>
    <definedName name="__LIA2" localSheetId="6">#REF!</definedName>
    <definedName name="__LIA2" localSheetId="4">#REF!</definedName>
    <definedName name="__LIA2" localSheetId="7">#REF!</definedName>
    <definedName name="__LIA2">#REF!</definedName>
    <definedName name="__LMT1">'[17]I-B'!$G$1:$G$65536</definedName>
    <definedName name="__LMT2">'[17]I-BR'!$G$1:$G$65536</definedName>
    <definedName name="__LN2" localSheetId="8">#REF!</definedName>
    <definedName name="__LN2" localSheetId="4">#REF!</definedName>
    <definedName name="__LN2" localSheetId="7">#REF!</definedName>
    <definedName name="__LN2">#REF!</definedName>
    <definedName name="__PL1" localSheetId="10">#REF!</definedName>
    <definedName name="__PL1" localSheetId="12">#REF!</definedName>
    <definedName name="__PL1" localSheetId="6">#REF!</definedName>
    <definedName name="__PL1" localSheetId="4">#REF!</definedName>
    <definedName name="__PL1" localSheetId="7">#REF!</definedName>
    <definedName name="__PL1">#REF!</definedName>
    <definedName name="__PL2" localSheetId="10">#REF!</definedName>
    <definedName name="__PL2" localSheetId="12">#REF!</definedName>
    <definedName name="__PL2" localSheetId="6">#REF!</definedName>
    <definedName name="__PL2" localSheetId="4">#REF!</definedName>
    <definedName name="__PL2" localSheetId="7">#REF!</definedName>
    <definedName name="__PL2">#REF!</definedName>
    <definedName name="__pL3" localSheetId="4">#REF!</definedName>
    <definedName name="__pL3" localSheetId="7">#REF!</definedName>
    <definedName name="__pL3">#REF!</definedName>
    <definedName name="__PP2" localSheetId="10">#REF!</definedName>
    <definedName name="__PP2" localSheetId="12">#REF!</definedName>
    <definedName name="__PP2" localSheetId="6">#REF!</definedName>
    <definedName name="__PP2" localSheetId="4">#REF!</definedName>
    <definedName name="__PP2" localSheetId="7">#REF!</definedName>
    <definedName name="__PP2">#REF!</definedName>
    <definedName name="__PP3" localSheetId="10">#REF!</definedName>
    <definedName name="__PP3" localSheetId="12">#REF!</definedName>
    <definedName name="__PP3" localSheetId="6">#REF!</definedName>
    <definedName name="__PP3" localSheetId="4">#REF!</definedName>
    <definedName name="__PP3" localSheetId="7">#REF!</definedName>
    <definedName name="__PP3">#REF!</definedName>
    <definedName name="__PRE1">#REF!</definedName>
    <definedName name="__RAT95">#REF!</definedName>
    <definedName name="__RAT96">#REF!</definedName>
    <definedName name="__RAT97">#REF!</definedName>
    <definedName name="__RAT98">#REF!</definedName>
    <definedName name="__RAT99">#REF!</definedName>
    <definedName name="__REC1999">'[9]RC-0997'!$B$132:$Q$171</definedName>
    <definedName name="__SAL2003" localSheetId="8">#REF!</definedName>
    <definedName name="__SAL2003" localSheetId="4">#REF!</definedName>
    <definedName name="__SAL2003" localSheetId="7">#REF!</definedName>
    <definedName name="__SAL2003">#REF!</definedName>
    <definedName name="__SAL2004" localSheetId="4">#REF!</definedName>
    <definedName name="__SAL2004" localSheetId="7">#REF!</definedName>
    <definedName name="__SAL2004">#REF!</definedName>
    <definedName name="__SEC107" localSheetId="10">#REF!</definedName>
    <definedName name="__SEC107" localSheetId="12">#REF!</definedName>
    <definedName name="__SEC107" localSheetId="6">#REF!</definedName>
    <definedName name="__SEC107" localSheetId="4">#REF!</definedName>
    <definedName name="__SEC107" localSheetId="7">#REF!</definedName>
    <definedName name="__SEC107">#REF!</definedName>
    <definedName name="__SGL1">[32]QTY!$H$1:$H$65536,[32]QTY!$AI$1:$AI$65536</definedName>
    <definedName name="__tam2" localSheetId="8" hidden="1">#REF!</definedName>
    <definedName name="__tam2" localSheetId="4" hidden="1">#REF!</definedName>
    <definedName name="__tam2" localSheetId="7" hidden="1">#REF!</definedName>
    <definedName name="__tam2" hidden="1">#REF!</definedName>
    <definedName name="__TMO1" localSheetId="10">'[11]BS-OVS'!#REF!</definedName>
    <definedName name="__TMO1" localSheetId="12">'[11]BS-OVS'!#REF!</definedName>
    <definedName name="__TMO1" localSheetId="6">'[11]BS-OVS'!#REF!</definedName>
    <definedName name="__TMO1" localSheetId="4">'[11]BS-OVS'!#REF!</definedName>
    <definedName name="__TMO1" localSheetId="7">'[11]BS-OVS'!#REF!</definedName>
    <definedName name="__TMO1">'[11]BS-OVS'!#REF!</definedName>
    <definedName name="__UAE1">[22]Sheet4!$D$116:$D$207</definedName>
    <definedName name="__UAE2">[22]Sheet4!$Q$14:$Q$105</definedName>
    <definedName name="__UK1">[22]Sheet4!$F$324:$F$415</definedName>
    <definedName name="__UK2">[22]Sheet4!$S$222:$S$313</definedName>
    <definedName name="__USA1">[22]Sheet4!$D$428:$D$519</definedName>
    <definedName name="__USA2">[22]Sheet4!$Q$326:$Q$417</definedName>
    <definedName name="__ws1" localSheetId="10">'[20]Revenue-Fire-Marine-Motor'!#REF!</definedName>
    <definedName name="__ws1" localSheetId="12">'[20]Revenue-Fire-Marine-Motor'!#REF!</definedName>
    <definedName name="__ws1" localSheetId="6">'[20]Revenue-Fire-Marine-Motor'!#REF!</definedName>
    <definedName name="__ws1" localSheetId="4">'[20]Revenue-Fire-Marine-Motor'!#REF!</definedName>
    <definedName name="__ws1" localSheetId="7">'[20]Revenue-Fire-Marine-Motor'!#REF!</definedName>
    <definedName name="__ws1">'[20]Revenue-Fire-Marine-Motor'!#REF!</definedName>
    <definedName name="_1" localSheetId="10">#REF!</definedName>
    <definedName name="_1" localSheetId="12">#REF!</definedName>
    <definedName name="_1" localSheetId="6">#REF!</definedName>
    <definedName name="_1" localSheetId="4">#REF!</definedName>
    <definedName name="_1" localSheetId="7">#REF!</definedName>
    <definedName name="_1">#REF!</definedName>
    <definedName name="_1.00">#REF!</definedName>
    <definedName name="_1.1" localSheetId="10">#REF!</definedName>
    <definedName name="_1.1" localSheetId="12">#REF!</definedName>
    <definedName name="_1.1" localSheetId="6">#REF!</definedName>
    <definedName name="_1.1" localSheetId="4">#REF!</definedName>
    <definedName name="_1.1" localSheetId="7">#REF!</definedName>
    <definedName name="_1.1">#REF!</definedName>
    <definedName name="_1.2" localSheetId="10">[33]Sheet3!#REF!</definedName>
    <definedName name="_1.2" localSheetId="12">[33]Sheet3!#REF!</definedName>
    <definedName name="_1.2" localSheetId="6">[33]Sheet3!#REF!</definedName>
    <definedName name="_1.2" localSheetId="4">[33]Sheet3!#REF!</definedName>
    <definedName name="_1.2" localSheetId="7">[33]Sheet3!#REF!</definedName>
    <definedName name="_1.2">[33]Sheet3!#REF!</definedName>
    <definedName name="_1__123Graph_ACHART_1" hidden="1">'[34]Annexure "C"'!$C$19:$H$19</definedName>
    <definedName name="_1_S_1">'[1]last qrt2001'!#REF!</definedName>
    <definedName name="_10" localSheetId="10">#REF!</definedName>
    <definedName name="_10" localSheetId="12">#REF!</definedName>
    <definedName name="_10" localSheetId="6">#REF!</definedName>
    <definedName name="_10" localSheetId="4">#REF!</definedName>
    <definedName name="_10" localSheetId="7">#REF!</definedName>
    <definedName name="_10">#REF!</definedName>
    <definedName name="_107A" localSheetId="10">#REF!</definedName>
    <definedName name="_107A" localSheetId="12">#REF!</definedName>
    <definedName name="_107A" localSheetId="6">#REF!</definedName>
    <definedName name="_107A" localSheetId="4">#REF!</definedName>
    <definedName name="_107A" localSheetId="7">#REF!</definedName>
    <definedName name="_107A">#REF!</definedName>
    <definedName name="_11" localSheetId="10">#REF!</definedName>
    <definedName name="_11" localSheetId="12">#REF!</definedName>
    <definedName name="_11" localSheetId="6">#REF!</definedName>
    <definedName name="_11" localSheetId="4">#REF!</definedName>
    <definedName name="_11" localSheetId="7">#REF!</definedName>
    <definedName name="_11">#REF!</definedName>
    <definedName name="_12" localSheetId="10">#REF!</definedName>
    <definedName name="_12" localSheetId="12">#REF!</definedName>
    <definedName name="_12" localSheetId="6">#REF!</definedName>
    <definedName name="_12" localSheetId="4">#REF!</definedName>
    <definedName name="_12" localSheetId="7">#REF!</definedName>
    <definedName name="_12">#REF!</definedName>
    <definedName name="_123" localSheetId="4">#REF!</definedName>
    <definedName name="_123" localSheetId="7">#REF!</definedName>
    <definedName name="_123">#REF!</definedName>
    <definedName name="_12A" localSheetId="10">#REF!</definedName>
    <definedName name="_12A" localSheetId="12">#REF!</definedName>
    <definedName name="_12A" localSheetId="6">#REF!</definedName>
    <definedName name="_12A" localSheetId="4">#REF!</definedName>
    <definedName name="_12A" localSheetId="7">#REF!</definedName>
    <definedName name="_12A">#REF!</definedName>
    <definedName name="_12B" localSheetId="10">#REF!</definedName>
    <definedName name="_12B" localSheetId="12">#REF!</definedName>
    <definedName name="_12B" localSheetId="6">#REF!</definedName>
    <definedName name="_12B" localSheetId="4">#REF!</definedName>
    <definedName name="_12B" localSheetId="7">#REF!</definedName>
    <definedName name="_12B">#REF!</definedName>
    <definedName name="_12C" localSheetId="10">#REF!</definedName>
    <definedName name="_12C" localSheetId="12">#REF!</definedName>
    <definedName name="_12C" localSheetId="6">#REF!</definedName>
    <definedName name="_12C" localSheetId="4">#REF!</definedName>
    <definedName name="_12C" localSheetId="7">#REF!</definedName>
    <definedName name="_12C">#REF!</definedName>
    <definedName name="_13" localSheetId="10">#REF!</definedName>
    <definedName name="_13" localSheetId="12">#REF!</definedName>
    <definedName name="_13" localSheetId="6">#REF!</definedName>
    <definedName name="_13" localSheetId="4">#REF!</definedName>
    <definedName name="_13" localSheetId="7">#REF!</definedName>
    <definedName name="_13">#REF!</definedName>
    <definedName name="_14" localSheetId="10">#REF!</definedName>
    <definedName name="_14" localSheetId="12">#REF!</definedName>
    <definedName name="_14" localSheetId="6">#REF!</definedName>
    <definedName name="_14" localSheetId="4">#REF!</definedName>
    <definedName name="_14" localSheetId="7">#REF!</definedName>
    <definedName name="_14">#REF!</definedName>
    <definedName name="_14D" localSheetId="4">[35]Furniture!#REF!</definedName>
    <definedName name="_14D" localSheetId="7">[35]Furniture!#REF!</definedName>
    <definedName name="_14D">[35]Furniture!#REF!</definedName>
    <definedName name="_15" localSheetId="10">#REF!</definedName>
    <definedName name="_15" localSheetId="12">#REF!</definedName>
    <definedName name="_15" localSheetId="6">#REF!</definedName>
    <definedName name="_15" localSheetId="4">#REF!</definedName>
    <definedName name="_15" localSheetId="7">#REF!</definedName>
    <definedName name="_15">#REF!</definedName>
    <definedName name="_16" localSheetId="10">#REF!</definedName>
    <definedName name="_16" localSheetId="12">#REF!</definedName>
    <definedName name="_16" localSheetId="6">#REF!</definedName>
    <definedName name="_16" localSheetId="4">#REF!</definedName>
    <definedName name="_16" localSheetId="7">#REF!</definedName>
    <definedName name="_16">#REF!</definedName>
    <definedName name="_17" localSheetId="10">#REF!</definedName>
    <definedName name="_17" localSheetId="12">#REF!</definedName>
    <definedName name="_17" localSheetId="6">#REF!</definedName>
    <definedName name="_17" localSheetId="4">#REF!</definedName>
    <definedName name="_17" localSheetId="7">#REF!</definedName>
    <definedName name="_17">#REF!</definedName>
    <definedName name="_18" localSheetId="10">#REF!</definedName>
    <definedName name="_18" localSheetId="12">#REF!</definedName>
    <definedName name="_18" localSheetId="6">#REF!</definedName>
    <definedName name="_18" localSheetId="4">#REF!</definedName>
    <definedName name="_18" localSheetId="7">#REF!</definedName>
    <definedName name="_18">#REF!</definedName>
    <definedName name="_19" localSheetId="10">#REF!</definedName>
    <definedName name="_19" localSheetId="12">#REF!</definedName>
    <definedName name="_19" localSheetId="6">#REF!</definedName>
    <definedName name="_19" localSheetId="4">#REF!</definedName>
    <definedName name="_19" localSheetId="7">#REF!</definedName>
    <definedName name="_19">#REF!</definedName>
    <definedName name="_19E____ဠ0__큌〈Ř" localSheetId="4">#REF!</definedName>
    <definedName name="_19E____ဠ0__큌〈Ř" localSheetId="7">#REF!</definedName>
    <definedName name="_19E____ဠ0__큌〈Ř">#REF!</definedName>
    <definedName name="_2" localSheetId="10">#REF!</definedName>
    <definedName name="_2" localSheetId="12">#REF!</definedName>
    <definedName name="_2" localSheetId="6">#REF!</definedName>
    <definedName name="_2" localSheetId="4">#REF!</definedName>
    <definedName name="_2" localSheetId="7">#REF!</definedName>
    <definedName name="_2">#REF!</definedName>
    <definedName name="_2.00">#REF!</definedName>
    <definedName name="_2.1" localSheetId="10">#REF!</definedName>
    <definedName name="_2.1" localSheetId="12">#REF!</definedName>
    <definedName name="_2.1" localSheetId="6">#REF!</definedName>
    <definedName name="_2.1" localSheetId="4">#REF!</definedName>
    <definedName name="_2.1" localSheetId="7">#REF!</definedName>
    <definedName name="_2.1">#REF!</definedName>
    <definedName name="_2.2" localSheetId="10">[33]Sheet3!#REF!</definedName>
    <definedName name="_2.2" localSheetId="12">[33]Sheet3!#REF!</definedName>
    <definedName name="_2.2" localSheetId="6">[33]Sheet3!#REF!</definedName>
    <definedName name="_2.2" localSheetId="4">[33]Sheet3!#REF!</definedName>
    <definedName name="_2.2" localSheetId="7">[33]Sheet3!#REF!</definedName>
    <definedName name="_2.2">[33]Sheet3!#REF!</definedName>
    <definedName name="_2__123Graph_BCHART_1" hidden="1">'[34]Annexure "C"'!$C$20:$H$20</definedName>
    <definedName name="_20" localSheetId="10">#REF!</definedName>
    <definedName name="_20" localSheetId="12">#REF!</definedName>
    <definedName name="_20" localSheetId="6">#REF!</definedName>
    <definedName name="_20" localSheetId="4">#REF!</definedName>
    <definedName name="_20" localSheetId="7">#REF!</definedName>
    <definedName name="_20">#REF!</definedName>
    <definedName name="_21" localSheetId="10">#REF!</definedName>
    <definedName name="_21" localSheetId="12">#REF!</definedName>
    <definedName name="_21" localSheetId="6">#REF!</definedName>
    <definedName name="_21" localSheetId="4">#REF!</definedName>
    <definedName name="_21" localSheetId="7">#REF!</definedName>
    <definedName name="_21">#REF!</definedName>
    <definedName name="_24_06_2004" localSheetId="10">#REF!</definedName>
    <definedName name="_24_06_2004" localSheetId="12">#REF!</definedName>
    <definedName name="_24_06_2004" localSheetId="6">#REF!</definedName>
    <definedName name="_24_06_2004" localSheetId="4">#REF!</definedName>
    <definedName name="_24_06_2004" localSheetId="7">#REF!</definedName>
    <definedName name="_24_06_2004">#REF!</definedName>
    <definedName name="_29_07_2004" localSheetId="10">#REF!</definedName>
    <definedName name="_29_07_2004" localSheetId="12">#REF!</definedName>
    <definedName name="_29_07_2004" localSheetId="6">#REF!</definedName>
    <definedName name="_29_07_2004" localSheetId="4">#REF!</definedName>
    <definedName name="_29_07_2004" localSheetId="7">#REF!</definedName>
    <definedName name="_29_07_2004">#REF!</definedName>
    <definedName name="_2A" localSheetId="4">[36]Furniture!#REF!</definedName>
    <definedName name="_2A" localSheetId="7">[36]Furniture!#REF!</definedName>
    <definedName name="_2A">[36]Furniture!#REF!</definedName>
    <definedName name="_3" localSheetId="10">#REF!</definedName>
    <definedName name="_3" localSheetId="12">#REF!</definedName>
    <definedName name="_3" localSheetId="6">#REF!</definedName>
    <definedName name="_3" localSheetId="4">#REF!</definedName>
    <definedName name="_3" localSheetId="7">#REF!</definedName>
    <definedName name="_3">#REF!</definedName>
    <definedName name="_3.00">#REF!</definedName>
    <definedName name="_3.1">[22]Sheet4!$A$110</definedName>
    <definedName name="_3.2">[22]Sheet4!$O$8</definedName>
    <definedName name="_3.3" localSheetId="10">[33]Sheet2!#REF!</definedName>
    <definedName name="_3.3" localSheetId="12">[33]Sheet2!#REF!</definedName>
    <definedName name="_3.3" localSheetId="6">[33]Sheet2!#REF!</definedName>
    <definedName name="_3.3" localSheetId="4">[33]Sheet2!#REF!</definedName>
    <definedName name="_3.3" localSheetId="7">[33]Sheet2!#REF!</definedName>
    <definedName name="_3.3">[33]Sheet2!#REF!</definedName>
    <definedName name="_3.6">'[37]LS-UAE'!#REF!</definedName>
    <definedName name="_3__123Graph_CCHART_1" hidden="1">'[34]Annexure "C"'!$C$21:$H$21</definedName>
    <definedName name="_4" localSheetId="10">#REF!</definedName>
    <definedName name="_4" localSheetId="12">#REF!</definedName>
    <definedName name="_4" localSheetId="6">#REF!</definedName>
    <definedName name="_4" localSheetId="4">#REF!</definedName>
    <definedName name="_4" localSheetId="7">#REF!</definedName>
    <definedName name="_4">#REF!</definedName>
    <definedName name="_4.0">#REF!</definedName>
    <definedName name="_4.1">[22]Sheet4!$A$214</definedName>
    <definedName name="_4.2">[22]Sheet4!$O$112</definedName>
    <definedName name="_4__123Graph_XCHART_1" hidden="1">'[34]Annexure "C"'!$C$18:$H$18</definedName>
    <definedName name="_4_5_9">'[1]last qrt2001'!#REF!</definedName>
    <definedName name="_4_S_1">'[1]last qrt2001'!#REF!</definedName>
    <definedName name="_4D" localSheetId="4">[36]Furniture!#REF!</definedName>
    <definedName name="_4D" localSheetId="7">[36]Furniture!#REF!</definedName>
    <definedName name="_4D">[36]Furniture!#REF!</definedName>
    <definedName name="_5" localSheetId="10">#REF!</definedName>
    <definedName name="_5" localSheetId="12">#REF!</definedName>
    <definedName name="_5" localSheetId="6">#REF!</definedName>
    <definedName name="_5" localSheetId="4">#REF!</definedName>
    <definedName name="_5" localSheetId="7">#REF!</definedName>
    <definedName name="_5">#REF!</definedName>
    <definedName name="_5.1">[22]Sheet4!$A$318</definedName>
    <definedName name="_5.2">[22]Sheet4!$O$216</definedName>
    <definedName name="_5E____ဠ0__큌〈Ř" localSheetId="8">#REF!</definedName>
    <definedName name="_5E____ဠ0__큌〈Ř" localSheetId="4">#REF!</definedName>
    <definedName name="_5E____ဠ0__큌〈Ř" localSheetId="7">#REF!</definedName>
    <definedName name="_5E____ဠ0__큌〈Ř">#REF!</definedName>
    <definedName name="_6" localSheetId="10">#REF!</definedName>
    <definedName name="_6" localSheetId="12">#REF!</definedName>
    <definedName name="_6" localSheetId="6">#REF!</definedName>
    <definedName name="_6" localSheetId="4">#REF!</definedName>
    <definedName name="_6" localSheetId="7">#REF!</definedName>
    <definedName name="_6">#REF!</definedName>
    <definedName name="_6.1">[22]Sheet4!$A$422</definedName>
    <definedName name="_6.2">[22]Sheet4!$O$320</definedName>
    <definedName name="_7" localSheetId="10">#REF!</definedName>
    <definedName name="_7" localSheetId="12">#REF!</definedName>
    <definedName name="_7" localSheetId="6">#REF!</definedName>
    <definedName name="_7" localSheetId="4">#REF!</definedName>
    <definedName name="_7" localSheetId="7">#REF!</definedName>
    <definedName name="_7">#REF!</definedName>
    <definedName name="_7.1">[22]Sheet4!$A$526</definedName>
    <definedName name="_7.2">[22]Sheet4!$O$424</definedName>
    <definedName name="_7A" localSheetId="8">[35]Furniture!#REF!</definedName>
    <definedName name="_7A" localSheetId="4">[35]Furniture!#REF!</definedName>
    <definedName name="_7A" localSheetId="7">[35]Furniture!#REF!</definedName>
    <definedName name="_7A">[35]Furniture!#REF!</definedName>
    <definedName name="_8" localSheetId="10">#REF!</definedName>
    <definedName name="_8" localSheetId="12">#REF!</definedName>
    <definedName name="_8" localSheetId="6">#REF!</definedName>
    <definedName name="_8" localSheetId="4">#REF!</definedName>
    <definedName name="_8" localSheetId="7">#REF!</definedName>
    <definedName name="_8">#REF!</definedName>
    <definedName name="_9" localSheetId="10">#REF!</definedName>
    <definedName name="_9" localSheetId="12">#REF!</definedName>
    <definedName name="_9" localSheetId="6">#REF!</definedName>
    <definedName name="_9" localSheetId="4">#REF!</definedName>
    <definedName name="_9" localSheetId="7">#REF!</definedName>
    <definedName name="_9">#REF!</definedName>
    <definedName name="_A">'[1]last qrt2001'!#REF!</definedName>
    <definedName name="_A_11">'[1]last qrt2001'!#REF!</definedName>
    <definedName name="_A_13">'[1]last qrt2001'!#REF!</definedName>
    <definedName name="_A_9">'[1]last qrt2001'!#REF!</definedName>
    <definedName name="_a1">'[38]Sheet1 '!$B$1:$O$99</definedName>
    <definedName name="_a99999" localSheetId="8">#REF!</definedName>
    <definedName name="_a99999" localSheetId="4">#REF!</definedName>
    <definedName name="_a99999" localSheetId="7">#REF!</definedName>
    <definedName name="_a99999">#REF!</definedName>
    <definedName name="_aay135">'[39]0440'!$AY$8</definedName>
    <definedName name="_amt2">[40]Deposits!$G$4:$G$12861</definedName>
    <definedName name="_ASH1">[22]Sheet4!$B$524:$E$625</definedName>
    <definedName name="_ASH2">[22]Sheet4!$P$422:$Q$523</definedName>
    <definedName name="_ASS1" localSheetId="8">#REF!</definedName>
    <definedName name="_ASS1" localSheetId="10">#REF!</definedName>
    <definedName name="_ASS1" localSheetId="12">#REF!</definedName>
    <definedName name="_ASS1" localSheetId="6">#REF!</definedName>
    <definedName name="_ASS1" localSheetId="4">#REF!</definedName>
    <definedName name="_ASS1" localSheetId="7">#REF!</definedName>
    <definedName name="_ASS1">#REF!</definedName>
    <definedName name="_ASS2" localSheetId="8">#REF!</definedName>
    <definedName name="_ASS2" localSheetId="10">#REF!</definedName>
    <definedName name="_ASS2" localSheetId="12">#REF!</definedName>
    <definedName name="_ASS2" localSheetId="6">#REF!</definedName>
    <definedName name="_ASS2" localSheetId="4">#REF!</definedName>
    <definedName name="_ASS2" localSheetId="7">#REF!</definedName>
    <definedName name="_ASS2">#REF!</definedName>
    <definedName name="_B" localSheetId="8">#REF!</definedName>
    <definedName name="_B" localSheetId="4">#REF!</definedName>
    <definedName name="_B" localSheetId="7">#REF!</definedName>
    <definedName name="_B">#REF!</definedName>
    <definedName name="_B_11" localSheetId="8">'[1]last qrt2001'!#REF!</definedName>
    <definedName name="_B_11">'[1]last qrt2001'!#REF!</definedName>
    <definedName name="_B_13" localSheetId="8">'[1]last qrt2001'!#REF!</definedName>
    <definedName name="_B_13">'[1]last qrt2001'!#REF!</definedName>
    <definedName name="_B_9">'[1]last qrt2001'!#REF!</definedName>
    <definedName name="_bal95">#REF!</definedName>
    <definedName name="_bal96">#REF!</definedName>
    <definedName name="_bal97">#REF!</definedName>
    <definedName name="_bal98">#REF!</definedName>
    <definedName name="_bal99">#REF!</definedName>
    <definedName name="_bla97">#REF!</definedName>
    <definedName name="_Bps2">#REF!</definedName>
    <definedName name="_Bps2_11">#REF!</definedName>
    <definedName name="_Bps2_13">#REF!</definedName>
    <definedName name="_BSC1" localSheetId="10">#REF!</definedName>
    <definedName name="_BSC1" localSheetId="12">#REF!</definedName>
    <definedName name="_BSC1" localSheetId="6">#REF!</definedName>
    <definedName name="_BSC1" localSheetId="4">#REF!</definedName>
    <definedName name="_BSC1" localSheetId="7">#REF!</definedName>
    <definedName name="_BSC1">#REF!</definedName>
    <definedName name="_BSD1" localSheetId="10">#REF!</definedName>
    <definedName name="_BSD1" localSheetId="12">#REF!</definedName>
    <definedName name="_BSD1" localSheetId="6">#REF!</definedName>
    <definedName name="_BSD1" localSheetId="4">#REF!</definedName>
    <definedName name="_BSD1" localSheetId="7">#REF!</definedName>
    <definedName name="_BSD1">#REF!</definedName>
    <definedName name="_BSH1" localSheetId="10">#REF!</definedName>
    <definedName name="_BSH1" localSheetId="12">#REF!</definedName>
    <definedName name="_BSH1" localSheetId="6">#REF!</definedName>
    <definedName name="_BSH1" localSheetId="4">#REF!</definedName>
    <definedName name="_BSH1" localSheetId="7">#REF!</definedName>
    <definedName name="_BSH1">#REF!</definedName>
    <definedName name="_BSP1" localSheetId="10">#REF!</definedName>
    <definedName name="_BSP1" localSheetId="12">#REF!</definedName>
    <definedName name="_BSP1" localSheetId="6">#REF!</definedName>
    <definedName name="_BSP1" localSheetId="4">#REF!</definedName>
    <definedName name="_BSP1" localSheetId="7">#REF!</definedName>
    <definedName name="_BSP1">#REF!</definedName>
    <definedName name="_BSS1" localSheetId="10">#REF!</definedName>
    <definedName name="_BSS1" localSheetId="12">#REF!</definedName>
    <definedName name="_BSS1" localSheetId="6">#REF!</definedName>
    <definedName name="_BSS1" localSheetId="4">#REF!</definedName>
    <definedName name="_BSS1" localSheetId="7">#REF!</definedName>
    <definedName name="_BSS1">#REF!</definedName>
    <definedName name="_BST1" localSheetId="10">#REF!</definedName>
    <definedName name="_BST1" localSheetId="12">#REF!</definedName>
    <definedName name="_BST1" localSheetId="6">#REF!</definedName>
    <definedName name="_BST1" localSheetId="4">#REF!</definedName>
    <definedName name="_BST1" localSheetId="7">#REF!</definedName>
    <definedName name="_BST1">#REF!</definedName>
    <definedName name="_c" localSheetId="10" hidden="1">#REF!</definedName>
    <definedName name="_c" localSheetId="12" hidden="1">#REF!</definedName>
    <definedName name="_c" localSheetId="6" hidden="1">#REF!</definedName>
    <definedName name="_c" localSheetId="4" hidden="1">#REF!</definedName>
    <definedName name="_c" localSheetId="7" hidden="1">#REF!</definedName>
    <definedName name="_c" hidden="1">#REF!</definedName>
    <definedName name="_cashflow">#REF!</definedName>
    <definedName name="_Col1" localSheetId="10">#REF!</definedName>
    <definedName name="_Col1" localSheetId="12">#REF!</definedName>
    <definedName name="_Col1" localSheetId="6">#REF!</definedName>
    <definedName name="_Col1" localSheetId="4">#REF!</definedName>
    <definedName name="_Col1" localSheetId="7">#REF!</definedName>
    <definedName name="_Col1">#REF!</definedName>
    <definedName name="_crt1">'[41]I-B'!$B$1:$B$65536</definedName>
    <definedName name="_crt2">'[41]I-BR'!$B$1:$B$65536</definedName>
    <definedName name="_D" localSheetId="10">[42]td!#REF!</definedName>
    <definedName name="_D" localSheetId="12">[42]td!#REF!</definedName>
    <definedName name="_D" localSheetId="6">[42]td!#REF!</definedName>
    <definedName name="_D" localSheetId="4">[42]td!#REF!</definedName>
    <definedName name="_D" localSheetId="7">[42]td!#REF!</definedName>
    <definedName name="_D">[42]td!#REF!</definedName>
    <definedName name="_D_38" localSheetId="10">[43]td!#REF!</definedName>
    <definedName name="_D_38" localSheetId="12">[43]td!#REF!</definedName>
    <definedName name="_D_38" localSheetId="6">[43]td!#REF!</definedName>
    <definedName name="_D_38" localSheetId="4">[43]td!#REF!</definedName>
    <definedName name="_D_38" localSheetId="7">[43]td!#REF!</definedName>
    <definedName name="_D_38">[43]td!#REF!</definedName>
    <definedName name="_D_45" localSheetId="10">'[42]cd '!#REF!</definedName>
    <definedName name="_D_45" localSheetId="12">'[42]cd '!#REF!</definedName>
    <definedName name="_D_45" localSheetId="6">'[42]cd '!#REF!</definedName>
    <definedName name="_D_45" localSheetId="4">'[42]cd '!#REF!</definedName>
    <definedName name="_D_45" localSheetId="7">'[42]cd '!#REF!</definedName>
    <definedName name="_D_45">'[42]cd '!#REF!</definedName>
    <definedName name="_D_46" localSheetId="10">[42]adp_or!#REF!</definedName>
    <definedName name="_D_46" localSheetId="12">[42]adp_or!#REF!</definedName>
    <definedName name="_D_46" localSheetId="6">[42]adp_or!#REF!</definedName>
    <definedName name="_D_46" localSheetId="4">[42]adp_or!#REF!</definedName>
    <definedName name="_D_46" localSheetId="7">[42]adp_or!#REF!</definedName>
    <definedName name="_D_46">[42]adp_or!#REF!</definedName>
    <definedName name="_D_47" localSheetId="10">[42]c_b!#REF!</definedName>
    <definedName name="_D_47" localSheetId="12">[42]c_b!#REF!</definedName>
    <definedName name="_D_47" localSheetId="6">[42]c_b!#REF!</definedName>
    <definedName name="_D_47" localSheetId="4">[42]c_b!#REF!</definedName>
    <definedName name="_D_47" localSheetId="7">[42]c_b!#REF!</definedName>
    <definedName name="_D_47">[42]c_b!#REF!</definedName>
    <definedName name="_D_49" localSheetId="10">[42]rc!#REF!</definedName>
    <definedName name="_D_49" localSheetId="12">[42]rc!#REF!</definedName>
    <definedName name="_D_49" localSheetId="6">[42]rc!#REF!</definedName>
    <definedName name="_D_49" localSheetId="4">[42]rc!#REF!</definedName>
    <definedName name="_D_49" localSheetId="7">[42]rc!#REF!</definedName>
    <definedName name="_D_49">[42]rc!#REF!</definedName>
    <definedName name="_D_57" localSheetId="10">[42]f_f!#REF!</definedName>
    <definedName name="_D_57" localSheetId="12">[42]f_f!#REF!</definedName>
    <definedName name="_D_57" localSheetId="6">[42]f_f!#REF!</definedName>
    <definedName name="_D_57" localSheetId="4">[42]f_f!#REF!</definedName>
    <definedName name="_D_57" localSheetId="7">[42]f_f!#REF!</definedName>
    <definedName name="_D_57">[42]f_f!#REF!</definedName>
    <definedName name="_D_59" localSheetId="10">[42]tax!#REF!</definedName>
    <definedName name="_D_59" localSheetId="12">[42]tax!#REF!</definedName>
    <definedName name="_D_59" localSheetId="6">[42]tax!#REF!</definedName>
    <definedName name="_D_59" localSheetId="4">[42]tax!#REF!</definedName>
    <definedName name="_D_59" localSheetId="7">[42]tax!#REF!</definedName>
    <definedName name="_D_59">[42]tax!#REF!</definedName>
    <definedName name="_D_60" localSheetId="10">[42]others!#REF!</definedName>
    <definedName name="_D_60" localSheetId="12">[42]others!#REF!</definedName>
    <definedName name="_D_60" localSheetId="6">[42]others!#REF!</definedName>
    <definedName name="_D_60" localSheetId="4">[42]others!#REF!</definedName>
    <definedName name="_D_60" localSheetId="7">[42]others!#REF!</definedName>
    <definedName name="_D_60">[42]others!#REF!</definedName>
    <definedName name="_Dep1">'[25]IE-DEC-06-DOM'!$D$1:$F$492</definedName>
    <definedName name="_df" localSheetId="10" hidden="1">#REF!</definedName>
    <definedName name="_df" localSheetId="12" hidden="1">#REF!</definedName>
    <definedName name="_df" localSheetId="6" hidden="1">#REF!</definedName>
    <definedName name="_df" localSheetId="4" hidden="1">#REF!</definedName>
    <definedName name="_df" localSheetId="7" hidden="1">#REF!</definedName>
    <definedName name="_df" hidden="1">#REF!</definedName>
    <definedName name="_EPZ1">[22]Sheet4!$F$428:$F$519</definedName>
    <definedName name="_EPZ2">[22]Sheet4!$S$326:$S$417</definedName>
    <definedName name="_FAX1">'[44]REV-SH '!#REF!</definedName>
    <definedName name="_Fill" localSheetId="8" hidden="1">#REF!</definedName>
    <definedName name="_Fill" localSheetId="15" hidden="1">#REF!</definedName>
    <definedName name="_Fill" localSheetId="10" hidden="1">#REF!</definedName>
    <definedName name="_Fill" localSheetId="12" hidden="1">#REF!</definedName>
    <definedName name="_Fill" localSheetId="6" hidden="1">#REF!</definedName>
    <definedName name="_Fill" localSheetId="4" hidden="1">#REF!</definedName>
    <definedName name="_Fill" localSheetId="7" hidden="1">#REF!</definedName>
    <definedName name="_Fill" hidden="1">#REF!</definedName>
    <definedName name="_xlnm._FilterDatabase" localSheetId="8" hidden="1">#REF!</definedName>
    <definedName name="_xlnm._FilterDatabase" localSheetId="9" hidden="1">'3-5'!$B$86:$P$93</definedName>
    <definedName name="_xlnm._FilterDatabase" localSheetId="4" hidden="1">#REF!</definedName>
    <definedName name="_xlnm._FilterDatabase" localSheetId="7" hidden="1">#REF!</definedName>
    <definedName name="_xlnm._FilterDatabase" hidden="1">#REF!</definedName>
    <definedName name="_FMT1">'[41]I-B'!$E$1:$E$65536</definedName>
    <definedName name="_FMT2">'[41]I-BR'!$E$1:$E$65536</definedName>
    <definedName name="_ftn1_5">'[45]Credit Risk _CR2_'!#REF!</definedName>
    <definedName name="_ftn1_5_1">'[46]Credit Risk _CR2_'!#REF!</definedName>
    <definedName name="_ftn1_5_5">'[47]Credit Risk _CR2_'!#REF!</definedName>
    <definedName name="_ftnref1_5">'[45]Credit Risk _CR2_'!#REF!</definedName>
    <definedName name="_ftnref1_5_1">'[46]Credit Risk _CR2_'!#REF!</definedName>
    <definedName name="_ftnref1_5_5">'[47]Credit Risk _CR2_'!#REF!</definedName>
    <definedName name="_hg65656" localSheetId="8" hidden="1">#REF!</definedName>
    <definedName name="_hg65656" localSheetId="15" hidden="1">#REF!</definedName>
    <definedName name="_hg65656" localSheetId="10" hidden="1">#REF!</definedName>
    <definedName name="_hg65656" localSheetId="12" hidden="1">#REF!</definedName>
    <definedName name="_hg65656" localSheetId="6" hidden="1">#REF!</definedName>
    <definedName name="_hg65656" localSheetId="4" hidden="1">#REF!</definedName>
    <definedName name="_hg65656" localSheetId="7" hidden="1">#REF!</definedName>
    <definedName name="_hg65656" hidden="1">#REF!</definedName>
    <definedName name="_hub0207" localSheetId="10">[12]AL905!#REF!</definedName>
    <definedName name="_hub0207" localSheetId="12">[12]AL905!#REF!</definedName>
    <definedName name="_hub0207" localSheetId="6">[12]AL905!#REF!</definedName>
    <definedName name="_hub0207" localSheetId="4">[12]AL905!#REF!</definedName>
    <definedName name="_hub0207" localSheetId="7">[12]AL905!#REF!</definedName>
    <definedName name="_hub0207">[12]AL905!#REF!</definedName>
    <definedName name="_IEC1" localSheetId="10">#REF!</definedName>
    <definedName name="_IEC1" localSheetId="12">#REF!</definedName>
    <definedName name="_IEC1" localSheetId="6">#REF!</definedName>
    <definedName name="_IEC1" localSheetId="4">#REF!</definedName>
    <definedName name="_IEC1" localSheetId="7">#REF!</definedName>
    <definedName name="_IEC1">#REF!</definedName>
    <definedName name="_IED1" localSheetId="10">#REF!</definedName>
    <definedName name="_IED1" localSheetId="12">#REF!</definedName>
    <definedName name="_IED1" localSheetId="6">#REF!</definedName>
    <definedName name="_IED1" localSheetId="4">#REF!</definedName>
    <definedName name="_IED1" localSheetId="7">#REF!</definedName>
    <definedName name="_IED1">#REF!</definedName>
    <definedName name="_IEH1" localSheetId="10">#REF!</definedName>
    <definedName name="_IEH1" localSheetId="12">#REF!</definedName>
    <definedName name="_IEH1" localSheetId="6">#REF!</definedName>
    <definedName name="_IEH1" localSheetId="4">#REF!</definedName>
    <definedName name="_IEH1" localSheetId="7">#REF!</definedName>
    <definedName name="_IEH1">#REF!</definedName>
    <definedName name="_IEP1" localSheetId="10">#REF!</definedName>
    <definedName name="_IEP1" localSheetId="12">#REF!</definedName>
    <definedName name="_IEP1" localSheetId="6">#REF!</definedName>
    <definedName name="_IEP1" localSheetId="4">#REF!</definedName>
    <definedName name="_IEP1" localSheetId="7">#REF!</definedName>
    <definedName name="_IEP1">#REF!</definedName>
    <definedName name="_IES1" localSheetId="10">#REF!</definedName>
    <definedName name="_IES1" localSheetId="12">#REF!</definedName>
    <definedName name="_IES1" localSheetId="6">#REF!</definedName>
    <definedName name="_IES1" localSheetId="4">#REF!</definedName>
    <definedName name="_IES1" localSheetId="7">#REF!</definedName>
    <definedName name="_IES1">#REF!</definedName>
    <definedName name="_IET1" localSheetId="10">#REF!</definedName>
    <definedName name="_IET1" localSheetId="12">#REF!</definedName>
    <definedName name="_IET1" localSheetId="6">#REF!</definedName>
    <definedName name="_IET1" localSheetId="4">#REF!</definedName>
    <definedName name="_IET1" localSheetId="7">#REF!</definedName>
    <definedName name="_IET1">#REF!</definedName>
    <definedName name="_inc95">#REF!</definedName>
    <definedName name="_inc96">#REF!</definedName>
    <definedName name="_inc97">#REF!</definedName>
    <definedName name="_inc98">#REF!</definedName>
    <definedName name="_inc99">#REF!</definedName>
    <definedName name="_jun99" localSheetId="10">'[19]PUR&amp;SAL'!#REF!</definedName>
    <definedName name="_jun99" localSheetId="12">'[19]PUR&amp;SAL'!#REF!</definedName>
    <definedName name="_jun99" localSheetId="6">'[19]PUR&amp;SAL'!#REF!</definedName>
    <definedName name="_jun99" localSheetId="4">'[19]PUR&amp;SAL'!#REF!</definedName>
    <definedName name="_jun99" localSheetId="7">'[19]PUR&amp;SAL'!#REF!</definedName>
    <definedName name="_jun99">'[19]PUR&amp;SAL'!#REF!</definedName>
    <definedName name="_Key1" localSheetId="8" hidden="1">#REF!</definedName>
    <definedName name="_Key1" localSheetId="15" hidden="1">#REF!</definedName>
    <definedName name="_Key1" localSheetId="10" hidden="1">#REF!</definedName>
    <definedName name="_Key1" localSheetId="12" hidden="1">#REF!</definedName>
    <definedName name="_Key1" localSheetId="6" hidden="1">#REF!</definedName>
    <definedName name="_Key1" localSheetId="4" hidden="1">#REF!</definedName>
    <definedName name="_Key1" localSheetId="7" hidden="1">#REF!</definedName>
    <definedName name="_Key1" hidden="1">#REF!</definedName>
    <definedName name="_Key2" localSheetId="8" hidden="1">#REF!</definedName>
    <definedName name="_Key2" localSheetId="15" hidden="1">#REF!</definedName>
    <definedName name="_Key2" localSheetId="10" hidden="1">#REF!</definedName>
    <definedName name="_Key2" localSheetId="12" hidden="1">#REF!</definedName>
    <definedName name="_Key2" localSheetId="6" hidden="1">#REF!</definedName>
    <definedName name="_Key2" localSheetId="4" hidden="1">#REF!</definedName>
    <definedName name="_Key2" localSheetId="7" hidden="1">#REF!</definedName>
    <definedName name="_Key2" hidden="1">#REF!</definedName>
    <definedName name="_key9" localSheetId="10" hidden="1">#REF!</definedName>
    <definedName name="_key9" localSheetId="12" hidden="1">#REF!</definedName>
    <definedName name="_key9" localSheetId="6" hidden="1">#REF!</definedName>
    <definedName name="_key9" localSheetId="4" hidden="1">#REF!</definedName>
    <definedName name="_key9" localSheetId="7" hidden="1">#REF!</definedName>
    <definedName name="_key9" hidden="1">#REF!</definedName>
    <definedName name="_koi" localSheetId="10" hidden="1">#REF!</definedName>
    <definedName name="_koi" localSheetId="12" hidden="1">#REF!</definedName>
    <definedName name="_koi" localSheetId="6" hidden="1">#REF!</definedName>
    <definedName name="_koi" localSheetId="4" hidden="1">#REF!</definedName>
    <definedName name="_koi" localSheetId="7" hidden="1">#REF!</definedName>
    <definedName name="_koi" hidden="1">#REF!</definedName>
    <definedName name="_LIA1" localSheetId="10">#REF!</definedName>
    <definedName name="_LIA1" localSheetId="12">#REF!</definedName>
    <definedName name="_LIA1" localSheetId="6">#REF!</definedName>
    <definedName name="_LIA1" localSheetId="4">#REF!</definedName>
    <definedName name="_LIA1" localSheetId="7">#REF!</definedName>
    <definedName name="_LIA1">#REF!</definedName>
    <definedName name="_LIA2" localSheetId="10">#REF!</definedName>
    <definedName name="_LIA2" localSheetId="12">#REF!</definedName>
    <definedName name="_LIA2" localSheetId="6">#REF!</definedName>
    <definedName name="_LIA2" localSheetId="4">#REF!</definedName>
    <definedName name="_LIA2" localSheetId="7">#REF!</definedName>
    <definedName name="_LIA2">#REF!</definedName>
    <definedName name="_LMT1">'[41]I-B'!$G$1:$G$65536</definedName>
    <definedName name="_LMT2">'[41]I-BR'!$G$1:$G$65536</definedName>
    <definedName name="_LN2" localSheetId="8">#REF!</definedName>
    <definedName name="_LN2" localSheetId="4">#REF!</definedName>
    <definedName name="_LN2" localSheetId="7">#REF!</definedName>
    <definedName name="_LN2">#REF!</definedName>
    <definedName name="_n3">'[48]Total Additions'!$C$29</definedName>
    <definedName name="_Order1" hidden="1">255</definedName>
    <definedName name="_Order2" hidden="1">255</definedName>
    <definedName name="_PL1" localSheetId="10">#REF!</definedName>
    <definedName name="_PL1" localSheetId="12">#REF!</definedName>
    <definedName name="_PL1" localSheetId="6">#REF!</definedName>
    <definedName name="_PL1" localSheetId="4">#REF!</definedName>
    <definedName name="_PL1" localSheetId="7">#REF!</definedName>
    <definedName name="_PL1">#REF!</definedName>
    <definedName name="_PL2" localSheetId="10">#REF!</definedName>
    <definedName name="_PL2" localSheetId="12">#REF!</definedName>
    <definedName name="_PL2" localSheetId="6">#REF!</definedName>
    <definedName name="_PL2" localSheetId="4">#REF!</definedName>
    <definedName name="_PL2" localSheetId="7">#REF!</definedName>
    <definedName name="_PL2">#REF!</definedName>
    <definedName name="_pL3" localSheetId="4">#REF!</definedName>
    <definedName name="_pL3" localSheetId="7">#REF!</definedName>
    <definedName name="_pL3">#REF!</definedName>
    <definedName name="_PP2" localSheetId="10">#REF!</definedName>
    <definedName name="_PP2" localSheetId="12">#REF!</definedName>
    <definedName name="_PP2" localSheetId="6">#REF!</definedName>
    <definedName name="_PP2" localSheetId="4">#REF!</definedName>
    <definedName name="_PP2" localSheetId="7">#REF!</definedName>
    <definedName name="_PP2">#REF!</definedName>
    <definedName name="_PP3" localSheetId="10">#REF!</definedName>
    <definedName name="_PP3" localSheetId="12">#REF!</definedName>
    <definedName name="_PP3" localSheetId="6">#REF!</definedName>
    <definedName name="_PP3" localSheetId="4">#REF!</definedName>
    <definedName name="_PP3" localSheetId="7">#REF!</definedName>
    <definedName name="_PP3">#REF!</definedName>
    <definedName name="_PR1" localSheetId="10">#REF!</definedName>
    <definedName name="_PR1" localSheetId="12">#REF!</definedName>
    <definedName name="_PR1" localSheetId="6">#REF!</definedName>
    <definedName name="_PR1" localSheetId="4">#REF!</definedName>
    <definedName name="_PR1" localSheetId="7">#REF!</definedName>
    <definedName name="_PR1">#REF!</definedName>
    <definedName name="_PRE1">#REF!</definedName>
    <definedName name="_prn1" localSheetId="10">#REF!</definedName>
    <definedName name="_prn1" localSheetId="12">#REF!</definedName>
    <definedName name="_prn1" localSheetId="6">#REF!</definedName>
    <definedName name="_prn1" localSheetId="4">#REF!</definedName>
    <definedName name="_prn1" localSheetId="7">#REF!</definedName>
    <definedName name="_prn1">#REF!</definedName>
    <definedName name="_R">'[1]last qrt2001'!#REF!</definedName>
    <definedName name="_R_11">'[1]last qrt2001'!#REF!</definedName>
    <definedName name="_R_13">'[1]last qrt2001'!#REF!</definedName>
    <definedName name="_R_9">'[1]last qrt2001'!#REF!</definedName>
    <definedName name="_RAT95">#REF!</definedName>
    <definedName name="_RAT96">#REF!</definedName>
    <definedName name="_RAT97">#REF!</definedName>
    <definedName name="_RAT98">#REF!</definedName>
    <definedName name="_RAT99">#REF!</definedName>
    <definedName name="_REC1999">'[9]RC-0997'!$B$132:$Q$171</definedName>
    <definedName name="_Regression_Out" localSheetId="10" hidden="1">#REF!</definedName>
    <definedName name="_Regression_Out" localSheetId="12" hidden="1">#REF!</definedName>
    <definedName name="_Regression_Out" localSheetId="6" hidden="1">#REF!</definedName>
    <definedName name="_Regression_Out" localSheetId="4" hidden="1">#REF!</definedName>
    <definedName name="_Regression_Out" localSheetId="7" hidden="1">#REF!</definedName>
    <definedName name="_Regression_Out" hidden="1">#REF!</definedName>
    <definedName name="_Regression_X" localSheetId="8" hidden="1">#REF!</definedName>
    <definedName name="_Regression_X" localSheetId="15" hidden="1">#REF!</definedName>
    <definedName name="_Regression_X" localSheetId="10" hidden="1">#REF!</definedName>
    <definedName name="_Regression_X" localSheetId="12" hidden="1">#REF!</definedName>
    <definedName name="_Regression_X" localSheetId="6" hidden="1">#REF!</definedName>
    <definedName name="_Regression_X" localSheetId="4" hidden="1">#REF!</definedName>
    <definedName name="_Regression_X" localSheetId="7" hidden="1">#REF!</definedName>
    <definedName name="_Regression_X" hidden="1">#REF!</definedName>
    <definedName name="_Regression_Y" localSheetId="10" hidden="1">#REF!</definedName>
    <definedName name="_Regression_Y" localSheetId="12" hidden="1">#REF!</definedName>
    <definedName name="_Regression_Y" localSheetId="6" hidden="1">#REF!</definedName>
    <definedName name="_Regression_Y" localSheetId="4" hidden="1">#REF!</definedName>
    <definedName name="_Regression_Y" localSheetId="7" hidden="1">#REF!</definedName>
    <definedName name="_Regression_Y" hidden="1">#REF!</definedName>
    <definedName name="_RSE3">'[49]MUS Calculations- Figure 5410.1'!$H$1568</definedName>
    <definedName name="_S" localSheetId="10">[42]td!#REF!</definedName>
    <definedName name="_S" localSheetId="12">[42]td!#REF!</definedName>
    <definedName name="_S" localSheetId="6">[42]td!#REF!</definedName>
    <definedName name="_S" localSheetId="4">[42]td!#REF!</definedName>
    <definedName name="_S" localSheetId="7">[42]td!#REF!</definedName>
    <definedName name="_S">[42]td!#REF!</definedName>
    <definedName name="_S_11">'[1]last qrt2001'!#REF!</definedName>
    <definedName name="_S_13">'[1]last qrt2001'!#REF!</definedName>
    <definedName name="_S_38" localSheetId="10">[43]td!#REF!</definedName>
    <definedName name="_S_38" localSheetId="12">[43]td!#REF!</definedName>
    <definedName name="_S_38" localSheetId="6">[43]td!#REF!</definedName>
    <definedName name="_S_38" localSheetId="4">[43]td!#REF!</definedName>
    <definedName name="_S_38" localSheetId="7">[43]td!#REF!</definedName>
    <definedName name="_S_38">[43]td!#REF!</definedName>
    <definedName name="_S_45" localSheetId="10">'[42]cd '!#REF!</definedName>
    <definedName name="_S_45" localSheetId="12">'[42]cd '!#REF!</definedName>
    <definedName name="_S_45" localSheetId="6">'[42]cd '!#REF!</definedName>
    <definedName name="_S_45" localSheetId="4">'[42]cd '!#REF!</definedName>
    <definedName name="_S_45" localSheetId="7">'[42]cd '!#REF!</definedName>
    <definedName name="_S_45">'[42]cd '!#REF!</definedName>
    <definedName name="_S_46" localSheetId="10">[42]adp_or!#REF!</definedName>
    <definedName name="_S_46" localSheetId="12">[42]adp_or!#REF!</definedName>
    <definedName name="_S_46" localSheetId="6">[42]adp_or!#REF!</definedName>
    <definedName name="_S_46" localSheetId="4">[42]adp_or!#REF!</definedName>
    <definedName name="_S_46" localSheetId="7">[42]adp_or!#REF!</definedName>
    <definedName name="_S_46">[42]adp_or!#REF!</definedName>
    <definedName name="_S_47" localSheetId="10">[42]c_b!#REF!</definedName>
    <definedName name="_S_47" localSheetId="12">[42]c_b!#REF!</definedName>
    <definedName name="_S_47" localSheetId="6">[42]c_b!#REF!</definedName>
    <definedName name="_S_47" localSheetId="4">[42]c_b!#REF!</definedName>
    <definedName name="_S_47" localSheetId="7">[42]c_b!#REF!</definedName>
    <definedName name="_S_47">[42]c_b!#REF!</definedName>
    <definedName name="_S_49" localSheetId="10">[42]rc!#REF!</definedName>
    <definedName name="_S_49" localSheetId="12">[42]rc!#REF!</definedName>
    <definedName name="_S_49" localSheetId="6">[42]rc!#REF!</definedName>
    <definedName name="_S_49" localSheetId="4">[42]rc!#REF!</definedName>
    <definedName name="_S_49" localSheetId="7">[42]rc!#REF!</definedName>
    <definedName name="_S_49">[42]rc!#REF!</definedName>
    <definedName name="_S_57" localSheetId="10">[42]f_f!#REF!</definedName>
    <definedName name="_S_57" localSheetId="12">[42]f_f!#REF!</definedName>
    <definedName name="_S_57" localSheetId="6">[42]f_f!#REF!</definedName>
    <definedName name="_S_57" localSheetId="4">[42]f_f!#REF!</definedName>
    <definedName name="_S_57" localSheetId="7">[42]f_f!#REF!</definedName>
    <definedName name="_S_57">[42]f_f!#REF!</definedName>
    <definedName name="_S_59" localSheetId="10">[42]tax!#REF!</definedName>
    <definedName name="_S_59" localSheetId="12">[42]tax!#REF!</definedName>
    <definedName name="_S_59" localSheetId="6">[42]tax!#REF!</definedName>
    <definedName name="_S_59" localSheetId="4">[42]tax!#REF!</definedName>
    <definedName name="_S_59" localSheetId="7">[42]tax!#REF!</definedName>
    <definedName name="_S_59">[42]tax!#REF!</definedName>
    <definedName name="_S_60" localSheetId="10">[42]others!#REF!</definedName>
    <definedName name="_S_60" localSheetId="12">[42]others!#REF!</definedName>
    <definedName name="_S_60" localSheetId="6">[42]others!#REF!</definedName>
    <definedName name="_S_60" localSheetId="4">[42]others!#REF!</definedName>
    <definedName name="_S_60" localSheetId="7">[42]others!#REF!</definedName>
    <definedName name="_S_60">[42]others!#REF!</definedName>
    <definedName name="_S_9">'[1]last qrt2001'!#REF!</definedName>
    <definedName name="_SAL2003" localSheetId="8">#REF!</definedName>
    <definedName name="_SAL2003" localSheetId="4">#REF!</definedName>
    <definedName name="_SAL2003" localSheetId="7">#REF!</definedName>
    <definedName name="_SAL2003">#REF!</definedName>
    <definedName name="_SAL2004" localSheetId="4">#REF!</definedName>
    <definedName name="_SAL2004" localSheetId="7">#REF!</definedName>
    <definedName name="_SAL2004">#REF!</definedName>
    <definedName name="_SEC107" localSheetId="10">#REF!</definedName>
    <definedName name="_SEC107" localSheetId="12">#REF!</definedName>
    <definedName name="_SEC107" localSheetId="6">#REF!</definedName>
    <definedName name="_SEC107" localSheetId="4">#REF!</definedName>
    <definedName name="_SEC107" localSheetId="7">#REF!</definedName>
    <definedName name="_SEC107">#REF!</definedName>
    <definedName name="_SGL1">'[50]F-RR'!$H$1:$H$65536,'[50]F-RR'!$AI$1:$AI$65536</definedName>
    <definedName name="_Sort" localSheetId="8" hidden="1">#REF!</definedName>
    <definedName name="_Sort" localSheetId="15" hidden="1">#REF!</definedName>
    <definedName name="_Sort" localSheetId="10" hidden="1">#REF!</definedName>
    <definedName name="_Sort" localSheetId="12" hidden="1">#REF!</definedName>
    <definedName name="_Sort" localSheetId="6" hidden="1">#REF!</definedName>
    <definedName name="_Sort" localSheetId="4" hidden="1">#REF!</definedName>
    <definedName name="_Sort" localSheetId="7" hidden="1">#REF!</definedName>
    <definedName name="_Sort" hidden="1">#REF!</definedName>
    <definedName name="_T">[4]Notes1_5_old_!#REF!</definedName>
    <definedName name="_T_11">[4]Notes1_5_old_!#REF!</definedName>
    <definedName name="_T_13">[4]Notes1_5_old_!#REF!</definedName>
    <definedName name="_T_9">[4]Notes1_5_old_!#REF!</definedName>
    <definedName name="_tam2" localSheetId="8" hidden="1">#REF!</definedName>
    <definedName name="_tam2" localSheetId="4" hidden="1">#REF!</definedName>
    <definedName name="_tam2" localSheetId="7" hidden="1">#REF!</definedName>
    <definedName name="_tam2" hidden="1">#REF!</definedName>
    <definedName name="_TMO1" localSheetId="10">'[11]BS-OVS'!#REF!</definedName>
    <definedName name="_TMO1" localSheetId="12">'[11]BS-OVS'!#REF!</definedName>
    <definedName name="_TMO1" localSheetId="6">'[11]BS-OVS'!#REF!</definedName>
    <definedName name="_TMO1" localSheetId="4">'[11]BS-OVS'!#REF!</definedName>
    <definedName name="_TMO1" localSheetId="7">'[11]BS-OVS'!#REF!</definedName>
    <definedName name="_TMO1">'[11]BS-OVS'!#REF!</definedName>
    <definedName name="_UAE1">[22]Sheet4!$D$116:$D$207</definedName>
    <definedName name="_UAE2">[22]Sheet4!$Q$14:$Q$105</definedName>
    <definedName name="_UK1">[22]Sheet4!$F$324:$F$415</definedName>
    <definedName name="_UK2">[22]Sheet4!$S$222:$S$313</definedName>
    <definedName name="_USA1">[22]Sheet4!$D$428:$D$519</definedName>
    <definedName name="_USA2">[22]Sheet4!$Q$326:$Q$417</definedName>
    <definedName name="_w">NA()</definedName>
    <definedName name="_ws1" localSheetId="10">'[20]Revenue-Fire-Marine-Motor'!#REF!</definedName>
    <definedName name="_ws1" localSheetId="12">'[20]Revenue-Fire-Marine-Motor'!#REF!</definedName>
    <definedName name="_ws1" localSheetId="6">'[20]Revenue-Fire-Marine-Motor'!#REF!</definedName>
    <definedName name="_ws1" localSheetId="4">'[20]Revenue-Fire-Marine-Motor'!#REF!</definedName>
    <definedName name="_ws1" localSheetId="7">'[20]Revenue-Fire-Marine-Motor'!#REF!</definedName>
    <definedName name="_ws1">'[20]Revenue-Fire-Marine-Motor'!#REF!</definedName>
    <definedName name="_zy500">'[39]0440'!$AY$1</definedName>
    <definedName name="a" localSheetId="8">#REF!</definedName>
    <definedName name="a" localSheetId="15">#REF!</definedName>
    <definedName name="a" localSheetId="10">#REF!</definedName>
    <definedName name="a" localSheetId="12">#REF!</definedName>
    <definedName name="a" localSheetId="6">#REF!</definedName>
    <definedName name="a" localSheetId="4">#REF!</definedName>
    <definedName name="a" localSheetId="7">#REF!</definedName>
    <definedName name="a">#REF!</definedName>
    <definedName name="A500A63">'[39]0440'!$A$63</definedName>
    <definedName name="AA" localSheetId="10">#REF!</definedName>
    <definedName name="AA" localSheetId="12">#REF!</definedName>
    <definedName name="AA" localSheetId="6">#REF!</definedName>
    <definedName name="AA" localSheetId="4">#REF!</definedName>
    <definedName name="AA" localSheetId="7">#REF!</definedName>
    <definedName name="AA">#REF!</definedName>
    <definedName name="AA_11">#REF!</definedName>
    <definedName name="AA_12">#REF!</definedName>
    <definedName name="AA_13">#REF!</definedName>
    <definedName name="AA_18">#REF!</definedName>
    <definedName name="aaa" localSheetId="10">#REF!</definedName>
    <definedName name="aaa" localSheetId="12">#REF!</definedName>
    <definedName name="aaa" localSheetId="6">#REF!</definedName>
    <definedName name="aaa" localSheetId="4">#REF!</definedName>
    <definedName name="aaa" localSheetId="7">#REF!</definedName>
    <definedName name="aaa">#REF!</definedName>
    <definedName name="aaaa">#REF!</definedName>
    <definedName name="aaaaa" localSheetId="8" hidden="1">{"'CALL MONEY'!$K$53"}</definedName>
    <definedName name="aaaaa" hidden="1">{"'CALL MONEY'!$K$53"}</definedName>
    <definedName name="aaaaaa">#REF!</definedName>
    <definedName name="aaaaaaa" localSheetId="8" hidden="1">{"'CALL MONEY'!$K$53"}</definedName>
    <definedName name="aaaaaaa" hidden="1">{"'CALL MONEY'!$K$53"}</definedName>
    <definedName name="aaaaaaaaaa" localSheetId="4">'[3]P&amp;L Commentary'!#REF!</definedName>
    <definedName name="aaaaaaaaaa" localSheetId="7">'[3]P&amp;L Commentary'!#REF!</definedName>
    <definedName name="aaaaaaaaaa">'[3]P&amp;L Commentary'!#REF!</definedName>
    <definedName name="aaaaaaaaaaaa" localSheetId="8">#REF!</definedName>
    <definedName name="aaaaaaaaaaaa">#REF!</definedName>
    <definedName name="aaaaaaaaaaaaa" localSheetId="8" hidden="1">{"'CALL MONEY'!$K$53"}</definedName>
    <definedName name="aaaaaaaaaaaaa" hidden="1">{"'CALL MONEY'!$K$53"}</definedName>
    <definedName name="aad">[51]Sheet2!#REF!</definedName>
    <definedName name="aada" localSheetId="8" hidden="1">{"'CALL MONEY'!$K$53"}</definedName>
    <definedName name="aada" hidden="1">{"'CALL MONEY'!$K$53"}</definedName>
    <definedName name="AAdd" localSheetId="10">'[1]last qrt2001'!#REF!</definedName>
    <definedName name="AAdd" localSheetId="12">'[1]last qrt2001'!#REF!</definedName>
    <definedName name="AAdd" localSheetId="6">'[1]last qrt2001'!#REF!</definedName>
    <definedName name="AAdd" localSheetId="4">'[1]last qrt2001'!#REF!</definedName>
    <definedName name="AAdd" localSheetId="7">'[1]last qrt2001'!#REF!</definedName>
    <definedName name="AAdd">'[1]last qrt2001'!#REF!</definedName>
    <definedName name="aasda">'[52]BS-OVS'!#REF!</definedName>
    <definedName name="aasdasd">[5]BSDOMOVS!#REF!</definedName>
    <definedName name="AB" localSheetId="10">#REF!</definedName>
    <definedName name="AB" localSheetId="12">#REF!</definedName>
    <definedName name="AB" localSheetId="6">#REF!</definedName>
    <definedName name="AB" localSheetId="4">#REF!</definedName>
    <definedName name="AB" localSheetId="7">#REF!</definedName>
    <definedName name="AB">#REF!</definedName>
    <definedName name="AB_11">#REF!</definedName>
    <definedName name="AB_12">#REF!</definedName>
    <definedName name="AB_13">#REF!</definedName>
    <definedName name="AB_18">#REF!</definedName>
    <definedName name="abbas">#REF!</definedName>
    <definedName name="Abbrevation">[53]Entries!#REF!</definedName>
    <definedName name="abc" localSheetId="8">#REF!</definedName>
    <definedName name="abc" localSheetId="4">#REF!</definedName>
    <definedName name="abc" localSheetId="7">#REF!</definedName>
    <definedName name="abc">#REF!</definedName>
    <definedName name="abcd" localSheetId="10">#REF!</definedName>
    <definedName name="abcd" localSheetId="12">#REF!</definedName>
    <definedName name="abcd" localSheetId="6">#REF!</definedName>
    <definedName name="abcd" localSheetId="4">#REF!</definedName>
    <definedName name="abcd" localSheetId="7">#REF!</definedName>
    <definedName name="abcd">#REF!</definedName>
    <definedName name="abcde" localSheetId="10">[54]BSDOMOVS!#REF!</definedName>
    <definedName name="abcde" localSheetId="12">[54]BSDOMOVS!#REF!</definedName>
    <definedName name="abcde" localSheetId="6">[54]BSDOMOVS!#REF!</definedName>
    <definedName name="abcde" localSheetId="4">[54]BSDOMOVS!#REF!</definedName>
    <definedName name="abcde" localSheetId="7">[54]BSDOMOVS!#REF!</definedName>
    <definedName name="abcde">[54]BSDOMOVS!#REF!</definedName>
    <definedName name="Abid" localSheetId="8">#REF!</definedName>
    <definedName name="Abid" localSheetId="4">#REF!</definedName>
    <definedName name="Abid" localSheetId="7">#REF!</definedName>
    <definedName name="Abid">#REF!</definedName>
    <definedName name="Abid_Enterprises">#REF!</definedName>
    <definedName name="AC" localSheetId="8">#REF!</definedName>
    <definedName name="AC" localSheetId="10">#REF!</definedName>
    <definedName name="AC" localSheetId="12">#REF!</definedName>
    <definedName name="AC" localSheetId="6">#REF!</definedName>
    <definedName name="AC" localSheetId="4">#REF!</definedName>
    <definedName name="AC" localSheetId="7">#REF!</definedName>
    <definedName name="AC">#REF!</definedName>
    <definedName name="AC_11" localSheetId="8">#REF!</definedName>
    <definedName name="AC_11">#REF!</definedName>
    <definedName name="AC_12">#REF!</definedName>
    <definedName name="AC_13">#REF!</definedName>
    <definedName name="AC_18">#REF!</definedName>
    <definedName name="AC_NO">#REF!</definedName>
    <definedName name="AC_PAST">[55]Lookups!$B$25:$B$26</definedName>
    <definedName name="acb" localSheetId="8" hidden="1">{#N/A,#N/A,FALSE,"Pharm";#N/A,#N/A,FALSE,"WWCM"}</definedName>
    <definedName name="acb" hidden="1">{#N/A,#N/A,FALSE,"Pharm";#N/A,#N/A,FALSE,"WWCM"}</definedName>
    <definedName name="ACBL">#REF!</definedName>
    <definedName name="ACBL_2">[56]EQUITIES!#REF!</definedName>
    <definedName name="acc">'[44]REV-SH '!$GI$68:$GO$70</definedName>
    <definedName name="Acc.Code" localSheetId="8">#REF!</definedName>
    <definedName name="Acc.Code" localSheetId="15">#REF!</definedName>
    <definedName name="Acc.Code" localSheetId="10">#REF!</definedName>
    <definedName name="Acc.Code" localSheetId="12">#REF!</definedName>
    <definedName name="Acc.Code" localSheetId="6">#REF!</definedName>
    <definedName name="Acc.Code" localSheetId="4">#REF!</definedName>
    <definedName name="Acc.Code" localSheetId="7">#REF!</definedName>
    <definedName name="Acc.Code">#REF!</definedName>
    <definedName name="acca">[57]Rates!$C$1:$E$170</definedName>
    <definedName name="AccessDatabase" hidden="1">"C:\My Documents\TREASURY.mdb"</definedName>
    <definedName name="ACCIDENTPREMIUMCURRENT" localSheetId="10">#REF!</definedName>
    <definedName name="ACCIDENTPREMIUMCURRENT" localSheetId="12">#REF!</definedName>
    <definedName name="ACCIDENTPREMIUMCURRENT" localSheetId="6">#REF!</definedName>
    <definedName name="ACCIDENTPREMIUMCURRENT" localSheetId="4">#REF!</definedName>
    <definedName name="ACCIDENTPREMIUMCURRENT" localSheetId="7">#REF!</definedName>
    <definedName name="ACCIDENTPREMIUMCURRENT">#REF!</definedName>
    <definedName name="ACCL" localSheetId="10">#REF!</definedName>
    <definedName name="ACCL" localSheetId="12">#REF!</definedName>
    <definedName name="ACCL" localSheetId="6">#REF!</definedName>
    <definedName name="ACCL" localSheetId="4">#REF!</definedName>
    <definedName name="ACCL" localSheetId="7">#REF!</definedName>
    <definedName name="ACCL">#REF!</definedName>
    <definedName name="accll" localSheetId="10">#REF!</definedName>
    <definedName name="accll" localSheetId="12">#REF!</definedName>
    <definedName name="accll" localSheetId="6">#REF!</definedName>
    <definedName name="accll" localSheetId="4">#REF!</definedName>
    <definedName name="accll" localSheetId="7">#REF!</definedName>
    <definedName name="accll">#REF!</definedName>
    <definedName name="accll2">'[58]ACC LIST'!$B$1:$D$122</definedName>
    <definedName name="ACCLLL">'[59]ACC LIST'!$B$1:$D$122</definedName>
    <definedName name="ACCMARKUP_N" localSheetId="8">#REF!</definedName>
    <definedName name="ACCMARKUP_N">#REF!</definedName>
    <definedName name="ACCMARKUP_O" localSheetId="8">#REF!</definedName>
    <definedName name="ACCMARKUP_O">#REF!</definedName>
    <definedName name="ACCP" localSheetId="8">#REF!</definedName>
    <definedName name="ACCP">#REF!</definedName>
    <definedName name="ACCP_O">#REF!</definedName>
    <definedName name="ACPL">#REF!</definedName>
    <definedName name="ACPL_2">[56]EQUITIES!#REF!</definedName>
    <definedName name="Act_Date" localSheetId="8">#REF!</definedName>
    <definedName name="Act_Date" localSheetId="15">#REF!</definedName>
    <definedName name="Act_Date" localSheetId="10">#REF!</definedName>
    <definedName name="Act_Date" localSheetId="12">#REF!</definedName>
    <definedName name="Act_Date" localSheetId="6">#REF!</definedName>
    <definedName name="Act_Date" localSheetId="4">#REF!</definedName>
    <definedName name="Act_Date" localSheetId="7">#REF!</definedName>
    <definedName name="Act_Date">#REF!</definedName>
    <definedName name="Act_FullScreen" localSheetId="8">#REF!</definedName>
    <definedName name="Act_FullScreen" localSheetId="15">#REF!</definedName>
    <definedName name="Act_FullScreen" localSheetId="10">#REF!</definedName>
    <definedName name="Act_FullScreen" localSheetId="12">#REF!</definedName>
    <definedName name="Act_FullScreen" localSheetId="6">#REF!</definedName>
    <definedName name="Act_FullScreen" localSheetId="4">#REF!</definedName>
    <definedName name="Act_FullScreen" localSheetId="7">#REF!</definedName>
    <definedName name="Act_FullScreen">#REF!</definedName>
    <definedName name="Act_It" localSheetId="8">#REF!</definedName>
    <definedName name="Act_It" localSheetId="15">#REF!</definedName>
    <definedName name="Act_It" localSheetId="10">#REF!</definedName>
    <definedName name="Act_It" localSheetId="12">#REF!</definedName>
    <definedName name="Act_It" localSheetId="6">#REF!</definedName>
    <definedName name="Act_It" localSheetId="4">#REF!</definedName>
    <definedName name="Act_It" localSheetId="7">#REF!</definedName>
    <definedName name="Act_It">#REF!</definedName>
    <definedName name="Act_Name" localSheetId="8">#REF!</definedName>
    <definedName name="Act_Name" localSheetId="15">#REF!</definedName>
    <definedName name="Act_Name" localSheetId="10">#REF!</definedName>
    <definedName name="Act_Name" localSheetId="12">#REF!</definedName>
    <definedName name="Act_Name" localSheetId="6">#REF!</definedName>
    <definedName name="Act_Name" localSheetId="4">#REF!</definedName>
    <definedName name="Act_Name" localSheetId="7">#REF!</definedName>
    <definedName name="Act_Name">#REF!</definedName>
    <definedName name="Act_Obj" localSheetId="8">#REF!</definedName>
    <definedName name="Act_Obj" localSheetId="15">#REF!</definedName>
    <definedName name="Act_Obj" localSheetId="10">#REF!</definedName>
    <definedName name="Act_Obj" localSheetId="12">#REF!</definedName>
    <definedName name="Act_Obj" localSheetId="6">#REF!</definedName>
    <definedName name="Act_Obj" localSheetId="4">#REF!</definedName>
    <definedName name="Act_Obj" localSheetId="7">#REF!</definedName>
    <definedName name="Act_Obj">#REF!</definedName>
    <definedName name="Act_Obj_Comp" localSheetId="8">#REF!</definedName>
    <definedName name="Act_Obj_Comp" localSheetId="15">#REF!</definedName>
    <definedName name="Act_Obj_Comp" localSheetId="10">#REF!</definedName>
    <definedName name="Act_Obj_Comp" localSheetId="12">#REF!</definedName>
    <definedName name="Act_Obj_Comp" localSheetId="6">#REF!</definedName>
    <definedName name="Act_Obj_Comp" localSheetId="4">#REF!</definedName>
    <definedName name="Act_Obj_Comp" localSheetId="7">#REF!</definedName>
    <definedName name="Act_Obj_Comp">#REF!</definedName>
    <definedName name="Act_Obj_PwC_Example" localSheetId="8">#REF!</definedName>
    <definedName name="Act_Obj_PwC_Example" localSheetId="15">#REF!</definedName>
    <definedName name="Act_Obj_PwC_Example" localSheetId="10">#REF!</definedName>
    <definedName name="Act_Obj_PwC_Example" localSheetId="12">#REF!</definedName>
    <definedName name="Act_Obj_PwC_Example" localSheetId="6">#REF!</definedName>
    <definedName name="Act_Obj_PwC_Example" localSheetId="4">#REF!</definedName>
    <definedName name="Act_Obj_PwC_Example" localSheetId="7">#REF!</definedName>
    <definedName name="Act_Obj_PwC_Example">#REF!</definedName>
    <definedName name="Act_PM" localSheetId="8">#REF!</definedName>
    <definedName name="Act_PM" localSheetId="15">#REF!</definedName>
    <definedName name="Act_PM" localSheetId="10">#REF!</definedName>
    <definedName name="Act_PM" localSheetId="12">#REF!</definedName>
    <definedName name="Act_PM" localSheetId="6">#REF!</definedName>
    <definedName name="Act_PM" localSheetId="4">#REF!</definedName>
    <definedName name="Act_PM" localSheetId="7">#REF!</definedName>
    <definedName name="Act_PM">#REF!</definedName>
    <definedName name="Act_Total" localSheetId="8">#REF!</definedName>
    <definedName name="Act_Total" localSheetId="15">#REF!</definedName>
    <definedName name="Act_Total" localSheetId="10">#REF!</definedName>
    <definedName name="Act_Total" localSheetId="12">#REF!</definedName>
    <definedName name="Act_Total" localSheetId="6">#REF!</definedName>
    <definedName name="Act_Total" localSheetId="4">#REF!</definedName>
    <definedName name="Act_Total" localSheetId="7">#REF!</definedName>
    <definedName name="Act_Total">#REF!</definedName>
    <definedName name="ACTFC" localSheetId="10">#REF!</definedName>
    <definedName name="ACTFC" localSheetId="12">#REF!</definedName>
    <definedName name="ACTFC" localSheetId="6">#REF!</definedName>
    <definedName name="ACTFC" localSheetId="4">#REF!</definedName>
    <definedName name="ACTFC" localSheetId="7">#REF!</definedName>
    <definedName name="ACTFC">#REF!</definedName>
    <definedName name="ACU">#REF!</definedName>
    <definedName name="ad">[60]A!$Q$604:$Q$639</definedName>
    <definedName name="ada">[61]acct!#REF!</definedName>
    <definedName name="adadadada">[62]Investments!$A$1:$K$40</definedName>
    <definedName name="adasda" localSheetId="8" hidden="1">{"'CALL MONEY'!$K$53"}</definedName>
    <definedName name="adasda" hidden="1">{"'CALL MONEY'!$K$53"}</definedName>
    <definedName name="ADD_ON" localSheetId="10">[63]Tables!#REF!</definedName>
    <definedName name="ADD_ON" localSheetId="12">[63]Tables!#REF!</definedName>
    <definedName name="ADD_ON" localSheetId="6">[63]Tables!#REF!</definedName>
    <definedName name="ADD_ON" localSheetId="4">[63]Tables!#REF!</definedName>
    <definedName name="ADD_ON" localSheetId="7">[63]Tables!#REF!</definedName>
    <definedName name="ADD_ON">[63]Tables!#REF!</definedName>
    <definedName name="ADD_ON_FACTOR" localSheetId="10">[63]Tables!#REF!</definedName>
    <definedName name="ADD_ON_FACTOR" localSheetId="12">[63]Tables!#REF!</definedName>
    <definedName name="ADD_ON_FACTOR" localSheetId="6">[63]Tables!#REF!</definedName>
    <definedName name="ADD_ON_FACTOR" localSheetId="4">[63]Tables!#REF!</definedName>
    <definedName name="ADD_ON_FACTOR" localSheetId="7">[63]Tables!#REF!</definedName>
    <definedName name="ADD_ON_FACTOR">[63]Tables!#REF!</definedName>
    <definedName name="ADDITIONS" localSheetId="10">#REF!</definedName>
    <definedName name="ADDITIONS" localSheetId="12">#REF!</definedName>
    <definedName name="ADDITIONS" localSheetId="6">#REF!</definedName>
    <definedName name="ADDITIONS" localSheetId="4">#REF!</definedName>
    <definedName name="ADDITIONS" localSheetId="7">#REF!</definedName>
    <definedName name="ADDITIONS">#REF!</definedName>
    <definedName name="ADF">[64]Tables!$A$15:$D$19</definedName>
    <definedName name="adfgdfg" localSheetId="10">#REF!</definedName>
    <definedName name="adfgdfg" localSheetId="12">#REF!</definedName>
    <definedName name="adfgdfg" localSheetId="6">#REF!</definedName>
    <definedName name="adfgdfg" localSheetId="4">#REF!</definedName>
    <definedName name="adfgdfg" localSheetId="7">#REF!</definedName>
    <definedName name="adfgdfg">#REF!</definedName>
    <definedName name="adfgdfgfdg" localSheetId="10">'[37]LS-UAE'!#REF!</definedName>
    <definedName name="adfgdfgfdg" localSheetId="12">'[37]LS-UAE'!#REF!</definedName>
    <definedName name="adfgdfgfdg" localSheetId="6">'[37]LS-UAE'!#REF!</definedName>
    <definedName name="adfgdfgfdg" localSheetId="4">'[37]LS-UAE'!#REF!</definedName>
    <definedName name="adfgdfgfdg" localSheetId="7">'[37]LS-UAE'!#REF!</definedName>
    <definedName name="adfgdfgfdg">'[37]LS-UAE'!#REF!</definedName>
    <definedName name="adfgfdgadg">[65]Sheet4!$A$6</definedName>
    <definedName name="Adil">[53]Un_Real!$Y$9:$Z$10</definedName>
    <definedName name="adil2">[53]Un_Real!$A$1:$U$65536</definedName>
    <definedName name="aDJUSTED_HAIRCUT">[63]Tables!$B$23:$E$45</definedName>
    <definedName name="ADM___SELIG_EXP" localSheetId="8">#REF!</definedName>
    <definedName name="ADM___SELIG_EXP" localSheetId="4">#REF!</definedName>
    <definedName name="ADM___SELIG_EXP" localSheetId="7">#REF!</definedName>
    <definedName name="ADM___SELIG_EXP">#REF!</definedName>
    <definedName name="Admin" localSheetId="10">#REF!</definedName>
    <definedName name="Admin" localSheetId="12">#REF!</definedName>
    <definedName name="Admin" localSheetId="6">#REF!</definedName>
    <definedName name="Admin" localSheetId="4">#REF!</definedName>
    <definedName name="Admin" localSheetId="7">#REF!</definedName>
    <definedName name="Admin">#REF!</definedName>
    <definedName name="adnan" hidden="1">#REF!</definedName>
    <definedName name="adsa">[61]acct!#REF!</definedName>
    <definedName name="adsD" localSheetId="8">#REF!</definedName>
    <definedName name="adsD">#REF!</definedName>
    <definedName name="adsdg" localSheetId="8" hidden="1">{"'CALL MONEY'!$K$53"}</definedName>
    <definedName name="adsdg" hidden="1">{"'CALL MONEY'!$K$53"}</definedName>
    <definedName name="ADV" localSheetId="8">[66]acct!#REF!</definedName>
    <definedName name="ADV" localSheetId="15">[66]acct!#REF!</definedName>
    <definedName name="ADV" localSheetId="10">[66]acct!#REF!</definedName>
    <definedName name="ADV" localSheetId="12">[66]acct!#REF!</definedName>
    <definedName name="ADV" localSheetId="6">[66]acct!#REF!</definedName>
    <definedName name="ADV" localSheetId="4">[66]acct!#REF!</definedName>
    <definedName name="ADV" localSheetId="7">[66]acct!#REF!</definedName>
    <definedName name="ADV">[66]acct!#REF!</definedName>
    <definedName name="ADV_11">[61]acct!#REF!</definedName>
    <definedName name="ADV_13">[61]acct!#REF!</definedName>
    <definedName name="ADV_3">[61]acct!#REF!</definedName>
    <definedName name="ADV_O" localSheetId="8">#REF!</definedName>
    <definedName name="ADV_O">#REF!</definedName>
    <definedName name="ADV_TO_VENDOR" localSheetId="4">'[67]Adv to vendor'!#REF!</definedName>
    <definedName name="ADV_TO_VENDOR" localSheetId="7">'[67]Adv to vendor'!#REF!</definedName>
    <definedName name="ADV_TO_VENDOR">'[67]Adv to vendor'!#REF!</definedName>
    <definedName name="ADVANCE_TAX" localSheetId="8">#REF!</definedName>
    <definedName name="ADVANCE_TAX" localSheetId="4">#REF!</definedName>
    <definedName name="ADVANCE_TAX" localSheetId="7">#REF!</definedName>
    <definedName name="ADVANCE_TAX">#REF!</definedName>
    <definedName name="AED" localSheetId="10">#REF!</definedName>
    <definedName name="AED" localSheetId="12">#REF!</definedName>
    <definedName name="AED" localSheetId="6">#REF!</definedName>
    <definedName name="AED" localSheetId="4">#REF!</definedName>
    <definedName name="AED" localSheetId="7">#REF!</definedName>
    <definedName name="AED">#REF!</definedName>
    <definedName name="AEDRATES">[68]RATES!$BW$1:$BX$732</definedName>
    <definedName name="aeqweq">[5]BSDOMOVS!#REF!</definedName>
    <definedName name="af" localSheetId="10">#REF!</definedName>
    <definedName name="af" localSheetId="12">#REF!</definedName>
    <definedName name="af" localSheetId="6">#REF!</definedName>
    <definedName name="af" localSheetId="4">#REF!</definedName>
    <definedName name="af" localSheetId="7">#REF!</definedName>
    <definedName name="af">#REF!</definedName>
    <definedName name="affair" localSheetId="10">[69]BSDOMOVS!#REF!</definedName>
    <definedName name="affair" localSheetId="12">[69]BSDOMOVS!#REF!</definedName>
    <definedName name="affair" localSheetId="6">[69]BSDOMOVS!#REF!</definedName>
    <definedName name="affair" localSheetId="4">[69]BSDOMOVS!#REF!</definedName>
    <definedName name="affair" localSheetId="7">[69]BSDOMOVS!#REF!</definedName>
    <definedName name="affair">[69]BSDOMOVS!#REF!</definedName>
    <definedName name="AFKLAKL">[70]Regular!#REF!</definedName>
    <definedName name="ag" localSheetId="10">#REF!</definedName>
    <definedName name="ag" localSheetId="12">#REF!</definedName>
    <definedName name="ag" localSheetId="6">#REF!</definedName>
    <definedName name="ag" localSheetId="4">#REF!</definedName>
    <definedName name="ag" localSheetId="7">#REF!</definedName>
    <definedName name="ag">#REF!</definedName>
    <definedName name="AHMED">'[39]0440'!$AC$8203</definedName>
    <definedName name="AICL" localSheetId="8">#REF!</definedName>
    <definedName name="AICL">#REF!</definedName>
    <definedName name="AICL_2">[56]EQUITIES!#REF!</definedName>
    <definedName name="ak" localSheetId="8">#REF!</definedName>
    <definedName name="ak" localSheetId="4">#REF!</definedName>
    <definedName name="ak" localSheetId="7">#REF!</definedName>
    <definedName name="ak">#REF!</definedName>
    <definedName name="alco" localSheetId="10">#REF!</definedName>
    <definedName name="alco" localSheetId="12">#REF!</definedName>
    <definedName name="alco" localSheetId="6">#REF!</definedName>
    <definedName name="alco" localSheetId="4">#REF!</definedName>
    <definedName name="alco" localSheetId="7">#REF!</definedName>
    <definedName name="alco">#REF!</definedName>
    <definedName name="alco2" localSheetId="8" hidden="1">{"'CALL MONEY'!$K$53"}</definedName>
    <definedName name="alco2" localSheetId="10" hidden="1">{"'CALL MONEY'!$K$53"}</definedName>
    <definedName name="alco2" hidden="1">{"'CALL MONEY'!$K$53"}</definedName>
    <definedName name="amin">[71]Consolidated!$A$1:$L$66</definedName>
    <definedName name="AMORT" localSheetId="8">#REF!</definedName>
    <definedName name="AMORT">#REF!</definedName>
    <definedName name="Amount" localSheetId="8">#REF!</definedName>
    <definedName name="Amount" localSheetId="15">#REF!</definedName>
    <definedName name="Amount" localSheetId="10">#REF!</definedName>
    <definedName name="Amount" localSheetId="12">#REF!</definedName>
    <definedName name="Amount" localSheetId="6">#REF!</definedName>
    <definedName name="Amount" localSheetId="4">#REF!</definedName>
    <definedName name="Amount" localSheetId="7">#REF!</definedName>
    <definedName name="Amount">#REF!</definedName>
    <definedName name="AMT">#REF!</definedName>
    <definedName name="An_AMC_shall_not_enter_on_behalf_of_a_CIS_into_transactions_with_any_broker_that_exceed_fifteen_percent_of_the_commission_payable_by_a_CIS_in_any_one_accounting_year._Provided_that_this_restriction_shall_not_apply_to_transactions__relating_to_money_market">#REF!</definedName>
    <definedName name="ana">[50]ANA!$Q$1:$Q$65536,[50]ANA!$R$1:$R$65536</definedName>
    <definedName name="Analysis" localSheetId="10">#REF!</definedName>
    <definedName name="Analysis" localSheetId="12">#REF!</definedName>
    <definedName name="Analysis" localSheetId="6">#REF!</definedName>
    <definedName name="Analysis" localSheetId="4">#REF!</definedName>
    <definedName name="Analysis" localSheetId="7">#REF!</definedName>
    <definedName name="Analysis">#REF!</definedName>
    <definedName name="ANL">#REF!</definedName>
    <definedName name="ANL_2">[56]EQUITIES!#REF!</definedName>
    <definedName name="APAGE1" localSheetId="10">#REF!</definedName>
    <definedName name="APAGE1" localSheetId="12">#REF!</definedName>
    <definedName name="APAGE1" localSheetId="6">#REF!</definedName>
    <definedName name="APAGE1" localSheetId="4">#REF!</definedName>
    <definedName name="APAGE1" localSheetId="7">#REF!</definedName>
    <definedName name="APAGE1">#REF!</definedName>
    <definedName name="APAGE2" localSheetId="10">#REF!</definedName>
    <definedName name="APAGE2" localSheetId="12">#REF!</definedName>
    <definedName name="APAGE2" localSheetId="6">#REF!</definedName>
    <definedName name="APAGE2" localSheetId="4">#REF!</definedName>
    <definedName name="APAGE2" localSheetId="7">#REF!</definedName>
    <definedName name="APAGE2">#REF!</definedName>
    <definedName name="APAGE3" localSheetId="10">#REF!</definedName>
    <definedName name="APAGE3" localSheetId="12">#REF!</definedName>
    <definedName name="APAGE3" localSheetId="6">#REF!</definedName>
    <definedName name="APAGE3" localSheetId="4">#REF!</definedName>
    <definedName name="APAGE3" localSheetId="7">#REF!</definedName>
    <definedName name="APAGE3">#REF!</definedName>
    <definedName name="APAGE4" localSheetId="10">#REF!</definedName>
    <definedName name="APAGE4" localSheetId="12">#REF!</definedName>
    <definedName name="APAGE4" localSheetId="6">#REF!</definedName>
    <definedName name="APAGE4" localSheetId="4">#REF!</definedName>
    <definedName name="APAGE4" localSheetId="7">#REF!</definedName>
    <definedName name="APAGE4">#REF!</definedName>
    <definedName name="APL">#REF!</definedName>
    <definedName name="APL_2">[56]EQUITIES!#REF!</definedName>
    <definedName name="approved_summary">'[72]CARs'' 99 Summary Info. (B&amp;A)'!$B$54:$Y$105</definedName>
    <definedName name="Approved98" localSheetId="8">#REF!</definedName>
    <definedName name="Approved98" localSheetId="4">#REF!</definedName>
    <definedName name="Approved98" localSheetId="7">#REF!</definedName>
    <definedName name="Approved98">#REF!</definedName>
    <definedName name="ApprovedCARs98" localSheetId="4">#REF!</definedName>
    <definedName name="ApprovedCARs98" localSheetId="7">#REF!</definedName>
    <definedName name="ApprovedCARs98">#REF!</definedName>
    <definedName name="ApprovedName">[73]ApprovalLimit!$A$2:$A$238</definedName>
    <definedName name="apr00" localSheetId="8">#REF!</definedName>
    <definedName name="apr00" localSheetId="4">#REF!</definedName>
    <definedName name="apr00" localSheetId="7">#REF!</definedName>
    <definedName name="apr00">#REF!</definedName>
    <definedName name="aqa" hidden="1">#REF!</definedName>
    <definedName name="aqswqew1121">#REF!</definedName>
    <definedName name="aqw" localSheetId="4">[74]ProfitProv!#REF!</definedName>
    <definedName name="aqw" localSheetId="7">[74]ProfitProv!#REF!</definedName>
    <definedName name="aqw">[74]ProfitProv!#REF!</definedName>
    <definedName name="ARA_Threshold">[75]Lead!$O$2</definedName>
    <definedName name="ARA_Threshold_1" localSheetId="8">#REF!</definedName>
    <definedName name="ARA_Threshold_1" localSheetId="4">#REF!</definedName>
    <definedName name="ARA_Threshold_1" localSheetId="7">#REF!</definedName>
    <definedName name="ARA_Threshold_1">#REF!</definedName>
    <definedName name="ARA_Threshold_11">#REF!</definedName>
    <definedName name="ARA_Threshold_12">#REF!</definedName>
    <definedName name="ARA_Threshold_13">#REF!</definedName>
    <definedName name="ARA_Threshold_18">#REF!</definedName>
    <definedName name="ARA_Threshold_20" localSheetId="4">#REF!</definedName>
    <definedName name="ARA_Threshold_20" localSheetId="7">#REF!</definedName>
    <definedName name="ARA_Threshold_20">#REF!</definedName>
    <definedName name="ARA_Threshold_21" localSheetId="4">#REF!</definedName>
    <definedName name="ARA_Threshold_21" localSheetId="7">#REF!</definedName>
    <definedName name="ARA_Threshold_21">#REF!</definedName>
    <definedName name="ARA_Threshold_23" localSheetId="4">#REF!</definedName>
    <definedName name="ARA_Threshold_23" localSheetId="7">#REF!</definedName>
    <definedName name="ARA_Threshold_23">#REF!</definedName>
    <definedName name="ARA_Threshold_5" localSheetId="4">#REF!</definedName>
    <definedName name="ARA_Threshold_5" localSheetId="7">#REF!</definedName>
    <definedName name="ARA_Threshold_5">#REF!</definedName>
    <definedName name="ARA_Threshold_8" localSheetId="4">#REF!</definedName>
    <definedName name="ARA_Threshold_8" localSheetId="7">#REF!</definedName>
    <definedName name="ARA_Threshold_8">#REF!</definedName>
    <definedName name="ARP_Threshold">[75]Lead!$N$2</definedName>
    <definedName name="ARP_Threshold_1" localSheetId="8">#REF!</definedName>
    <definedName name="ARP_Threshold_1" localSheetId="4">#REF!</definedName>
    <definedName name="ARP_Threshold_1" localSheetId="7">#REF!</definedName>
    <definedName name="ARP_Threshold_1">#REF!</definedName>
    <definedName name="ARP_Threshold_11">#REF!</definedName>
    <definedName name="ARP_Threshold_12">#REF!</definedName>
    <definedName name="ARP_Threshold_13">#REF!</definedName>
    <definedName name="ARP_Threshold_18">#REF!</definedName>
    <definedName name="ARP_Threshold_20" localSheetId="4">#REF!</definedName>
    <definedName name="ARP_Threshold_20" localSheetId="7">#REF!</definedName>
    <definedName name="ARP_Threshold_20">#REF!</definedName>
    <definedName name="ARP_Threshold_21" localSheetId="4">#REF!</definedName>
    <definedName name="ARP_Threshold_21" localSheetId="7">#REF!</definedName>
    <definedName name="ARP_Threshold_21">#REF!</definedName>
    <definedName name="ARP_Threshold_23" localSheetId="4">#REF!</definedName>
    <definedName name="ARP_Threshold_23" localSheetId="7">#REF!</definedName>
    <definedName name="ARP_Threshold_23">#REF!</definedName>
    <definedName name="ARP_Threshold_5" localSheetId="4">#REF!</definedName>
    <definedName name="ARP_Threshold_5" localSheetId="7">#REF!</definedName>
    <definedName name="ARP_Threshold_5">#REF!</definedName>
    <definedName name="ARP_Threshold_8" localSheetId="4">#REF!</definedName>
    <definedName name="ARP_Threshold_8" localSheetId="7">#REF!</definedName>
    <definedName name="ARP_Threshold_8">#REF!</definedName>
    <definedName name="as" localSheetId="8" hidden="1">{"PAGE1",#N/A,FALSE,"Sheet1";"PAGE2",#N/A,FALSE,"Sheet1"}</definedName>
    <definedName name="as" localSheetId="10" hidden="1">{"PAGE1",#N/A,FALSE,"Sheet1";"PAGE2",#N/A,FALSE,"Sheet1"}</definedName>
    <definedName name="as" hidden="1">{"PAGE1",#N/A,FALSE,"Sheet1";"PAGE2",#N/A,FALSE,"Sheet1"}</definedName>
    <definedName name="as_per_real_gain_working" localSheetId="10" hidden="1">#REF!</definedName>
    <definedName name="as_per_real_gain_working" localSheetId="12" hidden="1">#REF!</definedName>
    <definedName name="as_per_real_gain_working" localSheetId="6" hidden="1">#REF!</definedName>
    <definedName name="as_per_real_gain_working" localSheetId="4" hidden="1">#REF!</definedName>
    <definedName name="as_per_real_gain_working" localSheetId="7" hidden="1">#REF!</definedName>
    <definedName name="as_per_real_gain_working" hidden="1">#REF!</definedName>
    <definedName name="AS2DocOpenMode" hidden="1">"AS2DocumentEdit"</definedName>
    <definedName name="AS2HasNoAutoHeaderFooter">"OFF"</definedName>
    <definedName name="AS2LinkLS" localSheetId="8" hidden="1">#REF!</definedName>
    <definedName name="AS2LinkLS" localSheetId="4" hidden="1">#REF!</definedName>
    <definedName name="AS2LinkLS" localSheetId="7" hidden="1">#REF!</definedName>
    <definedName name="AS2LinkLS" hidden="1">#REF!</definedName>
    <definedName name="AS2ReportLS" hidden="1">1</definedName>
    <definedName name="AS2StaticLS" localSheetId="8" hidden="1">#REF!</definedName>
    <definedName name="AS2StaticLS" localSheetId="4" hidden="1">#REF!</definedName>
    <definedName name="AS2StaticLS" localSheetId="7" hidden="1">#REF!</definedName>
    <definedName name="AS2StaticLS" hidden="1">#REF!</definedName>
    <definedName name="AS2SyncStepLS" hidden="1">0</definedName>
    <definedName name="AS2TickmarkLS" localSheetId="10" hidden="1">#REF!</definedName>
    <definedName name="AS2TickmarkLS" localSheetId="12" hidden="1">#REF!</definedName>
    <definedName name="AS2TickmarkLS" localSheetId="6" hidden="1">#REF!</definedName>
    <definedName name="AS2TickmarkLS" localSheetId="4" hidden="1">#REF!</definedName>
    <definedName name="AS2TickmarkLS" localSheetId="7" hidden="1">#REF!</definedName>
    <definedName name="AS2TickmarkLS" hidden="1">#REF!</definedName>
    <definedName name="AS2VersionLS" hidden="1">300</definedName>
    <definedName name="asa" localSheetId="8" hidden="1">#REF!</definedName>
    <definedName name="asa" localSheetId="10" hidden="1">#REF!</definedName>
    <definedName name="asa" localSheetId="12" hidden="1">#REF!</definedName>
    <definedName name="asa" localSheetId="6" hidden="1">#REF!</definedName>
    <definedName name="asa" localSheetId="4" hidden="1">#REF!</definedName>
    <definedName name="asa" localSheetId="7" hidden="1">#REF!</definedName>
    <definedName name="asa" hidden="1">#REF!</definedName>
    <definedName name="asad" localSheetId="8">#REF!</definedName>
    <definedName name="asad">#REF!</definedName>
    <definedName name="ASADA_WORKING" localSheetId="4">#REF!</definedName>
    <definedName name="ASADA_WORKING" localSheetId="7">#REF!</definedName>
    <definedName name="ASADA_WORKING">#REF!</definedName>
    <definedName name="asasa" localSheetId="10">#REF!</definedName>
    <definedName name="asasa" localSheetId="12">#REF!</definedName>
    <definedName name="asasa" localSheetId="6">#REF!</definedName>
    <definedName name="asasa" localSheetId="4">#REF!</definedName>
    <definedName name="asasa" localSheetId="7">#REF!</definedName>
    <definedName name="asasa">#REF!</definedName>
    <definedName name="asasasas" hidden="1">#REF!</definedName>
    <definedName name="asasassas" localSheetId="8">[35]Furniture!#REF!</definedName>
    <definedName name="asasassas" localSheetId="4">[35]Furniture!#REF!</definedName>
    <definedName name="asasassas" localSheetId="7">[35]Furniture!#REF!</definedName>
    <definedName name="asasassas">[35]Furniture!#REF!</definedName>
    <definedName name="asc" localSheetId="8">#REF!</definedName>
    <definedName name="asc">#REF!</definedName>
    <definedName name="asd" localSheetId="8">[74]ProfitProv!#REF!</definedName>
    <definedName name="asd" localSheetId="4">[74]ProfitProv!#REF!</definedName>
    <definedName name="asd" localSheetId="7">[74]ProfitProv!#REF!</definedName>
    <definedName name="asd">[74]ProfitProv!#REF!</definedName>
    <definedName name="asda" localSheetId="8" hidden="1">#REF!</definedName>
    <definedName name="asda" localSheetId="4" hidden="1">#REF!</definedName>
    <definedName name="asda" localSheetId="7" hidden="1">#REF!</definedName>
    <definedName name="asda" hidden="1">#REF!</definedName>
    <definedName name="asdaasd" localSheetId="8">[5]BSDOMOVS!#REF!</definedName>
    <definedName name="asdaasd">[5]BSDOMOVS!#REF!</definedName>
    <definedName name="asdads" localSheetId="8">[5]BSDOMOVS!#REF!</definedName>
    <definedName name="asdads">[5]BSDOMOVS!#REF!</definedName>
    <definedName name="asdaqwde" localSheetId="8">[5]BSDOMOVS!#REF!</definedName>
    <definedName name="asdaqwde">[5]BSDOMOVS!#REF!</definedName>
    <definedName name="ASDAS" localSheetId="8">#REF!</definedName>
    <definedName name="ASDAS">#REF!</definedName>
    <definedName name="ASDAS_11" localSheetId="8">#REF!</definedName>
    <definedName name="ASDAS_11">#REF!</definedName>
    <definedName name="ASDAS_13" localSheetId="8">#REF!</definedName>
    <definedName name="ASDAS_13">#REF!</definedName>
    <definedName name="asdasd" localSheetId="8">[76]BSDOMOVS!#REF!</definedName>
    <definedName name="asdasd">[76]BSDOMOVS!#REF!</definedName>
    <definedName name="asdasda" localSheetId="8">[5]BSDOMOVS!#REF!</definedName>
    <definedName name="asdasda">[5]BSDOMOVS!#REF!</definedName>
    <definedName name="asdasdasd" localSheetId="8">'[52]BS-OVS'!#REF!</definedName>
    <definedName name="asdasdasd">'[52]BS-OVS'!#REF!</definedName>
    <definedName name="asdf">'[77]ACC LIST'!$B$1:$D$117</definedName>
    <definedName name="ASDFAS">[78]Rates!$C$1:$E$172</definedName>
    <definedName name="asdfasdf" localSheetId="10" hidden="1">#REF!</definedName>
    <definedName name="asdfasdf" localSheetId="12" hidden="1">#REF!</definedName>
    <definedName name="asdfasdf" localSheetId="6" hidden="1">#REF!</definedName>
    <definedName name="asdfasdf" localSheetId="4" hidden="1">#REF!</definedName>
    <definedName name="asdfasdf" localSheetId="7" hidden="1">#REF!</definedName>
    <definedName name="asdfasdf" hidden="1">#REF!</definedName>
    <definedName name="asdfasdfas" localSheetId="10" hidden="1">#REF!</definedName>
    <definedName name="asdfasdfas" localSheetId="12" hidden="1">#REF!</definedName>
    <definedName name="asdfasdfas" localSheetId="6" hidden="1">#REF!</definedName>
    <definedName name="asdfasdfas" localSheetId="4" hidden="1">#REF!</definedName>
    <definedName name="asdfasdfas" localSheetId="7" hidden="1">#REF!</definedName>
    <definedName name="asdfasdfas" hidden="1">#REF!</definedName>
    <definedName name="asdsads" localSheetId="4">[35]Furniture!#REF!</definedName>
    <definedName name="asdsads" localSheetId="7">[35]Furniture!#REF!</definedName>
    <definedName name="asdsads">[35]Furniture!#REF!</definedName>
    <definedName name="ASFSAD" localSheetId="8">#REF!</definedName>
    <definedName name="ASFSAD">#REF!</definedName>
    <definedName name="Asgar" localSheetId="4">#REF!</definedName>
    <definedName name="Asgar" localSheetId="7">#REF!</definedName>
    <definedName name="Asgar">#REF!</definedName>
    <definedName name="asgdj" localSheetId="8" hidden="1">{"'CALL MONEY'!$K$53"}</definedName>
    <definedName name="asgdj" hidden="1">{"'CALL MONEY'!$K$53"}</definedName>
    <definedName name="asgdjh" localSheetId="8" hidden="1">{"'CALL MONEY'!$K$53"}</definedName>
    <definedName name="asgdjh" hidden="1">{"'CALL MONEY'!$K$53"}</definedName>
    <definedName name="ash">#REF!</definedName>
    <definedName name="ASHRAF" localSheetId="10">#REF!</definedName>
    <definedName name="ASHRAF" localSheetId="12">#REF!</definedName>
    <definedName name="ASHRAF" localSheetId="6">#REF!</definedName>
    <definedName name="ASHRAF" localSheetId="4">#REF!</definedName>
    <definedName name="ASHRAF" localSheetId="7">#REF!</definedName>
    <definedName name="ASHRAF">#REF!</definedName>
    <definedName name="asif" localSheetId="8" hidden="1">{#N/A,#N/A,FALSE,"dec98qtr";#N/A,#N/A,FALSE,"suppdecsep98";#N/A,#N/A,FALSE,"w-dec98"}</definedName>
    <definedName name="asif" hidden="1">{#N/A,#N/A,FALSE,"dec98qtr";#N/A,#N/A,FALSE,"suppdecsep98";#N/A,#N/A,FALSE,"w-dec98"}</definedName>
    <definedName name="asim" localSheetId="8" hidden="1">{#N/A,#N/A,FALSE,"dec98qtr";#N/A,#N/A,FALSE,"suppdecsep98";#N/A,#N/A,FALSE,"w-dec98"}</definedName>
    <definedName name="asim" hidden="1">{#N/A,#N/A,FALSE,"dec98qtr";#N/A,#N/A,FALSE,"suppdecsep98";#N/A,#N/A,FALSE,"w-dec98"}</definedName>
    <definedName name="Askari_Bank_Limited_2nd__31_10_05">#REF!</definedName>
    <definedName name="asq">#REF!</definedName>
    <definedName name="asqw12" hidden="1">[79]TBPRICE!#REF!</definedName>
    <definedName name="ASSE" localSheetId="10">[33]Sheet3!#REF!</definedName>
    <definedName name="ASSE" localSheetId="12">[33]Sheet3!#REF!</definedName>
    <definedName name="ASSE" localSheetId="6">[33]Sheet3!#REF!</definedName>
    <definedName name="ASSE" localSheetId="4">[33]Sheet3!#REF!</definedName>
    <definedName name="ASSE" localSheetId="7">[33]Sheet3!#REF!</definedName>
    <definedName name="ASSE">[33]Sheet3!#REF!</definedName>
    <definedName name="asset_trf" localSheetId="8">#REF!</definedName>
    <definedName name="asset_trf" localSheetId="4">#REF!</definedName>
    <definedName name="asset_trf" localSheetId="7">#REF!</definedName>
    <definedName name="asset_trf">#REF!</definedName>
    <definedName name="ASSET1" localSheetId="10">#REF!</definedName>
    <definedName name="ASSET1" localSheetId="12">#REF!</definedName>
    <definedName name="ASSET1" localSheetId="6">#REF!</definedName>
    <definedName name="ASSET1" localSheetId="4">#REF!</definedName>
    <definedName name="ASSET1" localSheetId="7">#REF!</definedName>
    <definedName name="ASSET1">#REF!</definedName>
    <definedName name="ASSET2" localSheetId="10">#REF!</definedName>
    <definedName name="ASSET2" localSheetId="12">#REF!</definedName>
    <definedName name="ASSET2" localSheetId="6">#REF!</definedName>
    <definedName name="ASSET2" localSheetId="4">#REF!</definedName>
    <definedName name="ASSET2" localSheetId="7">#REF!</definedName>
    <definedName name="ASSET2">#REF!</definedName>
    <definedName name="ASSET3" localSheetId="10">#REF!</definedName>
    <definedName name="ASSET3" localSheetId="12">#REF!</definedName>
    <definedName name="ASSET3" localSheetId="6">#REF!</definedName>
    <definedName name="ASSET3" localSheetId="4">#REF!</definedName>
    <definedName name="ASSET3" localSheetId="7">#REF!</definedName>
    <definedName name="ASSET3">#REF!</definedName>
    <definedName name="ASSET4" localSheetId="10">#REF!</definedName>
    <definedName name="ASSET4" localSheetId="12">#REF!</definedName>
    <definedName name="ASSET4" localSheetId="6">#REF!</definedName>
    <definedName name="ASSET4" localSheetId="4">#REF!</definedName>
    <definedName name="ASSET4" localSheetId="7">#REF!</definedName>
    <definedName name="ASSET4">#REF!</definedName>
    <definedName name="ASTAR">#REF!</definedName>
    <definedName name="ATRL">#REF!</definedName>
    <definedName name="ATRL_2">[56]EQUITIES!#REF!</definedName>
    <definedName name="AU_329" localSheetId="4">[80]Overview!#REF!</definedName>
    <definedName name="AU_329" localSheetId="7">[80]Overview!#REF!</definedName>
    <definedName name="AU_329">[80]Overview!#REF!</definedName>
    <definedName name="AUCTION" localSheetId="8">#REF!</definedName>
    <definedName name="AUCTION">#REF!</definedName>
    <definedName name="AUD" localSheetId="8" hidden="1">{"'CALL MONEY'!$K$53"}</definedName>
    <definedName name="AUD" hidden="1">{"'CALL MONEY'!$K$53"}</definedName>
    <definedName name="AuditDate">#REF!</definedName>
    <definedName name="aug" localSheetId="10">#REF!</definedName>
    <definedName name="aug" localSheetId="12">#REF!</definedName>
    <definedName name="aug" localSheetId="6">#REF!</definedName>
    <definedName name="aug" localSheetId="4">#REF!</definedName>
    <definedName name="aug" localSheetId="7">#REF!</definedName>
    <definedName name="aug">#REF!</definedName>
    <definedName name="_xlnm.Auto_Open">#REF!</definedName>
    <definedName name="AVA">'[50]F-RR'!$I$1:$I$65536,'[50]F-RR'!$AI$1:$AI$65536</definedName>
    <definedName name="AVG_RW" localSheetId="10">#REF!</definedName>
    <definedName name="AVG_RW" localSheetId="12">#REF!</definedName>
    <definedName name="AVG_RW" localSheetId="6">#REF!</definedName>
    <definedName name="AVG_RW" localSheetId="4">#REF!</definedName>
    <definedName name="AVG_RW" localSheetId="7">#REF!</definedName>
    <definedName name="AVG_RW">#REF!</definedName>
    <definedName name="AVILABLE">#REF!</definedName>
    <definedName name="awdeq">[5]BSDOMOVS!#REF!</definedName>
    <definedName name="awe" localSheetId="8">#REF!</definedName>
    <definedName name="awe">#REF!</definedName>
    <definedName name="aweqw">[5]BSDOMOVS!#REF!</definedName>
    <definedName name="azs" localSheetId="4">[74]ProfitProv!#REF!</definedName>
    <definedName name="azs" localSheetId="7">[74]ProfitProv!#REF!</definedName>
    <definedName name="azs">[74]ProfitProv!#REF!</definedName>
    <definedName name="azx" localSheetId="8">'[67]GP Analysis'!#REF!</definedName>
    <definedName name="azx" localSheetId="4">'[67]GP Analysis'!#REF!</definedName>
    <definedName name="azx" localSheetId="7">'[67]GP Analysis'!#REF!</definedName>
    <definedName name="azx">'[67]GP Analysis'!#REF!</definedName>
    <definedName name="b" localSheetId="8">#REF!</definedName>
    <definedName name="b" localSheetId="15">#REF!</definedName>
    <definedName name="b" localSheetId="10">#REF!</definedName>
    <definedName name="b" localSheetId="12">#REF!</definedName>
    <definedName name="b" localSheetId="6">#REF!</definedName>
    <definedName name="b" localSheetId="4">#REF!</definedName>
    <definedName name="b" localSheetId="7">#REF!</definedName>
    <definedName name="b">#REF!</definedName>
    <definedName name="B_S_VARIANCE" localSheetId="4">#REF!</definedName>
    <definedName name="B_S_VARIANCE" localSheetId="7">#REF!</definedName>
    <definedName name="B_S_VARIANCE">#REF!</definedName>
    <definedName name="B_SHEET__MIS" localSheetId="8">'[81]Balance Sheet'!#REF!</definedName>
    <definedName name="B_SHEET__MIS" localSheetId="4">'[81]Balance Sheet'!#REF!</definedName>
    <definedName name="B_SHEET__MIS" localSheetId="7">'[81]Balance Sheet'!#REF!</definedName>
    <definedName name="B_SHEET__MIS">'[81]Balance Sheet'!#REF!</definedName>
    <definedName name="B_SHEET_FIN_A_C" localSheetId="8">#REF!</definedName>
    <definedName name="B_SHEET_FIN_A_C" localSheetId="4">#REF!</definedName>
    <definedName name="B_SHEET_FIN_A_C" localSheetId="7">#REF!</definedName>
    <definedName name="B_SHEET_FIN_A_C">#REF!</definedName>
    <definedName name="B_SHEET_FUJI">'[82]BS-JPN'!$A$4:$U$35</definedName>
    <definedName name="b3_copy_here" localSheetId="10">[83]budget!#REF!</definedName>
    <definedName name="b3_copy_here" localSheetId="12">[83]budget!#REF!</definedName>
    <definedName name="b3_copy_here" localSheetId="6">[83]budget!#REF!</definedName>
    <definedName name="b3_copy_here" localSheetId="4">[83]budget!#REF!</definedName>
    <definedName name="b3_copy_here" localSheetId="7">[83]budget!#REF!</definedName>
    <definedName name="b3_copy_here">[83]budget!#REF!</definedName>
    <definedName name="b3_paste_here" localSheetId="10">[83]budget!#REF!</definedName>
    <definedName name="b3_paste_here" localSheetId="12">[83]budget!#REF!</definedName>
    <definedName name="b3_paste_here" localSheetId="6">[83]budget!#REF!</definedName>
    <definedName name="b3_paste_here" localSheetId="4">[83]budget!#REF!</definedName>
    <definedName name="b3_paste_here" localSheetId="7">[83]budget!#REF!</definedName>
    <definedName name="b3_paste_here">[83]budget!#REF!</definedName>
    <definedName name="B42L">'[39]0440'!$AT$1</definedName>
    <definedName name="babar" localSheetId="10">#REF!</definedName>
    <definedName name="babar" localSheetId="12">#REF!</definedName>
    <definedName name="babar" localSheetId="6">#REF!</definedName>
    <definedName name="babar" localSheetId="4">#REF!</definedName>
    <definedName name="babar" localSheetId="7">#REF!</definedName>
    <definedName name="babar">#REF!</definedName>
    <definedName name="babar2" localSheetId="10">#REF!</definedName>
    <definedName name="babar2" localSheetId="12">#REF!</definedName>
    <definedName name="babar2" localSheetId="6">#REF!</definedName>
    <definedName name="babar2" localSheetId="4">#REF!</definedName>
    <definedName name="babar2" localSheetId="7">#REF!</definedName>
    <definedName name="babar2">#REF!</definedName>
    <definedName name="BAFL">#REF!</definedName>
    <definedName name="BAFL_2">[56]EQUITIES!#REF!</definedName>
    <definedName name="bahrain">[84]BAHRAIN!$A$14:$F$23</definedName>
    <definedName name="BAHRAIN1">[22]Sheet4!$L$14:$L$105</definedName>
    <definedName name="BAHRAIN2">[22]Sheet4!$Y$14:$Y$105</definedName>
    <definedName name="bal" localSheetId="10">'[85]Revenue-Fire-Marine-Motor'!#REF!</definedName>
    <definedName name="bal" localSheetId="12">'[85]Revenue-Fire-Marine-Motor'!#REF!</definedName>
    <definedName name="bal" localSheetId="6">'[85]Revenue-Fire-Marine-Motor'!#REF!</definedName>
    <definedName name="bal" localSheetId="4">'[85]Revenue-Fire-Marine-Motor'!#REF!</definedName>
    <definedName name="bal" localSheetId="7">'[85]Revenue-Fire-Marine-Motor'!#REF!</definedName>
    <definedName name="bal">'[85]Revenue-Fire-Marine-Motor'!#REF!</definedName>
    <definedName name="bal00" localSheetId="8">#REF!</definedName>
    <definedName name="bal00">#REF!</definedName>
    <definedName name="balance" localSheetId="10">'[86]Revenue-Fire-Marine-Motor'!#REF!</definedName>
    <definedName name="balance" localSheetId="12">'[86]Revenue-Fire-Marine-Motor'!#REF!</definedName>
    <definedName name="balance" localSheetId="6">'[86]Revenue-Fire-Marine-Motor'!#REF!</definedName>
    <definedName name="balance" localSheetId="4">'[86]Revenue-Fire-Marine-Motor'!#REF!</definedName>
    <definedName name="balance" localSheetId="7">'[86]Revenue-Fire-Marine-Motor'!#REF!</definedName>
    <definedName name="balance">'[86]Revenue-Fire-Marine-Motor'!#REF!</definedName>
    <definedName name="balance_credit">[87]Data!$D$2:$D$5040</definedName>
    <definedName name="balance_debit">[87]Data!$C$2:$C$5040</definedName>
    <definedName name="Balance_Sheet" localSheetId="8">#REF!</definedName>
    <definedName name="Balance_Sheet" localSheetId="4">#REF!</definedName>
    <definedName name="Balance_Sheet" localSheetId="7">#REF!</definedName>
    <definedName name="Balance_Sheet">#REF!</definedName>
    <definedName name="BALANCE_SHEET_NEW" localSheetId="4">#REF!</definedName>
    <definedName name="BALANCE_SHEET_NEW" localSheetId="7">#REF!</definedName>
    <definedName name="BALANCE_SHEET_NEW">#REF!</definedName>
    <definedName name="balances" localSheetId="8" hidden="1">{"'CALL MONEY'!$K$53"}</definedName>
    <definedName name="balances" hidden="1">{"'CALL MONEY'!$K$53"}</definedName>
    <definedName name="BalanceSheetDates" localSheetId="8">#REF!</definedName>
    <definedName name="BalanceSheetDates" localSheetId="15">#REF!</definedName>
    <definedName name="BalanceSheetDates" localSheetId="10">#REF!</definedName>
    <definedName name="BalanceSheetDates" localSheetId="12">#REF!</definedName>
    <definedName name="BalanceSheetDates" localSheetId="6">#REF!</definedName>
    <definedName name="BalanceSheetDates" localSheetId="4">#REF!</definedName>
    <definedName name="BalanceSheetDates" localSheetId="7">#REF!</definedName>
    <definedName name="BalanceSheetDates">#REF!</definedName>
    <definedName name="BALTIT">'[88]Fin Stats'!$A$29</definedName>
    <definedName name="Bank_Al_Falah___3rd__25_11_05" localSheetId="8">#REF!</definedName>
    <definedName name="Bank_Al_Falah___3rd__25_11_05">#REF!</definedName>
    <definedName name="bankcodes" localSheetId="8">#REF!</definedName>
    <definedName name="bankcodes">#REF!</definedName>
    <definedName name="BANKS">[50]BK!$C$4:$E$2138</definedName>
    <definedName name="banks1">[68]BK!$C$4:$D$91</definedName>
    <definedName name="BaseB4A">[89]Balance!$M$5:$Q$201</definedName>
    <definedName name="BasedOn" localSheetId="8">#REF!</definedName>
    <definedName name="BasedOn">#REF!</definedName>
    <definedName name="BasedOnOther" localSheetId="8">#REF!</definedName>
    <definedName name="BasedOnOther">#REF!</definedName>
    <definedName name="BasedOnRationale" localSheetId="8">#REF!</definedName>
    <definedName name="BasedOnRationale">#REF!</definedName>
    <definedName name="BasisAmount2">#REF!</definedName>
    <definedName name="BasisRationale">#REF!</definedName>
    <definedName name="BB" localSheetId="10">#REF!</definedName>
    <definedName name="BB" localSheetId="12">#REF!</definedName>
    <definedName name="BB" localSheetId="6">#REF!</definedName>
    <definedName name="BB" localSheetId="4">#REF!</definedName>
    <definedName name="BB" localSheetId="7">#REF!</definedName>
    <definedName name="BB">#REF!</definedName>
    <definedName name="BBB" localSheetId="10">#REF!</definedName>
    <definedName name="BBB" localSheetId="12">#REF!</definedName>
    <definedName name="BBB" localSheetId="6">#REF!</definedName>
    <definedName name="BBB" localSheetId="4">#REF!</definedName>
    <definedName name="BBB" localSheetId="7">#REF!</definedName>
    <definedName name="BBB">#REF!</definedName>
    <definedName name="bbkb" localSheetId="8" hidden="1">{"'CALL MONEY'!$K$53"}</definedName>
    <definedName name="bbkb" localSheetId="10" hidden="1">{"'CALL MONEY'!$K$53"}</definedName>
    <definedName name="bbkb" hidden="1">{"'CALL MONEY'!$K$53"}</definedName>
    <definedName name="bbr" localSheetId="10">#REF!</definedName>
    <definedName name="bbr" localSheetId="12">#REF!</definedName>
    <definedName name="bbr" localSheetId="6">#REF!</definedName>
    <definedName name="bbr" localSheetId="4">#REF!</definedName>
    <definedName name="bbr" localSheetId="7">#REF!</definedName>
    <definedName name="bbr">#REF!</definedName>
    <definedName name="BdyRng" localSheetId="4">#REF!</definedName>
    <definedName name="BdyRng" localSheetId="7">#REF!</definedName>
    <definedName name="BdyRng">#REF!</definedName>
    <definedName name="Beg_Bal" localSheetId="10">#REF!</definedName>
    <definedName name="Beg_Bal" localSheetId="12">#REF!</definedName>
    <definedName name="Beg_Bal" localSheetId="6">#REF!</definedName>
    <definedName name="Beg_Bal" localSheetId="4">#REF!</definedName>
    <definedName name="Beg_Bal" localSheetId="7">#REF!</definedName>
    <definedName name="Beg_Bal">#REF!</definedName>
    <definedName name="bela" localSheetId="10">#REF!</definedName>
    <definedName name="bela" localSheetId="12">#REF!</definedName>
    <definedName name="bela" localSheetId="6">#REF!</definedName>
    <definedName name="bela" localSheetId="4">#REF!</definedName>
    <definedName name="bela" localSheetId="7">#REF!</definedName>
    <definedName name="bela">#REF!</definedName>
    <definedName name="bela_11">#REF!</definedName>
    <definedName name="bela_12">#REF!</definedName>
    <definedName name="bela_13">#REF!</definedName>
    <definedName name="bela_18">#REF!</definedName>
    <definedName name="BELOW" localSheetId="10">#REF!</definedName>
    <definedName name="BELOW" localSheetId="12">#REF!</definedName>
    <definedName name="BELOW" localSheetId="6">#REF!</definedName>
    <definedName name="BELOW" localSheetId="4">#REF!</definedName>
    <definedName name="BELOW" localSheetId="7">#REF!</definedName>
    <definedName name="BELOW">#REF!</definedName>
    <definedName name="BG_Del" hidden="1">15</definedName>
    <definedName name="BG_Ins" hidden="1">4</definedName>
    <definedName name="BG_Mod" hidden="1">6</definedName>
    <definedName name="BH">'[39]0440'!$B$1</definedName>
    <definedName name="BILL">"DOWNLOAD!$A$1"</definedName>
    <definedName name="BILLs_O">"DOWNLOAD!$A$1"</definedName>
    <definedName name="BIPL">[90]EQUITIES!#REF!</definedName>
    <definedName name="bla" localSheetId="8">#REF!</definedName>
    <definedName name="bla">#REF!</definedName>
    <definedName name="blank">'[91]BLANK FORMAT'!#REF!</definedName>
    <definedName name="blanknew">'[91]BLANK FORMAT'!#REF!</definedName>
    <definedName name="bonds">'[44]F-HL'!$FW$10:$HN$32</definedName>
    <definedName name="bonds1" localSheetId="8">#REF!</definedName>
    <definedName name="bonds1">#REF!</definedName>
    <definedName name="BOOK" localSheetId="4">#REF!</definedName>
    <definedName name="BOOK" localSheetId="7">#REF!</definedName>
    <definedName name="BOOK">#REF!</definedName>
    <definedName name="BOP">#REF!</definedName>
    <definedName name="BOP_2">[56]EQUITIES!#REF!</definedName>
    <definedName name="BOR">'[39]0440'!$BF$209:$BJ$219</definedName>
    <definedName name="BORROWING">'[39]0440'!$BF$209:$BJ$221</definedName>
    <definedName name="BOSI" localSheetId="8">#REF!</definedName>
    <definedName name="BOSI">#REF!</definedName>
    <definedName name="BOSI_2">[56]EQUITIES!#REF!</definedName>
    <definedName name="BOTTOM" localSheetId="10">#REF!</definedName>
    <definedName name="BOTTOM" localSheetId="12">#REF!</definedName>
    <definedName name="BOTTOM" localSheetId="6">#REF!</definedName>
    <definedName name="BOTTOM" localSheetId="4">#REF!</definedName>
    <definedName name="BOTTOM" localSheetId="7">#REF!</definedName>
    <definedName name="BOTTOM">#REF!</definedName>
    <definedName name="bps">#REF!</definedName>
    <definedName name="bps_11">#REF!</definedName>
    <definedName name="bps_13">#REF!</definedName>
    <definedName name="BR">'[92]branch code'!$A$2:$B$32</definedName>
    <definedName name="Br_Wise_Cpty">[87]Data!$T$2:$T$5348</definedName>
    <definedName name="branches">[93]BR!$C$4:$E$115</definedName>
    <definedName name="Brand" localSheetId="8">[94]ProfitProv!#REF!</definedName>
    <definedName name="Brand" localSheetId="4">[94]ProfitProv!#REF!</definedName>
    <definedName name="Brand" localSheetId="7">[94]ProfitProv!#REF!</definedName>
    <definedName name="Brand">[94]ProfitProv!#REF!</definedName>
    <definedName name="BREAKUP" localSheetId="8">#REF!</definedName>
    <definedName name="BREAKUP">#REF!</definedName>
    <definedName name="BRH" localSheetId="8">#REF!</definedName>
    <definedName name="BRH">#REF!</definedName>
    <definedName name="BROKER">[95]LIST!$D$1:$D$1000</definedName>
    <definedName name="brokers" localSheetId="8">#REF!</definedName>
    <definedName name="brokers">#REF!</definedName>
    <definedName name="bs" localSheetId="8">#REF!</definedName>
    <definedName name="bs" localSheetId="10">#REF!</definedName>
    <definedName name="bs" localSheetId="12">#REF!</definedName>
    <definedName name="bs" localSheetId="6">#REF!</definedName>
    <definedName name="bs" localSheetId="4">#REF!</definedName>
    <definedName name="bs" localSheetId="7">#REF!</definedName>
    <definedName name="bs">#REF!</definedName>
    <definedName name="bsapril">[96]Sheet1!$A$182:$C$348</definedName>
    <definedName name="BSC" localSheetId="10">#REF!</definedName>
    <definedName name="BSC" localSheetId="12">#REF!</definedName>
    <definedName name="BSC" localSheetId="6">#REF!</definedName>
    <definedName name="BSC" localSheetId="4">#REF!</definedName>
    <definedName name="BSC" localSheetId="7">#REF!</definedName>
    <definedName name="BSC">#REF!</definedName>
    <definedName name="BSCO" localSheetId="10">#REF!</definedName>
    <definedName name="BSCO" localSheetId="12">#REF!</definedName>
    <definedName name="BSCO" localSheetId="6">#REF!</definedName>
    <definedName name="BSCO" localSheetId="4">#REF!</definedName>
    <definedName name="BSCO" localSheetId="7">#REF!</definedName>
    <definedName name="BSCO">#REF!</definedName>
    <definedName name="BSCO1" localSheetId="10">#REF!</definedName>
    <definedName name="BSCO1" localSheetId="12">#REF!</definedName>
    <definedName name="BSCO1" localSheetId="6">#REF!</definedName>
    <definedName name="BSCO1" localSheetId="4">#REF!</definedName>
    <definedName name="BSCO1" localSheetId="7">#REF!</definedName>
    <definedName name="BSCO1">#REF!</definedName>
    <definedName name="BSCOMB" localSheetId="10">#REF!</definedName>
    <definedName name="BSCOMB" localSheetId="12">#REF!</definedName>
    <definedName name="BSCOMB" localSheetId="6">#REF!</definedName>
    <definedName name="BSCOMB" localSheetId="4">#REF!</definedName>
    <definedName name="BSCOMB" localSheetId="7">#REF!</definedName>
    <definedName name="BSCOMB">#REF!</definedName>
    <definedName name="BSD" localSheetId="10">#REF!</definedName>
    <definedName name="BSD" localSheetId="12">#REF!</definedName>
    <definedName name="BSD" localSheetId="6">#REF!</definedName>
    <definedName name="BSD" localSheetId="4">#REF!</definedName>
    <definedName name="BSD" localSheetId="7">#REF!</definedName>
    <definedName name="BSD">#REF!</definedName>
    <definedName name="bsdec">'[97]December 06'!$A$93:$D$158</definedName>
    <definedName name="bsdec06" localSheetId="10">#REF!</definedName>
    <definedName name="bsdec06" localSheetId="12">#REF!</definedName>
    <definedName name="bsdec06" localSheetId="6">#REF!</definedName>
    <definedName name="bsdec06" localSheetId="4">#REF!</definedName>
    <definedName name="bsdec06" localSheetId="7">#REF!</definedName>
    <definedName name="bsdec06">#REF!</definedName>
    <definedName name="BSH" localSheetId="10">#REF!</definedName>
    <definedName name="BSH" localSheetId="12">#REF!</definedName>
    <definedName name="BSH" localSheetId="6">#REF!</definedName>
    <definedName name="BSH" localSheetId="4">#REF!</definedName>
    <definedName name="BSH" localSheetId="7">#REF!</definedName>
    <definedName name="BSH">#REF!</definedName>
    <definedName name="bsjuly" localSheetId="10">#REF!</definedName>
    <definedName name="bsjuly" localSheetId="12">#REF!</definedName>
    <definedName name="bsjuly" localSheetId="6">#REF!</definedName>
    <definedName name="bsjuly" localSheetId="4">#REF!</definedName>
    <definedName name="bsjuly" localSheetId="7">#REF!</definedName>
    <definedName name="bsjuly">#REF!</definedName>
    <definedName name="bsjune">[98]Sheet1!$A$185:$C$352</definedName>
    <definedName name="bsmarch">[99]MarchSL904!$A$102:$C$191</definedName>
    <definedName name="bsmarch07">'[100]March 110'!$A$84:$C$153</definedName>
    <definedName name="bsn" localSheetId="10">#REF!</definedName>
    <definedName name="bsn" localSheetId="12">#REF!</definedName>
    <definedName name="bsn" localSheetId="6">#REF!</definedName>
    <definedName name="bsn" localSheetId="4">#REF!</definedName>
    <definedName name="bsn" localSheetId="7">#REF!</definedName>
    <definedName name="bsn">#REF!</definedName>
    <definedName name="bsnovember" localSheetId="10">#REF!</definedName>
    <definedName name="bsnovember" localSheetId="12">#REF!</definedName>
    <definedName name="bsnovember" localSheetId="6">#REF!</definedName>
    <definedName name="bsnovember" localSheetId="4">#REF!</definedName>
    <definedName name="bsnovember" localSheetId="7">#REF!</definedName>
    <definedName name="bsnovember">#REF!</definedName>
    <definedName name="BSP" localSheetId="10">#REF!</definedName>
    <definedName name="BSP" localSheetId="12">#REF!</definedName>
    <definedName name="BSP" localSheetId="6">#REF!</definedName>
    <definedName name="BSP" localSheetId="4">#REF!</definedName>
    <definedName name="BSP" localSheetId="7">#REF!</definedName>
    <definedName name="BSP">#REF!</definedName>
    <definedName name="BSS" localSheetId="10">#REF!</definedName>
    <definedName name="BSS" localSheetId="12">#REF!</definedName>
    <definedName name="BSS" localSheetId="6">#REF!</definedName>
    <definedName name="BSS" localSheetId="4">#REF!</definedName>
    <definedName name="BSS" localSheetId="7">#REF!</definedName>
    <definedName name="BSS">#REF!</definedName>
    <definedName name="BST" localSheetId="10">#REF!</definedName>
    <definedName name="BST" localSheetId="12">#REF!</definedName>
    <definedName name="BST" localSheetId="6">#REF!</definedName>
    <definedName name="BST" localSheetId="4">#REF!</definedName>
    <definedName name="BST" localSheetId="7">#REF!</definedName>
    <definedName name="BST">#REF!</definedName>
    <definedName name="budget" localSheetId="10">#REF!</definedName>
    <definedName name="budget" localSheetId="12">#REF!</definedName>
    <definedName name="budget" localSheetId="6">#REF!</definedName>
    <definedName name="budget" localSheetId="4">#REF!</definedName>
    <definedName name="budget" localSheetId="7">#REF!</definedName>
    <definedName name="budget">#REF!</definedName>
    <definedName name="BuiltIn_AutoFilter___2" localSheetId="8">#REF!</definedName>
    <definedName name="BuiltIn_AutoFilter___2" localSheetId="15">#REF!</definedName>
    <definedName name="BuiltIn_AutoFilter___2" localSheetId="9">#REF!</definedName>
    <definedName name="BuiltIn_AutoFilter___2" localSheetId="10">#REF!</definedName>
    <definedName name="BuiltIn_AutoFilter___2" localSheetId="12">#REF!</definedName>
    <definedName name="BuiltIn_AutoFilter___2" localSheetId="13">#REF!</definedName>
    <definedName name="BuiltIn_AutoFilter___2" localSheetId="6">#REF!</definedName>
    <definedName name="BuiltIn_AutoFilter___2" localSheetId="4">#REF!</definedName>
    <definedName name="BuiltIn_AutoFilter___2" localSheetId="7">#REF!</definedName>
    <definedName name="BuiltIn_AutoFilter___2">#REF!</definedName>
    <definedName name="BuiltIn_AutoFilter___2_1" localSheetId="4">#REF!</definedName>
    <definedName name="BuiltIn_AutoFilter___2_1" localSheetId="7">#REF!</definedName>
    <definedName name="BuiltIn_AutoFilter___2_1">#REF!</definedName>
    <definedName name="BuiltIn_AutoFilter___2_10" localSheetId="4">#REF!</definedName>
    <definedName name="BuiltIn_AutoFilter___2_10" localSheetId="7">#REF!</definedName>
    <definedName name="BuiltIn_AutoFilter___2_10">#REF!</definedName>
    <definedName name="BuiltIn_AutoFilter___2_11" localSheetId="8">#REF!</definedName>
    <definedName name="BuiltIn_AutoFilter___2_11" localSheetId="15">#REF!</definedName>
    <definedName name="BuiltIn_AutoFilter___2_11" localSheetId="10">#REF!</definedName>
    <definedName name="BuiltIn_AutoFilter___2_11" localSheetId="12">#REF!</definedName>
    <definedName name="BuiltIn_AutoFilter___2_11" localSheetId="6">#REF!</definedName>
    <definedName name="BuiltIn_AutoFilter___2_11" localSheetId="4">#REF!</definedName>
    <definedName name="BuiltIn_AutoFilter___2_11" localSheetId="7">#REF!</definedName>
    <definedName name="BuiltIn_AutoFilter___2_11">#REF!</definedName>
    <definedName name="BuiltIn_AutoFilter___2_12" localSheetId="8">#REF!</definedName>
    <definedName name="BuiltIn_AutoFilter___2_12" localSheetId="15">#REF!</definedName>
    <definedName name="BuiltIn_AutoFilter___2_12" localSheetId="10">#REF!</definedName>
    <definedName name="BuiltIn_AutoFilter___2_12" localSheetId="12">#REF!</definedName>
    <definedName name="BuiltIn_AutoFilter___2_12" localSheetId="6">#REF!</definedName>
    <definedName name="BuiltIn_AutoFilter___2_12" localSheetId="4">#REF!</definedName>
    <definedName name="BuiltIn_AutoFilter___2_12" localSheetId="7">#REF!</definedName>
    <definedName name="BuiltIn_AutoFilter___2_12">#REF!</definedName>
    <definedName name="BuiltIn_AutoFilter___2_13" localSheetId="8">#REF!</definedName>
    <definedName name="BuiltIn_AutoFilter___2_13" localSheetId="15">#REF!</definedName>
    <definedName name="BuiltIn_AutoFilter___2_13" localSheetId="10">#REF!</definedName>
    <definedName name="BuiltIn_AutoFilter___2_13" localSheetId="12">#REF!</definedName>
    <definedName name="BuiltIn_AutoFilter___2_13" localSheetId="6">#REF!</definedName>
    <definedName name="BuiltIn_AutoFilter___2_13" localSheetId="4">#REF!</definedName>
    <definedName name="BuiltIn_AutoFilter___2_13" localSheetId="7">#REF!</definedName>
    <definedName name="BuiltIn_AutoFilter___2_13">#REF!</definedName>
    <definedName name="BuiltIn_AutoFilter___2_14" localSheetId="8">#REF!</definedName>
    <definedName name="BuiltIn_AutoFilter___2_14" localSheetId="15">#REF!</definedName>
    <definedName name="BuiltIn_AutoFilter___2_14" localSheetId="10">#REF!</definedName>
    <definedName name="BuiltIn_AutoFilter___2_14" localSheetId="12">#REF!</definedName>
    <definedName name="BuiltIn_AutoFilter___2_14" localSheetId="6">#REF!</definedName>
    <definedName name="BuiltIn_AutoFilter___2_14" localSheetId="4">#REF!</definedName>
    <definedName name="BuiltIn_AutoFilter___2_14" localSheetId="7">#REF!</definedName>
    <definedName name="BuiltIn_AutoFilter___2_14">#REF!</definedName>
    <definedName name="BuiltIn_AutoFilter___2_15" localSheetId="4">#REF!</definedName>
    <definedName name="BuiltIn_AutoFilter___2_15" localSheetId="7">#REF!</definedName>
    <definedName name="BuiltIn_AutoFilter___2_15">#REF!</definedName>
    <definedName name="BuiltIn_AutoFilter___2_16" localSheetId="8">#REF!</definedName>
    <definedName name="BuiltIn_AutoFilter___2_16" localSheetId="15">#REF!</definedName>
    <definedName name="BuiltIn_AutoFilter___2_16" localSheetId="10">#REF!</definedName>
    <definedName name="BuiltIn_AutoFilter___2_16" localSheetId="12">#REF!</definedName>
    <definedName name="BuiltIn_AutoFilter___2_16" localSheetId="6">#REF!</definedName>
    <definedName name="BuiltIn_AutoFilter___2_16" localSheetId="4">#REF!</definedName>
    <definedName name="BuiltIn_AutoFilter___2_16" localSheetId="7">#REF!</definedName>
    <definedName name="BuiltIn_AutoFilter___2_16">#REF!</definedName>
    <definedName name="BuiltIn_AutoFilter___2_20" localSheetId="4">#REF!</definedName>
    <definedName name="BuiltIn_AutoFilter___2_20" localSheetId="7">#REF!</definedName>
    <definedName name="BuiltIn_AutoFilter___2_20">#REF!</definedName>
    <definedName name="BuiltIn_AutoFilter___2_21" localSheetId="4">#REF!</definedName>
    <definedName name="BuiltIn_AutoFilter___2_21" localSheetId="7">#REF!</definedName>
    <definedName name="BuiltIn_AutoFilter___2_21">#REF!</definedName>
    <definedName name="BuiltIn_AutoFilter___2_23" localSheetId="4">#REF!</definedName>
    <definedName name="BuiltIn_AutoFilter___2_23" localSheetId="7">#REF!</definedName>
    <definedName name="BuiltIn_AutoFilter___2_23">#REF!</definedName>
    <definedName name="BuiltIn_AutoFilter___2_5" localSheetId="4">#REF!</definedName>
    <definedName name="BuiltIn_AutoFilter___2_5" localSheetId="7">#REF!</definedName>
    <definedName name="BuiltIn_AutoFilter___2_5">#REF!</definedName>
    <definedName name="BuiltIn_AutoFilter___2_6" localSheetId="8">#REF!</definedName>
    <definedName name="BuiltIn_AutoFilter___2_6" localSheetId="15">#REF!</definedName>
    <definedName name="BuiltIn_AutoFilter___2_6" localSheetId="10">#REF!</definedName>
    <definedName name="BuiltIn_AutoFilter___2_6" localSheetId="12">#REF!</definedName>
    <definedName name="BuiltIn_AutoFilter___2_6" localSheetId="6">#REF!</definedName>
    <definedName name="BuiltIn_AutoFilter___2_6" localSheetId="4">#REF!</definedName>
    <definedName name="BuiltIn_AutoFilter___2_6" localSheetId="7">#REF!</definedName>
    <definedName name="BuiltIn_AutoFilter___2_6">#REF!</definedName>
    <definedName name="BuiltIn_AutoFilter___2_7" localSheetId="8">#REF!</definedName>
    <definedName name="BuiltIn_AutoFilter___2_7" localSheetId="15">#REF!</definedName>
    <definedName name="BuiltIn_AutoFilter___2_7" localSheetId="10">#REF!</definedName>
    <definedName name="BuiltIn_AutoFilter___2_7" localSheetId="12">#REF!</definedName>
    <definedName name="BuiltIn_AutoFilter___2_7" localSheetId="6">#REF!</definedName>
    <definedName name="BuiltIn_AutoFilter___2_7" localSheetId="4">#REF!</definedName>
    <definedName name="BuiltIn_AutoFilter___2_7" localSheetId="7">#REF!</definedName>
    <definedName name="BuiltIn_AutoFilter___2_7">#REF!</definedName>
    <definedName name="BuiltIn_AutoFilter___2_8" localSheetId="8">#REF!</definedName>
    <definedName name="BuiltIn_AutoFilter___2_8" localSheetId="15">#REF!</definedName>
    <definedName name="BuiltIn_AutoFilter___2_8" localSheetId="10">#REF!</definedName>
    <definedName name="BuiltIn_AutoFilter___2_8" localSheetId="12">#REF!</definedName>
    <definedName name="BuiltIn_AutoFilter___2_8" localSheetId="6">#REF!</definedName>
    <definedName name="BuiltIn_AutoFilter___2_8" localSheetId="4">#REF!</definedName>
    <definedName name="BuiltIn_AutoFilter___2_8" localSheetId="7">#REF!</definedName>
    <definedName name="BuiltIn_AutoFilter___2_8">#REF!</definedName>
    <definedName name="BuiltIn_AutoFilter___2_9" localSheetId="8">#REF!</definedName>
    <definedName name="BuiltIn_AutoFilter___2_9" localSheetId="15">#REF!</definedName>
    <definedName name="BuiltIn_AutoFilter___2_9" localSheetId="10">#REF!</definedName>
    <definedName name="BuiltIn_AutoFilter___2_9" localSheetId="12">#REF!</definedName>
    <definedName name="BuiltIn_AutoFilter___2_9" localSheetId="6">#REF!</definedName>
    <definedName name="BuiltIn_AutoFilter___2_9" localSheetId="4">#REF!</definedName>
    <definedName name="BuiltIn_AutoFilter___2_9" localSheetId="7">#REF!</definedName>
    <definedName name="BuiltIn_AutoFilter___2_9">#REF!</definedName>
    <definedName name="BuiltIn_AutoFilter___8" localSheetId="10">#REF!</definedName>
    <definedName name="BuiltIn_AutoFilter___8" localSheetId="12">#REF!</definedName>
    <definedName name="BuiltIn_AutoFilter___8" localSheetId="6">#REF!</definedName>
    <definedName name="BuiltIn_AutoFilter___8" localSheetId="4">#REF!</definedName>
    <definedName name="BuiltIn_AutoFilter___8" localSheetId="7">#REF!</definedName>
    <definedName name="BuiltIn_AutoFilter___8">#REF!</definedName>
    <definedName name="BuiltIn_Print_Area" localSheetId="4">#REF!</definedName>
    <definedName name="BuiltIn_Print_Area" localSheetId="7">#REF!</definedName>
    <definedName name="BuiltIn_Print_Area">#REF!</definedName>
    <definedName name="BuiltIn_Print_Area___0" localSheetId="4">#REF!</definedName>
    <definedName name="BuiltIn_Print_Area___0" localSheetId="7">#REF!</definedName>
    <definedName name="BuiltIn_Print_Area___0">#REF!</definedName>
    <definedName name="BuiltIn_Print_Area___0___0" localSheetId="4">#REF!</definedName>
    <definedName name="BuiltIn_Print_Area___0___0" localSheetId="7">#REF!</definedName>
    <definedName name="BuiltIn_Print_Area___0___0">#REF!</definedName>
    <definedName name="BuiltIn_Print_Area___0___0___0" localSheetId="4">#REF!</definedName>
    <definedName name="BuiltIn_Print_Area___0___0___0" localSheetId="7">#REF!</definedName>
    <definedName name="BuiltIn_Print_Area___0___0___0">#REF!</definedName>
    <definedName name="BuiltIn_Print_Area___0___0___0___0" localSheetId="4">#REF!</definedName>
    <definedName name="BuiltIn_Print_Area___0___0___0___0" localSheetId="7">#REF!</definedName>
    <definedName name="BuiltIn_Print_Area___0___0___0___0">#REF!</definedName>
    <definedName name="BusinessUnitId">"U000"</definedName>
    <definedName name="BusinessUnitName">"Pakistan Branch"</definedName>
    <definedName name="BusinessUnitScale">3</definedName>
    <definedName name="BusinessUnitTypeCode">"136"</definedName>
    <definedName name="Button_1">"TREASURY_A_List"</definedName>
    <definedName name="Button_74">"TREASURY_A_List"</definedName>
    <definedName name="BV" localSheetId="8" hidden="1">{"'CALL MONEY'!$K$53"}</definedName>
    <definedName name="BV" hidden="1">{"'CALL MONEY'!$K$53"}</definedName>
    <definedName name="BV2AC" localSheetId="10">#REF!</definedName>
    <definedName name="BV2AC" localSheetId="12">#REF!</definedName>
    <definedName name="BV2AC" localSheetId="6">#REF!</definedName>
    <definedName name="BV2AC" localSheetId="4">#REF!</definedName>
    <definedName name="BV2AC" localSheetId="7">#REF!</definedName>
    <definedName name="BV2AC">#REF!</definedName>
    <definedName name="BV2AH" localSheetId="10">#REF!</definedName>
    <definedName name="BV2AH" localSheetId="12">#REF!</definedName>
    <definedName name="BV2AH" localSheetId="6">#REF!</definedName>
    <definedName name="BV2AH" localSheetId="4">#REF!</definedName>
    <definedName name="BV2AH" localSheetId="7">#REF!</definedName>
    <definedName name="BV2AH">#REF!</definedName>
    <definedName name="BV2EX">[101]NCSS!$T$6:$T$1682</definedName>
    <definedName name="BV2FS" localSheetId="10">#REF!</definedName>
    <definedName name="BV2FS" localSheetId="12">#REF!</definedName>
    <definedName name="BV2FS" localSheetId="6">#REF!</definedName>
    <definedName name="BV2FS" localSheetId="4">#REF!</definedName>
    <definedName name="BV2FS" localSheetId="7">#REF!</definedName>
    <definedName name="BV2FS">#REF!</definedName>
    <definedName name="BV2GS" localSheetId="10">#REF!</definedName>
    <definedName name="BV2GS" localSheetId="12">#REF!</definedName>
    <definedName name="BV2GS" localSheetId="6">#REF!</definedName>
    <definedName name="BV2GS" localSheetId="4">#REF!</definedName>
    <definedName name="BV2GS" localSheetId="7">#REF!</definedName>
    <definedName name="BV2GS">#REF!</definedName>
    <definedName name="BV2HM" localSheetId="10">#REF!</definedName>
    <definedName name="BV2HM" localSheetId="12">#REF!</definedName>
    <definedName name="BV2HM" localSheetId="6">#REF!</definedName>
    <definedName name="BV2HM" localSheetId="4">#REF!</definedName>
    <definedName name="BV2HM" localSheetId="7">#REF!</definedName>
    <definedName name="BV2HM">#REF!</definedName>
    <definedName name="BV2IC" localSheetId="10">#REF!</definedName>
    <definedName name="BV2IC" localSheetId="12">#REF!</definedName>
    <definedName name="BV2IC" localSheetId="6">#REF!</definedName>
    <definedName name="BV2IC" localSheetId="4">#REF!</definedName>
    <definedName name="BV2IC" localSheetId="7">#REF!</definedName>
    <definedName name="BV2IC">#REF!</definedName>
    <definedName name="BV2IGI" localSheetId="10">#REF!</definedName>
    <definedName name="BV2IGI" localSheetId="12">#REF!</definedName>
    <definedName name="BV2IGI" localSheetId="6">#REF!</definedName>
    <definedName name="BV2IGI" localSheetId="4">#REF!</definedName>
    <definedName name="BV2IGI" localSheetId="7">#REF!</definedName>
    <definedName name="BV2IGI">#REF!</definedName>
    <definedName name="BV2JS" localSheetId="10">#REF!</definedName>
    <definedName name="BV2JS" localSheetId="12">#REF!</definedName>
    <definedName name="BV2JS" localSheetId="6">#REF!</definedName>
    <definedName name="BV2JS" localSheetId="4">#REF!</definedName>
    <definedName name="BV2JS" localSheetId="7">#REF!</definedName>
    <definedName name="BV2JS">#REF!</definedName>
    <definedName name="BVAC" localSheetId="10">#REF!</definedName>
    <definedName name="BVAC" localSheetId="12">#REF!</definedName>
    <definedName name="BVAC" localSheetId="6">#REF!</definedName>
    <definedName name="BVAC" localSheetId="4">#REF!</definedName>
    <definedName name="BVAC" localSheetId="7">#REF!</definedName>
    <definedName name="BVAC">#REF!</definedName>
    <definedName name="BVAH" localSheetId="10">#REF!</definedName>
    <definedName name="BVAH" localSheetId="12">#REF!</definedName>
    <definedName name="BVAH" localSheetId="6">#REF!</definedName>
    <definedName name="BVAH" localSheetId="4">#REF!</definedName>
    <definedName name="BVAH" localSheetId="7">#REF!</definedName>
    <definedName name="BVAH">#REF!</definedName>
    <definedName name="BVC" localSheetId="8" hidden="1">{"'CALL MONEY'!$K$53"}</definedName>
    <definedName name="BVC" hidden="1">{"'CALL MONEY'!$K$53"}</definedName>
    <definedName name="BVEX">[101]NCSS!$O$6:$O$1682</definedName>
    <definedName name="BVFS" localSheetId="10">#REF!</definedName>
    <definedName name="BVFS" localSheetId="12">#REF!</definedName>
    <definedName name="BVFS" localSheetId="6">#REF!</definedName>
    <definedName name="BVFS" localSheetId="4">#REF!</definedName>
    <definedName name="BVFS" localSheetId="7">#REF!</definedName>
    <definedName name="BVFS">#REF!</definedName>
    <definedName name="BVGS" localSheetId="10">#REF!</definedName>
    <definedName name="BVGS" localSheetId="12">#REF!</definedName>
    <definedName name="BVGS" localSheetId="6">#REF!</definedName>
    <definedName name="BVGS" localSheetId="4">#REF!</definedName>
    <definedName name="BVGS" localSheetId="7">#REF!</definedName>
    <definedName name="BVGS">#REF!</definedName>
    <definedName name="BVHM" localSheetId="10">#REF!</definedName>
    <definedName name="BVHM" localSheetId="12">#REF!</definedName>
    <definedName name="BVHM" localSheetId="6">#REF!</definedName>
    <definedName name="BVHM" localSheetId="4">#REF!</definedName>
    <definedName name="BVHM" localSheetId="7">#REF!</definedName>
    <definedName name="BVHM">#REF!</definedName>
    <definedName name="BVIC" localSheetId="10">#REF!</definedName>
    <definedName name="BVIC" localSheetId="12">#REF!</definedName>
    <definedName name="BVIC" localSheetId="6">#REF!</definedName>
    <definedName name="BVIC" localSheetId="4">#REF!</definedName>
    <definedName name="BVIC" localSheetId="7">#REF!</definedName>
    <definedName name="BVIC">#REF!</definedName>
    <definedName name="BVIGI" localSheetId="10">#REF!</definedName>
    <definedName name="BVIGI" localSheetId="12">#REF!</definedName>
    <definedName name="BVIGI" localSheetId="6">#REF!</definedName>
    <definedName name="BVIGI" localSheetId="4">#REF!</definedName>
    <definedName name="BVIGI" localSheetId="7">#REF!</definedName>
    <definedName name="BVIGI">#REF!</definedName>
    <definedName name="BVJS" localSheetId="10">#REF!</definedName>
    <definedName name="BVJS" localSheetId="12">#REF!</definedName>
    <definedName name="BVJS" localSheetId="6">#REF!</definedName>
    <definedName name="BVJS" localSheetId="4">#REF!</definedName>
    <definedName name="BVJS" localSheetId="7">#REF!</definedName>
    <definedName name="BVJS">#REF!</definedName>
    <definedName name="ca">#REF!</definedName>
    <definedName name="CADRATES">[68]RATES!$BQ$1:$BR$732</definedName>
    <definedName name="Calc" localSheetId="8">#REF!</definedName>
    <definedName name="Calc">#REF!</definedName>
    <definedName name="CALCULATIONS" localSheetId="10">#REF!</definedName>
    <definedName name="CALCULATIONS" localSheetId="12">#REF!</definedName>
    <definedName name="CALCULATIONS" localSheetId="6">#REF!</definedName>
    <definedName name="CALCULATIONS" localSheetId="4">#REF!</definedName>
    <definedName name="CALCULATIONS" localSheetId="7">#REF!</definedName>
    <definedName name="CALCULATIONS">#REF!</definedName>
    <definedName name="CALL" localSheetId="8">#REF!</definedName>
    <definedName name="CALL" localSheetId="15">#REF!</definedName>
    <definedName name="CALL" localSheetId="10">#REF!</definedName>
    <definedName name="CALL" localSheetId="12">#REF!</definedName>
    <definedName name="CALL" localSheetId="6">#REF!</definedName>
    <definedName name="CALL" localSheetId="4">#REF!</definedName>
    <definedName name="CALL" localSheetId="7">#REF!</definedName>
    <definedName name="CALL">#REF!</definedName>
    <definedName name="call1" localSheetId="8">#REF!</definedName>
    <definedName name="call1" localSheetId="15">#REF!</definedName>
    <definedName name="call1" localSheetId="10">#REF!</definedName>
    <definedName name="call1" localSheetId="12">#REF!</definedName>
    <definedName name="call1" localSheetId="6">#REF!</definedName>
    <definedName name="call1" localSheetId="4">#REF!</definedName>
    <definedName name="call1" localSheetId="7">#REF!</definedName>
    <definedName name="call1">#REF!</definedName>
    <definedName name="CAPITAL_CHARGE" localSheetId="10">#REF!</definedName>
    <definedName name="CAPITAL_CHARGE" localSheetId="12">#REF!</definedName>
    <definedName name="CAPITAL_CHARGE" localSheetId="6">#REF!</definedName>
    <definedName name="CAPITAL_CHARGE" localSheetId="4">#REF!</definedName>
    <definedName name="CAPITAL_CHARGE" localSheetId="7">#REF!</definedName>
    <definedName name="CAPITAL_CHARGE">#REF!</definedName>
    <definedName name="CASH" localSheetId="4">'[2]TOTAL P&amp;L'!#REF!</definedName>
    <definedName name="CASH" localSheetId="7">'[2]TOTAL P&amp;L'!#REF!</definedName>
    <definedName name="CASH">'[2]TOTAL P&amp;L'!#REF!</definedName>
    <definedName name="CASH_FLOW___HOH" localSheetId="8">#REF!</definedName>
    <definedName name="CASH_FLOW___HOH" localSheetId="4">#REF!</definedName>
    <definedName name="CASH_FLOW___HOH" localSheetId="7">#REF!</definedName>
    <definedName name="CASH_FLOW___HOH">#REF!</definedName>
    <definedName name="CASH_FLOW___MIS" localSheetId="4">#REF!</definedName>
    <definedName name="CASH_FLOW___MIS" localSheetId="7">#REF!</definedName>
    <definedName name="CASH_FLOW___MIS">#REF!</definedName>
    <definedName name="Cashflow" localSheetId="10">#REF!</definedName>
    <definedName name="Cashflow" localSheetId="12">#REF!</definedName>
    <definedName name="Cashflow" localSheetId="6">#REF!</definedName>
    <definedName name="Cashflow" localSheetId="4">#REF!</definedName>
    <definedName name="Cashflow" localSheetId="7">#REF!</definedName>
    <definedName name="Cashflow">#REF!</definedName>
    <definedName name="CASHFLW">'[102]Cash Flow  HOH'!$A$2:$M$115</definedName>
    <definedName name="Category">"Actual Mgt"</definedName>
    <definedName name="CategoryId">"A"</definedName>
    <definedName name="cb">#REF!</definedName>
    <definedName name="CBN">#REF!</definedName>
    <definedName name="CBN_O">#REF!</definedName>
    <definedName name="cbnuwdbcu" localSheetId="4">#REF!</definedName>
    <definedName name="cbnuwdbcu" localSheetId="7">#REF!</definedName>
    <definedName name="cbnuwdbcu">#REF!</definedName>
    <definedName name="cc" localSheetId="8">#REF!</definedName>
    <definedName name="cc" localSheetId="15">#REF!</definedName>
    <definedName name="cc" localSheetId="10">#REF!</definedName>
    <definedName name="cc" localSheetId="12">#REF!</definedName>
    <definedName name="cc" localSheetId="6">#REF!</definedName>
    <definedName name="cc" localSheetId="4">#REF!</definedName>
    <definedName name="cc" localSheetId="7">#REF!</definedName>
    <definedName name="cc">#REF!</definedName>
    <definedName name="CC_11" localSheetId="8">'[1]last qrt2001'!#REF!</definedName>
    <definedName name="CC_11">'[1]last qrt2001'!#REF!</definedName>
    <definedName name="CC_13" localSheetId="8">'[1]last qrt2001'!#REF!</definedName>
    <definedName name="CC_13">'[1]last qrt2001'!#REF!</definedName>
    <definedName name="CC_9">'[1]last qrt2001'!#REF!</definedName>
    <definedName name="CCF_CCD">[103]Table!$C$7</definedName>
    <definedName name="CCF_CDD" localSheetId="10">#REF!</definedName>
    <definedName name="CCF_CDD" localSheetId="12">#REF!</definedName>
    <definedName name="CCF_CDD" localSheetId="6">#REF!</definedName>
    <definedName name="CCF_CDD" localSheetId="4">#REF!</definedName>
    <definedName name="CCF_CDD" localSheetId="7">#REF!</definedName>
    <definedName name="CCF_CDD">#REF!</definedName>
    <definedName name="CCF_less_Undrawn">[103]Table!$C$4</definedName>
    <definedName name="CCF_LT" localSheetId="10">#REF!</definedName>
    <definedName name="CCF_LT" localSheetId="12">#REF!</definedName>
    <definedName name="CCF_LT" localSheetId="6">#REF!</definedName>
    <definedName name="CCF_LT" localSheetId="4">#REF!</definedName>
    <definedName name="CCF_LT" localSheetId="7">#REF!</definedName>
    <definedName name="CCF_LT">#REF!</definedName>
    <definedName name="CCF_more_Undrawn">[103]Table!$C$5</definedName>
    <definedName name="ccf_nonfunded">[104]Main!$C$6</definedName>
    <definedName name="CCF_ST" localSheetId="10">#REF!</definedName>
    <definedName name="CCF_ST" localSheetId="12">#REF!</definedName>
    <definedName name="CCF_ST" localSheetId="6">#REF!</definedName>
    <definedName name="CCF_ST" localSheetId="4">#REF!</definedName>
    <definedName name="CCF_ST" localSheetId="7">#REF!</definedName>
    <definedName name="CCF_ST">#REF!</definedName>
    <definedName name="CCF_undrawn">[104]Main!$A$13:$B$15</definedName>
    <definedName name="cclc" localSheetId="8" hidden="1">{"'CALL MONEY'!$K$53"}</definedName>
    <definedName name="cclc" localSheetId="10" hidden="1">{"'CALL MONEY'!$K$53"}</definedName>
    <definedName name="cclc" hidden="1">{"'CALL MONEY'!$K$53"}</definedName>
    <definedName name="ccy">#REF!</definedName>
    <definedName name="cd">#REF!</definedName>
    <definedName name="cdce" localSheetId="10">#REF!</definedName>
    <definedName name="cdce" localSheetId="12">#REF!</definedName>
    <definedName name="cdce" localSheetId="6">#REF!</definedName>
    <definedName name="cdce" localSheetId="4">#REF!</definedName>
    <definedName name="cdce" localSheetId="7">#REF!</definedName>
    <definedName name="cdce">#REF!</definedName>
    <definedName name="ce">#REF!</definedName>
    <definedName name="CEILING">'[39]0440'!$CH$155:$CH$210</definedName>
    <definedName name="cen">[105]EQUITIES!#REF!</definedName>
    <definedName name="CEPB" localSheetId="8">#REF!</definedName>
    <definedName name="CEPB">#REF!</definedName>
    <definedName name="CEPB_2">[56]EQUITIES!#REF!</definedName>
    <definedName name="CF" localSheetId="10">#REF!</definedName>
    <definedName name="CF" localSheetId="12">#REF!</definedName>
    <definedName name="CF" localSheetId="6">#REF!</definedName>
    <definedName name="CF" localSheetId="4">#REF!</definedName>
    <definedName name="CF" localSheetId="7">#REF!</definedName>
    <definedName name="CF">#REF!</definedName>
    <definedName name="CF_AccruedExpenses" localSheetId="10">#REF!</definedName>
    <definedName name="CF_AccruedExpenses" localSheetId="12">#REF!</definedName>
    <definedName name="CF_AccruedExpenses" localSheetId="6">#REF!</definedName>
    <definedName name="CF_AccruedExpenses" localSheetId="4">#REF!</definedName>
    <definedName name="CF_AccruedExpenses" localSheetId="7">#REF!</definedName>
    <definedName name="CF_AccruedExpenses">#REF!</definedName>
    <definedName name="CF_Cash" localSheetId="10">#REF!</definedName>
    <definedName name="CF_Cash" localSheetId="12">#REF!</definedName>
    <definedName name="CF_Cash" localSheetId="6">#REF!</definedName>
    <definedName name="CF_Cash" localSheetId="4">#REF!</definedName>
    <definedName name="CF_Cash" localSheetId="7">#REF!</definedName>
    <definedName name="CF_Cash">#REF!</definedName>
    <definedName name="CF_CurrentLTDebit" localSheetId="10">#REF!</definedName>
    <definedName name="CF_CurrentLTDebit" localSheetId="12">#REF!</definedName>
    <definedName name="CF_CurrentLTDebit" localSheetId="6">#REF!</definedName>
    <definedName name="CF_CurrentLTDebit" localSheetId="4">#REF!</definedName>
    <definedName name="CF_CurrentLTDebit" localSheetId="7">#REF!</definedName>
    <definedName name="CF_CurrentLTDebit">#REF!</definedName>
    <definedName name="CF_DeferredTax" localSheetId="10">#REF!</definedName>
    <definedName name="CF_DeferredTax" localSheetId="12">#REF!</definedName>
    <definedName name="CF_DeferredTax" localSheetId="6">#REF!</definedName>
    <definedName name="CF_DeferredTax" localSheetId="4">#REF!</definedName>
    <definedName name="CF_DeferredTax" localSheetId="7">#REF!</definedName>
    <definedName name="CF_DeferredTax">#REF!</definedName>
    <definedName name="CF_Dividends" localSheetId="10">#REF!</definedName>
    <definedName name="CF_Dividends" localSheetId="12">#REF!</definedName>
    <definedName name="CF_Dividends" localSheetId="6">#REF!</definedName>
    <definedName name="CF_Dividends" localSheetId="4">#REF!</definedName>
    <definedName name="CF_Dividends" localSheetId="7">#REF!</definedName>
    <definedName name="CF_Dividends">#REF!</definedName>
    <definedName name="CF_Intangibles" localSheetId="10">#REF!</definedName>
    <definedName name="CF_Intangibles" localSheetId="12">#REF!</definedName>
    <definedName name="CF_Intangibles" localSheetId="6">#REF!</definedName>
    <definedName name="CF_Intangibles" localSheetId="4">#REF!</definedName>
    <definedName name="CF_Intangibles" localSheetId="7">#REF!</definedName>
    <definedName name="CF_Intangibles">#REF!</definedName>
    <definedName name="CF_Inventories" localSheetId="10">#REF!</definedName>
    <definedName name="CF_Inventories" localSheetId="12">#REF!</definedName>
    <definedName name="CF_Inventories" localSheetId="6">#REF!</definedName>
    <definedName name="CF_Inventories" localSheetId="4">#REF!</definedName>
    <definedName name="CF_Inventories" localSheetId="7">#REF!</definedName>
    <definedName name="CF_Inventories">#REF!</definedName>
    <definedName name="CF_Investments" localSheetId="10">#REF!</definedName>
    <definedName name="CF_Investments" localSheetId="12">#REF!</definedName>
    <definedName name="CF_Investments" localSheetId="6">#REF!</definedName>
    <definedName name="CF_Investments" localSheetId="4">#REF!</definedName>
    <definedName name="CF_Investments" localSheetId="7">#REF!</definedName>
    <definedName name="CF_Investments">#REF!</definedName>
    <definedName name="CF_LTDebt" localSheetId="10">#REF!</definedName>
    <definedName name="CF_LTDebt" localSheetId="12">#REF!</definedName>
    <definedName name="CF_LTDebt" localSheetId="6">#REF!</definedName>
    <definedName name="CF_LTDebt" localSheetId="4">#REF!</definedName>
    <definedName name="CF_LTDebt" localSheetId="7">#REF!</definedName>
    <definedName name="CF_LTDebt">#REF!</definedName>
    <definedName name="CF_NetIncome" localSheetId="10">#REF!</definedName>
    <definedName name="CF_NetIncome" localSheetId="12">#REF!</definedName>
    <definedName name="CF_NetIncome" localSheetId="6">#REF!</definedName>
    <definedName name="CF_NetIncome" localSheetId="4">#REF!</definedName>
    <definedName name="CF_NetIncome" localSheetId="7">#REF!</definedName>
    <definedName name="CF_NetIncome">#REF!</definedName>
    <definedName name="CF_Payables" localSheetId="10">#REF!</definedName>
    <definedName name="CF_Payables" localSheetId="12">#REF!</definedName>
    <definedName name="CF_Payables" localSheetId="6">#REF!</definedName>
    <definedName name="CF_Payables" localSheetId="4">#REF!</definedName>
    <definedName name="CF_Payables" localSheetId="7">#REF!</definedName>
    <definedName name="CF_Payables">#REF!</definedName>
    <definedName name="CF_PrepaidExpenses" localSheetId="10">#REF!</definedName>
    <definedName name="CF_PrepaidExpenses" localSheetId="12">#REF!</definedName>
    <definedName name="CF_PrepaidExpenses" localSheetId="6">#REF!</definedName>
    <definedName name="CF_PrepaidExpenses" localSheetId="4">#REF!</definedName>
    <definedName name="CF_PrepaidExpenses" localSheetId="7">#REF!</definedName>
    <definedName name="CF_PrepaidExpenses">#REF!</definedName>
    <definedName name="CF_Property" localSheetId="10">#REF!</definedName>
    <definedName name="CF_Property" localSheetId="12">#REF!</definedName>
    <definedName name="CF_Property" localSheetId="6">#REF!</definedName>
    <definedName name="CF_Property" localSheetId="4">#REF!</definedName>
    <definedName name="CF_Property" localSheetId="7">#REF!</definedName>
    <definedName name="CF_Property">#REF!</definedName>
    <definedName name="CF_Receivables" localSheetId="10">#REF!</definedName>
    <definedName name="CF_Receivables" localSheetId="12">#REF!</definedName>
    <definedName name="CF_Receivables" localSheetId="6">#REF!</definedName>
    <definedName name="CF_Receivables" localSheetId="4">#REF!</definedName>
    <definedName name="CF_Receivables" localSheetId="7">#REF!</definedName>
    <definedName name="CF_Receivables">#REF!</definedName>
    <definedName name="CF_Shares" localSheetId="10">#REF!</definedName>
    <definedName name="CF_Shares" localSheetId="12">#REF!</definedName>
    <definedName name="CF_Shares" localSheetId="6">#REF!</definedName>
    <definedName name="CF_Shares" localSheetId="4">#REF!</definedName>
    <definedName name="CF_Shares" localSheetId="7">#REF!</definedName>
    <definedName name="CF_Shares">#REF!</definedName>
    <definedName name="CF_Taxation" localSheetId="10">#REF!</definedName>
    <definedName name="CF_Taxation" localSheetId="12">#REF!</definedName>
    <definedName name="CF_Taxation" localSheetId="6">#REF!</definedName>
    <definedName name="CF_Taxation" localSheetId="4">#REF!</definedName>
    <definedName name="CF_Taxation" localSheetId="7">#REF!</definedName>
    <definedName name="CF_Taxation">#REF!</definedName>
    <definedName name="cflow">[106]A!#REF!</definedName>
    <definedName name="cfs" localSheetId="8">#REF!</definedName>
    <definedName name="cfs">#REF!</definedName>
    <definedName name="cfw" localSheetId="4">#REF!</definedName>
    <definedName name="cfw" localSheetId="7">#REF!</definedName>
    <definedName name="cfw">#REF!</definedName>
    <definedName name="cg" localSheetId="10">[107]budget!#REF!</definedName>
    <definedName name="cg" localSheetId="12">[107]budget!#REF!</definedName>
    <definedName name="cg" localSheetId="6">[107]budget!#REF!</definedName>
    <definedName name="cg" localSheetId="4">[107]budget!#REF!</definedName>
    <definedName name="cg" localSheetId="7">[107]budget!#REF!</definedName>
    <definedName name="cg">[107]budget!#REF!</definedName>
    <definedName name="ch" localSheetId="8">#REF!</definedName>
    <definedName name="ch">#REF!</definedName>
    <definedName name="CH.IN.EQUIT" localSheetId="8">[66]acct!#REF!</definedName>
    <definedName name="CH.IN.EQUIT" localSheetId="15">[66]acct!#REF!</definedName>
    <definedName name="CH.IN.EQUIT" localSheetId="10">[66]acct!#REF!</definedName>
    <definedName name="CH.IN.EQUIT" localSheetId="12">[66]acct!#REF!</definedName>
    <definedName name="CH.IN.EQUIT" localSheetId="6">[66]acct!#REF!</definedName>
    <definedName name="CH.IN.EQUIT" localSheetId="4">[66]acct!#REF!</definedName>
    <definedName name="CH.IN.EQUIT" localSheetId="7">[66]acct!#REF!</definedName>
    <definedName name="CH.IN.EQUIT">[66]acct!#REF!</definedName>
    <definedName name="CH.IN.EQUIT_11">[61]acct!#REF!</definedName>
    <definedName name="CH.IN.EQUIT_13">[61]acct!#REF!</definedName>
    <definedName name="CH.IN.EQUIT_3">[61]acct!#REF!</definedName>
    <definedName name="Charge">[104]Main!$C$10</definedName>
    <definedName name="CHBL" localSheetId="8">#REF!</definedName>
    <definedName name="CHBL">#REF!</definedName>
    <definedName name="CHBL_2">[56]EQUITIES!#REF!</definedName>
    <definedName name="cHECK" localSheetId="8">[66]acct!#REF!</definedName>
    <definedName name="cHECK" localSheetId="15">[66]acct!#REF!</definedName>
    <definedName name="cHECK" localSheetId="10">[66]acct!#REF!</definedName>
    <definedName name="cHECK" localSheetId="12">[66]acct!#REF!</definedName>
    <definedName name="cHECK" localSheetId="6">[66]acct!#REF!</definedName>
    <definedName name="cHECK" localSheetId="4">[66]acct!#REF!</definedName>
    <definedName name="cHECK" localSheetId="7">[66]acct!#REF!</definedName>
    <definedName name="cHECK">[66]acct!#REF!</definedName>
    <definedName name="cHECK_11">[61]acct!#REF!</definedName>
    <definedName name="cHECK_13">[61]acct!#REF!</definedName>
    <definedName name="cHECK_3">[61]acct!#REF!</definedName>
    <definedName name="checks" localSheetId="10">#REF!</definedName>
    <definedName name="checks" localSheetId="12">#REF!</definedName>
    <definedName name="checks" localSheetId="6">#REF!</definedName>
    <definedName name="checks" localSheetId="4">#REF!</definedName>
    <definedName name="checks" localSheetId="7">#REF!</definedName>
    <definedName name="checks">#REF!</definedName>
    <definedName name="CHFRATES">[68]RATES!$BN$1:$BO$732</definedName>
    <definedName name="chk" localSheetId="8">#REF!</definedName>
    <definedName name="chk" localSheetId="15">#REF!</definedName>
    <definedName name="chk" localSheetId="10">#REF!</definedName>
    <definedName name="chk" localSheetId="12">#REF!</definedName>
    <definedName name="chk" localSheetId="6">#REF!</definedName>
    <definedName name="chk" localSheetId="4">#REF!</definedName>
    <definedName name="chk" localSheetId="7">#REF!</definedName>
    <definedName name="chk">#REF!</definedName>
    <definedName name="chk_11">#REF!</definedName>
    <definedName name="chk_3">#REF!</definedName>
    <definedName name="CHKT">#REF!</definedName>
    <definedName name="ci" localSheetId="4">#REF!</definedName>
    <definedName name="ci" localSheetId="7">#REF!</definedName>
    <definedName name="ci">#REF!</definedName>
    <definedName name="cibi">#REF!</definedName>
    <definedName name="CIQWBGuid" hidden="1">"00a38131-a495-407c-b5f0-812ec5cda081"</definedName>
    <definedName name="CIs" localSheetId="8">#REF!</definedName>
    <definedName name="CIs" localSheetId="4">#REF!</definedName>
    <definedName name="CIs" localSheetId="7">#REF!</definedName>
    <definedName name="CIs">#REF!</definedName>
    <definedName name="cj">#REF!</definedName>
    <definedName name="ck">#REF!</definedName>
    <definedName name="cl">#REF!</definedName>
    <definedName name="Classified" localSheetId="10">#REF!</definedName>
    <definedName name="Classified" localSheetId="12">#REF!</definedName>
    <definedName name="Classified" localSheetId="6">#REF!</definedName>
    <definedName name="Classified" localSheetId="4">#REF!</definedName>
    <definedName name="Classified" localSheetId="7">#REF!</definedName>
    <definedName name="Classified">#REF!</definedName>
    <definedName name="ClientName">#REF!</definedName>
    <definedName name="closing" localSheetId="10">[5]BSDOMOVS!#REF!</definedName>
    <definedName name="closing" localSheetId="12">[5]BSDOMOVS!#REF!</definedName>
    <definedName name="closing" localSheetId="6">[5]BSDOMOVS!#REF!</definedName>
    <definedName name="closing" localSheetId="4">[5]BSDOMOVS!#REF!</definedName>
    <definedName name="closing" localSheetId="7">[5]BSDOMOVS!#REF!</definedName>
    <definedName name="closing">[5]BSDOMOVS!#REF!</definedName>
    <definedName name="CLS" localSheetId="10">#REF!</definedName>
    <definedName name="CLS" localSheetId="12">#REF!</definedName>
    <definedName name="CLS" localSheetId="6">#REF!</definedName>
    <definedName name="CLS" localSheetId="4">#REF!</definedName>
    <definedName name="CLS" localSheetId="7">#REF!</definedName>
    <definedName name="CLS">#REF!</definedName>
    <definedName name="cm">#REF!</definedName>
    <definedName name="CMIS_LIMIT_KHI">#REF!</definedName>
    <definedName name="CMIS_Limit_LHR">#REF!</definedName>
    <definedName name="cn">#REF!</definedName>
    <definedName name="CO">'[108]SOA '!$K$1</definedName>
    <definedName name="CODE" localSheetId="10">#REF!</definedName>
    <definedName name="CODE" localSheetId="12">#REF!</definedName>
    <definedName name="CODE" localSheetId="6">#REF!</definedName>
    <definedName name="CODE" localSheetId="4">#REF!</definedName>
    <definedName name="CODE" localSheetId="7">#REF!</definedName>
    <definedName name="CODE">#REF!</definedName>
    <definedName name="cogs" localSheetId="4">#REF!</definedName>
    <definedName name="cogs" localSheetId="7">#REF!</definedName>
    <definedName name="cogs">#REF!</definedName>
    <definedName name="COGS1" localSheetId="4">#REF!</definedName>
    <definedName name="COGS1" localSheetId="7">#REF!</definedName>
    <definedName name="COGS1">#REF!</definedName>
    <definedName name="COI">#REF!</definedName>
    <definedName name="COI_LEND.">#REF!</definedName>
    <definedName name="COI_O">#REF!</definedName>
    <definedName name="COLLATERAL_1">[109]Lookups!$F$7:$F$38</definedName>
    <definedName name="COLLATERAL_3">[55]Lookups!$F$7:$F$38</definedName>
    <definedName name="Collateral_Haircut">[63]Tables!$A$23:$E$45</definedName>
    <definedName name="COLLATERAL_HAIRCUTS" localSheetId="10">#REF!</definedName>
    <definedName name="COLLATERAL_HAIRCUTS" localSheetId="12">#REF!</definedName>
    <definedName name="COLLATERAL_HAIRCUTS" localSheetId="6">#REF!</definedName>
    <definedName name="COLLATERAL_HAIRCUTS" localSheetId="4">#REF!</definedName>
    <definedName name="COLLATERAL_HAIRCUTS" localSheetId="7">#REF!</definedName>
    <definedName name="COLLATERAL_HAIRCUTS">#REF!</definedName>
    <definedName name="COLLATERAL_TYPE" localSheetId="10">#REF!</definedName>
    <definedName name="COLLATERAL_TYPE" localSheetId="12">#REF!</definedName>
    <definedName name="COLLATERAL_TYPE" localSheetId="6">#REF!</definedName>
    <definedName name="COLLATERAL_TYPE" localSheetId="4">#REF!</definedName>
    <definedName name="COLLATERAL_TYPE" localSheetId="7">#REF!</definedName>
    <definedName name="COLLATERAL_TYPE">#REF!</definedName>
    <definedName name="ColorNames" localSheetId="8">#REF!</definedName>
    <definedName name="ColorNames" localSheetId="15">#REF!</definedName>
    <definedName name="ColorNames" localSheetId="10">#REF!</definedName>
    <definedName name="ColorNames" localSheetId="12">#REF!</definedName>
    <definedName name="ColorNames" localSheetId="6">#REF!</definedName>
    <definedName name="ColorNames" localSheetId="4">#REF!</definedName>
    <definedName name="ColorNames" localSheetId="7">#REF!</definedName>
    <definedName name="ColorNames">#REF!</definedName>
    <definedName name="Commentary" localSheetId="10">#REF!</definedName>
    <definedName name="Commentary" localSheetId="12">#REF!</definedName>
    <definedName name="Commentary" localSheetId="6">#REF!</definedName>
    <definedName name="Commentary" localSheetId="4">#REF!</definedName>
    <definedName name="Commentary" localSheetId="7">#REF!</definedName>
    <definedName name="Commentary">#REF!</definedName>
    <definedName name="COMP_OF_INCOME" localSheetId="10">#REF!</definedName>
    <definedName name="COMP_OF_INCOME" localSheetId="12">#REF!</definedName>
    <definedName name="COMP_OF_INCOME" localSheetId="6">#REF!</definedName>
    <definedName name="COMP_OF_INCOME" localSheetId="4">#REF!</definedName>
    <definedName name="COMP_OF_INCOME" localSheetId="7">#REF!</definedName>
    <definedName name="COMP_OF_INCOME">#REF!</definedName>
    <definedName name="Company">'[110]Input-Qtrly'!$E$8</definedName>
    <definedName name="Component">"Group"</definedName>
    <definedName name="ComponentId">"A"</definedName>
    <definedName name="CON">'[111]B-6'!$O$3</definedName>
    <definedName name="Confidence_Interval" localSheetId="8">#REF!</definedName>
    <definedName name="Confidence_Interval">#REF!</definedName>
    <definedName name="Confidence_Interval_11" localSheetId="8">#REF!</definedName>
    <definedName name="Confidence_Interval_11">#REF!</definedName>
    <definedName name="Confidence_Interval_13" localSheetId="8">#REF!</definedName>
    <definedName name="Confidence_Interval_13">#REF!</definedName>
    <definedName name="cons" localSheetId="8" hidden="1">{"'CALL MONEY'!$K$53"}</definedName>
    <definedName name="cons" localSheetId="10" hidden="1">{"'CALL MONEY'!$K$53"}</definedName>
    <definedName name="cons" hidden="1">{"'CALL MONEY'!$K$53"}</definedName>
    <definedName name="CONTONEYR">'[44]TB-DISC'!#REF!</definedName>
    <definedName name="CONTROL" localSheetId="10">#REF!</definedName>
    <definedName name="CONTROL" localSheetId="12">#REF!</definedName>
    <definedName name="CONTROL" localSheetId="6">#REF!</definedName>
    <definedName name="CONTROL" localSheetId="4">#REF!</definedName>
    <definedName name="CONTROL" localSheetId="7">#REF!</definedName>
    <definedName name="CONTROL">#REF!</definedName>
    <definedName name="Controlbs" localSheetId="10">#REF!</definedName>
    <definedName name="Controlbs" localSheetId="12">#REF!</definedName>
    <definedName name="Controlbs" localSheetId="6">#REF!</definedName>
    <definedName name="Controlbs" localSheetId="4">#REF!</definedName>
    <definedName name="Controlbs" localSheetId="7">#REF!</definedName>
    <definedName name="Controlbs">#REF!</definedName>
    <definedName name="controlpl" localSheetId="10">#REF!</definedName>
    <definedName name="controlpl" localSheetId="12">#REF!</definedName>
    <definedName name="controlpl" localSheetId="6">#REF!</definedName>
    <definedName name="controlpl" localSheetId="4">#REF!</definedName>
    <definedName name="controlpl" localSheetId="7">#REF!</definedName>
    <definedName name="controlpl">#REF!</definedName>
    <definedName name="Conventions" localSheetId="8">#REF!</definedName>
    <definedName name="Conventions" localSheetId="15">#REF!</definedName>
    <definedName name="Conventions" localSheetId="10">#REF!</definedName>
    <definedName name="Conventions" localSheetId="12">#REF!</definedName>
    <definedName name="Conventions" localSheetId="6">#REF!</definedName>
    <definedName name="Conventions" localSheetId="4">#REF!</definedName>
    <definedName name="Conventions" localSheetId="7">#REF!</definedName>
    <definedName name="Conventions">#REF!</definedName>
    <definedName name="copy1" localSheetId="10">#REF!</definedName>
    <definedName name="copy1" localSheetId="12">#REF!</definedName>
    <definedName name="copy1" localSheetId="6">#REF!</definedName>
    <definedName name="copy1" localSheetId="4">#REF!</definedName>
    <definedName name="copy1" localSheetId="7">#REF!</definedName>
    <definedName name="copy1">#REF!</definedName>
    <definedName name="copy2" localSheetId="10">#REF!</definedName>
    <definedName name="copy2" localSheetId="12">#REF!</definedName>
    <definedName name="copy2" localSheetId="6">#REF!</definedName>
    <definedName name="copy2" localSheetId="4">#REF!</definedName>
    <definedName name="copy2" localSheetId="7">#REF!</definedName>
    <definedName name="copy2">#REF!</definedName>
    <definedName name="copy3" localSheetId="10">#REF!</definedName>
    <definedName name="copy3" localSheetId="12">#REF!</definedName>
    <definedName name="copy3" localSheetId="6">#REF!</definedName>
    <definedName name="copy3" localSheetId="4">#REF!</definedName>
    <definedName name="copy3" localSheetId="7">#REF!</definedName>
    <definedName name="copy3">#REF!</definedName>
    <definedName name="copy4" localSheetId="10">#REF!</definedName>
    <definedName name="copy4" localSheetId="12">#REF!</definedName>
    <definedName name="copy4" localSheetId="6">#REF!</definedName>
    <definedName name="copy4" localSheetId="4">#REF!</definedName>
    <definedName name="copy4" localSheetId="7">#REF!</definedName>
    <definedName name="copy4">#REF!</definedName>
    <definedName name="copy5" localSheetId="10">#REF!</definedName>
    <definedName name="copy5" localSheetId="12">#REF!</definedName>
    <definedName name="copy5" localSheetId="6">#REF!</definedName>
    <definedName name="copy5" localSheetId="4">#REF!</definedName>
    <definedName name="copy5" localSheetId="7">#REF!</definedName>
    <definedName name="copy5">#REF!</definedName>
    <definedName name="copy6" localSheetId="10">#REF!</definedName>
    <definedName name="copy6" localSheetId="12">#REF!</definedName>
    <definedName name="copy6" localSheetId="6">#REF!</definedName>
    <definedName name="copy6" localSheetId="4">#REF!</definedName>
    <definedName name="copy6" localSheetId="7">#REF!</definedName>
    <definedName name="copy6">#REF!</definedName>
    <definedName name="copy7" localSheetId="10">#REF!</definedName>
    <definedName name="copy7" localSheetId="12">#REF!</definedName>
    <definedName name="copy7" localSheetId="6">#REF!</definedName>
    <definedName name="copy7" localSheetId="4">#REF!</definedName>
    <definedName name="copy7" localSheetId="7">#REF!</definedName>
    <definedName name="copy7">#REF!</definedName>
    <definedName name="copy8" localSheetId="10">#REF!</definedName>
    <definedName name="copy8" localSheetId="12">#REF!</definedName>
    <definedName name="copy8" localSheetId="6">#REF!</definedName>
    <definedName name="copy8" localSheetId="4">#REF!</definedName>
    <definedName name="copy8" localSheetId="7">#REF!</definedName>
    <definedName name="copy8">#REF!</definedName>
    <definedName name="copy9" localSheetId="10">#REF!</definedName>
    <definedName name="copy9" localSheetId="12">#REF!</definedName>
    <definedName name="copy9" localSheetId="6">#REF!</definedName>
    <definedName name="copy9" localSheetId="4">#REF!</definedName>
    <definedName name="copy9" localSheetId="7">#REF!</definedName>
    <definedName name="copy9">#REF!</definedName>
    <definedName name="CORRECT">#REF!</definedName>
    <definedName name="COST">#REF!</definedName>
    <definedName name="COST_OF_SALES" localSheetId="4">#REF!</definedName>
    <definedName name="COST_OF_SALES" localSheetId="7">#REF!</definedName>
    <definedName name="COST_OF_SALES">#REF!</definedName>
    <definedName name="CountryName">[112]Currency!$C$7</definedName>
    <definedName name="Cover" localSheetId="8" hidden="1">#REF!</definedName>
    <definedName name="Cover" hidden="1">#REF!</definedName>
    <definedName name="cp">'[113]CP STATytd'!$B$10:$C$80</definedName>
    <definedName name="CR">'[114]N-OUR'!$V$1:$X$74</definedName>
    <definedName name="CRED" localSheetId="8">[66]acct!#REF!</definedName>
    <definedName name="CRED" localSheetId="15">[66]acct!#REF!</definedName>
    <definedName name="CRED" localSheetId="10">[66]acct!#REF!</definedName>
    <definedName name="CRED" localSheetId="12">[66]acct!#REF!</definedName>
    <definedName name="CRED" localSheetId="6">[66]acct!#REF!</definedName>
    <definedName name="CRED" localSheetId="4">[66]acct!#REF!</definedName>
    <definedName name="CRED" localSheetId="7">[66]acct!#REF!</definedName>
    <definedName name="CRED">[66]acct!#REF!</definedName>
    <definedName name="CRED_11">[61]acct!#REF!</definedName>
    <definedName name="CRED_13">[61]acct!#REF!</definedName>
    <definedName name="CRED_3">[61]acct!#REF!</definedName>
    <definedName name="CRED1">[61]acct!#REF!</definedName>
    <definedName name="CREDIT" localSheetId="4">'[115]Balance Sheet'!#REF!</definedName>
    <definedName name="CREDIT" localSheetId="7">'[115]Balance Sheet'!#REF!</definedName>
    <definedName name="CREDIT">'[115]Balance Sheet'!#REF!</definedName>
    <definedName name="Credit_Confirmed" localSheetId="8">#REF!</definedName>
    <definedName name="Credit_Confirmed">#REF!</definedName>
    <definedName name="Credit_Confirmed_O" localSheetId="8">#REF!</definedName>
    <definedName name="Credit_Confirmed_O">#REF!</definedName>
    <definedName name="crgkhi" localSheetId="8">#REF!</definedName>
    <definedName name="crgkhi">#REF!</definedName>
    <definedName name="crglhr">#REF!</definedName>
    <definedName name="crit2">'[27]CDB-Deposits'!$K$4:$K$1723</definedName>
    <definedName name="_xlnm.Criteria" localSheetId="8">#REF!</definedName>
    <definedName name="_xlnm.Criteria">#REF!</definedName>
    <definedName name="crr">'[116]SCRR+CRR'!$B$22:$J$1496</definedName>
    <definedName name="csdssd">[90]EQUITIES!#REF!</definedName>
    <definedName name="CTTL" localSheetId="8">#REF!</definedName>
    <definedName name="CTTL">#REF!</definedName>
    <definedName name="CTTL_2">[56]EQUITIES!#REF!</definedName>
    <definedName name="Cum_Int" localSheetId="10">#REF!</definedName>
    <definedName name="Cum_Int" localSheetId="12">#REF!</definedName>
    <definedName name="Cum_Int" localSheetId="6">#REF!</definedName>
    <definedName name="Cum_Int" localSheetId="4">#REF!</definedName>
    <definedName name="Cum_Int" localSheetId="7">#REF!</definedName>
    <definedName name="Cum_Int">#REF!</definedName>
    <definedName name="CumSumPrt" localSheetId="4">#REF!</definedName>
    <definedName name="CumSumPrt" localSheetId="7">#REF!</definedName>
    <definedName name="CumSumPrt">#REF!</definedName>
    <definedName name="CUR">'[117]14-disposals'!$E$8</definedName>
    <definedName name="CURR">'[118]1-bwb(cb)'!$B$5</definedName>
    <definedName name="Currency" localSheetId="8">#REF!</definedName>
    <definedName name="Currency" localSheetId="15">#REF!</definedName>
    <definedName name="Currency" localSheetId="10">#REF!</definedName>
    <definedName name="Currency" localSheetId="12">#REF!</definedName>
    <definedName name="Currency" localSheetId="6">#REF!</definedName>
    <definedName name="Currency" localSheetId="4">#REF!</definedName>
    <definedName name="Currency" localSheetId="7">#REF!</definedName>
    <definedName name="Currency">#REF!</definedName>
    <definedName name="Currency_11" localSheetId="8">#REF!</definedName>
    <definedName name="Currency_11">#REF!</definedName>
    <definedName name="Currency_12">#REF!</definedName>
    <definedName name="Currency_13">#REF!</definedName>
    <definedName name="Currency_18">#REF!</definedName>
    <definedName name="CurrencyName">[112]Currency!$F$11</definedName>
    <definedName name="current_ar">'[110]Input-Qtrly'!$F$16</definedName>
    <definedName name="current_assets">'[110]Input-Qtrly'!$F$22</definedName>
    <definedName name="current_bad_debt">'[110]Input-Qtrly'!$F$40</definedName>
    <definedName name="current_cash">'[110]Input-Qtrly'!$F$14</definedName>
    <definedName name="current_cfoper">'[110]Input-Qtrly'!$F$57</definedName>
    <definedName name="current_cogs">'[110]Input-Qtrly'!$F$35</definedName>
    <definedName name="current_comstock">'[110]Input-Qtrly'!$F$56</definedName>
    <definedName name="current_cr_sales">'[110]Input-Qtrly'!$F$32</definedName>
    <definedName name="current_current_assets">'[110]Input-Qtrly'!$F$20</definedName>
    <definedName name="current_current_liab">'[110]Input-Qtrly'!$F$24</definedName>
    <definedName name="current_days">'[110]Input-Qtrly'!$F$51</definedName>
    <definedName name="current_div">'[110]Input-Qtrly'!$F$58</definedName>
    <definedName name="current_doubtful">'[110]Input-Qtrly'!$F$17</definedName>
    <definedName name="current_empbeg">'[110]Input-Qtrly'!$F$52</definedName>
    <definedName name="current_empend">'[110]Input-Qtrly'!$F$53</definedName>
    <definedName name="current_eps">'[110]Input-Qtrly'!$F$55</definedName>
    <definedName name="current_equity">'[110]Input-Qtrly'!$F$28</definedName>
    <definedName name="current_interest">'[110]Input-Qtrly'!$F$39</definedName>
    <definedName name="current_inventory">'[110]Input-Qtrly'!$F$18</definedName>
    <definedName name="current_liabilities">'[110]Input-Qtrly'!$F$27</definedName>
    <definedName name="current_netincome">'[110]Input-Qtrly'!$F$45</definedName>
    <definedName name="current_netsales">'[110]Input-Qtrly'!$F$34</definedName>
    <definedName name="current_pretax">'[110]Input-Qtrly'!$F$43</definedName>
    <definedName name="current_price">'[110]Input-Qtrly'!$F$54</definedName>
    <definedName name="CURRENT_TAX" localSheetId="10">#REF!</definedName>
    <definedName name="CURRENT_TAX" localSheetId="12">#REF!</definedName>
    <definedName name="CURRENT_TAX" localSheetId="6">#REF!</definedName>
    <definedName name="CURRENT_TAX" localSheetId="4">#REF!</definedName>
    <definedName name="CURRENT_TAX" localSheetId="7">#REF!</definedName>
    <definedName name="CURRENT_TAX">#REF!</definedName>
    <definedName name="CurrentDate">'[119]Rentals-SAM KHI'!$E$1</definedName>
    <definedName name="currqtr_date">'[110]Input-Qtrly'!$F$48</definedName>
    <definedName name="CUSTOMER" localSheetId="8">#REF!</definedName>
    <definedName name="CUSTOMER">#REF!</definedName>
    <definedName name="Customer_1" localSheetId="8">#REF!</definedName>
    <definedName name="Customer_1">#REF!</definedName>
    <definedName name="cwip" localSheetId="4">#REF!</definedName>
    <definedName name="cwip" localSheetId="7">#REF!</definedName>
    <definedName name="cwip">#REF!</definedName>
    <definedName name="cx" localSheetId="8" hidden="1">{"'CALL MONEY'!$K$53"}</definedName>
    <definedName name="cx" hidden="1">{"'CALL MONEY'!$K$53"}</definedName>
    <definedName name="CY_Accounts_Receivable">'[120]Balance Sheet'!#REF!</definedName>
    <definedName name="CY_Administration">'[120]Income Statement'!$C$22</definedName>
    <definedName name="CY_Cash">'[120]Balance Sheet'!$C$8</definedName>
    <definedName name="CY_Cash_Div_Dec">'[120]Income Statement'!#REF!</definedName>
    <definedName name="CY_CASH_DIVIDENDS_DECLARED__per_common_share">'[120]Income Statement'!#REF!</definedName>
    <definedName name="CY_Common_Equity">'[120]Balance Sheet'!#REF!</definedName>
    <definedName name="CY_Cost_of_Sales">'[120]Income Statement'!$C$18</definedName>
    <definedName name="CY_Depreciation">'[120]Income Statement'!$C$25</definedName>
    <definedName name="CY_Disc._Ops.">'[120]Income Statement'!#REF!</definedName>
    <definedName name="CY_Earnings_per_share">'[120]key indicators'!#REF!</definedName>
    <definedName name="CY_Extraord.">'[120]Income Statement'!#REF!</definedName>
    <definedName name="CY_Gross_Profit">'[120]Income Statement'!$C$20</definedName>
    <definedName name="CY_INC_AFT_TAX">'[120]Income Statement'!#REF!</definedName>
    <definedName name="CY_INC_BEF_EXTRAORD">'[120]Income Statement'!#REF!</definedName>
    <definedName name="CY_Inc_Bef_Tax">'[120]Income Statement'!#REF!</definedName>
    <definedName name="CY_Intangible_Assets">'[120]Balance Sheet'!#REF!</definedName>
    <definedName name="CY_Interest_Expense">'[120]Income Statement'!#REF!</definedName>
    <definedName name="CY_LIABIL_EQUITY">'[120]Balance Sheet'!$C$31</definedName>
    <definedName name="CY_lik_Equity" localSheetId="10">#REF!</definedName>
    <definedName name="CY_lik_Equity" localSheetId="12">#REF!</definedName>
    <definedName name="CY_lik_Equity" localSheetId="6">#REF!</definedName>
    <definedName name="CY_lik_Equity" localSheetId="4">#REF!</definedName>
    <definedName name="CY_lik_Equity" localSheetId="7">#REF!</definedName>
    <definedName name="CY_lik_Equity">#REF!</definedName>
    <definedName name="CY_lik_Income" localSheetId="10">#REF!</definedName>
    <definedName name="CY_lik_Income" localSheetId="12">#REF!</definedName>
    <definedName name="CY_lik_Income" localSheetId="6">#REF!</definedName>
    <definedName name="CY_lik_Income" localSheetId="4">#REF!</definedName>
    <definedName name="CY_lik_Income" localSheetId="7">#REF!</definedName>
    <definedName name="CY_lik_Income">#REF!</definedName>
    <definedName name="CY_lik_Liabs" localSheetId="10">#REF!</definedName>
    <definedName name="CY_lik_Liabs" localSheetId="12">#REF!</definedName>
    <definedName name="CY_lik_Liabs" localSheetId="6">#REF!</definedName>
    <definedName name="CY_lik_Liabs" localSheetId="4">#REF!</definedName>
    <definedName name="CY_lik_Liabs" localSheetId="7">#REF!</definedName>
    <definedName name="CY_lik_Liabs">#REF!</definedName>
    <definedName name="CY_lik_RetEarn_bf" localSheetId="10">#REF!</definedName>
    <definedName name="CY_lik_RetEarn_bf" localSheetId="12">#REF!</definedName>
    <definedName name="CY_lik_RetEarn_bf" localSheetId="6">#REF!</definedName>
    <definedName name="CY_lik_RetEarn_bf" localSheetId="4">#REF!</definedName>
    <definedName name="CY_lik_RetEarn_bf" localSheetId="7">#REF!</definedName>
    <definedName name="CY_lik_RetEarn_bf">#REF!</definedName>
    <definedName name="CY_LT_Debt">'[120]Balance Sheet'!#REF!</definedName>
    <definedName name="CY_Market_Value_of_Equity">'[120]Income Statement'!#REF!</definedName>
    <definedName name="CY_NET_INCOME">'[120]Income Statement'!$C$40</definedName>
    <definedName name="CY_Net_Revenue">'[120]Income Statement'!$C$8</definedName>
    <definedName name="CY_Operating_Income">'[120]Income Statement'!$C$37</definedName>
    <definedName name="CY_Other">'[120]Income Statement'!$C$24</definedName>
    <definedName name="CY_Other_LT_Assets">'[120]Balance Sheet'!#REF!</definedName>
    <definedName name="CY_Preferred_Stock">'[120]Balance Sheet'!#REF!</definedName>
    <definedName name="CY_Retained_Earnings">'[120]Balance Sheet'!#REF!</definedName>
    <definedName name="CY_Selling">'[120]Income Statement'!$C$23</definedName>
    <definedName name="CY_Tangible_Assets">'[120]Balance Sheet'!#REF!</definedName>
    <definedName name="CY_Tangible_Net_Worth">'[120]Income Statement'!#REF!</definedName>
    <definedName name="CY_Taxes">'[120]Income Statement'!#REF!</definedName>
    <definedName name="CY_TOTAL_ASSETS">'[120]Balance Sheet'!$C$20</definedName>
    <definedName name="CY_TOTAL_DEBT">'[120]Balance Sheet'!$C$28</definedName>
    <definedName name="CY_TOTAL_EQUITY">'[120]Balance Sheet'!#REF!</definedName>
    <definedName name="CY_tx_all_Equity" localSheetId="10">#REF!</definedName>
    <definedName name="CY_tx_all_Equity" localSheetId="12">#REF!</definedName>
    <definedName name="CY_tx_all_Equity" localSheetId="6">#REF!</definedName>
    <definedName name="CY_tx_all_Equity" localSheetId="4">#REF!</definedName>
    <definedName name="CY_tx_all_Equity" localSheetId="7">#REF!</definedName>
    <definedName name="CY_tx_all_Equity">#REF!</definedName>
    <definedName name="CY_tx_all_Income" localSheetId="10">#REF!</definedName>
    <definedName name="CY_tx_all_Income" localSheetId="12">#REF!</definedName>
    <definedName name="CY_tx_all_Income" localSheetId="6">#REF!</definedName>
    <definedName name="CY_tx_all_Income" localSheetId="4">#REF!</definedName>
    <definedName name="CY_tx_all_Income" localSheetId="7">#REF!</definedName>
    <definedName name="CY_tx_all_Income">#REF!</definedName>
    <definedName name="CY_tx_all_Liabs" localSheetId="10">#REF!</definedName>
    <definedName name="CY_tx_all_Liabs" localSheetId="12">#REF!</definedName>
    <definedName name="CY_tx_all_Liabs" localSheetId="6">#REF!</definedName>
    <definedName name="CY_tx_all_Liabs" localSheetId="4">#REF!</definedName>
    <definedName name="CY_tx_all_Liabs" localSheetId="7">#REF!</definedName>
    <definedName name="CY_tx_all_Liabs">#REF!</definedName>
    <definedName name="CY_tx_all_RetEarn_bf" localSheetId="10">#REF!</definedName>
    <definedName name="CY_tx_all_RetEarn_bf" localSheetId="12">#REF!</definedName>
    <definedName name="CY_tx_all_RetEarn_bf" localSheetId="6">#REF!</definedName>
    <definedName name="CY_tx_all_RetEarn_bf" localSheetId="4">#REF!</definedName>
    <definedName name="CY_tx_all_RetEarn_bf" localSheetId="7">#REF!</definedName>
    <definedName name="CY_tx_all_RetEarn_bf">#REF!</definedName>
    <definedName name="CY_tx_knw_Equity" localSheetId="10">#REF!</definedName>
    <definedName name="CY_tx_knw_Equity" localSheetId="12">#REF!</definedName>
    <definedName name="CY_tx_knw_Equity" localSheetId="6">#REF!</definedName>
    <definedName name="CY_tx_knw_Equity" localSheetId="4">#REF!</definedName>
    <definedName name="CY_tx_knw_Equity" localSheetId="7">#REF!</definedName>
    <definedName name="CY_tx_knw_Equity">#REF!</definedName>
    <definedName name="CY_tx_knw_Income" localSheetId="10">#REF!</definedName>
    <definedName name="CY_tx_knw_Income" localSheetId="12">#REF!</definedName>
    <definedName name="CY_tx_knw_Income" localSheetId="6">#REF!</definedName>
    <definedName name="CY_tx_knw_Income" localSheetId="4">#REF!</definedName>
    <definedName name="CY_tx_knw_Income" localSheetId="7">#REF!</definedName>
    <definedName name="CY_tx_knw_Income">#REF!</definedName>
    <definedName name="CY_tx_knw_Liabs" localSheetId="10">#REF!</definedName>
    <definedName name="CY_tx_knw_Liabs" localSheetId="12">#REF!</definedName>
    <definedName name="CY_tx_knw_Liabs" localSheetId="6">#REF!</definedName>
    <definedName name="CY_tx_knw_Liabs" localSheetId="4">#REF!</definedName>
    <definedName name="CY_tx_knw_Liabs" localSheetId="7">#REF!</definedName>
    <definedName name="CY_tx_knw_Liabs">#REF!</definedName>
    <definedName name="CY_tx_knw_RetEarn_bf" localSheetId="10">#REF!</definedName>
    <definedName name="CY_tx_knw_RetEarn_bf" localSheetId="12">#REF!</definedName>
    <definedName name="CY_tx_knw_RetEarn_bf" localSheetId="6">#REF!</definedName>
    <definedName name="CY_tx_knw_RetEarn_bf" localSheetId="4">#REF!</definedName>
    <definedName name="CY_tx_knw_RetEarn_bf" localSheetId="7">#REF!</definedName>
    <definedName name="CY_tx_knw_RetEarn_bf">#REF!</definedName>
    <definedName name="CY_tx_lik_Equity" localSheetId="10">#REF!</definedName>
    <definedName name="CY_tx_lik_Equity" localSheetId="12">#REF!</definedName>
    <definedName name="CY_tx_lik_Equity" localSheetId="6">#REF!</definedName>
    <definedName name="CY_tx_lik_Equity" localSheetId="4">#REF!</definedName>
    <definedName name="CY_tx_lik_Equity" localSheetId="7">#REF!</definedName>
    <definedName name="CY_tx_lik_Equity">#REF!</definedName>
    <definedName name="CY_tx_lik_Income" localSheetId="10">#REF!</definedName>
    <definedName name="CY_tx_lik_Income" localSheetId="12">#REF!</definedName>
    <definedName name="CY_tx_lik_Income" localSheetId="6">#REF!</definedName>
    <definedName name="CY_tx_lik_Income" localSheetId="4">#REF!</definedName>
    <definedName name="CY_tx_lik_Income" localSheetId="7">#REF!</definedName>
    <definedName name="CY_tx_lik_Income">#REF!</definedName>
    <definedName name="CY_tx_lik_Liabs" localSheetId="10">#REF!</definedName>
    <definedName name="CY_tx_lik_Liabs" localSheetId="12">#REF!</definedName>
    <definedName name="CY_tx_lik_Liabs" localSheetId="6">#REF!</definedName>
    <definedName name="CY_tx_lik_Liabs" localSheetId="4">#REF!</definedName>
    <definedName name="CY_tx_lik_Liabs" localSheetId="7">#REF!</definedName>
    <definedName name="CY_tx_lik_Liabs">#REF!</definedName>
    <definedName name="CY_tx_lik_RetEarn_bf" localSheetId="10">#REF!</definedName>
    <definedName name="CY_tx_lik_RetEarn_bf" localSheetId="12">#REF!</definedName>
    <definedName name="CY_tx_lik_RetEarn_bf" localSheetId="6">#REF!</definedName>
    <definedName name="CY_tx_lik_RetEarn_bf" localSheetId="4">#REF!</definedName>
    <definedName name="CY_tx_lik_RetEarn_bf" localSheetId="7">#REF!</definedName>
    <definedName name="CY_tx_lik_RetEarn_bf">#REF!</definedName>
    <definedName name="CY_Weighted_Average">'[120]Income Statement'!#REF!</definedName>
    <definedName name="CY_Working_Capital">'[120]Income Statement'!#REF!</definedName>
    <definedName name="CY_Year_Income_Statement">'[120]Income Statement'!$C$3</definedName>
    <definedName name="CYPWACC" localSheetId="10">#REF!</definedName>
    <definedName name="CYPWACC" localSheetId="12">#REF!</definedName>
    <definedName name="CYPWACC" localSheetId="6">#REF!</definedName>
    <definedName name="CYPWACC" localSheetId="4">#REF!</definedName>
    <definedName name="CYPWACC" localSheetId="7">#REF!</definedName>
    <definedName name="CYPWACC">#REF!</definedName>
    <definedName name="CYPWENG" localSheetId="10">#REF!</definedName>
    <definedName name="CYPWENG" localSheetId="12">#REF!</definedName>
    <definedName name="CYPWENG" localSheetId="6">#REF!</definedName>
    <definedName name="CYPWENG" localSheetId="4">#REF!</definedName>
    <definedName name="CYPWENG" localSheetId="7">#REF!</definedName>
    <definedName name="CYPWENG">#REF!</definedName>
    <definedName name="CYPWFIRE" localSheetId="10">#REF!</definedName>
    <definedName name="CYPWFIRE" localSheetId="12">#REF!</definedName>
    <definedName name="CYPWFIRE" localSheetId="6">#REF!</definedName>
    <definedName name="CYPWFIRE" localSheetId="4">#REF!</definedName>
    <definedName name="CYPWFIRE" localSheetId="7">#REF!</definedName>
    <definedName name="CYPWFIRE">#REF!</definedName>
    <definedName name="CYPWMARCARGO" localSheetId="10">#REF!</definedName>
    <definedName name="CYPWMARCARGO" localSheetId="12">#REF!</definedName>
    <definedName name="CYPWMARCARGO" localSheetId="6">#REF!</definedName>
    <definedName name="CYPWMARCARGO" localSheetId="4">#REF!</definedName>
    <definedName name="CYPWMARCARGO" localSheetId="7">#REF!</definedName>
    <definedName name="CYPWMARCARGO">#REF!</definedName>
    <definedName name="CYPWMARHULL" localSheetId="10">#REF!</definedName>
    <definedName name="CYPWMARHULL" localSheetId="12">#REF!</definedName>
    <definedName name="CYPWMARHULL" localSheetId="6">#REF!</definedName>
    <definedName name="CYPWMARHULL" localSheetId="4">#REF!</definedName>
    <definedName name="CYPWMARHULL" localSheetId="7">#REF!</definedName>
    <definedName name="CYPWMARHULL">#REF!</definedName>
    <definedName name="CYPWMARYACHT" localSheetId="10">#REF!</definedName>
    <definedName name="CYPWMARYACHT" localSheetId="12">#REF!</definedName>
    <definedName name="CYPWMARYACHT" localSheetId="6">#REF!</definedName>
    <definedName name="CYPWMARYACHT" localSheetId="4">#REF!</definedName>
    <definedName name="CYPWMARYACHT" localSheetId="7">#REF!</definedName>
    <definedName name="CYPWMARYACHT">#REF!</definedName>
    <definedName name="CYPWMOTOR" localSheetId="10">#REF!</definedName>
    <definedName name="CYPWMOTOR" localSheetId="12">#REF!</definedName>
    <definedName name="CYPWMOTOR" localSheetId="6">#REF!</definedName>
    <definedName name="CYPWMOTOR" localSheetId="4">#REF!</definedName>
    <definedName name="CYPWMOTOR" localSheetId="7">#REF!</definedName>
    <definedName name="CYPWMOTOR">#REF!</definedName>
    <definedName name="CYUPRACC" localSheetId="10">#REF!</definedName>
    <definedName name="CYUPRACC" localSheetId="12">#REF!</definedName>
    <definedName name="CYUPRACC" localSheetId="6">#REF!</definedName>
    <definedName name="CYUPRACC" localSheetId="4">#REF!</definedName>
    <definedName name="CYUPRACC" localSheetId="7">#REF!</definedName>
    <definedName name="CYUPRACC">#REF!</definedName>
    <definedName name="CYUPRENG" localSheetId="10">#REF!</definedName>
    <definedName name="CYUPRENG" localSheetId="12">#REF!</definedName>
    <definedName name="CYUPRENG" localSheetId="6">#REF!</definedName>
    <definedName name="CYUPRENG" localSheetId="4">#REF!</definedName>
    <definedName name="CYUPRENG" localSheetId="7">#REF!</definedName>
    <definedName name="CYUPRENG">#REF!</definedName>
    <definedName name="CYUPRFIRE" localSheetId="10">#REF!</definedName>
    <definedName name="CYUPRFIRE" localSheetId="12">#REF!</definedName>
    <definedName name="CYUPRFIRE" localSheetId="6">#REF!</definedName>
    <definedName name="CYUPRFIRE" localSheetId="4">#REF!</definedName>
    <definedName name="CYUPRFIRE" localSheetId="7">#REF!</definedName>
    <definedName name="CYUPRFIRE">#REF!</definedName>
    <definedName name="CYUPRMARCARGO" localSheetId="10">#REF!</definedName>
    <definedName name="CYUPRMARCARGO" localSheetId="12">#REF!</definedName>
    <definedName name="CYUPRMARCARGO" localSheetId="6">#REF!</definedName>
    <definedName name="CYUPRMARCARGO" localSheetId="4">#REF!</definedName>
    <definedName name="CYUPRMARCARGO" localSheetId="7">#REF!</definedName>
    <definedName name="CYUPRMARCARGO">#REF!</definedName>
    <definedName name="CYUPRMARHULL" localSheetId="10">#REF!</definedName>
    <definedName name="CYUPRMARHULL" localSheetId="12">#REF!</definedName>
    <definedName name="CYUPRMARHULL" localSheetId="6">#REF!</definedName>
    <definedName name="CYUPRMARHULL" localSheetId="4">#REF!</definedName>
    <definedName name="CYUPRMARHULL" localSheetId="7">#REF!</definedName>
    <definedName name="CYUPRMARHULL">#REF!</definedName>
    <definedName name="CYUPRMARYACHT" localSheetId="10">#REF!</definedName>
    <definedName name="CYUPRMARYACHT" localSheetId="12">#REF!</definedName>
    <definedName name="CYUPRMARYACHT" localSheetId="6">#REF!</definedName>
    <definedName name="CYUPRMARYACHT" localSheetId="4">#REF!</definedName>
    <definedName name="CYUPRMARYACHT" localSheetId="7">#REF!</definedName>
    <definedName name="CYUPRMARYACHT">#REF!</definedName>
    <definedName name="CYUPRMOTOR" localSheetId="10">#REF!</definedName>
    <definedName name="CYUPRMOTOR" localSheetId="12">#REF!</definedName>
    <definedName name="CYUPRMOTOR" localSheetId="6">#REF!</definedName>
    <definedName name="CYUPRMOTOR" localSheetId="4">#REF!</definedName>
    <definedName name="CYUPRMOTOR" localSheetId="7">#REF!</definedName>
    <definedName name="CYUPRMOTOR">#REF!</definedName>
    <definedName name="d" localSheetId="10">#REF!</definedName>
    <definedName name="d" localSheetId="12">#REF!</definedName>
    <definedName name="d" localSheetId="6">#REF!</definedName>
    <definedName name="d" localSheetId="4">#REF!</definedName>
    <definedName name="d" localSheetId="7">#REF!</definedName>
    <definedName name="d">#REF!</definedName>
    <definedName name="da" localSheetId="10">#REF!</definedName>
    <definedName name="da" localSheetId="12">#REF!</definedName>
    <definedName name="da" localSheetId="6">#REF!</definedName>
    <definedName name="da" localSheetId="4">#REF!</definedName>
    <definedName name="da" localSheetId="7">#REF!</definedName>
    <definedName name="da">#REF!</definedName>
    <definedName name="da_11">#REF!</definedName>
    <definedName name="da_12">#REF!</definedName>
    <definedName name="da_13">#REF!</definedName>
    <definedName name="da_18">#REF!</definedName>
    <definedName name="dafgdfgadg" localSheetId="10">[54]BSDOMOVS!#REF!</definedName>
    <definedName name="dafgdfgadg" localSheetId="12">[54]BSDOMOVS!#REF!</definedName>
    <definedName name="dafgdfgadg" localSheetId="6">[54]BSDOMOVS!#REF!</definedName>
    <definedName name="dafgdfgadg" localSheetId="4">[54]BSDOMOVS!#REF!</definedName>
    <definedName name="dafgdfgadg" localSheetId="7">[54]BSDOMOVS!#REF!</definedName>
    <definedName name="dafgdfgadg">[54]BSDOMOVS!#REF!</definedName>
    <definedName name="dafhdfhh" localSheetId="10">[54]BSDOMOVS!#REF!</definedName>
    <definedName name="dafhdfhh" localSheetId="12">[54]BSDOMOVS!#REF!</definedName>
    <definedName name="dafhdfhh" localSheetId="6">[54]BSDOMOVS!#REF!</definedName>
    <definedName name="dafhdfhh" localSheetId="4">[54]BSDOMOVS!#REF!</definedName>
    <definedName name="dafhdfhh" localSheetId="7">[54]BSDOMOVS!#REF!</definedName>
    <definedName name="dafhdfhh">[54]BSDOMOVS!#REF!</definedName>
    <definedName name="dagdfg" localSheetId="10">#REF!</definedName>
    <definedName name="dagdfg" localSheetId="12">#REF!</definedName>
    <definedName name="dagdfg" localSheetId="6">#REF!</definedName>
    <definedName name="dagdfg" localSheetId="4">#REF!</definedName>
    <definedName name="dagdfg" localSheetId="7">#REF!</definedName>
    <definedName name="dagdfg">#REF!</definedName>
    <definedName name="dagfgfdg" localSheetId="10">#REF!</definedName>
    <definedName name="dagfgfdg" localSheetId="12">#REF!</definedName>
    <definedName name="dagfgfdg" localSheetId="6">#REF!</definedName>
    <definedName name="dagfgfdg" localSheetId="4">#REF!</definedName>
    <definedName name="dagfgfdg" localSheetId="7">#REF!</definedName>
    <definedName name="dagfgfdg">#REF!</definedName>
    <definedName name="DAILY">'[39]0440'!$AU$156:$BZ$403</definedName>
    <definedName name="dasda" localSheetId="8" hidden="1">{"'CALL MONEY'!$K$53"}</definedName>
    <definedName name="dasda" hidden="1">{"'CALL MONEY'!$K$53"}</definedName>
    <definedName name="Data" localSheetId="10">#REF!</definedName>
    <definedName name="Data" localSheetId="12">#REF!</definedName>
    <definedName name="Data" localSheetId="6">#REF!</definedName>
    <definedName name="Data" localSheetId="4">#REF!</definedName>
    <definedName name="Data" localSheetId="7">#REF!</definedName>
    <definedName name="Data">#REF!</definedName>
    <definedName name="DATA2" localSheetId="10">#REF!</definedName>
    <definedName name="DATA2" localSheetId="12">#REF!</definedName>
    <definedName name="DATA2" localSheetId="6">#REF!</definedName>
    <definedName name="DATA2" localSheetId="4">#REF!</definedName>
    <definedName name="DATA2" localSheetId="7">#REF!</definedName>
    <definedName name="DATA2">#REF!</definedName>
    <definedName name="DATA2AC" localSheetId="10">#REF!</definedName>
    <definedName name="DATA2AC" localSheetId="12">#REF!</definedName>
    <definedName name="DATA2AC" localSheetId="6">#REF!</definedName>
    <definedName name="DATA2AC" localSheetId="4">#REF!</definedName>
    <definedName name="DATA2AC" localSheetId="7">#REF!</definedName>
    <definedName name="DATA2AC">#REF!</definedName>
    <definedName name="DATA2AH" localSheetId="10">#REF!</definedName>
    <definedName name="DATA2AH" localSheetId="12">#REF!</definedName>
    <definedName name="DATA2AH" localSheetId="6">#REF!</definedName>
    <definedName name="DATA2AH" localSheetId="4">#REF!</definedName>
    <definedName name="DATA2AH" localSheetId="7">#REF!</definedName>
    <definedName name="DATA2AH">#REF!</definedName>
    <definedName name="DATA2FS" localSheetId="10">#REF!</definedName>
    <definedName name="DATA2FS" localSheetId="12">#REF!</definedName>
    <definedName name="DATA2FS" localSheetId="6">#REF!</definedName>
    <definedName name="DATA2FS" localSheetId="4">#REF!</definedName>
    <definedName name="DATA2FS" localSheetId="7">#REF!</definedName>
    <definedName name="DATA2FS">#REF!</definedName>
    <definedName name="DATA2GS" localSheetId="10">#REF!</definedName>
    <definedName name="DATA2GS" localSheetId="12">#REF!</definedName>
    <definedName name="DATA2GS" localSheetId="6">#REF!</definedName>
    <definedName name="DATA2GS" localSheetId="4">#REF!</definedName>
    <definedName name="DATA2GS" localSheetId="7">#REF!</definedName>
    <definedName name="DATA2GS">#REF!</definedName>
    <definedName name="DATA2HM" localSheetId="10">#REF!</definedName>
    <definedName name="DATA2HM" localSheetId="12">#REF!</definedName>
    <definedName name="DATA2HM" localSheetId="6">#REF!</definedName>
    <definedName name="DATA2HM" localSheetId="4">#REF!</definedName>
    <definedName name="DATA2HM" localSheetId="7">#REF!</definedName>
    <definedName name="DATA2HM">#REF!</definedName>
    <definedName name="DATA2IC" localSheetId="10">#REF!</definedName>
    <definedName name="DATA2IC" localSheetId="12">#REF!</definedName>
    <definedName name="DATA2IC" localSheetId="6">#REF!</definedName>
    <definedName name="DATA2IC" localSheetId="4">#REF!</definedName>
    <definedName name="DATA2IC" localSheetId="7">#REF!</definedName>
    <definedName name="DATA2IC">#REF!</definedName>
    <definedName name="DATA2IC2" localSheetId="10">#REF!</definedName>
    <definedName name="DATA2IC2" localSheetId="12">#REF!</definedName>
    <definedName name="DATA2IC2" localSheetId="6">#REF!</definedName>
    <definedName name="DATA2IC2" localSheetId="4">#REF!</definedName>
    <definedName name="DATA2IC2" localSheetId="7">#REF!</definedName>
    <definedName name="DATA2IC2">#REF!</definedName>
    <definedName name="DATA2IGI" localSheetId="10">#REF!</definedName>
    <definedName name="DATA2IGI" localSheetId="12">#REF!</definedName>
    <definedName name="DATA2IGI" localSheetId="6">#REF!</definedName>
    <definedName name="DATA2IGI" localSheetId="4">#REF!</definedName>
    <definedName name="DATA2IGI" localSheetId="7">#REF!</definedName>
    <definedName name="DATA2IGI">#REF!</definedName>
    <definedName name="DATA2JS" localSheetId="10">#REF!</definedName>
    <definedName name="DATA2JS" localSheetId="12">#REF!</definedName>
    <definedName name="DATA2JS" localSheetId="6">#REF!</definedName>
    <definedName name="DATA2JS" localSheetId="4">#REF!</definedName>
    <definedName name="DATA2JS" localSheetId="7">#REF!</definedName>
    <definedName name="DATA2JS">#REF!</definedName>
    <definedName name="DATA4" localSheetId="10">#REF!</definedName>
    <definedName name="DATA4" localSheetId="12">#REF!</definedName>
    <definedName name="DATA4" localSheetId="6">#REF!</definedName>
    <definedName name="DATA4" localSheetId="4">#REF!</definedName>
    <definedName name="DATA4" localSheetId="7">#REF!</definedName>
    <definedName name="DATA4">#REF!</definedName>
    <definedName name="DATA9" localSheetId="10">#REF!</definedName>
    <definedName name="DATA9" localSheetId="12">#REF!</definedName>
    <definedName name="DATA9" localSheetId="6">#REF!</definedName>
    <definedName name="DATA9" localSheetId="4">#REF!</definedName>
    <definedName name="DATA9" localSheetId="7">#REF!</definedName>
    <definedName name="DATA9">#REF!</definedName>
    <definedName name="DATAAC" localSheetId="10">#REF!</definedName>
    <definedName name="DATAAC" localSheetId="12">#REF!</definedName>
    <definedName name="DATAAC" localSheetId="6">#REF!</definedName>
    <definedName name="DATAAC" localSheetId="4">#REF!</definedName>
    <definedName name="DATAAC" localSheetId="7">#REF!</definedName>
    <definedName name="DATAAC">#REF!</definedName>
    <definedName name="DATAAC2" localSheetId="10">#REF!</definedName>
    <definedName name="DATAAC2" localSheetId="12">#REF!</definedName>
    <definedName name="DATAAC2" localSheetId="6">#REF!</definedName>
    <definedName name="DATAAC2" localSheetId="4">#REF!</definedName>
    <definedName name="DATAAC2" localSheetId="7">#REF!</definedName>
    <definedName name="DATAAC2">#REF!</definedName>
    <definedName name="DATAAH" localSheetId="10">#REF!</definedName>
    <definedName name="DATAAH" localSheetId="12">#REF!</definedName>
    <definedName name="DATAAH" localSheetId="6">#REF!</definedName>
    <definedName name="DATAAH" localSheetId="4">#REF!</definedName>
    <definedName name="DATAAH" localSheetId="7">#REF!</definedName>
    <definedName name="DATAAH">#REF!</definedName>
    <definedName name="_xlnm.Database" localSheetId="10">#REF!</definedName>
    <definedName name="_xlnm.Database" localSheetId="12">#REF!</definedName>
    <definedName name="_xlnm.Database" localSheetId="6">#REF!</definedName>
    <definedName name="_xlnm.Database" localSheetId="4">#REF!</definedName>
    <definedName name="_xlnm.Database" localSheetId="7">#REF!</definedName>
    <definedName name="_xlnm.Database">#REF!</definedName>
    <definedName name="Database_MI" localSheetId="10">#REF!</definedName>
    <definedName name="Database_MI" localSheetId="12">#REF!</definedName>
    <definedName name="Database_MI" localSheetId="6">#REF!</definedName>
    <definedName name="Database_MI" localSheetId="4">#REF!</definedName>
    <definedName name="Database_MI" localSheetId="7">#REF!</definedName>
    <definedName name="Database_MI">#REF!</definedName>
    <definedName name="Databasenew" localSheetId="10">#REF!</definedName>
    <definedName name="Databasenew" localSheetId="12">#REF!</definedName>
    <definedName name="Databasenew" localSheetId="6">#REF!</definedName>
    <definedName name="Databasenew" localSheetId="4">#REF!</definedName>
    <definedName name="Databasenew" localSheetId="7">#REF!</definedName>
    <definedName name="Databasenew">#REF!</definedName>
    <definedName name="DATACOUPON" localSheetId="10">#REF!</definedName>
    <definedName name="DATACOUPON" localSheetId="12">#REF!</definedName>
    <definedName name="DATACOUPON" localSheetId="6">#REF!</definedName>
    <definedName name="DATACOUPON" localSheetId="4">#REF!</definedName>
    <definedName name="DATACOUPON" localSheetId="7">#REF!</definedName>
    <definedName name="DATACOUPON">#REF!</definedName>
    <definedName name="DATAEQUITY" localSheetId="10">#REF!</definedName>
    <definedName name="DATAEQUITY" localSheetId="12">#REF!</definedName>
    <definedName name="DATAEQUITY" localSheetId="6">#REF!</definedName>
    <definedName name="DATAEQUITY" localSheetId="4">#REF!</definedName>
    <definedName name="DATAEQUITY" localSheetId="7">#REF!</definedName>
    <definedName name="DATAEQUITY">#REF!</definedName>
    <definedName name="DATAEX">[101]NCSS!$C$6:$U$1682</definedName>
    <definedName name="DATAEX2">[101]NCSS!$C$6:$P$1682</definedName>
    <definedName name="DATAFS" localSheetId="10">#REF!</definedName>
    <definedName name="DATAFS" localSheetId="12">#REF!</definedName>
    <definedName name="DATAFS" localSheetId="6">#REF!</definedName>
    <definedName name="DATAFS" localSheetId="4">#REF!</definedName>
    <definedName name="DATAFS" localSheetId="7">#REF!</definedName>
    <definedName name="DATAFS">#REF!</definedName>
    <definedName name="DATAGS" localSheetId="10">#REF!</definedName>
    <definedName name="DATAGS" localSheetId="12">#REF!</definedName>
    <definedName name="DATAGS" localSheetId="6">#REF!</definedName>
    <definedName name="DATAGS" localSheetId="4">#REF!</definedName>
    <definedName name="DATAGS" localSheetId="7">#REF!</definedName>
    <definedName name="DATAGS">#REF!</definedName>
    <definedName name="DATAHM" localSheetId="10">#REF!</definedName>
    <definedName name="DATAHM" localSheetId="12">#REF!</definedName>
    <definedName name="DATAHM" localSheetId="6">#REF!</definedName>
    <definedName name="DATAHM" localSheetId="4">#REF!</definedName>
    <definedName name="DATAHM" localSheetId="7">#REF!</definedName>
    <definedName name="DATAHM">#REF!</definedName>
    <definedName name="DATAIC" localSheetId="10">#REF!</definedName>
    <definedName name="DATAIC" localSheetId="12">#REF!</definedName>
    <definedName name="DATAIC" localSheetId="6">#REF!</definedName>
    <definedName name="DATAIC" localSheetId="4">#REF!</definedName>
    <definedName name="DATAIC" localSheetId="7">#REF!</definedName>
    <definedName name="DATAIC">#REF!</definedName>
    <definedName name="DATAIGI" localSheetId="10">#REF!</definedName>
    <definedName name="DATAIGI" localSheetId="12">#REF!</definedName>
    <definedName name="DATAIGI" localSheetId="6">#REF!</definedName>
    <definedName name="DATAIGI" localSheetId="4">#REF!</definedName>
    <definedName name="DATAIGI" localSheetId="7">#REF!</definedName>
    <definedName name="DATAIGI">#REF!</definedName>
    <definedName name="DATAJS" localSheetId="10">#REF!</definedName>
    <definedName name="DATAJS" localSheetId="12">#REF!</definedName>
    <definedName name="DATAJS" localSheetId="6">#REF!</definedName>
    <definedName name="DATAJS" localSheetId="4">#REF!</definedName>
    <definedName name="DATAJS" localSheetId="7">#REF!</definedName>
    <definedName name="DATAJS">#REF!</definedName>
    <definedName name="DATAJS2" localSheetId="10">#REF!</definedName>
    <definedName name="DATAJS2" localSheetId="12">#REF!</definedName>
    <definedName name="DATAJS2" localSheetId="6">#REF!</definedName>
    <definedName name="DATAJS2" localSheetId="4">#REF!</definedName>
    <definedName name="DATAJS2" localSheetId="7">#REF!</definedName>
    <definedName name="DATAJS2">#REF!</definedName>
    <definedName name="DATAPSE">#REF!</definedName>
    <definedName name="DATATFC" localSheetId="10">#REF!</definedName>
    <definedName name="DATATFC" localSheetId="12">#REF!</definedName>
    <definedName name="DATATFC" localSheetId="6">#REF!</definedName>
    <definedName name="DATATFC" localSheetId="4">#REF!</definedName>
    <definedName name="DATATFC" localSheetId="7">#REF!</definedName>
    <definedName name="DATATFC">#REF!</definedName>
    <definedName name="DATE" localSheetId="4">#REF!</definedName>
    <definedName name="DATE" localSheetId="7">#REF!</definedName>
    <definedName name="DATE">#REF!</definedName>
    <definedName name="Days" localSheetId="10">#REF!</definedName>
    <definedName name="Days" localSheetId="12">#REF!</definedName>
    <definedName name="Days" localSheetId="6">#REF!</definedName>
    <definedName name="Days" localSheetId="4">#REF!</definedName>
    <definedName name="Days" localSheetId="7">#REF!</definedName>
    <definedName name="Days">#REF!</definedName>
    <definedName name="Days_11">#REF!</definedName>
    <definedName name="Days_13">#REF!</definedName>
    <definedName name="DB">[44]DISC!$AQ$11:$BC$56</definedName>
    <definedName name="Dbase" localSheetId="10">#REF!</definedName>
    <definedName name="Dbase" localSheetId="12">#REF!</definedName>
    <definedName name="Dbase" localSheetId="6">#REF!</definedName>
    <definedName name="Dbase" localSheetId="4">#REF!</definedName>
    <definedName name="Dbase" localSheetId="7">#REF!</definedName>
    <definedName name="Dbase">#REF!</definedName>
    <definedName name="DBRATE">#REF!</definedName>
    <definedName name="DCL">#REF!</definedName>
    <definedName name="DCL_2">[56]EQUITIES!#REF!</definedName>
    <definedName name="DD" localSheetId="10">'[1]last qrt2001'!#REF!</definedName>
    <definedName name="DD" localSheetId="12">'[1]last qrt2001'!#REF!</definedName>
    <definedName name="DD" localSheetId="6">'[1]last qrt2001'!#REF!</definedName>
    <definedName name="DD" localSheetId="4">'[1]last qrt2001'!#REF!</definedName>
    <definedName name="DD" localSheetId="7">'[1]last qrt2001'!#REF!</definedName>
    <definedName name="DD">'[1]last qrt2001'!#REF!</definedName>
    <definedName name="DD_11">'[1]last qrt2001'!#REF!</definedName>
    <definedName name="DD_13">'[1]last qrt2001'!#REF!</definedName>
    <definedName name="DD_9">'[1]last qrt2001'!#REF!</definedName>
    <definedName name="DD_Curr">[121]Currency!$C$3</definedName>
    <definedName name="ddd" localSheetId="8">#REF!</definedName>
    <definedName name="ddd" localSheetId="15">#REF!</definedName>
    <definedName name="ddd" localSheetId="10">#REF!</definedName>
    <definedName name="ddd" localSheetId="12">#REF!</definedName>
    <definedName name="ddd" localSheetId="6">#REF!</definedName>
    <definedName name="ddd" localSheetId="4">#REF!</definedName>
    <definedName name="ddd" localSheetId="7">#REF!</definedName>
    <definedName name="ddd">#REF!</definedName>
    <definedName name="dddd" localSheetId="8">#REF!</definedName>
    <definedName name="dddd" localSheetId="15">#REF!</definedName>
    <definedName name="dddd" localSheetId="10">#REF!</definedName>
    <definedName name="dddd" localSheetId="12">#REF!</definedName>
    <definedName name="dddd" localSheetId="6">#REF!</definedName>
    <definedName name="dddd" localSheetId="4">#REF!</definedName>
    <definedName name="dddd" localSheetId="7">#REF!</definedName>
    <definedName name="dddd">#REF!</definedName>
    <definedName name="DDDDDD" localSheetId="8" hidden="1">{#N/A,#N/A,FALSE,"REPORT"}</definedName>
    <definedName name="DDDDDD" hidden="1">{#N/A,#N/A,FALSE,"REPORT"}</definedName>
    <definedName name="deals">[122]Main!$B$6</definedName>
    <definedName name="DEBIT" localSheetId="8">'[115]Balance Sheet'!#REF!</definedName>
    <definedName name="DEBIT" localSheetId="4">'[115]Balance Sheet'!#REF!</definedName>
    <definedName name="DEBIT" localSheetId="7">'[115]Balance Sheet'!#REF!</definedName>
    <definedName name="DEBIT">'[115]Balance Sheet'!#REF!</definedName>
    <definedName name="dec" localSheetId="10">#REF!</definedName>
    <definedName name="dec" localSheetId="12">#REF!</definedName>
    <definedName name="dec" localSheetId="6">#REF!</definedName>
    <definedName name="dec" localSheetId="4">#REF!</definedName>
    <definedName name="dec" localSheetId="7">#REF!</definedName>
    <definedName name="dec">#REF!</definedName>
    <definedName name="DEFERED_TAX" localSheetId="10">#REF!</definedName>
    <definedName name="DEFERED_TAX" localSheetId="12">#REF!</definedName>
    <definedName name="DEFERED_TAX" localSheetId="6">#REF!</definedName>
    <definedName name="DEFERED_TAX" localSheetId="4">#REF!</definedName>
    <definedName name="DEFERED_TAX" localSheetId="7">#REF!</definedName>
    <definedName name="DEFERED_TAX">#REF!</definedName>
    <definedName name="dEFF.LIA" localSheetId="8">[66]acct!#REF!</definedName>
    <definedName name="dEFF.LIA" localSheetId="15">[66]acct!#REF!</definedName>
    <definedName name="dEFF.LIA" localSheetId="10">[66]acct!#REF!</definedName>
    <definedName name="dEFF.LIA" localSheetId="12">[66]acct!#REF!</definedName>
    <definedName name="dEFF.LIA" localSheetId="6">[66]acct!#REF!</definedName>
    <definedName name="dEFF.LIA" localSheetId="4">[66]acct!#REF!</definedName>
    <definedName name="dEFF.LIA" localSheetId="7">[66]acct!#REF!</definedName>
    <definedName name="dEFF.LIA">[66]acct!#REF!</definedName>
    <definedName name="dEFF.LIA_11">[61]acct!#REF!</definedName>
    <definedName name="dEFF.LIA_13">[61]acct!#REF!</definedName>
    <definedName name="dEFF.LIA_3">[61]acct!#REF!</definedName>
    <definedName name="DELETIONS" localSheetId="10">#REF!</definedName>
    <definedName name="DELETIONS" localSheetId="12">#REF!</definedName>
    <definedName name="DELETIONS" localSheetId="6">#REF!</definedName>
    <definedName name="DELETIONS" localSheetId="4">#REF!</definedName>
    <definedName name="DELETIONS" localSheetId="7">#REF!</definedName>
    <definedName name="DELETIONS">#REF!</definedName>
    <definedName name="DEM_JPY">#REF!</definedName>
    <definedName name="dep">#REF!</definedName>
    <definedName name="dep_11">#REF!</definedName>
    <definedName name="dep_13">#REF!</definedName>
    <definedName name="DEP_SCHEDULE" localSheetId="4">#REF!</definedName>
    <definedName name="DEP_SCHEDULE" localSheetId="7">#REF!</definedName>
    <definedName name="DEP_SCHEDULE">#REF!</definedName>
    <definedName name="dep00">#REF!</definedName>
    <definedName name="DEPREC">#REF!</definedName>
    <definedName name="Description" localSheetId="8">#REF!</definedName>
    <definedName name="Description" localSheetId="15">#REF!</definedName>
    <definedName name="Description" localSheetId="10">#REF!</definedName>
    <definedName name="Description" localSheetId="12">#REF!</definedName>
    <definedName name="Description" localSheetId="6">#REF!</definedName>
    <definedName name="Description" localSheetId="4">#REF!</definedName>
    <definedName name="Description" localSheetId="7">#REF!</definedName>
    <definedName name="Description">#REF!</definedName>
    <definedName name="DETAIL" localSheetId="4">#REF!</definedName>
    <definedName name="DETAIL" localSheetId="7">#REF!</definedName>
    <definedName name="DETAIL">#REF!</definedName>
    <definedName name="Details">[123]Augbkp98!$B$6:$G$25</definedName>
    <definedName name="df">'[124]Note 2.6-4'!#REF!</definedName>
    <definedName name="DF_O" localSheetId="8">#REF!</definedName>
    <definedName name="DF_O">#REF!</definedName>
    <definedName name="dfad">[5]BSDOMOVS!#REF!</definedName>
    <definedName name="DFASW" localSheetId="8">#REF!</definedName>
    <definedName name="DFASW" localSheetId="4">#REF!</definedName>
    <definedName name="DFASW" localSheetId="7">#REF!</definedName>
    <definedName name="DFASW">#REF!</definedName>
    <definedName name="DFD" localSheetId="10">'[125]Abu Dhabi'!#REF!</definedName>
    <definedName name="DFD" localSheetId="12">'[125]Abu Dhabi'!#REF!</definedName>
    <definedName name="DFD" localSheetId="6">'[125]Abu Dhabi'!#REF!</definedName>
    <definedName name="DFD" localSheetId="4">'[125]Abu Dhabi'!#REF!</definedName>
    <definedName name="DFD" localSheetId="7">'[125]Abu Dhabi'!#REF!</definedName>
    <definedName name="DFD">'[125]Abu Dhabi'!#REF!</definedName>
    <definedName name="dfew" localSheetId="10">[126]BSDOMOVS!#REF!</definedName>
    <definedName name="dfew" localSheetId="12">[126]BSDOMOVS!#REF!</definedName>
    <definedName name="dfew" localSheetId="6">[126]BSDOMOVS!#REF!</definedName>
    <definedName name="dfew" localSheetId="4">[126]BSDOMOVS!#REF!</definedName>
    <definedName name="dfew" localSheetId="7">[126]BSDOMOVS!#REF!</definedName>
    <definedName name="dfew">[126]BSDOMOVS!#REF!</definedName>
    <definedName name="dffgfvbdff" localSheetId="10">'[37]LS-UAE'!#REF!</definedName>
    <definedName name="dffgfvbdff" localSheetId="12">'[37]LS-UAE'!#REF!</definedName>
    <definedName name="dffgfvbdff" localSheetId="6">'[37]LS-UAE'!#REF!</definedName>
    <definedName name="dffgfvbdff" localSheetId="4">'[37]LS-UAE'!#REF!</definedName>
    <definedName name="dffgfvbdff" localSheetId="7">'[37]LS-UAE'!#REF!</definedName>
    <definedName name="dffgfvbdff">'[37]LS-UAE'!#REF!</definedName>
    <definedName name="dfg" localSheetId="8" hidden="1">{#N/A,#N/A,FALSE,"dec98qtr";#N/A,#N/A,FALSE,"suppdecsep98";#N/A,#N/A,FALSE,"w-dec98"}</definedName>
    <definedName name="dfg" hidden="1">{#N/A,#N/A,FALSE,"dec98qtr";#N/A,#N/A,FALSE,"suppdecsep98";#N/A,#N/A,FALSE,"w-dec98"}</definedName>
    <definedName name="dfgadfg" localSheetId="10">#REF!</definedName>
    <definedName name="dfgadfg" localSheetId="12">#REF!</definedName>
    <definedName name="dfgadfg" localSheetId="6">#REF!</definedName>
    <definedName name="dfgadfg" localSheetId="4">#REF!</definedName>
    <definedName name="dfgadfg" localSheetId="7">#REF!</definedName>
    <definedName name="dfgadfg">#REF!</definedName>
    <definedName name="dfgdfg" localSheetId="10">[54]BSDOMOVS!#REF!</definedName>
    <definedName name="dfgdfg" localSheetId="12">[54]BSDOMOVS!#REF!</definedName>
    <definedName name="dfgdfg" localSheetId="6">[54]BSDOMOVS!#REF!</definedName>
    <definedName name="dfgdfg" localSheetId="4">[54]BSDOMOVS!#REF!</definedName>
    <definedName name="dfgdfg" localSheetId="7">[54]BSDOMOVS!#REF!</definedName>
    <definedName name="dfgdfg">[54]BSDOMOVS!#REF!</definedName>
    <definedName name="dfgdfgadfg" localSheetId="10">#REF!</definedName>
    <definedName name="dfgdfgadfg" localSheetId="12">#REF!</definedName>
    <definedName name="dfgdfgadfg" localSheetId="6">#REF!</definedName>
    <definedName name="dfgdfgadfg" localSheetId="4">#REF!</definedName>
    <definedName name="dfgdfgadfg" localSheetId="7">#REF!</definedName>
    <definedName name="dfgdfgadfg">#REF!</definedName>
    <definedName name="dfgdsg" localSheetId="10">[54]BSDOMOVS!#REF!</definedName>
    <definedName name="dfgdsg" localSheetId="12">[54]BSDOMOVS!#REF!</definedName>
    <definedName name="dfgdsg" localSheetId="6">[54]BSDOMOVS!#REF!</definedName>
    <definedName name="dfgdsg" localSheetId="4">[54]BSDOMOVS!#REF!</definedName>
    <definedName name="dfgdsg" localSheetId="7">[54]BSDOMOVS!#REF!</definedName>
    <definedName name="dfgdsg">[54]BSDOMOVS!#REF!</definedName>
    <definedName name="dfgfddfb" localSheetId="10">#REF!</definedName>
    <definedName name="dfgfddfb" localSheetId="12">#REF!</definedName>
    <definedName name="dfgfddfb" localSheetId="6">#REF!</definedName>
    <definedName name="dfgfddfb" localSheetId="4">#REF!</definedName>
    <definedName name="dfgfddfb" localSheetId="7">#REF!</definedName>
    <definedName name="dfgfddfb">#REF!</definedName>
    <definedName name="dfh">#REF!</definedName>
    <definedName name="dfhadfhhf" localSheetId="10">#REF!</definedName>
    <definedName name="dfhadfhhf" localSheetId="12">#REF!</definedName>
    <definedName name="dfhadfhhf" localSheetId="6">#REF!</definedName>
    <definedName name="dfhadfhhf" localSheetId="4">#REF!</definedName>
    <definedName name="dfhadfhhf" localSheetId="7">#REF!</definedName>
    <definedName name="dfhadfhhf">#REF!</definedName>
    <definedName name="DFHIPL" localSheetId="4">#REF!</definedName>
    <definedName name="DFHIPL" localSheetId="7">#REF!</definedName>
    <definedName name="DFHIPL">#REF!</definedName>
    <definedName name="DFHTL" localSheetId="4">#REF!</definedName>
    <definedName name="DFHTL" localSheetId="7">#REF!</definedName>
    <definedName name="DFHTL">#REF!</definedName>
    <definedName name="DFUFE" localSheetId="4">#REF!</definedName>
    <definedName name="DFUFE" localSheetId="7">#REF!</definedName>
    <definedName name="DFUFE">#REF!</definedName>
    <definedName name="DGKC">#REF!</definedName>
    <definedName name="DGKC_2">[56]EQUITIES!#REF!</definedName>
    <definedName name="Di" localSheetId="8" hidden="1">#REF!</definedName>
    <definedName name="Di" hidden="1">#REF!</definedName>
    <definedName name="Differences" localSheetId="10">#REF!</definedName>
    <definedName name="Differences" localSheetId="12">#REF!</definedName>
    <definedName name="Differences" localSheetId="6">#REF!</definedName>
    <definedName name="Differences" localSheetId="4">#REF!</definedName>
    <definedName name="Differences" localSheetId="7">#REF!</definedName>
    <definedName name="Differences">#REF!</definedName>
    <definedName name="Differences_11">#REF!</definedName>
    <definedName name="Differences_12">#REF!</definedName>
    <definedName name="Differences_13">#REF!</definedName>
    <definedName name="Differences_18">#REF!</definedName>
    <definedName name="Differnces" localSheetId="10">'[127]Notes1-5'!#REF!</definedName>
    <definedName name="Differnces" localSheetId="12">'[127]Notes1-5'!#REF!</definedName>
    <definedName name="Differnces" localSheetId="6">'[127]Notes1-5'!#REF!</definedName>
    <definedName name="Differnces" localSheetId="4">'[127]Notes1-5'!#REF!</definedName>
    <definedName name="Differnces" localSheetId="7">'[127]Notes1-5'!#REF!</definedName>
    <definedName name="Differnces">'[127]Notes1-5'!#REF!</definedName>
    <definedName name="Differnces_11">[128]Notes1_5!#REF!</definedName>
    <definedName name="Differnces_13">[128]Notes1_5!#REF!</definedName>
    <definedName name="Differnces_9">[128]Notes1_5!#REF!</definedName>
    <definedName name="disposal" localSheetId="10">#REF!</definedName>
    <definedName name="disposal" localSheetId="12">#REF!</definedName>
    <definedName name="disposal" localSheetId="6">#REF!</definedName>
    <definedName name="disposal" localSheetId="4">#REF!</definedName>
    <definedName name="disposal" localSheetId="7">#REF!</definedName>
    <definedName name="disposal">#REF!</definedName>
    <definedName name="division" localSheetId="4">#REF!</definedName>
    <definedName name="division" localSheetId="7">#REF!</definedName>
    <definedName name="division">#REF!</definedName>
    <definedName name="djas">#REF!</definedName>
    <definedName name="djhkc" localSheetId="10">[129]Notes!#REF!</definedName>
    <definedName name="djhkc" localSheetId="12">[129]Notes!#REF!</definedName>
    <definedName name="djhkc" localSheetId="6">[129]Notes!#REF!</definedName>
    <definedName name="djhkc" localSheetId="4">[129]Notes!#REF!</definedName>
    <definedName name="djhkc" localSheetId="7">[129]Notes!#REF!</definedName>
    <definedName name="djhkc">[129]Notes!#REF!</definedName>
    <definedName name="dki" localSheetId="10">[126]BSDOMOVS!#REF!</definedName>
    <definedName name="dki" localSheetId="12">[126]BSDOMOVS!#REF!</definedName>
    <definedName name="dki" localSheetId="6">[126]BSDOMOVS!#REF!</definedName>
    <definedName name="dki" localSheetId="4">[126]BSDOMOVS!#REF!</definedName>
    <definedName name="dki" localSheetId="7">[126]BSDOMOVS!#REF!</definedName>
    <definedName name="dki">[126]BSDOMOVS!#REF!</definedName>
    <definedName name="dmj" localSheetId="8">#REF!</definedName>
    <definedName name="dmj">#REF!</definedName>
    <definedName name="dmld" localSheetId="8">#REF!</definedName>
    <definedName name="dmld">#REF!</definedName>
    <definedName name="doha">'[84]DOHA QATAR '!$A$14:$P$33</definedName>
    <definedName name="Dollar_Threshold">'[120]Balance Sheet'!$G$4</definedName>
    <definedName name="dom" localSheetId="10">#REF!</definedName>
    <definedName name="dom" localSheetId="12">#REF!</definedName>
    <definedName name="dom" localSheetId="6">#REF!</definedName>
    <definedName name="dom" localSheetId="4">#REF!</definedName>
    <definedName name="dom" localSheetId="7">#REF!</definedName>
    <definedName name="dom">#REF!</definedName>
    <definedName name="dombs" localSheetId="10">#REF!</definedName>
    <definedName name="dombs" localSheetId="12">#REF!</definedName>
    <definedName name="dombs" localSheetId="6">#REF!</definedName>
    <definedName name="dombs" localSheetId="4">#REF!</definedName>
    <definedName name="dombs" localSheetId="7">#REF!</definedName>
    <definedName name="dombs">#REF!</definedName>
    <definedName name="DOMOVS" localSheetId="10">#REF!</definedName>
    <definedName name="DOMOVS" localSheetId="12">#REF!</definedName>
    <definedName name="DOMOVS" localSheetId="6">#REF!</definedName>
    <definedName name="DOMOVS" localSheetId="4">#REF!</definedName>
    <definedName name="DOMOVS" localSheetId="7">#REF!</definedName>
    <definedName name="DOMOVS">#REF!</definedName>
    <definedName name="DON" localSheetId="4">#REF!</definedName>
    <definedName name="DON" localSheetId="7">#REF!</definedName>
    <definedName name="DON">#REF!</definedName>
    <definedName name="DONold" localSheetId="4">[130]Total!#REF!</definedName>
    <definedName name="DONold" localSheetId="7">[130]Total!#REF!</definedName>
    <definedName name="DONold">[130]Total!#REF!</definedName>
    <definedName name="download" localSheetId="8">#REF!</definedName>
    <definedName name="download">#REF!</definedName>
    <definedName name="dPlanningMateriality">[131]Sheet1!$B$46</definedName>
    <definedName name="dptNames" localSheetId="10">#REF!</definedName>
    <definedName name="dptNames" localSheetId="12">#REF!</definedName>
    <definedName name="dptNames" localSheetId="6">#REF!</definedName>
    <definedName name="dptNames" localSheetId="4">#REF!</definedName>
    <definedName name="dptNames" localSheetId="7">#REF!</definedName>
    <definedName name="dptNames">#REF!</definedName>
    <definedName name="dr" localSheetId="10">#REF!</definedName>
    <definedName name="dr" localSheetId="12">#REF!</definedName>
    <definedName name="dr" localSheetId="6">#REF!</definedName>
    <definedName name="dr" localSheetId="4">#REF!</definedName>
    <definedName name="dr" localSheetId="7">#REF!</definedName>
    <definedName name="dr">#REF!</definedName>
    <definedName name="dr_11">#REF!</definedName>
    <definedName name="dr_12">#REF!</definedName>
    <definedName name="dr_13">#REF!</definedName>
    <definedName name="dr_18">#REF!</definedName>
    <definedName name="ds" localSheetId="10">#REF!</definedName>
    <definedName name="ds" localSheetId="12">#REF!</definedName>
    <definedName name="ds" localSheetId="6">#REF!</definedName>
    <definedName name="ds" localSheetId="4">#REF!</definedName>
    <definedName name="ds" localSheetId="7">#REF!</definedName>
    <definedName name="ds">#REF!</definedName>
    <definedName name="dsds" localSheetId="4">'[132]Notes1-5'!#REF!</definedName>
    <definedName name="dsds" localSheetId="7">'[132]Notes1-5'!#REF!</definedName>
    <definedName name="dsds">'[132]Notes1-5'!#REF!</definedName>
    <definedName name="dsds_11">[132]Notes1_5!#REF!</definedName>
    <definedName name="dsds_13">[132]Notes1_5!#REF!</definedName>
    <definedName name="dsds_9">[132]Notes1_5!#REF!</definedName>
    <definedName name="DSDSADSD" localSheetId="10" hidden="1">#REF!</definedName>
    <definedName name="DSDSADSD" localSheetId="12" hidden="1">#REF!</definedName>
    <definedName name="DSDSADSD" localSheetId="6" hidden="1">#REF!</definedName>
    <definedName name="DSDSADSD" localSheetId="4" hidden="1">#REF!</definedName>
    <definedName name="DSDSADSD" localSheetId="7" hidden="1">#REF!</definedName>
    <definedName name="DSDSADSD" hidden="1">#REF!</definedName>
    <definedName name="dsfjhfjk" localSheetId="8" hidden="1">{#N/A,#N/A,FALSE,"dec98qtr";#N/A,#N/A,FALSE,"suppdecsep98";#N/A,#N/A,FALSE,"w-dec98"}</definedName>
    <definedName name="dsfjhfjk" hidden="1">{#N/A,#N/A,FALSE,"dec98qtr";#N/A,#N/A,FALSE,"suppdecsep98";#N/A,#N/A,FALSE,"w-dec98"}</definedName>
    <definedName name="dsggdgs" localSheetId="10">[54]BSDOMOVS!#REF!</definedName>
    <definedName name="dsggdgs" localSheetId="12">[54]BSDOMOVS!#REF!</definedName>
    <definedName name="dsggdgs" localSheetId="6">[54]BSDOMOVS!#REF!</definedName>
    <definedName name="dsggdgs" localSheetId="4">[54]BSDOMOVS!#REF!</definedName>
    <definedName name="dsggdgs" localSheetId="7">[54]BSDOMOVS!#REF!</definedName>
    <definedName name="dsggdgs">[54]BSDOMOVS!#REF!</definedName>
    <definedName name="dsgsdgs" localSheetId="10">#REF!</definedName>
    <definedName name="dsgsdgs" localSheetId="12">#REF!</definedName>
    <definedName name="dsgsdgs" localSheetId="6">#REF!</definedName>
    <definedName name="dsgsdgs" localSheetId="4">#REF!</definedName>
    <definedName name="dsgsdgs" localSheetId="7">#REF!</definedName>
    <definedName name="dsgsdgs">#REF!</definedName>
    <definedName name="Dssssss" hidden="1">#REF!</definedName>
    <definedName name="DST" hidden="1">#REF!</definedName>
    <definedName name="dswef" localSheetId="8">#REF!</definedName>
    <definedName name="dswef" localSheetId="10">#REF!</definedName>
    <definedName name="dswef" localSheetId="6">#REF!</definedName>
    <definedName name="dswef" localSheetId="4">#REF!</definedName>
    <definedName name="dswef" localSheetId="7">#REF!</definedName>
    <definedName name="dswef">#REF!</definedName>
    <definedName name="DTASW" localSheetId="4">#REF!</definedName>
    <definedName name="DTASW" localSheetId="7">#REF!</definedName>
    <definedName name="DTASW">#REF!</definedName>
    <definedName name="DTHIPL" localSheetId="4">#REF!</definedName>
    <definedName name="DTHIPL" localSheetId="7">#REF!</definedName>
    <definedName name="DTHIPL">#REF!</definedName>
    <definedName name="DTHTL" localSheetId="4">#REF!</definedName>
    <definedName name="DTHTL" localSheetId="7">#REF!</definedName>
    <definedName name="DTHTL">#REF!</definedName>
    <definedName name="DTUFE" localSheetId="4">#REF!</definedName>
    <definedName name="DTUFE" localSheetId="7">#REF!</definedName>
    <definedName name="DTUFE">#REF!</definedName>
    <definedName name="DVFASW" localSheetId="4">#REF!</definedName>
    <definedName name="DVFASW" localSheetId="7">#REF!</definedName>
    <definedName name="DVFASW">#REF!</definedName>
    <definedName name="DVFHIPL" localSheetId="4">#REF!</definedName>
    <definedName name="DVFHIPL" localSheetId="7">#REF!</definedName>
    <definedName name="DVFHIPL">#REF!</definedName>
    <definedName name="DVFHTL" localSheetId="4">#REF!</definedName>
    <definedName name="DVFHTL" localSheetId="7">#REF!</definedName>
    <definedName name="DVFHTL">#REF!</definedName>
    <definedName name="DVFUFE" localSheetId="4">#REF!</definedName>
    <definedName name="DVFUFE" localSheetId="7">#REF!</definedName>
    <definedName name="DVFUFE">#REF!</definedName>
    <definedName name="DVTASW" localSheetId="4">#REF!</definedName>
    <definedName name="DVTASW" localSheetId="7">#REF!</definedName>
    <definedName name="DVTASW">#REF!</definedName>
    <definedName name="DVTHIPL" localSheetId="4">#REF!</definedName>
    <definedName name="DVTHIPL" localSheetId="7">#REF!</definedName>
    <definedName name="DVTHIPL">#REF!</definedName>
    <definedName name="DVTHTL" localSheetId="4">#REF!</definedName>
    <definedName name="DVTHTL" localSheetId="7">#REF!</definedName>
    <definedName name="DVTHTL">#REF!</definedName>
    <definedName name="DVTUFE" localSheetId="4">#REF!</definedName>
    <definedName name="DVTUFE" localSheetId="7">#REF!</definedName>
    <definedName name="DVTUFE">#REF!</definedName>
    <definedName name="dx" localSheetId="10">#REF!</definedName>
    <definedName name="dx" localSheetId="12">#REF!</definedName>
    <definedName name="dx" localSheetId="6">#REF!</definedName>
    <definedName name="dx" localSheetId="4">#REF!</definedName>
    <definedName name="dx" localSheetId="7">#REF!</definedName>
    <definedName name="dx">#REF!</definedName>
    <definedName name="E" localSheetId="10">#REF!</definedName>
    <definedName name="E" localSheetId="12">#REF!</definedName>
    <definedName name="E" localSheetId="6">#REF!</definedName>
    <definedName name="E" localSheetId="4">#REF!</definedName>
    <definedName name="E" localSheetId="7">#REF!</definedName>
    <definedName name="E">#REF!</definedName>
    <definedName name="E_11">#REF!</definedName>
    <definedName name="E_12">#REF!</definedName>
    <definedName name="E_13">#REF!</definedName>
    <definedName name="E_18">#REF!</definedName>
    <definedName name="edcba" localSheetId="8">[54]BSDOMOVS!#REF!</definedName>
    <definedName name="edcba" localSheetId="10">[54]BSDOMOVS!#REF!</definedName>
    <definedName name="edcba" localSheetId="12">[54]BSDOMOVS!#REF!</definedName>
    <definedName name="edcba" localSheetId="6">[54]BSDOMOVS!#REF!</definedName>
    <definedName name="edcba" localSheetId="4">[54]BSDOMOVS!#REF!</definedName>
    <definedName name="edcba" localSheetId="7">[54]BSDOMOVS!#REF!</definedName>
    <definedName name="edcba">[54]BSDOMOVS!#REF!</definedName>
    <definedName name="efe" localSheetId="8">#REF!</definedName>
    <definedName name="efe">#REF!</definedName>
    <definedName name="EGY" localSheetId="4">#REF!</definedName>
    <definedName name="EGY" localSheetId="7">#REF!</definedName>
    <definedName name="EGY">#REF!</definedName>
    <definedName name="EI" localSheetId="4">#REF!</definedName>
    <definedName name="EI" localSheetId="7">#REF!</definedName>
    <definedName name="EI">#REF!</definedName>
    <definedName name="EILMAT" localSheetId="4">#REF!</definedName>
    <definedName name="EILMAT" localSheetId="7">#REF!</definedName>
    <definedName name="EILMAT">#REF!</definedName>
    <definedName name="ELIGIBLE">[44]SCRIPTS!$O$2:$R$6</definedName>
    <definedName name="EMAN" localSheetId="10">#REF!</definedName>
    <definedName name="EMAN" localSheetId="12">#REF!</definedName>
    <definedName name="EMAN" localSheetId="6">#REF!</definedName>
    <definedName name="EMAN" localSheetId="4">#REF!</definedName>
    <definedName name="EMAN" localSheetId="7">#REF!</definedName>
    <definedName name="EMAN">#REF!</definedName>
    <definedName name="End_Bal" localSheetId="10">#REF!</definedName>
    <definedName name="End_Bal" localSheetId="12">#REF!</definedName>
    <definedName name="End_Bal" localSheetId="6">#REF!</definedName>
    <definedName name="End_Bal" localSheetId="4">#REF!</definedName>
    <definedName name="End_Bal" localSheetId="7">#REF!</definedName>
    <definedName name="End_Bal">#REF!</definedName>
    <definedName name="ENGRO">#REF!</definedName>
    <definedName name="ENGRO_2">[56]EQUITIES!#REF!</definedName>
    <definedName name="EntityName">[112]Currency!$F$9</definedName>
    <definedName name="EPAGE1" localSheetId="10">#REF!</definedName>
    <definedName name="EPAGE1" localSheetId="12">#REF!</definedName>
    <definedName name="EPAGE1" localSheetId="6">#REF!</definedName>
    <definedName name="EPAGE1" localSheetId="4">#REF!</definedName>
    <definedName name="EPAGE1" localSheetId="7">#REF!</definedName>
    <definedName name="EPAGE1">#REF!</definedName>
    <definedName name="Equity" localSheetId="8">#REF!</definedName>
    <definedName name="Equity" localSheetId="10">#REF!</definedName>
    <definedName name="Equity" localSheetId="12">#REF!</definedName>
    <definedName name="Equity" localSheetId="6">#REF!</definedName>
    <definedName name="Equity" localSheetId="4">#REF!</definedName>
    <definedName name="Equity" localSheetId="7">#REF!</definedName>
    <definedName name="Equity">#REF!</definedName>
    <definedName name="Err_Add_Plus10" localSheetId="8">#REF!</definedName>
    <definedName name="Err_Add_Plus10" localSheetId="15">#REF!</definedName>
    <definedName name="Err_Add_Plus10" localSheetId="10">#REF!</definedName>
    <definedName name="Err_Add_Plus10" localSheetId="12">#REF!</definedName>
    <definedName name="Err_Add_Plus10" localSheetId="6">#REF!</definedName>
    <definedName name="Err_Add_Plus10" localSheetId="4">#REF!</definedName>
    <definedName name="Err_Add_Plus10" localSheetId="7">#REF!</definedName>
    <definedName name="Err_Add_Plus10">#REF!</definedName>
    <definedName name="Err_Box_AddSamp" localSheetId="8">#REF!</definedName>
    <definedName name="Err_Box_AddSamp" localSheetId="15">#REF!</definedName>
    <definedName name="Err_Box_AddSamp" localSheetId="10">#REF!</definedName>
    <definedName name="Err_Box_AddSamp" localSheetId="12">#REF!</definedName>
    <definedName name="Err_Box_AddSamp" localSheetId="6">#REF!</definedName>
    <definedName name="Err_Box_AddSamp" localSheetId="4">#REF!</definedName>
    <definedName name="Err_Box_AddSamp" localSheetId="7">#REF!</definedName>
    <definedName name="Err_Box_AddSamp">#REF!</definedName>
    <definedName name="Err_Box_Rej" localSheetId="8">#REF!</definedName>
    <definedName name="Err_Box_Rej" localSheetId="15">#REF!</definedName>
    <definedName name="Err_Box_Rej" localSheetId="10">#REF!</definedName>
    <definedName name="Err_Box_Rej" localSheetId="12">#REF!</definedName>
    <definedName name="Err_Box_Rej" localSheetId="6">#REF!</definedName>
    <definedName name="Err_Box_Rej" localSheetId="4">#REF!</definedName>
    <definedName name="Err_Box_Rej" localSheetId="7">#REF!</definedName>
    <definedName name="Err_Box_Rej">#REF!</definedName>
    <definedName name="Err_CellComments" localSheetId="8">#REF!</definedName>
    <definedName name="Err_CellComments" localSheetId="15">#REF!</definedName>
    <definedName name="Err_CellComments" localSheetId="10">#REF!</definedName>
    <definedName name="Err_CellComments" localSheetId="12">#REF!</definedName>
    <definedName name="Err_CellComments" localSheetId="6">#REF!</definedName>
    <definedName name="Err_CellComments" localSheetId="4">#REF!</definedName>
    <definedName name="Err_CellComments" localSheetId="7">#REF!</definedName>
    <definedName name="Err_CellComments">#REF!</definedName>
    <definedName name="Err_Date_Check" localSheetId="8">#REF!</definedName>
    <definedName name="Err_Date_Check" localSheetId="15">#REF!</definedName>
    <definedName name="Err_Date_Check" localSheetId="10">#REF!</definedName>
    <definedName name="Err_Date_Check" localSheetId="12">#REF!</definedName>
    <definedName name="Err_Date_Check" localSheetId="6">#REF!</definedName>
    <definedName name="Err_Date_Check" localSheetId="4">#REF!</definedName>
    <definedName name="Err_Date_Check" localSheetId="7">#REF!</definedName>
    <definedName name="Err_Date_Check">#REF!</definedName>
    <definedName name="Err_Date_Numb" localSheetId="8">#REF!</definedName>
    <definedName name="Err_Date_Numb" localSheetId="15">#REF!</definedName>
    <definedName name="Err_Date_Numb" localSheetId="10">#REF!</definedName>
    <definedName name="Err_Date_Numb" localSheetId="12">#REF!</definedName>
    <definedName name="Err_Date_Numb" localSheetId="6">#REF!</definedName>
    <definedName name="Err_Date_Numb" localSheetId="4">#REF!</definedName>
    <definedName name="Err_Date_Numb" localSheetId="7">#REF!</definedName>
    <definedName name="Err_Date_Numb">#REF!</definedName>
    <definedName name="Err_Date_Today" localSheetId="8">#REF!</definedName>
    <definedName name="Err_Date_Today" localSheetId="15">#REF!</definedName>
    <definedName name="Err_Date_Today" localSheetId="10">#REF!</definedName>
    <definedName name="Err_Date_Today" localSheetId="12">#REF!</definedName>
    <definedName name="Err_Date_Today" localSheetId="6">#REF!</definedName>
    <definedName name="Err_Date_Today" localSheetId="4">#REF!</definedName>
    <definedName name="Err_Date_Today" localSheetId="7">#REF!</definedName>
    <definedName name="Err_Date_Today">#REF!</definedName>
    <definedName name="Err_Empty" localSheetId="8">#REF!</definedName>
    <definedName name="Err_Empty" localSheetId="15">#REF!</definedName>
    <definedName name="Err_Empty" localSheetId="10">#REF!</definedName>
    <definedName name="Err_Empty" localSheetId="12">#REF!</definedName>
    <definedName name="Err_Empty" localSheetId="6">#REF!</definedName>
    <definedName name="Err_Empty" localSheetId="4">#REF!</definedName>
    <definedName name="Err_Empty" localSheetId="7">#REF!</definedName>
    <definedName name="Err_Empty">#REF!</definedName>
    <definedName name="Err_Eval_Blank" localSheetId="8">#REF!</definedName>
    <definedName name="Err_Eval_Blank" localSheetId="15">#REF!</definedName>
    <definedName name="Err_Eval_Blank" localSheetId="10">#REF!</definedName>
    <definedName name="Err_Eval_Blank" localSheetId="12">#REF!</definedName>
    <definedName name="Err_Eval_Blank" localSheetId="6">#REF!</definedName>
    <definedName name="Err_Eval_Blank" localSheetId="4">#REF!</definedName>
    <definedName name="Err_Eval_Blank" localSheetId="7">#REF!</definedName>
    <definedName name="Err_Eval_Blank">#REF!</definedName>
    <definedName name="Err_Fail_Verbiage" localSheetId="8">#REF!</definedName>
    <definedName name="Err_Fail_Verbiage" localSheetId="15">#REF!</definedName>
    <definedName name="Err_Fail_Verbiage" localSheetId="10">#REF!</definedName>
    <definedName name="Err_Fail_Verbiage" localSheetId="12">#REF!</definedName>
    <definedName name="Err_Fail_Verbiage" localSheetId="6">#REF!</definedName>
    <definedName name="Err_Fail_Verbiage" localSheetId="4">#REF!</definedName>
    <definedName name="Err_Fail_Verbiage" localSheetId="7">#REF!</definedName>
    <definedName name="Err_Fail_Verbiage">#REF!</definedName>
    <definedName name="Err_InfoCheck" localSheetId="8">#REF!</definedName>
    <definedName name="Err_InfoCheck" localSheetId="15">#REF!</definedName>
    <definedName name="Err_InfoCheck" localSheetId="10">#REF!</definedName>
    <definedName name="Err_InfoCheck" localSheetId="12">#REF!</definedName>
    <definedName name="Err_InfoCheck" localSheetId="6">#REF!</definedName>
    <definedName name="Err_InfoCheck" localSheetId="4">#REF!</definedName>
    <definedName name="Err_InfoCheck" localSheetId="7">#REF!</definedName>
    <definedName name="Err_InfoCheck">#REF!</definedName>
    <definedName name="Err_NotesBox" localSheetId="8">#REF!</definedName>
    <definedName name="Err_NotesBox" localSheetId="15">#REF!</definedName>
    <definedName name="Err_NotesBox" localSheetId="10">#REF!</definedName>
    <definedName name="Err_NotesBox" localSheetId="12">#REF!</definedName>
    <definedName name="Err_NotesBox" localSheetId="6">#REF!</definedName>
    <definedName name="Err_NotesBox" localSheetId="4">#REF!</definedName>
    <definedName name="Err_NotesBox" localSheetId="7">#REF!</definedName>
    <definedName name="Err_NotesBox">#REF!</definedName>
    <definedName name="Err_Rand_1" localSheetId="8">#REF!</definedName>
    <definedName name="Err_Rand_1" localSheetId="15">#REF!</definedName>
    <definedName name="Err_Rand_1" localSheetId="10">#REF!</definedName>
    <definedName name="Err_Rand_1" localSheetId="12">#REF!</definedName>
    <definedName name="Err_Rand_1" localSheetId="6">#REF!</definedName>
    <definedName name="Err_Rand_1" localSheetId="4">#REF!</definedName>
    <definedName name="Err_Rand_1" localSheetId="7">#REF!</definedName>
    <definedName name="Err_Rand_1">#REF!</definedName>
    <definedName name="Err_Random" localSheetId="8">#REF!</definedName>
    <definedName name="Err_Random" localSheetId="15">#REF!</definedName>
    <definedName name="Err_Random" localSheetId="10">#REF!</definedName>
    <definedName name="Err_Random" localSheetId="12">#REF!</definedName>
    <definedName name="Err_Random" localSheetId="6">#REF!</definedName>
    <definedName name="Err_Random" localSheetId="4">#REF!</definedName>
    <definedName name="Err_Random" localSheetId="7">#REF!</definedName>
    <definedName name="Err_Random">#REF!</definedName>
    <definedName name="Err_SampErr" localSheetId="8">#REF!</definedName>
    <definedName name="Err_SampErr" localSheetId="15">#REF!</definedName>
    <definedName name="Err_SampErr" localSheetId="10">#REF!</definedName>
    <definedName name="Err_SampErr" localSheetId="12">#REF!</definedName>
    <definedName name="Err_SampErr" localSheetId="6">#REF!</definedName>
    <definedName name="Err_SampErr" localSheetId="4">#REF!</definedName>
    <definedName name="Err_SampErr" localSheetId="7">#REF!</definedName>
    <definedName name="Err_SampErr">#REF!</definedName>
    <definedName name="Err_StopCode" localSheetId="8">#REF!</definedName>
    <definedName name="Err_StopCode" localSheetId="15">#REF!</definedName>
    <definedName name="Err_StopCode" localSheetId="10">#REF!</definedName>
    <definedName name="Err_StopCode" localSheetId="12">#REF!</definedName>
    <definedName name="Err_StopCode" localSheetId="6">#REF!</definedName>
    <definedName name="Err_StopCode" localSheetId="4">#REF!</definedName>
    <definedName name="Err_StopCode" localSheetId="7">#REF!</definedName>
    <definedName name="Err_StopCode">#REF!</definedName>
    <definedName name="EU" localSheetId="10">#REF!</definedName>
    <definedName name="EU" localSheetId="12">#REF!</definedName>
    <definedName name="EU" localSheetId="6">#REF!</definedName>
    <definedName name="EU" localSheetId="4">#REF!</definedName>
    <definedName name="EU" localSheetId="7">#REF!</definedName>
    <definedName name="EU">#REF!</definedName>
    <definedName name="EUR_ACU">#REF!</definedName>
    <definedName name="EURO">#REF!</definedName>
    <definedName name="EuroRate">[112]Currency!$F$15</definedName>
    <definedName name="EURRATES">[68]RATES!$BK$1:$BL$731</definedName>
    <definedName name="Eval_btn" localSheetId="8">#REF!</definedName>
    <definedName name="Eval_btn" localSheetId="15">#REF!</definedName>
    <definedName name="Eval_btn" localSheetId="10">#REF!</definedName>
    <definedName name="Eval_btn" localSheetId="12">#REF!</definedName>
    <definedName name="Eval_btn" localSheetId="6">#REF!</definedName>
    <definedName name="Eval_btn" localSheetId="4">#REF!</definedName>
    <definedName name="Eval_btn" localSheetId="7">#REF!</definedName>
    <definedName name="Eval_btn">#REF!</definedName>
    <definedName name="Eval_btn_Ans" localSheetId="8">#REF!</definedName>
    <definedName name="Eval_btn_Ans" localSheetId="15">#REF!</definedName>
    <definedName name="Eval_btn_Ans" localSheetId="10">#REF!</definedName>
    <definedName name="Eval_btn_Ans" localSheetId="12">#REF!</definedName>
    <definedName name="Eval_btn_Ans" localSheetId="6">#REF!</definedName>
    <definedName name="Eval_btn_Ans" localSheetId="4">#REF!</definedName>
    <definedName name="Eval_btn_Ans" localSheetId="7">#REF!</definedName>
    <definedName name="Eval_btn_Ans">#REF!</definedName>
    <definedName name="Eval_MR" localSheetId="8">#REF!</definedName>
    <definedName name="Eval_MR" localSheetId="15">#REF!</definedName>
    <definedName name="Eval_MR" localSheetId="10">#REF!</definedName>
    <definedName name="Eval_MR" localSheetId="12">#REF!</definedName>
    <definedName name="Eval_MR" localSheetId="6">#REF!</definedName>
    <definedName name="Eval_MR" localSheetId="4">#REF!</definedName>
    <definedName name="Eval_MR" localSheetId="7">#REF!</definedName>
    <definedName name="Eval_MR">#REF!</definedName>
    <definedName name="Eval_Targ_T" localSheetId="8">#REF!</definedName>
    <definedName name="Eval_Targ_T" localSheetId="15">#REF!</definedName>
    <definedName name="Eval_Targ_T" localSheetId="10">#REF!</definedName>
    <definedName name="Eval_Targ_T" localSheetId="12">#REF!</definedName>
    <definedName name="Eval_Targ_T" localSheetId="6">#REF!</definedName>
    <definedName name="Eval_Targ_T" localSheetId="4">#REF!</definedName>
    <definedName name="Eval_Targ_T" localSheetId="7">#REF!</definedName>
    <definedName name="Eval_Targ_T">#REF!</definedName>
    <definedName name="Eval_Text" localSheetId="8">#REF!</definedName>
    <definedName name="Eval_Text" localSheetId="15">#REF!</definedName>
    <definedName name="Eval_Text" localSheetId="10">#REF!</definedName>
    <definedName name="Eval_Text" localSheetId="12">#REF!</definedName>
    <definedName name="Eval_Text" localSheetId="6">#REF!</definedName>
    <definedName name="Eval_Text" localSheetId="4">#REF!</definedName>
    <definedName name="Eval_Text" localSheetId="7">#REF!</definedName>
    <definedName name="Eval_Text">#REF!</definedName>
    <definedName name="Eval_TM" localSheetId="8">#REF!</definedName>
    <definedName name="Eval_TM" localSheetId="15">#REF!</definedName>
    <definedName name="Eval_TM" localSheetId="10">#REF!</definedName>
    <definedName name="Eval_TM" localSheetId="12">#REF!</definedName>
    <definedName name="Eval_TM" localSheetId="6">#REF!</definedName>
    <definedName name="Eval_TM" localSheetId="4">#REF!</definedName>
    <definedName name="Eval_TM" localSheetId="7">#REF!</definedName>
    <definedName name="Eval_TM">#REF!</definedName>
    <definedName name="Eval_TTMR" localSheetId="8">#REF!</definedName>
    <definedName name="Eval_TTMR" localSheetId="15">#REF!</definedName>
    <definedName name="Eval_TTMR" localSheetId="10">#REF!</definedName>
    <definedName name="Eval_TTMR" localSheetId="12">#REF!</definedName>
    <definedName name="Eval_TTMR" localSheetId="6">#REF!</definedName>
    <definedName name="Eval_TTMR" localSheetId="4">#REF!</definedName>
    <definedName name="Eval_TTMR" localSheetId="7">#REF!</definedName>
    <definedName name="Eval_TTMR">#REF!</definedName>
    <definedName name="Excel_BuiltIn__FilterDatabase_1" localSheetId="4">#REF!</definedName>
    <definedName name="Excel_BuiltIn__FilterDatabase_1" localSheetId="7">#REF!</definedName>
    <definedName name="Excel_BuiltIn__FilterDatabase_1">#REF!</definedName>
    <definedName name="Excel_BuiltIn__FilterDatabase_1_1">#REF!</definedName>
    <definedName name="Excel_BuiltIn__FilterDatabase_1_1_1">#REF!</definedName>
    <definedName name="Excel_BuiltIn__FilterDatabase_12_1">#REF!</definedName>
    <definedName name="Excel_BuiltIn__FilterDatabase_2">#REF!</definedName>
    <definedName name="Excel_BuiltIn__FilterDatabase_3" localSheetId="8">[133]Documentation!#REF!</definedName>
    <definedName name="Excel_BuiltIn__FilterDatabase_3" localSheetId="15">[133]Documentation!#REF!</definedName>
    <definedName name="Excel_BuiltIn__FilterDatabase_3" localSheetId="10">[133]Documentation!#REF!</definedName>
    <definedName name="Excel_BuiltIn__FilterDatabase_3" localSheetId="12">[133]Documentation!#REF!</definedName>
    <definedName name="Excel_BuiltIn__FilterDatabase_3" localSheetId="6">[133]Documentation!#REF!</definedName>
    <definedName name="Excel_BuiltIn__FilterDatabase_3" localSheetId="4">[133]Documentation!#REF!</definedName>
    <definedName name="Excel_BuiltIn__FilterDatabase_3" localSheetId="7">[133]Documentation!#REF!</definedName>
    <definedName name="Excel_BuiltIn__FilterDatabase_3">[133]Documentation!#REF!</definedName>
    <definedName name="Excel_BuiltIn__FilterDatabase_4">"$#REF!.$#REF!$#REF!:$#REF!$#REF!"</definedName>
    <definedName name="Excel_BuiltIn__FilterDatabase_7_1">#REF!</definedName>
    <definedName name="Excel_BuiltIn__FilterDatabase_7_1_1">#REF!</definedName>
    <definedName name="Excel_BuiltIn__FilterDatabase_8">#REF!</definedName>
    <definedName name="Excel_BuiltIn_Database">#REF!</definedName>
    <definedName name="Excel_BuiltIn_Database_11">#REF!</definedName>
    <definedName name="Excel_BuiltIn_Database_13">#REF!</definedName>
    <definedName name="Excel_BuiltIn_Extract_1">[134]iNSPECTION!$B$4</definedName>
    <definedName name="Excel_BuiltIn_Print_Area" localSheetId="8">#REF!</definedName>
    <definedName name="Excel_BuiltIn_Print_Area" localSheetId="4">#REF!</definedName>
    <definedName name="Excel_BuiltIn_Print_Area" localSheetId="7">#REF!</definedName>
    <definedName name="Excel_BuiltIn_Print_Area">#REF!</definedName>
    <definedName name="Excel_BuiltIn_Print_Area_1">#REF!</definedName>
    <definedName name="Excel_BuiltIn_Print_Area_1_1">#REF!</definedName>
    <definedName name="Excel_BuiltIn_Print_Area_1_1_1">"$Portfolio.$#REF!$#REF!:$#REF!$#REF!"</definedName>
    <definedName name="Excel_BuiltIn_Print_Area_1_1_1_1">"$Portfolio.$#REF!$#REF!:$#REF!$#REF!"</definedName>
    <definedName name="Excel_BuiltIn_Print_Area_1_1_1_1_1">"$Portfolio.$#REF!$#REF!:$#REF!$#REF!"</definedName>
    <definedName name="Excel_BuiltIn_Print_Area_1_1_1_1_1_1">"$Portfolio.$#REF!$#REF!:$#REF!$#REF!"</definedName>
    <definedName name="Excel_BuiltIn_Print_Area_1_1_1_1_1_1_1">"$Portfolio.$#REF!$#REF!:$#REF!$#REF!"</definedName>
    <definedName name="Excel_BuiltIn_Print_Area_1_1_1_1_1_1_1_1">"$#REF!.$#REF!$#REF!:$#REF!$#REF!"</definedName>
    <definedName name="Excel_BuiltIn_Print_Area_1_1_1_1_1_1_1_1_1">"$#REF!.$#REF!$#REF!:$#REF!$#REF!"</definedName>
    <definedName name="Excel_BuiltIn_Print_Area_1_1_11">#REF!</definedName>
    <definedName name="Excel_BuiltIn_Print_Area_1_1_13">#REF!</definedName>
    <definedName name="Excel_BuiltIn_Print_Area_1_11">#REF!</definedName>
    <definedName name="Excel_BuiltIn_Print_Area_1_13">#REF!</definedName>
    <definedName name="Excel_BuiltIn_Print_Area_2">#REF!</definedName>
    <definedName name="Excel_BuiltIn_Print_Area_2_1">#REF!</definedName>
    <definedName name="Excel_BuiltIn_Print_Area_2_1_1">"$'Loan Profile'.$#REF!$#REF!:$#REF!$#REF!"</definedName>
    <definedName name="Excel_BuiltIn_Print_Area_2_1_1_1">"$'Loan Profile'.$#REF!$#REF!:$#REF!$#REF!"</definedName>
    <definedName name="Excel_BuiltIn_Print_Area_2_1_1_1_1">"$'Loan Profile'.$#REF!$#REF!:$#REF!$#REF!"</definedName>
    <definedName name="Excel_BuiltIn_Print_Area_2_1_1_1_1_1">"$'Loan Profile'.$#REF!$#REF!:$#REF!$#REF!"</definedName>
    <definedName name="Excel_BuiltIn_Print_Area_2_1_1_1_1_1_1">"$'Loan Profile'.$#REF!$#REF!:$#REF!$#REF!"</definedName>
    <definedName name="Excel_BuiltIn_Print_Area_2_1_1_1_1_1_1_1">"$'Loan Profile'.$#REF!$#REF!:$#REF!$#REF!"</definedName>
    <definedName name="Excel_BuiltIn_Print_Area_2_1_1_1_1_1_1_1_1">"$'Loan Profile'.$#REF!$#REF!:$#REF!$#REF!"</definedName>
    <definedName name="Excel_BuiltIn_Print_Area_2_1_1_1_1_1_1_1_1_1">"$'Loan Profile'.$#REF!$#REF!:$#REF!$#REF!"</definedName>
    <definedName name="Excel_BuiltIn_Print_Area_2_1_1_1_1_1_1_1_1_1_1">"$'Loan Profile'.$#REF!$#REF!:$#REF!$#REF!"</definedName>
    <definedName name="Excel_BuiltIn_Print_Area_2_1_1_1_1_1_1_1_1_1_1_1">"$'Loan Profile'.$#REF!$#REF!:$#REF!$#REF!"</definedName>
    <definedName name="Excel_BuiltIn_Print_Area_2_1_1_1_1_1_1_1_1_1_1_1_1">"$'Loan Profile'.$#REF!$#REF!:$#REF!$#REF!"</definedName>
    <definedName name="Excel_BuiltIn_Print_Area_2_1_1_1_1_1_1_1_1_1_1_1_1_1">"$'Loan Profile'.$#REF!$#REF!:$#REF!$#REF!"</definedName>
    <definedName name="Excel_BuiltIn_Print_Area_2_1_1_1_1_1_1_1_1_1_1_1_1_1_1">"$'Loan Profile'.$#REF!$#REF!:$#REF!$#REF!"</definedName>
    <definedName name="Excel_BuiltIn_Print_Area_2_1_1_1_1_1_1_1_1_1_1_1_1_1_1_1">"$'Loan Profile'.$#REF!$#REF!:$#REF!$#REF!"</definedName>
    <definedName name="Excel_BuiltIn_Print_Area_2_1_1_1_1_1_1_1_1_1_1_1_1_1_1_1_1">"$'Loan Profile'.$#REF!$#REF!:$#REF!$#REF!"</definedName>
    <definedName name="Excel_BuiltIn_Print_Area_2_1_1_1_1_1_1_1_1_1_1_1_1_1_1_1_1_1">"$'Loan Profile'.$#REF!$#REF!:$#REF!$#REF!"</definedName>
    <definedName name="Excel_BuiltIn_Print_Area_2_1_1_1_1_1_1_1_1_1_1_1_1_1_1_1_1_1_1">"$'Loan Profile'.$#REF!$#REF!:$#REF!$#REF!"</definedName>
    <definedName name="Excel_BuiltIn_Print_Area_2_1_1_1_1_1_1_1_1_1_1_1_1_1_1_1_1_1_1_1">"$'Loan Profile'.$#REF!$#REF!:$#REF!$#REF!"</definedName>
    <definedName name="Excel_BuiltIn_Print_Area_2_1_1_1_1_1_1_1_1_1_1_1_1_1_1_1_1_1_1_1_1">"$'Loan Profile'.$#REF!$#REF!:$#REF!$#REF!"</definedName>
    <definedName name="Excel_BuiltIn_Print_Area_2_1_1_1_1_1_1_1_1_1_1_1_1_1_1_1_1_1_1_1_1_1">"$'Loan Profile'.$#REF!$#REF!:$#REF!$#REF!"</definedName>
    <definedName name="Excel_BuiltIn_Print_Area_2_1_1_1_1_1_1_1_1_1_1_1_1_1_1_1_1_1_1_1_1_1_1">"$'Loan Profile'.$#REF!$#REF!:$#REF!$#REF!"</definedName>
    <definedName name="Excel_BuiltIn_Print_Area_2_1_1_1_1_1_1_1_1_1_1_1_1_1_1_1_1_1_1_1_1_1_1_1">"$'Loan Profile'.$#REF!$#REF!:$#REF!$#REF!"</definedName>
    <definedName name="Excel_BuiltIn_Print_Area_2_1_1_1_1_1_1_1_1_1_1_1_1_1_1_1_1_1_1_1_1_1_1_1_1">"$'Loan Profile'.$#REF!$#REF!:$#REF!$#REF!"</definedName>
    <definedName name="Excel_BuiltIn_Print_Area_2_1_1_1_1_1_1_1_1_1_1_1_1_1_1_1_1_1_1_1_1_1_1_1_1_1">"$'Loan Profile'.$#REF!$#REF!:$#REF!$#REF!"</definedName>
    <definedName name="Excel_BuiltIn_Print_Area_2_1_1_1_1_1_1_1_1_1_1_1_1_1_1_1_1_1_1_1_1_1_1_1_1_1_1">"$'Loan Profile'.$#REF!$#REF!:$#REF!$#REF!"</definedName>
    <definedName name="Excel_BuiltIn_Print_Area_2_1_1_1_1_1_1_1_1_1_1_1_1_1_1_1_1_1_1_1_1_1_1_1_1_1_1_1">"$'Loan Profile'.$#REF!$#REF!:$#REF!$#REF!"</definedName>
    <definedName name="Excel_BuiltIn_Print_Area_2_1_1_1_1_1_1_1_1_1_1_1_1_1_1_1_1_1_1_1_1_1_1_1_1_1_1_1_1">"$'Loan Profile'.$#REF!$#REF!:$#REF!$#REF!"</definedName>
    <definedName name="Excel_BuiltIn_Print_Area_2_1_1_1_1_1_1_1_1_1_1_1_1_1_1_1_1_1_1_1_1_1_1_1_1_1_1_1_1_1">"$'Loan Profile'.$#REF!$#REF!:$#REF!$#REF!"</definedName>
    <definedName name="Excel_BuiltIn_Print_Area_2_1_1_1_1_1_1_1_1_1_1_1_1_1_1_1_1_1_1_1_1_1_1_1_1_1_1_1_1_1_1">"$'Loan Profile'.$#REF!$#REF!:$#REF!$#REF!"</definedName>
    <definedName name="Excel_BuiltIn_Print_Area_2_1_1_1_1_1_1_1_1_1_1_1_1_1_1_1_1_1_1_1_1_1_1_1_1_1_1_1_1_1_1_1">"$'Loan Profile'.$#REF!$#REF!:$#REF!$#REF!"</definedName>
    <definedName name="Excel_BuiltIn_Print_Area_2_1_1_1_1_1_1_1_1_1_1_1_1_1_1_1_1_1_1_1_1_1_1_1_1_1_1_1_1_1_1_1_1">"$'Loan Profile'.$#REF!$#REF!:$#REF!$#REF!"</definedName>
    <definedName name="Excel_BuiltIn_Print_Area_2_1_1_1_1_1_1_1_1_1_1_1_1_1_1_1_1_1_1_1_1_1_1_1_1_1_1_1_1_1_1_1_1_1">"$'Loan Profile'.$#REF!$#REF!:$#REF!$#REF!"</definedName>
    <definedName name="Excel_BuiltIn_Print_Area_2_1_1_1_1_1_1_1_1_1_1_1_1_1_1_1_1_1_1_1_1_1_1_1_1_1_1_1_1_1_1_1_1_1_1">"$'Loan Profile'.$#REF!$#REF!:$#REF!$#REF!"</definedName>
    <definedName name="Excel_BuiltIn_Print_Area_2_1_1_1_1_1_1_1_1_1_1_1_1_1_1_1_1_1_1_1_1_1_1_1_1_1_1_1_1_1_1_1_1_1_1_1">"$'Loan Profile'.$#REF!$#REF!:$#REF!$#REF!"</definedName>
    <definedName name="Excel_BuiltIn_Print_Area_2_1_1_1_1_1_1_1_1_1_1_1_1_1_1_1_1_1_1_1_1_1_1_1_1_1_1_1_1_1_1_1_1_1_1_1_1">"$'Loan Profile'.$#REF!$#REF!:$#REF!$#REF!"</definedName>
    <definedName name="Excel_BuiltIn_Print_Area_2_1_1_1_1_1_1_1_1_1_1_1_1_1_1_1_1_1_1_1_1_1_1_1_1_1_1_1_1_1_1_1_1_1_1_1_1_1">"$'Loan Profile'.$#REF!$#REF!:$#REF!$#REF!"</definedName>
    <definedName name="Excel_BuiltIn_Print_Area_2_1_1_1_1_1_1_1_1_1_1_1_1_1_1_1_1_1_1_1_1_1_1_1_1_1_1_1_1_1_1_1_1_1_1_1_1_1_1">"$'Loan Profile'.$#REF!$#REF!:$#REF!$#REF!"</definedName>
    <definedName name="Excel_BuiltIn_Print_Area_2_1_1_1_1_1_1_1_1_1_1_1_1_1_1_1_1_1_1_1_1_1_1_1_1_1_1_1_1_1_1_1_1_1_1_1_1_1_1_1">"$'Loan Profile'.$#REF!$#REF!:$#REF!$#REF!"</definedName>
    <definedName name="Excel_BuiltIn_Print_Area_2_1_1_1_1_1_1_1_1_1_1_1_1_1_1_1_1_1_1_1_1_1_1_1_1_1_1_1_1_1_1_1_1_1_1_1_1_1_1_1_1">"$'Loan Profile'.$#REF!$#REF!:$#REF!$#REF!"</definedName>
    <definedName name="Excel_BuiltIn_Print_Area_2_1_1_1_1_1_1_1_1_1_1_1_1_1_1_1_1_1_1_1_1_1_1_1_1_1_1_1_1_1_1_1_1_1_1_1_1_1_1_1_1_1">"$'Loan Profile'.$#REF!$#REF!:$#REF!$#REF!"</definedName>
    <definedName name="Excel_BuiltIn_Print_Area_2_1_1_1_1_1_1_1_1_1_1_1_1_1_1_1_1_1_1_1_1_1_1_1_1_1_1_1_1_1_1_1_1_1_1_1_1_1_1_1_1_1_1">"$'Loan Profile'.$#REF!$#REF!:$#REF!$#REF!"</definedName>
    <definedName name="Excel_BuiltIn_Print_Area_2_1_1_1_1_1_1_1_1_1_1_1_1_1_1_1_1_1_1_1_1_1_1_1_1_1_1_1_1_1_1_1_1_1_1_1_1_1_1_1_1_1_1_1">"$'Loan Profile'.$#REF!$#REF!:$#REF!$#REF!"</definedName>
    <definedName name="Excel_BuiltIn_Print_Area_2_1_1_1_1_1_1_1_1_1_1_1_1_1_1_1_1_1_1_1_1_1_1_1_1_1_1_1_1_1_1_1_1_1_1_1_1_1_1_1_1_1_1_1_1">"$'Loan Profile'.$#REF!$#REF!:$#REF!$#REF!"</definedName>
    <definedName name="Excel_BuiltIn_Print_Area_2_1_1_1_1_1_1_1_1_1_1_1_1_1_1_1_1_1_1_1_1_1_1_1_1_1_1_1_1_1_1_1_1_1_1_1_1_1_1_1_1_1_1_1_1_1">"$'Loan Profile'.$#REF!$#REF!:$#REF!$#REF!"</definedName>
    <definedName name="Excel_BuiltIn_Print_Area_2_1_1_1_1_1_1_1_1_1_1_1_1_1_1_1_1_1_1_1_1_1_1_1_1_1_1_1_1_1_1_1_1_1_1_1_1_1_1_1_1_1_1_1_1_1_1">"$'Loan Profile'.$#REF!$#REF!:$#REF!$#REF!"</definedName>
    <definedName name="Excel_BuiltIn_Print_Area_3_1">"$'Loan Profile'.$#REF!$#REF!:$#REF!$#REF!"</definedName>
    <definedName name="Excel_BuiltIn_Print_Area_3_1_1">"$'Loan Profile'.$#REF!$#REF!:$#REF!$#REF!"</definedName>
    <definedName name="Excel_BuiltIn_Print_Area_3_1_1_1">"$'Loan Profile'.$#REF!$#REF!:$#REF!$#REF!"</definedName>
    <definedName name="Excel_BuiltIn_Print_Area_4">'[56]TRADE LOG'!#REF!</definedName>
    <definedName name="Excel_BuiltIn_Print_Area_4_1" localSheetId="8">#REF!</definedName>
    <definedName name="Excel_BuiltIn_Print_Area_4_1">#REF!</definedName>
    <definedName name="Excel_BuiltIn_Print_Area_4_1_1" localSheetId="8">#REF!</definedName>
    <definedName name="Excel_BuiltIn_Print_Area_4_1_1">#REF!</definedName>
    <definedName name="Excel_BuiltIn_Print_Area_44" localSheetId="10">[42]td!#REF!</definedName>
    <definedName name="Excel_BuiltIn_Print_Area_44" localSheetId="12">[42]td!#REF!</definedName>
    <definedName name="Excel_BuiltIn_Print_Area_44" localSheetId="6">[42]td!#REF!</definedName>
    <definedName name="Excel_BuiltIn_Print_Area_44" localSheetId="4">[42]td!#REF!</definedName>
    <definedName name="Excel_BuiltIn_Print_Area_44" localSheetId="7">[42]td!#REF!</definedName>
    <definedName name="Excel_BuiltIn_Print_Area_44">[42]td!#REF!</definedName>
    <definedName name="Excel_BuiltIn_Print_Area_45" localSheetId="10">'[42]cd '!#REF!</definedName>
    <definedName name="Excel_BuiltIn_Print_Area_45" localSheetId="12">'[42]cd '!#REF!</definedName>
    <definedName name="Excel_BuiltIn_Print_Area_45" localSheetId="6">'[42]cd '!#REF!</definedName>
    <definedName name="Excel_BuiltIn_Print_Area_45" localSheetId="4">'[42]cd '!#REF!</definedName>
    <definedName name="Excel_BuiltIn_Print_Area_45" localSheetId="7">'[42]cd '!#REF!</definedName>
    <definedName name="Excel_BuiltIn_Print_Area_45">'[42]cd '!#REF!</definedName>
    <definedName name="Excel_BuiltIn_Print_Area_46" localSheetId="10">[42]adp_or!#REF!</definedName>
    <definedName name="Excel_BuiltIn_Print_Area_46" localSheetId="12">[42]adp_or!#REF!</definedName>
    <definedName name="Excel_BuiltIn_Print_Area_46" localSheetId="6">[42]adp_or!#REF!</definedName>
    <definedName name="Excel_BuiltIn_Print_Area_46" localSheetId="4">[42]adp_or!#REF!</definedName>
    <definedName name="Excel_BuiltIn_Print_Area_46" localSheetId="7">[42]adp_or!#REF!</definedName>
    <definedName name="Excel_BuiltIn_Print_Area_46">[42]adp_or!#REF!</definedName>
    <definedName name="Excel_BuiltIn_Print_Area_5" localSheetId="8">#REF!</definedName>
    <definedName name="Excel_BuiltIn_Print_Area_5">#REF!</definedName>
    <definedName name="Excel_BuiltIn_Print_Area_59" localSheetId="10">[42]tax!#REF!</definedName>
    <definedName name="Excel_BuiltIn_Print_Area_59" localSheetId="12">[42]tax!#REF!</definedName>
    <definedName name="Excel_BuiltIn_Print_Area_59" localSheetId="6">[42]tax!#REF!</definedName>
    <definedName name="Excel_BuiltIn_Print_Area_59" localSheetId="4">[42]tax!#REF!</definedName>
    <definedName name="Excel_BuiltIn_Print_Area_59" localSheetId="7">[42]tax!#REF!</definedName>
    <definedName name="Excel_BuiltIn_Print_Area_59">[42]tax!#REF!</definedName>
    <definedName name="Excel_BuiltIn_Print_Area_6" localSheetId="8">#REF!,#REF!</definedName>
    <definedName name="Excel_BuiltIn_Print_Area_6">#REF!,#REF!</definedName>
    <definedName name="Excel_BuiltIn_Print_Area_60" localSheetId="10">[42]others!#REF!</definedName>
    <definedName name="Excel_BuiltIn_Print_Area_60" localSheetId="12">[42]others!#REF!</definedName>
    <definedName name="Excel_BuiltIn_Print_Area_60" localSheetId="6">[42]others!#REF!</definedName>
    <definedName name="Excel_BuiltIn_Print_Area_60" localSheetId="4">[42]others!#REF!</definedName>
    <definedName name="Excel_BuiltIn_Print_Area_60" localSheetId="7">[42]others!#REF!</definedName>
    <definedName name="Excel_BuiltIn_Print_Area_60">[42]others!#REF!</definedName>
    <definedName name="Excel_BuiltIn_Print_Area_8" localSheetId="8">#REF!</definedName>
    <definedName name="Excel_BuiltIn_Print_Area_8" localSheetId="4">#REF!</definedName>
    <definedName name="Excel_BuiltIn_Print_Area_8" localSheetId="7">#REF!</definedName>
    <definedName name="Excel_BuiltIn_Print_Area_8">#REF!</definedName>
    <definedName name="Excel_BuiltIn_Print_Area_8_1">"'file:///home/user1/Desktop/Waseem/Excel/Loan Profile/Loan Profile (Weighted Average)/tmp/kde-user1/Portfolio condition as - 30-04-2007-1.xls'#$'1'.$#REF!$#REF!:$#REF!$#REF!"</definedName>
    <definedName name="Excel_BuiltIn_Print_Area_9_1">"$#REF!.$#REF!$#REF!:$#REF!$#REF!"</definedName>
    <definedName name="Excel_BuiltIn_Print_Titles">#REF!</definedName>
    <definedName name="Excel_BuiltIn_Print_Titles_1">"$#REF!.$A$1:$ALS$5"</definedName>
    <definedName name="Excel_BuiltIn_Print_Titles_1_1">"$#REF!.$A$1:$FZ$5"</definedName>
    <definedName name="Excel_BuiltIn_Print_Titles_1_1_1">"$#REF!.$A$1:$FE$5"</definedName>
    <definedName name="Excel_BuiltIn_Print_Titles_1_1_1_1">"$#REF!.$A$1:$EZ$5"</definedName>
    <definedName name="Excel_BuiltIn_Print_Titles_1_1_1_1_1">"$#REF!.$A$1:$ET$5"</definedName>
    <definedName name="Excel_BuiltIn_Print_Titles_1_1_1_1_1_1">"$#REF!.$A$1:$DI$5"</definedName>
    <definedName name="Excel_BuiltIn_Print_Titles_1_1_1_1_1_1_1">"$#REF!.$A$1:$CL$5"</definedName>
    <definedName name="Excel_BuiltIn_Print_Titles_1_1_1_1_1_1_1_1">"$#REF!.$A$1:$BQ$5"</definedName>
    <definedName name="Excel_BuiltIn_Print_Titles_1_1_1_1_1_1_1_1_1">"$#REF!.$A$1:$AZ$5"</definedName>
    <definedName name="Excel_BuiltIn_Print_Titles_1_1_1_1_1_1_1_1_1_1">"$#REF!.$A$1:$AW$5"</definedName>
    <definedName name="Excel_BuiltIn_Print_Titles_1_1_1_1_1_1_1_1_1_1_1">"$#REF!.$A$1:$AL$5"</definedName>
    <definedName name="Excel_BuiltIn_Print_Titles_1_1_1_1_1_1_1_1_1_1_1_1">"$portfolio.$#REF!$#REF!:$#REF!$#REF!"</definedName>
    <definedName name="Excel_BuiltIn_Print_Titles_1_1_1_1_1_1_1_1_1_1_1_1_1">"$portfolio.$#REF!$#REF!:$#REF!$#REF!"</definedName>
    <definedName name="Excel_BuiltIn_Print_Titles_1_1_1_1_1_1_1_1_1_1_1_1_1_1">"$portfolio.$#REF!$#REF!:$#REF!$#REF!"</definedName>
    <definedName name="Excel_BuiltIn_Print_Titles_1_1_1_1_1_1_1_1_1_1_1_1_1_1_1">"$portfolio.$#REF!$#REF!:$#REF!$#REF!"</definedName>
    <definedName name="Excel_BuiltIn_Print_Titles_1_1_1_1_1_1_1_1_1_1_1_1_1_1_1_1">"$portfolio.$#REF!$#REF!:$#REF!$#REF!"</definedName>
    <definedName name="Excel_BuiltIn_Print_Titles_1_1_1_1_1_1_1_1_1_1_1_1_1_1_1_1_1">"$portfolio.$#REF!$#REF!:$#REF!$#REF!"</definedName>
    <definedName name="Excel_BuiltIn_Print_Titles_1_1_1_1_1_1_1_1_1_1_1_1_1_1_1_1_1_1">"$portfolio.$#REF!$#REF!:$#REF!$#REF!"</definedName>
    <definedName name="Excel_BuiltIn_Print_Titles_1_1_1_1_1_1_1_1_1_1_1_1_1_1_1_1_1_1_1">"$Portfolio.$#REF!$#REF!:$#REF!$#REF!"</definedName>
    <definedName name="Excel_BuiltIn_Print_Titles_1_1_1_1_1_1_1_1_1_1_1_1_1_1_1_1_1_1_1_1">"$Portfolio.$#REF!$#REF!:$#REF!$#REF!"</definedName>
    <definedName name="Excel_BuiltIn_Print_Titles_1_1_1_1_1_1_1_1_1_1_1_1_1_1_1_1_1_1_1_1_1">"$Portfolio.$#REF!$#REF!:$#REF!$#REF!"</definedName>
    <definedName name="Excel_BuiltIn_Print_Titles_1_1_1_1_1_1_1_1_1_1_1_1_1_1_1_1_1_1_1_1_1_1">"$Portfolio.$#REF!$#REF!:$#REF!$#REF!"</definedName>
    <definedName name="Excel_BuiltIn_Print_Titles_1_1_1_1_1_1_1_1_1_1_1_1_1_1_1_1_1_1_1_1_1_1_1">"$Portfolio.$#REF!$#REF!:$#REF!$#REF!"</definedName>
    <definedName name="Excel_BuiltIn_Print_Titles_1_1_1_1_1_1_1_1_1_1_1_1_1_1_1_1_1_1_1_1_1_1_1_1">"$Portfolio.$#REF!$#REF!:$#REF!$#REF!"</definedName>
    <definedName name="Excel_BuiltIn_Print_Titles_1_1_1_1_1_1_1_1_1_1_1_1_1_1_1_1_1_1_1_1_1_1_1_1_1">"$#REF!.$#REF!$#REF!:$#REF!$#REF!"</definedName>
    <definedName name="Excel_BuiltIn_Print_Titles_11">#REF!</definedName>
    <definedName name="Excel_BuiltIn_Print_Titles_11_1">"$#REF!.$A$1:$HY$3"</definedName>
    <definedName name="Excel_BuiltIn_Print_Titles_11_1_1">"$#REF!.$A$1:$HD$3"</definedName>
    <definedName name="Excel_BuiltIn_Print_Titles_11_1_1_1">"$#REF!.$A$1:$GG$3"</definedName>
    <definedName name="Excel_BuiltIn_Print_Titles_11_1_1_1_1">"$#REF!.$A$1:$FK$3"</definedName>
    <definedName name="Excel_BuiltIn_Print_Titles_11_1_1_1_1_1">"$#REF!.$A$1:$EZ$3"</definedName>
    <definedName name="Excel_BuiltIn_Print_Titles_12_1">"$'SBP Info Shares'.$#REF!$#REF!:$#REF!$#REF!"</definedName>
    <definedName name="Excel_BuiltIn_Print_Titles_13">#REF!</definedName>
    <definedName name="Excel_BuiltIn_Print_Titles_15">"$#REF!.$A$1:$AMJ$1"</definedName>
    <definedName name="Excel_BuiltIn_Print_Titles_15_1">"$#REF!.$A$1:$FV$6"</definedName>
    <definedName name="Excel_BuiltIn_Print_Titles_18">"$#REF!.$A$1:$AMJ$3"</definedName>
    <definedName name="Excel_BuiltIn_Print_Titles_19">"$#REF!.$A$1:$AMJ$6"</definedName>
    <definedName name="Excel_BuiltIn_Print_Titles_2">"$#REF!.$A$#REF!:$AMJ$#REF!"</definedName>
    <definedName name="Excel_BuiltIn_Print_Titles_2_1">"$#REF!.$A$34:$CO$39"</definedName>
    <definedName name="Excel_BuiltIn_Print_Titles_2_1_1">"$#REF!.$A$36:$Z$40"</definedName>
    <definedName name="Excel_BuiltIn_Print_Titles_2_1_1_1">"$#REF!.$A$35:$Z$39"</definedName>
    <definedName name="Excel_BuiltIn_Print_Titles_2_1_1_1_1">"$#REF!.$A$35:$Z$41"</definedName>
    <definedName name="Excel_BuiltIn_Print_Titles_2_1_1_1_1_1">"$#REF!.$A$35:$Z$41"</definedName>
    <definedName name="Excel_BuiltIn_Print_Titles_2_1_1_1_1_1_1">"$#REF!.$#REF!$#REF!:$#REF!$#REF!"</definedName>
    <definedName name="Excel_BuiltIn_Print_Titles_2_1_1_1_1_1_1_1">"$#REF!.$#REF!$#REF!:$#REF!$#REF!"</definedName>
    <definedName name="Excel_BuiltIn_Print_Titles_2_1_1_1_1_1_1_1_1">"$#REF!.$#REF!$#REF!:$#REF!$#REF!"</definedName>
    <definedName name="Excel_BuiltIn_Print_Titles_2_1_1_1_1_1_1_1_1_1">"$#REF!.$#REF!$#REF!:$#REF!$#REF!"</definedName>
    <definedName name="Excel_BuiltIn_Print_Titles_2_1_1_1_1_1_1_1_1_1_1">"$#REF!.$#REF!$#REF!:$#REF!$#REF!"</definedName>
    <definedName name="Excel_BuiltIn_Print_Titles_2_1_1_1_1_1_1_1_1_1_1_1">"$#REF!.$#REF!$#REF!:$#REF!$#REF!"</definedName>
    <definedName name="Excel_BuiltIn_Print_Titles_2_1_1_1_1_1_1_1_1_1_1_1_1">"$#REF!.$#REF!$#REF!:$#REF!$#REF!"</definedName>
    <definedName name="Excel_BuiltIn_Print_Titles_3_1_1">[135]CBG!$B$1:$C$65536,[135]CBG!$B$3:$IO$9</definedName>
    <definedName name="Excel_BuiltIn_Print_Titles_3_1_1_1">[135]CBG!$B$1:$C$65536,[135]CBG!$B$3:$IO$9</definedName>
    <definedName name="Excel_BuiltIn_Print_Titles_4" localSheetId="8">#REF!,#REF!</definedName>
    <definedName name="Excel_BuiltIn_Print_Titles_4">#REF!,#REF!</definedName>
    <definedName name="Excel_BuiltIn_Print_Titles_4_1">"$#REF!.$A$1:$GE$5"</definedName>
    <definedName name="Excel_BuiltIn_Print_Titles_4_1_1">"$#REF!.$A$1:$GD$5"</definedName>
    <definedName name="Excel_BuiltIn_Print_Titles_4_1_1_1">"$#REF!.$A$1:$FI$5"</definedName>
    <definedName name="Excel_BuiltIn_Print_Titles_5">"$#REF!.$A$1:$AMJ$4"</definedName>
    <definedName name="Excel_BuiltIn_Print_Titles_5_1">"$#REF!.$A$4:$HS$6"</definedName>
    <definedName name="Excel_BuiltIn_Print_Titles_5_1_1">"$#REF!.$A$4:$GX$6"</definedName>
    <definedName name="Excel_BuiltIn_Print_Titles_6">"$#REF!.$A$1:$AMJ$5"</definedName>
    <definedName name="Excel_BuiltIn_Print_Titles_7_1">"$#REF!.$#REF!$#REF!:$#REF!$#REF!"</definedName>
    <definedName name="Excel_BuiltIn_Print_Titles_7_1_1">"$#REF!.$#REF!$#REF!:$#REF!$#REF!"</definedName>
    <definedName name="Excel_BuiltIn_Print_Titles_9_1">"$'SBP Info Shares'.$#REF!$#REF!:$#REF!$#REF!"</definedName>
    <definedName name="Excel_BuiltIn_Print_Titles_9_1_1">"$'SBP Info Shares'.$#REF!$#REF!:$#REF!$#REF!"</definedName>
    <definedName name="Excel_BuiltIn_Print_Titles_9_1_1_1">"$'SBP Info Shares'.$#REF!$#REF!:$#REF!$#REF!"</definedName>
    <definedName name="excluding_unclaimed_dividend__accrued_mark_up_on_short_term_finances" localSheetId="8">'[31]34-38.2'!#REF!</definedName>
    <definedName name="excluding_unclaimed_dividend__accrued_mark_up_on_short_term_finances" localSheetId="4">'[31]34-38.2'!#REF!</definedName>
    <definedName name="excluding_unclaimed_dividend__accrued_mark_up_on_short_term_finances" localSheetId="7">'[31]34-38.2'!#REF!</definedName>
    <definedName name="excluding_unclaimed_dividend__accrued_mark_up_on_short_term_finances">'[31]34-38.2'!#REF!</definedName>
    <definedName name="ExemptIncome" localSheetId="8">#REF!</definedName>
    <definedName name="ExemptIncome">#REF!</definedName>
    <definedName name="EXP" localSheetId="8">'[1]last qrt2001'!#REF!</definedName>
    <definedName name="EXP" localSheetId="10">'[1]last qrt2001'!#REF!</definedName>
    <definedName name="EXP" localSheetId="12">'[1]last qrt2001'!#REF!</definedName>
    <definedName name="EXP" localSheetId="6">'[1]last qrt2001'!#REF!</definedName>
    <definedName name="EXP" localSheetId="4">'[1]last qrt2001'!#REF!</definedName>
    <definedName name="EXP" localSheetId="7">'[1]last qrt2001'!#REF!</definedName>
    <definedName name="EXP">'[1]last qrt2001'!#REF!</definedName>
    <definedName name="EXP_11" localSheetId="8">'[1]last qrt2001'!#REF!</definedName>
    <definedName name="EXP_11">'[1]last qrt2001'!#REF!</definedName>
    <definedName name="EXP_13" localSheetId="8">'[1]last qrt2001'!#REF!</definedName>
    <definedName name="EXP_13">'[1]last qrt2001'!#REF!</definedName>
    <definedName name="EXP_9" localSheetId="8">'[1]last qrt2001'!#REF!</definedName>
    <definedName name="EXP_9">'[1]last qrt2001'!#REF!</definedName>
    <definedName name="EXPENSIVE_CARS" localSheetId="10">#REF!</definedName>
    <definedName name="EXPENSIVE_CARS" localSheetId="12">#REF!</definedName>
    <definedName name="EXPENSIVE_CARS" localSheetId="6">#REF!</definedName>
    <definedName name="EXPENSIVE_CARS" localSheetId="4">#REF!</definedName>
    <definedName name="EXPENSIVE_CARS" localSheetId="7">#REF!</definedName>
    <definedName name="EXPENSIVE_CARS">#REF!</definedName>
    <definedName name="EXPOSURE">#REF!</definedName>
    <definedName name="Extra_Pay" localSheetId="10">#REF!</definedName>
    <definedName name="Extra_Pay" localSheetId="12">#REF!</definedName>
    <definedName name="Extra_Pay" localSheetId="6">#REF!</definedName>
    <definedName name="Extra_Pay" localSheetId="4">#REF!</definedName>
    <definedName name="Extra_Pay" localSheetId="7">#REF!</definedName>
    <definedName name="Extra_Pay">#REF!</definedName>
    <definedName name="_xlnm.Extract">#REF!</definedName>
    <definedName name="F" localSheetId="8">'[136]FINANCE CODE'!#REF!</definedName>
    <definedName name="F" localSheetId="10">'[136]FINANCE CODE'!#REF!</definedName>
    <definedName name="F" localSheetId="12">'[136]FINANCE CODE'!#REF!</definedName>
    <definedName name="F" localSheetId="6">'[136]FINANCE CODE'!#REF!</definedName>
    <definedName name="F" localSheetId="4">'[136]FINANCE CODE'!#REF!</definedName>
    <definedName name="F" localSheetId="7">'[136]FINANCE CODE'!#REF!</definedName>
    <definedName name="F">'[136]FINANCE CODE'!#REF!</definedName>
    <definedName name="F_A_C_TITLE" localSheetId="8">#REF!</definedName>
    <definedName name="F_A_C_TITLE" localSheetId="4">#REF!</definedName>
    <definedName name="F_A_C_TITLE" localSheetId="7">#REF!</definedName>
    <definedName name="F_A_C_TITLE">#REF!</definedName>
    <definedName name="f_name">'[137]A-C CODE &amp; NAME'!$B$1:$C$193</definedName>
    <definedName name="F_NAME1" localSheetId="10">#REF!</definedName>
    <definedName name="F_NAME1" localSheetId="12">#REF!</definedName>
    <definedName name="F_NAME1" localSheetId="6">#REF!</definedName>
    <definedName name="F_NAME1" localSheetId="4">#REF!</definedName>
    <definedName name="F_NAME1" localSheetId="7">#REF!</definedName>
    <definedName name="F_NAME1">#REF!</definedName>
    <definedName name="FA" localSheetId="8">[66]acct!#REF!</definedName>
    <definedName name="FA" localSheetId="15">[66]acct!#REF!</definedName>
    <definedName name="FA" localSheetId="10">[66]acct!#REF!</definedName>
    <definedName name="FA" localSheetId="12">[66]acct!#REF!</definedName>
    <definedName name="FA" localSheetId="6">[66]acct!#REF!</definedName>
    <definedName name="FA" localSheetId="4">[66]acct!#REF!</definedName>
    <definedName name="FA" localSheetId="7">[66]acct!#REF!</definedName>
    <definedName name="FA">[66]acct!#REF!</definedName>
    <definedName name="FA_11">[61]acct!#REF!</definedName>
    <definedName name="FA_13">[61]acct!#REF!</definedName>
    <definedName name="FA_3">[61]acct!#REF!</definedName>
    <definedName name="Factor" localSheetId="8">#REF!</definedName>
    <definedName name="Factor">#REF!</definedName>
    <definedName name="Factor_11" localSheetId="8">#REF!</definedName>
    <definedName name="Factor_11">#REF!</definedName>
    <definedName name="Factor_13" localSheetId="8">#REF!</definedName>
    <definedName name="Factor_13">#REF!</definedName>
    <definedName name="Farhan" localSheetId="10">#REF!</definedName>
    <definedName name="Farhan" localSheetId="12">#REF!</definedName>
    <definedName name="Farhan" localSheetId="6">#REF!</definedName>
    <definedName name="Farhan" localSheetId="4">#REF!</definedName>
    <definedName name="Farhan" localSheetId="7">#REF!</definedName>
    <definedName name="Farhan">#REF!</definedName>
    <definedName name="FAX">'[44]REV-SH '!#REF!</definedName>
    <definedName name="FBLC" localSheetId="8">#REF!</definedName>
    <definedName name="FBLC">#REF!</definedName>
    <definedName name="FBLC_O" localSheetId="8">#REF!</definedName>
    <definedName name="FBLC_O">#REF!</definedName>
    <definedName name="FBOLC" localSheetId="8">#REF!</definedName>
    <definedName name="FBOLC">#REF!</definedName>
    <definedName name="FBOLC_O">#REF!</definedName>
    <definedName name="FBPRATE">[68]BR!$L$4:$M$28</definedName>
    <definedName name="FC" localSheetId="10">#REF!</definedName>
    <definedName name="FC" localSheetId="12">#REF!</definedName>
    <definedName name="FC" localSheetId="6">#REF!</definedName>
    <definedName name="FC" localSheetId="4">#REF!</definedName>
    <definedName name="FC" localSheetId="7">#REF!</definedName>
    <definedName name="FC">#REF!</definedName>
    <definedName name="FCCL">#REF!</definedName>
    <definedName name="FCCL_2">[56]EQUITIES!#REF!</definedName>
    <definedName name="Fcy" localSheetId="10">#REF!</definedName>
    <definedName name="Fcy" localSheetId="12">#REF!</definedName>
    <definedName name="Fcy" localSheetId="6">#REF!</definedName>
    <definedName name="Fcy" localSheetId="4">#REF!</definedName>
    <definedName name="Fcy" localSheetId="7">#REF!</definedName>
    <definedName name="Fcy">#REF!</definedName>
    <definedName name="fdagdfg" localSheetId="10">'[138]Abu Dhabi'!#REF!</definedName>
    <definedName name="fdagdfg" localSheetId="12">'[138]Abu Dhabi'!#REF!</definedName>
    <definedName name="fdagdfg" localSheetId="6">'[138]Abu Dhabi'!#REF!</definedName>
    <definedName name="fdagdfg" localSheetId="4">'[138]Abu Dhabi'!#REF!</definedName>
    <definedName name="fdagdfg" localSheetId="7">'[138]Abu Dhabi'!#REF!</definedName>
    <definedName name="fdagdfg">'[138]Abu Dhabi'!#REF!</definedName>
    <definedName name="fdagfbvfd" localSheetId="10">#REF!</definedName>
    <definedName name="fdagfbvfd" localSheetId="12">#REF!</definedName>
    <definedName name="fdagfbvfd" localSheetId="6">#REF!</definedName>
    <definedName name="fdagfbvfd" localSheetId="4">#REF!</definedName>
    <definedName name="fdagfbvfd" localSheetId="7">#REF!</definedName>
    <definedName name="fdagfbvfd">#REF!</definedName>
    <definedName name="FDE" localSheetId="10">'[139]Notes1-5'!#REF!</definedName>
    <definedName name="FDE" localSheetId="12">'[139]Notes1-5'!#REF!</definedName>
    <definedName name="FDE" localSheetId="6">'[139]Notes1-5'!#REF!</definedName>
    <definedName name="FDE" localSheetId="4">'[139]Notes1-5'!#REF!</definedName>
    <definedName name="FDE" localSheetId="7">'[139]Notes1-5'!#REF!</definedName>
    <definedName name="FDE">'[139]Notes1-5'!#REF!</definedName>
    <definedName name="FDE_11">[139]Notes1_5!#REF!</definedName>
    <definedName name="FDE_13">[139]Notes1_5!#REF!</definedName>
    <definedName name="FDE_6">[140]Notes1_5!#REF!</definedName>
    <definedName name="FDE_6_11">[140]Notes1_5!#REF!</definedName>
    <definedName name="FDE_6_13">[140]Notes1_5!#REF!</definedName>
    <definedName name="FDE_6_9">[140]Notes1_5!#REF!</definedName>
    <definedName name="FDE_9">[139]Notes1_5!#REF!</definedName>
    <definedName name="FDF" localSheetId="4">'[141]CE-10th-June-06'!#REF!</definedName>
    <definedName name="FDF" localSheetId="7">'[141]CE-10th-June-06'!#REF!</definedName>
    <definedName name="FDF">'[141]CE-10th-June-06'!#REF!</definedName>
    <definedName name="fdgcvbtf" localSheetId="10">[54]BSDOMOVS!#REF!</definedName>
    <definedName name="fdgcvbtf" localSheetId="12">[54]BSDOMOVS!#REF!</definedName>
    <definedName name="fdgcvbtf" localSheetId="6">[54]BSDOMOVS!#REF!</definedName>
    <definedName name="fdgcvbtf" localSheetId="4">[54]BSDOMOVS!#REF!</definedName>
    <definedName name="fdgcvbtf" localSheetId="7">[54]BSDOMOVS!#REF!</definedName>
    <definedName name="fdgcvbtf">[54]BSDOMOVS!#REF!</definedName>
    <definedName name="fdgfdvbdf" localSheetId="10">[54]BSDOMOVS!#REF!</definedName>
    <definedName name="fdgfdvbdf" localSheetId="12">[54]BSDOMOVS!#REF!</definedName>
    <definedName name="fdgfdvbdf" localSheetId="6">[54]BSDOMOVS!#REF!</definedName>
    <definedName name="fdgfdvbdf" localSheetId="4">[54]BSDOMOVS!#REF!</definedName>
    <definedName name="fdgfdvbdf" localSheetId="7">[54]BSDOMOVS!#REF!</definedName>
    <definedName name="fdgfdvbdf">[54]BSDOMOVS!#REF!</definedName>
    <definedName name="fdgffvfhfd" localSheetId="10">'[138]Abu Dhabi'!#REF!</definedName>
    <definedName name="fdgffvfhfd" localSheetId="12">'[138]Abu Dhabi'!#REF!</definedName>
    <definedName name="fdgffvfhfd" localSheetId="6">'[138]Abu Dhabi'!#REF!</definedName>
    <definedName name="fdgffvfhfd" localSheetId="4">'[138]Abu Dhabi'!#REF!</definedName>
    <definedName name="fdgffvfhfd" localSheetId="7">'[138]Abu Dhabi'!#REF!</definedName>
    <definedName name="fdgffvfhfd">'[138]Abu Dhabi'!#REF!</definedName>
    <definedName name="fdgfgfdg" localSheetId="10">[54]BSDOMOVS!#REF!</definedName>
    <definedName name="fdgfgfdg" localSheetId="12">[54]BSDOMOVS!#REF!</definedName>
    <definedName name="fdgfgfdg" localSheetId="6">[54]BSDOMOVS!#REF!</definedName>
    <definedName name="fdgfgfdg" localSheetId="4">[54]BSDOMOVS!#REF!</definedName>
    <definedName name="fdgfgfdg" localSheetId="7">[54]BSDOMOVS!#REF!</definedName>
    <definedName name="fdgfgfdg">[54]BSDOMOVS!#REF!</definedName>
    <definedName name="fdhgfdgg" localSheetId="10">[54]BSDOMOVS!#REF!</definedName>
    <definedName name="fdhgfdgg" localSheetId="12">[54]BSDOMOVS!#REF!</definedName>
    <definedName name="fdhgfdgg" localSheetId="6">[54]BSDOMOVS!#REF!</definedName>
    <definedName name="fdhgfdgg" localSheetId="4">[54]BSDOMOVS!#REF!</definedName>
    <definedName name="fdhgfdgg" localSheetId="7">[54]BSDOMOVS!#REF!</definedName>
    <definedName name="fdhgfdgg">[54]BSDOMOVS!#REF!</definedName>
    <definedName name="fdv">'[77]ACC LIST'!$B$1:$D$117</definedName>
    <definedName name="FE25_" localSheetId="8">#REF!</definedName>
    <definedName name="FE25_">#REF!</definedName>
    <definedName name="FF" localSheetId="10">#REF!</definedName>
    <definedName name="FF" localSheetId="12">#REF!</definedName>
    <definedName name="FF" localSheetId="6">#REF!</definedName>
    <definedName name="FF" localSheetId="4">#REF!</definedName>
    <definedName name="FF" localSheetId="7">#REF!</definedName>
    <definedName name="FF">#REF!</definedName>
    <definedName name="FFBL">#REF!</definedName>
    <definedName name="FFBL_2">[56]EQUITIES!#REF!</definedName>
    <definedName name="FFC" localSheetId="8">#REF!</definedName>
    <definedName name="FFC">#REF!</definedName>
    <definedName name="FFC_2">[56]EQUITIES!#REF!</definedName>
    <definedName name="ffff" localSheetId="8">Scheduled_Payment+Extra_Payment</definedName>
    <definedName name="ffff" localSheetId="10">Scheduled_Payment+Extra_Payment</definedName>
    <definedName name="ffff" localSheetId="12">Scheduled_Payment+Extra_Payment</definedName>
    <definedName name="ffff" localSheetId="6">Scheduled_Payment+Extra_Payment</definedName>
    <definedName name="ffff" localSheetId="4">Scheduled_Payment+Extra_Payment</definedName>
    <definedName name="ffff" localSheetId="7">Scheduled_Payment+Extra_Payment</definedName>
    <definedName name="ffff">Scheduled_Payment+Extra_Payment</definedName>
    <definedName name="fg" localSheetId="8">#REF!</definedName>
    <definedName name="fg" localSheetId="15">#REF!</definedName>
    <definedName name="fg" localSheetId="10">#REF!</definedName>
    <definedName name="fg" localSheetId="12">#REF!</definedName>
    <definedName name="fg" localSheetId="6">#REF!</definedName>
    <definedName name="fg" localSheetId="4">#REF!</definedName>
    <definedName name="fg" localSheetId="7">#REF!</definedName>
    <definedName name="fg">#REF!</definedName>
    <definedName name="fgfgfg" localSheetId="10" hidden="1">#REF!</definedName>
    <definedName name="fgfgfg" localSheetId="12" hidden="1">#REF!</definedName>
    <definedName name="fgfgfg" localSheetId="6" hidden="1">#REF!</definedName>
    <definedName name="fgfgfg" localSheetId="4" hidden="1">#REF!</definedName>
    <definedName name="fgfgfg" localSheetId="7" hidden="1">#REF!</definedName>
    <definedName name="fgfgfg" hidden="1">#REF!</definedName>
    <definedName name="fgh" localSheetId="8" hidden="1">{#N/A,#N/A,FALSE,"dec98qtr";#N/A,#N/A,FALSE,"suppdecsep98";#N/A,#N/A,FALSE,"w-dec98"}</definedName>
    <definedName name="fgh" hidden="1">{#N/A,#N/A,FALSE,"dec98qtr";#N/A,#N/A,FALSE,"suppdecsep98";#N/A,#N/A,FALSE,"w-dec98"}</definedName>
    <definedName name="FIB">#REF!</definedName>
    <definedName name="FIB.HOLD.">#REF!</definedName>
    <definedName name="FIB.REPO">#REF!</definedName>
    <definedName name="FIB.REV.REPO">#REF!</definedName>
    <definedName name="FIB_MKT._PRICE">#REF!</definedName>
    <definedName name="FIBCOUP">[142]ISSUES!#REF!</definedName>
    <definedName name="FIBLAST">[142]ISSUES!#REF!</definedName>
    <definedName name="FIBNEXT">[142]ISSUES!#REF!</definedName>
    <definedName name="FIBREPO" localSheetId="8">#REF!</definedName>
    <definedName name="FIBREPO" localSheetId="15">#REF!</definedName>
    <definedName name="FIBREPO" localSheetId="10">#REF!</definedName>
    <definedName name="FIBREPO" localSheetId="12">#REF!</definedName>
    <definedName name="FIBREPO" localSheetId="6">#REF!</definedName>
    <definedName name="FIBREPO" localSheetId="4">#REF!</definedName>
    <definedName name="FIBREPO" localSheetId="7">#REF!</definedName>
    <definedName name="FIBREPO">#REF!</definedName>
    <definedName name="FIBWON" localSheetId="8">#REF!</definedName>
    <definedName name="FIBWON" localSheetId="15">#REF!</definedName>
    <definedName name="FIBWON" localSheetId="10">#REF!</definedName>
    <definedName name="FIBWON" localSheetId="12">#REF!</definedName>
    <definedName name="FIBWON" localSheetId="6">#REF!</definedName>
    <definedName name="FIBWON" localSheetId="4">#REF!</definedName>
    <definedName name="FIBWON" localSheetId="7">#REF!</definedName>
    <definedName name="FIBWON">#REF!</definedName>
    <definedName name="FIGURES" localSheetId="10">#REF!</definedName>
    <definedName name="FIGURES" localSheetId="12">#REF!</definedName>
    <definedName name="FIGURES" localSheetId="6">#REF!</definedName>
    <definedName name="FIGURES" localSheetId="4">#REF!</definedName>
    <definedName name="FIGURES" localSheetId="7">#REF!</definedName>
    <definedName name="FIGURES">#REF!</definedName>
    <definedName name="Filename">"C:\DOCUME~1\MgAli\LOCALS~1\Temp\SPREAD.VTS"</definedName>
    <definedName name="fILL" hidden="1">#REF!</definedName>
    <definedName name="FIN" localSheetId="4">#REF!</definedName>
    <definedName name="FIN" localSheetId="7">#REF!</definedName>
    <definedName name="FIN">#REF!</definedName>
    <definedName name="FINANCIAL_CHRG">'[2]Input:Invetory level'!$B$31:$AG$1138</definedName>
    <definedName name="FinancialGraphs" localSheetId="10">#REF!</definedName>
    <definedName name="FinancialGraphs" localSheetId="12">#REF!</definedName>
    <definedName name="FinancialGraphs" localSheetId="6">#REF!</definedName>
    <definedName name="FinancialGraphs" localSheetId="4">#REF!</definedName>
    <definedName name="FinancialGraphs" localSheetId="7">#REF!</definedName>
    <definedName name="FinancialGraphs">#REF!</definedName>
    <definedName name="FINASSET" localSheetId="8">[66]acct!#REF!</definedName>
    <definedName name="FINASSET" localSheetId="15">[66]acct!#REF!</definedName>
    <definedName name="FINASSET" localSheetId="10">[66]acct!#REF!</definedName>
    <definedName name="FINASSET" localSheetId="12">[66]acct!#REF!</definedName>
    <definedName name="FINASSET" localSheetId="6">[66]acct!#REF!</definedName>
    <definedName name="FINASSET" localSheetId="4">[66]acct!#REF!</definedName>
    <definedName name="FINASSET" localSheetId="7">[66]acct!#REF!</definedName>
    <definedName name="FINASSET">[66]acct!#REF!</definedName>
    <definedName name="FINASSET_11">[61]acct!#REF!</definedName>
    <definedName name="FINASSET_13">[61]acct!#REF!</definedName>
    <definedName name="FINASSET_3">[61]acct!#REF!</definedName>
    <definedName name="FIREPREMIUMCURRENT" localSheetId="10">#REF!</definedName>
    <definedName name="FIREPREMIUMCURRENT" localSheetId="12">#REF!</definedName>
    <definedName name="FIREPREMIUMCURRENT" localSheetId="6">#REF!</definedName>
    <definedName name="FIREPREMIUMCURRENT" localSheetId="4">#REF!</definedName>
    <definedName name="FIREPREMIUMCURRENT" localSheetId="7">#REF!</definedName>
    <definedName name="FIREPREMIUMCURRENT">#REF!</definedName>
    <definedName name="FIXED_ASSETS" localSheetId="4">#REF!</definedName>
    <definedName name="FIXED_ASSETS" localSheetId="7">#REF!</definedName>
    <definedName name="FIXED_ASSETS">#REF!</definedName>
    <definedName name="FIXEDASSETS" localSheetId="4">#REF!</definedName>
    <definedName name="FIXEDASSETS" localSheetId="7">#REF!</definedName>
    <definedName name="FIXEDASSETS">#REF!</definedName>
    <definedName name="FL">#REF!</definedName>
    <definedName name="FLO">#REF!</definedName>
    <definedName name="FMA" localSheetId="4">#REF!</definedName>
    <definedName name="FMA" localSheetId="7">#REF!</definedName>
    <definedName name="FMA">#REF!</definedName>
    <definedName name="Foreign" localSheetId="4">#REF!</definedName>
    <definedName name="Foreign" localSheetId="7">#REF!</definedName>
    <definedName name="Foreign">#REF!</definedName>
    <definedName name="FOREIGNEXCHANGE" localSheetId="4">#REF!</definedName>
    <definedName name="FOREIGNEXCHANGE" localSheetId="7">#REF!</definedName>
    <definedName name="FOREIGNEXCHANGE">#REF!</definedName>
    <definedName name="FORM" localSheetId="10">#REF!</definedName>
    <definedName name="FORM" localSheetId="12">#REF!</definedName>
    <definedName name="FORM" localSheetId="6">#REF!</definedName>
    <definedName name="FORM" localSheetId="4">#REF!</definedName>
    <definedName name="FORM" localSheetId="7">#REF!</definedName>
    <definedName name="FORM">#REF!</definedName>
    <definedName name="FORM_IX">'[39]0440'!$E$403</definedName>
    <definedName name="FORMX">'[39]0440'!$E$403</definedName>
    <definedName name="FP" localSheetId="10">#REF!</definedName>
    <definedName name="FP" localSheetId="12">#REF!</definedName>
    <definedName name="FP" localSheetId="6">#REF!</definedName>
    <definedName name="FP" localSheetId="4">#REF!</definedName>
    <definedName name="FP" localSheetId="7">#REF!</definedName>
    <definedName name="FP">#REF!</definedName>
    <definedName name="FP_EU_0206__00246_04" localSheetId="8">#REF!</definedName>
    <definedName name="FP_EU_0206__00246_04" localSheetId="15">#REF!</definedName>
    <definedName name="FP_EU_0206__00246_04" localSheetId="10">#REF!</definedName>
    <definedName name="FP_EU_0206__00246_04" localSheetId="12">#REF!</definedName>
    <definedName name="FP_EU_0206__00246_04" localSheetId="6">#REF!</definedName>
    <definedName name="FP_EU_0206__00246_04" localSheetId="4">#REF!</definedName>
    <definedName name="FP_EU_0206__00246_04" localSheetId="7">#REF!</definedName>
    <definedName name="FP_EU_0206__00246_04">#REF!</definedName>
    <definedName name="Frequency">'[143]Drop down'!$C$6:$C$13</definedName>
    <definedName name="FRF_DFL" localSheetId="8">#REF!</definedName>
    <definedName name="FRF_DFL">#REF!</definedName>
    <definedName name="fs" localSheetId="10">#REF!</definedName>
    <definedName name="fs" localSheetId="12">#REF!</definedName>
    <definedName name="fs" localSheetId="6">#REF!</definedName>
    <definedName name="fs" localSheetId="4">#REF!</definedName>
    <definedName name="fs" localSheetId="7">#REF!</definedName>
    <definedName name="fs">#REF!</definedName>
    <definedName name="FSA" localSheetId="10">#REF!</definedName>
    <definedName name="FSA" localSheetId="12">#REF!</definedName>
    <definedName name="FSA" localSheetId="6">#REF!</definedName>
    <definedName name="FSA" localSheetId="4">#REF!</definedName>
    <definedName name="FSA" localSheetId="7">#REF!</definedName>
    <definedName name="FSA">#REF!</definedName>
    <definedName name="FSD">#REF!</definedName>
    <definedName name="FSDAFSD">[144]Lookups!$C$91:$C$94</definedName>
    <definedName name="FT" localSheetId="8">#REF!</definedName>
    <definedName name="FT">#REF!</definedName>
    <definedName name="Full_Print" localSheetId="10">#REF!</definedName>
    <definedName name="Full_Print" localSheetId="12">#REF!</definedName>
    <definedName name="Full_Print" localSheetId="6">#REF!</definedName>
    <definedName name="Full_Print" localSheetId="4">#REF!</definedName>
    <definedName name="Full_Print" localSheetId="7">#REF!</definedName>
    <definedName name="Full_Print">#REF!</definedName>
    <definedName name="FundLimit" localSheetId="10">#REF!</definedName>
    <definedName name="FundLimit" localSheetId="12">#REF!</definedName>
    <definedName name="FundLimit" localSheetId="6">#REF!</definedName>
    <definedName name="FundLimit" localSheetId="4">#REF!</definedName>
    <definedName name="FundLimit" localSheetId="7">#REF!</definedName>
    <definedName name="FundLimit">#REF!</definedName>
    <definedName name="FUNDS_POSITION" localSheetId="4">[145]Bank!#REF!</definedName>
    <definedName name="FUNDS_POSITION" localSheetId="7">[145]Bank!#REF!</definedName>
    <definedName name="FUNDS_POSITION">[145]Bank!#REF!</definedName>
    <definedName name="FWD_Current" localSheetId="10">#REF!</definedName>
    <definedName name="FWD_Current" localSheetId="12">#REF!</definedName>
    <definedName name="FWD_Current" localSheetId="6">#REF!</definedName>
    <definedName name="FWD_Current" localSheetId="4">#REF!</definedName>
    <definedName name="FWD_Current" localSheetId="7">#REF!</definedName>
    <definedName name="FWD_Current">#REF!</definedName>
    <definedName name="fwoenvo3r">[146]Rates!$C$1:$E$181</definedName>
    <definedName name="FX" localSheetId="8">#REF!</definedName>
    <definedName name="FX">#REF!</definedName>
    <definedName name="FXDEAL" localSheetId="8">#REF!</definedName>
    <definedName name="FXDEAL">#REF!</definedName>
    <definedName name="g" localSheetId="10" hidden="1">#REF!</definedName>
    <definedName name="g" localSheetId="12" hidden="1">#REF!</definedName>
    <definedName name="g" localSheetId="6" hidden="1">#REF!</definedName>
    <definedName name="g" localSheetId="4" hidden="1">#REF!</definedName>
    <definedName name="g" localSheetId="7" hidden="1">#REF!</definedName>
    <definedName name="g" hidden="1">#REF!</definedName>
    <definedName name="G_11">#REF!</definedName>
    <definedName name="G_12">#REF!</definedName>
    <definedName name="G_13">#REF!</definedName>
    <definedName name="G_18">#REF!</definedName>
    <definedName name="g54." localSheetId="10">#REF!</definedName>
    <definedName name="g54." localSheetId="12">#REF!</definedName>
    <definedName name="g54." localSheetId="6">#REF!</definedName>
    <definedName name="g54." localSheetId="4">#REF!</definedName>
    <definedName name="g54." localSheetId="7">#REF!</definedName>
    <definedName name="g54.">#REF!</definedName>
    <definedName name="GAP">[44]GAP!$E$3:$N$42</definedName>
    <definedName name="gapfib">'[44]F-HL'!$AY$18:$AZ$200</definedName>
    <definedName name="gb">[147]Working!#REF!</definedName>
    <definedName name="GBPRATES">[68]RATES!$BB$1:$BC$732</definedName>
    <definedName name="gdfs">[148]Rates!$C$1:$E$181</definedName>
    <definedName name="GEOTURN" localSheetId="8">#REF!</definedName>
    <definedName name="GEOTURN" localSheetId="4">#REF!</definedName>
    <definedName name="GEOTURN" localSheetId="7">#REF!</definedName>
    <definedName name="GEOTURN">#REF!</definedName>
    <definedName name="gfdgdfgdfgfd" localSheetId="10">#REF!</definedName>
    <definedName name="gfdgdfgdfgfd" localSheetId="12">#REF!</definedName>
    <definedName name="gfdgdfgdfgfd" localSheetId="6">#REF!</definedName>
    <definedName name="gfdgdfgdfgfd" localSheetId="4">#REF!</definedName>
    <definedName name="gfdgdfgdfgfd" localSheetId="7">#REF!</definedName>
    <definedName name="gfdgdfgdfgfd">#REF!</definedName>
    <definedName name="gfgdhf" localSheetId="8" hidden="1">{"Sales 2",#N/A,FALSE,"SALES";"Transfer 2",#N/A,FALSE,"TRANSFERS";"A1460",#N/A,FALSE,"A1460"}</definedName>
    <definedName name="gfgdhf" hidden="1">{"Sales 2",#N/A,FALSE,"SALES";"Transfer 2",#N/A,FALSE,"TRANSFERS";"A1460",#N/A,FALSE,"A1460"}</definedName>
    <definedName name="gg" localSheetId="8" hidden="1">{"Sales 2",#N/A,FALSE,"SALES";"Transfer 2",#N/A,FALSE,"TRANSFERS";"A1460",#N/A,FALSE,"A1460"}</definedName>
    <definedName name="gg" hidden="1">{"Sales 2",#N/A,FALSE,"SALES";"Transfer 2",#N/A,FALSE,"TRANSFERS";"A1460",#N/A,FALSE,"A1460"}</definedName>
    <definedName name="ggf" localSheetId="8" hidden="1">{#N/A,#N/A,FALSE,"dec98qtr";#N/A,#N/A,FALSE,"suppdecsep98";#N/A,#N/A,FALSE,"w-dec98"}</definedName>
    <definedName name="ggf" hidden="1">{#N/A,#N/A,FALSE,"dec98qtr";#N/A,#N/A,FALSE,"suppdecsep98";#N/A,#N/A,FALSE,"w-dec98"}</definedName>
    <definedName name="ggfgfg" localSheetId="8" hidden="1">{"'CALL MONEY'!$K$53"}</definedName>
    <definedName name="ggfgfg" localSheetId="10" hidden="1">{"'CALL MONEY'!$K$53"}</definedName>
    <definedName name="ggfgfg" hidden="1">{"'CALL MONEY'!$K$53"}</definedName>
    <definedName name="GGG" localSheetId="4">#REF!</definedName>
    <definedName name="GGG" localSheetId="7">#REF!</definedName>
    <definedName name="GGG">#REF!</definedName>
    <definedName name="GH" localSheetId="8" hidden="1">{"MSS",#N/A,FALSE,"MSS";"ProdSA",#N/A,FALSE,"ProdSA";"Sales 1",#N/A,FALSE,"SALES";"Transfer 1",#N/A,FALSE,"TRANSFERS"}</definedName>
    <definedName name="GH" hidden="1">{"MSS",#N/A,FALSE,"MSS";"ProdSA",#N/A,FALSE,"ProdSA";"Sales 1",#N/A,FALSE,"SALES";"Transfer 1",#N/A,FALSE,"TRANSFERS"}</definedName>
    <definedName name="ghj" localSheetId="8" hidden="1">{"Sales 2",#N/A,FALSE,"SALES";"Transfer 2",#N/A,FALSE,"TRANSFERS";"A1460",#N/A,FALSE,"A1460"}</definedName>
    <definedName name="ghj" hidden="1">{"Sales 2",#N/A,FALSE,"SALES";"Transfer 2",#N/A,FALSE,"TRANSFERS";"A1460",#N/A,FALSE,"A1460"}</definedName>
    <definedName name="ghu" localSheetId="10" hidden="1">#REF!</definedName>
    <definedName name="ghu" localSheetId="12" hidden="1">#REF!</definedName>
    <definedName name="ghu" localSheetId="6" hidden="1">#REF!</definedName>
    <definedName name="ghu" localSheetId="4" hidden="1">#REF!</definedName>
    <definedName name="ghu" localSheetId="7" hidden="1">#REF!</definedName>
    <definedName name="ghu" hidden="1">#REF!</definedName>
    <definedName name="gl" localSheetId="10">#REF!</definedName>
    <definedName name="gl" localSheetId="12">#REF!</definedName>
    <definedName name="gl" localSheetId="6">#REF!</definedName>
    <definedName name="gl" localSheetId="4">#REF!</definedName>
    <definedName name="gl" localSheetId="7">#REF!</definedName>
    <definedName name="gl">#REF!</definedName>
    <definedName name="gmo" localSheetId="10">#REF!</definedName>
    <definedName name="gmo" localSheetId="12">#REF!</definedName>
    <definedName name="gmo" localSheetId="6">#REF!</definedName>
    <definedName name="gmo" localSheetId="4">#REF!</definedName>
    <definedName name="gmo" localSheetId="7">#REF!</definedName>
    <definedName name="gmo">#REF!</definedName>
    <definedName name="GOCWO" localSheetId="4">#REF!</definedName>
    <definedName name="GOCWO" localSheetId="7">#REF!</definedName>
    <definedName name="GOCWO">#REF!</definedName>
    <definedName name="goodbye" localSheetId="10">#REF!</definedName>
    <definedName name="goodbye" localSheetId="12">#REF!</definedName>
    <definedName name="goodbye" localSheetId="6">#REF!</definedName>
    <definedName name="goodbye" localSheetId="4">#REF!</definedName>
    <definedName name="goodbye" localSheetId="7">#REF!</definedName>
    <definedName name="goodbye">#REF!</definedName>
    <definedName name="GP_COMPARISON" localSheetId="4">#REF!</definedName>
    <definedName name="GP_COMPARISON" localSheetId="7">#REF!</definedName>
    <definedName name="GP_COMPARISON">#REF!</definedName>
    <definedName name="GRAPH">[149]NOSTRO12!$AA$260</definedName>
    <definedName name="grtrttt" localSheetId="10">#REF!</definedName>
    <definedName name="grtrttt" localSheetId="12">#REF!</definedName>
    <definedName name="grtrttt" localSheetId="6">#REF!</definedName>
    <definedName name="grtrttt" localSheetId="4">#REF!</definedName>
    <definedName name="grtrttt" localSheetId="7">#REF!</definedName>
    <definedName name="grtrttt">#REF!</definedName>
    <definedName name="gsdfgfg" localSheetId="8" hidden="1">{"'CALL MONEY'!$K$53"}</definedName>
    <definedName name="gsdfgfg" localSheetId="10" hidden="1">{"'CALL MONEY'!$K$53"}</definedName>
    <definedName name="gsdfgfg" hidden="1">{"'CALL MONEY'!$K$53"}</definedName>
    <definedName name="GT">#REF!</definedName>
    <definedName name="GT_O">#REF!</definedName>
    <definedName name="Gtee_Clas">[109]Lookups!$C$30:$C$33</definedName>
    <definedName name="GTEE_CLASS5">[55]Lookups!$B$30:$B$33</definedName>
    <definedName name="GUARANTEE_TYPE" localSheetId="10">#REF!</definedName>
    <definedName name="GUARANTEE_TYPE" localSheetId="12">#REF!</definedName>
    <definedName name="GUARANTEE_TYPE" localSheetId="6">#REF!</definedName>
    <definedName name="GUARANTEE_TYPE" localSheetId="4">#REF!</definedName>
    <definedName name="GUARANTEE_TYPE" localSheetId="7">#REF!</definedName>
    <definedName name="GUARANTEE_TYPE">#REF!</definedName>
    <definedName name="GUJ">#REF!</definedName>
    <definedName name="h" localSheetId="10">#REF!</definedName>
    <definedName name="h" localSheetId="12">#REF!</definedName>
    <definedName name="h" localSheetId="6">#REF!</definedName>
    <definedName name="h" localSheetId="4">#REF!</definedName>
    <definedName name="h" localSheetId="7">#REF!</definedName>
    <definedName name="h">#REF!</definedName>
    <definedName name="H.O.INTEREST">#REF!</definedName>
    <definedName name="h\">#REF!</definedName>
    <definedName name="HAaaa" localSheetId="8">Scheduled_Payment+Extra_Payment</definedName>
    <definedName name="HAaaa" localSheetId="10">Scheduled_Payment+Extra_Payment</definedName>
    <definedName name="HAaaa" localSheetId="12">Scheduled_Payment+Extra_Payment</definedName>
    <definedName name="HAaaa" localSheetId="6">Scheduled_Payment+Extra_Payment</definedName>
    <definedName name="HAaaa" localSheetId="4">Scheduled_Payment+Extra_Payment</definedName>
    <definedName name="HAaaa" localSheetId="7">Scheduled_Payment+Extra_Payment</definedName>
    <definedName name="HAaaa">Scheduled_Payment+Extra_Payment</definedName>
    <definedName name="HAIRCUT_CODE" localSheetId="10">#REF!</definedName>
    <definedName name="HAIRCUT_CODE" localSheetId="12">#REF!</definedName>
    <definedName name="HAIRCUT_CODE" localSheetId="6">#REF!</definedName>
    <definedName name="HAIRCUT_CODE" localSheetId="4">#REF!</definedName>
    <definedName name="HAIRCUT_CODE" localSheetId="7">#REF!</definedName>
    <definedName name="HAIRCUT_CODE">#REF!</definedName>
    <definedName name="Haircut_Table">[63]Tables!$B$23:$C$45</definedName>
    <definedName name="HAIRCUTS" localSheetId="10">#REF!</definedName>
    <definedName name="HAIRCUTS" localSheetId="12">#REF!</definedName>
    <definedName name="HAIRCUTS" localSheetId="6">#REF!</definedName>
    <definedName name="HAIRCUTS" localSheetId="4">#REF!</definedName>
    <definedName name="HAIRCUTS" localSheetId="7">#REF!</definedName>
    <definedName name="HAIRCUTS">#REF!</definedName>
    <definedName name="hatim" localSheetId="4">#REF!</definedName>
    <definedName name="hatim" localSheetId="7">#REF!</definedName>
    <definedName name="hatim">#REF!</definedName>
    <definedName name="HD_INCOME" localSheetId="4">#REF!</definedName>
    <definedName name="HD_INCOME" localSheetId="7">#REF!</definedName>
    <definedName name="HD_INCOME">#REF!</definedName>
    <definedName name="Header_Row" localSheetId="12">ROW(#REF!)</definedName>
    <definedName name="Header_Row" localSheetId="6">ROW(#REF!)</definedName>
    <definedName name="Header_Row" localSheetId="4">ROW(#REF!)</definedName>
    <definedName name="Header_Row" localSheetId="7">ROW(#REF!)</definedName>
    <definedName name="Header_Row">ROW(#REF!)</definedName>
    <definedName name="HEADSCH">[150]statacc!#REF!</definedName>
    <definedName name="HEADSCH_11">[150]statacc!#REF!</definedName>
    <definedName name="HEADSCH_13">[150]statacc!#REF!</definedName>
    <definedName name="hello" localSheetId="10">#REF!</definedName>
    <definedName name="hello" localSheetId="12">#REF!</definedName>
    <definedName name="hello" localSheetId="6">#REF!</definedName>
    <definedName name="hello" localSheetId="4">#REF!</definedName>
    <definedName name="hello" localSheetId="7">#REF!</definedName>
    <definedName name="hello">#REF!</definedName>
    <definedName name="Henry" localSheetId="8">'[151]Analytics Summary'!#REF!</definedName>
    <definedName name="Henry" localSheetId="4">'[151]Analytics Summary'!#REF!</definedName>
    <definedName name="Henry" localSheetId="7">'[151]Analytics Summary'!#REF!</definedName>
    <definedName name="Henry">'[151]Analytics Summary'!#REF!</definedName>
    <definedName name="hfh" localSheetId="8" hidden="1">{#N/A,#N/A,FALSE,"dec98qtr";#N/A,#N/A,FALSE,"suppdecsep98";#N/A,#N/A,FALSE,"w-dec98"}</definedName>
    <definedName name="hfh" hidden="1">{#N/A,#N/A,FALSE,"dec98qtr";#N/A,#N/A,FALSE,"suppdecsep98";#N/A,#N/A,FALSE,"w-dec98"}</definedName>
    <definedName name="hgg" localSheetId="8" hidden="1">{"Sales 2",#N/A,FALSE,"SALES";"Transfer 2",#N/A,FALSE,"TRANSFERS";"A1460",#N/A,FALSE,"A1460"}</definedName>
    <definedName name="hgg" hidden="1">{"Sales 2",#N/A,FALSE,"SALES";"Transfer 2",#N/A,FALSE,"TRANSFERS";"A1460",#N/A,FALSE,"A1460"}</definedName>
    <definedName name="hh" localSheetId="8" hidden="1">{"'CALL MONEY'!$K$53"}</definedName>
    <definedName name="hh" hidden="1">{"'CALL MONEY'!$K$53"}</definedName>
    <definedName name="hhh" localSheetId="10">#REF!</definedName>
    <definedName name="hhh" localSheetId="12">#REF!</definedName>
    <definedName name="hhh" localSheetId="6">#REF!</definedName>
    <definedName name="hhh" localSheetId="4">#REF!</definedName>
    <definedName name="hhh" localSheetId="7">#REF!</definedName>
    <definedName name="hhh">#REF!</definedName>
    <definedName name="hhhhhhh" localSheetId="8" hidden="1">{#N/A,#N/A,FALSE,"REPORT"}</definedName>
    <definedName name="hhhhhhh" hidden="1">{#N/A,#N/A,FALSE,"REPORT"}</definedName>
    <definedName name="hhjhjjjjjj" localSheetId="10">[152]Lead!#REF!</definedName>
    <definedName name="hhjhjjjjjj" localSheetId="12">[152]Lead!#REF!</definedName>
    <definedName name="hhjhjjjjjj" localSheetId="6">[152]Lead!#REF!</definedName>
    <definedName name="hhjhjjjjjj" localSheetId="4">[152]Lead!#REF!</definedName>
    <definedName name="hhjhjjjjjj" localSheetId="7">[152]Lead!#REF!</definedName>
    <definedName name="hhjhjjjjjj">[152]Lead!#REF!</definedName>
    <definedName name="HigherAmount" localSheetId="8">#REF!</definedName>
    <definedName name="HigherAmount">#REF!</definedName>
    <definedName name="highlights" localSheetId="10">#REF!</definedName>
    <definedName name="highlights" localSheetId="12">#REF!</definedName>
    <definedName name="highlights" localSheetId="6">#REF!</definedName>
    <definedName name="highlights" localSheetId="4">#REF!</definedName>
    <definedName name="highlights" localSheetId="7">#REF!</definedName>
    <definedName name="highlights">#REF!</definedName>
    <definedName name="Highlightsconsolidated" localSheetId="10">#REF!</definedName>
    <definedName name="Highlightsconsolidated" localSheetId="12">#REF!</definedName>
    <definedName name="Highlightsconsolidated" localSheetId="6">#REF!</definedName>
    <definedName name="Highlightsconsolidated" localSheetId="4">#REF!</definedName>
    <definedName name="Highlightsconsolidated" localSheetId="7">#REF!</definedName>
    <definedName name="Highlightsconsolidated">#REF!</definedName>
    <definedName name="HighlightsUnit1" localSheetId="10">#REF!</definedName>
    <definedName name="HighlightsUnit1" localSheetId="12">#REF!</definedName>
    <definedName name="HighlightsUnit1" localSheetId="6">#REF!</definedName>
    <definedName name="HighlightsUnit1" localSheetId="4">#REF!</definedName>
    <definedName name="HighlightsUnit1" localSheetId="7">#REF!</definedName>
    <definedName name="HighlightsUnit1">#REF!</definedName>
    <definedName name="HISTORY_A_LIAB" localSheetId="4">#REF!</definedName>
    <definedName name="HISTORY_A_LIAB" localSheetId="7">#REF!</definedName>
    <definedName name="HISTORY_A_LIAB">#REF!</definedName>
    <definedName name="hjh">#REF!</definedName>
    <definedName name="hjhkj">[148]Rates!$C$1:$E$181</definedName>
    <definedName name="hkj" localSheetId="10" hidden="1">#REF!</definedName>
    <definedName name="hkj" localSheetId="12" hidden="1">#REF!</definedName>
    <definedName name="hkj" localSheetId="6" hidden="1">#REF!</definedName>
    <definedName name="hkj" localSheetId="4" hidden="1">#REF!</definedName>
    <definedName name="hkj" localSheetId="7" hidden="1">#REF!</definedName>
    <definedName name="hkj" hidden="1">#REF!</definedName>
    <definedName name="HOL">'[50]F-HL'!$G$1:$G$65536,'[50]F-HL'!$K$1:$K$65536</definedName>
    <definedName name="Holidays" hidden="1">[153]Brokers!$I$3:$I$62</definedName>
    <definedName name="hr" localSheetId="8">#REF!</definedName>
    <definedName name="hr" localSheetId="4">#REF!</definedName>
    <definedName name="hr" localSheetId="7">#REF!</definedName>
    <definedName name="hr">#REF!</definedName>
    <definedName name="html_cntrl" localSheetId="8" hidden="1">{"'CALL MONEY'!$K$53"}</definedName>
    <definedName name="html_cntrl" localSheetId="10" hidden="1">{"'CALL MONEY'!$K$53"}</definedName>
    <definedName name="html_cntrl" hidden="1">{"'CALL MONEY'!$K$53"}</definedName>
    <definedName name="html_cntrl465454" localSheetId="8" hidden="1">{"'CALL MONEY'!$K$53"}</definedName>
    <definedName name="html_cntrl465454" localSheetId="10" hidden="1">{"'CALL MONEY'!$K$53"}</definedName>
    <definedName name="html_cntrl465454" hidden="1">{"'CALL MONEY'!$K$53"}</definedName>
    <definedName name="HTML_CodePage" hidden="1">1252</definedName>
    <definedName name="HTML_Control" localSheetId="8" hidden="1">{"'CALL MONEY'!$K$53"}</definedName>
    <definedName name="HTML_Control" localSheetId="10" hidden="1">{"'CALL MONEY'!$K$53"}</definedName>
    <definedName name="HTML_Control" hidden="1">{"'CALL MONEY'!$K$53"}</definedName>
    <definedName name="html_control1" localSheetId="8" hidden="1">{"'CALL MONEY'!$K$53"}</definedName>
    <definedName name="html_control1" hidden="1">{"'CALL MONEY'!$K$53"}</definedName>
    <definedName name="html_ctl78" localSheetId="8" hidden="1">{"'CALL MONEY'!$K$53"}</definedName>
    <definedName name="html_ctl78" localSheetId="10"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HUBC">#REF!</definedName>
    <definedName name="HUBC_2">[56]EQUITIES!#REF!</definedName>
    <definedName name="HUBCO" localSheetId="8">#REF!</definedName>
    <definedName name="HUBCO">#REF!</definedName>
    <definedName name="HUBCO_2">[56]EQUITIES!#REF!</definedName>
    <definedName name="I" localSheetId="10">#REF!</definedName>
    <definedName name="I" localSheetId="12">#REF!</definedName>
    <definedName name="I" localSheetId="6">#REF!</definedName>
    <definedName name="I" localSheetId="4">#REF!</definedName>
    <definedName name="I" localSheetId="7">#REF!</definedName>
    <definedName name="I">#REF!</definedName>
    <definedName name="I_11">#REF!</definedName>
    <definedName name="I_12">#REF!</definedName>
    <definedName name="I_13">#REF!</definedName>
    <definedName name="I_18">#REF!</definedName>
    <definedName name="IBB">#REF!</definedName>
    <definedName name="IBB_O">#REF!</definedName>
    <definedName name="IBP">#REF!</definedName>
    <definedName name="IBP_O">#REF!</definedName>
    <definedName name="ic" hidden="1">[154]TBPRICE!#REF!</definedName>
    <definedName name="ID" localSheetId="8">#REF!</definedName>
    <definedName name="ID" localSheetId="4">#REF!</definedName>
    <definedName name="ID" localSheetId="7">#REF!</definedName>
    <definedName name="ID">#REF!</definedName>
    <definedName name="IDFUIU" localSheetId="4">#REF!</definedName>
    <definedName name="IDFUIU" localSheetId="7">#REF!</definedName>
    <definedName name="IDFUIU">#REF!</definedName>
    <definedName name="IEC" localSheetId="10">#REF!</definedName>
    <definedName name="IEC" localSheetId="12">#REF!</definedName>
    <definedName name="IEC" localSheetId="6">#REF!</definedName>
    <definedName name="IEC" localSheetId="4">#REF!</definedName>
    <definedName name="IEC" localSheetId="7">#REF!</definedName>
    <definedName name="IEC">#REF!</definedName>
    <definedName name="IECO" localSheetId="10">#REF!</definedName>
    <definedName name="IECO" localSheetId="12">#REF!</definedName>
    <definedName name="IECO" localSheetId="6">#REF!</definedName>
    <definedName name="IECO" localSheetId="4">#REF!</definedName>
    <definedName name="IECO" localSheetId="7">#REF!</definedName>
    <definedName name="IECO">#REF!</definedName>
    <definedName name="IECO1" localSheetId="10">#REF!</definedName>
    <definedName name="IECO1" localSheetId="12">#REF!</definedName>
    <definedName name="IECO1" localSheetId="6">#REF!</definedName>
    <definedName name="IECO1" localSheetId="4">#REF!</definedName>
    <definedName name="IECO1" localSheetId="7">#REF!</definedName>
    <definedName name="IECO1">#REF!</definedName>
    <definedName name="IED" localSheetId="10">#REF!</definedName>
    <definedName name="IED" localSheetId="12">#REF!</definedName>
    <definedName name="IED" localSheetId="6">#REF!</definedName>
    <definedName name="IED" localSheetId="4">#REF!</definedName>
    <definedName name="IED" localSheetId="7">#REF!</definedName>
    <definedName name="IED">#REF!</definedName>
    <definedName name="IEH" localSheetId="10">#REF!</definedName>
    <definedName name="IEH" localSheetId="12">#REF!</definedName>
    <definedName name="IEH" localSheetId="6">#REF!</definedName>
    <definedName name="IEH" localSheetId="4">#REF!</definedName>
    <definedName name="IEH" localSheetId="7">#REF!</definedName>
    <definedName name="IEH">#REF!</definedName>
    <definedName name="IEP" localSheetId="10">#REF!</definedName>
    <definedName name="IEP" localSheetId="12">#REF!</definedName>
    <definedName name="IEP" localSheetId="6">#REF!</definedName>
    <definedName name="IEP" localSheetId="4">#REF!</definedName>
    <definedName name="IEP" localSheetId="7">#REF!</definedName>
    <definedName name="IEP">#REF!</definedName>
    <definedName name="IERE">[155]Parameters!$C$346:$C$347</definedName>
    <definedName name="IES" localSheetId="10">#REF!</definedName>
    <definedName name="IES" localSheetId="12">#REF!</definedName>
    <definedName name="IES" localSheetId="6">#REF!</definedName>
    <definedName name="IES" localSheetId="4">#REF!</definedName>
    <definedName name="IES" localSheetId="7">#REF!</definedName>
    <definedName name="IES">#REF!</definedName>
    <definedName name="IET" localSheetId="10">#REF!</definedName>
    <definedName name="IET" localSheetId="12">#REF!</definedName>
    <definedName name="IET" localSheetId="6">#REF!</definedName>
    <definedName name="IET" localSheetId="4">#REF!</definedName>
    <definedName name="IET" localSheetId="7">#REF!</definedName>
    <definedName name="IET">#REF!</definedName>
    <definedName name="ii">[156]PRODUCTS!$A$2:$E$57</definedName>
    <definedName name="iicf" localSheetId="10">[157]Disb!#REF!</definedName>
    <definedName name="iicf" localSheetId="12">[157]Disb!#REF!</definedName>
    <definedName name="iicf" localSheetId="6">[157]Disb!#REF!</definedName>
    <definedName name="iicf" localSheetId="4">[157]Disb!#REF!</definedName>
    <definedName name="iicf" localSheetId="7">[157]Disb!#REF!</definedName>
    <definedName name="iicf">[157]Disb!#REF!</definedName>
    <definedName name="iicfaug" localSheetId="10">[157]Disb!#REF!</definedName>
    <definedName name="iicfaug" localSheetId="12">[157]Disb!#REF!</definedName>
    <definedName name="iicfaug" localSheetId="6">[157]Disb!#REF!</definedName>
    <definedName name="iicfaug" localSheetId="4">[157]Disb!#REF!</definedName>
    <definedName name="iicfaug" localSheetId="7">[157]Disb!#REF!</definedName>
    <definedName name="iicfaug">[157]Disb!#REF!</definedName>
    <definedName name="iicfsep" localSheetId="10">[157]Disb!#REF!</definedName>
    <definedName name="iicfsep" localSheetId="12">[157]Disb!#REF!</definedName>
    <definedName name="iicfsep" localSheetId="6">[157]Disb!#REF!</definedName>
    <definedName name="iicfsep" localSheetId="4">[157]Disb!#REF!</definedName>
    <definedName name="iicfsep" localSheetId="7">[157]Disb!#REF!</definedName>
    <definedName name="iicfsep">[157]Disb!#REF!</definedName>
    <definedName name="iicl" localSheetId="10">[157]Disb!#REF!</definedName>
    <definedName name="iicl" localSheetId="12">[157]Disb!#REF!</definedName>
    <definedName name="iicl" localSheetId="6">[157]Disb!#REF!</definedName>
    <definedName name="iicl" localSheetId="4">[157]Disb!#REF!</definedName>
    <definedName name="iicl" localSheetId="7">[157]Disb!#REF!</definedName>
    <definedName name="iicl">[157]Disb!#REF!</definedName>
    <definedName name="iiclaug" localSheetId="10">[157]Disb!#REF!</definedName>
    <definedName name="iiclaug" localSheetId="12">[157]Disb!#REF!</definedName>
    <definedName name="iiclaug" localSheetId="6">[157]Disb!#REF!</definedName>
    <definedName name="iiclaug" localSheetId="4">[157]Disb!#REF!</definedName>
    <definedName name="iiclaug" localSheetId="7">[157]Disb!#REF!</definedName>
    <definedName name="iiclaug">[157]Disb!#REF!</definedName>
    <definedName name="iicljul" localSheetId="10">[157]Disb!#REF!</definedName>
    <definedName name="iicljul" localSheetId="12">[157]Disb!#REF!</definedName>
    <definedName name="iicljul" localSheetId="6">[157]Disb!#REF!</definedName>
    <definedName name="iicljul" localSheetId="4">[157]Disb!#REF!</definedName>
    <definedName name="iicljul" localSheetId="7">[157]Disb!#REF!</definedName>
    <definedName name="iicljul">[157]Disb!#REF!</definedName>
    <definedName name="iiclsep" localSheetId="10">[157]Disb!#REF!</definedName>
    <definedName name="iiclsep" localSheetId="12">[157]Disb!#REF!</definedName>
    <definedName name="iiclsep" localSheetId="6">[157]Disb!#REF!</definedName>
    <definedName name="iiclsep" localSheetId="4">[157]Disb!#REF!</definedName>
    <definedName name="iiclsep" localSheetId="7">[157]Disb!#REF!</definedName>
    <definedName name="iiclsep">[157]Disb!#REF!</definedName>
    <definedName name="iintercar" localSheetId="10">[157]Disb!#REF!</definedName>
    <definedName name="iintercar" localSheetId="12">[157]Disb!#REF!</definedName>
    <definedName name="iintercar" localSheetId="6">[157]Disb!#REF!</definedName>
    <definedName name="iintercar" localSheetId="4">[157]Disb!#REF!</definedName>
    <definedName name="iintercar" localSheetId="7">[157]Disb!#REF!</definedName>
    <definedName name="iintercar">[157]Disb!#REF!</definedName>
    <definedName name="IIS" localSheetId="8">#REF!</definedName>
    <definedName name="IIS">#REF!</definedName>
    <definedName name="IIS_O" localSheetId="8">#REF!</definedName>
    <definedName name="IIS_O">#REF!</definedName>
    <definedName name="ijh">'[158]A-C CODE &amp; NAME'!$B$1:$C$193</definedName>
    <definedName name="iki" localSheetId="8" hidden="1">{"'CALL MONEY'!$K$53"}</definedName>
    <definedName name="iki" localSheetId="10" hidden="1">{"'CALL MONEY'!$K$53"}</definedName>
    <definedName name="iki" hidden="1">{"'CALL MONEY'!$K$53"}</definedName>
    <definedName name="ilf" localSheetId="10">[157]Disb!#REF!</definedName>
    <definedName name="ilf" localSheetId="12">[157]Disb!#REF!</definedName>
    <definedName name="ilf" localSheetId="6">[157]Disb!#REF!</definedName>
    <definedName name="ilf" localSheetId="4">[157]Disb!#REF!</definedName>
    <definedName name="ilf" localSheetId="7">[157]Disb!#REF!</definedName>
    <definedName name="ilf">[157]Disb!#REF!</definedName>
    <definedName name="ilfaug" localSheetId="10">[157]Disb!#REF!</definedName>
    <definedName name="ilfaug" localSheetId="12">[157]Disb!#REF!</definedName>
    <definedName name="ilfaug" localSheetId="6">[157]Disb!#REF!</definedName>
    <definedName name="ilfaug" localSheetId="4">[157]Disb!#REF!</definedName>
    <definedName name="ilfaug" localSheetId="7">[157]Disb!#REF!</definedName>
    <definedName name="ilfaug">[157]Disb!#REF!</definedName>
    <definedName name="ilfjul" localSheetId="10">[157]Disb!#REF!</definedName>
    <definedName name="ilfjul" localSheetId="12">[157]Disb!#REF!</definedName>
    <definedName name="ilfjul" localSheetId="6">[157]Disb!#REF!</definedName>
    <definedName name="ilfjul" localSheetId="4">[157]Disb!#REF!</definedName>
    <definedName name="ilfjul" localSheetId="7">[157]Disb!#REF!</definedName>
    <definedName name="ilfjul">[157]Disb!#REF!</definedName>
    <definedName name="iltf" localSheetId="10">[157]Disb!#REF!</definedName>
    <definedName name="iltf" localSheetId="12">[157]Disb!#REF!</definedName>
    <definedName name="iltf" localSheetId="6">[157]Disb!#REF!</definedName>
    <definedName name="iltf" localSheetId="4">[157]Disb!#REF!</definedName>
    <definedName name="iltf" localSheetId="7">[157]Disb!#REF!</definedName>
    <definedName name="iltf">[157]Disb!#REF!</definedName>
    <definedName name="imran" localSheetId="10">#REF!</definedName>
    <definedName name="imran" localSheetId="12">#REF!</definedName>
    <definedName name="imran" localSheetId="6">#REF!</definedName>
    <definedName name="imran" localSheetId="4">#REF!</definedName>
    <definedName name="imran" localSheetId="7">#REF!</definedName>
    <definedName name="imran">#REF!</definedName>
    <definedName name="INC" localSheetId="8">'[1]last qrt2001'!#REF!</definedName>
    <definedName name="INC" localSheetId="10">'[1]last qrt2001'!#REF!</definedName>
    <definedName name="INC" localSheetId="12">'[1]last qrt2001'!#REF!</definedName>
    <definedName name="INC" localSheetId="6">'[1]last qrt2001'!#REF!</definedName>
    <definedName name="INC" localSheetId="4">'[1]last qrt2001'!#REF!</definedName>
    <definedName name="INC" localSheetId="7">'[1]last qrt2001'!#REF!</definedName>
    <definedName name="INC">'[1]last qrt2001'!#REF!</definedName>
    <definedName name="INC_11" localSheetId="8">'[1]last qrt2001'!#REF!</definedName>
    <definedName name="INC_11">'[1]last qrt2001'!#REF!</definedName>
    <definedName name="INC_13" localSheetId="8">'[1]last qrt2001'!#REF!</definedName>
    <definedName name="INC_13">'[1]last qrt2001'!#REF!</definedName>
    <definedName name="INC_9" localSheetId="8">'[1]last qrt2001'!#REF!</definedName>
    <definedName name="INC_9">'[1]last qrt2001'!#REF!</definedName>
    <definedName name="Inc_Exp">'[159]INC-EXP'!$A$1:$AY$802</definedName>
    <definedName name="inc00" localSheetId="8">#REF!</definedName>
    <definedName name="inc00">#REF!</definedName>
    <definedName name="incomeretfc" localSheetId="8">#REF!</definedName>
    <definedName name="incomeretfc" localSheetId="15">#REF!</definedName>
    <definedName name="incomeretfc" localSheetId="10">#REF!</definedName>
    <definedName name="incomeretfc" localSheetId="12">#REF!</definedName>
    <definedName name="incomeretfc" localSheetId="6">#REF!</definedName>
    <definedName name="incomeretfc" localSheetId="4">#REF!</definedName>
    <definedName name="incomeretfc" localSheetId="7">#REF!</definedName>
    <definedName name="incomeretfc">#REF!</definedName>
    <definedName name="IncomeStatementDates" localSheetId="8">#REF!</definedName>
    <definedName name="IncomeStatementDates" localSheetId="15">#REF!</definedName>
    <definedName name="IncomeStatementDates" localSheetId="10">#REF!</definedName>
    <definedName name="IncomeStatementDates" localSheetId="12">#REF!</definedName>
    <definedName name="IncomeStatementDates" localSheetId="6">#REF!</definedName>
    <definedName name="IncomeStatementDates" localSheetId="4">#REF!</definedName>
    <definedName name="IncomeStatementDates" localSheetId="7">#REF!</definedName>
    <definedName name="IncomeStatementDates">#REF!</definedName>
    <definedName name="INPUT" localSheetId="8">#REF!</definedName>
    <definedName name="INPUT" localSheetId="4">#REF!</definedName>
    <definedName name="INPUT" localSheetId="7">#REF!</definedName>
    <definedName name="INPUT">#REF!</definedName>
    <definedName name="InputBasis" localSheetId="8">#REF!</definedName>
    <definedName name="InputBasis">#REF!</definedName>
    <definedName name="Int" localSheetId="10">#REF!</definedName>
    <definedName name="Int" localSheetId="12">#REF!</definedName>
    <definedName name="Int" localSheetId="6">#REF!</definedName>
    <definedName name="Int" localSheetId="4">#REF!</definedName>
    <definedName name="Int" localSheetId="7">#REF!</definedName>
    <definedName name="Int">#REF!</definedName>
    <definedName name="INT.PROVISION">#REF!</definedName>
    <definedName name="INT_SUMMARY">#REF!</definedName>
    <definedName name="Interest_Rate" localSheetId="10">#REF!</definedName>
    <definedName name="Interest_Rate" localSheetId="12">#REF!</definedName>
    <definedName name="Interest_Rate" localSheetId="6">#REF!</definedName>
    <definedName name="Interest_Rate" localSheetId="4">#REF!</definedName>
    <definedName name="Interest_Rate" localSheetId="7">#REF!</definedName>
    <definedName name="Interest_Rate">#REF!</definedName>
    <definedName name="INTPAIDREPO">#REF!</definedName>
    <definedName name="INVEST" localSheetId="8">[66]acct!#REF!</definedName>
    <definedName name="INVEST" localSheetId="15">[66]acct!#REF!</definedName>
    <definedName name="INVEST" localSheetId="10">[66]acct!#REF!</definedName>
    <definedName name="INVEST" localSheetId="12">[66]acct!#REF!</definedName>
    <definedName name="INVEST" localSheetId="6">[66]acct!#REF!</definedName>
    <definedName name="INVEST" localSheetId="4">[66]acct!#REF!</definedName>
    <definedName name="INVEST" localSheetId="7">[66]acct!#REF!</definedName>
    <definedName name="INVEST">[66]acct!#REF!</definedName>
    <definedName name="INVEST_11">[61]acct!#REF!</definedName>
    <definedName name="INVEST_13">[61]acct!#REF!</definedName>
    <definedName name="INVEST_3">[61]acct!#REF!</definedName>
    <definedName name="investments" localSheetId="8" hidden="1">{"'CALL MONEY'!$K$53"}</definedName>
    <definedName name="investments" hidden="1">{"'CALL MONEY'!$K$53"}</definedName>
    <definedName name="invFEDgovSEC">'[91]DEBENTURE BONDS ETC.'!#REF!</definedName>
    <definedName name="IPAGE1" localSheetId="10">#REF!</definedName>
    <definedName name="IPAGE1" localSheetId="12">#REF!</definedName>
    <definedName name="IPAGE1" localSheetId="6">#REF!</definedName>
    <definedName name="IPAGE1" localSheetId="4">#REF!</definedName>
    <definedName name="IPAGE1" localSheetId="7">#REF!</definedName>
    <definedName name="IPAGE1">#REF!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40952.1527893519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bal" localSheetId="10">[160]Sheet2!#REF!</definedName>
    <definedName name="iqbal" localSheetId="12">[160]Sheet2!#REF!</definedName>
    <definedName name="iqbal" localSheetId="6">[160]Sheet2!#REF!</definedName>
    <definedName name="iqbal" localSheetId="4">[160]Sheet2!#REF!</definedName>
    <definedName name="iqbal" localSheetId="7">[160]Sheet2!#REF!</definedName>
    <definedName name="iqbal">[160]Sheet2!#REF!</definedName>
    <definedName name="IRR" localSheetId="8">#REF!</definedName>
    <definedName name="IRR" localSheetId="4">#REF!</definedName>
    <definedName name="IRR" localSheetId="7">#REF!</definedName>
    <definedName name="IRR">#REF!</definedName>
    <definedName name="IsAmericas">#REF!</definedName>
    <definedName name="IsClosedMon">#REF!</definedName>
    <definedName name="ISD">#REF!</definedName>
    <definedName name="IsForeign">#REF!</definedName>
    <definedName name="islamabad">[161]Sheet1!$H$10</definedName>
    <definedName name="IsListed" localSheetId="8">#REF!</definedName>
    <definedName name="IsListed">#REF!</definedName>
    <definedName name="Issue_rating">[64]Rating!$B$193:$I$207</definedName>
    <definedName name="issuemat" localSheetId="8">#REF!</definedName>
    <definedName name="issuemat">#REF!</definedName>
    <definedName name="issuemat\" localSheetId="8">#REF!</definedName>
    <definedName name="issuemat\">#REF!</definedName>
    <definedName name="istf" localSheetId="10">[157]Disb!#REF!</definedName>
    <definedName name="istf" localSheetId="12">[157]Disb!#REF!</definedName>
    <definedName name="istf" localSheetId="6">[157]Disb!#REF!</definedName>
    <definedName name="istf" localSheetId="4">[157]Disb!#REF!</definedName>
    <definedName name="istf" localSheetId="7">[157]Disb!#REF!</definedName>
    <definedName name="istf">[157]Disb!#REF!</definedName>
    <definedName name="itotal" localSheetId="10">[157]Disb!#REF!</definedName>
    <definedName name="itotal" localSheetId="12">[157]Disb!#REF!</definedName>
    <definedName name="itotal" localSheetId="6">[157]Disb!#REF!</definedName>
    <definedName name="itotal" localSheetId="4">[157]Disb!#REF!</definedName>
    <definedName name="itotal" localSheetId="7">[157]Disb!#REF!</definedName>
    <definedName name="itotal">[157]Disb!#REF!</definedName>
    <definedName name="iu" localSheetId="10">#REF!</definedName>
    <definedName name="iu" localSheetId="12">#REF!</definedName>
    <definedName name="iu" localSheetId="6">#REF!</definedName>
    <definedName name="iu" localSheetId="4">#REF!</definedName>
    <definedName name="iu" localSheetId="7">#REF!</definedName>
    <definedName name="iu">#REF!</definedName>
    <definedName name="J" localSheetId="10" hidden="1">#REF!</definedName>
    <definedName name="J" localSheetId="12" hidden="1">#REF!</definedName>
    <definedName name="J" localSheetId="6" hidden="1">#REF!</definedName>
    <definedName name="J" localSheetId="4" hidden="1">#REF!</definedName>
    <definedName name="J" localSheetId="7" hidden="1">#REF!</definedName>
    <definedName name="J" hidden="1">#REF!</definedName>
    <definedName name="J_11">#REF!</definedName>
    <definedName name="J_12">#REF!</definedName>
    <definedName name="J_13">#REF!</definedName>
    <definedName name="J_18">#REF!</definedName>
    <definedName name="jak" localSheetId="4">#REF!</definedName>
    <definedName name="jak" localSheetId="7">#REF!</definedName>
    <definedName name="jak">#REF!</definedName>
    <definedName name="jak_11">#REF!</definedName>
    <definedName name="jak_12">#REF!</definedName>
    <definedName name="jak_13">#REF!</definedName>
    <definedName name="jak_18">#REF!</definedName>
    <definedName name="JAN" localSheetId="10">#REF!</definedName>
    <definedName name="JAN" localSheetId="12">#REF!</definedName>
    <definedName name="JAN" localSheetId="6">#REF!</definedName>
    <definedName name="JAN" localSheetId="4">#REF!</definedName>
    <definedName name="JAN" localSheetId="7">#REF!</definedName>
    <definedName name="JAN">#REF!</definedName>
    <definedName name="jdd">'[1]last qrt2001'!#REF!</definedName>
    <definedName name="JDWS">#REF!</definedName>
    <definedName name="JDWS_2">[56]EQUITIES!#REF!</definedName>
    <definedName name="jhgjhg" localSheetId="8" hidden="1">#REF!</definedName>
    <definedName name="jhgjhg" hidden="1">#REF!</definedName>
    <definedName name="jhhj" localSheetId="8">#REF!</definedName>
    <definedName name="jhhj">#REF!</definedName>
    <definedName name="JJ" localSheetId="8"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JJ"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jjj" hidden="1">#REF!</definedName>
    <definedName name="JJJJ" localSheetId="4">#REF!</definedName>
    <definedName name="JJJJ" localSheetId="7">#REF!</definedName>
    <definedName name="JJJJ">#REF!</definedName>
    <definedName name="JJJJJJJ" localSheetId="8" hidden="1">{"'Sheet1'!$A$1:$N$196"}</definedName>
    <definedName name="JJJJJJJ" hidden="1">{"'Sheet1'!$A$1:$N$196"}</definedName>
    <definedName name="jjjjjjjjjjjjjjjjjj">[152]Lead!#REF!</definedName>
    <definedName name="jjjjjjjjjjjjjjjjjjj" localSheetId="8">#REF!</definedName>
    <definedName name="jjjjjjjjjjjjjjjjjjj">#REF!</definedName>
    <definedName name="jkjk" localSheetId="8" hidden="1">{"MSS",#N/A,FALSE,"MSS";"ProdSA",#N/A,FALSE,"ProdSA";"Sales 1",#N/A,FALSE,"SALES";"Transfer 1",#N/A,FALSE,"TRANSFERS"}</definedName>
    <definedName name="jkjk" hidden="1">{"MSS",#N/A,FALSE,"MSS";"ProdSA",#N/A,FALSE,"ProdSA";"Sales 1",#N/A,FALSE,"SALES";"Transfer 1",#N/A,FALSE,"TRANSFERS"}</definedName>
    <definedName name="jkl" localSheetId="8" hidden="1">{#N/A,#N/A,FALSE,"dec98qtr";#N/A,#N/A,FALSE,"suppdecsep98";#N/A,#N/A,FALSE,"w-dec98"}</definedName>
    <definedName name="jkl" hidden="1">{#N/A,#N/A,FALSE,"dec98qtr";#N/A,#N/A,FALSE,"suppdecsep98";#N/A,#N/A,FALSE,"w-dec98"}</definedName>
    <definedName name="jklcblscfnslkaf">#REF!</definedName>
    <definedName name="jklcblscfnslkaf_11">#REF!</definedName>
    <definedName name="jklcblscfnslkaf_13">#REF!</definedName>
    <definedName name="jm" hidden="1">#REF!</definedName>
    <definedName name="JPYRATES">[68]RATES!$BE$1:$BF$732</definedName>
    <definedName name="jqhewhqe" localSheetId="8" hidden="1">{"MSS",#N/A,FALSE,"MSS";"ProdSA",#N/A,FALSE,"ProdSA";"Sales 1",#N/A,FALSE,"SALES";"Transfer 1",#N/A,FALSE,"TRANSFERS"}</definedName>
    <definedName name="jqhewhqe" hidden="1">{"MSS",#N/A,FALSE,"MSS";"ProdSA",#N/A,FALSE,"ProdSA";"Sales 1",#N/A,FALSE,"SALES";"Transfer 1",#N/A,FALSE,"TRANSFERS"}</definedName>
    <definedName name="jv" localSheetId="8">#REF!</definedName>
    <definedName name="jv" localSheetId="4">#REF!</definedName>
    <definedName name="jv" localSheetId="7">#REF!</definedName>
    <definedName name="jv">#REF!</definedName>
    <definedName name="JVPrint" localSheetId="4">#REF!</definedName>
    <definedName name="JVPrint" localSheetId="7">#REF!</definedName>
    <definedName name="JVPrint">#REF!</definedName>
    <definedName name="JY" localSheetId="10">#REF!</definedName>
    <definedName name="JY" localSheetId="12">#REF!</definedName>
    <definedName name="JY" localSheetId="6">#REF!</definedName>
    <definedName name="JY" localSheetId="4">#REF!</definedName>
    <definedName name="JY" localSheetId="7">#REF!</definedName>
    <definedName name="JY">#REF!</definedName>
    <definedName name="k" localSheetId="10" hidden="1">#REF!</definedName>
    <definedName name="k" localSheetId="12" hidden="1">#REF!</definedName>
    <definedName name="k" localSheetId="6" hidden="1">#REF!</definedName>
    <definedName name="k" localSheetId="4" hidden="1">#REF!</definedName>
    <definedName name="k" localSheetId="7" hidden="1">#REF!</definedName>
    <definedName name="k" hidden="1">#REF!</definedName>
    <definedName name="KAJSDLKj" localSheetId="4">#REF!</definedName>
    <definedName name="KAJSDLKj" localSheetId="7">#REF!</definedName>
    <definedName name="KAJSDLKj">#REF!</definedName>
    <definedName name="KAPCO">#REF!</definedName>
    <definedName name="KAPCO_2">[56]EQUITIES!#REF!</definedName>
    <definedName name="karachi" localSheetId="8">#REF!</definedName>
    <definedName name="karachi">#REF!</definedName>
    <definedName name="kauser" localSheetId="10">#REF!</definedName>
    <definedName name="kauser" localSheetId="12">#REF!</definedName>
    <definedName name="kauser" localSheetId="6">#REF!</definedName>
    <definedName name="kauser" localSheetId="4">#REF!</definedName>
    <definedName name="kauser" localSheetId="7">#REF!</definedName>
    <definedName name="kauser">#REF!</definedName>
    <definedName name="kdfkxv">#REF!</definedName>
    <definedName name="kefkif">#REF!</definedName>
    <definedName name="KESC">#REF!</definedName>
    <definedName name="KESC_2">[56]EQUITIES!#REF!</definedName>
    <definedName name="KEY_S" localSheetId="10" hidden="1">#REF!</definedName>
    <definedName name="KEY_S" localSheetId="12" hidden="1">#REF!</definedName>
    <definedName name="KEY_S" localSheetId="6" hidden="1">#REF!</definedName>
    <definedName name="KEY_S" localSheetId="4" hidden="1">#REF!</definedName>
    <definedName name="KEY_S" localSheetId="7" hidden="1">#REF!</definedName>
    <definedName name="KEY_S" hidden="1">#REF!</definedName>
    <definedName name="kffg">#REF!</definedName>
    <definedName name="kfhsdlkf">#REF!</definedName>
    <definedName name="khjg" localSheetId="10" hidden="1">#REF!</definedName>
    <definedName name="khjg" localSheetId="12" hidden="1">#REF!</definedName>
    <definedName name="khjg" localSheetId="6" hidden="1">#REF!</definedName>
    <definedName name="khjg" localSheetId="4" hidden="1">#REF!</definedName>
    <definedName name="khjg" localSheetId="7" hidden="1">#REF!</definedName>
    <definedName name="khjg" hidden="1">#REF!</definedName>
    <definedName name="KIB">'[162]Rate Input'!$J$35:$K$398</definedName>
    <definedName name="kicf" localSheetId="10">[157]Disb!#REF!</definedName>
    <definedName name="kicf" localSheetId="12">[157]Disb!#REF!</definedName>
    <definedName name="kicf" localSheetId="6">[157]Disb!#REF!</definedName>
    <definedName name="kicf" localSheetId="4">[157]Disb!#REF!</definedName>
    <definedName name="kicf" localSheetId="7">[157]Disb!#REF!</definedName>
    <definedName name="kicf">[157]Disb!#REF!</definedName>
    <definedName name="kicfaug" localSheetId="10">[157]Disb!#REF!</definedName>
    <definedName name="kicfaug" localSheetId="12">[157]Disb!#REF!</definedName>
    <definedName name="kicfaug" localSheetId="6">[157]Disb!#REF!</definedName>
    <definedName name="kicfaug" localSheetId="4">[157]Disb!#REF!</definedName>
    <definedName name="kicfaug" localSheetId="7">[157]Disb!#REF!</definedName>
    <definedName name="kicfaug">[157]Disb!#REF!</definedName>
    <definedName name="kicfjul" localSheetId="10">[157]Disb!#REF!</definedName>
    <definedName name="kicfjul" localSheetId="12">[157]Disb!#REF!</definedName>
    <definedName name="kicfjul" localSheetId="6">[157]Disb!#REF!</definedName>
    <definedName name="kicfjul" localSheetId="4">[157]Disb!#REF!</definedName>
    <definedName name="kicfjul" localSheetId="7">[157]Disb!#REF!</definedName>
    <definedName name="kicfjul">[157]Disb!#REF!</definedName>
    <definedName name="kicfsep" localSheetId="10">[157]Disb!#REF!</definedName>
    <definedName name="kicfsep" localSheetId="12">[157]Disb!#REF!</definedName>
    <definedName name="kicfsep" localSheetId="6">[157]Disb!#REF!</definedName>
    <definedName name="kicfsep" localSheetId="4">[157]Disb!#REF!</definedName>
    <definedName name="kicfsep" localSheetId="7">[157]Disb!#REF!</definedName>
    <definedName name="kicfsep">[157]Disb!#REF!</definedName>
    <definedName name="kicl" localSheetId="10">[157]Disb!#REF!</definedName>
    <definedName name="kicl" localSheetId="12">[157]Disb!#REF!</definedName>
    <definedName name="kicl" localSheetId="6">[157]Disb!#REF!</definedName>
    <definedName name="kicl" localSheetId="4">[157]Disb!#REF!</definedName>
    <definedName name="kicl" localSheetId="7">[157]Disb!#REF!</definedName>
    <definedName name="kicl">[157]Disb!#REF!</definedName>
    <definedName name="kiclaug" localSheetId="10">[157]Disb!#REF!</definedName>
    <definedName name="kiclaug" localSheetId="12">[157]Disb!#REF!</definedName>
    <definedName name="kiclaug" localSheetId="6">[157]Disb!#REF!</definedName>
    <definedName name="kiclaug" localSheetId="4">[157]Disb!#REF!</definedName>
    <definedName name="kiclaug" localSheetId="7">[157]Disb!#REF!</definedName>
    <definedName name="kiclaug">[157]Disb!#REF!</definedName>
    <definedName name="kicljul" localSheetId="10">[157]Disb!#REF!</definedName>
    <definedName name="kicljul" localSheetId="12">[157]Disb!#REF!</definedName>
    <definedName name="kicljul" localSheetId="6">[157]Disb!#REF!</definedName>
    <definedName name="kicljul" localSheetId="4">[157]Disb!#REF!</definedName>
    <definedName name="kicljul" localSheetId="7">[157]Disb!#REF!</definedName>
    <definedName name="kicljul">[157]Disb!#REF!</definedName>
    <definedName name="kiclsep" localSheetId="10">[157]Disb!#REF!</definedName>
    <definedName name="kiclsep" localSheetId="12">[157]Disb!#REF!</definedName>
    <definedName name="kiclsep" localSheetId="6">[157]Disb!#REF!</definedName>
    <definedName name="kiclsep" localSheetId="4">[157]Disb!#REF!</definedName>
    <definedName name="kiclsep" localSheetId="7">[157]Disb!#REF!</definedName>
    <definedName name="kiclsep">[157]Disb!#REF!</definedName>
    <definedName name="kintercar" localSheetId="10">[157]Disb!#REF!</definedName>
    <definedName name="kintercar" localSheetId="12">[157]Disb!#REF!</definedName>
    <definedName name="kintercar" localSheetId="6">[157]Disb!#REF!</definedName>
    <definedName name="kintercar" localSheetId="4">[157]Disb!#REF!</definedName>
    <definedName name="kintercar" localSheetId="7">[157]Disb!#REF!</definedName>
    <definedName name="kintercar">[157]Disb!#REF!</definedName>
    <definedName name="kj">[61]acct!#REF!</definedName>
    <definedName name="kjjk" localSheetId="8" hidden="1">{#N/A,#N/A,FALSE,"dec98qtr";#N/A,#N/A,FALSE,"suppdecsep98";#N/A,#N/A,FALSE,"w-dec98"}</definedName>
    <definedName name="kjjk" hidden="1">{#N/A,#N/A,FALSE,"dec98qtr";#N/A,#N/A,FALSE,"suppdecsep98";#N/A,#N/A,FALSE,"w-dec98"}</definedName>
    <definedName name="kk" localSheetId="8" hidden="1">{#N/A,#N/A,FALSE,"Fax"}</definedName>
    <definedName name="kk" localSheetId="10" hidden="1">{#N/A,#N/A,FALSE,"Fax"}</definedName>
    <definedName name="kk" hidden="1">{#N/A,#N/A,FALSE,"Fax"}</definedName>
    <definedName name="kkk" localSheetId="8">#REF!</definedName>
    <definedName name="kkk" localSheetId="15">#REF!</definedName>
    <definedName name="kkk" localSheetId="10">#REF!</definedName>
    <definedName name="kkk" localSheetId="12">#REF!</definedName>
    <definedName name="kkk" localSheetId="6">#REF!</definedName>
    <definedName name="kkk" localSheetId="4">#REF!</definedName>
    <definedName name="kkk" localSheetId="7">#REF!</definedName>
    <definedName name="kkk">#REF!</definedName>
    <definedName name="kl" localSheetId="8" hidden="1">{"MSS",#N/A,FALSE,"MSS";"ProdSA",#N/A,FALSE,"ProdSA";"Sales 1",#N/A,FALSE,"SALES";"Transfer 1",#N/A,FALSE,"TRANSFERS"}</definedName>
    <definedName name="kl" hidden="1">{"MSS",#N/A,FALSE,"MSS";"ProdSA",#N/A,FALSE,"ProdSA";"Sales 1",#N/A,FALSE,"SALES";"Transfer 1",#N/A,FALSE,"TRANSFERS"}</definedName>
    <definedName name="klf" localSheetId="10">[157]Disb!#REF!</definedName>
    <definedName name="klf" localSheetId="12">[157]Disb!#REF!</definedName>
    <definedName name="klf" localSheetId="6">[157]Disb!#REF!</definedName>
    <definedName name="klf" localSheetId="4">[157]Disb!#REF!</definedName>
    <definedName name="klf" localSheetId="7">[157]Disb!#REF!</definedName>
    <definedName name="klf">[157]Disb!#REF!</definedName>
    <definedName name="klfaug" localSheetId="10">[157]Disb!#REF!</definedName>
    <definedName name="klfaug" localSheetId="12">[157]Disb!#REF!</definedName>
    <definedName name="klfaug" localSheetId="6">[157]Disb!#REF!</definedName>
    <definedName name="klfaug" localSheetId="4">[157]Disb!#REF!</definedName>
    <definedName name="klfaug" localSheetId="7">[157]Disb!#REF!</definedName>
    <definedName name="klfaug">[157]Disb!#REF!</definedName>
    <definedName name="klfbkw" localSheetId="8">#REF!</definedName>
    <definedName name="klfbkw">#REF!</definedName>
    <definedName name="klfjul" localSheetId="10">[157]Disb!#REF!</definedName>
    <definedName name="klfjul" localSheetId="12">[157]Disb!#REF!</definedName>
    <definedName name="klfjul" localSheetId="6">[157]Disb!#REF!</definedName>
    <definedName name="klfjul" localSheetId="4">[157]Disb!#REF!</definedName>
    <definedName name="klfjul" localSheetId="7">[157]Disb!#REF!</definedName>
    <definedName name="klfjul">[157]Disb!#REF!</definedName>
    <definedName name="klfsep" localSheetId="10">[157]Disb!#REF!</definedName>
    <definedName name="klfsep" localSheetId="12">[157]Disb!#REF!</definedName>
    <definedName name="klfsep" localSheetId="6">[157]Disb!#REF!</definedName>
    <definedName name="klfsep" localSheetId="4">[157]Disb!#REF!</definedName>
    <definedName name="klfsep" localSheetId="7">[157]Disb!#REF!</definedName>
    <definedName name="klfsep">[157]Disb!#REF!</definedName>
    <definedName name="kltf" localSheetId="10">[157]Disb!#REF!</definedName>
    <definedName name="kltf" localSheetId="12">[157]Disb!#REF!</definedName>
    <definedName name="kltf" localSheetId="6">[157]Disb!#REF!</definedName>
    <definedName name="kltf" localSheetId="4">[157]Disb!#REF!</definedName>
    <definedName name="kltf" localSheetId="7">[157]Disb!#REF!</definedName>
    <definedName name="kltf">[157]Disb!#REF!</definedName>
    <definedName name="kltfsep" localSheetId="10">[157]Disb!#REF!</definedName>
    <definedName name="kltfsep" localSheetId="12">[157]Disb!#REF!</definedName>
    <definedName name="kltfsep" localSheetId="6">[157]Disb!#REF!</definedName>
    <definedName name="kltfsep" localSheetId="4">[157]Disb!#REF!</definedName>
    <definedName name="kltfsep" localSheetId="7">[157]Disb!#REF!</definedName>
    <definedName name="kltfsep">[157]Disb!#REF!</definedName>
    <definedName name="kn" localSheetId="8" hidden="1">{"'CALL MONEY'!$K$53"}</definedName>
    <definedName name="kn" localSheetId="10" hidden="1">{"'CALL MONEY'!$K$53"}</definedName>
    <definedName name="kn" hidden="1">{"'CALL MONEY'!$K$53"}</definedName>
    <definedName name="KOHC">#REF!</definedName>
    <definedName name="KOHC_2">[56]EQUITIES!#REF!</definedName>
    <definedName name="KS" localSheetId="8" hidden="1">{"'CALL MONEY'!$K$53"}</definedName>
    <definedName name="KS" hidden="1">{"'CALL MONEY'!$K$53"}</definedName>
    <definedName name="kstf" localSheetId="10">[157]Disb!#REF!</definedName>
    <definedName name="kstf" localSheetId="12">[157]Disb!#REF!</definedName>
    <definedName name="kstf" localSheetId="6">[157]Disb!#REF!</definedName>
    <definedName name="kstf" localSheetId="4">[157]Disb!#REF!</definedName>
    <definedName name="kstf" localSheetId="7">[157]Disb!#REF!</definedName>
    <definedName name="kstf">[157]Disb!#REF!</definedName>
    <definedName name="kstfjul" localSheetId="10">[157]Disb!#REF!</definedName>
    <definedName name="kstfjul" localSheetId="12">[157]Disb!#REF!</definedName>
    <definedName name="kstfjul" localSheetId="6">[157]Disb!#REF!</definedName>
    <definedName name="kstfjul" localSheetId="4">[157]Disb!#REF!</definedName>
    <definedName name="kstfjul" localSheetId="7">[157]Disb!#REF!</definedName>
    <definedName name="kstfjul">[157]Disb!#REF!</definedName>
    <definedName name="kstfsep" localSheetId="10">[157]Disb!#REF!</definedName>
    <definedName name="kstfsep" localSheetId="12">[157]Disb!#REF!</definedName>
    <definedName name="kstfsep" localSheetId="6">[157]Disb!#REF!</definedName>
    <definedName name="kstfsep" localSheetId="4">[157]Disb!#REF!</definedName>
    <definedName name="kstfsep" localSheetId="7">[157]Disb!#REF!</definedName>
    <definedName name="kstfsep">[157]Disb!#REF!</definedName>
    <definedName name="KTML" localSheetId="8">#REF!</definedName>
    <definedName name="KTML">#REF!</definedName>
    <definedName name="KTML_2">[56]EQUITIES!#REF!</definedName>
    <definedName name="ktotal" localSheetId="10">[157]Disb!#REF!</definedName>
    <definedName name="ktotal" localSheetId="12">[157]Disb!#REF!</definedName>
    <definedName name="ktotal" localSheetId="6">[157]Disb!#REF!</definedName>
    <definedName name="ktotal" localSheetId="4">[157]Disb!#REF!</definedName>
    <definedName name="ktotal" localSheetId="7">[157]Disb!#REF!</definedName>
    <definedName name="ktotal">[157]Disb!#REF!</definedName>
    <definedName name="L" localSheetId="8">#REF!</definedName>
    <definedName name="L" localSheetId="10">#REF!</definedName>
    <definedName name="L" localSheetId="12">#REF!</definedName>
    <definedName name="L" localSheetId="6">#REF!</definedName>
    <definedName name="L" localSheetId="4">#REF!</definedName>
    <definedName name="L" localSheetId="7">#REF!</definedName>
    <definedName name="L">#REF!</definedName>
    <definedName name="L_11" localSheetId="8">#REF!</definedName>
    <definedName name="L_11">#REF!</definedName>
    <definedName name="L_12">#REF!</definedName>
    <definedName name="L_13">#REF!</definedName>
    <definedName name="L_18">#REF!</definedName>
    <definedName name="L_AcctDes" localSheetId="4">#REF!</definedName>
    <definedName name="L_AcctDes" localSheetId="7">#REF!</definedName>
    <definedName name="L_AcctDes">#REF!</definedName>
    <definedName name="L_Adjust" localSheetId="10">[163]Links!$H:$H</definedName>
    <definedName name="L_Adjust">[164]Links!$H$1:$H$65536</definedName>
    <definedName name="L_Adjust_11" localSheetId="8">#REF!</definedName>
    <definedName name="L_Adjust_11">#REF!</definedName>
    <definedName name="L_Adjust_8" localSheetId="8">#REF!</definedName>
    <definedName name="L_Adjust_8">#REF!</definedName>
    <definedName name="L_Adjust_GT" localSheetId="4">#REF!</definedName>
    <definedName name="L_Adjust_GT" localSheetId="7">#REF!</definedName>
    <definedName name="L_Adjust_GT">#REF!</definedName>
    <definedName name="L_AJE_Tot" localSheetId="10">[163]Links!$G:$G</definedName>
    <definedName name="L_AJE_Tot">[164]Links!$G$1:$G$65536</definedName>
    <definedName name="L_AJE_Tot_11" localSheetId="8">#REF!</definedName>
    <definedName name="L_AJE_Tot_11">#REF!</definedName>
    <definedName name="L_AJE_Tot_8" localSheetId="8">#REF!</definedName>
    <definedName name="L_AJE_Tot_8">#REF!</definedName>
    <definedName name="L_AJE_Tot_GT" localSheetId="4">#REF!</definedName>
    <definedName name="L_AJE_Tot_GT" localSheetId="7">#REF!</definedName>
    <definedName name="L_AJE_Tot_GT">#REF!</definedName>
    <definedName name="L_CompNum" localSheetId="4">#REF!</definedName>
    <definedName name="L_CompNum" localSheetId="7">#REF!</definedName>
    <definedName name="L_CompNum">#REF!</definedName>
    <definedName name="L_CY_Beg" localSheetId="10">[163]Links!$F:$F</definedName>
    <definedName name="L_CY_Beg">[164]Links!$F$1:$F$65536</definedName>
    <definedName name="L_CY_Beg_11" localSheetId="8">#REF!</definedName>
    <definedName name="L_CY_Beg_11">#REF!</definedName>
    <definedName name="L_CY_Beg_8" localSheetId="8">#REF!</definedName>
    <definedName name="L_CY_Beg_8">#REF!</definedName>
    <definedName name="L_CY_Beg_GT" localSheetId="4">#REF!</definedName>
    <definedName name="L_CY_Beg_GT" localSheetId="7">#REF!</definedName>
    <definedName name="L_CY_Beg_GT">#REF!</definedName>
    <definedName name="L_CY_End" localSheetId="10">[163]Links!$J:$J</definedName>
    <definedName name="L_CY_End">[164]Links!$J$1:$J$65536</definedName>
    <definedName name="L_CY_End_11" localSheetId="8">#REF!</definedName>
    <definedName name="L_CY_End_11">#REF!</definedName>
    <definedName name="L_CY_End_8" localSheetId="8">#REF!</definedName>
    <definedName name="L_CY_End_8">#REF!</definedName>
    <definedName name="L_CY_End_GT" localSheetId="4">#REF!</definedName>
    <definedName name="L_CY_End_GT" localSheetId="7">#REF!</definedName>
    <definedName name="L_CY_End_GT">#REF!</definedName>
    <definedName name="L_GrpNum" localSheetId="4">#REF!</definedName>
    <definedName name="L_GrpNum" localSheetId="7">#REF!</definedName>
    <definedName name="L_GrpNum">#REF!</definedName>
    <definedName name="L_Headings" localSheetId="4">#REF!</definedName>
    <definedName name="L_Headings" localSheetId="7">#REF!</definedName>
    <definedName name="L_Headings">#REF!</definedName>
    <definedName name="L_KeyValue" localSheetId="4">#REF!</definedName>
    <definedName name="L_KeyValue" localSheetId="7">#REF!</definedName>
    <definedName name="L_KeyValue">#REF!</definedName>
    <definedName name="L_PY_End" localSheetId="10">[163]Links!$K:$K</definedName>
    <definedName name="L_PY_End">[164]Links!$K$1:$K$65536</definedName>
    <definedName name="L_PY_End_11" localSheetId="8">#REF!</definedName>
    <definedName name="L_PY_End_11">#REF!</definedName>
    <definedName name="L_PY_End_8" localSheetId="8">#REF!</definedName>
    <definedName name="L_PY_End_8">#REF!</definedName>
    <definedName name="L_PY_End_GT" localSheetId="4">#REF!</definedName>
    <definedName name="L_PY_End_GT" localSheetId="7">#REF!</definedName>
    <definedName name="L_PY_End_GT">#REF!</definedName>
    <definedName name="L_RJE_Tot" localSheetId="10">[163]Links!$I:$I</definedName>
    <definedName name="L_RJE_Tot">[164]Links!$I$1:$I$65536</definedName>
    <definedName name="L_RJE_Tot_11" localSheetId="8">#REF!</definedName>
    <definedName name="L_RJE_Tot_11">#REF!</definedName>
    <definedName name="L_RJE_Tot_8" localSheetId="8">#REF!</definedName>
    <definedName name="L_RJE_Tot_8">#REF!</definedName>
    <definedName name="L_RJE_Tot_GT" localSheetId="4">#REF!</definedName>
    <definedName name="L_RJE_Tot_GT" localSheetId="7">#REF!</definedName>
    <definedName name="L_RJE_Tot_GT">#REF!</definedName>
    <definedName name="L_RowNum" localSheetId="4">#REF!</definedName>
    <definedName name="L_RowNum" localSheetId="7">#REF!</definedName>
    <definedName name="L_RowNum">#REF!</definedName>
    <definedName name="LAHORE">#REF!</definedName>
    <definedName name="LAND_SCHEDULE" localSheetId="10">#REF!</definedName>
    <definedName name="LAND_SCHEDULE" localSheetId="12">#REF!</definedName>
    <definedName name="LAND_SCHEDULE" localSheetId="6">#REF!</definedName>
    <definedName name="LAND_SCHEDULE" localSheetId="4">#REF!</definedName>
    <definedName name="LAND_SCHEDULE" localSheetId="7">#REF!</definedName>
    <definedName name="LAND_SCHEDULE">#REF!</definedName>
    <definedName name="LAST">#REF!</definedName>
    <definedName name="Last_Row">#N/A</definedName>
    <definedName name="LBD">#REF!</definedName>
    <definedName name="LBD_N">#REF!</definedName>
    <definedName name="LBD_O">#REF!</definedName>
    <definedName name="LBDO">#REF!</definedName>
    <definedName name="LC">#REF!</definedName>
    <definedName name="LC_O">#REF!</definedName>
    <definedName name="lease">#REF!</definedName>
    <definedName name="LIAB1" localSheetId="10">#REF!</definedName>
    <definedName name="LIAB1" localSheetId="12">#REF!</definedName>
    <definedName name="LIAB1" localSheetId="6">#REF!</definedName>
    <definedName name="LIAB1" localSheetId="4">#REF!</definedName>
    <definedName name="LIAB1" localSheetId="7">#REF!</definedName>
    <definedName name="LIAB1">#REF!</definedName>
    <definedName name="LIAB2" localSheetId="10">#REF!</definedName>
    <definedName name="LIAB2" localSheetId="12">#REF!</definedName>
    <definedName name="LIAB2" localSheetId="6">#REF!</definedName>
    <definedName name="LIAB2" localSheetId="4">#REF!</definedName>
    <definedName name="LIAB2" localSheetId="7">#REF!</definedName>
    <definedName name="LIAB2">#REF!</definedName>
    <definedName name="LIAB3" localSheetId="10">#REF!</definedName>
    <definedName name="LIAB3" localSheetId="12">#REF!</definedName>
    <definedName name="LIAB3" localSheetId="6">#REF!</definedName>
    <definedName name="LIAB3" localSheetId="4">#REF!</definedName>
    <definedName name="LIAB3" localSheetId="7">#REF!</definedName>
    <definedName name="LIAB3">#REF!</definedName>
    <definedName name="LIAB4" localSheetId="10">#REF!</definedName>
    <definedName name="LIAB4" localSheetId="12">#REF!</definedName>
    <definedName name="LIAB4" localSheetId="6">#REF!</definedName>
    <definedName name="LIAB4" localSheetId="4">#REF!</definedName>
    <definedName name="LIAB4" localSheetId="7">#REF!</definedName>
    <definedName name="LIAB4">#REF!</definedName>
    <definedName name="liabi" localSheetId="10">#REF!</definedName>
    <definedName name="liabi" localSheetId="12">#REF!</definedName>
    <definedName name="liabi" localSheetId="6">#REF!</definedName>
    <definedName name="liabi" localSheetId="4">#REF!</definedName>
    <definedName name="liabi" localSheetId="7">#REF!</definedName>
    <definedName name="liabi">#REF!</definedName>
    <definedName name="LIBAST" localSheetId="10">#REF!</definedName>
    <definedName name="LIBAST" localSheetId="12">#REF!</definedName>
    <definedName name="LIBAST" localSheetId="6">#REF!</definedName>
    <definedName name="LIBAST" localSheetId="4">#REF!</definedName>
    <definedName name="LIBAST" localSheetId="7">#REF!</definedName>
    <definedName name="LIBAST">#REF!</definedName>
    <definedName name="licf" localSheetId="10">[157]Disb!#REF!</definedName>
    <definedName name="licf" localSheetId="12">[157]Disb!#REF!</definedName>
    <definedName name="licf" localSheetId="6">[157]Disb!#REF!</definedName>
    <definedName name="licf" localSheetId="4">[157]Disb!#REF!</definedName>
    <definedName name="licf" localSheetId="7">[157]Disb!#REF!</definedName>
    <definedName name="licf">[157]Disb!#REF!</definedName>
    <definedName name="licfaug" localSheetId="10">[157]Disb!#REF!</definedName>
    <definedName name="licfaug" localSheetId="12">[157]Disb!#REF!</definedName>
    <definedName name="licfaug" localSheetId="6">[157]Disb!#REF!</definedName>
    <definedName name="licfaug" localSheetId="4">[157]Disb!#REF!</definedName>
    <definedName name="licfaug" localSheetId="7">[157]Disb!#REF!</definedName>
    <definedName name="licfaug">[157]Disb!#REF!</definedName>
    <definedName name="licfjul" localSheetId="10">[157]Disb!#REF!</definedName>
    <definedName name="licfjul" localSheetId="12">[157]Disb!#REF!</definedName>
    <definedName name="licfjul" localSheetId="6">[157]Disb!#REF!</definedName>
    <definedName name="licfjul" localSheetId="4">[157]Disb!#REF!</definedName>
    <definedName name="licfjul" localSheetId="7">[157]Disb!#REF!</definedName>
    <definedName name="licfjul">[157]Disb!#REF!</definedName>
    <definedName name="licfsep" localSheetId="10">[157]Disb!#REF!</definedName>
    <definedName name="licfsep" localSheetId="12">[157]Disb!#REF!</definedName>
    <definedName name="licfsep" localSheetId="6">[157]Disb!#REF!</definedName>
    <definedName name="licfsep" localSheetId="4">[157]Disb!#REF!</definedName>
    <definedName name="licfsep" localSheetId="7">[157]Disb!#REF!</definedName>
    <definedName name="licfsep">[157]Disb!#REF!</definedName>
    <definedName name="licl" localSheetId="10">[157]Disb!#REF!</definedName>
    <definedName name="licl" localSheetId="12">[157]Disb!#REF!</definedName>
    <definedName name="licl" localSheetId="6">[157]Disb!#REF!</definedName>
    <definedName name="licl" localSheetId="4">[157]Disb!#REF!</definedName>
    <definedName name="licl" localSheetId="7">[157]Disb!#REF!</definedName>
    <definedName name="licl">[157]Disb!#REF!</definedName>
    <definedName name="liclaug" localSheetId="10">[157]Disb!#REF!</definedName>
    <definedName name="liclaug" localSheetId="12">[157]Disb!#REF!</definedName>
    <definedName name="liclaug" localSheetId="6">[157]Disb!#REF!</definedName>
    <definedName name="liclaug" localSheetId="4">[157]Disb!#REF!</definedName>
    <definedName name="liclaug" localSheetId="7">[157]Disb!#REF!</definedName>
    <definedName name="liclaug">[157]Disb!#REF!</definedName>
    <definedName name="licljul" localSheetId="10">[157]Disb!#REF!</definedName>
    <definedName name="licljul" localSheetId="12">[157]Disb!#REF!</definedName>
    <definedName name="licljul" localSheetId="6">[157]Disb!#REF!</definedName>
    <definedName name="licljul" localSheetId="4">[157]Disb!#REF!</definedName>
    <definedName name="licljul" localSheetId="7">[157]Disb!#REF!</definedName>
    <definedName name="licljul">[157]Disb!#REF!</definedName>
    <definedName name="liclsep" localSheetId="10">[157]Disb!#REF!</definedName>
    <definedName name="liclsep" localSheetId="12">[157]Disb!#REF!</definedName>
    <definedName name="liclsep" localSheetId="6">[157]Disb!#REF!</definedName>
    <definedName name="liclsep" localSheetId="4">[157]Disb!#REF!</definedName>
    <definedName name="liclsep" localSheetId="7">[157]Disb!#REF!</definedName>
    <definedName name="liclsep">[157]Disb!#REF!</definedName>
    <definedName name="lintercar" localSheetId="10">[157]Disb!#REF!</definedName>
    <definedName name="lintercar" localSheetId="12">[157]Disb!#REF!</definedName>
    <definedName name="lintercar" localSheetId="6">[157]Disb!#REF!</definedName>
    <definedName name="lintercar" localSheetId="4">[157]Disb!#REF!</definedName>
    <definedName name="lintercar" localSheetId="7">[157]Disb!#REF!</definedName>
    <definedName name="lintercar">[157]Disb!#REF!</definedName>
    <definedName name="LIQUIDITY">'[39]0440'!$AU$156:$BD$356</definedName>
    <definedName name="List_Curr">[121]Currency!$B$9:$B$31</definedName>
    <definedName name="List_Level_Assr">[121]DropDown!$B$1:$B$4</definedName>
    <definedName name="List_LevelAssurance">'[80]Drop Down'!$B$2:$B$5</definedName>
    <definedName name="List_Proj_Meth">[121]DropDown!$H$1:$H$2</definedName>
    <definedName name="List_Samp_Sel">[121]DropDown!$D$1:$D$4</definedName>
    <definedName name="List_TypeProcedure">'[80]Drop Down'!$A$2:$A$7</definedName>
    <definedName name="ljjkjklj" localSheetId="8">#REF!</definedName>
    <definedName name="ljjkjklj">#REF!</definedName>
    <definedName name="lk" localSheetId="10" hidden="1">#REF!</definedName>
    <definedName name="lk" localSheetId="12" hidden="1">#REF!</definedName>
    <definedName name="lk" localSheetId="6" hidden="1">#REF!</definedName>
    <definedName name="lk" localSheetId="4" hidden="1">#REF!</definedName>
    <definedName name="lk" localSheetId="7" hidden="1">#REF!</definedName>
    <definedName name="lk" hidden="1">#REF!</definedName>
    <definedName name="lkhm">#REF!</definedName>
    <definedName name="lkup">[165]Ranges!$B$3:$C$12</definedName>
    <definedName name="llf" localSheetId="10">[157]Disb!#REF!</definedName>
    <definedName name="llf" localSheetId="12">[157]Disb!#REF!</definedName>
    <definedName name="llf" localSheetId="6">[157]Disb!#REF!</definedName>
    <definedName name="llf" localSheetId="4">[157]Disb!#REF!</definedName>
    <definedName name="llf" localSheetId="7">[157]Disb!#REF!</definedName>
    <definedName name="llf">[157]Disb!#REF!</definedName>
    <definedName name="llfjul" localSheetId="10">[157]Disb!#REF!</definedName>
    <definedName name="llfjul" localSheetId="12">[157]Disb!#REF!</definedName>
    <definedName name="llfjul" localSheetId="6">[157]Disb!#REF!</definedName>
    <definedName name="llfjul" localSheetId="4">[157]Disb!#REF!</definedName>
    <definedName name="llfjul" localSheetId="7">[157]Disb!#REF!</definedName>
    <definedName name="llfjul">[157]Disb!#REF!</definedName>
    <definedName name="llfsep" localSheetId="10">[157]Disb!#REF!</definedName>
    <definedName name="llfsep" localSheetId="12">[157]Disb!#REF!</definedName>
    <definedName name="llfsep" localSheetId="6">[157]Disb!#REF!</definedName>
    <definedName name="llfsep" localSheetId="4">[157]Disb!#REF!</definedName>
    <definedName name="llfsep" localSheetId="7">[157]Disb!#REF!</definedName>
    <definedName name="llfsep">[157]Disb!#REF!</definedName>
    <definedName name="lll" localSheetId="10" hidden="1">#REF!</definedName>
    <definedName name="lll" localSheetId="12" hidden="1">#REF!</definedName>
    <definedName name="lll" localSheetId="6" hidden="1">#REF!</definedName>
    <definedName name="lll" localSheetId="4" hidden="1">#REF!</definedName>
    <definedName name="lll" localSheetId="7" hidden="1">#REF!</definedName>
    <definedName name="lll" hidden="1">#REF!</definedName>
    <definedName name="lltf" localSheetId="10">[157]Disb!#REF!</definedName>
    <definedName name="lltf" localSheetId="12">[157]Disb!#REF!</definedName>
    <definedName name="lltf" localSheetId="6">[157]Disb!#REF!</definedName>
    <definedName name="lltf" localSheetId="4">[157]Disb!#REF!</definedName>
    <definedName name="lltf" localSheetId="7">[157]Disb!#REF!</definedName>
    <definedName name="lltf">[157]Disb!#REF!</definedName>
    <definedName name="LN" localSheetId="8">#REF!</definedName>
    <definedName name="LN" localSheetId="4">#REF!</definedName>
    <definedName name="LN" localSheetId="7">#REF!</definedName>
    <definedName name="LN">#REF!</definedName>
    <definedName name="LN_9" localSheetId="4">#REF!</definedName>
    <definedName name="LN_9" localSheetId="7">#REF!</definedName>
    <definedName name="LN_9">#REF!</definedName>
    <definedName name="LN2_9" localSheetId="4">#REF!</definedName>
    <definedName name="LN2_9" localSheetId="7">#REF!</definedName>
    <definedName name="LN2_9">#REF!</definedName>
    <definedName name="LOAN" localSheetId="4">#REF!</definedName>
    <definedName name="LOAN" localSheetId="7">#REF!</definedName>
    <definedName name="LOAN">#REF!</definedName>
    <definedName name="Loan_Amount" localSheetId="10">#REF!</definedName>
    <definedName name="Loan_Amount" localSheetId="12">#REF!</definedName>
    <definedName name="Loan_Amount" localSheetId="6">#REF!</definedName>
    <definedName name="Loan_Amount" localSheetId="4">#REF!</definedName>
    <definedName name="Loan_Amount" localSheetId="7">#REF!</definedName>
    <definedName name="Loan_Amount">#REF!</definedName>
    <definedName name="Loan_Start" localSheetId="10">#REF!</definedName>
    <definedName name="Loan_Start" localSheetId="12">#REF!</definedName>
    <definedName name="Loan_Start" localSheetId="6">#REF!</definedName>
    <definedName name="Loan_Start" localSheetId="4">#REF!</definedName>
    <definedName name="Loan_Start" localSheetId="7">#REF!</definedName>
    <definedName name="Loan_Start">#REF!</definedName>
    <definedName name="Loan_Years" localSheetId="10">#REF!</definedName>
    <definedName name="Loan_Years" localSheetId="12">#REF!</definedName>
    <definedName name="Loan_Years" localSheetId="6">#REF!</definedName>
    <definedName name="Loan_Years" localSheetId="4">#REF!</definedName>
    <definedName name="Loan_Years" localSheetId="7">#REF!</definedName>
    <definedName name="Loan_Years">#REF!</definedName>
    <definedName name="LOANS" localSheetId="8">[66]acct!#REF!</definedName>
    <definedName name="LOANS" localSheetId="15">[66]acct!#REF!</definedName>
    <definedName name="LOANS" localSheetId="10">[66]acct!#REF!</definedName>
    <definedName name="LOANS" localSheetId="12">[66]acct!#REF!</definedName>
    <definedName name="LOANS" localSheetId="6">[66]acct!#REF!</definedName>
    <definedName name="LOANS" localSheetId="4">[66]acct!#REF!</definedName>
    <definedName name="LOANS" localSheetId="7">[66]acct!#REF!</definedName>
    <definedName name="LOANS">[66]acct!#REF!</definedName>
    <definedName name="LOANS_11">[61]acct!#REF!</definedName>
    <definedName name="LOANS_13">[61]acct!#REF!</definedName>
    <definedName name="LOANS_3">[61]acct!#REF!</definedName>
    <definedName name="longterm" localSheetId="10">#REF!</definedName>
    <definedName name="longterm" localSheetId="12">#REF!</definedName>
    <definedName name="longterm" localSheetId="6">#REF!</definedName>
    <definedName name="longterm" localSheetId="4">#REF!</definedName>
    <definedName name="longterm" localSheetId="7">#REF!</definedName>
    <definedName name="longterm">#REF!</definedName>
    <definedName name="LOOKRANGE">#REF!</definedName>
    <definedName name="LowerAmount">#REF!</definedName>
    <definedName name="LPAGE1" localSheetId="10">#REF!</definedName>
    <definedName name="LPAGE1" localSheetId="12">#REF!</definedName>
    <definedName name="LPAGE1" localSheetId="6">#REF!</definedName>
    <definedName name="LPAGE1" localSheetId="4">#REF!</definedName>
    <definedName name="LPAGE1" localSheetId="7">#REF!</definedName>
    <definedName name="LPAGE1">#REF!</definedName>
    <definedName name="LPAGE2" localSheetId="10">#REF!</definedName>
    <definedName name="LPAGE2" localSheetId="12">#REF!</definedName>
    <definedName name="LPAGE2" localSheetId="6">#REF!</definedName>
    <definedName name="LPAGE2" localSheetId="4">#REF!</definedName>
    <definedName name="LPAGE2" localSheetId="7">#REF!</definedName>
    <definedName name="LPAGE2">#REF!</definedName>
    <definedName name="LPAGE3" localSheetId="10">#REF!</definedName>
    <definedName name="LPAGE3" localSheetId="12">#REF!</definedName>
    <definedName name="LPAGE3" localSheetId="6">#REF!</definedName>
    <definedName name="LPAGE3" localSheetId="4">#REF!</definedName>
    <definedName name="LPAGE3" localSheetId="7">#REF!</definedName>
    <definedName name="LPAGE3">#REF!</definedName>
    <definedName name="LPAGE4" localSheetId="10">#REF!</definedName>
    <definedName name="LPAGE4" localSheetId="12">#REF!</definedName>
    <definedName name="LPAGE4" localSheetId="6">#REF!</definedName>
    <definedName name="LPAGE4" localSheetId="4">#REF!</definedName>
    <definedName name="LPAGE4" localSheetId="7">#REF!</definedName>
    <definedName name="LPAGE4">#REF!</definedName>
    <definedName name="lstf" localSheetId="10">[157]Disb!#REF!</definedName>
    <definedName name="lstf" localSheetId="12">[157]Disb!#REF!</definedName>
    <definedName name="lstf" localSheetId="6">[157]Disb!#REF!</definedName>
    <definedName name="lstf" localSheetId="4">[157]Disb!#REF!</definedName>
    <definedName name="lstf" localSheetId="7">[157]Disb!#REF!</definedName>
    <definedName name="lstf">[157]Disb!#REF!</definedName>
    <definedName name="lstfaug" localSheetId="10">[157]Disb!#REF!</definedName>
    <definedName name="lstfaug" localSheetId="12">[157]Disb!#REF!</definedName>
    <definedName name="lstfaug" localSheetId="6">[157]Disb!#REF!</definedName>
    <definedName name="lstfaug" localSheetId="4">[157]Disb!#REF!</definedName>
    <definedName name="lstfaug" localSheetId="7">[157]Disb!#REF!</definedName>
    <definedName name="lstfaug">[157]Disb!#REF!</definedName>
    <definedName name="lstfjul" localSheetId="10">[157]Disb!#REF!</definedName>
    <definedName name="lstfjul" localSheetId="12">[157]Disb!#REF!</definedName>
    <definedName name="lstfjul" localSheetId="6">[157]Disb!#REF!</definedName>
    <definedName name="lstfjul" localSheetId="4">[157]Disb!#REF!</definedName>
    <definedName name="lstfjul" localSheetId="7">[157]Disb!#REF!</definedName>
    <definedName name="lstfjul">[157]Disb!#REF!</definedName>
    <definedName name="lstfsep" localSheetId="10">[157]Disb!#REF!</definedName>
    <definedName name="lstfsep" localSheetId="12">[157]Disb!#REF!</definedName>
    <definedName name="lstfsep" localSheetId="6">[157]Disb!#REF!</definedName>
    <definedName name="lstfsep" localSheetId="4">[157]Disb!#REF!</definedName>
    <definedName name="lstfsep" localSheetId="7">[157]Disb!#REF!</definedName>
    <definedName name="lstfsep">[157]Disb!#REF!</definedName>
    <definedName name="LTF" localSheetId="8">#REF!</definedName>
    <definedName name="LTF">#REF!</definedName>
    <definedName name="LTF_O" localSheetId="8">#REF!</definedName>
    <definedName name="LTF_O">#REF!</definedName>
    <definedName name="ltotal" localSheetId="10">[157]Disb!#REF!</definedName>
    <definedName name="ltotal" localSheetId="12">[157]Disb!#REF!</definedName>
    <definedName name="ltotal" localSheetId="6">[157]Disb!#REF!</definedName>
    <definedName name="ltotal" localSheetId="4">[157]Disb!#REF!</definedName>
    <definedName name="ltotal" localSheetId="7">[157]Disb!#REF!</definedName>
    <definedName name="ltotal">[157]Disb!#REF!</definedName>
    <definedName name="LUCK" localSheetId="8">#REF!</definedName>
    <definedName name="LUCK">#REF!</definedName>
    <definedName name="LUCK_2">[56]EQUITIES!#REF!</definedName>
    <definedName name="LYPWACC" localSheetId="10">#REF!</definedName>
    <definedName name="LYPWACC" localSheetId="12">#REF!</definedName>
    <definedName name="LYPWACC" localSheetId="6">#REF!</definedName>
    <definedName name="LYPWACC" localSheetId="4">#REF!</definedName>
    <definedName name="LYPWACC" localSheetId="7">#REF!</definedName>
    <definedName name="LYPWACC">#REF!</definedName>
    <definedName name="LYPWENG" localSheetId="10">#REF!</definedName>
    <definedName name="LYPWENG" localSheetId="12">#REF!</definedName>
    <definedName name="LYPWENG" localSheetId="6">#REF!</definedName>
    <definedName name="LYPWENG" localSheetId="4">#REF!</definedName>
    <definedName name="LYPWENG" localSheetId="7">#REF!</definedName>
    <definedName name="LYPWENG">#REF!</definedName>
    <definedName name="LYPWFIRE" localSheetId="10">#REF!</definedName>
    <definedName name="LYPWFIRE" localSheetId="12">#REF!</definedName>
    <definedName name="LYPWFIRE" localSheetId="6">#REF!</definedName>
    <definedName name="LYPWFIRE" localSheetId="4">#REF!</definedName>
    <definedName name="LYPWFIRE" localSheetId="7">#REF!</definedName>
    <definedName name="LYPWFIRE">#REF!</definedName>
    <definedName name="LYPWMARCARGO" localSheetId="10">#REF!</definedName>
    <definedName name="LYPWMARCARGO" localSheetId="12">#REF!</definedName>
    <definedName name="LYPWMARCARGO" localSheetId="6">#REF!</definedName>
    <definedName name="LYPWMARCARGO" localSheetId="4">#REF!</definedName>
    <definedName name="LYPWMARCARGO" localSheetId="7">#REF!</definedName>
    <definedName name="LYPWMARCARGO">#REF!</definedName>
    <definedName name="LYPWMARHULL" localSheetId="10">#REF!</definedName>
    <definedName name="LYPWMARHULL" localSheetId="12">#REF!</definedName>
    <definedName name="LYPWMARHULL" localSheetId="6">#REF!</definedName>
    <definedName name="LYPWMARHULL" localSheetId="4">#REF!</definedName>
    <definedName name="LYPWMARHULL" localSheetId="7">#REF!</definedName>
    <definedName name="LYPWMARHULL">#REF!</definedName>
    <definedName name="LYPWMARYACHT" localSheetId="10">#REF!</definedName>
    <definedName name="LYPWMARYACHT" localSheetId="12">#REF!</definedName>
    <definedName name="LYPWMARYACHT" localSheetId="6">#REF!</definedName>
    <definedName name="LYPWMARYACHT" localSheetId="4">#REF!</definedName>
    <definedName name="LYPWMARYACHT" localSheetId="7">#REF!</definedName>
    <definedName name="LYPWMARYACHT">#REF!</definedName>
    <definedName name="LYPWMOTOR" localSheetId="10">#REF!</definedName>
    <definedName name="LYPWMOTOR" localSheetId="12">#REF!</definedName>
    <definedName name="LYPWMOTOR" localSheetId="6">#REF!</definedName>
    <definedName name="LYPWMOTOR" localSheetId="4">#REF!</definedName>
    <definedName name="LYPWMOTOR" localSheetId="7">#REF!</definedName>
    <definedName name="LYPWMOTOR">#REF!</definedName>
    <definedName name="LYUPRACC" localSheetId="10">#REF!</definedName>
    <definedName name="LYUPRACC" localSheetId="12">#REF!</definedName>
    <definedName name="LYUPRACC" localSheetId="6">#REF!</definedName>
    <definedName name="LYUPRACC" localSheetId="4">#REF!</definedName>
    <definedName name="LYUPRACC" localSheetId="7">#REF!</definedName>
    <definedName name="LYUPRACC">#REF!</definedName>
    <definedName name="LYUPRENG" localSheetId="10">#REF!</definedName>
    <definedName name="LYUPRENG" localSheetId="12">#REF!</definedName>
    <definedName name="LYUPRENG" localSheetId="6">#REF!</definedName>
    <definedName name="LYUPRENG" localSheetId="4">#REF!</definedName>
    <definedName name="LYUPRENG" localSheetId="7">#REF!</definedName>
    <definedName name="LYUPRENG">#REF!</definedName>
    <definedName name="LYUPRFIRE" localSheetId="10">#REF!</definedName>
    <definedName name="LYUPRFIRE" localSheetId="12">#REF!</definedName>
    <definedName name="LYUPRFIRE" localSheetId="6">#REF!</definedName>
    <definedName name="LYUPRFIRE" localSheetId="4">#REF!</definedName>
    <definedName name="LYUPRFIRE" localSheetId="7">#REF!</definedName>
    <definedName name="LYUPRFIRE">#REF!</definedName>
    <definedName name="LYUPRMARCARGO" localSheetId="10">#REF!</definedName>
    <definedName name="LYUPRMARCARGO" localSheetId="12">#REF!</definedName>
    <definedName name="LYUPRMARCARGO" localSheetId="6">#REF!</definedName>
    <definedName name="LYUPRMARCARGO" localSheetId="4">#REF!</definedName>
    <definedName name="LYUPRMARCARGO" localSheetId="7">#REF!</definedName>
    <definedName name="LYUPRMARCARGO">#REF!</definedName>
    <definedName name="LYUPRMARHULL" localSheetId="10">#REF!</definedName>
    <definedName name="LYUPRMARHULL" localSheetId="12">#REF!</definedName>
    <definedName name="LYUPRMARHULL" localSheetId="6">#REF!</definedName>
    <definedName name="LYUPRMARHULL" localSheetId="4">#REF!</definedName>
    <definedName name="LYUPRMARHULL" localSheetId="7">#REF!</definedName>
    <definedName name="LYUPRMARHULL">#REF!</definedName>
    <definedName name="LYUPRMARYACHT" localSheetId="10">#REF!</definedName>
    <definedName name="LYUPRMARYACHT" localSheetId="12">#REF!</definedName>
    <definedName name="LYUPRMARYACHT" localSheetId="6">#REF!</definedName>
    <definedName name="LYUPRMARYACHT" localSheetId="4">#REF!</definedName>
    <definedName name="LYUPRMARYACHT" localSheetId="7">#REF!</definedName>
    <definedName name="LYUPRMARYACHT">#REF!</definedName>
    <definedName name="LYUPRMOTOR" localSheetId="10">#REF!</definedName>
    <definedName name="LYUPRMOTOR" localSheetId="12">#REF!</definedName>
    <definedName name="LYUPRMOTOR" localSheetId="6">#REF!</definedName>
    <definedName name="LYUPRMOTOR" localSheetId="4">#REF!</definedName>
    <definedName name="LYUPRMOTOR" localSheetId="7">#REF!</definedName>
    <definedName name="LYUPRMOTOR">#REF!</definedName>
    <definedName name="lzmxcvnjklb">#REF!</definedName>
    <definedName name="M" localSheetId="10">#REF!</definedName>
    <definedName name="M" localSheetId="12">#REF!</definedName>
    <definedName name="M" localSheetId="6">#REF!</definedName>
    <definedName name="M" localSheetId="4">#REF!</definedName>
    <definedName name="M" localSheetId="7">#REF!</definedName>
    <definedName name="M">#REF!</definedName>
    <definedName name="M_11">#REF!</definedName>
    <definedName name="M_12">#REF!</definedName>
    <definedName name="M_13">#REF!</definedName>
    <definedName name="M_18">#REF!</definedName>
    <definedName name="M_TL">#REF!</definedName>
    <definedName name="M_TLO">#REF!</definedName>
    <definedName name="MACPUDATA">'[166]CURRENT BALANCE'!$A$1:$D$65536</definedName>
    <definedName name="mah" localSheetId="10">#REF!</definedName>
    <definedName name="mah" localSheetId="12">#REF!</definedName>
    <definedName name="mah" localSheetId="6">#REF!</definedName>
    <definedName name="mah" localSheetId="4">#REF!</definedName>
    <definedName name="mah" localSheetId="7">#REF!</definedName>
    <definedName name="mah">#REF!</definedName>
    <definedName name="main" localSheetId="10">#REF!</definedName>
    <definedName name="main" localSheetId="12">#REF!</definedName>
    <definedName name="main" localSheetId="6">#REF!</definedName>
    <definedName name="main" localSheetId="4">#REF!</definedName>
    <definedName name="main" localSheetId="7">#REF!</definedName>
    <definedName name="main">#REF!</definedName>
    <definedName name="MAK" localSheetId="4">#REF!</definedName>
    <definedName name="MAK" localSheetId="7">#REF!</definedName>
    <definedName name="MAK">#REF!</definedName>
    <definedName name="man">#REF!</definedName>
    <definedName name="MANAMABS" localSheetId="10">#REF!</definedName>
    <definedName name="MANAMABS" localSheetId="12">#REF!</definedName>
    <definedName name="MANAMABS" localSheetId="6">#REF!</definedName>
    <definedName name="MANAMABS" localSheetId="4">#REF!</definedName>
    <definedName name="MANAMABS" localSheetId="7">#REF!</definedName>
    <definedName name="MANAMABS">#REF!</definedName>
    <definedName name="manamabs0207">[167]Sheet3!$A$157:$C$321</definedName>
    <definedName name="Manamapl" localSheetId="10">#REF!</definedName>
    <definedName name="Manamapl" localSheetId="12">#REF!</definedName>
    <definedName name="Manamapl" localSheetId="6">#REF!</definedName>
    <definedName name="Manamapl" localSheetId="4">#REF!</definedName>
    <definedName name="Manamapl" localSheetId="7">#REF!</definedName>
    <definedName name="Manamapl">#REF!</definedName>
    <definedName name="manamapl0207">[167]Sheet3!$A$5:$C$153</definedName>
    <definedName name="Manamapl5" localSheetId="10">#REF!</definedName>
    <definedName name="Manamapl5" localSheetId="12">#REF!</definedName>
    <definedName name="Manamapl5" localSheetId="6">#REF!</definedName>
    <definedName name="Manamapl5" localSheetId="4">#REF!</definedName>
    <definedName name="Manamapl5" localSheetId="7">#REF!</definedName>
    <definedName name="Manamapl5">#REF!</definedName>
    <definedName name="Mansoor" localSheetId="4">#REF!</definedName>
    <definedName name="Mansoor" localSheetId="7">#REF!</definedName>
    <definedName name="Mansoor">#REF!</definedName>
    <definedName name="MARGIN">[44]SCRIPTS!$BZ$9:$CA$351</definedName>
    <definedName name="MARGIN1">[44]SCRIPTS!$BZ$9:$CA$2186</definedName>
    <definedName name="MARINEPREMIUMCURRENT" localSheetId="10">#REF!</definedName>
    <definedName name="MARINEPREMIUMCURRENT" localSheetId="12">#REF!</definedName>
    <definedName name="MARINEPREMIUMCURRENT" localSheetId="6">#REF!</definedName>
    <definedName name="MARINEPREMIUMCURRENT" localSheetId="4">#REF!</definedName>
    <definedName name="MARINEPREMIUMCURRENT" localSheetId="7">#REF!</definedName>
    <definedName name="MARINEPREMIUMCURRENT">#REF!</definedName>
    <definedName name="MARK_FREQ">[55]Lookups!$B$43:$B$48</definedName>
    <definedName name="mark_upType">[109]Lookups!$C$38:$C$39</definedName>
    <definedName name="MARKET">[123]Augbkp98!$Z$6:$AO$25</definedName>
    <definedName name="masroor" localSheetId="10">#REF!</definedName>
    <definedName name="masroor" localSheetId="12">#REF!</definedName>
    <definedName name="masroor" localSheetId="6">#REF!</definedName>
    <definedName name="masroor" localSheetId="4">#REF!</definedName>
    <definedName name="masroor" localSheetId="7">#REF!</definedName>
    <definedName name="masroor">#REF!</definedName>
    <definedName name="Materiality" localSheetId="10">#REF!</definedName>
    <definedName name="Materiality" localSheetId="12">#REF!</definedName>
    <definedName name="Materiality" localSheetId="6">#REF!</definedName>
    <definedName name="Materiality" localSheetId="4">#REF!</definedName>
    <definedName name="Materiality" localSheetId="7">#REF!</definedName>
    <definedName name="Materiality">#REF!</definedName>
    <definedName name="MATPIB">#REF!</definedName>
    <definedName name="May">'[168]CFR-5'!#REF!</definedName>
    <definedName name="May_11">'[168]CFR-5'!#REF!</definedName>
    <definedName name="May_13">'[168]CFR-5'!#REF!</definedName>
    <definedName name="MAZ" localSheetId="10">'[169]T-BILL'!#REF!</definedName>
    <definedName name="MAZ" localSheetId="12">'[169]T-BILL'!#REF!</definedName>
    <definedName name="MAZ" localSheetId="6">'[169]T-BILL'!#REF!</definedName>
    <definedName name="MAZ" localSheetId="4">'[169]T-BILL'!#REF!</definedName>
    <definedName name="MAZ" localSheetId="7">'[169]T-BILL'!#REF!</definedName>
    <definedName name="MAZ">'[169]T-BILL'!#REF!</definedName>
    <definedName name="MCB" localSheetId="8">#REF!</definedName>
    <definedName name="MCB">#REF!</definedName>
    <definedName name="MCB_2" localSheetId="8">[56]EQUITIES!#REF!</definedName>
    <definedName name="MCB_2">[56]EQUITIES!#REF!</definedName>
    <definedName name="MEBL" localSheetId="8">#REF!</definedName>
    <definedName name="MEBL">#REF!</definedName>
    <definedName name="MEBL_2" localSheetId="8">[56]EQUITIES!#REF!</definedName>
    <definedName name="MEBL_2">[56]EQUITIES!#REF!</definedName>
    <definedName name="MEMO_HOH_I_AKRM" localSheetId="8">#REF!</definedName>
    <definedName name="MEMO_HOH_I_AKRM" localSheetId="4">#REF!</definedName>
    <definedName name="MEMO_HOH_I_AKRM" localSheetId="7">#REF!</definedName>
    <definedName name="MEMO_HOH_I_AKRM">#REF!</definedName>
    <definedName name="MEMO_HOH_RHABIB" localSheetId="4">#REF!</definedName>
    <definedName name="MEMO_HOH_RHABIB" localSheetId="7">#REF!</definedName>
    <definedName name="MEMO_HOH_RHABIB">#REF!</definedName>
    <definedName name="MEMO_MONHLY_A_C" localSheetId="4">#REF!</definedName>
    <definedName name="MEMO_MONHLY_A_C" localSheetId="7">#REF!</definedName>
    <definedName name="MEMO_MONHLY_A_C">#REF!</definedName>
    <definedName name="MENU" localSheetId="10">#REF!</definedName>
    <definedName name="MENU" localSheetId="12">#REF!</definedName>
    <definedName name="MENU" localSheetId="6">#REF!</definedName>
    <definedName name="MENU" localSheetId="4">#REF!</definedName>
    <definedName name="MENU" localSheetId="7">#REF!</definedName>
    <definedName name="MENU">#REF!</definedName>
    <definedName name="mhfe_de">#REF!</definedName>
    <definedName name="MI" localSheetId="4">#REF!</definedName>
    <definedName name="MI" localSheetId="7">#REF!</definedName>
    <definedName name="MI">#REF!</definedName>
    <definedName name="minhaj" localSheetId="10">#REF!</definedName>
    <definedName name="minhaj" localSheetId="12">#REF!</definedName>
    <definedName name="minhaj" localSheetId="6">#REF!</definedName>
    <definedName name="minhaj" localSheetId="4">#REF!</definedName>
    <definedName name="minhaj" localSheetId="7">#REF!</definedName>
    <definedName name="minhaj">#REF!</definedName>
    <definedName name="Mis_Def" localSheetId="8">#REF!</definedName>
    <definedName name="Mis_Def" localSheetId="15">#REF!</definedName>
    <definedName name="Mis_Def" localSheetId="10">#REF!</definedName>
    <definedName name="Mis_Def" localSheetId="12">#REF!</definedName>
    <definedName name="Mis_Def" localSheetId="6">#REF!</definedName>
    <definedName name="Mis_Def" localSheetId="4">#REF!</definedName>
    <definedName name="Mis_Def" localSheetId="7">#REF!</definedName>
    <definedName name="Mis_Def">#REF!</definedName>
    <definedName name="MIS_REPORT_2" localSheetId="4">#REF!</definedName>
    <definedName name="MIS_REPORT_2" localSheetId="7">#REF!</definedName>
    <definedName name="MIS_REPORT_2">#REF!</definedName>
    <definedName name="mk_freq">[109]Lookups!$C$43:$C$48</definedName>
    <definedName name="MKA" localSheetId="8">#REF!</definedName>
    <definedName name="MKA" localSheetId="4">#REF!</definedName>
    <definedName name="MKA" localSheetId="7">#REF!</definedName>
    <definedName name="MKA">#REF!</definedName>
    <definedName name="mkup_type">[55]Lookups!$B$38:$B$39</definedName>
    <definedName name="MKX" localSheetId="8">#REF!</definedName>
    <definedName name="MKX" localSheetId="4">#REF!</definedName>
    <definedName name="MKX" localSheetId="7">#REF!</definedName>
    <definedName name="MKX">#REF!</definedName>
    <definedName name="MLCF">#REF!</definedName>
    <definedName name="MLCF_2">[56]EQUITIES!#REF!</definedName>
    <definedName name="MLNTREGISTER" localSheetId="10">#REF!</definedName>
    <definedName name="MLNTREGISTER" localSheetId="12">#REF!</definedName>
    <definedName name="MLNTREGISTER" localSheetId="6">#REF!</definedName>
    <definedName name="MLNTREGISTER" localSheetId="4">#REF!</definedName>
    <definedName name="MLNTREGISTER" localSheetId="7">#REF!</definedName>
    <definedName name="MLNTREGISTER">#REF!</definedName>
    <definedName name="MLNTREGISTER_11">#REF!</definedName>
    <definedName name="MLNTREGISTER_12">#REF!</definedName>
    <definedName name="MLNTREGISTER_13">#REF!</definedName>
    <definedName name="MLNTREGISTER_18">#REF!</definedName>
    <definedName name="MLT">#REF!</definedName>
    <definedName name="mm">#REF!</definedName>
    <definedName name="mmmm" hidden="1">#REF!</definedName>
    <definedName name="Monetary_Precision" localSheetId="10">#REF!</definedName>
    <definedName name="Monetary_Precision" localSheetId="12">#REF!</definedName>
    <definedName name="Monetary_Precision" localSheetId="6">#REF!</definedName>
    <definedName name="Monetary_Precision" localSheetId="4">#REF!</definedName>
    <definedName name="Monetary_Precision" localSheetId="7">#REF!</definedName>
    <definedName name="Monetary_Precision">#REF!</definedName>
    <definedName name="Month">11</definedName>
    <definedName name="Monthname">"November"</definedName>
    <definedName name="MR">'[170]Market Rates'!$B$1:$G$65536</definedName>
    <definedName name="MTMFIB">'[142]F-HL'!#REF!</definedName>
    <definedName name="MTMPIB" localSheetId="8">#REF!</definedName>
    <definedName name="MTMPIB">#REF!</definedName>
    <definedName name="MTMYIELD">'[44]MTM-P'!$AM$6:$AN$237</definedName>
    <definedName name="MU_WCF" localSheetId="8">#REF!</definedName>
    <definedName name="MU_WCF">#REF!</definedName>
    <definedName name="MU_WCFO" localSheetId="8">#REF!</definedName>
    <definedName name="MU_WCFO">#REF!</definedName>
    <definedName name="Muneeb" localSheetId="8">#REF!</definedName>
    <definedName name="Muneeb">#REF!</definedName>
    <definedName name="MUP_GSAM">#REF!</definedName>
    <definedName name="MUP_GSAMO">#REF!</definedName>
    <definedName name="MVTFC" localSheetId="10">#REF!</definedName>
    <definedName name="MVTFC" localSheetId="12">#REF!</definedName>
    <definedName name="MVTFC" localSheetId="6">#REF!</definedName>
    <definedName name="MVTFC" localSheetId="4">#REF!</definedName>
    <definedName name="MVTFC" localSheetId="7">#REF!</definedName>
    <definedName name="MVTFC">#REF!</definedName>
    <definedName name="N" localSheetId="10">#REF!</definedName>
    <definedName name="N" localSheetId="12">#REF!</definedName>
    <definedName name="N" localSheetId="6">#REF!</definedName>
    <definedName name="N" localSheetId="4">#REF!</definedName>
    <definedName name="N" localSheetId="7">#REF!</definedName>
    <definedName name="N">#REF!</definedName>
    <definedName name="N_11">#REF!</definedName>
    <definedName name="N_12">#REF!</definedName>
    <definedName name="N_13">#REF!</definedName>
    <definedName name="N_18">#REF!</definedName>
    <definedName name="N1.3">#REF!</definedName>
    <definedName name="NA" localSheetId="10">#REF!</definedName>
    <definedName name="NA" localSheetId="12">#REF!</definedName>
    <definedName name="NA" localSheetId="6">#REF!</definedName>
    <definedName name="NA" localSheetId="4">#REF!</definedName>
    <definedName name="NA" localSheetId="7">#REF!</definedName>
    <definedName name="NA">#REF!</definedName>
    <definedName name="NAME" localSheetId="4">#REF!</definedName>
    <definedName name="NAME" localSheetId="7">#REF!</definedName>
    <definedName name="NAME">#REF!</definedName>
    <definedName name="Name_of_Directors" localSheetId="4">#REF!</definedName>
    <definedName name="Name_of_Directors" localSheetId="7">#REF!</definedName>
    <definedName name="Name_of_Directors">#REF!</definedName>
    <definedName name="Name2">#REF!</definedName>
    <definedName name="NAV__Reported">'[171]bank inst'!$D$60</definedName>
    <definedName name="Nazish_summary">[172]TABLES!$F$5</definedName>
    <definedName name="nbfc" localSheetId="10" hidden="1">#REF!</definedName>
    <definedName name="nbfc" localSheetId="12" hidden="1">#REF!</definedName>
    <definedName name="nbfc" localSheetId="6" hidden="1">#REF!</definedName>
    <definedName name="nbfc" localSheetId="4" hidden="1">#REF!</definedName>
    <definedName name="nbfc" localSheetId="7" hidden="1">#REF!</definedName>
    <definedName name="nbfc" hidden="1">#REF!</definedName>
    <definedName name="nbh" localSheetId="8" hidden="1">{"'CALL MONEY'!$K$53"}</definedName>
    <definedName name="nbh" localSheetId="10" hidden="1">{"'CALL MONEY'!$K$53"}</definedName>
    <definedName name="nbh" hidden="1">{"'CALL MONEY'!$K$53"}</definedName>
    <definedName name="NBP">#REF!</definedName>
    <definedName name="NBP_2">[56]EQUITIES!#REF!</definedName>
    <definedName name="NCL" localSheetId="8">#REF!</definedName>
    <definedName name="NCL">#REF!</definedName>
    <definedName name="NCL_2">[56]EQUITIES!#REF!</definedName>
    <definedName name="NDGRANDTOTAL">'[173]N-Debts'!$GJ$113</definedName>
    <definedName name="NET" localSheetId="8">#REF!</definedName>
    <definedName name="NET">#REF!</definedName>
    <definedName name="NetAssets" localSheetId="4">#REF!</definedName>
    <definedName name="NetAssets" localSheetId="7">#REF!</definedName>
    <definedName name="NetAssets">#REF!</definedName>
    <definedName name="new" localSheetId="8">#REF!</definedName>
    <definedName name="new" localSheetId="10">#REF!</definedName>
    <definedName name="new" localSheetId="12">#REF!</definedName>
    <definedName name="new" localSheetId="6">#REF!</definedName>
    <definedName name="new" localSheetId="4">#REF!</definedName>
    <definedName name="new" localSheetId="7">#REF!</definedName>
    <definedName name="new">#REF!</definedName>
    <definedName name="newname" localSheetId="4">#REF!</definedName>
    <definedName name="newname" localSheetId="7">#REF!</definedName>
    <definedName name="newname">#REF!</definedName>
    <definedName name="NEXT">#REF!</definedName>
    <definedName name="NIB_Bank_Limited___05_03_2008">#REF!</definedName>
    <definedName name="nida" localSheetId="4">#REF!</definedName>
    <definedName name="nida" localSheetId="7">#REF!</definedName>
    <definedName name="nida">#REF!</definedName>
    <definedName name="NJICL">#REF!</definedName>
    <definedName name="NJICL_2">[56]EQUITIES!#REF!</definedName>
    <definedName name="NML" localSheetId="8">#REF!</definedName>
    <definedName name="NML">#REF!</definedName>
    <definedName name="NML_2">[56]EQUITIES!#REF!</definedName>
    <definedName name="Nn" localSheetId="8">#REF!</definedName>
    <definedName name="Nn">#REF!</definedName>
    <definedName name="no" localSheetId="4" hidden="1">#REF!</definedName>
    <definedName name="no" localSheetId="7" hidden="1">#REF!</definedName>
    <definedName name="no" hidden="1">#REF!</definedName>
    <definedName name="nocontrol" localSheetId="8" hidden="1">{"'CALL MONEY'!$K$53"}</definedName>
    <definedName name="nocontrol" localSheetId="10" hidden="1">{"'CALL MONEY'!$K$53"}</definedName>
    <definedName name="nocontrol" hidden="1">{"'CALL MONEY'!$K$53"}</definedName>
    <definedName name="NominalAmount">#REF!</definedName>
    <definedName name="NominalAmountPct">#REF!</definedName>
    <definedName name="NominalAmountPctLimit">#REF!</definedName>
    <definedName name="NominalAmountRationale">#REF!</definedName>
    <definedName name="NonFundLimit" localSheetId="10">#REF!</definedName>
    <definedName name="NonFundLimit" localSheetId="12">#REF!</definedName>
    <definedName name="NonFundLimit" localSheetId="6">#REF!</definedName>
    <definedName name="NonFundLimit" localSheetId="4">#REF!</definedName>
    <definedName name="NonFundLimit" localSheetId="7">#REF!</definedName>
    <definedName name="NonFundLimit">#REF!</definedName>
    <definedName name="NOP">#REF!</definedName>
    <definedName name="normal" localSheetId="8" hidden="1">{#N/A,#N/A,FALSE,"dec98qtr";#N/A,#N/A,FALSE,"suppdecsep98";#N/A,#N/A,FALSE,"w-dec98"}</definedName>
    <definedName name="normal" hidden="1">{#N/A,#N/A,FALSE,"dec98qtr";#N/A,#N/A,FALSE,"suppdecsep98";#N/A,#N/A,FALSE,"w-dec98"}</definedName>
    <definedName name="NOS2AC" localSheetId="10">#REF!</definedName>
    <definedName name="NOS2AC" localSheetId="12">#REF!</definedName>
    <definedName name="NOS2AC" localSheetId="6">#REF!</definedName>
    <definedName name="NOS2AC" localSheetId="4">#REF!</definedName>
    <definedName name="NOS2AC" localSheetId="7">#REF!</definedName>
    <definedName name="NOS2AC">#REF!</definedName>
    <definedName name="NOS2AH" localSheetId="10">#REF!</definedName>
    <definedName name="NOS2AH" localSheetId="12">#REF!</definedName>
    <definedName name="NOS2AH" localSheetId="6">#REF!</definedName>
    <definedName name="NOS2AH" localSheetId="4">#REF!</definedName>
    <definedName name="NOS2AH" localSheetId="7">#REF!</definedName>
    <definedName name="NOS2AH">#REF!</definedName>
    <definedName name="NOS2EX">[101]NCSS!$Q$6:$Q$1682</definedName>
    <definedName name="NOS2FS" localSheetId="10">#REF!</definedName>
    <definedName name="NOS2FS" localSheetId="12">#REF!</definedName>
    <definedName name="NOS2FS" localSheetId="6">#REF!</definedName>
    <definedName name="NOS2FS" localSheetId="4">#REF!</definedName>
    <definedName name="NOS2FS" localSheetId="7">#REF!</definedName>
    <definedName name="NOS2FS">#REF!</definedName>
    <definedName name="NOS2GS" localSheetId="10">#REF!</definedName>
    <definedName name="NOS2GS" localSheetId="12">#REF!</definedName>
    <definedName name="NOS2GS" localSheetId="6">#REF!</definedName>
    <definedName name="NOS2GS" localSheetId="4">#REF!</definedName>
    <definedName name="NOS2GS" localSheetId="7">#REF!</definedName>
    <definedName name="NOS2GS">#REF!</definedName>
    <definedName name="NOS2HM" localSheetId="10">#REF!</definedName>
    <definedName name="NOS2HM" localSheetId="12">#REF!</definedName>
    <definedName name="NOS2HM" localSheetId="6">#REF!</definedName>
    <definedName name="NOS2HM" localSheetId="4">#REF!</definedName>
    <definedName name="NOS2HM" localSheetId="7">#REF!</definedName>
    <definedName name="NOS2HM">#REF!</definedName>
    <definedName name="NOS2IC" localSheetId="10">#REF!</definedName>
    <definedName name="NOS2IC" localSheetId="12">#REF!</definedName>
    <definedName name="NOS2IC" localSheetId="6">#REF!</definedName>
    <definedName name="NOS2IC" localSheetId="4">#REF!</definedName>
    <definedName name="NOS2IC" localSheetId="7">#REF!</definedName>
    <definedName name="NOS2IC">#REF!</definedName>
    <definedName name="NOS2IGI" localSheetId="10">#REF!</definedName>
    <definedName name="NOS2IGI" localSheetId="12">#REF!</definedName>
    <definedName name="NOS2IGI" localSheetId="6">#REF!</definedName>
    <definedName name="NOS2IGI" localSheetId="4">#REF!</definedName>
    <definedName name="NOS2IGI" localSheetId="7">#REF!</definedName>
    <definedName name="NOS2IGI">#REF!</definedName>
    <definedName name="NOS2JS" localSheetId="10">#REF!</definedName>
    <definedName name="NOS2JS" localSheetId="12">#REF!</definedName>
    <definedName name="NOS2JS" localSheetId="6">#REF!</definedName>
    <definedName name="NOS2JS" localSheetId="4">#REF!</definedName>
    <definedName name="NOS2JS" localSheetId="7">#REF!</definedName>
    <definedName name="NOS2JS">#REF!</definedName>
    <definedName name="NOSAC" localSheetId="10">#REF!</definedName>
    <definedName name="NOSAC" localSheetId="12">#REF!</definedName>
    <definedName name="NOSAC" localSheetId="6">#REF!</definedName>
    <definedName name="NOSAC" localSheetId="4">#REF!</definedName>
    <definedName name="NOSAC" localSheetId="7">#REF!</definedName>
    <definedName name="NOSAC">#REF!</definedName>
    <definedName name="NOSAH" localSheetId="10">#REF!</definedName>
    <definedName name="NOSAH" localSheetId="12">#REF!</definedName>
    <definedName name="NOSAH" localSheetId="6">#REF!</definedName>
    <definedName name="NOSAH" localSheetId="4">#REF!</definedName>
    <definedName name="NOSAH" localSheetId="7">#REF!</definedName>
    <definedName name="NOSAH">#REF!</definedName>
    <definedName name="NOSEX">[101]NCSS!$I$6:$I$1682</definedName>
    <definedName name="NOSFS" localSheetId="10">#REF!</definedName>
    <definedName name="NOSFS" localSheetId="12">#REF!</definedName>
    <definedName name="NOSFS" localSheetId="6">#REF!</definedName>
    <definedName name="NOSFS" localSheetId="4">#REF!</definedName>
    <definedName name="NOSFS" localSheetId="7">#REF!</definedName>
    <definedName name="NOSFS">#REF!</definedName>
    <definedName name="NOSGS" localSheetId="10">#REF!</definedName>
    <definedName name="NOSGS" localSheetId="12">#REF!</definedName>
    <definedName name="NOSGS" localSheetId="6">#REF!</definedName>
    <definedName name="NOSGS" localSheetId="4">#REF!</definedName>
    <definedName name="NOSGS" localSheetId="7">#REF!</definedName>
    <definedName name="NOSGS">#REF!</definedName>
    <definedName name="NOSHM" localSheetId="10">#REF!</definedName>
    <definedName name="NOSHM" localSheetId="12">#REF!</definedName>
    <definedName name="NOSHM" localSheetId="6">#REF!</definedName>
    <definedName name="NOSHM" localSheetId="4">#REF!</definedName>
    <definedName name="NOSHM" localSheetId="7">#REF!</definedName>
    <definedName name="NOSHM">#REF!</definedName>
    <definedName name="NOSIC" localSheetId="10">#REF!</definedName>
    <definedName name="NOSIC" localSheetId="12">#REF!</definedName>
    <definedName name="NOSIC" localSheetId="6">#REF!</definedName>
    <definedName name="NOSIC" localSheetId="4">#REF!</definedName>
    <definedName name="NOSIC" localSheetId="7">#REF!</definedName>
    <definedName name="NOSIC">#REF!</definedName>
    <definedName name="NOSIGI" localSheetId="10">#REF!</definedName>
    <definedName name="NOSIGI" localSheetId="12">#REF!</definedName>
    <definedName name="NOSIGI" localSheetId="6">#REF!</definedName>
    <definedName name="NOSIGI" localSheetId="4">#REF!</definedName>
    <definedName name="NOSIGI" localSheetId="7">#REF!</definedName>
    <definedName name="NOSIGI">#REF!</definedName>
    <definedName name="NOSJS" localSheetId="10">#REF!</definedName>
    <definedName name="NOSJS" localSheetId="12">#REF!</definedName>
    <definedName name="NOSJS" localSheetId="6">#REF!</definedName>
    <definedName name="NOSJS" localSheetId="4">#REF!</definedName>
    <definedName name="NOSJS" localSheetId="7">#REF!</definedName>
    <definedName name="NOSJS">#REF!</definedName>
    <definedName name="note" localSheetId="10">#REF!</definedName>
    <definedName name="note" localSheetId="12">#REF!</definedName>
    <definedName name="note" localSheetId="6">#REF!</definedName>
    <definedName name="note" localSheetId="4">#REF!</definedName>
    <definedName name="note" localSheetId="7">#REF!</definedName>
    <definedName name="note">#REF!</definedName>
    <definedName name="Note1" localSheetId="10">#REF!</definedName>
    <definedName name="Note1" localSheetId="12">#REF!</definedName>
    <definedName name="Note1" localSheetId="6">#REF!</definedName>
    <definedName name="Note1" localSheetId="4">#REF!</definedName>
    <definedName name="Note1" localSheetId="7">#REF!</definedName>
    <definedName name="Note1">#REF!</definedName>
    <definedName name="Note10" localSheetId="10">#REF!</definedName>
    <definedName name="Note10" localSheetId="12">#REF!</definedName>
    <definedName name="Note10" localSheetId="6">#REF!</definedName>
    <definedName name="Note10" localSheetId="4">#REF!</definedName>
    <definedName name="Note10" localSheetId="7">#REF!</definedName>
    <definedName name="Note10">#REF!</definedName>
    <definedName name="Note11" localSheetId="10">#REF!</definedName>
    <definedName name="Note11" localSheetId="12">#REF!</definedName>
    <definedName name="Note11" localSheetId="6">#REF!</definedName>
    <definedName name="Note11" localSheetId="4">#REF!</definedName>
    <definedName name="Note11" localSheetId="7">#REF!</definedName>
    <definedName name="Note11">#REF!</definedName>
    <definedName name="Note12" localSheetId="10">#REF!</definedName>
    <definedName name="Note12" localSheetId="12">#REF!</definedName>
    <definedName name="Note12" localSheetId="6">#REF!</definedName>
    <definedName name="Note12" localSheetId="4">#REF!</definedName>
    <definedName name="Note12" localSheetId="7">#REF!</definedName>
    <definedName name="Note12">#REF!</definedName>
    <definedName name="note14" localSheetId="10">#REF!</definedName>
    <definedName name="note14" localSheetId="12">#REF!</definedName>
    <definedName name="note14" localSheetId="6">#REF!</definedName>
    <definedName name="note14" localSheetId="4">#REF!</definedName>
    <definedName name="note14" localSheetId="7">#REF!</definedName>
    <definedName name="note14">#REF!</definedName>
    <definedName name="Note15" localSheetId="10">#REF!</definedName>
    <definedName name="Note15" localSheetId="12">#REF!</definedName>
    <definedName name="Note15" localSheetId="6">#REF!</definedName>
    <definedName name="Note15" localSheetId="4">#REF!</definedName>
    <definedName name="Note15" localSheetId="7">#REF!</definedName>
    <definedName name="Note15">#REF!</definedName>
    <definedName name="Note16" localSheetId="10">#REF!</definedName>
    <definedName name="Note16" localSheetId="12">#REF!</definedName>
    <definedName name="Note16" localSheetId="6">#REF!</definedName>
    <definedName name="Note16" localSheetId="4">#REF!</definedName>
    <definedName name="Note16" localSheetId="7">#REF!</definedName>
    <definedName name="Note16">#REF!</definedName>
    <definedName name="Note17" localSheetId="10">#REF!</definedName>
    <definedName name="Note17" localSheetId="12">#REF!</definedName>
    <definedName name="Note17" localSheetId="6">#REF!</definedName>
    <definedName name="Note17" localSheetId="4">#REF!</definedName>
    <definedName name="Note17" localSheetId="7">#REF!</definedName>
    <definedName name="Note17">#REF!</definedName>
    <definedName name="Note18" localSheetId="10">#REF!</definedName>
    <definedName name="Note18" localSheetId="12">#REF!</definedName>
    <definedName name="Note18" localSheetId="6">#REF!</definedName>
    <definedName name="Note18" localSheetId="4">#REF!</definedName>
    <definedName name="Note18" localSheetId="7">#REF!</definedName>
    <definedName name="Note18">#REF!</definedName>
    <definedName name="Note19" localSheetId="10">#REF!</definedName>
    <definedName name="Note19" localSheetId="12">#REF!</definedName>
    <definedName name="Note19" localSheetId="6">#REF!</definedName>
    <definedName name="Note19" localSheetId="4">#REF!</definedName>
    <definedName name="Note19" localSheetId="7">#REF!</definedName>
    <definedName name="Note19">#REF!</definedName>
    <definedName name="Note2" localSheetId="10">#REF!</definedName>
    <definedName name="Note2" localSheetId="12">#REF!</definedName>
    <definedName name="Note2" localSheetId="6">#REF!</definedName>
    <definedName name="Note2" localSheetId="4">#REF!</definedName>
    <definedName name="Note2" localSheetId="7">#REF!</definedName>
    <definedName name="Note2">#REF!</definedName>
    <definedName name="Note2.1" localSheetId="10">#REF!</definedName>
    <definedName name="Note2.1" localSheetId="12">#REF!</definedName>
    <definedName name="Note2.1" localSheetId="6">#REF!</definedName>
    <definedName name="Note2.1" localSheetId="4">#REF!</definedName>
    <definedName name="Note2.1" localSheetId="7">#REF!</definedName>
    <definedName name="Note2.1">#REF!</definedName>
    <definedName name="Note2.10" localSheetId="10">#REF!</definedName>
    <definedName name="Note2.10" localSheetId="12">#REF!</definedName>
    <definedName name="Note2.10" localSheetId="6">#REF!</definedName>
    <definedName name="Note2.10" localSheetId="4">#REF!</definedName>
    <definedName name="Note2.10" localSheetId="7">#REF!</definedName>
    <definedName name="Note2.10">#REF!</definedName>
    <definedName name="Note2.11" localSheetId="10">#REF!</definedName>
    <definedName name="Note2.11" localSheetId="12">#REF!</definedName>
    <definedName name="Note2.11" localSheetId="6">#REF!</definedName>
    <definedName name="Note2.11" localSheetId="4">#REF!</definedName>
    <definedName name="Note2.11" localSheetId="7">#REF!</definedName>
    <definedName name="Note2.11">#REF!</definedName>
    <definedName name="Note2.12" localSheetId="10">#REF!</definedName>
    <definedName name="Note2.12" localSheetId="12">#REF!</definedName>
    <definedName name="Note2.12" localSheetId="6">#REF!</definedName>
    <definedName name="Note2.12" localSheetId="4">#REF!</definedName>
    <definedName name="Note2.12" localSheetId="7">#REF!</definedName>
    <definedName name="Note2.12">#REF!</definedName>
    <definedName name="Note2.13" localSheetId="10">#REF!</definedName>
    <definedName name="Note2.13" localSheetId="12">#REF!</definedName>
    <definedName name="Note2.13" localSheetId="6">#REF!</definedName>
    <definedName name="Note2.13" localSheetId="4">#REF!</definedName>
    <definedName name="Note2.13" localSheetId="7">#REF!</definedName>
    <definedName name="Note2.13">#REF!</definedName>
    <definedName name="Note2.14" localSheetId="10">#REF!</definedName>
    <definedName name="Note2.14" localSheetId="12">#REF!</definedName>
    <definedName name="Note2.14" localSheetId="6">#REF!</definedName>
    <definedName name="Note2.14" localSheetId="4">#REF!</definedName>
    <definedName name="Note2.14" localSheetId="7">#REF!</definedName>
    <definedName name="Note2.14">#REF!</definedName>
    <definedName name="Note2.15" localSheetId="10">#REF!</definedName>
    <definedName name="Note2.15" localSheetId="12">#REF!</definedName>
    <definedName name="Note2.15" localSheetId="6">#REF!</definedName>
    <definedName name="Note2.15" localSheetId="4">#REF!</definedName>
    <definedName name="Note2.15" localSheetId="7">#REF!</definedName>
    <definedName name="Note2.15">#REF!</definedName>
    <definedName name="Note2.16" localSheetId="10">#REF!</definedName>
    <definedName name="Note2.16" localSheetId="12">#REF!</definedName>
    <definedName name="Note2.16" localSheetId="6">#REF!</definedName>
    <definedName name="Note2.16" localSheetId="4">#REF!</definedName>
    <definedName name="Note2.16" localSheetId="7">#REF!</definedName>
    <definedName name="Note2.16">#REF!</definedName>
    <definedName name="Note2.17" localSheetId="10">#REF!</definedName>
    <definedName name="Note2.17" localSheetId="12">#REF!</definedName>
    <definedName name="Note2.17" localSheetId="6">#REF!</definedName>
    <definedName name="Note2.17" localSheetId="4">#REF!</definedName>
    <definedName name="Note2.17" localSheetId="7">#REF!</definedName>
    <definedName name="Note2.17">#REF!</definedName>
    <definedName name="Note2.18" localSheetId="10">#REF!</definedName>
    <definedName name="Note2.18" localSheetId="12">#REF!</definedName>
    <definedName name="Note2.18" localSheetId="6">#REF!</definedName>
    <definedName name="Note2.18" localSheetId="4">#REF!</definedName>
    <definedName name="Note2.18" localSheetId="7">#REF!</definedName>
    <definedName name="Note2.18">#REF!</definedName>
    <definedName name="Note2.19" localSheetId="10">#REF!</definedName>
    <definedName name="Note2.19" localSheetId="12">#REF!</definedName>
    <definedName name="Note2.19" localSheetId="6">#REF!</definedName>
    <definedName name="Note2.19" localSheetId="4">#REF!</definedName>
    <definedName name="Note2.19" localSheetId="7">#REF!</definedName>
    <definedName name="Note2.19">#REF!</definedName>
    <definedName name="Note2.2" localSheetId="10">#REF!</definedName>
    <definedName name="Note2.2" localSheetId="12">#REF!</definedName>
    <definedName name="Note2.2" localSheetId="6">#REF!</definedName>
    <definedName name="Note2.2" localSheetId="4">#REF!</definedName>
    <definedName name="Note2.2" localSheetId="7">#REF!</definedName>
    <definedName name="Note2.2">#REF!</definedName>
    <definedName name="Note2.3" localSheetId="10">#REF!</definedName>
    <definedName name="Note2.3" localSheetId="12">#REF!</definedName>
    <definedName name="Note2.3" localSheetId="6">#REF!</definedName>
    <definedName name="Note2.3" localSheetId="4">#REF!</definedName>
    <definedName name="Note2.3" localSheetId="7">#REF!</definedName>
    <definedName name="Note2.3">#REF!</definedName>
    <definedName name="Note2.4" localSheetId="10">#REF!</definedName>
    <definedName name="Note2.4" localSheetId="12">#REF!</definedName>
    <definedName name="Note2.4" localSheetId="6">#REF!</definedName>
    <definedName name="Note2.4" localSheetId="4">#REF!</definedName>
    <definedName name="Note2.4" localSheetId="7">#REF!</definedName>
    <definedName name="Note2.4">#REF!</definedName>
    <definedName name="Note2.5" localSheetId="10">#REF!</definedName>
    <definedName name="Note2.5" localSheetId="12">#REF!</definedName>
    <definedName name="Note2.5" localSheetId="6">#REF!</definedName>
    <definedName name="Note2.5" localSheetId="4">#REF!</definedName>
    <definedName name="Note2.5" localSheetId="7">#REF!</definedName>
    <definedName name="Note2.5">#REF!</definedName>
    <definedName name="Note2.6" localSheetId="10">#REF!</definedName>
    <definedName name="Note2.6" localSheetId="12">#REF!</definedName>
    <definedName name="Note2.6" localSheetId="6">#REF!</definedName>
    <definedName name="Note2.6" localSheetId="4">#REF!</definedName>
    <definedName name="Note2.6" localSheetId="7">#REF!</definedName>
    <definedName name="Note2.6">#REF!</definedName>
    <definedName name="Note2.7" localSheetId="10">#REF!</definedName>
    <definedName name="Note2.7" localSheetId="12">#REF!</definedName>
    <definedName name="Note2.7" localSheetId="6">#REF!</definedName>
    <definedName name="Note2.7" localSheetId="4">#REF!</definedName>
    <definedName name="Note2.7" localSheetId="7">#REF!</definedName>
    <definedName name="Note2.7">#REF!</definedName>
    <definedName name="Note2.8" localSheetId="10">#REF!</definedName>
    <definedName name="Note2.8" localSheetId="12">#REF!</definedName>
    <definedName name="Note2.8" localSheetId="6">#REF!</definedName>
    <definedName name="Note2.8" localSheetId="4">#REF!</definedName>
    <definedName name="Note2.8" localSheetId="7">#REF!</definedName>
    <definedName name="Note2.8">#REF!</definedName>
    <definedName name="Note2.9" localSheetId="10">#REF!</definedName>
    <definedName name="Note2.9" localSheetId="12">#REF!</definedName>
    <definedName name="Note2.9" localSheetId="6">#REF!</definedName>
    <definedName name="Note2.9" localSheetId="4">#REF!</definedName>
    <definedName name="Note2.9" localSheetId="7">#REF!</definedName>
    <definedName name="Note2.9">#REF!</definedName>
    <definedName name="Note20" localSheetId="10">#REF!</definedName>
    <definedName name="Note20" localSheetId="12">#REF!</definedName>
    <definedName name="Note20" localSheetId="6">#REF!</definedName>
    <definedName name="Note20" localSheetId="4">#REF!</definedName>
    <definedName name="Note20" localSheetId="7">#REF!</definedName>
    <definedName name="Note20">#REF!</definedName>
    <definedName name="Note21" localSheetId="10">#REF!</definedName>
    <definedName name="Note21" localSheetId="12">#REF!</definedName>
    <definedName name="Note21" localSheetId="6">#REF!</definedName>
    <definedName name="Note21" localSheetId="4">#REF!</definedName>
    <definedName name="Note21" localSheetId="7">#REF!</definedName>
    <definedName name="Note21">#REF!</definedName>
    <definedName name="Note22" localSheetId="10">#REF!</definedName>
    <definedName name="Note22" localSheetId="12">#REF!</definedName>
    <definedName name="Note22" localSheetId="6">#REF!</definedName>
    <definedName name="Note22" localSheetId="4">#REF!</definedName>
    <definedName name="Note22" localSheetId="7">#REF!</definedName>
    <definedName name="Note22">#REF!</definedName>
    <definedName name="Note23" localSheetId="10">#REF!</definedName>
    <definedName name="Note23" localSheetId="12">#REF!</definedName>
    <definedName name="Note23" localSheetId="6">#REF!</definedName>
    <definedName name="Note23" localSheetId="4">#REF!</definedName>
    <definedName name="Note23" localSheetId="7">#REF!</definedName>
    <definedName name="Note23">#REF!</definedName>
    <definedName name="Note3" localSheetId="10">#REF!</definedName>
    <definedName name="Note3" localSheetId="12">#REF!</definedName>
    <definedName name="Note3" localSheetId="6">#REF!</definedName>
    <definedName name="Note3" localSheetId="4">#REF!</definedName>
    <definedName name="Note3" localSheetId="7">#REF!</definedName>
    <definedName name="Note3">#REF!</definedName>
    <definedName name="Note4" localSheetId="10">#REF!</definedName>
    <definedName name="Note4" localSheetId="12">#REF!</definedName>
    <definedName name="Note4" localSheetId="6">#REF!</definedName>
    <definedName name="Note4" localSheetId="4">#REF!</definedName>
    <definedName name="Note4" localSheetId="7">#REF!</definedName>
    <definedName name="Note4">#REF!</definedName>
    <definedName name="Note5" localSheetId="10">#REF!</definedName>
    <definedName name="Note5" localSheetId="12">#REF!</definedName>
    <definedName name="Note5" localSheetId="6">#REF!</definedName>
    <definedName name="Note5" localSheetId="4">#REF!</definedName>
    <definedName name="Note5" localSheetId="7">#REF!</definedName>
    <definedName name="Note5">#REF!</definedName>
    <definedName name="Note55" localSheetId="10">'[174]BS-OVS'!#REF!</definedName>
    <definedName name="Note55" localSheetId="12">'[174]BS-OVS'!#REF!</definedName>
    <definedName name="Note55" localSheetId="6">'[174]BS-OVS'!#REF!</definedName>
    <definedName name="Note55" localSheetId="4">'[174]BS-OVS'!#REF!</definedName>
    <definedName name="Note55" localSheetId="7">'[174]BS-OVS'!#REF!</definedName>
    <definedName name="Note55">'[174]BS-OVS'!#REF!</definedName>
    <definedName name="Note58" localSheetId="10">'[175]BS-OVS'!#REF!</definedName>
    <definedName name="Note58" localSheetId="12">'[175]BS-OVS'!#REF!</definedName>
    <definedName name="Note58" localSheetId="6">'[175]BS-OVS'!#REF!</definedName>
    <definedName name="Note58" localSheetId="4">'[175]BS-OVS'!#REF!</definedName>
    <definedName name="Note58" localSheetId="7">'[175]BS-OVS'!#REF!</definedName>
    <definedName name="Note58">'[175]BS-OVS'!#REF!</definedName>
    <definedName name="Note6" localSheetId="10">#REF!</definedName>
    <definedName name="Note6" localSheetId="12">#REF!</definedName>
    <definedName name="Note6" localSheetId="6">#REF!</definedName>
    <definedName name="Note6" localSheetId="4">#REF!</definedName>
    <definedName name="Note6" localSheetId="7">#REF!</definedName>
    <definedName name="Note6">#REF!</definedName>
    <definedName name="Note7" localSheetId="10">#REF!</definedName>
    <definedName name="Note7" localSheetId="12">#REF!</definedName>
    <definedName name="Note7" localSheetId="6">#REF!</definedName>
    <definedName name="Note7" localSheetId="4">#REF!</definedName>
    <definedName name="Note7" localSheetId="7">#REF!</definedName>
    <definedName name="Note7">#REF!</definedName>
    <definedName name="Note8" localSheetId="10">#REF!</definedName>
    <definedName name="Note8" localSheetId="12">#REF!</definedName>
    <definedName name="Note8" localSheetId="6">#REF!</definedName>
    <definedName name="Note8" localSheetId="4">#REF!</definedName>
    <definedName name="Note8" localSheetId="7">#REF!</definedName>
    <definedName name="Note8">#REF!</definedName>
    <definedName name="Note9" localSheetId="10">#REF!</definedName>
    <definedName name="Note9" localSheetId="12">#REF!</definedName>
    <definedName name="Note9" localSheetId="6">#REF!</definedName>
    <definedName name="Note9" localSheetId="4">#REF!</definedName>
    <definedName name="Note9" localSheetId="7">#REF!</definedName>
    <definedName name="Note9">#REF!</definedName>
    <definedName name="NOTES" localSheetId="10">#REF!</definedName>
    <definedName name="NOTES" localSheetId="12">#REF!</definedName>
    <definedName name="NOTES" localSheetId="6">#REF!</definedName>
    <definedName name="NOTES" localSheetId="4">#REF!</definedName>
    <definedName name="NOTES" localSheetId="7">#REF!</definedName>
    <definedName name="NOTES">#REF!</definedName>
    <definedName name="nour">'[116]N-OUR'!$B$2:$G$1249</definedName>
    <definedName name="npl" localSheetId="10">#REF!</definedName>
    <definedName name="npl" localSheetId="12">#REF!</definedName>
    <definedName name="npl" localSheetId="6">#REF!</definedName>
    <definedName name="npl" localSheetId="4">#REF!</definedName>
    <definedName name="npl" localSheetId="7">#REF!</definedName>
    <definedName name="npl">#REF!</definedName>
    <definedName name="NPL_O">#REF!</definedName>
    <definedName name="NPL_TL">#REF!</definedName>
    <definedName name="NPL_TL_O">#REF!</definedName>
    <definedName name="nplsum" localSheetId="10">#REF!</definedName>
    <definedName name="nplsum" localSheetId="12">#REF!</definedName>
    <definedName name="nplsum" localSheetId="6">#REF!</definedName>
    <definedName name="nplsum" localSheetId="4">#REF!</definedName>
    <definedName name="nplsum" localSheetId="7">#REF!</definedName>
    <definedName name="nplsum">#REF!</definedName>
    <definedName name="NR">'[176]Updated  Rates'!$B$12:$H$717</definedName>
    <definedName name="NRL" localSheetId="8">#REF!</definedName>
    <definedName name="NRL">#REF!</definedName>
    <definedName name="NRL_2" localSheetId="8">[56]EQUITIES!#REF!</definedName>
    <definedName name="NRL_2">[56]EQUITIES!#REF!</definedName>
    <definedName name="NS" localSheetId="8">#REF!</definedName>
    <definedName name="NS">#REF!</definedName>
    <definedName name="Num_Pmt_Per_Year" localSheetId="10">#REF!</definedName>
    <definedName name="Num_Pmt_Per_Year" localSheetId="12">#REF!</definedName>
    <definedName name="Num_Pmt_Per_Year" localSheetId="6">#REF!</definedName>
    <definedName name="Num_Pmt_Per_Year" localSheetId="4">#REF!</definedName>
    <definedName name="Num_Pmt_Per_Year" localSheetId="7">#REF!</definedName>
    <definedName name="Num_Pmt_Per_Year">#REF!</definedName>
    <definedName name="Number_of_Payments" localSheetId="8">MATCH(0.01,End_Bal,-1)+1</definedName>
    <definedName name="Number_of_Payments" localSheetId="10">MATCH(0.01,'5.1'!End_Bal,-1)+1</definedName>
    <definedName name="Number_of_Payments" localSheetId="12">MATCH(0.01,'5.3'!End_Bal,-1)+1</definedName>
    <definedName name="Number_of_Payments" localSheetId="6">MATCH(0.01,'CF Working - New'!End_Bal,-1)+1</definedName>
    <definedName name="Number_of_Payments" localSheetId="4">MATCH(0.01,'OCI-QTR.'!End_Bal,-1)+1</definedName>
    <definedName name="Number_of_Payments" localSheetId="7">MATCH(0.01,SMPF!End_Bal,-1)+1</definedName>
    <definedName name="Number_of_Payments">MATCH(0.01,End_Bal,-1)+1</definedName>
    <definedName name="Number_of_Selections">[177]CMA_Calculations!$F$122</definedName>
    <definedName name="NvsASD">"V2007-10-31"</definedName>
    <definedName name="NvsAutoDrillOk">"VN"</definedName>
    <definedName name="NvsElapsedTime">0.000196759261598345</definedName>
    <definedName name="NvsEndTime">39364.6449537037</definedName>
    <definedName name="NvsInstLang">"VENG"</definedName>
    <definedName name="NvsInstSpec">"%,FCURRENCY_CD,VPKR,FDEPTID,TDEPT_REPORT_DIST,NDEPTS,FOPERATING_UNIT,TOPERUNIT_MGMT_RPTG,NOPERUNITS"</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"V2003-01-01"</definedName>
    <definedName name="NvsPanelSetid">"VHKONG"</definedName>
    <definedName name="NvsReqBU">"V241"</definedName>
    <definedName name="NvsReqBUOnly">"VY"</definedName>
    <definedName name="NvsTransLed">"VN"</definedName>
    <definedName name="NvsTreeASD">"V2007-10-31"</definedName>
    <definedName name="NvsValTbl.BASE_CURRENCY">"CURRENCY_CD_TBL"</definedName>
    <definedName name="nwq">#REF!</definedName>
    <definedName name="O" localSheetId="10">#REF!</definedName>
    <definedName name="O" localSheetId="12">#REF!</definedName>
    <definedName name="O" localSheetId="6">#REF!</definedName>
    <definedName name="O" localSheetId="4">#REF!</definedName>
    <definedName name="O" localSheetId="7">#REF!</definedName>
    <definedName name="O">#REF!</definedName>
    <definedName name="O_11">#REF!</definedName>
    <definedName name="O_12">#REF!</definedName>
    <definedName name="O_13">#REF!</definedName>
    <definedName name="O_18">#REF!</definedName>
    <definedName name="OD_TRADE_KHI">#REF!</definedName>
    <definedName name="OD_TRADE_KHI_O">#REF!</definedName>
    <definedName name="OD_TRADE_LHR">#REF!</definedName>
    <definedName name="OD_TRADE_LHR_O">#REF!</definedName>
    <definedName name="OFF_BS">[109]Lookups!$C$16:$C$18</definedName>
    <definedName name="OGDC" localSheetId="8">#REF!</definedName>
    <definedName name="OGDC">#REF!</definedName>
    <definedName name="OGDC_2">[56]EQUITIES!#REF!</definedName>
    <definedName name="OI" localSheetId="4">'[178]F-B'!#REF!</definedName>
    <definedName name="OI" localSheetId="7">'[178]F-B'!#REF!</definedName>
    <definedName name="OI">'[178]F-B'!#REF!</definedName>
    <definedName name="oiwripjgfpieajipapjiga">'[23]I-BR'!$B$1:$B$65536</definedName>
    <definedName name="ok" localSheetId="10" hidden="1">#REF!</definedName>
    <definedName name="ok" localSheetId="12" hidden="1">#REF!</definedName>
    <definedName name="ok" localSheetId="6" hidden="1">#REF!</definedName>
    <definedName name="ok" localSheetId="4" hidden="1">#REF!</definedName>
    <definedName name="ok" localSheetId="7" hidden="1">#REF!</definedName>
    <definedName name="ok" hidden="1">#REF!</definedName>
    <definedName name="old">[61]acct!#REF!</definedName>
    <definedName name="olk" localSheetId="8">#REF!</definedName>
    <definedName name="olk" localSheetId="4">#REF!</definedName>
    <definedName name="olk" localSheetId="7">#REF!</definedName>
    <definedName name="olk">#REF!</definedName>
    <definedName name="ON_BS">[109]Lookups!$C$11:$C$13</definedName>
    <definedName name="ON_BS1">[179]Lookups!$C$11:$C$13</definedName>
    <definedName name="onplusoff">[180]FX!$A$39:$D$59</definedName>
    <definedName name="oo" localSheetId="8" hidden="1">{"'CALL MONEY'!$K$53"}</definedName>
    <definedName name="oo" hidden="1">{"'CALL MONEY'!$K$53"}</definedName>
    <definedName name="oooo" localSheetId="8" hidden="1">{"'CALL MONEY'!$K$53"}</definedName>
    <definedName name="oooo" hidden="1">{"'CALL MONEY'!$K$53"}</definedName>
    <definedName name="OP" localSheetId="4">#REF!</definedName>
    <definedName name="OP" localSheetId="7">#REF!</definedName>
    <definedName name="OP">#REF!</definedName>
    <definedName name="OPDC" localSheetId="4">#REF!</definedName>
    <definedName name="OPDC" localSheetId="7">#REF!</definedName>
    <definedName name="OPDC">#REF!</definedName>
    <definedName name="OPEN">#REF!</definedName>
    <definedName name="OPEN1">#REF!</definedName>
    <definedName name="Opening" localSheetId="10">#REF!</definedName>
    <definedName name="Opening" localSheetId="12">#REF!</definedName>
    <definedName name="Opening" localSheetId="6">#REF!</definedName>
    <definedName name="Opening" localSheetId="4">#REF!</definedName>
    <definedName name="Opening" localSheetId="7">#REF!</definedName>
    <definedName name="Opening">#REF!</definedName>
    <definedName name="operating" localSheetId="10">#REF!</definedName>
    <definedName name="operating" localSheetId="12">#REF!</definedName>
    <definedName name="operating" localSheetId="6">#REF!</definedName>
    <definedName name="operating" localSheetId="4">#REF!</definedName>
    <definedName name="operating" localSheetId="7">#REF!</definedName>
    <definedName name="operating">#REF!</definedName>
    <definedName name="OpRiskApproach">[181]Parameters!$C$346:$C$347</definedName>
    <definedName name="OpRiskApproach_1">[182]Parameters!$C$346:$C$347</definedName>
    <definedName name="OpRiskApproach_12">[155]Parameters!$C$346:$C$347</definedName>
    <definedName name="OpRiskApproach_13">[183]Parameters!$C$346:$C$347</definedName>
    <definedName name="OpRiskApproach_13_5">[183]Parameters!$C$346:$C$347</definedName>
    <definedName name="OpRiskApproach_16">[184]Parameters!$C$346:$C$347</definedName>
    <definedName name="OpRiskApproach_17">[155]Parameters!$C$346:$C$347</definedName>
    <definedName name="OpRiskApproach_2">[182]Parameters!$C$346:$C$347</definedName>
    <definedName name="OpRiskApproach_20">[185]Parameters!$C$346:$C$347</definedName>
    <definedName name="OpRiskApproach_21">[155]Parameters!$C$346:$C$347</definedName>
    <definedName name="OpRiskApproach_22">[155]Parameters!$C$346:$C$347</definedName>
    <definedName name="OpRiskApproach_25">[155]Parameters!$C$346:$C$347</definedName>
    <definedName name="OpRiskApproach_26">[155]Parameters!$C$346:$C$347</definedName>
    <definedName name="OpRiskApproach_27">[155]Parameters!$C$346:$C$347</definedName>
    <definedName name="OpRiskApproach_28">[155]Parameters!$C$346:$C$347</definedName>
    <definedName name="OpRiskApproach_29">[155]Parameters!$C$346:$C$347</definedName>
    <definedName name="OpRiskApproach_30">[155]Parameters!$C$346:$C$347</definedName>
    <definedName name="OpRiskApproach_34">[155]Parameters!$C$346:$C$347</definedName>
    <definedName name="OpRiskApproach_35">[155]Parameters!$C$346:$C$347</definedName>
    <definedName name="OpRiskApproach_36">[155]Parameters!$C$346:$C$347</definedName>
    <definedName name="OpRiskApproach_37">[155]Parameters!$C$346:$C$347</definedName>
    <definedName name="OpRiskApproach_38">[155]Parameters!$C$346:$C$347</definedName>
    <definedName name="OpRiskApproach_4">[182]Parameters!$C$346:$C$347</definedName>
    <definedName name="OpRiskApproach_40">[186]Parameters!$C$346:$C$347</definedName>
    <definedName name="OpRiskApproach_5">[183]Parameters!$C$346:$C$347</definedName>
    <definedName name="os" localSheetId="10">#REF!</definedName>
    <definedName name="os" localSheetId="12">#REF!</definedName>
    <definedName name="os" localSheetId="6">#REF!</definedName>
    <definedName name="os" localSheetId="4">#REF!</definedName>
    <definedName name="os" localSheetId="7">#REF!</definedName>
    <definedName name="os">#REF!</definedName>
    <definedName name="OS_Purchases" hidden="1">OFFSET([153]OS_Purchase!$F$3,0,0,COUNTA([153]OS_Purchase!$F$1:$F$65536)-SUMPRODUCT(--(LEFT([153]OS_Purchase!$F$3:$F$998)=""))-1,1)</definedName>
    <definedName name="OSAL" localSheetId="10">#REF!</definedName>
    <definedName name="OSAL" localSheetId="12">#REF!</definedName>
    <definedName name="OSAL" localSheetId="6">#REF!</definedName>
    <definedName name="OSAL" localSheetId="4">#REF!</definedName>
    <definedName name="OSAL" localSheetId="7">#REF!</definedName>
    <definedName name="OSAL">#REF!</definedName>
    <definedName name="osbs" localSheetId="10">#REF!</definedName>
    <definedName name="osbs" localSheetId="12">#REF!</definedName>
    <definedName name="osbs" localSheetId="6">#REF!</definedName>
    <definedName name="osbs" localSheetId="4">#REF!</definedName>
    <definedName name="osbs" localSheetId="7">#REF!</definedName>
    <definedName name="osbs">#REF!</definedName>
    <definedName name="OTH" localSheetId="4">#REF!</definedName>
    <definedName name="OTH" localSheetId="7">#REF!</definedName>
    <definedName name="OTH">#REF!</definedName>
    <definedName name="other" localSheetId="4">#REF!</definedName>
    <definedName name="other" localSheetId="7">#REF!</definedName>
    <definedName name="other">#REF!</definedName>
    <definedName name="OtherBasis">#REF!</definedName>
    <definedName name="otherliaother">#REF!</definedName>
    <definedName name="OThers" localSheetId="4">#REF!</definedName>
    <definedName name="OThers" localSheetId="7">#REF!</definedName>
    <definedName name="OThers">#REF!</definedName>
    <definedName name="ov">'[114]Global-FEEL'!$A$42:$G$68</definedName>
    <definedName name="OVER" localSheetId="10">#REF!</definedName>
    <definedName name="OVER" localSheetId="12">#REF!</definedName>
    <definedName name="OVER" localSheetId="6">#REF!</definedName>
    <definedName name="OVER" localSheetId="4">#REF!</definedName>
    <definedName name="OVER" localSheetId="7">#REF!</definedName>
    <definedName name="OVER">#REF!</definedName>
    <definedName name="P" localSheetId="10">#REF!</definedName>
    <definedName name="P" localSheetId="12">#REF!</definedName>
    <definedName name="P" localSheetId="6">#REF!</definedName>
    <definedName name="P" localSheetId="4">#REF!</definedName>
    <definedName name="P" localSheetId="7">#REF!</definedName>
    <definedName name="P">#REF!</definedName>
    <definedName name="P___L____ASADA" localSheetId="4">#REF!</definedName>
    <definedName name="P___L____ASADA" localSheetId="7">#REF!</definedName>
    <definedName name="P___L____ASADA">#REF!</definedName>
    <definedName name="P___L____FUJI" localSheetId="4">#REF!</definedName>
    <definedName name="P___L____FUJI" localSheetId="7">#REF!</definedName>
    <definedName name="P___L____FUJI">#REF!</definedName>
    <definedName name="P_11">#REF!</definedName>
    <definedName name="P_12">#REF!</definedName>
    <definedName name="P_13">#REF!</definedName>
    <definedName name="P_18">#REF!</definedName>
    <definedName name="P_L____MIS" localSheetId="4">#REF!</definedName>
    <definedName name="P_L____MIS" localSheetId="7">#REF!</definedName>
    <definedName name="P_L____MIS">#REF!</definedName>
    <definedName name="P_L___50__BASIS" localSheetId="4">#REF!</definedName>
    <definedName name="P_L___50__BASIS" localSheetId="7">#REF!</definedName>
    <definedName name="P_L___50__BASIS">#REF!</definedName>
    <definedName name="P_L___TURNOVER" localSheetId="4">#REF!</definedName>
    <definedName name="P_L___TURNOVER" localSheetId="7">#REF!</definedName>
    <definedName name="P_L___TURNOVER">#REF!</definedName>
    <definedName name="P_L___UNIT_SOLD" localSheetId="4">#REF!</definedName>
    <definedName name="P_L___UNIT_SOLD" localSheetId="7">#REF!</definedName>
    <definedName name="P_L___UNIT_SOLD">#REF!</definedName>
    <definedName name="P_L_CRM" localSheetId="10">#REF!</definedName>
    <definedName name="P_L_CRM" localSheetId="12">#REF!</definedName>
    <definedName name="P_L_CRM" localSheetId="6">#REF!</definedName>
    <definedName name="P_L_CRM" localSheetId="4">#REF!</definedName>
    <definedName name="P_L_CRM" localSheetId="7">#REF!</definedName>
    <definedName name="P_L_CRM">#REF!</definedName>
    <definedName name="P_L_FINAL_ACCNT" localSheetId="4">#REF!</definedName>
    <definedName name="P_L_FINAL_ACCNT" localSheetId="7">#REF!</definedName>
    <definedName name="P_L_FINAL_ACCNT">#REF!</definedName>
    <definedName name="P_L_PIPE" localSheetId="10">#REF!</definedName>
    <definedName name="P_L_PIPE" localSheetId="12">#REF!</definedName>
    <definedName name="P_L_PIPE" localSheetId="6">#REF!</definedName>
    <definedName name="P_L_PIPE" localSheetId="4">#REF!</definedName>
    <definedName name="P_L_PIPE" localSheetId="7">#REF!</definedName>
    <definedName name="P_L_PIPE">#REF!</definedName>
    <definedName name="P_L_VARIANCE" localSheetId="4">#REF!</definedName>
    <definedName name="P_L_VARIANCE" localSheetId="7">#REF!</definedName>
    <definedName name="P_L_VARIANCE">#REF!</definedName>
    <definedName name="P_S">#REF!</definedName>
    <definedName name="Pack" localSheetId="10">#REF!</definedName>
    <definedName name="Pack" localSheetId="12">#REF!</definedName>
    <definedName name="Pack" localSheetId="6">#REF!</definedName>
    <definedName name="Pack" localSheetId="4">#REF!</definedName>
    <definedName name="Pack" localSheetId="7">#REF!</definedName>
    <definedName name="Pack">#REF!</definedName>
    <definedName name="PAFA" localSheetId="4">#REF!</definedName>
    <definedName name="PAFA" localSheetId="7">#REF!</definedName>
    <definedName name="PAFA">#REF!</definedName>
    <definedName name="PAGE2" localSheetId="10">#REF!</definedName>
    <definedName name="PAGE2" localSheetId="12">#REF!</definedName>
    <definedName name="PAGE2" localSheetId="6">#REF!</definedName>
    <definedName name="PAGE2" localSheetId="4">#REF!</definedName>
    <definedName name="PAGE2" localSheetId="7">#REF!</definedName>
    <definedName name="PAGE2">#REF!</definedName>
    <definedName name="PAKT">#REF!</definedName>
    <definedName name="PAKT_2">[56]EQUITIES!#REF!</definedName>
    <definedName name="PartB" localSheetId="10">'[187]for Siddiqui Sahib A'!#REF!</definedName>
    <definedName name="PartB" localSheetId="12">'[187]for Siddiqui Sahib A'!#REF!</definedName>
    <definedName name="PartB" localSheetId="6">'[187]for Siddiqui Sahib A'!#REF!</definedName>
    <definedName name="PartB" localSheetId="4">'[187]for Siddiqui Sahib A'!#REF!</definedName>
    <definedName name="PartB" localSheetId="7">'[187]for Siddiqui Sahib A'!#REF!</definedName>
    <definedName name="PartB">'[187]for Siddiqui Sahib A'!#REF!</definedName>
    <definedName name="PARTY_RATINGS" localSheetId="10">#REF!</definedName>
    <definedName name="PARTY_RATINGS" localSheetId="12">#REF!</definedName>
    <definedName name="PARTY_RATINGS" localSheetId="6">#REF!</definedName>
    <definedName name="PARTY_RATINGS" localSheetId="4">#REF!</definedName>
    <definedName name="PARTY_RATINGS" localSheetId="7">#REF!</definedName>
    <definedName name="PARTY_RATINGS">#REF!</definedName>
    <definedName name="paste1" localSheetId="10">#REF!</definedName>
    <definedName name="paste1" localSheetId="12">#REF!</definedName>
    <definedName name="paste1" localSheetId="6">#REF!</definedName>
    <definedName name="paste1" localSheetId="4">#REF!</definedName>
    <definedName name="paste1" localSheetId="7">#REF!</definedName>
    <definedName name="paste1">#REF!</definedName>
    <definedName name="paste2" localSheetId="10">#REF!</definedName>
    <definedName name="paste2" localSheetId="12">#REF!</definedName>
    <definedName name="paste2" localSheetId="6">#REF!</definedName>
    <definedName name="paste2" localSheetId="4">#REF!</definedName>
    <definedName name="paste2" localSheetId="7">#REF!</definedName>
    <definedName name="paste2">#REF!</definedName>
    <definedName name="paste3" localSheetId="10">#REF!</definedName>
    <definedName name="paste3" localSheetId="12">#REF!</definedName>
    <definedName name="paste3" localSheetId="6">#REF!</definedName>
    <definedName name="paste3" localSheetId="4">#REF!</definedName>
    <definedName name="paste3" localSheetId="7">#REF!</definedName>
    <definedName name="paste3">#REF!</definedName>
    <definedName name="paste4" localSheetId="10">#REF!</definedName>
    <definedName name="paste4" localSheetId="12">#REF!</definedName>
    <definedName name="paste4" localSheetId="6">#REF!</definedName>
    <definedName name="paste4" localSheetId="4">#REF!</definedName>
    <definedName name="paste4" localSheetId="7">#REF!</definedName>
    <definedName name="paste4">#REF!</definedName>
    <definedName name="paste5" localSheetId="10">#REF!</definedName>
    <definedName name="paste5" localSheetId="12">#REF!</definedName>
    <definedName name="paste5" localSheetId="6">#REF!</definedName>
    <definedName name="paste5" localSheetId="4">#REF!</definedName>
    <definedName name="paste5" localSheetId="7">#REF!</definedName>
    <definedName name="paste5">#REF!</definedName>
    <definedName name="paste6" localSheetId="10">#REF!</definedName>
    <definedName name="paste6" localSheetId="12">#REF!</definedName>
    <definedName name="paste6" localSheetId="6">#REF!</definedName>
    <definedName name="paste6" localSheetId="4">#REF!</definedName>
    <definedName name="paste6" localSheetId="7">#REF!</definedName>
    <definedName name="paste6">#REF!</definedName>
    <definedName name="paste7" localSheetId="10">#REF!</definedName>
    <definedName name="paste7" localSheetId="12">#REF!</definedName>
    <definedName name="paste7" localSheetId="6">#REF!</definedName>
    <definedName name="paste7" localSheetId="4">#REF!</definedName>
    <definedName name="paste7" localSheetId="7">#REF!</definedName>
    <definedName name="paste7">#REF!</definedName>
    <definedName name="paste8" localSheetId="10">#REF!</definedName>
    <definedName name="paste8" localSheetId="12">#REF!</definedName>
    <definedName name="paste8" localSheetId="6">#REF!</definedName>
    <definedName name="paste8" localSheetId="4">#REF!</definedName>
    <definedName name="paste8" localSheetId="7">#REF!</definedName>
    <definedName name="paste8">#REF!</definedName>
    <definedName name="paste9" localSheetId="10">#REF!</definedName>
    <definedName name="paste9" localSheetId="12">#REF!</definedName>
    <definedName name="paste9" localSheetId="6">#REF!</definedName>
    <definedName name="paste9" localSheetId="4">#REF!</definedName>
    <definedName name="paste9" localSheetId="7">#REF!</definedName>
    <definedName name="paste9">#REF!</definedName>
    <definedName name="PAT" localSheetId="4">#REF!</definedName>
    <definedName name="PAT" localSheetId="7">#REF!</definedName>
    <definedName name="PAT">#REF!</definedName>
    <definedName name="PATS" localSheetId="4">#REF!</definedName>
    <definedName name="PATS" localSheetId="7">#REF!</definedName>
    <definedName name="PATS">#REF!</definedName>
    <definedName name="Pattern" localSheetId="8" hidden="1">{"'CALL MONEY'!$K$53"}</definedName>
    <definedName name="Pattern" hidden="1">{"'CALL MONEY'!$K$53"}</definedName>
    <definedName name="Pay_Date" localSheetId="10">#REF!</definedName>
    <definedName name="Pay_Date" localSheetId="12">#REF!</definedName>
    <definedName name="Pay_Date" localSheetId="6">#REF!</definedName>
    <definedName name="Pay_Date" localSheetId="4">#REF!</definedName>
    <definedName name="Pay_Date" localSheetId="7">#REF!</definedName>
    <definedName name="Pay_Date">#REF!</definedName>
    <definedName name="Pay_Num" localSheetId="10">#REF!</definedName>
    <definedName name="Pay_Num" localSheetId="12">#REF!</definedName>
    <definedName name="Pay_Num" localSheetId="6">#REF!</definedName>
    <definedName name="Pay_Num" localSheetId="4">#REF!</definedName>
    <definedName name="Pay_Num" localSheetId="7">#REF!</definedName>
    <definedName name="Pay_Num">#REF!</definedName>
    <definedName name="Payment_Date" localSheetId="8">DATE(YEAR(Loan_Start),MONTH(Loan_Start)+Payment_Number,DAY(Loan_Start))</definedName>
    <definedName name="Payment_Date" localSheetId="10">DATE(YEAR('5.1'!Loan_Start),MONTH('5.1'!Loan_Start)+Payment_Number,DAY('5.1'!Loan_Start))</definedName>
    <definedName name="Payment_Date" localSheetId="12">DATE(YEAR('5.3'!Loan_Start),MONTH('5.3'!Loan_Start)+Payment_Number,DAY('5.3'!Loan_Start))</definedName>
    <definedName name="Payment_Date" localSheetId="6">DATE(YEAR('CF Working - New'!Loan_Start),MONTH('CF Working - New'!Loan_Start)+Payment_Number,DAY('CF Working - New'!Loan_Start))</definedName>
    <definedName name="Payment_Date" localSheetId="4">DATE(YEAR('OCI-QTR.'!Loan_Start),MONTH('OCI-QTR.'!Loan_Start)+Payment_Number,DAY('OCI-QTR.'!Loan_Start))</definedName>
    <definedName name="Payment_Date" localSheetId="7">DATE(YEAR(SMPF!Loan_Start),MONTH(SMPF!Loan_Start)+Payment_Number,DAY(SMPF!Loan_Start))</definedName>
    <definedName name="Payment_Date">DATE(YEAR(Loan_Start),MONTH(Loan_Start)+Payment_Number,DAY(Loan_Start))</definedName>
    <definedName name="PBEI" localSheetId="8">#REF!</definedName>
    <definedName name="PBEI" localSheetId="4">#REF!</definedName>
    <definedName name="PBEI" localSheetId="7">#REF!</definedName>
    <definedName name="PBEI">#REF!</definedName>
    <definedName name="PBT" localSheetId="4">#REF!</definedName>
    <definedName name="PBT" localSheetId="7">#REF!</definedName>
    <definedName name="PBT">#REF!</definedName>
    <definedName name="PD" localSheetId="4">#REF!</definedName>
    <definedName name="PD" localSheetId="7">#REF!</definedName>
    <definedName name="PD">#REF!</definedName>
    <definedName name="PDA">[188]A!#REF!</definedName>
    <definedName name="PDL">[188]A!#REF!</definedName>
    <definedName name="PER" localSheetId="8">#REF!</definedName>
    <definedName name="PER">#REF!</definedName>
    <definedName name="Percent_Threshold">'[120]Balance Sheet'!$E$4</definedName>
    <definedName name="Period">"2007_11"</definedName>
    <definedName name="PERUNITGP" localSheetId="8">'[67]GP Analysis'!#REF!</definedName>
    <definedName name="PERUNITGP" localSheetId="4">'[67]GP Analysis'!#REF!</definedName>
    <definedName name="PERUNITGP" localSheetId="7">'[67]GP Analysis'!#REF!</definedName>
    <definedName name="PERUNITGP">'[67]GP Analysis'!#REF!</definedName>
    <definedName name="PEW" localSheetId="8">#REF!</definedName>
    <definedName name="PEW">#REF!</definedName>
    <definedName name="PF" localSheetId="8">#REF!</definedName>
    <definedName name="PF">#REF!</definedName>
    <definedName name="PF_O" localSheetId="8">#REF!</definedName>
    <definedName name="PF_O">#REF!</definedName>
    <definedName name="PF_OD" localSheetId="10">#REF!</definedName>
    <definedName name="PF_OD" localSheetId="12">#REF!</definedName>
    <definedName name="PF_OD" localSheetId="6">#REF!</definedName>
    <definedName name="PF_OD" localSheetId="4">#REF!</definedName>
    <definedName name="PF_OD" localSheetId="7">#REF!</definedName>
    <definedName name="PF_OD">#REF!</definedName>
    <definedName name="PF_Overdrawn">[104]Main!$C$8</definedName>
    <definedName name="PGF">[90]EQUITIES!#REF!</definedName>
    <definedName name="PIAA">[90]EQUITIES!#REF!</definedName>
    <definedName name="pib" localSheetId="10">#REF!</definedName>
    <definedName name="pib" localSheetId="12">#REF!</definedName>
    <definedName name="pib" localSheetId="6">#REF!</definedName>
    <definedName name="pib" localSheetId="4">#REF!</definedName>
    <definedName name="pib" localSheetId="7">#REF!</definedName>
    <definedName name="pib">#REF!</definedName>
    <definedName name="PIBCOUP">[142]ISSUES!#REF!</definedName>
    <definedName name="PIBLAST">[142]ISSUES!#REF!</definedName>
    <definedName name="PIBMAT">'[142]PIB-HL'!#REF!</definedName>
    <definedName name="PIBNEXT">[142]ISSUES!#REF!</definedName>
    <definedName name="PICIC" localSheetId="8">#REF!</definedName>
    <definedName name="PICIC">#REF!</definedName>
    <definedName name="PICIC_2">[56]EQUITIES!#REF!</definedName>
    <definedName name="pickup" localSheetId="8">#REF!</definedName>
    <definedName name="pickup">#REF!</definedName>
    <definedName name="PICT" localSheetId="8">#REF!</definedName>
    <definedName name="PICT">#REF!</definedName>
    <definedName name="PICT_2" localSheetId="8">[56]EQUITIES!#REF!</definedName>
    <definedName name="PICT_2">[56]EQUITIES!#REF!</definedName>
    <definedName name="PIOC" localSheetId="8">#REF!</definedName>
    <definedName name="PIOC">#REF!</definedName>
    <definedName name="PIOC_2" localSheetId="8">[56]EQUITIES!#REF!</definedName>
    <definedName name="PIOC_2">[56]EQUITIES!#REF!</definedName>
    <definedName name="pkr">[84]PAKISTAN!$B$9:$L$24</definedName>
    <definedName name="PKRV" localSheetId="8" hidden="1">{"'CALL MONEY'!$K$53"}</definedName>
    <definedName name="PKRV" localSheetId="10" hidden="1">{"'CALL MONEY'!$K$53"}</definedName>
    <definedName name="PKRV" hidden="1">{"'CALL MONEY'!$K$53"}</definedName>
    <definedName name="PKRV1">"$#REF!.$B$1:$C$65536"</definedName>
    <definedName name="PKRV1_5">[189]PKRV!$B$1:$C$65536</definedName>
    <definedName name="PKRVDAYS" localSheetId="8">#REF!</definedName>
    <definedName name="PKRVDAYS">#REF!</definedName>
    <definedName name="PKRVDTM" localSheetId="8">#REF!</definedName>
    <definedName name="PKRVDTM">#REF!</definedName>
    <definedName name="PKRVTB" localSheetId="8">#REF!</definedName>
    <definedName name="PKRVTB">#REF!</definedName>
    <definedName name="PL" localSheetId="8">#REF!</definedName>
    <definedName name="PL" localSheetId="10">#REF!</definedName>
    <definedName name="PL" localSheetId="12">#REF!</definedName>
    <definedName name="PL" localSheetId="6">#REF!</definedName>
    <definedName name="PL" localSheetId="4">#REF!</definedName>
    <definedName name="PL" localSheetId="7">#REF!</definedName>
    <definedName name="PL">#REF!</definedName>
    <definedName name="PL_Dollar_Threshold">'[120]Income Statement'!$I$4</definedName>
    <definedName name="PL_Percent_Threshold">'[120]Income Statement'!$G$4</definedName>
    <definedName name="placement">[190]Lookups!$C$91:$C$94</definedName>
    <definedName name="Planning52PctMessage" localSheetId="8">#REF!</definedName>
    <definedName name="Planning52PctMessage">#REF!</definedName>
    <definedName name="PlanningAmount" localSheetId="8">#REF!</definedName>
    <definedName name="PlanningAmount">#REF!</definedName>
    <definedName name="PlanningAmountPct" localSheetId="8">#REF!</definedName>
    <definedName name="PlanningAmountPct">#REF!</definedName>
    <definedName name="plapril">[96]Sheet1!$A$5:$C$177</definedName>
    <definedName name="plbdec">'[191]December 06'!$A$5:$D$102</definedName>
    <definedName name="plbnov">'[191]November 06'!$A$5:$D$101</definedName>
    <definedName name="PLC" localSheetId="8">#REF!</definedName>
    <definedName name="PLC">#REF!</definedName>
    <definedName name="pld" localSheetId="10">#REF!</definedName>
    <definedName name="pld" localSheetId="12">#REF!</definedName>
    <definedName name="pld" localSheetId="6">#REF!</definedName>
    <definedName name="pld" localSheetId="4">#REF!</definedName>
    <definedName name="pld" localSheetId="7">#REF!</definedName>
    <definedName name="pld">#REF!</definedName>
    <definedName name="pldec">'[97]December 06'!$A$5:$D$89</definedName>
    <definedName name="plf">[192]FEb!$A$4:$C$149</definedName>
    <definedName name="plfeb">[100]Feb!$A$4:$C$73</definedName>
    <definedName name="PLG">'[44]REV-SH '!$AL$10:$AM$11</definedName>
    <definedName name="pljuly07" localSheetId="10">#REF!</definedName>
    <definedName name="pljuly07" localSheetId="12">#REF!</definedName>
    <definedName name="pljuly07" localSheetId="6">#REF!</definedName>
    <definedName name="pljuly07" localSheetId="4">#REF!</definedName>
    <definedName name="pljuly07" localSheetId="7">#REF!</definedName>
    <definedName name="pljuly07">#REF!</definedName>
    <definedName name="pljune">[98]Sheet1!$A$4:$C$179</definedName>
    <definedName name="plmarch">[100]MarchSL904!$A$5:$C$99</definedName>
    <definedName name="plmarch07">'[100]March 110'!$A$5:$C$80</definedName>
    <definedName name="pln" localSheetId="10">#REF!</definedName>
    <definedName name="pln" localSheetId="12">#REF!</definedName>
    <definedName name="pln" localSheetId="6">#REF!</definedName>
    <definedName name="pln" localSheetId="4">#REF!</definedName>
    <definedName name="pln" localSheetId="7">#REF!</definedName>
    <definedName name="pln">#REF!</definedName>
    <definedName name="plnov" localSheetId="10">#REF!</definedName>
    <definedName name="plnov" localSheetId="12">#REF!</definedName>
    <definedName name="plnov" localSheetId="6">#REF!</definedName>
    <definedName name="plnov" localSheetId="4">#REF!</definedName>
    <definedName name="plnov" localSheetId="7">#REF!</definedName>
    <definedName name="plnov">#REF!</definedName>
    <definedName name="plnov06">'[97]November 06'!$A$5:$D$87</definedName>
    <definedName name="plnovember" localSheetId="10">#REF!</definedName>
    <definedName name="plnovember" localSheetId="12">#REF!</definedName>
    <definedName name="plnovember" localSheetId="6">#REF!</definedName>
    <definedName name="plnovember" localSheetId="4">#REF!</definedName>
    <definedName name="plnovember" localSheetId="7">#REF!</definedName>
    <definedName name="plnovember">#REF!</definedName>
    <definedName name="PMRationale">#REF!</definedName>
    <definedName name="PNL" localSheetId="8">'[86]Revenue-Fire-Marine-Motor'!#REF!</definedName>
    <definedName name="PNL" localSheetId="10">'[86]Revenue-Fire-Marine-Motor'!#REF!</definedName>
    <definedName name="PNL" localSheetId="12">'[86]Revenue-Fire-Marine-Motor'!#REF!</definedName>
    <definedName name="PNL" localSheetId="6">'[86]Revenue-Fire-Marine-Motor'!#REF!</definedName>
    <definedName name="PNL" localSheetId="4">'[86]Revenue-Fire-Marine-Motor'!#REF!</definedName>
    <definedName name="PNL" localSheetId="7">'[86]Revenue-Fire-Marine-Motor'!#REF!</definedName>
    <definedName name="PNL">'[86]Revenue-Fire-Marine-Motor'!#REF!</definedName>
    <definedName name="po" localSheetId="10">[193]BSDOMOVS!#REF!</definedName>
    <definedName name="po" localSheetId="12">[193]BSDOMOVS!#REF!</definedName>
    <definedName name="po" localSheetId="6">[193]BSDOMOVS!#REF!</definedName>
    <definedName name="po" localSheetId="4">[193]BSDOMOVS!#REF!</definedName>
    <definedName name="po" localSheetId="7">[193]BSDOMOVS!#REF!</definedName>
    <definedName name="po">[193]BSDOMOVS!#REF!</definedName>
    <definedName name="POL" localSheetId="8">#REF!</definedName>
    <definedName name="POL">#REF!</definedName>
    <definedName name="POL_2" localSheetId="8">[56]EQUITIES!#REF!</definedName>
    <definedName name="POL_2">[56]EQUITIES!#REF!</definedName>
    <definedName name="pool" localSheetId="8">#REF!</definedName>
    <definedName name="pool">#REF!</definedName>
    <definedName name="Pop_AC" localSheetId="8">#REF!</definedName>
    <definedName name="Pop_AC" localSheetId="15">#REF!</definedName>
    <definedName name="Pop_AC" localSheetId="10">#REF!</definedName>
    <definedName name="Pop_AC" localSheetId="12">#REF!</definedName>
    <definedName name="Pop_AC" localSheetId="6">#REF!</definedName>
    <definedName name="Pop_AC" localSheetId="4">#REF!</definedName>
    <definedName name="Pop_AC" localSheetId="7">#REF!</definedName>
    <definedName name="Pop_AC">#REF!</definedName>
    <definedName name="Pop_Acc_Comp" localSheetId="8">#REF!</definedName>
    <definedName name="Pop_Acc_Comp" localSheetId="15">#REF!</definedName>
    <definedName name="Pop_Acc_Comp" localSheetId="10">#REF!</definedName>
    <definedName name="Pop_Acc_Comp" localSheetId="12">#REF!</definedName>
    <definedName name="Pop_Acc_Comp" localSheetId="6">#REF!</definedName>
    <definedName name="Pop_Acc_Comp" localSheetId="4">#REF!</definedName>
    <definedName name="Pop_Acc_Comp" localSheetId="7">#REF!</definedName>
    <definedName name="Pop_Acc_Comp">#REF!</definedName>
    <definedName name="Pop_Def" localSheetId="8">#REF!</definedName>
    <definedName name="Pop_Def" localSheetId="15">#REF!</definedName>
    <definedName name="Pop_Def" localSheetId="10">#REF!</definedName>
    <definedName name="Pop_Def" localSheetId="12">#REF!</definedName>
    <definedName name="Pop_Def" localSheetId="6">#REF!</definedName>
    <definedName name="Pop_Def" localSheetId="4">#REF!</definedName>
    <definedName name="Pop_Def" localSheetId="7">#REF!</definedName>
    <definedName name="Pop_Def">#REF!</definedName>
    <definedName name="Pop_Imm_Def" localSheetId="8">#REF!</definedName>
    <definedName name="Pop_Imm_Def" localSheetId="15">#REF!</definedName>
    <definedName name="Pop_Imm_Def" localSheetId="10">#REF!</definedName>
    <definedName name="Pop_Imm_Def" localSheetId="12">#REF!</definedName>
    <definedName name="Pop_Imm_Def" localSheetId="6">#REF!</definedName>
    <definedName name="Pop_Imm_Def" localSheetId="4">#REF!</definedName>
    <definedName name="Pop_Imm_Def" localSheetId="7">#REF!</definedName>
    <definedName name="Pop_Imm_Def">#REF!</definedName>
    <definedName name="Pop_Imm_It" localSheetId="8">#REF!</definedName>
    <definedName name="Pop_Imm_It" localSheetId="15">#REF!</definedName>
    <definedName name="Pop_Imm_It" localSheetId="10">#REF!</definedName>
    <definedName name="Pop_Imm_It" localSheetId="12">#REF!</definedName>
    <definedName name="Pop_Imm_It" localSheetId="6">#REF!</definedName>
    <definedName name="Pop_Imm_It" localSheetId="4">#REF!</definedName>
    <definedName name="Pop_Imm_It" localSheetId="7">#REF!</definedName>
    <definedName name="Pop_Imm_It">#REF!</definedName>
    <definedName name="Pop_Imm_T" localSheetId="8">#REF!</definedName>
    <definedName name="Pop_Imm_T" localSheetId="15">#REF!</definedName>
    <definedName name="Pop_Imm_T" localSheetId="10">#REF!</definedName>
    <definedName name="Pop_Imm_T" localSheetId="12">#REF!</definedName>
    <definedName name="Pop_Imm_T" localSheetId="6">#REF!</definedName>
    <definedName name="Pop_Imm_T" localSheetId="4">#REF!</definedName>
    <definedName name="Pop_Imm_T" localSheetId="7">#REF!</definedName>
    <definedName name="Pop_Imm_T">#REF!</definedName>
    <definedName name="Pop_Samp_It" localSheetId="8">#REF!</definedName>
    <definedName name="Pop_Samp_It" localSheetId="15">#REF!</definedName>
    <definedName name="Pop_Samp_It" localSheetId="10">#REF!</definedName>
    <definedName name="Pop_Samp_It" localSheetId="12">#REF!</definedName>
    <definedName name="Pop_Samp_It" localSheetId="6">#REF!</definedName>
    <definedName name="Pop_Samp_It" localSheetId="4">#REF!</definedName>
    <definedName name="Pop_Samp_It" localSheetId="7">#REF!</definedName>
    <definedName name="Pop_Samp_It">#REF!</definedName>
    <definedName name="Pop_Samp_T" localSheetId="8">#REF!</definedName>
    <definedName name="Pop_Samp_T" localSheetId="15">#REF!</definedName>
    <definedName name="Pop_Samp_T" localSheetId="10">#REF!</definedName>
    <definedName name="Pop_Samp_T" localSheetId="12">#REF!</definedName>
    <definedName name="Pop_Samp_T" localSheetId="6">#REF!</definedName>
    <definedName name="Pop_Samp_T" localSheetId="4">#REF!</definedName>
    <definedName name="Pop_Samp_T" localSheetId="7">#REF!</definedName>
    <definedName name="Pop_Samp_T">#REF!</definedName>
    <definedName name="Pop_Sig_Def" localSheetId="8">#REF!</definedName>
    <definedName name="Pop_Sig_Def" localSheetId="15">#REF!</definedName>
    <definedName name="Pop_Sig_Def" localSheetId="10">#REF!</definedName>
    <definedName name="Pop_Sig_Def" localSheetId="12">#REF!</definedName>
    <definedName name="Pop_Sig_Def" localSheetId="6">#REF!</definedName>
    <definedName name="Pop_Sig_Def" localSheetId="4">#REF!</definedName>
    <definedName name="Pop_Sig_Def" localSheetId="7">#REF!</definedName>
    <definedName name="Pop_Sig_Def">#REF!</definedName>
    <definedName name="Pop_Sig_It" localSheetId="8">#REF!</definedName>
    <definedName name="Pop_Sig_It" localSheetId="15">#REF!</definedName>
    <definedName name="Pop_Sig_It" localSheetId="10">#REF!</definedName>
    <definedName name="Pop_Sig_It" localSheetId="12">#REF!</definedName>
    <definedName name="Pop_Sig_It" localSheetId="6">#REF!</definedName>
    <definedName name="Pop_Sig_It" localSheetId="4">#REF!</definedName>
    <definedName name="Pop_Sig_It" localSheetId="7">#REF!</definedName>
    <definedName name="Pop_Sig_It">#REF!</definedName>
    <definedName name="Pop_Sig_T" localSheetId="8">#REF!</definedName>
    <definedName name="Pop_Sig_T" localSheetId="15">#REF!</definedName>
    <definedName name="Pop_Sig_T" localSheetId="10">#REF!</definedName>
    <definedName name="Pop_Sig_T" localSheetId="12">#REF!</definedName>
    <definedName name="Pop_Sig_T" localSheetId="6">#REF!</definedName>
    <definedName name="Pop_Sig_T" localSheetId="4">#REF!</definedName>
    <definedName name="Pop_Sig_T" localSheetId="7">#REF!</definedName>
    <definedName name="Pop_Sig_T">#REF!</definedName>
    <definedName name="Pop_SU" localSheetId="8">#REF!</definedName>
    <definedName name="Pop_SU" localSheetId="15">#REF!</definedName>
    <definedName name="Pop_SU" localSheetId="10">#REF!</definedName>
    <definedName name="Pop_SU" localSheetId="12">#REF!</definedName>
    <definedName name="Pop_SU" localSheetId="6">#REF!</definedName>
    <definedName name="Pop_SU" localSheetId="4">#REF!</definedName>
    <definedName name="Pop_SU" localSheetId="7">#REF!</definedName>
    <definedName name="Pop_SU">#REF!</definedName>
    <definedName name="por" localSheetId="4">#REF!</definedName>
    <definedName name="por" localSheetId="7">#REF!</definedName>
    <definedName name="por">#REF!</definedName>
    <definedName name="Port">#REF!</definedName>
    <definedName name="POSITION">'[39]0440'!$AU$156</definedName>
    <definedName name="post_CA" localSheetId="8">#REF!</definedName>
    <definedName name="post_CA" localSheetId="4">#REF!</definedName>
    <definedName name="post_CA" localSheetId="7">#REF!</definedName>
    <definedName name="post_CA">#REF!</definedName>
    <definedName name="post_CL" localSheetId="4">#REF!</definedName>
    <definedName name="post_CL" localSheetId="7">#REF!</definedName>
    <definedName name="post_CL">#REF!</definedName>
    <definedName name="post_Eq" localSheetId="4">#REF!</definedName>
    <definedName name="post_Eq" localSheetId="7">#REF!</definedName>
    <definedName name="post_Eq">#REF!</definedName>
    <definedName name="post_FA" localSheetId="4">#REF!</definedName>
    <definedName name="post_FA" localSheetId="7">#REF!</definedName>
    <definedName name="post_FA">#REF!</definedName>
    <definedName name="post_LTL" localSheetId="4">#REF!</definedName>
    <definedName name="post_LTL" localSheetId="7">#REF!</definedName>
    <definedName name="post_LTL">#REF!</definedName>
    <definedName name="Posting_Increment___Common___CA" localSheetId="4">#REF!</definedName>
    <definedName name="Posting_Increment___Common___CA" localSheetId="7">#REF!</definedName>
    <definedName name="Posting_Increment___Common___CA">#REF!</definedName>
    <definedName name="Posting_Increment___Common___CL" localSheetId="4">#REF!</definedName>
    <definedName name="Posting_Increment___Common___CL" localSheetId="7">#REF!</definedName>
    <definedName name="Posting_Increment___Common___CL">#REF!</definedName>
    <definedName name="Posting_Increment___Common___EQ" localSheetId="4">#REF!</definedName>
    <definedName name="Posting_Increment___Common___EQ" localSheetId="7">#REF!</definedName>
    <definedName name="Posting_Increment___Common___EQ">#REF!</definedName>
    <definedName name="Posting_Increment___Common___LL" localSheetId="4">#REF!</definedName>
    <definedName name="Posting_Increment___Common___LL" localSheetId="7">#REF!</definedName>
    <definedName name="Posting_Increment___Common___LL">#REF!</definedName>
    <definedName name="Posting_Increment___Common___NCA" localSheetId="4">#REF!</definedName>
    <definedName name="Posting_Increment___Common___NCA" localSheetId="7">#REF!</definedName>
    <definedName name="Posting_Increment___Common___NCA">#REF!</definedName>
    <definedName name="Posting_Increment___Uncommon___CA" localSheetId="4">#REF!</definedName>
    <definedName name="Posting_Increment___Uncommon___CA" localSheetId="7">#REF!</definedName>
    <definedName name="Posting_Increment___Uncommon___CA">#REF!</definedName>
    <definedName name="Posting_Increment___Uncommon___CL" localSheetId="4">#REF!</definedName>
    <definedName name="Posting_Increment___Uncommon___CL" localSheetId="7">#REF!</definedName>
    <definedName name="Posting_Increment___Uncommon___CL">#REF!</definedName>
    <definedName name="Posting_Increment___Uncommon___EQ" localSheetId="4">#REF!</definedName>
    <definedName name="Posting_Increment___Uncommon___EQ" localSheetId="7">#REF!</definedName>
    <definedName name="Posting_Increment___Uncommon___EQ">#REF!</definedName>
    <definedName name="Posting_Increment___Uncommon___LL" localSheetId="4">#REF!</definedName>
    <definedName name="Posting_Increment___Uncommon___LL" localSheetId="7">#REF!</definedName>
    <definedName name="Posting_Increment___Uncommon___LL">#REF!</definedName>
    <definedName name="Posting_Increment___Uncommon___NCA" localSheetId="4">#REF!</definedName>
    <definedName name="Posting_Increment___Uncommon___NCA" localSheetId="7">#REF!</definedName>
    <definedName name="Posting_Increment___Uncommon___NCA">#REF!</definedName>
    <definedName name="PP" localSheetId="10">#REF!</definedName>
    <definedName name="PP" localSheetId="12">#REF!</definedName>
    <definedName name="PP" localSheetId="6">#REF!</definedName>
    <definedName name="PP" localSheetId="4">#REF!</definedName>
    <definedName name="PP" localSheetId="7">#REF!</definedName>
    <definedName name="PP">#REF!</definedName>
    <definedName name="PPL">#REF!</definedName>
    <definedName name="PPL_2">[56]EQUITIES!#REF!</definedName>
    <definedName name="ppooo" localSheetId="8">#REF!</definedName>
    <definedName name="ppooo">#REF!</definedName>
    <definedName name="PRE">[50]SUM!$D$1:$D$65536,[50]SUM!$F$1:$F$65536</definedName>
    <definedName name="Pre_Tax_Income" localSheetId="8">#REF!</definedName>
    <definedName name="Pre_Tax_Income">#REF!</definedName>
    <definedName name="Pre_tax_materiality" localSheetId="10">#REF!</definedName>
    <definedName name="Pre_tax_materiality" localSheetId="12">#REF!</definedName>
    <definedName name="Pre_tax_materiality" localSheetId="6">#REF!</definedName>
    <definedName name="Pre_tax_materiality" localSheetId="4">#REF!</definedName>
    <definedName name="Pre_tax_materiality" localSheetId="7">#REF!</definedName>
    <definedName name="Pre_tax_materiality">#REF!</definedName>
    <definedName name="PREMIU" localSheetId="10">#REF!</definedName>
    <definedName name="PREMIU" localSheetId="12">#REF!</definedName>
    <definedName name="PREMIU" localSheetId="6">#REF!</definedName>
    <definedName name="PREMIU" localSheetId="4">#REF!</definedName>
    <definedName name="PREMIU" localSheetId="7">#REF!</definedName>
    <definedName name="PREMIU">#REF!</definedName>
    <definedName name="PREMIUM" localSheetId="10">#REF!</definedName>
    <definedName name="PREMIUM" localSheetId="12">#REF!</definedName>
    <definedName name="PREMIUM" localSheetId="6">#REF!</definedName>
    <definedName name="PREMIUM" localSheetId="4">#REF!</definedName>
    <definedName name="PREMIUM" localSheetId="7">#REF!</definedName>
    <definedName name="PREMIUM">#REF!</definedName>
    <definedName name="PreparedBy">#REF!</definedName>
    <definedName name="PreparedDate">#REF!</definedName>
    <definedName name="PRESHIPMENT">#REF!</definedName>
    <definedName name="PRESHIPMENT_O">#REF!</definedName>
    <definedName name="PRICE">#REF!</definedName>
    <definedName name="PRICES">[44]SCRIPTS!$T$9:$U$2035</definedName>
    <definedName name="Princ" localSheetId="10">#REF!</definedName>
    <definedName name="Princ" localSheetId="12">#REF!</definedName>
    <definedName name="Princ" localSheetId="6">#REF!</definedName>
    <definedName name="Princ" localSheetId="4">#REF!</definedName>
    <definedName name="Princ" localSheetId="7">#REF!</definedName>
    <definedName name="Princ">#REF!</definedName>
    <definedName name="_xlnm.Print_Area" localSheetId="8">'1 - 3.1'!$A$1:$K$61</definedName>
    <definedName name="_xlnm.Print_Area" localSheetId="14">'13.3'!$A$1:$M$38</definedName>
    <definedName name="_xlnm.Print_Area" localSheetId="15">'15-16'!$A$1:$M$47</definedName>
    <definedName name="_xlnm.Print_Area" localSheetId="9">'3-5'!$A$1:$Q$62</definedName>
    <definedName name="_xlnm.Print_Area" localSheetId="10">'5.1'!$A$1:$N$191</definedName>
    <definedName name="_xlnm.Print_Area" localSheetId="11">'5.2'!$A$1:$L$108</definedName>
    <definedName name="_xlnm.Print_Area" localSheetId="12">'5.3'!$A$1:$M$48</definedName>
    <definedName name="_xlnm.Print_Area" localSheetId="13">'9-13'!$A$1:$L$252</definedName>
    <definedName name="_xlnm.Print_Area" localSheetId="0">BS!$A$1:$T$60</definedName>
    <definedName name="_xlnm.Print_Area" localSheetId="5">CF!$A$1:$T$67</definedName>
    <definedName name="_xlnm.Print_Area" localSheetId="1">IS!$A$1:$W$68</definedName>
    <definedName name="_xlnm.Print_Area" localSheetId="2">'IS-QTR'!$A$1:$T$66</definedName>
    <definedName name="_xlnm.Print_Area" localSheetId="3">OCI!$A$1:$T$34</definedName>
    <definedName name="_xlnm.Print_Area" localSheetId="4">'OCI-QTR.'!$A$1:$T$41</definedName>
    <definedName name="_xlnm.Print_Area" localSheetId="7">SMPF!$A$1:$AC$43</definedName>
    <definedName name="_xlnm.Print_Area">[7]Sheet4!$A$421:$Q$523</definedName>
    <definedName name="PRINT_AREA_MI" localSheetId="8">[42]td!#REF!</definedName>
    <definedName name="PRINT_AREA_MI" localSheetId="10">[42]td!#REF!</definedName>
    <definedName name="PRINT_AREA_MI" localSheetId="12">[42]td!#REF!</definedName>
    <definedName name="PRINT_AREA_MI" localSheetId="6">[42]td!#REF!</definedName>
    <definedName name="PRINT_AREA_MI" localSheetId="4">[42]td!#REF!</definedName>
    <definedName name="PRINT_AREA_MI" localSheetId="7">[42]td!#REF!</definedName>
    <definedName name="PRINT_AREA_MI">[42]td!#REF!</definedName>
    <definedName name="PRINT_AREA_MI_38" localSheetId="10">[43]td!#REF!</definedName>
    <definedName name="PRINT_AREA_MI_38" localSheetId="12">[43]td!#REF!</definedName>
    <definedName name="PRINT_AREA_MI_38" localSheetId="6">[43]td!#REF!</definedName>
    <definedName name="PRINT_AREA_MI_38" localSheetId="4">[43]td!#REF!</definedName>
    <definedName name="PRINT_AREA_MI_38" localSheetId="7">[43]td!#REF!</definedName>
    <definedName name="PRINT_AREA_MI_38">[43]td!#REF!</definedName>
    <definedName name="PRINT_AREA_MI_45" localSheetId="10">'[42]cd '!#REF!</definedName>
    <definedName name="PRINT_AREA_MI_45" localSheetId="12">'[42]cd '!#REF!</definedName>
    <definedName name="PRINT_AREA_MI_45" localSheetId="6">'[42]cd '!#REF!</definedName>
    <definedName name="PRINT_AREA_MI_45" localSheetId="4">'[42]cd '!#REF!</definedName>
    <definedName name="PRINT_AREA_MI_45" localSheetId="7">'[42]cd '!#REF!</definedName>
    <definedName name="PRINT_AREA_MI_45">'[42]cd '!#REF!</definedName>
    <definedName name="PRINT_AREA_MI_46" localSheetId="10">[42]adp_or!#REF!</definedName>
    <definedName name="PRINT_AREA_MI_46" localSheetId="12">[42]adp_or!#REF!</definedName>
    <definedName name="PRINT_AREA_MI_46" localSheetId="6">[42]adp_or!#REF!</definedName>
    <definedName name="PRINT_AREA_MI_46" localSheetId="4">[42]adp_or!#REF!</definedName>
    <definedName name="PRINT_AREA_MI_46" localSheetId="7">[42]adp_or!#REF!</definedName>
    <definedName name="PRINT_AREA_MI_46">[42]adp_or!#REF!</definedName>
    <definedName name="PRINT_AREA_MI_47" localSheetId="10">[42]c_b!#REF!</definedName>
    <definedName name="PRINT_AREA_MI_47" localSheetId="12">[42]c_b!#REF!</definedName>
    <definedName name="PRINT_AREA_MI_47" localSheetId="6">[42]c_b!#REF!</definedName>
    <definedName name="PRINT_AREA_MI_47" localSheetId="4">[42]c_b!#REF!</definedName>
    <definedName name="PRINT_AREA_MI_47" localSheetId="7">[42]c_b!#REF!</definedName>
    <definedName name="PRINT_AREA_MI_47">[42]c_b!#REF!</definedName>
    <definedName name="PRINT_AREA_MI_49" localSheetId="10">[42]rc!#REF!</definedName>
    <definedName name="PRINT_AREA_MI_49" localSheetId="12">[42]rc!#REF!</definedName>
    <definedName name="PRINT_AREA_MI_49" localSheetId="6">[42]rc!#REF!</definedName>
    <definedName name="PRINT_AREA_MI_49" localSheetId="4">[42]rc!#REF!</definedName>
    <definedName name="PRINT_AREA_MI_49" localSheetId="7">[42]rc!#REF!</definedName>
    <definedName name="PRINT_AREA_MI_49">[42]rc!#REF!</definedName>
    <definedName name="PRINT_AREA_MI_57" localSheetId="10">[42]f_f!#REF!</definedName>
    <definedName name="PRINT_AREA_MI_57" localSheetId="12">[42]f_f!#REF!</definedName>
    <definedName name="PRINT_AREA_MI_57" localSheetId="6">[42]f_f!#REF!</definedName>
    <definedName name="PRINT_AREA_MI_57" localSheetId="4">[42]f_f!#REF!</definedName>
    <definedName name="PRINT_AREA_MI_57" localSheetId="7">[42]f_f!#REF!</definedName>
    <definedName name="PRINT_AREA_MI_57">[42]f_f!#REF!</definedName>
    <definedName name="PRINT_AREA_MI_59" localSheetId="10">[42]tax!#REF!</definedName>
    <definedName name="PRINT_AREA_MI_59" localSheetId="12">[42]tax!#REF!</definedName>
    <definedName name="PRINT_AREA_MI_59" localSheetId="6">[42]tax!#REF!</definedName>
    <definedName name="PRINT_AREA_MI_59" localSheetId="4">[42]tax!#REF!</definedName>
    <definedName name="PRINT_AREA_MI_59" localSheetId="7">[42]tax!#REF!</definedName>
    <definedName name="PRINT_AREA_MI_59">[42]tax!#REF!</definedName>
    <definedName name="PRINT_AREA_MI_60" localSheetId="10">[42]others!#REF!</definedName>
    <definedName name="PRINT_AREA_MI_60" localSheetId="12">[42]others!#REF!</definedName>
    <definedName name="PRINT_AREA_MI_60" localSheetId="6">[42]others!#REF!</definedName>
    <definedName name="PRINT_AREA_MI_60" localSheetId="4">[42]others!#REF!</definedName>
    <definedName name="PRINT_AREA_MI_60" localSheetId="7">[42]others!#REF!</definedName>
    <definedName name="PRINT_AREA_MI_60">[42]others!#REF!</definedName>
    <definedName name="PRINT_AREA_MI_9" localSheetId="8">#REF!</definedName>
    <definedName name="PRINT_AREA_MI_9" localSheetId="4">#REF!</definedName>
    <definedName name="PRINT_AREA_MI_9" localSheetId="7">#REF!</definedName>
    <definedName name="PRINT_AREA_MI_9">#REF!</definedName>
    <definedName name="Print_Area_Reset" localSheetId="8">OFFSET(Full_Print,0,0,Last_Row)</definedName>
    <definedName name="Print_Area_Reset" localSheetId="10">OFFSET('5.1'!Full_Print,0,0,Last_Row)</definedName>
    <definedName name="Print_Area_Reset" localSheetId="12">OFFSET('5.3'!Full_Print,0,0,[0]!Last_Row)</definedName>
    <definedName name="Print_Area_Reset" localSheetId="6">OFFSET('CF Working - New'!Full_Print,0,0,[0]!Last_Row)</definedName>
    <definedName name="Print_Area_Reset" localSheetId="4">OFFSET('OCI-QTR.'!Full_Print,0,0,[0]!Last_Row)</definedName>
    <definedName name="Print_Area_Reset" localSheetId="7">OFFSET(SMPF!Full_Print,0,0,[0]!Last_Row)</definedName>
    <definedName name="Print_Area_Reset">OFFSET(Full_Print,0,0,Last_Row)</definedName>
    <definedName name="PRINT_DEF_TAX" localSheetId="10">#REF!</definedName>
    <definedName name="PRINT_DEF_TAX" localSheetId="12">#REF!</definedName>
    <definedName name="PRINT_DEF_TAX" localSheetId="6">#REF!</definedName>
    <definedName name="PRINT_DEF_TAX" localSheetId="4">#REF!</definedName>
    <definedName name="PRINT_DEF_TAX" localSheetId="7">#REF!</definedName>
    <definedName name="PRINT_DEF_TAX">#REF!</definedName>
    <definedName name="PRINT_DETAILS" localSheetId="10">#REF!</definedName>
    <definedName name="PRINT_DETAILS" localSheetId="12">#REF!</definedName>
    <definedName name="PRINT_DETAILS" localSheetId="6">#REF!</definedName>
    <definedName name="PRINT_DETAILS" localSheetId="4">#REF!</definedName>
    <definedName name="PRINT_DETAILS" localSheetId="7">#REF!</definedName>
    <definedName name="PRINT_DETAILS">#REF!</definedName>
    <definedName name="_xlnm.Print_Titles" localSheetId="8">#REF!</definedName>
    <definedName name="_xlnm.Print_Titles" localSheetId="10">'5.1'!$5:$12</definedName>
    <definedName name="_xlnm.Print_Titles" localSheetId="6">#REF!</definedName>
    <definedName name="_xlnm.Print_Titles">#REF!</definedName>
    <definedName name="Print_Titles_MI" localSheetId="4">#REF!</definedName>
    <definedName name="Print_Titles_MI" localSheetId="7">#REF!</definedName>
    <definedName name="Print_Titles_MI">#REF!</definedName>
    <definedName name="PRO_CLASS">[55]Lookups!$C$7:$C$8</definedName>
    <definedName name="Product">'[194]All Data'!$E$2:$F$25</definedName>
    <definedName name="PRODUCT_CLASSIF">[109]Lookups!$C$7:$C$8</definedName>
    <definedName name="PRODUCT_DESCRIPTION" localSheetId="10">#REF!</definedName>
    <definedName name="PRODUCT_DESCRIPTION" localSheetId="12">#REF!</definedName>
    <definedName name="PRODUCT_DESCRIPTION" localSheetId="6">#REF!</definedName>
    <definedName name="PRODUCT_DESCRIPTION" localSheetId="4">#REF!</definedName>
    <definedName name="PRODUCT_DESCRIPTION" localSheetId="7">#REF!</definedName>
    <definedName name="PRODUCT_DESCRIPTION">#REF!</definedName>
    <definedName name="PRODUCT_LINE" localSheetId="4">#REF!</definedName>
    <definedName name="PRODUCT_LINE" localSheetId="7">#REF!</definedName>
    <definedName name="PRODUCT_LINE">#REF!</definedName>
    <definedName name="Products">[195]Sheet1!$M$3:$N$3273</definedName>
    <definedName name="PRODUCTWISE_PRO" localSheetId="8">#REF!</definedName>
    <definedName name="PRODUCTWISE_PRO" localSheetId="4">#REF!</definedName>
    <definedName name="PRODUCTWISE_PRO" localSheetId="7">#REF!</definedName>
    <definedName name="PRODUCTWISE_PRO">#REF!</definedName>
    <definedName name="profile" localSheetId="8" hidden="1">[154]TBPRICE!#REF!</definedName>
    <definedName name="profile" hidden="1">[154]TBPRICE!#REF!</definedName>
    <definedName name="PROFIT_PROVISION" localSheetId="8">[74]ProfitProv!#REF!</definedName>
    <definedName name="PROFIT_PROVISION" localSheetId="4">[74]ProfitProv!#REF!</definedName>
    <definedName name="PROFIT_PROVISION" localSheetId="7">[74]ProfitProv!#REF!</definedName>
    <definedName name="PROFIT_PROVISION">[74]ProfitProv!#REF!</definedName>
    <definedName name="PROFIT_RECON" localSheetId="4">[74]ProfitProv!#REF!</definedName>
    <definedName name="PROFIT_RECON" localSheetId="7">[74]ProfitProv!#REF!</definedName>
    <definedName name="PROFIT_RECON">[74]ProfitProv!#REF!</definedName>
    <definedName name="PROFIT1" localSheetId="10">#REF!</definedName>
    <definedName name="PROFIT1" localSheetId="12">#REF!</definedName>
    <definedName name="PROFIT1" localSheetId="6">#REF!</definedName>
    <definedName name="PROFIT1" localSheetId="4">#REF!</definedName>
    <definedName name="PROFIT1" localSheetId="7">#REF!</definedName>
    <definedName name="PROFIT1">#REF!</definedName>
    <definedName name="PROFIT2" localSheetId="10">#REF!</definedName>
    <definedName name="PROFIT2" localSheetId="12">#REF!</definedName>
    <definedName name="PROFIT2" localSheetId="6">#REF!</definedName>
    <definedName name="PROFIT2" localSheetId="4">#REF!</definedName>
    <definedName name="PROFIT2" localSheetId="7">#REF!</definedName>
    <definedName name="PROFIT2">#REF!</definedName>
    <definedName name="Proj_Meth" localSheetId="8">#REF!</definedName>
    <definedName name="Proj_Meth" localSheetId="15">#REF!</definedName>
    <definedName name="Proj_Meth" localSheetId="10">#REF!</definedName>
    <definedName name="Proj_Meth" localSheetId="12">#REF!</definedName>
    <definedName name="Proj_Meth" localSheetId="6">#REF!</definedName>
    <definedName name="Proj_Meth" localSheetId="4">#REF!</definedName>
    <definedName name="Proj_Meth" localSheetId="7">#REF!</definedName>
    <definedName name="Proj_Meth">#REF!</definedName>
    <definedName name="PROV">#REF!</definedName>
    <definedName name="PROV_O">#REF!</definedName>
    <definedName name="PROV_REQS" localSheetId="10">#REF!</definedName>
    <definedName name="PROV_REQS" localSheetId="12">#REF!</definedName>
    <definedName name="PROV_REQS" localSheetId="6">#REF!</definedName>
    <definedName name="PROV_REQS" localSheetId="4">#REF!</definedName>
    <definedName name="PROV_REQS" localSheetId="7">#REF!</definedName>
    <definedName name="PROV_REQS">#REF!</definedName>
    <definedName name="PROVISION" localSheetId="10">#REF!</definedName>
    <definedName name="PROVISION" localSheetId="12">#REF!</definedName>
    <definedName name="PROVISION" localSheetId="6">#REF!</definedName>
    <definedName name="PROVISION" localSheetId="4">#REF!</definedName>
    <definedName name="PROVISION" localSheetId="7">#REF!</definedName>
    <definedName name="PROVISION">#REF!</definedName>
    <definedName name="provisiondet" localSheetId="8">#REF!</definedName>
    <definedName name="provisiondet" localSheetId="15">#REF!</definedName>
    <definedName name="provisiondet" localSheetId="10">#REF!</definedName>
    <definedName name="provisiondet" localSheetId="12">#REF!</definedName>
    <definedName name="provisiondet" localSheetId="6">#REF!</definedName>
    <definedName name="provisiondet" localSheetId="4">#REF!</definedName>
    <definedName name="provisiondet" localSheetId="7">#REF!</definedName>
    <definedName name="provisiondet">#REF!</definedName>
    <definedName name="prt" localSheetId="4">#REF!</definedName>
    <definedName name="prt" localSheetId="7">#REF!</definedName>
    <definedName name="prt">#REF!</definedName>
    <definedName name="prt_abx314" localSheetId="4">#REF!</definedName>
    <definedName name="prt_abx314" localSheetId="7">#REF!</definedName>
    <definedName name="prt_abx314">#REF!</definedName>
    <definedName name="prt_cs" localSheetId="4">#REF!</definedName>
    <definedName name="prt_cs" localSheetId="7">#REF!</definedName>
    <definedName name="prt_cs">#REF!</definedName>
    <definedName name="PRT_dep" localSheetId="4">#REF!</definedName>
    <definedName name="PRT_dep" localSheetId="7">#REF!</definedName>
    <definedName name="PRT_dep">#REF!</definedName>
    <definedName name="PRT_MRPT" localSheetId="4">#REF!</definedName>
    <definedName name="PRT_MRPT" localSheetId="7">#REF!</definedName>
    <definedName name="PRT_MRPT">#REF!</definedName>
    <definedName name="prtt">'[196]2000_ Projects Summary'!$A$1:$Q$33</definedName>
    <definedName name="PSO" localSheetId="8">#REF!</definedName>
    <definedName name="PSO">#REF!</definedName>
    <definedName name="PSO_2">[56]EQUITIES!#REF!</definedName>
    <definedName name="PTC" localSheetId="8">#REF!</definedName>
    <definedName name="PTC">#REF!</definedName>
    <definedName name="PTC_2">[56]EQUITIES!#REF!</definedName>
    <definedName name="Punitive_Percentage" localSheetId="10">#REF!</definedName>
    <definedName name="Punitive_Percentage" localSheetId="12">#REF!</definedName>
    <definedName name="Punitive_Percentage" localSheetId="6">#REF!</definedName>
    <definedName name="Punitive_Percentage" localSheetId="4">#REF!</definedName>
    <definedName name="Punitive_Percentage" localSheetId="7">#REF!</definedName>
    <definedName name="Punitive_Percentage">#REF!</definedName>
    <definedName name="purchase" localSheetId="10">[19]purchase!#REF!</definedName>
    <definedName name="purchase" localSheetId="12">[19]purchase!#REF!</definedName>
    <definedName name="purchase" localSheetId="6">[19]purchase!#REF!</definedName>
    <definedName name="purchase" localSheetId="4">[19]purchase!#REF!</definedName>
    <definedName name="purchase" localSheetId="7">[19]purchase!#REF!</definedName>
    <definedName name="purchase">[19]purchase!#REF!</definedName>
    <definedName name="Purchase_Range" hidden="1">[153]Purchase!$A$2:$Z$1000</definedName>
    <definedName name="purchase2000" localSheetId="10">'[197]INCOME 2004'!#REF!</definedName>
    <definedName name="purchase2000" localSheetId="12">'[197]INCOME 2004'!#REF!</definedName>
    <definedName name="purchase2000" localSheetId="6">'[197]INCOME 2004'!#REF!</definedName>
    <definedName name="purchase2000" localSheetId="4">'[197]INCOME 2004'!#REF!</definedName>
    <definedName name="purchase2000" localSheetId="7">'[197]INCOME 2004'!#REF!</definedName>
    <definedName name="purchase2000">'[197]INCOME 2004'!#REF!</definedName>
    <definedName name="PurchaseID" hidden="1">OFFSET([153]Purchase!$A$4,0,0,COUNTA([153]Purchase!$A$1:$A$65536)-SUMPRODUCT(--(LEFT([153]Purchase!$A$3:$A$1000)=""))+1,1)</definedName>
    <definedName name="PY_Accounts_Receivable" localSheetId="8">'[120]Balance Sheet'!#REF!</definedName>
    <definedName name="PY_Accounts_Receivable">'[120]Balance Sheet'!#REF!</definedName>
    <definedName name="PY_Administration">'[120]Income Statement'!$E$22</definedName>
    <definedName name="PY_all_Equity" localSheetId="10">#REF!</definedName>
    <definedName name="PY_all_Equity" localSheetId="12">#REF!</definedName>
    <definedName name="PY_all_Equity" localSheetId="6">#REF!</definedName>
    <definedName name="PY_all_Equity" localSheetId="4">#REF!</definedName>
    <definedName name="PY_all_Equity" localSheetId="7">#REF!</definedName>
    <definedName name="PY_all_Equity">#REF!</definedName>
    <definedName name="PY_all_Income" localSheetId="10">#REF!</definedName>
    <definedName name="PY_all_Income" localSheetId="12">#REF!</definedName>
    <definedName name="PY_all_Income" localSheetId="6">#REF!</definedName>
    <definedName name="PY_all_Income" localSheetId="4">#REF!</definedName>
    <definedName name="PY_all_Income" localSheetId="7">#REF!</definedName>
    <definedName name="PY_all_Income">#REF!</definedName>
    <definedName name="PY_all_RetEarn" localSheetId="10">#REF!</definedName>
    <definedName name="PY_all_RetEarn" localSheetId="12">#REF!</definedName>
    <definedName name="PY_all_RetEarn" localSheetId="6">#REF!</definedName>
    <definedName name="PY_all_RetEarn" localSheetId="4">#REF!</definedName>
    <definedName name="PY_all_RetEarn" localSheetId="7">#REF!</definedName>
    <definedName name="PY_all_RetEarn">#REF!</definedName>
    <definedName name="PY_Cash">'[120]Balance Sheet'!$D$8</definedName>
    <definedName name="PY_Cash_Div_Dec">'[120]Income Statement'!#REF!</definedName>
    <definedName name="PY_CASH_DIVIDENDS_DECLARED__per_common_share">'[120]Income Statement'!#REF!</definedName>
    <definedName name="PY_Common_Equity">'[120]Balance Sheet'!#REF!</definedName>
    <definedName name="PY_Cost_of_Sales">'[120]Income Statement'!$E$18</definedName>
    <definedName name="PY_Depreciation">'[120]Income Statement'!$E$25</definedName>
    <definedName name="PY_Disc._Ops.">'[120]Income Statement'!#REF!</definedName>
    <definedName name="PY_Earnings_per_share">'[120]key indicators'!#REF!</definedName>
    <definedName name="PY_Extraord.">'[120]Income Statement'!#REF!</definedName>
    <definedName name="PY_Gross_Profit">'[120]Income Statement'!$E$20</definedName>
    <definedName name="PY_INC_AFT_TAX">'[120]Income Statement'!#REF!</definedName>
    <definedName name="PY_INC_BEF_EXTRAORD">'[120]Income Statement'!#REF!</definedName>
    <definedName name="PY_Inc_Bef_Tax">'[120]Income Statement'!#REF!</definedName>
    <definedName name="PY_Intangible_Assets">'[120]Balance Sheet'!#REF!</definedName>
    <definedName name="PY_Interest_Expense">'[120]Income Statement'!#REF!</definedName>
    <definedName name="PY_knw_Income" localSheetId="10">#REF!</definedName>
    <definedName name="PY_knw_Income" localSheetId="12">#REF!</definedName>
    <definedName name="PY_knw_Income" localSheetId="6">#REF!</definedName>
    <definedName name="PY_knw_Income" localSheetId="4">#REF!</definedName>
    <definedName name="PY_knw_Income" localSheetId="7">#REF!</definedName>
    <definedName name="PY_knw_Income">#REF!</definedName>
    <definedName name="PY_knw_RetEarn" localSheetId="10">#REF!</definedName>
    <definedName name="PY_knw_RetEarn" localSheetId="12">#REF!</definedName>
    <definedName name="PY_knw_RetEarn" localSheetId="6">#REF!</definedName>
    <definedName name="PY_knw_RetEarn" localSheetId="4">#REF!</definedName>
    <definedName name="PY_knw_RetEarn" localSheetId="7">#REF!</definedName>
    <definedName name="PY_knw_RetEarn">#REF!</definedName>
    <definedName name="PY_LIABIL_EQUITY">'[120]Balance Sheet'!$D$31</definedName>
    <definedName name="PY_lik_Income" localSheetId="10">#REF!</definedName>
    <definedName name="PY_lik_Income" localSheetId="12">#REF!</definedName>
    <definedName name="PY_lik_Income" localSheetId="6">#REF!</definedName>
    <definedName name="PY_lik_Income" localSheetId="4">#REF!</definedName>
    <definedName name="PY_lik_Income" localSheetId="7">#REF!</definedName>
    <definedName name="PY_lik_Income">#REF!</definedName>
    <definedName name="PY_lik_RetEarn" localSheetId="10">#REF!</definedName>
    <definedName name="PY_lik_RetEarn" localSheetId="12">#REF!</definedName>
    <definedName name="PY_lik_RetEarn" localSheetId="6">#REF!</definedName>
    <definedName name="PY_lik_RetEarn" localSheetId="4">#REF!</definedName>
    <definedName name="PY_lik_RetEarn" localSheetId="7">#REF!</definedName>
    <definedName name="PY_lik_RetEarn">#REF!</definedName>
    <definedName name="PY_LT_Debt">'[120]Balance Sheet'!#REF!</definedName>
    <definedName name="PY_Market_Value_of_Equity">'[120]Income Statement'!#REF!</definedName>
    <definedName name="PY_NET_INCOME">'[120]Income Statement'!$E$40</definedName>
    <definedName name="PY_Net_Revenue">'[120]Income Statement'!$E$8</definedName>
    <definedName name="PY_Operating_Inc">'[120]Income Statement'!$E$37</definedName>
    <definedName name="PY_Other_Exp">'[120]Income Statement'!$E$24</definedName>
    <definedName name="PY_Other_LT_Assets">'[120]Balance Sheet'!#REF!</definedName>
    <definedName name="PY_Preferred_Stock">'[120]Balance Sheet'!#REF!</definedName>
    <definedName name="PY_Retained_Earnings">'[120]Balance Sheet'!#REF!</definedName>
    <definedName name="PY_Selling">'[120]Income Statement'!$E$23</definedName>
    <definedName name="PY_Tangible_Assets">'[120]Balance Sheet'!#REF!</definedName>
    <definedName name="PY_Tangible_Net_Worth">'[120]Income Statement'!#REF!</definedName>
    <definedName name="PY_Taxes">'[120]Income Statement'!#REF!</definedName>
    <definedName name="PY_tot_knw_Xfoot" localSheetId="10">#REF!</definedName>
    <definedName name="PY_tot_knw_Xfoot" localSheetId="12">#REF!</definedName>
    <definedName name="PY_tot_knw_Xfoot" localSheetId="6">#REF!</definedName>
    <definedName name="PY_tot_knw_Xfoot" localSheetId="4">#REF!</definedName>
    <definedName name="PY_tot_knw_Xfoot" localSheetId="7">#REF!</definedName>
    <definedName name="PY_tot_knw_Xfoot">#REF!</definedName>
    <definedName name="PY_tot_lik_Xfoot" localSheetId="10">#REF!</definedName>
    <definedName name="PY_tot_lik_Xfoot" localSheetId="12">#REF!</definedName>
    <definedName name="PY_tot_lik_Xfoot" localSheetId="6">#REF!</definedName>
    <definedName name="PY_tot_lik_Xfoot" localSheetId="4">#REF!</definedName>
    <definedName name="PY_tot_lik_Xfoot" localSheetId="7">#REF!</definedName>
    <definedName name="PY_tot_lik_Xfoot">#REF!</definedName>
    <definedName name="PY_TOTAL_ASSETS">'[120]Balance Sheet'!$D$20</definedName>
    <definedName name="PY_TOTAL_DEBT">'[120]Balance Sheet'!$D$28</definedName>
    <definedName name="PY_TOTAL_EQUITY">'[120]Balance Sheet'!#REF!</definedName>
    <definedName name="PY_tx_all_Income" localSheetId="10">#REF!</definedName>
    <definedName name="PY_tx_all_Income" localSheetId="12">#REF!</definedName>
    <definedName name="PY_tx_all_Income" localSheetId="6">#REF!</definedName>
    <definedName name="PY_tx_all_Income" localSheetId="4">#REF!</definedName>
    <definedName name="PY_tx_all_Income" localSheetId="7">#REF!</definedName>
    <definedName name="PY_tx_all_Income">#REF!</definedName>
    <definedName name="PY_tx_all_RetEarn" localSheetId="10">#REF!</definedName>
    <definedName name="PY_tx_all_RetEarn" localSheetId="12">#REF!</definedName>
    <definedName name="PY_tx_all_RetEarn" localSheetId="6">#REF!</definedName>
    <definedName name="PY_tx_all_RetEarn" localSheetId="4">#REF!</definedName>
    <definedName name="PY_tx_all_RetEarn" localSheetId="7">#REF!</definedName>
    <definedName name="PY_tx_all_RetEarn">#REF!</definedName>
    <definedName name="PY_tx_knw_Income" localSheetId="10">#REF!</definedName>
    <definedName name="PY_tx_knw_Income" localSheetId="12">#REF!</definedName>
    <definedName name="PY_tx_knw_Income" localSheetId="6">#REF!</definedName>
    <definedName name="PY_tx_knw_Income" localSheetId="4">#REF!</definedName>
    <definedName name="PY_tx_knw_Income" localSheetId="7">#REF!</definedName>
    <definedName name="PY_tx_knw_Income">#REF!</definedName>
    <definedName name="PY_tx_knw_RetEarn" localSheetId="10">#REF!</definedName>
    <definedName name="PY_tx_knw_RetEarn" localSheetId="12">#REF!</definedName>
    <definedName name="PY_tx_knw_RetEarn" localSheetId="6">#REF!</definedName>
    <definedName name="PY_tx_knw_RetEarn" localSheetId="4">#REF!</definedName>
    <definedName name="PY_tx_knw_RetEarn" localSheetId="7">#REF!</definedName>
    <definedName name="PY_tx_knw_RetEarn">#REF!</definedName>
    <definedName name="PY_tx_lik_Income" localSheetId="10">#REF!</definedName>
    <definedName name="PY_tx_lik_Income" localSheetId="12">#REF!</definedName>
    <definedName name="PY_tx_lik_Income" localSheetId="6">#REF!</definedName>
    <definedName name="PY_tx_lik_Income" localSheetId="4">#REF!</definedName>
    <definedName name="PY_tx_lik_Income" localSheetId="7">#REF!</definedName>
    <definedName name="PY_tx_lik_Income">#REF!</definedName>
    <definedName name="PY_tx_lik_RetEarn" localSheetId="10">#REF!</definedName>
    <definedName name="PY_tx_lik_RetEarn" localSheetId="12">#REF!</definedName>
    <definedName name="PY_tx_lik_RetEarn" localSheetId="6">#REF!</definedName>
    <definedName name="PY_tx_lik_RetEarn" localSheetId="4">#REF!</definedName>
    <definedName name="PY_tx_lik_RetEarn" localSheetId="7">#REF!</definedName>
    <definedName name="PY_tx_lik_RetEarn">#REF!</definedName>
    <definedName name="PY_Weighted_Average">'[120]Income Statement'!#REF!</definedName>
    <definedName name="PY_Working_Capital">'[120]Income Statement'!#REF!</definedName>
    <definedName name="PY_Year_Income_Statement">'[120]Income Statement'!$E$3</definedName>
    <definedName name="PY2_Accounts_Receivable">'[120]Balance Sheet'!#REF!</definedName>
    <definedName name="PY2_Administration">'[120]Income Statement'!$L$22</definedName>
    <definedName name="PY2_Cash_Div_Dec">'[120]Income Statement'!#REF!</definedName>
    <definedName name="PY2_CASH_DIVIDENDS_DECLARED__per_common_share">'[120]Income Statement'!#REF!</definedName>
    <definedName name="PY2_Common_Equity">'[120]Balance Sheet'!#REF!</definedName>
    <definedName name="PY2_Depreciation">'[120]Income Statement'!$L$25</definedName>
    <definedName name="PY2_Disc._Ops.">'[120]Income Statement'!#REF!</definedName>
    <definedName name="PY2_Earnings_per_share">'[120]key indicators'!#REF!</definedName>
    <definedName name="PY2_Extraord.">'[120]Income Statement'!#REF!</definedName>
    <definedName name="PY2_Gross_Profit">'[120]Income Statement'!$L$20</definedName>
    <definedName name="PY2_INC_AFT_TAX">'[120]Income Statement'!#REF!</definedName>
    <definedName name="PY2_INC_BEF_EXTRAORD">'[120]Income Statement'!#REF!</definedName>
    <definedName name="PY2_Inc_Bef_Tax">'[120]Income Statement'!#REF!</definedName>
    <definedName name="PY2_Intangible_Assets">'[120]Balance Sheet'!#REF!</definedName>
    <definedName name="PY2_Interest_Expense">'[120]Income Statement'!#REF!</definedName>
    <definedName name="PY2_LIABIL_EQUITY">'[120]Balance Sheet'!$J$31</definedName>
    <definedName name="PY2_LT_Debt">'[120]Balance Sheet'!#REF!</definedName>
    <definedName name="PY2_Market_Value_of_Equity">'[120]Income Statement'!#REF!</definedName>
    <definedName name="PY2_NET_INCOME">'[120]Income Statement'!$L$40</definedName>
    <definedName name="PY2_Net_Revenue">'[120]Income Statement'!$L$8</definedName>
    <definedName name="PY2_Operating_Inc">'[120]Income Statement'!$L$37</definedName>
    <definedName name="PY2_Other_Exp.">'[120]Income Statement'!$L$24</definedName>
    <definedName name="PY2_Other_LT_Assets">'[120]Balance Sheet'!#REF!</definedName>
    <definedName name="PY2_Preferred_Stock">'[120]Balance Sheet'!#REF!</definedName>
    <definedName name="PY2_Retained_Earnings">'[120]Balance Sheet'!#REF!</definedName>
    <definedName name="PY2_Selling">'[120]Income Statement'!$L$23</definedName>
    <definedName name="PY2_Tangible_Assets">'[120]Balance Sheet'!#REF!</definedName>
    <definedName name="PY2_Tangible_Net_Worth">'[120]Income Statement'!#REF!</definedName>
    <definedName name="PY2_Taxes">'[120]Income Statement'!#REF!</definedName>
    <definedName name="PY2_TOTAL_ASSETS">'[120]Balance Sheet'!$J$20</definedName>
    <definedName name="PY2_TOTAL_DEBT">'[120]Balance Sheet'!$J$28</definedName>
    <definedName name="PY2_TOTAL_EQUITY">'[120]Balance Sheet'!#REF!</definedName>
    <definedName name="PY2_Weighted_Average">'[120]Income Statement'!#REF!</definedName>
    <definedName name="PY2_Working_Capital">'[120]Income Statement'!#REF!</definedName>
    <definedName name="PY2_Year_Income_Statement">'[120]Income Statement'!$L$3</definedName>
    <definedName name="PY3_Accounts_Receivable">'[120]Balance Sheet'!#REF!</definedName>
    <definedName name="PY3_Administration">'[120]Income Statement'!#REF!</definedName>
    <definedName name="PY3_Cash">'[120]Balance Sheet'!#REF!</definedName>
    <definedName name="PY3_Common_Equity">'[120]Balance Sheet'!#REF!</definedName>
    <definedName name="PY3_Cost_of_Sales">'[120]Income Statement'!#REF!</definedName>
    <definedName name="PY3_Current_Liabilities">'[120]Balance Sheet'!#REF!</definedName>
    <definedName name="PY3_Depreciation">'[120]Income Statement'!#REF!</definedName>
    <definedName name="PY3_Disc._Ops.">'[120]Income Statement'!#REF!</definedName>
    <definedName name="PY3_Extraord.">'[120]Income Statement'!#REF!</definedName>
    <definedName name="PY3_Gross_Profit">'[120]Income Statement'!#REF!</definedName>
    <definedName name="PY3_INC_AFT_TAX">'[120]Income Statement'!#REF!</definedName>
    <definedName name="PY3_INC_BEF_EXTRAORD">'[120]Income Statement'!#REF!</definedName>
    <definedName name="PY3_Inc_Bef_Tax">'[120]Income Statement'!#REF!</definedName>
    <definedName name="PY3_Intangible_Assets">'[120]Balance Sheet'!#REF!</definedName>
    <definedName name="PY3_Interest_Expense">'[120]Income Statement'!#REF!</definedName>
    <definedName name="PY3_Inventory">'[120]Balance Sheet'!#REF!</definedName>
    <definedName name="PY3_LIABIL_EQUITY">'[120]Balance Sheet'!#REF!</definedName>
    <definedName name="PY3_Long_term_Debt__excl_Dfd_Taxes">'[120]Balance Sheet'!#REF!</definedName>
    <definedName name="PY3_Marketable_Sec">'[120]Balance Sheet'!#REF!</definedName>
    <definedName name="PY3_NET_INCOME">'[120]Income Statement'!#REF!</definedName>
    <definedName name="PY3_Net_Revenue">'[120]Income Statement'!#REF!</definedName>
    <definedName name="PY3_Operating_Inc">'[120]Income Statement'!#REF!</definedName>
    <definedName name="PY3_Other_Curr_Assets">'[120]Balance Sheet'!#REF!</definedName>
    <definedName name="PY3_Other_Exp.">'[120]Income Statement'!#REF!</definedName>
    <definedName name="PY3_Other_LT_Assets">'[120]Balance Sheet'!#REF!</definedName>
    <definedName name="PY3_Other_LT_Liabilities">'[120]Balance Sheet'!#REF!</definedName>
    <definedName name="PY3_Preferred_Stock">'[120]Balance Sheet'!#REF!</definedName>
    <definedName name="PY3_QUICK_ASSETS">'[120]Balance Sheet'!#REF!</definedName>
    <definedName name="PY3_Retained_Earnings">'[120]Balance Sheet'!#REF!</definedName>
    <definedName name="PY3_Selling">'[120]Income Statement'!#REF!</definedName>
    <definedName name="PY3_Tangible_Assets">'[120]Balance Sheet'!#REF!</definedName>
    <definedName name="PY3_Taxes">'[120]Income Statement'!#REF!</definedName>
    <definedName name="PY3_TOTAL_ASSETS">'[120]Balance Sheet'!#REF!</definedName>
    <definedName name="PY3_TOTAL_CURR_ASSETS">'[120]Balance Sheet'!#REF!</definedName>
    <definedName name="PY3_TOTAL_DEBT">'[120]Balance Sheet'!#REF!</definedName>
    <definedName name="PY3_TOTAL_EQUITY">'[120]Balance Sheet'!#REF!</definedName>
    <definedName name="PY3_Trade_Payables">'[120]Balance Sheet'!#REF!</definedName>
    <definedName name="PY3_Year_Income_Statement">'[120]Income Statement'!#REF!</definedName>
    <definedName name="PY4_Accounts_Receivable">'[120]Balance Sheet'!#REF!</definedName>
    <definedName name="PY4_Administration">'[120]Income Statement'!#REF!</definedName>
    <definedName name="PY4_Cash">'[120]Balance Sheet'!#REF!</definedName>
    <definedName name="PY4_Common_Equity">'[120]Balance Sheet'!#REF!</definedName>
    <definedName name="PY4_Cost_of_Sales">'[120]Income Statement'!#REF!</definedName>
    <definedName name="PY4_Current_Liabilities">'[120]Balance Sheet'!#REF!</definedName>
    <definedName name="PY4_Depreciation">'[120]Income Statement'!#REF!</definedName>
    <definedName name="PY4_Disc._Ops.">'[120]Income Statement'!#REF!</definedName>
    <definedName name="PY4_Extraord.">'[120]Income Statement'!#REF!</definedName>
    <definedName name="PY4_Gross_Profit">'[120]Income Statement'!#REF!</definedName>
    <definedName name="PY4_INC_AFT_TAX">'[120]Income Statement'!#REF!</definedName>
    <definedName name="PY4_INC_BEF_EXTRAORD">'[120]Income Statement'!#REF!</definedName>
    <definedName name="PY4_Inc_Bef_Tax">'[120]Income Statement'!#REF!</definedName>
    <definedName name="PY4_Intangible_Assets">'[120]Balance Sheet'!#REF!</definedName>
    <definedName name="PY4_Interest_Expense">'[120]Income Statement'!#REF!</definedName>
    <definedName name="PY4_Inventory">'[120]Balance Sheet'!#REF!</definedName>
    <definedName name="PY4_LIABIL_EQUITY">'[120]Balance Sheet'!#REF!</definedName>
    <definedName name="PY4_Long_term_Debt__excl_Dfd_Taxes">'[120]Balance Sheet'!#REF!</definedName>
    <definedName name="PY4_Marketable_Sec">'[120]Balance Sheet'!#REF!</definedName>
    <definedName name="PY4_NET_INCOME">'[120]Income Statement'!#REF!</definedName>
    <definedName name="PY4_Net_Revenue">'[120]Income Statement'!#REF!</definedName>
    <definedName name="PY4_Operating_Inc">'[120]Income Statement'!#REF!</definedName>
    <definedName name="PY4_Other_Cur_Assets">'[120]Balance Sheet'!#REF!</definedName>
    <definedName name="PY4_Other_Exp.">'[120]Income Statement'!#REF!</definedName>
    <definedName name="PY4_Other_LT_Assets">'[120]Balance Sheet'!#REF!</definedName>
    <definedName name="PY4_Other_LT_Liabilities">'[120]Balance Sheet'!#REF!</definedName>
    <definedName name="PY4_Preferred_Stock">'[120]Balance Sheet'!#REF!</definedName>
    <definedName name="PY4_QUICK_ASSETS">'[120]Balance Sheet'!#REF!</definedName>
    <definedName name="PY4_Retained_Earnings">'[120]Balance Sheet'!#REF!</definedName>
    <definedName name="PY4_Selling">'[120]Income Statement'!#REF!</definedName>
    <definedName name="PY4_Tangible_Assets">'[120]Balance Sheet'!#REF!</definedName>
    <definedName name="PY4_Taxes">'[120]Income Statement'!#REF!</definedName>
    <definedName name="PY4_TOTAL_ASSETS">'[120]Balance Sheet'!#REF!</definedName>
    <definedName name="PY4_TOTAL_CURR_ASSETS">'[120]Balance Sheet'!#REF!</definedName>
    <definedName name="PY4_TOTAL_DEBT">'[120]Balance Sheet'!#REF!</definedName>
    <definedName name="PY4_TOTAL_EQUITY">'[120]Balance Sheet'!#REF!</definedName>
    <definedName name="PY4_Trade_Payables">'[120]Balance Sheet'!#REF!</definedName>
    <definedName name="PY4_Year_Income_Statement">'[120]Income Statement'!#REF!</definedName>
    <definedName name="PY5_Accounts_Receivable">'[120]Balance Sheet'!#REF!</definedName>
    <definedName name="PY5_Administration">'[120]Income Statement'!#REF!</definedName>
    <definedName name="PY5_Cash">'[120]Balance Sheet'!#REF!</definedName>
    <definedName name="PY5_Common_Equity">'[120]Balance Sheet'!#REF!</definedName>
    <definedName name="PY5_Cost_of_Sales">'[120]Income Statement'!#REF!</definedName>
    <definedName name="PY5_Current_Liabilities">'[120]Balance Sheet'!#REF!</definedName>
    <definedName name="PY5_Depreciation">'[120]Income Statement'!#REF!</definedName>
    <definedName name="PY5_Disc._Ops.">'[120]Income Statement'!#REF!</definedName>
    <definedName name="PY5_Extraord.">'[120]Income Statement'!#REF!</definedName>
    <definedName name="PY5_Gross_Profit">'[120]Income Statement'!#REF!</definedName>
    <definedName name="PY5_INC_AFT_TAX">'[120]Income Statement'!#REF!</definedName>
    <definedName name="PY5_INC_BEF_EXTRAORD">'[120]Income Statement'!#REF!</definedName>
    <definedName name="PY5_Inc_Bef_Tax">'[120]Income Statement'!#REF!</definedName>
    <definedName name="PY5_Intangible_Assets">'[120]Balance Sheet'!#REF!</definedName>
    <definedName name="PY5_Interest_Expense">'[120]Income Statement'!#REF!</definedName>
    <definedName name="PY5_Inventory">'[120]Balance Sheet'!#REF!</definedName>
    <definedName name="PY5_LIABIL_EQUITY">'[120]Balance Sheet'!#REF!</definedName>
    <definedName name="PY5_Long_term_Debt__excl_Dfd_Taxes">'[120]Balance Sheet'!#REF!</definedName>
    <definedName name="PY5_Marketable_Sec">'[120]Balance Sheet'!#REF!</definedName>
    <definedName name="PY5_NET_INCOME">'[120]Income Statement'!#REF!</definedName>
    <definedName name="PY5_Net_Revenue">'[120]Income Statement'!#REF!</definedName>
    <definedName name="PY5_Operating_Inc">'[120]Income Statement'!#REF!</definedName>
    <definedName name="PY5_Other_Curr_Assets">'[120]Balance Sheet'!#REF!</definedName>
    <definedName name="PY5_Other_Exp.">'[120]Income Statement'!#REF!</definedName>
    <definedName name="PY5_Other_LT_Assets">'[120]Balance Sheet'!#REF!</definedName>
    <definedName name="PY5_Other_LT_Liabilities">'[120]Balance Sheet'!#REF!</definedName>
    <definedName name="PY5_Preferred_Stock">'[120]Balance Sheet'!#REF!</definedName>
    <definedName name="PY5_QUICK_ASSETS">'[120]Balance Sheet'!#REF!</definedName>
    <definedName name="PY5_Retained_Earnings">'[120]Balance Sheet'!#REF!</definedName>
    <definedName name="PY5_Selling">'[120]Income Statement'!#REF!</definedName>
    <definedName name="PY5_Tangible_Assets">'[120]Balance Sheet'!#REF!</definedName>
    <definedName name="PY5_Taxes">'[120]Income Statement'!#REF!</definedName>
    <definedName name="PY5_TOTAL_ASSETS">'[120]Balance Sheet'!#REF!</definedName>
    <definedName name="PY5_TOTAL_CURR_ASSETS">'[120]Balance Sheet'!#REF!</definedName>
    <definedName name="PY5_TOTAL_DEBT">'[120]Balance Sheet'!#REF!</definedName>
    <definedName name="PY5_TOTAL_EQUITY">'[120]Balance Sheet'!#REF!</definedName>
    <definedName name="PY5_Trade_Payables">'[120]Balance Sheet'!#REF!</definedName>
    <definedName name="PY5_Year_Income_Statement">'[120]Income Statement'!#REF!</definedName>
    <definedName name="PYILMAT" localSheetId="8">#REF!</definedName>
    <definedName name="PYILMAT" localSheetId="4">#REF!</definedName>
    <definedName name="PYILMAT" localSheetId="7">#REF!</definedName>
    <definedName name="PYILMAT">#REF!</definedName>
    <definedName name="Q" localSheetId="10">#REF!</definedName>
    <definedName name="Q" localSheetId="12">#REF!</definedName>
    <definedName name="Q" localSheetId="6">#REF!</definedName>
    <definedName name="Q" localSheetId="4">#REF!</definedName>
    <definedName name="Q" localSheetId="7">#REF!</definedName>
    <definedName name="Q">#REF!</definedName>
    <definedName name="Q_11">#REF!</definedName>
    <definedName name="Q_12">#REF!</definedName>
    <definedName name="Q_13">#REF!</definedName>
    <definedName name="qa" localSheetId="4">#REF!</definedName>
    <definedName name="qa" localSheetId="7">#REF!</definedName>
    <definedName name="qa">#REF!</definedName>
    <definedName name="qas" localSheetId="4" hidden="1">#REF!</definedName>
    <definedName name="qas" localSheetId="7" hidden="1">#REF!</definedName>
    <definedName name="qas" hidden="1">#REF!</definedName>
    <definedName name="QATAR1">[22]Sheet4!$H$428:$H$519</definedName>
    <definedName name="QATAR2">[22]Sheet4!$U$326:$U$417</definedName>
    <definedName name="qq" localSheetId="8" hidden="1">#REF!</definedName>
    <definedName name="qq" localSheetId="4" hidden="1">#REF!</definedName>
    <definedName name="qq" localSheetId="7" hidden="1">#REF!</definedName>
    <definedName name="qq" hidden="1">#REF!</definedName>
    <definedName name="qqqqqqq">#REF!</definedName>
    <definedName name="QUETTA">#REF!</definedName>
    <definedName name="quotedshare">'[91]HELD 4'!#REF!</definedName>
    <definedName name="qw">[5]BSDOMOVS!#REF!</definedName>
    <definedName name="qwe">[67]FundsNW!$A$3+[67]FundsNW!$A$2:$S$76</definedName>
    <definedName name="qweq">[5]BSDOMOVS!#REF!</definedName>
    <definedName name="qwq" localSheetId="10">#REF!</definedName>
    <definedName name="qwq" localSheetId="12">#REF!</definedName>
    <definedName name="qwq" localSheetId="6">#REF!</definedName>
    <definedName name="qwq" localSheetId="4">#REF!</definedName>
    <definedName name="qwq" localSheetId="7">#REF!</definedName>
    <definedName name="qwq">#REF!</definedName>
    <definedName name="qww" localSheetId="4" hidden="1">#REF!</definedName>
    <definedName name="qww" localSheetId="7" hidden="1">#REF!</definedName>
    <definedName name="qww" hidden="1">#REF!</definedName>
    <definedName name="qwww" localSheetId="8">[66]acct!#REF!</definedName>
    <definedName name="qwww" localSheetId="4">[66]acct!#REF!</definedName>
    <definedName name="qwww" localSheetId="7">[66]acct!#REF!</definedName>
    <definedName name="qwww">[66]acct!#REF!</definedName>
    <definedName name="R_RFIB" localSheetId="8">#REF!</definedName>
    <definedName name="R_RFIB">#REF!</definedName>
    <definedName name="R_RNIT" localSheetId="8">#REF!</definedName>
    <definedName name="R_RNIT">#REF!</definedName>
    <definedName name="R_RTB" localSheetId="8">#REF!</definedName>
    <definedName name="R_RTB">#REF!</definedName>
    <definedName name="raheel" localSheetId="8">'[173]S-Rental'!#REF!</definedName>
    <definedName name="raheel">'[173]S-Rental'!#REF!</definedName>
    <definedName name="RANGE_1" localSheetId="8">#REF!</definedName>
    <definedName name="RANGE_1" localSheetId="4">#REF!</definedName>
    <definedName name="RANGE_1" localSheetId="7">#REF!</definedName>
    <definedName name="RANGE_1">#REF!</definedName>
    <definedName name="RangeHigher">#REF!</definedName>
    <definedName name="RangeLower">#REF!</definedName>
    <definedName name="rat">#REF!</definedName>
    <definedName name="RAT00">#REF!</definedName>
    <definedName name="rate">'[198]broker sheet-2'!$F$7:$G$24</definedName>
    <definedName name="rATES">[199]Rates!$C$1:$E$181</definedName>
    <definedName name="ratesdata">[200]Rates!$C$1:$E$181</definedName>
    <definedName name="Ratings">[64]Rating!$B$3:$I$155</definedName>
    <definedName name="ratio" localSheetId="8" hidden="1">{"PAGE1",#N/A,FALSE,"Sheet1";"PAGE2",#N/A,FALSE,"Sheet1"}</definedName>
    <definedName name="ratio" localSheetId="10" hidden="1">{"PAGE1",#N/A,FALSE,"Sheet1";"PAGE2",#N/A,FALSE,"Sheet1"}</definedName>
    <definedName name="ratio" hidden="1">{"PAGE1",#N/A,FALSE,"Sheet1";"PAGE2",#N/A,FALSE,"Sheet1"}</definedName>
    <definedName name="raw" localSheetId="10">#REF!</definedName>
    <definedName name="raw" localSheetId="12">#REF!</definedName>
    <definedName name="raw" localSheetId="6">#REF!</definedName>
    <definedName name="raw" localSheetId="4">#REF!</definedName>
    <definedName name="raw" localSheetId="7">#REF!</definedName>
    <definedName name="raw">#REF!</definedName>
    <definedName name="RAWALPINDI">#REF!</definedName>
    <definedName name="Raza" localSheetId="4">#REF!</definedName>
    <definedName name="Raza" localSheetId="7">#REF!</definedName>
    <definedName name="Raza">#REF!</definedName>
    <definedName name="RE">'[50]F-REP'!$D$1:$D$65536,'[50]F-REP'!$G$1:$G$65536</definedName>
    <definedName name="Ready" localSheetId="10">#REF!</definedName>
    <definedName name="Ready" localSheetId="12">#REF!</definedName>
    <definedName name="Ready" localSheetId="6">#REF!</definedName>
    <definedName name="Ready" localSheetId="4">#REF!</definedName>
    <definedName name="Ready" localSheetId="7">#REF!</definedName>
    <definedName name="Ready">#REF!</definedName>
    <definedName name="recal" localSheetId="10">#REF!</definedName>
    <definedName name="recal" localSheetId="12">#REF!</definedName>
    <definedName name="recal" localSheetId="6">#REF!</definedName>
    <definedName name="recal" localSheetId="4">#REF!</definedName>
    <definedName name="recal" localSheetId="7">#REF!</definedName>
    <definedName name="recal">#REF!</definedName>
    <definedName name="RECONTFC" localSheetId="10">#REF!</definedName>
    <definedName name="RECONTFC" localSheetId="12">#REF!</definedName>
    <definedName name="RECONTFC" localSheetId="6">#REF!</definedName>
    <definedName name="RECONTFC" localSheetId="4">#REF!</definedName>
    <definedName name="RECONTFC" localSheetId="7">#REF!</definedName>
    <definedName name="RECONTFC">#REF!</definedName>
    <definedName name="Recover">[201]Macro1!$A$170</definedName>
    <definedName name="REDCAP" localSheetId="8">[66]acct!#REF!</definedName>
    <definedName name="REDCAP" localSheetId="15">[66]acct!#REF!</definedName>
    <definedName name="REDCAP" localSheetId="10">[66]acct!#REF!</definedName>
    <definedName name="REDCAP" localSheetId="12">[66]acct!#REF!</definedName>
    <definedName name="REDCAP" localSheetId="6">[66]acct!#REF!</definedName>
    <definedName name="REDCAP" localSheetId="4">[66]acct!#REF!</definedName>
    <definedName name="REDCAP" localSheetId="7">[66]acct!#REF!</definedName>
    <definedName name="REDCAP">[66]acct!#REF!</definedName>
    <definedName name="REDCAP_11">[61]acct!#REF!</definedName>
    <definedName name="REDCAP_13">[61]acct!#REF!</definedName>
    <definedName name="REDCAP_3">[61]acct!#REF!</definedName>
    <definedName name="redem" localSheetId="8">#REF!</definedName>
    <definedName name="redem">#REF!</definedName>
    <definedName name="Regional_Outstandings1" localSheetId="8">#REF!</definedName>
    <definedName name="Regional_Outstandings1">#REF!</definedName>
    <definedName name="Regional_Outstandings1_11" localSheetId="8">#REF!</definedName>
    <definedName name="Regional_Outstandings1_11">#REF!</definedName>
    <definedName name="Regional_Outstandings1_13">#REF!</definedName>
    <definedName name="Regulatory_Capital">[202]TABLES!$F$5</definedName>
    <definedName name="rem" localSheetId="8">#REF!</definedName>
    <definedName name="rem" localSheetId="4">#REF!</definedName>
    <definedName name="rem" localSheetId="7">#REF!</definedName>
    <definedName name="rem">#REF!</definedName>
    <definedName name="REPAYMENT">'[203]BScN Local Students'!$A$9:$S$137</definedName>
    <definedName name="REPOFIB" localSheetId="8">#REF!</definedName>
    <definedName name="REPOFIB">#REF!</definedName>
    <definedName name="REPONIT" localSheetId="8">#REF!</definedName>
    <definedName name="REPONIT">#REF!</definedName>
    <definedName name="REPORT" localSheetId="10">#REF!</definedName>
    <definedName name="REPORT" localSheetId="12">#REF!</definedName>
    <definedName name="REPORT" localSheetId="6">#REF!</definedName>
    <definedName name="REPORT" localSheetId="4">#REF!</definedName>
    <definedName name="REPORT" localSheetId="7">#REF!</definedName>
    <definedName name="REPORT">#REF!</definedName>
    <definedName name="REPOTB">#REF!</definedName>
    <definedName name="REPOTFC">#REF!</definedName>
    <definedName name="REPRICE" localSheetId="10">#REF!</definedName>
    <definedName name="REPRICE" localSheetId="12">#REF!</definedName>
    <definedName name="REPRICE" localSheetId="6">#REF!</definedName>
    <definedName name="REPRICE" localSheetId="4">#REF!</definedName>
    <definedName name="REPRICE" localSheetId="7">#REF!</definedName>
    <definedName name="REPRICE">#REF!</definedName>
    <definedName name="RES" localSheetId="10">#REF!</definedName>
    <definedName name="RES" localSheetId="12">#REF!</definedName>
    <definedName name="RES" localSheetId="6">#REF!</definedName>
    <definedName name="RES" localSheetId="4">#REF!</definedName>
    <definedName name="RES" localSheetId="7">#REF!</definedName>
    <definedName name="RES">#REF!</definedName>
    <definedName name="RESTRICTED">#REF!</definedName>
    <definedName name="RESTRICTED_11">#REF!</definedName>
    <definedName name="RESTRICTED_3">#REF!</definedName>
    <definedName name="RESTRICTED_9">#REF!</definedName>
    <definedName name="rev" localSheetId="10">'[204]OUTSTANDING FX-SWAP'!#REF!</definedName>
    <definedName name="rev" localSheetId="12">'[204]OUTSTANDING FX-SWAP'!#REF!</definedName>
    <definedName name="rev" localSheetId="6">'[204]OUTSTANDING FX-SWAP'!#REF!</definedName>
    <definedName name="rev" localSheetId="4">'[204]OUTSTANDING FX-SWAP'!#REF!</definedName>
    <definedName name="rev" localSheetId="7">'[204]OUTSTANDING FX-SWAP'!#REF!</definedName>
    <definedName name="rev">'[204]OUTSTANDING FX-SWAP'!#REF!</definedName>
    <definedName name="REVAL_Ready" localSheetId="10">#REF!</definedName>
    <definedName name="REVAL_Ready" localSheetId="12">#REF!</definedName>
    <definedName name="REVAL_Ready" localSheetId="6">#REF!</definedName>
    <definedName name="REVAL_Ready" localSheetId="4">#REF!</definedName>
    <definedName name="REVAL_Ready" localSheetId="7">#REF!</definedName>
    <definedName name="REVAL_Ready">#REF!</definedName>
    <definedName name="Revaluation" localSheetId="8" hidden="1">{"'CALL MONEY'!$K$53"}</definedName>
    <definedName name="Revaluation" hidden="1">{"'CALL MONEY'!$K$53"}</definedName>
    <definedName name="ReviewedBy">#REF!</definedName>
    <definedName name="ReviewedDate">#REF!</definedName>
    <definedName name="RF" localSheetId="8">[66]acct!#REF!</definedName>
    <definedName name="RF" localSheetId="15">[66]acct!#REF!</definedName>
    <definedName name="RF" localSheetId="10">[66]acct!#REF!</definedName>
    <definedName name="RF" localSheetId="12">[66]acct!#REF!</definedName>
    <definedName name="RF" localSheetId="6">[66]acct!#REF!</definedName>
    <definedName name="RF" localSheetId="4">[66]acct!#REF!</definedName>
    <definedName name="RF" localSheetId="7">[66]acct!#REF!</definedName>
    <definedName name="RF">[66]acct!#REF!</definedName>
    <definedName name="RF_11">[61]acct!#REF!</definedName>
    <definedName name="RF_13">[61]acct!#REF!</definedName>
    <definedName name="RF_3">[61]acct!#REF!</definedName>
    <definedName name="rfgf" localSheetId="10">#REF!</definedName>
    <definedName name="rfgf" localSheetId="12">#REF!</definedName>
    <definedName name="rfgf" localSheetId="6">#REF!</definedName>
    <definedName name="rfgf" localSheetId="4">#REF!</definedName>
    <definedName name="rfgf" localSheetId="7">#REF!</definedName>
    <definedName name="rfgf">#REF!</definedName>
    <definedName name="risk" localSheetId="10">#REF!</definedName>
    <definedName name="risk" localSheetId="12">#REF!</definedName>
    <definedName name="risk" localSheetId="6">#REF!</definedName>
    <definedName name="risk" localSheetId="4">#REF!</definedName>
    <definedName name="risk" localSheetId="7">#REF!</definedName>
    <definedName name="risk">#REF!</definedName>
    <definedName name="risk1">[44]EXP!$CA$754:$CI$794</definedName>
    <definedName name="RiskSimBins">'[205]RiskSim Summary 1'!$I$2:$I$10</definedName>
    <definedName name="RiskSimData">'[205]RiskSim Summary 1'!$B$2:$B$301</definedName>
    <definedName name="RiskSimFreq">'[205]RiskSim Summary 1'!$J$2:$J$11</definedName>
    <definedName name="Rng" localSheetId="8">#REF!</definedName>
    <definedName name="Rng" localSheetId="4">#REF!</definedName>
    <definedName name="Rng" localSheetId="7">#REF!</definedName>
    <definedName name="Rng">#REF!</definedName>
    <definedName name="rp" localSheetId="8">[61]acct!#REF!</definedName>
    <definedName name="rp">[61]acct!#REF!</definedName>
    <definedName name="RPBF" localSheetId="8">#REF!</definedName>
    <definedName name="RPBF" localSheetId="4">#REF!</definedName>
    <definedName name="RPBF" localSheetId="7">#REF!</definedName>
    <definedName name="RPBF">#REF!</definedName>
    <definedName name="RPBFR" localSheetId="4">#REF!</definedName>
    <definedName name="RPBFR" localSheetId="7">#REF!</definedName>
    <definedName name="RPBFR">#REF!</definedName>
    <definedName name="RPCF" localSheetId="4">#REF!</definedName>
    <definedName name="RPCF" localSheetId="7">#REF!</definedName>
    <definedName name="RPCF">#REF!</definedName>
    <definedName name="RR">'[50]F-RR'!$E$1:$E$65536,'[50]F-RR'!$H$1:$H$65536</definedName>
    <definedName name="rrrr">[206]Lookups!$C$91:$C$94</definedName>
    <definedName name="RULES" localSheetId="10">#REF!</definedName>
    <definedName name="RULES" localSheetId="12">#REF!</definedName>
    <definedName name="RULES" localSheetId="6">#REF!</definedName>
    <definedName name="RULES" localSheetId="4">#REF!</definedName>
    <definedName name="RULES" localSheetId="7">#REF!</definedName>
    <definedName name="RULES">#REF!</definedName>
    <definedName name="s" localSheetId="10">#REF!</definedName>
    <definedName name="s" localSheetId="12">#REF!</definedName>
    <definedName name="s" localSheetId="6">#REF!</definedName>
    <definedName name="s" localSheetId="4">#REF!</definedName>
    <definedName name="s" localSheetId="7">#REF!</definedName>
    <definedName name="s">#REF!</definedName>
    <definedName name="S_AcctDes">#REF!</definedName>
    <definedName name="S_AcctDes_1" localSheetId="4">#REF!</definedName>
    <definedName name="S_AcctDes_1" localSheetId="7">#REF!</definedName>
    <definedName name="S_AcctDes_1">#REF!</definedName>
    <definedName name="S_AcctDes_11">#REF!</definedName>
    <definedName name="S_AcctDes_12">#REF!</definedName>
    <definedName name="S_AcctDes_13">#REF!</definedName>
    <definedName name="S_AcctDes_18">#REF!</definedName>
    <definedName name="S_AcctDes_20" localSheetId="4">#REF!</definedName>
    <definedName name="S_AcctDes_20" localSheetId="7">#REF!</definedName>
    <definedName name="S_AcctDes_20">#REF!</definedName>
    <definedName name="S_AcctDes_21" localSheetId="4">#REF!</definedName>
    <definedName name="S_AcctDes_21" localSheetId="7">#REF!</definedName>
    <definedName name="S_AcctDes_21">#REF!</definedName>
    <definedName name="S_AcctDes_23" localSheetId="4">#REF!</definedName>
    <definedName name="S_AcctDes_23" localSheetId="7">#REF!</definedName>
    <definedName name="S_AcctDes_23">#REF!</definedName>
    <definedName name="S_AcctDes_5" localSheetId="4">#REF!</definedName>
    <definedName name="S_AcctDes_5" localSheetId="7">#REF!</definedName>
    <definedName name="S_AcctDes_5">#REF!</definedName>
    <definedName name="S_AcctDes_8" localSheetId="4">#REF!</definedName>
    <definedName name="S_AcctDes_8" localSheetId="7">#REF!</definedName>
    <definedName name="S_AcctDes_8">#REF!</definedName>
    <definedName name="S_Adjust">#REF!</definedName>
    <definedName name="S_Adjust_1" localSheetId="4">#REF!</definedName>
    <definedName name="S_Adjust_1" localSheetId="7">#REF!</definedName>
    <definedName name="S_Adjust_1">#REF!</definedName>
    <definedName name="S_Adjust_11">#REF!</definedName>
    <definedName name="S_Adjust_12">#REF!</definedName>
    <definedName name="S_Adjust_13">#REF!</definedName>
    <definedName name="S_Adjust_18">#REF!</definedName>
    <definedName name="S_Adjust_20" localSheetId="4">#REF!</definedName>
    <definedName name="S_Adjust_20" localSheetId="7">#REF!</definedName>
    <definedName name="S_Adjust_20">#REF!</definedName>
    <definedName name="S_Adjust_21" localSheetId="4">#REF!</definedName>
    <definedName name="S_Adjust_21" localSheetId="7">#REF!</definedName>
    <definedName name="S_Adjust_21">#REF!</definedName>
    <definedName name="S_Adjust_23" localSheetId="4">#REF!</definedName>
    <definedName name="S_Adjust_23" localSheetId="7">#REF!</definedName>
    <definedName name="S_Adjust_23">#REF!</definedName>
    <definedName name="S_Adjust_5" localSheetId="4">#REF!</definedName>
    <definedName name="S_Adjust_5" localSheetId="7">#REF!</definedName>
    <definedName name="S_Adjust_5">#REF!</definedName>
    <definedName name="S_Adjust_8" localSheetId="4">#REF!</definedName>
    <definedName name="S_Adjust_8" localSheetId="7">#REF!</definedName>
    <definedName name="S_Adjust_8">#REF!</definedName>
    <definedName name="S_Adjust_Data">[164]Lead!$I$1:$I$480</definedName>
    <definedName name="S_Adjust_Data_1" localSheetId="8">#REF!</definedName>
    <definedName name="S_Adjust_Data_1" localSheetId="4">#REF!</definedName>
    <definedName name="S_Adjust_Data_1" localSheetId="7">#REF!</definedName>
    <definedName name="S_Adjust_Data_1">#REF!</definedName>
    <definedName name="S_Adjust_Data_11">#REF!</definedName>
    <definedName name="S_Adjust_Data_12">#REF!</definedName>
    <definedName name="S_Adjust_Data_13">#REF!</definedName>
    <definedName name="S_Adjust_Data_18">#REF!</definedName>
    <definedName name="S_Adjust_Data_20" localSheetId="4">#REF!</definedName>
    <definedName name="S_Adjust_Data_20" localSheetId="7">#REF!</definedName>
    <definedName name="S_Adjust_Data_20">#REF!</definedName>
    <definedName name="S_Adjust_Data_21" localSheetId="4">#REF!</definedName>
    <definedName name="S_Adjust_Data_21" localSheetId="7">#REF!</definedName>
    <definedName name="S_Adjust_Data_21">#REF!</definedName>
    <definedName name="S_Adjust_Data_23" localSheetId="4">#REF!</definedName>
    <definedName name="S_Adjust_Data_23" localSheetId="7">#REF!</definedName>
    <definedName name="S_Adjust_Data_23">#REF!</definedName>
    <definedName name="S_Adjust_Data_5" localSheetId="4">#REF!</definedName>
    <definedName name="S_Adjust_Data_5" localSheetId="7">#REF!</definedName>
    <definedName name="S_Adjust_Data_5">#REF!</definedName>
    <definedName name="S_Adjust_Data_8" localSheetId="4">#REF!</definedName>
    <definedName name="S_Adjust_Data_8" localSheetId="7">#REF!</definedName>
    <definedName name="S_Adjust_Data_8">#REF!</definedName>
    <definedName name="S_Adjust_GT" localSheetId="4">#REF!</definedName>
    <definedName name="S_Adjust_GT" localSheetId="7">#REF!</definedName>
    <definedName name="S_Adjust_GT">#REF!</definedName>
    <definedName name="S_Adjust_GT_1" localSheetId="4">#REF!</definedName>
    <definedName name="S_Adjust_GT_1" localSheetId="7">#REF!</definedName>
    <definedName name="S_Adjust_GT_1">#REF!</definedName>
    <definedName name="S_Adjust_GT_11">#REF!</definedName>
    <definedName name="S_Adjust_GT_12">#REF!</definedName>
    <definedName name="S_Adjust_GT_13">#REF!</definedName>
    <definedName name="S_Adjust_GT_18">#REF!</definedName>
    <definedName name="S_Adjust_GT_20" localSheetId="4">#REF!</definedName>
    <definedName name="S_Adjust_GT_20" localSheetId="7">#REF!</definedName>
    <definedName name="S_Adjust_GT_20">#REF!</definedName>
    <definedName name="S_Adjust_GT_21" localSheetId="4">#REF!</definedName>
    <definedName name="S_Adjust_GT_21" localSheetId="7">#REF!</definedName>
    <definedName name="S_Adjust_GT_21">#REF!</definedName>
    <definedName name="S_Adjust_GT_23" localSheetId="4">#REF!</definedName>
    <definedName name="S_Adjust_GT_23" localSheetId="7">#REF!</definedName>
    <definedName name="S_Adjust_GT_23">#REF!</definedName>
    <definedName name="S_Adjust_GT_5" localSheetId="4">#REF!</definedName>
    <definedName name="S_Adjust_GT_5" localSheetId="7">#REF!</definedName>
    <definedName name="S_Adjust_GT_5">#REF!</definedName>
    <definedName name="S_Adjust_GT_8" localSheetId="4">#REF!</definedName>
    <definedName name="S_Adjust_GT_8" localSheetId="7">#REF!</definedName>
    <definedName name="S_Adjust_GT_8">#REF!</definedName>
    <definedName name="S_AJE_Tot">#REF!</definedName>
    <definedName name="S_AJE_Tot_1" localSheetId="4">#REF!</definedName>
    <definedName name="S_AJE_Tot_1" localSheetId="7">#REF!</definedName>
    <definedName name="S_AJE_Tot_1">#REF!</definedName>
    <definedName name="S_AJE_Tot_11">#REF!</definedName>
    <definedName name="S_AJE_Tot_12">#REF!</definedName>
    <definedName name="S_AJE_Tot_13">#REF!</definedName>
    <definedName name="S_AJE_Tot_18">#REF!</definedName>
    <definedName name="S_AJE_Tot_20" localSheetId="4">#REF!</definedName>
    <definedName name="S_AJE_Tot_20" localSheetId="7">#REF!</definedName>
    <definedName name="S_AJE_Tot_20">#REF!</definedName>
    <definedName name="S_AJE_Tot_21" localSheetId="4">#REF!</definedName>
    <definedName name="S_AJE_Tot_21" localSheetId="7">#REF!</definedName>
    <definedName name="S_AJE_Tot_21">#REF!</definedName>
    <definedName name="S_AJE_Tot_23" localSheetId="4">#REF!</definedName>
    <definedName name="S_AJE_Tot_23" localSheetId="7">#REF!</definedName>
    <definedName name="S_AJE_Tot_23">#REF!</definedName>
    <definedName name="S_AJE_Tot_5" localSheetId="4">#REF!</definedName>
    <definedName name="S_AJE_Tot_5" localSheetId="7">#REF!</definedName>
    <definedName name="S_AJE_Tot_5">#REF!</definedName>
    <definedName name="S_AJE_Tot_8" localSheetId="4">#REF!</definedName>
    <definedName name="S_AJE_Tot_8" localSheetId="7">#REF!</definedName>
    <definedName name="S_AJE_Tot_8">#REF!</definedName>
    <definedName name="S_AJE_Tot_Data">[164]Lead!$H$1:$H$480</definedName>
    <definedName name="S_AJE_Tot_Data_1" localSheetId="8">#REF!</definedName>
    <definedName name="S_AJE_Tot_Data_1" localSheetId="4">#REF!</definedName>
    <definedName name="S_AJE_Tot_Data_1" localSheetId="7">#REF!</definedName>
    <definedName name="S_AJE_Tot_Data_1">#REF!</definedName>
    <definedName name="S_AJE_Tot_Data_11">#REF!</definedName>
    <definedName name="S_AJE_Tot_Data_12">#REF!</definedName>
    <definedName name="S_AJE_Tot_Data_13">#REF!</definedName>
    <definedName name="S_AJE_Tot_Data_18">#REF!</definedName>
    <definedName name="S_AJE_Tot_Data_20" localSheetId="4">#REF!</definedName>
    <definedName name="S_AJE_Tot_Data_20" localSheetId="7">#REF!</definedName>
    <definedName name="S_AJE_Tot_Data_20">#REF!</definedName>
    <definedName name="S_AJE_Tot_Data_21" localSheetId="4">#REF!</definedName>
    <definedName name="S_AJE_Tot_Data_21" localSheetId="7">#REF!</definedName>
    <definedName name="S_AJE_Tot_Data_21">#REF!</definedName>
    <definedName name="S_AJE_Tot_Data_23" localSheetId="4">#REF!</definedName>
    <definedName name="S_AJE_Tot_Data_23" localSheetId="7">#REF!</definedName>
    <definedName name="S_AJE_Tot_Data_23">#REF!</definedName>
    <definedName name="S_AJE_Tot_Data_5" localSheetId="4">#REF!</definedName>
    <definedName name="S_AJE_Tot_Data_5" localSheetId="7">#REF!</definedName>
    <definedName name="S_AJE_Tot_Data_5">#REF!</definedName>
    <definedName name="S_AJE_Tot_Data_8" localSheetId="4">#REF!</definedName>
    <definedName name="S_AJE_Tot_Data_8" localSheetId="7">#REF!</definedName>
    <definedName name="S_AJE_Tot_Data_8">#REF!</definedName>
    <definedName name="S_AJE_TOT_DATA1">#REF!</definedName>
    <definedName name="S_AJE_Tot_GT" localSheetId="4">#REF!</definedName>
    <definedName name="S_AJE_Tot_GT" localSheetId="7">#REF!</definedName>
    <definedName name="S_AJE_Tot_GT">#REF!</definedName>
    <definedName name="S_AJE_Tot_GT_1" localSheetId="4">#REF!</definedName>
    <definedName name="S_AJE_Tot_GT_1" localSheetId="7">#REF!</definedName>
    <definedName name="S_AJE_Tot_GT_1">#REF!</definedName>
    <definedName name="S_AJE_Tot_GT_11">#REF!</definedName>
    <definedName name="S_AJE_Tot_GT_12">#REF!</definedName>
    <definedName name="S_AJE_Tot_GT_13">#REF!</definedName>
    <definedName name="S_AJE_Tot_GT_18">#REF!</definedName>
    <definedName name="S_AJE_Tot_GT_20" localSheetId="4">#REF!</definedName>
    <definedName name="S_AJE_Tot_GT_20" localSheetId="7">#REF!</definedName>
    <definedName name="S_AJE_Tot_GT_20">#REF!</definedName>
    <definedName name="S_AJE_Tot_GT_21" localSheetId="4">#REF!</definedName>
    <definedName name="S_AJE_Tot_GT_21" localSheetId="7">#REF!</definedName>
    <definedName name="S_AJE_Tot_GT_21">#REF!</definedName>
    <definedName name="S_AJE_Tot_GT_23" localSheetId="4">#REF!</definedName>
    <definedName name="S_AJE_Tot_GT_23" localSheetId="7">#REF!</definedName>
    <definedName name="S_AJE_Tot_GT_23">#REF!</definedName>
    <definedName name="S_AJE_Tot_GT_5" localSheetId="4">#REF!</definedName>
    <definedName name="S_AJE_Tot_GT_5" localSheetId="7">#REF!</definedName>
    <definedName name="S_AJE_Tot_GT_5">#REF!</definedName>
    <definedName name="S_AJE_Tot_GT_8" localSheetId="4">#REF!</definedName>
    <definedName name="S_AJE_Tot_GT_8" localSheetId="7">#REF!</definedName>
    <definedName name="S_AJE_Tot_GT_8">#REF!</definedName>
    <definedName name="S_CompNum">#REF!</definedName>
    <definedName name="S_CompNum_1" localSheetId="4">#REF!</definedName>
    <definedName name="S_CompNum_1" localSheetId="7">#REF!</definedName>
    <definedName name="S_CompNum_1">#REF!</definedName>
    <definedName name="S_CompNum_11">#REF!</definedName>
    <definedName name="S_CompNum_12">#REF!</definedName>
    <definedName name="S_CompNum_13">#REF!</definedName>
    <definedName name="S_CompNum_18">#REF!</definedName>
    <definedName name="S_CompNum_20" localSheetId="4">#REF!</definedName>
    <definedName name="S_CompNum_20" localSheetId="7">#REF!</definedName>
    <definedName name="S_CompNum_20">#REF!</definedName>
    <definedName name="S_CompNum_21" localSheetId="4">#REF!</definedName>
    <definedName name="S_CompNum_21" localSheetId="7">#REF!</definedName>
    <definedName name="S_CompNum_21">#REF!</definedName>
    <definedName name="S_CompNum_23" localSheetId="4">#REF!</definedName>
    <definedName name="S_CompNum_23" localSheetId="7">#REF!</definedName>
    <definedName name="S_CompNum_23">#REF!</definedName>
    <definedName name="S_CompNum_5" localSheetId="4">#REF!</definedName>
    <definedName name="S_CompNum_5" localSheetId="7">#REF!</definedName>
    <definedName name="S_CompNum_5">#REF!</definedName>
    <definedName name="S_CompNum_8" localSheetId="4">#REF!</definedName>
    <definedName name="S_CompNum_8" localSheetId="7">#REF!</definedName>
    <definedName name="S_CompNum_8">#REF!</definedName>
    <definedName name="S_CY_Beg">#REF!</definedName>
    <definedName name="S_CY_Beg_1" localSheetId="4">#REF!</definedName>
    <definedName name="S_CY_Beg_1" localSheetId="7">#REF!</definedName>
    <definedName name="S_CY_Beg_1">#REF!</definedName>
    <definedName name="S_CY_Beg_11">#REF!</definedName>
    <definedName name="S_CY_Beg_12">#REF!</definedName>
    <definedName name="S_CY_Beg_13">#REF!</definedName>
    <definedName name="S_CY_Beg_18">#REF!</definedName>
    <definedName name="S_CY_Beg_20" localSheetId="4">#REF!</definedName>
    <definedName name="S_CY_Beg_20" localSheetId="7">#REF!</definedName>
    <definedName name="S_CY_Beg_20">#REF!</definedName>
    <definedName name="S_CY_Beg_21" localSheetId="4">#REF!</definedName>
    <definedName name="S_CY_Beg_21" localSheetId="7">#REF!</definedName>
    <definedName name="S_CY_Beg_21">#REF!</definedName>
    <definedName name="S_CY_Beg_23" localSheetId="4">#REF!</definedName>
    <definedName name="S_CY_Beg_23" localSheetId="7">#REF!</definedName>
    <definedName name="S_CY_Beg_23">#REF!</definedName>
    <definedName name="S_CY_Beg_5" localSheetId="4">#REF!</definedName>
    <definedName name="S_CY_Beg_5" localSheetId="7">#REF!</definedName>
    <definedName name="S_CY_Beg_5">#REF!</definedName>
    <definedName name="S_CY_Beg_8" localSheetId="4">#REF!</definedName>
    <definedName name="S_CY_Beg_8" localSheetId="7">#REF!</definedName>
    <definedName name="S_CY_Beg_8">#REF!</definedName>
    <definedName name="S_CY_Beg_Data">[164]Lead!$F$1:$F$480</definedName>
    <definedName name="S_CY_Beg_Data_1" localSheetId="8">#REF!</definedName>
    <definedName name="S_CY_Beg_Data_1" localSheetId="4">#REF!</definedName>
    <definedName name="S_CY_Beg_Data_1" localSheetId="7">#REF!</definedName>
    <definedName name="S_CY_Beg_Data_1">#REF!</definedName>
    <definedName name="S_CY_Beg_Data_11">#REF!</definedName>
    <definedName name="S_CY_Beg_Data_12">#REF!</definedName>
    <definedName name="S_CY_Beg_Data_13">#REF!</definedName>
    <definedName name="S_CY_Beg_Data_18">#REF!</definedName>
    <definedName name="S_CY_Beg_Data_20" localSheetId="4">#REF!</definedName>
    <definedName name="S_CY_Beg_Data_20" localSheetId="7">#REF!</definedName>
    <definedName name="S_CY_Beg_Data_20">#REF!</definedName>
    <definedName name="S_CY_Beg_Data_21" localSheetId="4">#REF!</definedName>
    <definedName name="S_CY_Beg_Data_21" localSheetId="7">#REF!</definedName>
    <definedName name="S_CY_Beg_Data_21">#REF!</definedName>
    <definedName name="S_CY_Beg_Data_23" localSheetId="4">#REF!</definedName>
    <definedName name="S_CY_Beg_Data_23" localSheetId="7">#REF!</definedName>
    <definedName name="S_CY_Beg_Data_23">#REF!</definedName>
    <definedName name="S_CY_Beg_Data_5" localSheetId="4">#REF!</definedName>
    <definedName name="S_CY_Beg_Data_5" localSheetId="7">#REF!</definedName>
    <definedName name="S_CY_Beg_Data_5">#REF!</definedName>
    <definedName name="S_CY_Beg_Data_8" localSheetId="4">#REF!</definedName>
    <definedName name="S_CY_Beg_Data_8" localSheetId="7">#REF!</definedName>
    <definedName name="S_CY_Beg_Data_8">#REF!</definedName>
    <definedName name="S_CY_Beg_GT" localSheetId="4">#REF!</definedName>
    <definedName name="S_CY_Beg_GT" localSheetId="7">#REF!</definedName>
    <definedName name="S_CY_Beg_GT">#REF!</definedName>
    <definedName name="S_CY_Beg_GT_1" localSheetId="4">#REF!</definedName>
    <definedName name="S_CY_Beg_GT_1" localSheetId="7">#REF!</definedName>
    <definedName name="S_CY_Beg_GT_1">#REF!</definedName>
    <definedName name="S_CY_Beg_GT_11">#REF!</definedName>
    <definedName name="S_CY_Beg_GT_12">#REF!</definedName>
    <definedName name="S_CY_Beg_GT_13">#REF!</definedName>
    <definedName name="S_CY_Beg_GT_18">#REF!</definedName>
    <definedName name="S_CY_Beg_GT_20" localSheetId="4">#REF!</definedName>
    <definedName name="S_CY_Beg_GT_20" localSheetId="7">#REF!</definedName>
    <definedName name="S_CY_Beg_GT_20">#REF!</definedName>
    <definedName name="S_CY_Beg_GT_21" localSheetId="4">#REF!</definedName>
    <definedName name="S_CY_Beg_GT_21" localSheetId="7">#REF!</definedName>
    <definedName name="S_CY_Beg_GT_21">#REF!</definedName>
    <definedName name="S_CY_Beg_GT_23" localSheetId="4">#REF!</definedName>
    <definedName name="S_CY_Beg_GT_23" localSheetId="7">#REF!</definedName>
    <definedName name="S_CY_Beg_GT_23">#REF!</definedName>
    <definedName name="S_CY_Beg_GT_5" localSheetId="4">#REF!</definedName>
    <definedName name="S_CY_Beg_GT_5" localSheetId="7">#REF!</definedName>
    <definedName name="S_CY_Beg_GT_5">#REF!</definedName>
    <definedName name="S_CY_Beg_GT_8" localSheetId="4">#REF!</definedName>
    <definedName name="S_CY_Beg_GT_8" localSheetId="7">#REF!</definedName>
    <definedName name="S_CY_Beg_GT_8">#REF!</definedName>
    <definedName name="S_CY_End">#REF!</definedName>
    <definedName name="S_CY_End_1" localSheetId="4">#REF!</definedName>
    <definedName name="S_CY_End_1" localSheetId="7">#REF!</definedName>
    <definedName name="S_CY_End_1">#REF!</definedName>
    <definedName name="S_CY_End_11">#REF!</definedName>
    <definedName name="S_CY_End_12">#REF!</definedName>
    <definedName name="S_CY_End_13">#REF!</definedName>
    <definedName name="S_CY_End_18">#REF!</definedName>
    <definedName name="S_CY_End_20" localSheetId="4">#REF!</definedName>
    <definedName name="S_CY_End_20" localSheetId="7">#REF!</definedName>
    <definedName name="S_CY_End_20">#REF!</definedName>
    <definedName name="S_CY_End_21" localSheetId="4">#REF!</definedName>
    <definedName name="S_CY_End_21" localSheetId="7">#REF!</definedName>
    <definedName name="S_CY_End_21">#REF!</definedName>
    <definedName name="S_CY_End_23" localSheetId="4">#REF!</definedName>
    <definedName name="S_CY_End_23" localSheetId="7">#REF!</definedName>
    <definedName name="S_CY_End_23">#REF!</definedName>
    <definedName name="S_CY_End_5" localSheetId="4">#REF!</definedName>
    <definedName name="S_CY_End_5" localSheetId="7">#REF!</definedName>
    <definedName name="S_CY_End_5">#REF!</definedName>
    <definedName name="S_CY_End_8" localSheetId="4">#REF!</definedName>
    <definedName name="S_CY_End_8" localSheetId="7">#REF!</definedName>
    <definedName name="S_CY_End_8">#REF!</definedName>
    <definedName name="S_CY_End_Data">[164]Lead!$K$1:$K$480</definedName>
    <definedName name="S_CY_End_Data_1" localSheetId="8">#REF!</definedName>
    <definedName name="S_CY_End_Data_1" localSheetId="4">#REF!</definedName>
    <definedName name="S_CY_End_Data_1" localSheetId="7">#REF!</definedName>
    <definedName name="S_CY_End_Data_1">#REF!</definedName>
    <definedName name="S_CY_End_Data_11">#REF!</definedName>
    <definedName name="S_CY_End_Data_12">#REF!</definedName>
    <definedName name="S_CY_End_Data_13">#REF!</definedName>
    <definedName name="S_CY_End_Data_18">#REF!</definedName>
    <definedName name="S_CY_End_Data_20" localSheetId="4">#REF!</definedName>
    <definedName name="S_CY_End_Data_20" localSheetId="7">#REF!</definedName>
    <definedName name="S_CY_End_Data_20">#REF!</definedName>
    <definedName name="S_CY_End_Data_21" localSheetId="4">#REF!</definedName>
    <definedName name="S_CY_End_Data_21" localSheetId="7">#REF!</definedName>
    <definedName name="S_CY_End_Data_21">#REF!</definedName>
    <definedName name="S_CY_End_Data_23" localSheetId="4">#REF!</definedName>
    <definedName name="S_CY_End_Data_23" localSheetId="7">#REF!</definedName>
    <definedName name="S_CY_End_Data_23">#REF!</definedName>
    <definedName name="S_CY_End_Data_5" localSheetId="4">#REF!</definedName>
    <definedName name="S_CY_End_Data_5" localSheetId="7">#REF!</definedName>
    <definedName name="S_CY_End_Data_5">#REF!</definedName>
    <definedName name="S_CY_End_Data_8" localSheetId="4">#REF!</definedName>
    <definedName name="S_CY_End_Data_8" localSheetId="7">#REF!</definedName>
    <definedName name="S_CY_End_Data_8">#REF!</definedName>
    <definedName name="S_CY_End_GT" localSheetId="4">#REF!</definedName>
    <definedName name="S_CY_End_GT" localSheetId="7">#REF!</definedName>
    <definedName name="S_CY_End_GT">#REF!</definedName>
    <definedName name="S_CY_End_GT_1" localSheetId="4">#REF!</definedName>
    <definedName name="S_CY_End_GT_1" localSheetId="7">#REF!</definedName>
    <definedName name="S_CY_End_GT_1">#REF!</definedName>
    <definedName name="S_CY_End_GT_11">#REF!</definedName>
    <definedName name="S_CY_End_GT_12">#REF!</definedName>
    <definedName name="S_CY_End_GT_13">#REF!</definedName>
    <definedName name="S_CY_End_GT_18">#REF!</definedName>
    <definedName name="S_CY_End_GT_20" localSheetId="4">#REF!</definedName>
    <definedName name="S_CY_End_GT_20" localSheetId="7">#REF!</definedName>
    <definedName name="S_CY_End_GT_20">#REF!</definedName>
    <definedName name="S_CY_End_GT_21" localSheetId="4">#REF!</definedName>
    <definedName name="S_CY_End_GT_21" localSheetId="7">#REF!</definedName>
    <definedName name="S_CY_End_GT_21">#REF!</definedName>
    <definedName name="S_CY_End_GT_23" localSheetId="4">#REF!</definedName>
    <definedName name="S_CY_End_GT_23" localSheetId="7">#REF!</definedName>
    <definedName name="S_CY_End_GT_23">#REF!</definedName>
    <definedName name="S_CY_End_GT_5" localSheetId="4">#REF!</definedName>
    <definedName name="S_CY_End_GT_5" localSheetId="7">#REF!</definedName>
    <definedName name="S_CY_End_GT_5">#REF!</definedName>
    <definedName name="S_CY_End_GT_8" localSheetId="4">#REF!</definedName>
    <definedName name="S_CY_End_GT_8" localSheetId="7">#REF!</definedName>
    <definedName name="S_CY_End_GT_8">#REF!</definedName>
    <definedName name="S_Diff_Amt">[207]Breakups!#REF!</definedName>
    <definedName name="S_Diff_Amt_1" localSheetId="8">#REF!</definedName>
    <definedName name="S_Diff_Amt_1" localSheetId="4">#REF!</definedName>
    <definedName name="S_Diff_Amt_1" localSheetId="7">#REF!</definedName>
    <definedName name="S_Diff_Amt_1">#REF!</definedName>
    <definedName name="S_Diff_Amt_11">#REF!</definedName>
    <definedName name="S_Diff_Amt_12">#REF!</definedName>
    <definedName name="S_Diff_Amt_13">#REF!</definedName>
    <definedName name="S_Diff_Amt_18">#REF!</definedName>
    <definedName name="S_Diff_Amt_20" localSheetId="4">#REF!</definedName>
    <definedName name="S_Diff_Amt_20" localSheetId="7">#REF!</definedName>
    <definedName name="S_Diff_Amt_20">#REF!</definedName>
    <definedName name="S_Diff_Amt_21" localSheetId="4">#REF!</definedName>
    <definedName name="S_Diff_Amt_21" localSheetId="7">#REF!</definedName>
    <definedName name="S_Diff_Amt_21">#REF!</definedName>
    <definedName name="S_Diff_Amt_23" localSheetId="4">#REF!</definedName>
    <definedName name="S_Diff_Amt_23" localSheetId="7">#REF!</definedName>
    <definedName name="S_Diff_Amt_23">#REF!</definedName>
    <definedName name="S_Diff_Amt_5" localSheetId="4">#REF!</definedName>
    <definedName name="S_Diff_Amt_5" localSheetId="7">#REF!</definedName>
    <definedName name="S_Diff_Amt_5">#REF!</definedName>
    <definedName name="S_Diff_Amt_8" localSheetId="4">#REF!</definedName>
    <definedName name="S_Diff_Amt_8" localSheetId="7">#REF!</definedName>
    <definedName name="S_Diff_Amt_8">#REF!</definedName>
    <definedName name="S_Diff_Pct">[207]Breakups!#REF!</definedName>
    <definedName name="S_Diff_Pct_1" localSheetId="8">#REF!</definedName>
    <definedName name="S_Diff_Pct_1" localSheetId="4">#REF!</definedName>
    <definedName name="S_Diff_Pct_1" localSheetId="7">#REF!</definedName>
    <definedName name="S_Diff_Pct_1">#REF!</definedName>
    <definedName name="S_Diff_Pct_11">#REF!</definedName>
    <definedName name="S_Diff_Pct_12">#REF!</definedName>
    <definedName name="S_Diff_Pct_13">#REF!</definedName>
    <definedName name="S_Diff_Pct_18">#REF!</definedName>
    <definedName name="S_Diff_Pct_20" localSheetId="4">#REF!</definedName>
    <definedName name="S_Diff_Pct_20" localSheetId="7">#REF!</definedName>
    <definedName name="S_Diff_Pct_20">#REF!</definedName>
    <definedName name="S_Diff_Pct_21" localSheetId="4">#REF!</definedName>
    <definedName name="S_Diff_Pct_21" localSheetId="7">#REF!</definedName>
    <definedName name="S_Diff_Pct_21">#REF!</definedName>
    <definedName name="S_Diff_Pct_23" localSheetId="4">#REF!</definedName>
    <definedName name="S_Diff_Pct_23" localSheetId="7">#REF!</definedName>
    <definedName name="S_Diff_Pct_23">#REF!</definedName>
    <definedName name="S_Diff_Pct_5" localSheetId="4">#REF!</definedName>
    <definedName name="S_Diff_Pct_5" localSheetId="7">#REF!</definedName>
    <definedName name="S_Diff_Pct_5">#REF!</definedName>
    <definedName name="S_Diff_Pct_8" localSheetId="4">#REF!</definedName>
    <definedName name="S_Diff_Pct_8" localSheetId="7">#REF!</definedName>
    <definedName name="S_Diff_Pct_8">#REF!</definedName>
    <definedName name="S_GrpNum">#REF!</definedName>
    <definedName name="S_GrpNum_1" localSheetId="4">#REF!</definedName>
    <definedName name="S_GrpNum_1" localSheetId="7">#REF!</definedName>
    <definedName name="S_GrpNum_1">#REF!</definedName>
    <definedName name="S_GrpNum_11">#REF!</definedName>
    <definedName name="S_GrpNum_12">#REF!</definedName>
    <definedName name="S_GrpNum_13">#REF!</definedName>
    <definedName name="S_GrpNum_18">#REF!</definedName>
    <definedName name="S_GrpNum_20" localSheetId="4">#REF!</definedName>
    <definedName name="S_GrpNum_20" localSheetId="7">#REF!</definedName>
    <definedName name="S_GrpNum_20">#REF!</definedName>
    <definedName name="S_GrpNum_21" localSheetId="4">#REF!</definedName>
    <definedName name="S_GrpNum_21" localSheetId="7">#REF!</definedName>
    <definedName name="S_GrpNum_21">#REF!</definedName>
    <definedName name="S_GrpNum_23" localSheetId="4">#REF!</definedName>
    <definedName name="S_GrpNum_23" localSheetId="7">#REF!</definedName>
    <definedName name="S_GrpNum_23">#REF!</definedName>
    <definedName name="S_GrpNum_5" localSheetId="4">#REF!</definedName>
    <definedName name="S_GrpNum_5" localSheetId="7">#REF!</definedName>
    <definedName name="S_GrpNum_5">#REF!</definedName>
    <definedName name="S_GrpNum_8" localSheetId="4">#REF!</definedName>
    <definedName name="S_GrpNum_8" localSheetId="7">#REF!</definedName>
    <definedName name="S_GrpNum_8">#REF!</definedName>
    <definedName name="S_Headings" localSheetId="4">#REF!</definedName>
    <definedName name="S_Headings" localSheetId="7">#REF!</definedName>
    <definedName name="S_Headings">#REF!</definedName>
    <definedName name="S_Headings_1" localSheetId="4">#REF!</definedName>
    <definedName name="S_Headings_1" localSheetId="7">#REF!</definedName>
    <definedName name="S_Headings_1">#REF!</definedName>
    <definedName name="S_Headings_11">#REF!</definedName>
    <definedName name="S_Headings_12">#REF!</definedName>
    <definedName name="S_Headings_13">#REF!</definedName>
    <definedName name="S_Headings_18">#REF!</definedName>
    <definedName name="S_Headings_20" localSheetId="4">#REF!</definedName>
    <definedName name="S_Headings_20" localSheetId="7">#REF!</definedName>
    <definedName name="S_Headings_20">#REF!</definedName>
    <definedName name="S_Headings_21" localSheetId="4">#REF!</definedName>
    <definedName name="S_Headings_21" localSheetId="7">#REF!</definedName>
    <definedName name="S_Headings_21">#REF!</definedName>
    <definedName name="S_Headings_23" localSheetId="4">#REF!</definedName>
    <definedName name="S_Headings_23" localSheetId="7">#REF!</definedName>
    <definedName name="S_Headings_23">#REF!</definedName>
    <definedName name="S_Headings_5" localSheetId="4">#REF!</definedName>
    <definedName name="S_Headings_5" localSheetId="7">#REF!</definedName>
    <definedName name="S_Headings_5">#REF!</definedName>
    <definedName name="S_Headings_8" localSheetId="4">#REF!</definedName>
    <definedName name="S_Headings_8" localSheetId="7">#REF!</definedName>
    <definedName name="S_Headings_8">#REF!</definedName>
    <definedName name="S_KeyValue" localSheetId="4">#REF!</definedName>
    <definedName name="S_KeyValue" localSheetId="7">#REF!</definedName>
    <definedName name="S_KeyValue">#REF!</definedName>
    <definedName name="S_KeyValue_1" localSheetId="4">#REF!</definedName>
    <definedName name="S_KeyValue_1" localSheetId="7">#REF!</definedName>
    <definedName name="S_KeyValue_1">#REF!</definedName>
    <definedName name="S_KeyValue_11">#REF!</definedName>
    <definedName name="S_KeyValue_12">#REF!</definedName>
    <definedName name="S_KeyValue_13">#REF!</definedName>
    <definedName name="S_KeyValue_18">#REF!</definedName>
    <definedName name="S_KeyValue_20" localSheetId="4">#REF!</definedName>
    <definedName name="S_KeyValue_20" localSheetId="7">#REF!</definedName>
    <definedName name="S_KeyValue_20">#REF!</definedName>
    <definedName name="S_KeyValue_21" localSheetId="4">#REF!</definedName>
    <definedName name="S_KeyValue_21" localSheetId="7">#REF!</definedName>
    <definedName name="S_KeyValue_21">#REF!</definedName>
    <definedName name="S_KeyValue_23" localSheetId="4">#REF!</definedName>
    <definedName name="S_KeyValue_23" localSheetId="7">#REF!</definedName>
    <definedName name="S_KeyValue_23">#REF!</definedName>
    <definedName name="S_KeyValue_5" localSheetId="4">#REF!</definedName>
    <definedName name="S_KeyValue_5" localSheetId="7">#REF!</definedName>
    <definedName name="S_KeyValue_5">#REF!</definedName>
    <definedName name="S_KeyValue_8" localSheetId="4">#REF!</definedName>
    <definedName name="S_KeyValue_8" localSheetId="7">#REF!</definedName>
    <definedName name="S_KeyValue_8">#REF!</definedName>
    <definedName name="S_PY_End">[207]Breakups!#REF!</definedName>
    <definedName name="S_PY_End_1" localSheetId="8">#REF!</definedName>
    <definedName name="S_PY_End_1" localSheetId="4">#REF!</definedName>
    <definedName name="S_PY_End_1" localSheetId="7">#REF!</definedName>
    <definedName name="S_PY_End_1">#REF!</definedName>
    <definedName name="S_PY_End_11">#REF!</definedName>
    <definedName name="S_PY_End_12">#REF!</definedName>
    <definedName name="S_PY_End_13">#REF!</definedName>
    <definedName name="S_PY_End_18">#REF!</definedName>
    <definedName name="S_PY_End_20" localSheetId="4">#REF!</definedName>
    <definedName name="S_PY_End_20" localSheetId="7">#REF!</definedName>
    <definedName name="S_PY_End_20">#REF!</definedName>
    <definedName name="S_PY_End_21" localSheetId="4">#REF!</definedName>
    <definedName name="S_PY_End_21" localSheetId="7">#REF!</definedName>
    <definedName name="S_PY_End_21">#REF!</definedName>
    <definedName name="S_PY_End_23" localSheetId="4">#REF!</definedName>
    <definedName name="S_PY_End_23" localSheetId="7">#REF!</definedName>
    <definedName name="S_PY_End_23">#REF!</definedName>
    <definedName name="S_PY_End_5" localSheetId="4">#REF!</definedName>
    <definedName name="S_PY_End_5" localSheetId="7">#REF!</definedName>
    <definedName name="S_PY_End_5">#REF!</definedName>
    <definedName name="S_PY_End_8" localSheetId="4">#REF!</definedName>
    <definedName name="S_PY_End_8" localSheetId="7">#REF!</definedName>
    <definedName name="S_PY_End_8">#REF!</definedName>
    <definedName name="S_PY_End_Data">[164]Lead!$M$1:$M$480</definedName>
    <definedName name="S_PY_End_Data_1" localSheetId="8">#REF!</definedName>
    <definedName name="S_PY_End_Data_1" localSheetId="4">#REF!</definedName>
    <definedName name="S_PY_End_Data_1" localSheetId="7">#REF!</definedName>
    <definedName name="S_PY_End_Data_1">#REF!</definedName>
    <definedName name="S_PY_End_Data_11">#REF!</definedName>
    <definedName name="S_PY_End_Data_12">#REF!</definedName>
    <definedName name="S_PY_End_Data_13">#REF!</definedName>
    <definedName name="S_PY_End_Data_18">#REF!</definedName>
    <definedName name="S_PY_End_Data_20" localSheetId="4">#REF!</definedName>
    <definedName name="S_PY_End_Data_20" localSheetId="7">#REF!</definedName>
    <definedName name="S_PY_End_Data_20">#REF!</definedName>
    <definedName name="S_PY_End_Data_21" localSheetId="4">#REF!</definedName>
    <definedName name="S_PY_End_Data_21" localSheetId="7">#REF!</definedName>
    <definedName name="S_PY_End_Data_21">#REF!</definedName>
    <definedName name="S_PY_End_Data_23" localSheetId="4">#REF!</definedName>
    <definedName name="S_PY_End_Data_23" localSheetId="7">#REF!</definedName>
    <definedName name="S_PY_End_Data_23">#REF!</definedName>
    <definedName name="S_PY_End_Data_5" localSheetId="4">#REF!</definedName>
    <definedName name="S_PY_End_Data_5" localSheetId="7">#REF!</definedName>
    <definedName name="S_PY_End_Data_5">#REF!</definedName>
    <definedName name="S_PY_End_Data_8" localSheetId="4">#REF!</definedName>
    <definedName name="S_PY_End_Data_8" localSheetId="7">#REF!</definedName>
    <definedName name="S_PY_End_Data_8">#REF!</definedName>
    <definedName name="S_PY_End_GT" localSheetId="8">#REF!</definedName>
    <definedName name="S_PY_End_GT" localSheetId="4">#REF!</definedName>
    <definedName name="S_PY_End_GT" localSheetId="7">#REF!</definedName>
    <definedName name="S_PY_End_GT">#REF!</definedName>
    <definedName name="S_PY_End_GT_1" localSheetId="4">#REF!</definedName>
    <definedName name="S_PY_End_GT_1" localSheetId="7">#REF!</definedName>
    <definedName name="S_PY_End_GT_1">#REF!</definedName>
    <definedName name="S_PY_End_GT_11">#REF!</definedName>
    <definedName name="S_PY_End_GT_12">#REF!</definedName>
    <definedName name="S_PY_End_GT_13">#REF!</definedName>
    <definedName name="S_PY_End_GT_18">#REF!</definedName>
    <definedName name="S_PY_End_GT_20" localSheetId="4">#REF!</definedName>
    <definedName name="S_PY_End_GT_20" localSheetId="7">#REF!</definedName>
    <definedName name="S_PY_End_GT_20">#REF!</definedName>
    <definedName name="S_PY_End_GT_21" localSheetId="4">#REF!</definedName>
    <definedName name="S_PY_End_GT_21" localSheetId="7">#REF!</definedName>
    <definedName name="S_PY_End_GT_21">#REF!</definedName>
    <definedName name="S_PY_End_GT_23" localSheetId="4">#REF!</definedName>
    <definedName name="S_PY_End_GT_23" localSheetId="7">#REF!</definedName>
    <definedName name="S_PY_End_GT_23">#REF!</definedName>
    <definedName name="S_PY_End_GT_5" localSheetId="4">#REF!</definedName>
    <definedName name="S_PY_End_GT_5" localSheetId="7">#REF!</definedName>
    <definedName name="S_PY_End_GT_5">#REF!</definedName>
    <definedName name="S_PY_End_GT_8" localSheetId="4">#REF!</definedName>
    <definedName name="S_PY_End_GT_8" localSheetId="7">#REF!</definedName>
    <definedName name="S_PY_End_GT_8">#REF!</definedName>
    <definedName name="S_RJE_Tot">#REF!</definedName>
    <definedName name="S_RJE_Tot_1" localSheetId="4">#REF!</definedName>
    <definedName name="S_RJE_Tot_1" localSheetId="7">#REF!</definedName>
    <definedName name="S_RJE_Tot_1">#REF!</definedName>
    <definedName name="S_RJE_Tot_11">#REF!</definedName>
    <definedName name="S_RJE_Tot_12">#REF!</definedName>
    <definedName name="S_RJE_Tot_13">#REF!</definedName>
    <definedName name="S_RJE_Tot_18">#REF!</definedName>
    <definedName name="S_RJE_Tot_20" localSheetId="4">#REF!</definedName>
    <definedName name="S_RJE_Tot_20" localSheetId="7">#REF!</definedName>
    <definedName name="S_RJE_Tot_20">#REF!</definedName>
    <definedName name="S_RJE_Tot_21" localSheetId="4">#REF!</definedName>
    <definedName name="S_RJE_Tot_21" localSheetId="7">#REF!</definedName>
    <definedName name="S_RJE_Tot_21">#REF!</definedName>
    <definedName name="S_RJE_Tot_23" localSheetId="4">#REF!</definedName>
    <definedName name="S_RJE_Tot_23" localSheetId="7">#REF!</definedName>
    <definedName name="S_RJE_Tot_23">#REF!</definedName>
    <definedName name="S_RJE_Tot_5" localSheetId="4">#REF!</definedName>
    <definedName name="S_RJE_Tot_5" localSheetId="7">#REF!</definedName>
    <definedName name="S_RJE_Tot_5">#REF!</definedName>
    <definedName name="S_RJE_Tot_8" localSheetId="4">#REF!</definedName>
    <definedName name="S_RJE_Tot_8" localSheetId="7">#REF!</definedName>
    <definedName name="S_RJE_Tot_8">#REF!</definedName>
    <definedName name="S_RJE_Tot_Data">[164]Lead!$J$1:$J$480</definedName>
    <definedName name="S_RJE_Tot_Data_1" localSheetId="8">#REF!</definedName>
    <definedName name="S_RJE_Tot_Data_1" localSheetId="4">#REF!</definedName>
    <definedName name="S_RJE_Tot_Data_1" localSheetId="7">#REF!</definedName>
    <definedName name="S_RJE_Tot_Data_1">#REF!</definedName>
    <definedName name="S_RJE_Tot_Data_11">#REF!</definedName>
    <definedName name="S_RJE_Tot_Data_12">#REF!</definedName>
    <definedName name="S_RJE_Tot_Data_13">#REF!</definedName>
    <definedName name="S_RJE_Tot_Data_18">#REF!</definedName>
    <definedName name="S_RJE_Tot_Data_20" localSheetId="4">#REF!</definedName>
    <definedName name="S_RJE_Tot_Data_20" localSheetId="7">#REF!</definedName>
    <definedName name="S_RJE_Tot_Data_20">#REF!</definedName>
    <definedName name="S_RJE_Tot_Data_21" localSheetId="4">#REF!</definedName>
    <definedName name="S_RJE_Tot_Data_21" localSheetId="7">#REF!</definedName>
    <definedName name="S_RJE_Tot_Data_21">#REF!</definedName>
    <definedName name="S_RJE_Tot_Data_23" localSheetId="4">#REF!</definedName>
    <definedName name="S_RJE_Tot_Data_23" localSheetId="7">#REF!</definedName>
    <definedName name="S_RJE_Tot_Data_23">#REF!</definedName>
    <definedName name="S_RJE_Tot_Data_5" localSheetId="4">#REF!</definedName>
    <definedName name="S_RJE_Tot_Data_5" localSheetId="7">#REF!</definedName>
    <definedName name="S_RJE_Tot_Data_5">#REF!</definedName>
    <definedName name="S_RJE_Tot_Data_8" localSheetId="4">#REF!</definedName>
    <definedName name="S_RJE_Tot_Data_8" localSheetId="7">#REF!</definedName>
    <definedName name="S_RJE_Tot_Data_8">#REF!</definedName>
    <definedName name="S_RJE_Tot_GT" localSheetId="4">#REF!</definedName>
    <definedName name="S_RJE_Tot_GT" localSheetId="7">#REF!</definedName>
    <definedName name="S_RJE_Tot_GT">#REF!</definedName>
    <definedName name="S_RJE_Tot_GT_1" localSheetId="4">#REF!</definedName>
    <definedName name="S_RJE_Tot_GT_1" localSheetId="7">#REF!</definedName>
    <definedName name="S_RJE_Tot_GT_1">#REF!</definedName>
    <definedName name="S_RJE_Tot_GT_11">#REF!</definedName>
    <definedName name="S_RJE_Tot_GT_12">#REF!</definedName>
    <definedName name="S_RJE_Tot_GT_13">#REF!</definedName>
    <definedName name="S_RJE_Tot_GT_18">#REF!</definedName>
    <definedName name="S_RJE_Tot_GT_20" localSheetId="4">#REF!</definedName>
    <definedName name="S_RJE_Tot_GT_20" localSheetId="7">#REF!</definedName>
    <definedName name="S_RJE_Tot_GT_20">#REF!</definedName>
    <definedName name="S_RJE_Tot_GT_21" localSheetId="4">#REF!</definedName>
    <definedName name="S_RJE_Tot_GT_21" localSheetId="7">#REF!</definedName>
    <definedName name="S_RJE_Tot_GT_21">#REF!</definedName>
    <definedName name="S_RJE_Tot_GT_23" localSheetId="4">#REF!</definedName>
    <definedName name="S_RJE_Tot_GT_23" localSheetId="7">#REF!</definedName>
    <definedName name="S_RJE_Tot_GT_23">#REF!</definedName>
    <definedName name="S_RJE_Tot_GT_5" localSheetId="4">#REF!</definedName>
    <definedName name="S_RJE_Tot_GT_5" localSheetId="7">#REF!</definedName>
    <definedName name="S_RJE_Tot_GT_5">#REF!</definedName>
    <definedName name="S_RJE_Tot_GT_8" localSheetId="4">#REF!</definedName>
    <definedName name="S_RJE_Tot_GT_8" localSheetId="7">#REF!</definedName>
    <definedName name="S_RJE_Tot_GT_8">#REF!</definedName>
    <definedName name="S_RowNum">#REF!</definedName>
    <definedName name="S_RowNum_1" localSheetId="4">#REF!</definedName>
    <definedName name="S_RowNum_1" localSheetId="7">#REF!</definedName>
    <definedName name="S_RowNum_1">#REF!</definedName>
    <definedName name="S_RowNum_11">#REF!</definedName>
    <definedName name="S_RowNum_12">#REF!</definedName>
    <definedName name="S_RowNum_13">#REF!</definedName>
    <definedName name="S_RowNum_18">#REF!</definedName>
    <definedName name="S_RowNum_20" localSheetId="4">#REF!</definedName>
    <definedName name="S_RowNum_20" localSheetId="7">#REF!</definedName>
    <definedName name="S_RowNum_20">#REF!</definedName>
    <definedName name="S_RowNum_21" localSheetId="4">#REF!</definedName>
    <definedName name="S_RowNum_21" localSheetId="7">#REF!</definedName>
    <definedName name="S_RowNum_21">#REF!</definedName>
    <definedName name="S_RowNum_23" localSheetId="4">#REF!</definedName>
    <definedName name="S_RowNum_23" localSheetId="7">#REF!</definedName>
    <definedName name="S_RowNum_23">#REF!</definedName>
    <definedName name="S_RowNum_5" localSheetId="4">#REF!</definedName>
    <definedName name="S_RowNum_5" localSheetId="7">#REF!</definedName>
    <definedName name="S_RowNum_5">#REF!</definedName>
    <definedName name="S_RowNum_8" localSheetId="4">#REF!</definedName>
    <definedName name="S_RowNum_8" localSheetId="7">#REF!</definedName>
    <definedName name="S_RowNum_8">#REF!</definedName>
    <definedName name="sa">[208]Sheet4!$A$421:$Q$523</definedName>
    <definedName name="saasfcSAcfAScdaSCfas" localSheetId="8">#REF!</definedName>
    <definedName name="saasfcSAcfAScdaSCfas">#REF!</definedName>
    <definedName name="sad" localSheetId="8" hidden="1">{"'CALL MONEY'!$K$53"}</definedName>
    <definedName name="sad" hidden="1">{"'CALL MONEY'!$K$53"}</definedName>
    <definedName name="sadaf">'[91]DEBENTURE BONDS ETC.'!#REF!</definedName>
    <definedName name="sadfafasdf" localSheetId="8">#REF!</definedName>
    <definedName name="sadfafasdf" localSheetId="4">#REF!</definedName>
    <definedName name="sadfafasdf" localSheetId="7">#REF!</definedName>
    <definedName name="sadfafasdf">#REF!</definedName>
    <definedName name="SADGFASF">[209]Rates!$C$1:$E$168</definedName>
    <definedName name="saf" localSheetId="10" hidden="1">#REF!</definedName>
    <definedName name="saf" localSheetId="12" hidden="1">#REF!</definedName>
    <definedName name="saf" localSheetId="6" hidden="1">#REF!</definedName>
    <definedName name="saf" localSheetId="4" hidden="1">#REF!</definedName>
    <definedName name="saf" localSheetId="7" hidden="1">#REF!</definedName>
    <definedName name="saf" hidden="1">#REF!</definedName>
    <definedName name="SAL">#REF!</definedName>
    <definedName name="sal_apr" localSheetId="4">#REF!</definedName>
    <definedName name="sal_apr" localSheetId="7">#REF!</definedName>
    <definedName name="sal_apr">#REF!</definedName>
    <definedName name="salc">#REF!</definedName>
    <definedName name="SALE_FIG" localSheetId="10">#REF!</definedName>
    <definedName name="SALE_FIG" localSheetId="12">#REF!</definedName>
    <definedName name="SALE_FIG" localSheetId="6">#REF!</definedName>
    <definedName name="SALE_FIG" localSheetId="4">#REF!</definedName>
    <definedName name="SALE_FIG" localSheetId="7">#REF!</definedName>
    <definedName name="SALE_FIG">#REF!</definedName>
    <definedName name="SALE_RANGE" hidden="1">[153]Sale!$A$1:$Z$998</definedName>
    <definedName name="sale2000" localSheetId="10">'[197]INCOME 2004'!#REF!</definedName>
    <definedName name="sale2000" localSheetId="12">'[197]INCOME 2004'!#REF!</definedName>
    <definedName name="sale2000" localSheetId="6">'[197]INCOME 2004'!#REF!</definedName>
    <definedName name="sale2000" localSheetId="4">'[197]INCOME 2004'!#REF!</definedName>
    <definedName name="sale2000" localSheetId="7">'[197]INCOME 2004'!#REF!</definedName>
    <definedName name="sale2000">'[197]INCOME 2004'!#REF!</definedName>
    <definedName name="SALES" localSheetId="8">[66]acct!#REF!</definedName>
    <definedName name="SALES" localSheetId="15">[66]acct!#REF!</definedName>
    <definedName name="SALES" localSheetId="10">[66]acct!#REF!</definedName>
    <definedName name="SALES" localSheetId="12">[66]acct!#REF!</definedName>
    <definedName name="SALES" localSheetId="6">[66]acct!#REF!</definedName>
    <definedName name="SALES" localSheetId="4">[66]acct!#REF!</definedName>
    <definedName name="SALES" localSheetId="7">[66]acct!#REF!</definedName>
    <definedName name="SALES">[66]acct!#REF!</definedName>
    <definedName name="SALES_11">[61]acct!#REF!</definedName>
    <definedName name="SALES_13">[61]acct!#REF!</definedName>
    <definedName name="SALES_3">[61]acct!#REF!</definedName>
    <definedName name="SALES_PLAN" localSheetId="8">#REF!</definedName>
    <definedName name="SALES_PLAN" localSheetId="4">#REF!</definedName>
    <definedName name="SALES_PLAN" localSheetId="7">#REF!</definedName>
    <definedName name="SALES_PLAN">#REF!</definedName>
    <definedName name="SALES_VALUE" localSheetId="4">#REF!</definedName>
    <definedName name="SALES_VALUE" localSheetId="7">#REF!</definedName>
    <definedName name="SALES_VALUE">#REF!</definedName>
    <definedName name="salman">#REF!</definedName>
    <definedName name="sam" localSheetId="10">#REF!</definedName>
    <definedName name="sam" localSheetId="12">#REF!</definedName>
    <definedName name="sam" localSheetId="6">#REF!</definedName>
    <definedName name="sam" localSheetId="4">#REF!</definedName>
    <definedName name="sam" localSheetId="7">#REF!</definedName>
    <definedName name="sam">#REF!</definedName>
    <definedName name="samia" localSheetId="10">#REF!</definedName>
    <definedName name="samia" localSheetId="12">#REF!</definedName>
    <definedName name="samia" localSheetId="6">#REF!</definedName>
    <definedName name="samia" localSheetId="4">#REF!</definedName>
    <definedName name="samia" localSheetId="7">#REF!</definedName>
    <definedName name="samia">#REF!</definedName>
    <definedName name="samia2" localSheetId="10">#REF!</definedName>
    <definedName name="samia2" localSheetId="12">#REF!</definedName>
    <definedName name="samia2" localSheetId="6">#REF!</definedName>
    <definedName name="samia2" localSheetId="4">#REF!</definedName>
    <definedName name="samia2" localSheetId="7">#REF!</definedName>
    <definedName name="samia2">#REF!</definedName>
    <definedName name="Samp_Ass" localSheetId="8">#REF!</definedName>
    <definedName name="Samp_Ass" localSheetId="15">#REF!</definedName>
    <definedName name="Samp_Ass" localSheetId="10">#REF!</definedName>
    <definedName name="Samp_Ass" localSheetId="12">#REF!</definedName>
    <definedName name="Samp_Ass" localSheetId="6">#REF!</definedName>
    <definedName name="Samp_Ass" localSheetId="4">#REF!</definedName>
    <definedName name="Samp_Ass" localSheetId="7">#REF!</definedName>
    <definedName name="Samp_Ass">#REF!</definedName>
    <definedName name="Samp_Calc_Sample" localSheetId="8">#REF!</definedName>
    <definedName name="Samp_Calc_Sample" localSheetId="15">#REF!</definedName>
    <definedName name="Samp_Calc_Sample" localSheetId="10">#REF!</definedName>
    <definedName name="Samp_Calc_Sample" localSheetId="12">#REF!</definedName>
    <definedName name="Samp_Calc_Sample" localSheetId="6">#REF!</definedName>
    <definedName name="Samp_Calc_Sample" localSheetId="4">#REF!</definedName>
    <definedName name="Samp_Calc_Sample" localSheetId="7">#REF!</definedName>
    <definedName name="Samp_Calc_Sample">#REF!</definedName>
    <definedName name="Samp_Calc_TM" localSheetId="8">#REF!</definedName>
    <definedName name="Samp_Calc_TM" localSheetId="15">#REF!</definedName>
    <definedName name="Samp_Calc_TM" localSheetId="10">#REF!</definedName>
    <definedName name="Samp_Calc_TM" localSheetId="12">#REF!</definedName>
    <definedName name="Samp_Calc_TM" localSheetId="6">#REF!</definedName>
    <definedName name="Samp_Calc_TM" localSheetId="4">#REF!</definedName>
    <definedName name="Samp_Calc_TM" localSheetId="7">#REF!</definedName>
    <definedName name="Samp_Calc_TM">#REF!</definedName>
    <definedName name="Samp_DSS" localSheetId="8">#REF!</definedName>
    <definedName name="Samp_DSS" localSheetId="15">#REF!</definedName>
    <definedName name="Samp_DSS" localSheetId="10">#REF!</definedName>
    <definedName name="Samp_DSS" localSheetId="12">#REF!</definedName>
    <definedName name="Samp_DSS" localSheetId="6">#REF!</definedName>
    <definedName name="Samp_DSS" localSheetId="4">#REF!</definedName>
    <definedName name="Samp_DSS" localSheetId="7">#REF!</definedName>
    <definedName name="Samp_DSS">#REF!</definedName>
    <definedName name="Samp_EM_Per" localSheetId="8">#REF!</definedName>
    <definedName name="Samp_EM_Per" localSheetId="15">#REF!</definedName>
    <definedName name="Samp_EM_Per" localSheetId="10">#REF!</definedName>
    <definedName name="Samp_EM_Per" localSheetId="12">#REF!</definedName>
    <definedName name="Samp_EM_Per" localSheetId="6">#REF!</definedName>
    <definedName name="Samp_EM_Per" localSheetId="4">#REF!</definedName>
    <definedName name="Samp_EM_Per" localSheetId="7">#REF!</definedName>
    <definedName name="Samp_EM_Per">#REF!</definedName>
    <definedName name="Samp_EM_T" localSheetId="8">#REF!</definedName>
    <definedName name="Samp_EM_T" localSheetId="15">#REF!</definedName>
    <definedName name="Samp_EM_T" localSheetId="10">#REF!</definedName>
    <definedName name="Samp_EM_T" localSheetId="12">#REF!</definedName>
    <definedName name="Samp_EM_T" localSheetId="6">#REF!</definedName>
    <definedName name="Samp_EM_T" localSheetId="4">#REF!</definedName>
    <definedName name="Samp_EM_T" localSheetId="7">#REF!</definedName>
    <definedName name="Samp_EM_T">#REF!</definedName>
    <definedName name="Samp_Factor" localSheetId="8">#REF!</definedName>
    <definedName name="Samp_Factor" localSheetId="15">#REF!</definedName>
    <definedName name="Samp_Factor" localSheetId="10">#REF!</definedName>
    <definedName name="Samp_Factor" localSheetId="12">#REF!</definedName>
    <definedName name="Samp_Factor" localSheetId="6">#REF!</definedName>
    <definedName name="Samp_Factor" localSheetId="4">#REF!</definedName>
    <definedName name="Samp_Factor" localSheetId="7">#REF!</definedName>
    <definedName name="Samp_Factor">#REF!</definedName>
    <definedName name="Samp_Min_SS" localSheetId="8">#REF!</definedName>
    <definedName name="Samp_Min_SS" localSheetId="15">#REF!</definedName>
    <definedName name="Samp_Min_SS" localSheetId="10">#REF!</definedName>
    <definedName name="Samp_Min_SS" localSheetId="12">#REF!</definedName>
    <definedName name="Samp_Min_SS" localSheetId="6">#REF!</definedName>
    <definedName name="Samp_Min_SS" localSheetId="4">#REF!</definedName>
    <definedName name="Samp_Min_SS" localSheetId="7">#REF!</definedName>
    <definedName name="Samp_Min_SS">#REF!</definedName>
    <definedName name="Samp_MTM" localSheetId="8">#REF!</definedName>
    <definedName name="Samp_MTM" localSheetId="15">#REF!</definedName>
    <definedName name="Samp_MTM" localSheetId="10">#REF!</definedName>
    <definedName name="Samp_MTM" localSheetId="12">#REF!</definedName>
    <definedName name="Samp_MTM" localSheetId="6">#REF!</definedName>
    <definedName name="Samp_MTM" localSheetId="4">#REF!</definedName>
    <definedName name="Samp_MTM" localSheetId="7">#REF!</definedName>
    <definedName name="Samp_MTM">#REF!</definedName>
    <definedName name="Samp_PM" localSheetId="8">#REF!</definedName>
    <definedName name="Samp_PM" localSheetId="15">#REF!</definedName>
    <definedName name="Samp_PM" localSheetId="10">#REF!</definedName>
    <definedName name="Samp_PM" localSheetId="12">#REF!</definedName>
    <definedName name="Samp_PM" localSheetId="6">#REF!</definedName>
    <definedName name="Samp_PM" localSheetId="4">#REF!</definedName>
    <definedName name="Samp_PM" localSheetId="7">#REF!</definedName>
    <definedName name="Samp_PM">#REF!</definedName>
    <definedName name="Samp_Pre" localSheetId="8">#REF!</definedName>
    <definedName name="Samp_Pre" localSheetId="15">#REF!</definedName>
    <definedName name="Samp_Pre" localSheetId="10">#REF!</definedName>
    <definedName name="Samp_Pre" localSheetId="12">#REF!</definedName>
    <definedName name="Samp_Pre" localSheetId="6">#REF!</definedName>
    <definedName name="Samp_Pre" localSheetId="4">#REF!</definedName>
    <definedName name="Samp_Pre" localSheetId="7">#REF!</definedName>
    <definedName name="Samp_Pre">#REF!</definedName>
    <definedName name="Samp_Pre_T" localSheetId="8">#REF!</definedName>
    <definedName name="Samp_Pre_T" localSheetId="15">#REF!</definedName>
    <definedName name="Samp_Pre_T" localSheetId="10">#REF!</definedName>
    <definedName name="Samp_Pre_T" localSheetId="12">#REF!</definedName>
    <definedName name="Samp_Pre_T" localSheetId="6">#REF!</definedName>
    <definedName name="Samp_Pre_T" localSheetId="4">#REF!</definedName>
    <definedName name="Samp_Pre_T" localSheetId="7">#REF!</definedName>
    <definedName name="Samp_Pre_T">#REF!</definedName>
    <definedName name="Samp_RTB" localSheetId="8">#REF!</definedName>
    <definedName name="Samp_RTB" localSheetId="15">#REF!</definedName>
    <definedName name="Samp_RTB" localSheetId="10">#REF!</definedName>
    <definedName name="Samp_RTB" localSheetId="12">#REF!</definedName>
    <definedName name="Samp_RTB" localSheetId="6">#REF!</definedName>
    <definedName name="Samp_RTB" localSheetId="4">#REF!</definedName>
    <definedName name="Samp_RTB" localSheetId="7">#REF!</definedName>
    <definedName name="Samp_RTB">#REF!</definedName>
    <definedName name="Samp_RTB_Desc" localSheetId="8">#REF!</definedName>
    <definedName name="Samp_RTB_Desc" localSheetId="15">#REF!</definedName>
    <definedName name="Samp_RTB_Desc" localSheetId="10">#REF!</definedName>
    <definedName name="Samp_RTB_Desc" localSheetId="12">#REF!</definedName>
    <definedName name="Samp_RTB_Desc" localSheetId="6">#REF!</definedName>
    <definedName name="Samp_RTB_Desc" localSheetId="4">#REF!</definedName>
    <definedName name="Samp_RTB_Desc" localSheetId="7">#REF!</definedName>
    <definedName name="Samp_RTB_Desc">#REF!</definedName>
    <definedName name="Samp_Sel" localSheetId="8">#REF!</definedName>
    <definedName name="Samp_Sel" localSheetId="15">#REF!</definedName>
    <definedName name="Samp_Sel" localSheetId="10">#REF!</definedName>
    <definedName name="Samp_Sel" localSheetId="12">#REF!</definedName>
    <definedName name="Samp_Sel" localSheetId="6">#REF!</definedName>
    <definedName name="Samp_Sel" localSheetId="4">#REF!</definedName>
    <definedName name="Samp_Sel" localSheetId="7">#REF!</definedName>
    <definedName name="Samp_Sel">#REF!</definedName>
    <definedName name="Samp_Small_Adj" localSheetId="8">#REF!</definedName>
    <definedName name="Samp_Small_Adj" localSheetId="15">#REF!</definedName>
    <definedName name="Samp_Small_Adj" localSheetId="10">#REF!</definedName>
    <definedName name="Samp_Small_Adj" localSheetId="12">#REF!</definedName>
    <definedName name="Samp_Small_Adj" localSheetId="6">#REF!</definedName>
    <definedName name="Samp_Small_Adj" localSheetId="4">#REF!</definedName>
    <definedName name="Samp_Small_Adj" localSheetId="7">#REF!</definedName>
    <definedName name="Samp_Small_Adj">#REF!</definedName>
    <definedName name="Samp_SS" localSheetId="8">#REF!</definedName>
    <definedName name="Samp_SS" localSheetId="15">#REF!</definedName>
    <definedName name="Samp_SS" localSheetId="10">#REF!</definedName>
    <definedName name="Samp_SS" localSheetId="12">#REF!</definedName>
    <definedName name="Samp_SS" localSheetId="6">#REF!</definedName>
    <definedName name="Samp_SS" localSheetId="4">#REF!</definedName>
    <definedName name="Samp_SS" localSheetId="7">#REF!</definedName>
    <definedName name="Samp_SS">#REF!</definedName>
    <definedName name="Samp_TM_Diff" localSheetId="8">#REF!</definedName>
    <definedName name="Samp_TM_Diff" localSheetId="15">#REF!</definedName>
    <definedName name="Samp_TM_Diff" localSheetId="10">#REF!</definedName>
    <definedName name="Samp_TM_Diff" localSheetId="12">#REF!</definedName>
    <definedName name="Samp_TM_Diff" localSheetId="6">#REF!</definedName>
    <definedName name="Samp_TM_Diff" localSheetId="4">#REF!</definedName>
    <definedName name="Samp_TM_Diff" localSheetId="7">#REF!</definedName>
    <definedName name="Samp_TM_Diff">#REF!</definedName>
    <definedName name="Samp_TM_Exp_Diff" localSheetId="8">#REF!</definedName>
    <definedName name="Samp_TM_Exp_Diff" localSheetId="15">#REF!</definedName>
    <definedName name="Samp_TM_Exp_Diff" localSheetId="10">#REF!</definedName>
    <definedName name="Samp_TM_Exp_Diff" localSheetId="12">#REF!</definedName>
    <definedName name="Samp_TM_Exp_Diff" localSheetId="6">#REF!</definedName>
    <definedName name="Samp_TM_Exp_Diff" localSheetId="4">#REF!</definedName>
    <definedName name="Samp_TM_Exp_Diff" localSheetId="7">#REF!</definedName>
    <definedName name="Samp_TM_Exp_Diff">#REF!</definedName>
    <definedName name="Samp_TM_N" localSheetId="8">#REF!</definedName>
    <definedName name="Samp_TM_N" localSheetId="15">#REF!</definedName>
    <definedName name="Samp_TM_N" localSheetId="10">#REF!</definedName>
    <definedName name="Samp_TM_N" localSheetId="12">#REF!</definedName>
    <definedName name="Samp_TM_N" localSheetId="6">#REF!</definedName>
    <definedName name="Samp_TM_N" localSheetId="4">#REF!</definedName>
    <definedName name="Samp_TM_N" localSheetId="7">#REF!</definedName>
    <definedName name="Samp_TM_N">#REF!</definedName>
    <definedName name="Samp_TM_Y" localSheetId="8">#REF!</definedName>
    <definedName name="Samp_TM_Y" localSheetId="15">#REF!</definedName>
    <definedName name="Samp_TM_Y" localSheetId="10">#REF!</definedName>
    <definedName name="Samp_TM_Y" localSheetId="12">#REF!</definedName>
    <definedName name="Samp_TM_Y" localSheetId="6">#REF!</definedName>
    <definedName name="Samp_TM_Y" localSheetId="4">#REF!</definedName>
    <definedName name="Samp_TM_Y" localSheetId="7">#REF!</definedName>
    <definedName name="Samp_TM_Y">#REF!</definedName>
    <definedName name="SampleTable">'[210]Sampling Table'!$B$5:$H$23</definedName>
    <definedName name="Sampr_Factor" localSheetId="8">#REF!</definedName>
    <definedName name="Sampr_Factor" localSheetId="15">#REF!</definedName>
    <definedName name="Sampr_Factor" localSheetId="10">#REF!</definedName>
    <definedName name="Sampr_Factor" localSheetId="12">#REF!</definedName>
    <definedName name="Sampr_Factor" localSheetId="6">#REF!</definedName>
    <definedName name="Sampr_Factor" localSheetId="4">#REF!</definedName>
    <definedName name="Sampr_Factor" localSheetId="7">#REF!</definedName>
    <definedName name="Sampr_Factor">#REF!</definedName>
    <definedName name="sas">'[137]A-C CODE &amp; NAME'!$B$1:$C$193</definedName>
    <definedName name="sasdfas">[211]Rates!$C$1:$E$181</definedName>
    <definedName name="SAUDI_PAK_COMM._BANK_LTD">"sum"</definedName>
    <definedName name="SAVE" localSheetId="10">#REF!</definedName>
    <definedName name="SAVE" localSheetId="12">#REF!</definedName>
    <definedName name="SAVE" localSheetId="6">#REF!</definedName>
    <definedName name="SAVE" localSheetId="4">#REF!</definedName>
    <definedName name="SAVE" localSheetId="7">#REF!</definedName>
    <definedName name="SAVE">#REF!</definedName>
    <definedName name="SBP" localSheetId="10">'[212]Notes1-5'!#REF!</definedName>
    <definedName name="SBP" localSheetId="12">'[212]Notes1-5'!#REF!</definedName>
    <definedName name="SBP" localSheetId="6">'[212]Notes1-5'!#REF!</definedName>
    <definedName name="SBP" localSheetId="4">'[212]Notes1-5'!#REF!</definedName>
    <definedName name="SBP" localSheetId="7">'[212]Notes1-5'!#REF!</definedName>
    <definedName name="SBP">'[212]Notes1-5'!#REF!</definedName>
    <definedName name="SBP_11">[212]Notes1_5!#REF!</definedName>
    <definedName name="SBP_13">[212]Notes1_5!#REF!</definedName>
    <definedName name="SBP_9">[212]Notes1_5!#REF!</definedName>
    <definedName name="SBPCONT">'[44]TB-DISC'!#REF!</definedName>
    <definedName name="SC" localSheetId="10">#REF!</definedName>
    <definedName name="SC" localSheetId="12">#REF!</definedName>
    <definedName name="SC" localSheetId="6">#REF!</definedName>
    <definedName name="SC" localSheetId="4">#REF!</definedName>
    <definedName name="SC" localSheetId="7">#REF!</definedName>
    <definedName name="SC">#REF!</definedName>
    <definedName name="Scaling">[112]Currency!$C$13</definedName>
    <definedName name="scccvc" localSheetId="8">#REF!</definedName>
    <definedName name="scccvc">#REF!</definedName>
    <definedName name="Sched_Pay" localSheetId="10">#REF!</definedName>
    <definedName name="Sched_Pay" localSheetId="12">#REF!</definedName>
    <definedName name="Sched_Pay" localSheetId="6">#REF!</definedName>
    <definedName name="Sched_Pay" localSheetId="4">#REF!</definedName>
    <definedName name="Sched_Pay" localSheetId="7">#REF!</definedName>
    <definedName name="Sched_Pay">#REF!</definedName>
    <definedName name="Schedule">"Assets &amp; Liabilities - Summary"</definedName>
    <definedName name="Scheduled_Extra_Payments" localSheetId="10">#REF!</definedName>
    <definedName name="Scheduled_Extra_Payments" localSheetId="12">#REF!</definedName>
    <definedName name="Scheduled_Extra_Payments" localSheetId="6">#REF!</definedName>
    <definedName name="Scheduled_Extra_Payments" localSheetId="4">#REF!</definedName>
    <definedName name="Scheduled_Extra_Payments" localSheetId="7">#REF!</definedName>
    <definedName name="Scheduled_Extra_Payments">#REF!</definedName>
    <definedName name="Scheduled_Interest_Rate" localSheetId="10">#REF!</definedName>
    <definedName name="Scheduled_Interest_Rate" localSheetId="12">#REF!</definedName>
    <definedName name="Scheduled_Interest_Rate" localSheetId="6">#REF!</definedName>
    <definedName name="Scheduled_Interest_Rate" localSheetId="4">#REF!</definedName>
    <definedName name="Scheduled_Interest_Rate" localSheetId="7">#REF!</definedName>
    <definedName name="Scheduled_Interest_Rate">#REF!</definedName>
    <definedName name="Scheduled_Monthly_Payment" localSheetId="10">#REF!</definedName>
    <definedName name="Scheduled_Monthly_Payment" localSheetId="12">#REF!</definedName>
    <definedName name="Scheduled_Monthly_Payment" localSheetId="6">#REF!</definedName>
    <definedName name="Scheduled_Monthly_Payment" localSheetId="4">#REF!</definedName>
    <definedName name="Scheduled_Monthly_Payment" localSheetId="7">#REF!</definedName>
    <definedName name="Scheduled_Monthly_Payment">#REF!</definedName>
    <definedName name="ScheduleID">"GP7"</definedName>
    <definedName name="SCRIPT">'[44]REV-SH '!#REF!</definedName>
    <definedName name="scripts">[44]SCRIPTS!$F$9:$I$36</definedName>
    <definedName name="SCRIPTS1">[44]SCRIPTS!$E$8:$F$1784</definedName>
    <definedName name="sd">[61]acct!#REF!</definedName>
    <definedName name="sda" localSheetId="8" hidden="1">{"Sales 2",#N/A,FALSE,"SALES";"Transfer 2",#N/A,FALSE,"TRANSFERS";"A1460",#N/A,FALSE,"A1460"}</definedName>
    <definedName name="sda" hidden="1">{"Sales 2",#N/A,FALSE,"SALES";"Transfer 2",#N/A,FALSE,"TRANSFERS";"A1460",#N/A,FALSE,"A1460"}</definedName>
    <definedName name="sdaf">[213]Rates!$C$1:$E$159</definedName>
    <definedName name="sdafas" localSheetId="10">#REF!</definedName>
    <definedName name="sdafas" localSheetId="12">#REF!</definedName>
    <definedName name="sdafas" localSheetId="6">#REF!</definedName>
    <definedName name="sdafas" localSheetId="4">#REF!</definedName>
    <definedName name="sdafas" localSheetId="7">#REF!</definedName>
    <definedName name="sdafas">#REF!</definedName>
    <definedName name="sdagfasdfas" localSheetId="10">[157]Disb!#REF!</definedName>
    <definedName name="sdagfasdfas" localSheetId="12">[157]Disb!#REF!</definedName>
    <definedName name="sdagfasdfas" localSheetId="6">[157]Disb!#REF!</definedName>
    <definedName name="sdagfasdfas" localSheetId="4">[157]Disb!#REF!</definedName>
    <definedName name="sdagfasdfas" localSheetId="7">[157]Disb!#REF!</definedName>
    <definedName name="sdagfasdfas">[157]Disb!#REF!</definedName>
    <definedName name="sddd" localSheetId="4">[66]acct!#REF!</definedName>
    <definedName name="sddd" localSheetId="7">[66]acct!#REF!</definedName>
    <definedName name="sddd">[66]acct!#REF!</definedName>
    <definedName name="sdfjh" localSheetId="10">[54]BSDOMOVS!#REF!</definedName>
    <definedName name="sdfjh" localSheetId="12">[54]BSDOMOVS!#REF!</definedName>
    <definedName name="sdfjh" localSheetId="6">[54]BSDOMOVS!#REF!</definedName>
    <definedName name="sdfjh" localSheetId="4">[54]BSDOMOVS!#REF!</definedName>
    <definedName name="sdfjh" localSheetId="7">[54]BSDOMOVS!#REF!</definedName>
    <definedName name="sdfjh">[54]BSDOMOVS!#REF!</definedName>
    <definedName name="SDG" localSheetId="8">#REF!</definedName>
    <definedName name="SDG" localSheetId="4">#REF!</definedName>
    <definedName name="SDG" localSheetId="7">#REF!</definedName>
    <definedName name="SDG">#REF!</definedName>
    <definedName name="sdgdsgseh" localSheetId="10">#REF!</definedName>
    <definedName name="sdgdsgseh" localSheetId="12">#REF!</definedName>
    <definedName name="sdgdsgseh" localSheetId="6">#REF!</definedName>
    <definedName name="sdgdsgseh" localSheetId="4">#REF!</definedName>
    <definedName name="sdgdsgseh" localSheetId="7">#REF!</definedName>
    <definedName name="sdgdsgseh">#REF!</definedName>
    <definedName name="sds">[61]acct!#REF!</definedName>
    <definedName name="sdsa">[214]A!$AX$5:$AX$129</definedName>
    <definedName name="sdsdasdasdasddsad" localSheetId="8">#REF!</definedName>
    <definedName name="sdsdasdasdasddsad">#REF!</definedName>
    <definedName name="SEC_UNSEC">[109]Lookups!$C$21:$C$22</definedName>
    <definedName name="SEC_UNSECR">[55]Lookups!$C$21:$C$22</definedName>
    <definedName name="Section">1</definedName>
    <definedName name="SectionName">"This Period (YTD)"</definedName>
    <definedName name="sectionNames" localSheetId="8">#REF!</definedName>
    <definedName name="sectionNames" localSheetId="15">#REF!</definedName>
    <definedName name="sectionNames" localSheetId="10">#REF!</definedName>
    <definedName name="sectionNames" localSheetId="12">#REF!</definedName>
    <definedName name="sectionNames" localSheetId="6">#REF!</definedName>
    <definedName name="sectionNames" localSheetId="4">#REF!</definedName>
    <definedName name="sectionNames" localSheetId="7">#REF!</definedName>
    <definedName name="sectionNames">#REF!</definedName>
    <definedName name="sector">[215]DATABASE!#REF!</definedName>
    <definedName name="Sectors" hidden="1">OFFSET([216]Lists!$F$3,0,0,COUNTA([216]Lists!$F$1:$F$65536)-1,1)</definedName>
    <definedName name="Segment" localSheetId="8">#REF!</definedName>
    <definedName name="Segment">#REF!</definedName>
    <definedName name="sese" localSheetId="10">#REF!</definedName>
    <definedName name="sese" localSheetId="12">#REF!</definedName>
    <definedName name="sese" localSheetId="6">#REF!</definedName>
    <definedName name="sese" localSheetId="4">#REF!</definedName>
    <definedName name="sese" localSheetId="7">#REF!</definedName>
    <definedName name="sese">#REF!</definedName>
    <definedName name="SETT">#REF!</definedName>
    <definedName name="SF" localSheetId="10">#REF!</definedName>
    <definedName name="SF" localSheetId="12">#REF!</definedName>
    <definedName name="SF" localSheetId="6">#REF!</definedName>
    <definedName name="SF" localSheetId="4">#REF!</definedName>
    <definedName name="SF" localSheetId="7">#REF!</definedName>
    <definedName name="SF">#REF!</definedName>
    <definedName name="SF_O">#REF!</definedName>
    <definedName name="sffff" localSheetId="4">[66]acct!#REF!</definedName>
    <definedName name="sffff" localSheetId="7">[66]acct!#REF!</definedName>
    <definedName name="sffff">[66]acct!#REF!</definedName>
    <definedName name="sfgs" localSheetId="8" hidden="1">{#N/A,#N/A,FALSE,"dec98qtr";#N/A,#N/A,FALSE,"suppdecsep98";#N/A,#N/A,FALSE,"w-dec98"}</definedName>
    <definedName name="sfgs" hidden="1">{#N/A,#N/A,FALSE,"dec98qtr";#N/A,#N/A,FALSE,"suppdecsep98";#N/A,#N/A,FALSE,"w-dec98"}</definedName>
    <definedName name="SFR_ITL">#REF!</definedName>
    <definedName name="SGDD" localSheetId="4">[61]acct!#REF!</definedName>
    <definedName name="SGDD" localSheetId="7">[61]acct!#REF!</definedName>
    <definedName name="SGDD">[61]acct!#REF!</definedName>
    <definedName name="SGDRATES">[68]RATES!$BT$1:$BU$732</definedName>
    <definedName name="sgdsgdg" localSheetId="10">[54]BSDOMOVS!#REF!</definedName>
    <definedName name="sgdsgdg" localSheetId="12">[54]BSDOMOVS!#REF!</definedName>
    <definedName name="sgdsgdg" localSheetId="6">[54]BSDOMOVS!#REF!</definedName>
    <definedName name="sgdsgdg" localSheetId="4">[54]BSDOMOVS!#REF!</definedName>
    <definedName name="sgdsgdg" localSheetId="7">[54]BSDOMOVS!#REF!</definedName>
    <definedName name="sgdsgdg">[54]BSDOMOVS!#REF!</definedName>
    <definedName name="SGL">'[50]F-HL'!$K$1:$K$65536,'[50]F-HL'!$AN$1:$AN$65536</definedName>
    <definedName name="SGTEE_N" localSheetId="8">#REF!</definedName>
    <definedName name="SGTEE_N">#REF!</definedName>
    <definedName name="SGTEE_O" localSheetId="8">#REF!</definedName>
    <definedName name="SGTEE_O">#REF!</definedName>
    <definedName name="SHAMS">#REF!</definedName>
    <definedName name="SHARES">#REF!</definedName>
    <definedName name="sheet" localSheetId="10">'[86]Revenue-Fire-Marine-Motor'!#REF!</definedName>
    <definedName name="sheet" localSheetId="12">'[86]Revenue-Fire-Marine-Motor'!#REF!</definedName>
    <definedName name="sheet" localSheetId="6">'[86]Revenue-Fire-Marine-Motor'!#REF!</definedName>
    <definedName name="sheet" localSheetId="4">'[86]Revenue-Fire-Marine-Motor'!#REF!</definedName>
    <definedName name="sheet" localSheetId="7">'[86]Revenue-Fire-Marine-Motor'!#REF!</definedName>
    <definedName name="sheet">'[86]Revenue-Fire-Marine-Motor'!#REF!</definedName>
    <definedName name="sheet5" localSheetId="8" hidden="1">{#N/A,#N/A,FALSE,"Aging Summary";#N/A,#N/A,FALSE,"Ratio Analysis";#N/A,#N/A,FALSE,"Test 120 Day Accts";#N/A,#N/A,FALSE,"Tickmarks"}</definedName>
    <definedName name="sheet5" localSheetId="10" hidden="1">{#N/A,#N/A,FALSE,"Aging Summary";#N/A,#N/A,FALSE,"Ratio Analysis";#N/A,#N/A,FALSE,"Test 120 Day Accts";#N/A,#N/A,FALSE,"Tickmarks"}</definedName>
    <definedName name="sheet5" hidden="1">{#N/A,#N/A,FALSE,"Aging Summary";#N/A,#N/A,FALSE,"Ratio Analysis";#N/A,#N/A,FALSE,"Test 120 Day Accts";#N/A,#N/A,FALSE,"Tickmarks"}</definedName>
    <definedName name="shehzad" localSheetId="10">[217]Sheet2!#REF!</definedName>
    <definedName name="shehzad" localSheetId="12">[217]Sheet2!#REF!</definedName>
    <definedName name="shehzad" localSheetId="6">[217]Sheet2!#REF!</definedName>
    <definedName name="shehzad" localSheetId="4">[217]Sheet2!#REF!</definedName>
    <definedName name="shehzad" localSheetId="7">[217]Sheet2!#REF!</definedName>
    <definedName name="shehzad">[217]Sheet2!#REF!</definedName>
    <definedName name="SHEL" localSheetId="8">#REF!</definedName>
    <definedName name="SHEL">#REF!</definedName>
    <definedName name="SHEL_2">[56]EQUITIES!#REF!</definedName>
    <definedName name="shfaisal" localSheetId="8">#REF!</definedName>
    <definedName name="shfaisal">#REF!</definedName>
    <definedName name="SHIP" localSheetId="4">#REF!</definedName>
    <definedName name="SHIP" localSheetId="7">#REF!</definedName>
    <definedName name="SHIP">#REF!</definedName>
    <definedName name="Shoot">[188]A!#REF!</definedName>
    <definedName name="shortterm" localSheetId="10">#REF!</definedName>
    <definedName name="shortterm" localSheetId="12">#REF!</definedName>
    <definedName name="shortterm" localSheetId="6">#REF!</definedName>
    <definedName name="shortterm" localSheetId="4">#REF!</definedName>
    <definedName name="shortterm" localSheetId="7">#REF!</definedName>
    <definedName name="shortterm">#REF!</definedName>
    <definedName name="sjwlkwj">#REF!</definedName>
    <definedName name="SKT">#REF!</definedName>
    <definedName name="sl">[218]Sheet1!$A$1:$D$129</definedName>
    <definedName name="sma">[7]Sheet4!$A$421:$Q$523</definedName>
    <definedName name="smdcaDS">[61]acct!#REF!</definedName>
    <definedName name="SME" localSheetId="8">#REF!</definedName>
    <definedName name="SME">#REF!</definedName>
    <definedName name="SME_O" localSheetId="8">#REF!</definedName>
    <definedName name="SME_O">#REF!</definedName>
    <definedName name="SMEFLO" localSheetId="8">#REF!</definedName>
    <definedName name="SMEFLO">#REF!</definedName>
    <definedName name="SMEWCFO">#REF!</definedName>
    <definedName name="SNGP">#REF!</definedName>
    <definedName name="SNGP_2">[56]EQUITIES!#REF!</definedName>
    <definedName name="SNS" localSheetId="8">[66]acct!#REF!</definedName>
    <definedName name="SNS" localSheetId="15">[66]acct!#REF!</definedName>
    <definedName name="SNS" localSheetId="10">[66]acct!#REF!</definedName>
    <definedName name="SNS" localSheetId="12">[66]acct!#REF!</definedName>
    <definedName name="SNS" localSheetId="6">[66]acct!#REF!</definedName>
    <definedName name="SNS" localSheetId="4">[66]acct!#REF!</definedName>
    <definedName name="SNS" localSheetId="7">[66]acct!#REF!</definedName>
    <definedName name="SNS">[66]acct!#REF!</definedName>
    <definedName name="SNS_11">[61]acct!#REF!</definedName>
    <definedName name="SNS_13">[61]acct!#REF!</definedName>
    <definedName name="SNS_3">[61]acct!#REF!</definedName>
    <definedName name="so">'[219]Implied Rate'!$B$49:$BC$408</definedName>
    <definedName name="SOC" localSheetId="10">#REF!</definedName>
    <definedName name="SOC" localSheetId="12">#REF!</definedName>
    <definedName name="SOC" localSheetId="6">#REF!</definedName>
    <definedName name="SOC" localSheetId="4">#REF!</definedName>
    <definedName name="SOC" localSheetId="7">#REF!</definedName>
    <definedName name="SOC">#REF!</definedName>
    <definedName name="SOEILTOAC" localSheetId="4">#REF!</definedName>
    <definedName name="SOEILTOAC" localSheetId="7">#REF!</definedName>
    <definedName name="SOEILTOAC">#REF!</definedName>
    <definedName name="sold">#REF!</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PLLOAC" localSheetId="4">#REF!</definedName>
    <definedName name="SOPLLOAC" localSheetId="7">#REF!</definedName>
    <definedName name="SOPLLOAC">#REF!</definedName>
    <definedName name="SOPYILTOAC" localSheetId="4">#REF!</definedName>
    <definedName name="SOPYILTOAC" localSheetId="7">#REF!</definedName>
    <definedName name="SOPYILTOAC">#REF!</definedName>
    <definedName name="SOTAX" localSheetId="4">#REF!</definedName>
    <definedName name="SOTAX" localSheetId="7">#REF!</definedName>
    <definedName name="SOTAX">#REF!</definedName>
    <definedName name="SOTOAC" localSheetId="4">#REF!</definedName>
    <definedName name="SOTOAC" localSheetId="7">#REF!</definedName>
    <definedName name="SOTOAC">#REF!</definedName>
    <definedName name="SPCB">[90]EQUITIES!#REF!</definedName>
    <definedName name="sprisk" localSheetId="10">#REF!</definedName>
    <definedName name="sprisk" localSheetId="12">#REF!</definedName>
    <definedName name="sprisk" localSheetId="6">#REF!</definedName>
    <definedName name="sprisk" localSheetId="4">#REF!</definedName>
    <definedName name="sprisk" localSheetId="7">#REF!</definedName>
    <definedName name="sprisk">#REF!</definedName>
    <definedName name="SR" localSheetId="10">#REF!</definedName>
    <definedName name="SR" localSheetId="12">#REF!</definedName>
    <definedName name="SR" localSheetId="6">#REF!</definedName>
    <definedName name="SR" localSheetId="4">#REF!</definedName>
    <definedName name="SR" localSheetId="7">#REF!</definedName>
    <definedName name="SR">#REF!</definedName>
    <definedName name="ss" localSheetId="10">[152]Lead!#REF!</definedName>
    <definedName name="ss" localSheetId="12">[152]Lead!#REF!</definedName>
    <definedName name="ss" localSheetId="6">[152]Lead!#REF!</definedName>
    <definedName name="ss" localSheetId="4">[152]Lead!#REF!</definedName>
    <definedName name="ss" localSheetId="7">[152]Lead!#REF!</definedName>
    <definedName name="ss">[152]Lead!#REF!</definedName>
    <definedName name="SSGC" localSheetId="8">#REF!</definedName>
    <definedName name="SSGC">#REF!</definedName>
    <definedName name="SSGC_2">[56]EQUITIES!#REF!</definedName>
    <definedName name="SSGL">'[50]F-HL'!$K$1:$K$65536,'[50]F-HL'!$AN$1:$AN$65536</definedName>
    <definedName name="sshsi" localSheetId="8">'[220]T-BILL'!#REF!</definedName>
    <definedName name="sshsi">'[220]T-BILL'!#REF!</definedName>
    <definedName name="sss" localSheetId="8" hidden="1">{#N/A,#N/A,FALSE,"REPORT"}</definedName>
    <definedName name="sss" hidden="1">{#N/A,#N/A,FALSE,"REPORT"}</definedName>
    <definedName name="ssss" localSheetId="4">'[221]LOCAL STUDENTS'!#REF!</definedName>
    <definedName name="ssss" localSheetId="7">'[221]LOCAL STUDENTS'!#REF!</definedName>
    <definedName name="ssss">'[221]LOCAL STUDENTS'!#REF!</definedName>
    <definedName name="sssssss" hidden="1">[79]TBPRICE!#REF!</definedName>
    <definedName name="START" localSheetId="10">#REF!</definedName>
    <definedName name="START" localSheetId="12">#REF!</definedName>
    <definedName name="START" localSheetId="6">#REF!</definedName>
    <definedName name="START" localSheetId="4">#REF!</definedName>
    <definedName name="START" localSheetId="7">#REF!</definedName>
    <definedName name="START">#REF!</definedName>
    <definedName name="Statement_Date">#REF!</definedName>
    <definedName name="STATEMENT_OF_FUNDS_POSITION">[67]FundsNW!$A$3+[67]FundsNW!$A$2:$S$76</definedName>
    <definedName name="STATUS">[44]SCRIPTS!$W$9:$X$2010</definedName>
    <definedName name="STATUS_DES">[109]Lookups!$C$25:$C$26</definedName>
    <definedName name="STIMV" localSheetId="8">'[178]F-B-21'!#REF!</definedName>
    <definedName name="STIMV" localSheetId="4">'[178]F-B-21'!#REF!</definedName>
    <definedName name="STIMV" localSheetId="7">'[178]F-B-21'!#REF!</definedName>
    <definedName name="STIMV">'[178]F-B-21'!#REF!</definedName>
    <definedName name="Strat_1_Def" localSheetId="8">#REF!</definedName>
    <definedName name="Strat_1_Def" localSheetId="15">#REF!</definedName>
    <definedName name="Strat_1_Def" localSheetId="10">#REF!</definedName>
    <definedName name="Strat_1_Def" localSheetId="12">#REF!</definedName>
    <definedName name="Strat_1_Def" localSheetId="6">#REF!</definedName>
    <definedName name="Strat_1_Def" localSheetId="4">#REF!</definedName>
    <definedName name="Strat_1_Def" localSheetId="7">#REF!</definedName>
    <definedName name="Strat_1_Def">#REF!</definedName>
    <definedName name="Strat_1_It" localSheetId="8">#REF!</definedName>
    <definedName name="Strat_1_It" localSheetId="15">#REF!</definedName>
    <definedName name="Strat_1_It" localSheetId="10">#REF!</definedName>
    <definedName name="Strat_1_It" localSheetId="12">#REF!</definedName>
    <definedName name="Strat_1_It" localSheetId="6">#REF!</definedName>
    <definedName name="Strat_1_It" localSheetId="4">#REF!</definedName>
    <definedName name="Strat_1_It" localSheetId="7">#REF!</definedName>
    <definedName name="Strat_1_It">#REF!</definedName>
    <definedName name="Strat_1_T" localSheetId="8">#REF!</definedName>
    <definedName name="Strat_1_T" localSheetId="15">#REF!</definedName>
    <definedName name="Strat_1_T" localSheetId="10">#REF!</definedName>
    <definedName name="Strat_1_T" localSheetId="12">#REF!</definedName>
    <definedName name="Strat_1_T" localSheetId="6">#REF!</definedName>
    <definedName name="Strat_1_T" localSheetId="4">#REF!</definedName>
    <definedName name="Strat_1_T" localSheetId="7">#REF!</definedName>
    <definedName name="Strat_1_T">#REF!</definedName>
    <definedName name="Strat_2_Def" localSheetId="8">#REF!</definedName>
    <definedName name="Strat_2_Def" localSheetId="15">#REF!</definedName>
    <definedName name="Strat_2_Def" localSheetId="10">#REF!</definedName>
    <definedName name="Strat_2_Def" localSheetId="12">#REF!</definedName>
    <definedName name="Strat_2_Def" localSheetId="6">#REF!</definedName>
    <definedName name="Strat_2_Def" localSheetId="4">#REF!</definedName>
    <definedName name="Strat_2_Def" localSheetId="7">#REF!</definedName>
    <definedName name="Strat_2_Def">#REF!</definedName>
    <definedName name="Strat_2_It" localSheetId="8">#REF!</definedName>
    <definedName name="Strat_2_It" localSheetId="15">#REF!</definedName>
    <definedName name="Strat_2_It" localSheetId="10">#REF!</definedName>
    <definedName name="Strat_2_It" localSheetId="12">#REF!</definedName>
    <definedName name="Strat_2_It" localSheetId="6">#REF!</definedName>
    <definedName name="Strat_2_It" localSheetId="4">#REF!</definedName>
    <definedName name="Strat_2_It" localSheetId="7">#REF!</definedName>
    <definedName name="Strat_2_It">#REF!</definedName>
    <definedName name="Strat_2_T" localSheetId="8">#REF!</definedName>
    <definedName name="Strat_2_T" localSheetId="15">#REF!</definedName>
    <definedName name="Strat_2_T" localSheetId="10">#REF!</definedName>
    <definedName name="Strat_2_T" localSheetId="12">#REF!</definedName>
    <definedName name="Strat_2_T" localSheetId="6">#REF!</definedName>
    <definedName name="Strat_2_T" localSheetId="4">#REF!</definedName>
    <definedName name="Strat_2_T" localSheetId="7">#REF!</definedName>
    <definedName name="Strat_2_T">#REF!</definedName>
    <definedName name="Strat_Dec" localSheetId="8">#REF!</definedName>
    <definedName name="Strat_Dec" localSheetId="15">#REF!</definedName>
    <definedName name="Strat_Dec" localSheetId="10">#REF!</definedName>
    <definedName name="Strat_Dec" localSheetId="12">#REF!</definedName>
    <definedName name="Strat_Dec" localSheetId="6">#REF!</definedName>
    <definedName name="Strat_Dec" localSheetId="4">#REF!</definedName>
    <definedName name="Strat_Dec" localSheetId="7">#REF!</definedName>
    <definedName name="Strat_Dec">#REF!</definedName>
    <definedName name="Strat_Def" localSheetId="8">#REF!</definedName>
    <definedName name="Strat_Def" localSheetId="15">#REF!</definedName>
    <definedName name="Strat_Def" localSheetId="10">#REF!</definedName>
    <definedName name="Strat_Def" localSheetId="12">#REF!</definedName>
    <definedName name="Strat_Def" localSheetId="6">#REF!</definedName>
    <definedName name="Strat_Def" localSheetId="4">#REF!</definedName>
    <definedName name="Strat_Def" localSheetId="7">#REF!</definedName>
    <definedName name="Strat_Def">#REF!</definedName>
    <definedName name="Strat_T_It" localSheetId="8">#REF!</definedName>
    <definedName name="Strat_T_It" localSheetId="15">#REF!</definedName>
    <definedName name="Strat_T_It" localSheetId="10">#REF!</definedName>
    <definedName name="Strat_T_It" localSheetId="12">#REF!</definedName>
    <definedName name="Strat_T_It" localSheetId="6">#REF!</definedName>
    <definedName name="Strat_T_It" localSheetId="4">#REF!</definedName>
    <definedName name="Strat_T_It" localSheetId="7">#REF!</definedName>
    <definedName name="Strat_T_It">#REF!</definedName>
    <definedName name="Strat_T_T" localSheetId="8">#REF!</definedName>
    <definedName name="Strat_T_T" localSheetId="15">#REF!</definedName>
    <definedName name="Strat_T_T" localSheetId="10">#REF!</definedName>
    <definedName name="Strat_T_T" localSheetId="12">#REF!</definedName>
    <definedName name="Strat_T_T" localSheetId="6">#REF!</definedName>
    <definedName name="Strat_T_T" localSheetId="4">#REF!</definedName>
    <definedName name="Strat_T_T" localSheetId="7">#REF!</definedName>
    <definedName name="Strat_T_T">#REF!</definedName>
    <definedName name="STT" localSheetId="10" hidden="1">#REF!</definedName>
    <definedName name="STT" localSheetId="12" hidden="1">#REF!</definedName>
    <definedName name="STT" localSheetId="6" hidden="1">#REF!</definedName>
    <definedName name="STT" localSheetId="4" hidden="1">#REF!</definedName>
    <definedName name="STT" localSheetId="7" hidden="1">#REF!</definedName>
    <definedName name="STT" hidden="1">#REF!</definedName>
    <definedName name="SubTable">'[210]Sampling Table'!$C$5:$H$23</definedName>
    <definedName name="sum" localSheetId="10">#REF!</definedName>
    <definedName name="sum" localSheetId="12">#REF!</definedName>
    <definedName name="sum" localSheetId="6">#REF!</definedName>
    <definedName name="sum" localSheetId="4">#REF!</definedName>
    <definedName name="sum" localSheetId="7">#REF!</definedName>
    <definedName name="sum">#REF!</definedName>
    <definedName name="summ">#REF!</definedName>
    <definedName name="Summary">[123]Augbkp98!$BH$5:$BM$26</definedName>
    <definedName name="Summary_ApprovedUnapproved">'[72]CARs'' 99 Summary Info. (B&amp;A)'!$B$1:$M$52</definedName>
    <definedName name="SUMMARYALL">'[222]CURRENT BALANCE'!$A$1:$Q$65536</definedName>
    <definedName name="SUPERVISORY_HAIRCUTS" localSheetId="10">#REF!</definedName>
    <definedName name="SUPERVISORY_HAIRCUTS" localSheetId="12">#REF!</definedName>
    <definedName name="SUPERVISORY_HAIRCUTS" localSheetId="6">#REF!</definedName>
    <definedName name="SUPERVISORY_HAIRCUTS" localSheetId="4">#REF!</definedName>
    <definedName name="SUPERVISORY_HAIRCUTS" localSheetId="7">#REF!</definedName>
    <definedName name="SUPERVISORY_HAIRCUTS">#REF!</definedName>
    <definedName name="sx" localSheetId="8" hidden="1">{"'CALL MONEY'!$K$53"}</definedName>
    <definedName name="sx" hidden="1">{"'CALL MONEY'!$K$53"}</definedName>
    <definedName name="sxcz" localSheetId="4">#REF!</definedName>
    <definedName name="sxcz" localSheetId="7">#REF!</definedName>
    <definedName name="sxcz">#REF!</definedName>
    <definedName name="sybol">'[223]Order Sheet'!#REF!</definedName>
    <definedName name="symbol">'[223]Order Sheet'!#REF!</definedName>
    <definedName name="Symbols" hidden="1">OFFSET([153]Symbols!$H$4,0,0,COUNTA([153]Symbols!$H$1:$H$65536)-SUMPRODUCT(--(LEFT([153]Symbols!$H$3:$H$500)=""))+1,1)</definedName>
    <definedName name="t" localSheetId="8">'[4]Notes1-5(old)'!#REF!</definedName>
    <definedName name="t">'[4]Notes1-5(old)'!#REF!</definedName>
    <definedName name="T.B.REV.REPO" localSheetId="8">#REF!</definedName>
    <definedName name="T.B.REV.REPO">#REF!</definedName>
    <definedName name="T.BILL.REPO" localSheetId="8">#REF!</definedName>
    <definedName name="T.BILL.REPO">#REF!</definedName>
    <definedName name="T_BILLOWN" localSheetId="8">#REF!</definedName>
    <definedName name="T_BILLOWN" localSheetId="15">#REF!</definedName>
    <definedName name="T_BILLOWN" localSheetId="10">#REF!</definedName>
    <definedName name="T_BILLOWN" localSheetId="12">#REF!</definedName>
    <definedName name="T_BILLOWN" localSheetId="6">#REF!</definedName>
    <definedName name="T_BILLOWN" localSheetId="4">#REF!</definedName>
    <definedName name="T_BILLOWN" localSheetId="7">#REF!</definedName>
    <definedName name="T_BILLOWN">#REF!</definedName>
    <definedName name="T_BILLREPO" localSheetId="8">#REF!</definedName>
    <definedName name="T_BILLREPO" localSheetId="15">#REF!</definedName>
    <definedName name="T_BILLREPO" localSheetId="10">#REF!</definedName>
    <definedName name="T_BILLREPO" localSheetId="12">#REF!</definedName>
    <definedName name="T_BILLREPO" localSheetId="6">#REF!</definedName>
    <definedName name="T_BILLREPO" localSheetId="4">#REF!</definedName>
    <definedName name="T_BILLREPO" localSheetId="7">#REF!</definedName>
    <definedName name="T_BILLREPO">#REF!</definedName>
    <definedName name="t0" localSheetId="10">[107]budget!#REF!</definedName>
    <definedName name="t0" localSheetId="12">[107]budget!#REF!</definedName>
    <definedName name="t0" localSheetId="6">[107]budget!#REF!</definedName>
    <definedName name="t0" localSheetId="4">[107]budget!#REF!</definedName>
    <definedName name="t0" localSheetId="7">[107]budget!#REF!</definedName>
    <definedName name="t0">[107]budget!#REF!</definedName>
    <definedName name="TA" localSheetId="8">#REF!</definedName>
    <definedName name="TA" localSheetId="4">#REF!</definedName>
    <definedName name="TA" localSheetId="7">#REF!</definedName>
    <definedName name="TA">#REF!</definedName>
    <definedName name="TABLE">#REF!</definedName>
    <definedName name="TableName">"Dummy"</definedName>
    <definedName name="taha" hidden="1">'[224]BS-OVS'!$I$126:$I$284</definedName>
    <definedName name="talha" localSheetId="8" hidden="1">{"'CALL MONEY'!$K$53"}</definedName>
    <definedName name="talha" hidden="1">{"'CALL MONEY'!$K$53"}</definedName>
    <definedName name="tam" localSheetId="4" hidden="1">#REF!</definedName>
    <definedName name="tam" localSheetId="7" hidden="1">#REF!</definedName>
    <definedName name="tam" hidden="1">#REF!</definedName>
    <definedName name="TAWANA" localSheetId="4">#REF!</definedName>
    <definedName name="TAWANA" localSheetId="7">#REF!</definedName>
    <definedName name="TAWANA">#REF!</definedName>
    <definedName name="tAX" localSheetId="8">[66]acct!#REF!</definedName>
    <definedName name="tAX" localSheetId="15">[66]acct!#REF!</definedName>
    <definedName name="tAX" localSheetId="10">[66]acct!#REF!</definedName>
    <definedName name="tAX" localSheetId="12">[66]acct!#REF!</definedName>
    <definedName name="tAX" localSheetId="6">[66]acct!#REF!</definedName>
    <definedName name="tAX" localSheetId="4">[66]acct!#REF!</definedName>
    <definedName name="tAX" localSheetId="7">[66]acct!#REF!</definedName>
    <definedName name="tAX">[66]acct!#REF!</definedName>
    <definedName name="tAX_11">[61]acct!#REF!</definedName>
    <definedName name="tAX_13">[61]acct!#REF!</definedName>
    <definedName name="tAX_3">[61]acct!#REF!</definedName>
    <definedName name="TAX_AND_WWF" localSheetId="8">#REF!</definedName>
    <definedName name="TAX_AND_WWF" localSheetId="4">#REF!</definedName>
    <definedName name="TAX_AND_WWF" localSheetId="7">#REF!</definedName>
    <definedName name="TAX_AND_WWF">#REF!</definedName>
    <definedName name="TAX_DEP_SCHD" localSheetId="4">#REF!</definedName>
    <definedName name="TAX_DEP_SCHD" localSheetId="7">#REF!</definedName>
    <definedName name="TAX_DEP_SCHD">#REF!</definedName>
    <definedName name="Tax_Effect_Income" localSheetId="10">#REF!</definedName>
    <definedName name="Tax_Effect_Income" localSheetId="12">#REF!</definedName>
    <definedName name="Tax_Effect_Income" localSheetId="6">#REF!</definedName>
    <definedName name="Tax_Effect_Income" localSheetId="4">#REF!</definedName>
    <definedName name="Tax_Effect_Income" localSheetId="7">#REF!</definedName>
    <definedName name="Tax_Effect_Income">#REF!</definedName>
    <definedName name="Tax_Effect_Liabs" localSheetId="10">#REF!</definedName>
    <definedName name="Tax_Effect_Liabs" localSheetId="12">#REF!</definedName>
    <definedName name="Tax_Effect_Liabs" localSheetId="6">#REF!</definedName>
    <definedName name="Tax_Effect_Liabs" localSheetId="4">#REF!</definedName>
    <definedName name="Tax_Effect_Liabs" localSheetId="7">#REF!</definedName>
    <definedName name="Tax_Effect_Liabs">#REF!</definedName>
    <definedName name="Tax_Effect_RetEarn" localSheetId="10">#REF!</definedName>
    <definedName name="Tax_Effect_RetEarn" localSheetId="12">#REF!</definedName>
    <definedName name="Tax_Effect_RetEarn" localSheetId="6">#REF!</definedName>
    <definedName name="Tax_Effect_RetEarn" localSheetId="4">#REF!</definedName>
    <definedName name="Tax_Effect_RetEarn" localSheetId="7">#REF!</definedName>
    <definedName name="Tax_Effect_RetEarn">#REF!</definedName>
    <definedName name="TAX_FIG" localSheetId="10">#REF!</definedName>
    <definedName name="TAX_FIG" localSheetId="12">#REF!</definedName>
    <definedName name="TAX_FIG" localSheetId="6">#REF!</definedName>
    <definedName name="TAX_FIG" localSheetId="4">#REF!</definedName>
    <definedName name="TAX_FIG" localSheetId="7">#REF!</definedName>
    <definedName name="TAX_FIG">#REF!</definedName>
    <definedName name="Tax_Rate" localSheetId="10">#REF!</definedName>
    <definedName name="Tax_Rate" localSheetId="12">#REF!</definedName>
    <definedName name="Tax_Rate" localSheetId="6">#REF!</definedName>
    <definedName name="Tax_Rate" localSheetId="4">#REF!</definedName>
    <definedName name="Tax_Rate" localSheetId="7">#REF!</definedName>
    <definedName name="Tax_Rate">#REF!</definedName>
    <definedName name="Taxation" localSheetId="8" hidden="1">{"Sales 2",#N/A,FALSE,"SALES";"Transfer 2",#N/A,FALSE,"TRANSFERS";"A1460",#N/A,FALSE,"A1460"}</definedName>
    <definedName name="Taxation" hidden="1">{"Sales 2",#N/A,FALSE,"SALES";"Transfer 2",#N/A,FALSE,"TRANSFERS";"A1460",#N/A,FALSE,"A1460"}</definedName>
    <definedName name="TAXDEPRECIATION" localSheetId="10">#REF!</definedName>
    <definedName name="TAXDEPRECIATION" localSheetId="12">#REF!</definedName>
    <definedName name="TAXDEPRECIATION" localSheetId="6">#REF!</definedName>
    <definedName name="TAXDEPRECIATION" localSheetId="4">#REF!</definedName>
    <definedName name="TAXDEPRECIATION" localSheetId="7">#REF!</definedName>
    <definedName name="TAXDEPRECIATION">#REF!</definedName>
    <definedName name="TB" localSheetId="10" hidden="1">#REF!</definedName>
    <definedName name="TB" localSheetId="12" hidden="1">#REF!</definedName>
    <definedName name="TB" localSheetId="6" hidden="1">#REF!</definedName>
    <definedName name="TB" localSheetId="4" hidden="1">#REF!</definedName>
    <definedName name="TB" localSheetId="7" hidden="1">#REF!</definedName>
    <definedName name="TB" hidden="1">#REF!</definedName>
    <definedName name="tbill1" localSheetId="10">#REF!</definedName>
    <definedName name="tbill1" localSheetId="12">#REF!</definedName>
    <definedName name="tbill1" localSheetId="6">#REF!</definedName>
    <definedName name="tbill1" localSheetId="4">#REF!</definedName>
    <definedName name="tbill1" localSheetId="7">#REF!</definedName>
    <definedName name="tbill1">#REF!</definedName>
    <definedName name="TBMAT">'[225]TB-HOL'!#REF!</definedName>
    <definedName name="TDGRANDTOT">'[173]T-Debts'!#REF!</definedName>
    <definedName name="TDRDetails">OFFSET([226]TDR!$A$1,0,0,COUNTA([226]TDR!$A$1:$A$65536),15)</definedName>
    <definedName name="te" localSheetId="10">[107]budget!#REF!</definedName>
    <definedName name="te" localSheetId="12">[107]budget!#REF!</definedName>
    <definedName name="te" localSheetId="6">[107]budget!#REF!</definedName>
    <definedName name="te" localSheetId="4">[107]budget!#REF!</definedName>
    <definedName name="te" localSheetId="7">[107]budget!#REF!</definedName>
    <definedName name="te">[107]budget!#REF!</definedName>
    <definedName name="TE_Pct" localSheetId="8">#REF!</definedName>
    <definedName name="TE_Pct">#REF!</definedName>
    <definedName name="TE_Rationale" localSheetId="8">#REF!</definedName>
    <definedName name="TE_Rationale">#REF!</definedName>
    <definedName name="TECH_OPS">[123]Augbkp98!$I$6:$X$25</definedName>
    <definedName name="TELE" localSheetId="8">#REF!</definedName>
    <definedName name="TELE">#REF!</definedName>
    <definedName name="TELE_2">[56]EQUITIES!#REF!</definedName>
    <definedName name="TELEC" localSheetId="8">#REF!</definedName>
    <definedName name="TELEC" localSheetId="4">#REF!</definedName>
    <definedName name="TELEC" localSheetId="7">#REF!</definedName>
    <definedName name="TELEC">#REF!</definedName>
    <definedName name="Test_ND" localSheetId="8">#REF!</definedName>
    <definedName name="Test_ND" localSheetId="15">#REF!</definedName>
    <definedName name="Test_ND" localSheetId="10">#REF!</definedName>
    <definedName name="Test_ND" localSheetId="12">#REF!</definedName>
    <definedName name="Test_ND" localSheetId="6">#REF!</definedName>
    <definedName name="Test_ND" localSheetId="4">#REF!</definedName>
    <definedName name="Test_ND" localSheetId="7">#REF!</definedName>
    <definedName name="Test_ND">#REF!</definedName>
    <definedName name="Test_Proj_Mis" localSheetId="8">#REF!</definedName>
    <definedName name="Test_Proj_Mis" localSheetId="15">#REF!</definedName>
    <definedName name="Test_Proj_Mis" localSheetId="10">#REF!</definedName>
    <definedName name="Test_Proj_Mis" localSheetId="12">#REF!</definedName>
    <definedName name="Test_Proj_Mis" localSheetId="6">#REF!</definedName>
    <definedName name="Test_Proj_Mis" localSheetId="4">#REF!</definedName>
    <definedName name="Test_Proj_Mis" localSheetId="7">#REF!</definedName>
    <definedName name="Test_Proj_Mis">#REF!</definedName>
    <definedName name="Test_Targ" localSheetId="8">#REF!</definedName>
    <definedName name="Test_Targ" localSheetId="15">#REF!</definedName>
    <definedName name="Test_Targ" localSheetId="10">#REF!</definedName>
    <definedName name="Test_Targ" localSheetId="12">#REF!</definedName>
    <definedName name="Test_Targ" localSheetId="6">#REF!</definedName>
    <definedName name="Test_Targ" localSheetId="4">#REF!</definedName>
    <definedName name="Test_Targ" localSheetId="7">#REF!</definedName>
    <definedName name="Test_Targ">#REF!</definedName>
    <definedName name="Test_Total_T" localSheetId="8">#REF!</definedName>
    <definedName name="Test_Total_T" localSheetId="15">#REF!</definedName>
    <definedName name="Test_Total_T" localSheetId="10">#REF!</definedName>
    <definedName name="Test_Total_T" localSheetId="12">#REF!</definedName>
    <definedName name="Test_Total_T" localSheetId="6">#REF!</definedName>
    <definedName name="Test_Total_T" localSheetId="4">#REF!</definedName>
    <definedName name="Test_Total_T" localSheetId="7">#REF!</definedName>
    <definedName name="Test_Total_T">#REF!</definedName>
    <definedName name="TEXT" localSheetId="4">#REF!</definedName>
    <definedName name="TEXT" localSheetId="7">#REF!</definedName>
    <definedName name="TEXT">#REF!</definedName>
    <definedName name="TextRefCopy1" localSheetId="10">[163]BS!$K$15</definedName>
    <definedName name="TextRefCopy1" localSheetId="12">#REF!</definedName>
    <definedName name="TextRefCopy1" localSheetId="6">#REF!</definedName>
    <definedName name="TextRefCopy1" localSheetId="4">#REF!</definedName>
    <definedName name="TextRefCopy1" localSheetId="7">#REF!</definedName>
    <definedName name="TextRefCopy1">#REF!</definedName>
    <definedName name="TextRefCopy1_1" localSheetId="4">#REF!</definedName>
    <definedName name="TextRefCopy1_1" localSheetId="7">#REF!</definedName>
    <definedName name="TextRefCopy1_1">#REF!</definedName>
    <definedName name="TextRefCopy1_20" localSheetId="4">#REF!</definedName>
    <definedName name="TextRefCopy1_20" localSheetId="7">#REF!</definedName>
    <definedName name="TextRefCopy1_20">#REF!</definedName>
    <definedName name="TextRefCopy1_21" localSheetId="4">#REF!</definedName>
    <definedName name="TextRefCopy1_21" localSheetId="7">#REF!</definedName>
    <definedName name="TextRefCopy1_21">#REF!</definedName>
    <definedName name="TextRefCopy1_23" localSheetId="4">#REF!</definedName>
    <definedName name="TextRefCopy1_23" localSheetId="7">#REF!</definedName>
    <definedName name="TextRefCopy1_23">#REF!</definedName>
    <definedName name="TextRefCopy1_3">#REF!</definedName>
    <definedName name="TextRefCopy1_5" localSheetId="4">#REF!</definedName>
    <definedName name="TextRefCopy1_5" localSheetId="7">#REF!</definedName>
    <definedName name="TextRefCopy1_5">#REF!</definedName>
    <definedName name="TextRefCopy1_8" localSheetId="4">#REF!</definedName>
    <definedName name="TextRefCopy1_8" localSheetId="7">#REF!</definedName>
    <definedName name="TextRefCopy1_8">#REF!</definedName>
    <definedName name="TextRefCopy10" localSheetId="10">[163]BS!#REF!</definedName>
    <definedName name="TextRefCopy10" localSheetId="12">#REF!</definedName>
    <definedName name="TextRefCopy10" localSheetId="6">#REF!</definedName>
    <definedName name="TextRefCopy10" localSheetId="4">#REF!</definedName>
    <definedName name="TextRefCopy10" localSheetId="7">#REF!</definedName>
    <definedName name="TextRefCopy10">#REF!</definedName>
    <definedName name="TextRefCopy100">'[227]Susp - Rec'!$D$11</definedName>
    <definedName name="TextRefCopy101">'[228]Note 9 - 9.2.1'!$Q$21</definedName>
    <definedName name="TextRefCopy102" localSheetId="8">#REF!</definedName>
    <definedName name="TextRefCopy102">#REF!</definedName>
    <definedName name="TextRefCopy103" localSheetId="8">[75]IS!#REF!</definedName>
    <definedName name="TextRefCopy103" localSheetId="10">[75]IS!#REF!</definedName>
    <definedName name="TextRefCopy103" localSheetId="12">[75]IS!#REF!</definedName>
    <definedName name="TextRefCopy103" localSheetId="6">[75]IS!#REF!</definedName>
    <definedName name="TextRefCopy103" localSheetId="4">[75]IS!#REF!</definedName>
    <definedName name="TextRefCopy103" localSheetId="7">[75]IS!#REF!</definedName>
    <definedName name="TextRefCopy103">[75]IS!#REF!</definedName>
    <definedName name="TextRefCopy104" localSheetId="10">[75]IS!#REF!</definedName>
    <definedName name="TextRefCopy104" localSheetId="12">[75]IS!#REF!</definedName>
    <definedName name="TextRefCopy104" localSheetId="6">[75]IS!#REF!</definedName>
    <definedName name="TextRefCopy104" localSheetId="4">[75]IS!#REF!</definedName>
    <definedName name="TextRefCopy104" localSheetId="7">[75]IS!#REF!</definedName>
    <definedName name="TextRefCopy104">[75]IS!#REF!</definedName>
    <definedName name="TextRefCopy105" localSheetId="10">[75]IS!#REF!</definedName>
    <definedName name="TextRefCopy105" localSheetId="12">[75]IS!#REF!</definedName>
    <definedName name="TextRefCopy105" localSheetId="6">[75]IS!#REF!</definedName>
    <definedName name="TextRefCopy105" localSheetId="4">[75]IS!#REF!</definedName>
    <definedName name="TextRefCopy105" localSheetId="7">[75]IS!#REF!</definedName>
    <definedName name="TextRefCopy105">[75]IS!#REF!</definedName>
    <definedName name="TextRefCopy106" localSheetId="10">[75]IS!#REF!</definedName>
    <definedName name="TextRefCopy106" localSheetId="12">[75]IS!#REF!</definedName>
    <definedName name="TextRefCopy106" localSheetId="6">[75]IS!#REF!</definedName>
    <definedName name="TextRefCopy106" localSheetId="4">[75]IS!#REF!</definedName>
    <definedName name="TextRefCopy106" localSheetId="7">[75]IS!#REF!</definedName>
    <definedName name="TextRefCopy106">[75]IS!#REF!</definedName>
    <definedName name="TextRefCopy107" localSheetId="8">#REF!</definedName>
    <definedName name="TextRefCopy107">#REF!</definedName>
    <definedName name="TextRefCopy108" localSheetId="8">#REF!</definedName>
    <definedName name="TextRefCopy108">#REF!</definedName>
    <definedName name="TextRefCopy109" localSheetId="8">[75]IS!#REF!</definedName>
    <definedName name="TextRefCopy109" localSheetId="10">[75]IS!#REF!</definedName>
    <definedName name="TextRefCopy109" localSheetId="12">[75]IS!#REF!</definedName>
    <definedName name="TextRefCopy109" localSheetId="6">[75]IS!#REF!</definedName>
    <definedName name="TextRefCopy109" localSheetId="4">[75]IS!#REF!</definedName>
    <definedName name="TextRefCopy109" localSheetId="7">[75]IS!#REF!</definedName>
    <definedName name="TextRefCopy109">[75]IS!#REF!</definedName>
    <definedName name="TextRefCopy11" localSheetId="10">#REF!</definedName>
    <definedName name="TextRefCopy11" localSheetId="12">#REF!</definedName>
    <definedName name="TextRefCopy11" localSheetId="6">#REF!</definedName>
    <definedName name="TextRefCopy11" localSheetId="4">#REF!</definedName>
    <definedName name="TextRefCopy11" localSheetId="7">#REF!</definedName>
    <definedName name="TextRefCopy11">#REF!</definedName>
    <definedName name="TextRefCopy110">#REF!</definedName>
    <definedName name="TextRefCopy111">#REF!</definedName>
    <definedName name="TextRefCopy112">#REF!</definedName>
    <definedName name="TextRefCopy113">'[228]Note 15 - 23'!$L$204</definedName>
    <definedName name="TextRefCopy114">'[228]Note 15 - 23'!#REF!</definedName>
    <definedName name="TextRefCopy115" localSheetId="8">#REF!</definedName>
    <definedName name="TextRefCopy115">#REF!</definedName>
    <definedName name="TextRefCopy116" localSheetId="10">[75]IS!#REF!</definedName>
    <definedName name="TextRefCopy116" localSheetId="12">[75]IS!#REF!</definedName>
    <definedName name="TextRefCopy116" localSheetId="6">[75]IS!#REF!</definedName>
    <definedName name="TextRefCopy116" localSheetId="4">[75]IS!#REF!</definedName>
    <definedName name="TextRefCopy116" localSheetId="7">[75]IS!#REF!</definedName>
    <definedName name="TextRefCopy116">[75]IS!#REF!</definedName>
    <definedName name="TextRefCopy117" localSheetId="8">#REF!</definedName>
    <definedName name="TextRefCopy117">#REF!</definedName>
    <definedName name="TextRefCopy12" localSheetId="8">#REF!</definedName>
    <definedName name="TextRefCopy12" localSheetId="10">#REF!</definedName>
    <definedName name="TextRefCopy12" localSheetId="12">#REF!</definedName>
    <definedName name="TextRefCopy12" localSheetId="6">#REF!</definedName>
    <definedName name="TextRefCopy12" localSheetId="4">#REF!</definedName>
    <definedName name="TextRefCopy12" localSheetId="7">#REF!</definedName>
    <definedName name="TextRefCopy12">#REF!</definedName>
    <definedName name="TextRefCopy120" localSheetId="10">'[75]Notes 8-17'!#REF!</definedName>
    <definedName name="TextRefCopy120" localSheetId="12">'[75]Notes 8-17'!#REF!</definedName>
    <definedName name="TextRefCopy120" localSheetId="6">'[75]Notes 8-17'!#REF!</definedName>
    <definedName name="TextRefCopy120" localSheetId="4">'[75]Notes 8-17'!#REF!</definedName>
    <definedName name="TextRefCopy120" localSheetId="7">'[75]Notes 8-17'!#REF!</definedName>
    <definedName name="TextRefCopy120">'[75]Notes 8-17'!#REF!</definedName>
    <definedName name="TextRefCopy121" localSheetId="10">'[75]Notes 8-17'!#REF!</definedName>
    <definedName name="TextRefCopy121" localSheetId="12">'[75]Notes 8-17'!#REF!</definedName>
    <definedName name="TextRefCopy121" localSheetId="6">'[75]Notes 8-17'!#REF!</definedName>
    <definedName name="TextRefCopy121" localSheetId="4">'[75]Notes 8-17'!#REF!</definedName>
    <definedName name="TextRefCopy121" localSheetId="7">'[75]Notes 8-17'!#REF!</definedName>
    <definedName name="TextRefCopy121">'[75]Notes 8-17'!#REF!</definedName>
    <definedName name="TextRefCopy123" localSheetId="10">'[75]Notes 8-17'!#REF!</definedName>
    <definedName name="TextRefCopy123" localSheetId="12">'[75]Notes 8-17'!#REF!</definedName>
    <definedName name="TextRefCopy123" localSheetId="6">'[75]Notes 8-17'!#REF!</definedName>
    <definedName name="TextRefCopy123" localSheetId="4">'[75]Notes 8-17'!#REF!</definedName>
    <definedName name="TextRefCopy123" localSheetId="7">'[75]Notes 8-17'!#REF!</definedName>
    <definedName name="TextRefCopy123">'[75]Notes 8-17'!#REF!</definedName>
    <definedName name="TextRefCopy124" localSheetId="10">'[75]17.3.1'!#REF!</definedName>
    <definedName name="TextRefCopy124" localSheetId="12">'[75]17.3.1'!#REF!</definedName>
    <definedName name="TextRefCopy124" localSheetId="6">'[75]17.3.1'!#REF!</definedName>
    <definedName name="TextRefCopy124" localSheetId="4">'[75]17.3.1'!#REF!</definedName>
    <definedName name="TextRefCopy124" localSheetId="7">'[75]17.3.1'!#REF!</definedName>
    <definedName name="TextRefCopy124">'[75]17.3.1'!#REF!</definedName>
    <definedName name="TextRefCopy125" localSheetId="8">#REF!</definedName>
    <definedName name="TextRefCopy125">#REF!</definedName>
    <definedName name="TextRefCopy126" localSheetId="8">#REF!</definedName>
    <definedName name="TextRefCopy126">#REF!</definedName>
    <definedName name="TextRefCopy127" localSheetId="8">#REF!</definedName>
    <definedName name="TextRefCopy127">#REF!</definedName>
    <definedName name="TextRefCopy128">#REF!</definedName>
    <definedName name="TextRefCopy129">#REF!</definedName>
    <definedName name="TextRefCopy13" localSheetId="10">#REF!</definedName>
    <definedName name="TextRefCopy13" localSheetId="12">#REF!</definedName>
    <definedName name="TextRefCopy13" localSheetId="6">#REF!</definedName>
    <definedName name="TextRefCopy13" localSheetId="4">#REF!</definedName>
    <definedName name="TextRefCopy13" localSheetId="7">#REF!</definedName>
    <definedName name="TextRefCopy13">#REF!</definedName>
    <definedName name="TextRefCopy130">'[228]Note 25 - 27'!#REF!</definedName>
    <definedName name="TextRefCopy131" localSheetId="8">#REF!</definedName>
    <definedName name="TextRefCopy131">#REF!</definedName>
    <definedName name="TextRefCopy132">'[228]Note 25 - 27'!#REF!</definedName>
    <definedName name="TextRefCopy133" localSheetId="8">#REF!</definedName>
    <definedName name="TextRefCopy133">#REF!</definedName>
    <definedName name="TextRefCopy134" localSheetId="8">#REF!</definedName>
    <definedName name="TextRefCopy134">#REF!</definedName>
    <definedName name="TextRefCopy135" localSheetId="8">#REF!</definedName>
    <definedName name="TextRefCopy135">#REF!</definedName>
    <definedName name="TextRefCopy137">'[228]Note 25 - 27'!$K$18</definedName>
    <definedName name="TextRefCopy138">'[228]Note 25 - 27'!$K$19</definedName>
    <definedName name="TextRefCopy139">'[228]Note 25 - 27'!$K$20</definedName>
    <definedName name="TextRefCopy14" localSheetId="10">#REF!</definedName>
    <definedName name="TextRefCopy14" localSheetId="12">#REF!</definedName>
    <definedName name="TextRefCopy14" localSheetId="6">#REF!</definedName>
    <definedName name="TextRefCopy14" localSheetId="4">#REF!</definedName>
    <definedName name="TextRefCopy14" localSheetId="7">#REF!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6">'[228]Note 25 - 27'!#REF!</definedName>
    <definedName name="TextRefCopy147">'[228]Note 25 - 27'!$K$60</definedName>
    <definedName name="TextRefCopy148">'[228]Note 25 - 27'!$K$62</definedName>
    <definedName name="TextRefCopy149">'[228]Note 25 - 27'!#REF!</definedName>
    <definedName name="TextRefCopy15" localSheetId="10">#REF!</definedName>
    <definedName name="TextRefCopy15" localSheetId="12">#REF!</definedName>
    <definedName name="TextRefCopy15" localSheetId="6">#REF!</definedName>
    <definedName name="TextRefCopy15" localSheetId="4">#REF!</definedName>
    <definedName name="TextRefCopy15" localSheetId="7">#REF!</definedName>
    <definedName name="TextRefCopy15">#REF!</definedName>
    <definedName name="TextRefCopy150">'[228]P&amp;L'!$I$45</definedName>
    <definedName name="TextRefCopy151" localSheetId="8">#REF!</definedName>
    <definedName name="TextRefCopy151">#REF!</definedName>
    <definedName name="TextRefCopy152" localSheetId="8">#REF!</definedName>
    <definedName name="TextRefCopy152">#REF!</definedName>
    <definedName name="TextRefCopy153" localSheetId="8">#REF!</definedName>
    <definedName name="TextRefCopy153">#REF!</definedName>
    <definedName name="TextRefCopy154" localSheetId="8">'[228]Note 25 - 27'!#REF!</definedName>
    <definedName name="TextRefCopy154">'[228]Note 25 - 27'!#REF!</definedName>
    <definedName name="TextRefCopy155" localSheetId="8">#REF!</definedName>
    <definedName name="TextRefCopy155">#REF!</definedName>
    <definedName name="TextRefCopy156" localSheetId="8">#REF!</definedName>
    <definedName name="TextRefCopy156">#REF!</definedName>
    <definedName name="TextRefCopy157">'[228]P&amp;L'!$I$37</definedName>
    <definedName name="TextRefCopy158" localSheetId="8">#REF!</definedName>
    <definedName name="TextRefCopy158">#REF!</definedName>
    <definedName name="TextRefCopy159" localSheetId="8">#REF!</definedName>
    <definedName name="TextRefCopy159">#REF!</definedName>
    <definedName name="TextRefCopy16" localSheetId="10">[163]IS!#REF!</definedName>
    <definedName name="TextRefCopy16" localSheetId="12">#REF!</definedName>
    <definedName name="TextRefCopy16" localSheetId="6">#REF!</definedName>
    <definedName name="TextRefCopy16" localSheetId="4">#REF!</definedName>
    <definedName name="TextRefCopy16" localSheetId="7">#REF!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7" localSheetId="10">#REF!</definedName>
    <definedName name="TextRefCopy17" localSheetId="12">#REF!</definedName>
    <definedName name="TextRefCopy17" localSheetId="6">#REF!</definedName>
    <definedName name="TextRefCopy17" localSheetId="4">#REF!</definedName>
    <definedName name="TextRefCopy17" localSheetId="7">#REF!</definedName>
    <definedName name="TextRefCopy17">#REF!</definedName>
    <definedName name="TextRefCopy18" localSheetId="10">#REF!</definedName>
    <definedName name="TextRefCopy18" localSheetId="12">#REF!</definedName>
    <definedName name="TextRefCopy18" localSheetId="6">#REF!</definedName>
    <definedName name="TextRefCopy18" localSheetId="4">#REF!</definedName>
    <definedName name="TextRefCopy18" localSheetId="7">#REF!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9" localSheetId="10">#REF!</definedName>
    <definedName name="TextRefCopy19" localSheetId="12">#REF!</definedName>
    <definedName name="TextRefCopy19" localSheetId="6">#REF!</definedName>
    <definedName name="TextRefCopy19" localSheetId="4">#REF!</definedName>
    <definedName name="TextRefCopy19" localSheetId="7">#REF!</definedName>
    <definedName name="TextRefCopy19">#REF!</definedName>
    <definedName name="TextRefCopy199">'[229]AFS NIB 2008 '!$Q$136</definedName>
    <definedName name="TextRefCopy2" localSheetId="10">#REF!</definedName>
    <definedName name="TextRefCopy2" localSheetId="12">#REF!</definedName>
    <definedName name="TextRefCopy2" localSheetId="6">#REF!</definedName>
    <definedName name="TextRefCopy2" localSheetId="4">#REF!</definedName>
    <definedName name="TextRefCopy2" localSheetId="7">#REF!</definedName>
    <definedName name="TextRefCopy2">#REF!</definedName>
    <definedName name="TextRefCopy2_11">#REF!</definedName>
    <definedName name="TextRefCopy2_12">#REF!</definedName>
    <definedName name="TextRefCopy2_13">#REF!</definedName>
    <definedName name="TextRefCopy2_18">#REF!</definedName>
    <definedName name="TextRefCopy2_3">#REF!</definedName>
    <definedName name="TextRefCopy2_5">[230]Note1_11!#REF!</definedName>
    <definedName name="TextRefCopy2_5_11">[230]Note1_11!#REF!</definedName>
    <definedName name="TextRefCopy2_5_13">[230]Note1_11!#REF!</definedName>
    <definedName name="TextRefCopy2_5_9">[230]Note1_11!#REF!</definedName>
    <definedName name="TextRefCopy2_9" localSheetId="8">#REF!</definedName>
    <definedName name="TextRefCopy2_9">#REF!</definedName>
    <definedName name="TextRefCopy20" localSheetId="10">#REF!</definedName>
    <definedName name="TextRefCopy20" localSheetId="12">#REF!</definedName>
    <definedName name="TextRefCopy20" localSheetId="6">#REF!</definedName>
    <definedName name="TextRefCopy20" localSheetId="4">#REF!</definedName>
    <definedName name="TextRefCopy20" localSheetId="7">#REF!</definedName>
    <definedName name="TextRefCopy20">#REF!</definedName>
    <definedName name="TextRefCopy206">'[231]AFS NIB 2008 '!#REF!</definedName>
    <definedName name="TextRefCopy207">'[231]AFS NIB 2008 '!#REF!</definedName>
    <definedName name="TextRefCopy208">'[229]AFS NIB 2008 '!$Q$150</definedName>
    <definedName name="TextRefCopy21" localSheetId="10">#REF!</definedName>
    <definedName name="TextRefCopy21" localSheetId="12">#REF!</definedName>
    <definedName name="TextRefCopy21" localSheetId="6">#REF!</definedName>
    <definedName name="TextRefCopy21" localSheetId="4">#REF!</definedName>
    <definedName name="TextRefCopy21" localSheetId="7">#REF!</definedName>
    <definedName name="TextRefCopy21">#REF!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2" localSheetId="10">#REF!</definedName>
    <definedName name="TextRefCopy22" localSheetId="12">#REF!</definedName>
    <definedName name="TextRefCopy22" localSheetId="6">#REF!</definedName>
    <definedName name="TextRefCopy22" localSheetId="4">#REF!</definedName>
    <definedName name="TextRefCopy22" localSheetId="7">#REF!</definedName>
    <definedName name="TextRefCopy22">#REF!</definedName>
    <definedName name="TextRefCopy226">#REF!</definedName>
    <definedName name="TextRefCopy227">[232]Misc!$AB$632</definedName>
    <definedName name="TextRefCopy228" localSheetId="8">#REF!</definedName>
    <definedName name="TextRefCopy228">#REF!</definedName>
    <definedName name="TextRefCopy23" localSheetId="10">#REF!</definedName>
    <definedName name="TextRefCopy23" localSheetId="12">#REF!</definedName>
    <definedName name="TextRefCopy23" localSheetId="6">#REF!</definedName>
    <definedName name="TextRefCopy23" localSheetId="4">#REF!</definedName>
    <definedName name="TextRefCopy23" localSheetId="7">#REF!</definedName>
    <definedName name="TextRefCopy23">#REF!</definedName>
    <definedName name="TextRefCopy231">#REF!</definedName>
    <definedName name="TextRefCopy232">#REF!</definedName>
    <definedName name="TextRefCopy234">#REF!</definedName>
    <definedName name="TextRefCopy235">#REF!</definedName>
    <definedName name="TextRefCopy237">#REF!</definedName>
    <definedName name="TextRefCopy24" localSheetId="10">#REF!</definedName>
    <definedName name="TextRefCopy24" localSheetId="12">#REF!</definedName>
    <definedName name="TextRefCopy24" localSheetId="6">#REF!</definedName>
    <definedName name="TextRefCopy24" localSheetId="4">#REF!</definedName>
    <definedName name="TextRefCopy24" localSheetId="7">#REF!</definedName>
    <definedName name="TextRefCopy24">#REF!</definedName>
    <definedName name="TextRefCopy240">#REF!</definedName>
    <definedName name="TextRefCopy242">#REF!</definedName>
    <definedName name="TextRefCopy243">#REF!</definedName>
    <definedName name="TextRefCopy245">#REF!</definedName>
    <definedName name="TextRefCopy247">#REF!</definedName>
    <definedName name="TextRefCopy249">#REF!</definedName>
    <definedName name="TextRefCopy25" localSheetId="10">#REF!</definedName>
    <definedName name="TextRefCopy25" localSheetId="12">#REF!</definedName>
    <definedName name="TextRefCopy25" localSheetId="6">#REF!</definedName>
    <definedName name="TextRefCopy25" localSheetId="4">#REF!</definedName>
    <definedName name="TextRefCopy25" localSheetId="7">#REF!</definedName>
    <definedName name="TextRefCopy25">#REF!</definedName>
    <definedName name="TextRefCopy252">#REF!</definedName>
    <definedName name="TextRefCopy253">#REF!</definedName>
    <definedName name="TextRefCopy255">#REF!</definedName>
    <definedName name="TextRefCopy257">#REF!</definedName>
    <definedName name="TextRefCopy259">#REF!</definedName>
    <definedName name="TextRefCopy26" localSheetId="10">'[163]1-12'!#REF!</definedName>
    <definedName name="TextRefCopy26" localSheetId="12">#REF!</definedName>
    <definedName name="TextRefCopy26" localSheetId="6">#REF!</definedName>
    <definedName name="TextRefCopy26" localSheetId="4">#REF!</definedName>
    <definedName name="TextRefCopy26" localSheetId="7">#REF!</definedName>
    <definedName name="TextRefCopy26">#REF!</definedName>
    <definedName name="TextRefCopy260">#REF!</definedName>
    <definedName name="TextRefCopy262">#REF!</definedName>
    <definedName name="TextRefCopy265">#REF!</definedName>
    <definedName name="TextRefCopy267">#REF!</definedName>
    <definedName name="TextRefCopy268">#REF!</definedName>
    <definedName name="TextRefCopy27" localSheetId="10">#REF!</definedName>
    <definedName name="TextRefCopy27" localSheetId="12">#REF!</definedName>
    <definedName name="TextRefCopy27" localSheetId="6">#REF!</definedName>
    <definedName name="TextRefCopy27" localSheetId="4">#REF!</definedName>
    <definedName name="TextRefCopy27" localSheetId="7">#REF!</definedName>
    <definedName name="TextRefCopy27">#REF!</definedName>
    <definedName name="TextRefCopy270">#REF!</definedName>
    <definedName name="TextRefCopy271">[232]Misc!$AB$9734</definedName>
    <definedName name="TextRefCopy273" localSheetId="8">#REF!</definedName>
    <definedName name="TextRefCopy273">#REF!</definedName>
    <definedName name="TextRefCopy275" localSheetId="8">#REF!</definedName>
    <definedName name="TextRefCopy275">#REF!</definedName>
    <definedName name="TextRefCopy276" localSheetId="8">#REF!</definedName>
    <definedName name="TextRefCopy276">#REF!</definedName>
    <definedName name="TextRefCopy277">#REF!</definedName>
    <definedName name="TextRefCopy28" localSheetId="10">#REF!</definedName>
    <definedName name="TextRefCopy28" localSheetId="12">#REF!</definedName>
    <definedName name="TextRefCopy28" localSheetId="6">#REF!</definedName>
    <definedName name="TextRefCopy28" localSheetId="4">#REF!</definedName>
    <definedName name="TextRefCopy28" localSheetId="7">#REF!</definedName>
    <definedName name="TextRefCopy28">#REF!</definedName>
    <definedName name="TextRefCopy280">#REF!</definedName>
    <definedName name="TextRefCopy281">#REF!</definedName>
    <definedName name="TextRefCopy283">#REF!</definedName>
    <definedName name="TextRefCopy286">#REF!</definedName>
    <definedName name="TextRefCopy287">#REF!</definedName>
    <definedName name="TextRefCopy289">[232]Misc!$AB$9935</definedName>
    <definedName name="TextRefCopy29" localSheetId="10">#REF!</definedName>
    <definedName name="TextRefCopy29" localSheetId="12">#REF!</definedName>
    <definedName name="TextRefCopy29" localSheetId="6">#REF!</definedName>
    <definedName name="TextRefCopy29" localSheetId="4">#REF!</definedName>
    <definedName name="TextRefCopy29" localSheetId="7">#REF!</definedName>
    <definedName name="TextRefCopy29">#REF!</definedName>
    <definedName name="TextRefCopy290">#REF!</definedName>
    <definedName name="TextRefCopy291">#REF!</definedName>
    <definedName name="TextRefCopy292">#REF!</definedName>
    <definedName name="TextRefCopy294">#REF!</definedName>
    <definedName name="TextRefCopy297">#REF!</definedName>
    <definedName name="TextRefCopy298">#REF!</definedName>
    <definedName name="TextRefCopy299">#REF!</definedName>
    <definedName name="TextRefCopy3" localSheetId="10">[163]BS!$K$13</definedName>
    <definedName name="TextRefCopy3" localSheetId="12">#REF!</definedName>
    <definedName name="TextRefCopy3" localSheetId="6">#REF!</definedName>
    <definedName name="TextRefCopy3" localSheetId="4">#REF!</definedName>
    <definedName name="TextRefCopy3" localSheetId="7">#REF!</definedName>
    <definedName name="TextRefCopy3">#REF!</definedName>
    <definedName name="TextRefCopy3_3">#REF!</definedName>
    <definedName name="TextRefCopy30" localSheetId="10">#REF!</definedName>
    <definedName name="TextRefCopy30" localSheetId="12">#REF!</definedName>
    <definedName name="TextRefCopy30" localSheetId="6">#REF!</definedName>
    <definedName name="TextRefCopy30" localSheetId="4">#REF!</definedName>
    <definedName name="TextRefCopy30" localSheetId="7">#REF!</definedName>
    <definedName name="TextRefCopy30">#REF!</definedName>
    <definedName name="TextRefCopy301">#REF!</definedName>
    <definedName name="TextRefCopy304">#REF!</definedName>
    <definedName name="TextRefCopy306">#REF!</definedName>
    <definedName name="TextRefCopy309">#REF!</definedName>
    <definedName name="TextRefCopy31" localSheetId="10">#REF!</definedName>
    <definedName name="TextRefCopy31" localSheetId="12">#REF!</definedName>
    <definedName name="TextRefCopy31" localSheetId="6">#REF!</definedName>
    <definedName name="TextRefCopy31" localSheetId="4">#REF!</definedName>
    <definedName name="TextRefCopy31" localSheetId="7">#REF!</definedName>
    <definedName name="TextRefCopy31">#REF!</definedName>
    <definedName name="TextRefCopy310">#REF!</definedName>
    <definedName name="TextRefCopy312">#REF!</definedName>
    <definedName name="TextRefCopy314">#REF!</definedName>
    <definedName name="TextRefCopy316">#REF!</definedName>
    <definedName name="TextRefCopy319">#REF!</definedName>
    <definedName name="TextRefCopy32" localSheetId="10">#REF!</definedName>
    <definedName name="TextRefCopy32" localSheetId="12">#REF!</definedName>
    <definedName name="TextRefCopy32" localSheetId="6">#REF!</definedName>
    <definedName name="TextRefCopy32" localSheetId="4">#REF!</definedName>
    <definedName name="TextRefCopy32" localSheetId="7">#REF!</definedName>
    <definedName name="TextRefCopy32">#REF!</definedName>
    <definedName name="TextRefCopy320">#REF!</definedName>
    <definedName name="TextRefCopy322">[233]Summary!$C$21</definedName>
    <definedName name="TextRefCopy323">[233]Summary!$C$19</definedName>
    <definedName name="TextRefCopy324">[233]Summary!$C$13</definedName>
    <definedName name="TextRefCopy325">[233]Summary!$C$11</definedName>
    <definedName name="TextRefCopy33" localSheetId="10">#REF!</definedName>
    <definedName name="TextRefCopy33" localSheetId="12">#REF!</definedName>
    <definedName name="TextRefCopy33" localSheetId="6">#REF!</definedName>
    <definedName name="TextRefCopy33" localSheetId="4">#REF!</definedName>
    <definedName name="TextRefCopy33" localSheetId="7">#REF!</definedName>
    <definedName name="TextRefCopy33">#REF!</definedName>
    <definedName name="TextRefCopy331">[234]Reconciliation!#REF!</definedName>
    <definedName name="TextRefCopy335">[234]Reconciliation!#REF!</definedName>
    <definedName name="TextRefCopy336" localSheetId="8">#REF!</definedName>
    <definedName name="TextRefCopy336">#REF!</definedName>
    <definedName name="TextRefCopy338" localSheetId="8">#REF!</definedName>
    <definedName name="TextRefCopy338">#REF!</definedName>
    <definedName name="TextRefCopy339" localSheetId="8">#REF!</definedName>
    <definedName name="TextRefCopy339">#REF!</definedName>
    <definedName name="TextRefCopy34" localSheetId="10">#REF!</definedName>
    <definedName name="TextRefCopy34" localSheetId="12">#REF!</definedName>
    <definedName name="TextRefCopy34" localSheetId="6">#REF!</definedName>
    <definedName name="TextRefCopy34" localSheetId="4">#REF!</definedName>
    <definedName name="TextRefCopy34" localSheetId="7">#REF!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'[235]SBP relief'!$S$17</definedName>
    <definedName name="TextRefCopy348" localSheetId="8">#REF!</definedName>
    <definedName name="TextRefCopy348">#REF!</definedName>
    <definedName name="TextRefCopy349" localSheetId="8">#REF!</definedName>
    <definedName name="TextRefCopy349">#REF!</definedName>
    <definedName name="TextRefCopy35">[177]CMA_Calculations!$D$2</definedName>
    <definedName name="TextRefCopy350" localSheetId="8">#REF!</definedName>
    <definedName name="TextRefCopy350">#REF!</definedName>
    <definedName name="TextRefCopy351" localSheetId="8">#REF!</definedName>
    <definedName name="TextRefCopy351">#REF!</definedName>
    <definedName name="TextRefCopy352" localSheetId="8">#REF!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 localSheetId="8">#REF!</definedName>
    <definedName name="TextRefCopy36" localSheetId="10">#REF!</definedName>
    <definedName name="TextRefCopy36" localSheetId="12">#REF!</definedName>
    <definedName name="TextRefCopy36" localSheetId="6">#REF!</definedName>
    <definedName name="TextRefCopy36" localSheetId="4">#REF!</definedName>
    <definedName name="TextRefCopy36" localSheetId="7">#REF!</definedName>
    <definedName name="TextRefCopy36">#REF!</definedName>
    <definedName name="TextRefCopy360" localSheetId="8">#REF!</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 localSheetId="8">#REF!</definedName>
    <definedName name="TextRefCopy37" localSheetId="10">#REF!</definedName>
    <definedName name="TextRefCopy37" localSheetId="12">#REF!</definedName>
    <definedName name="TextRefCopy37" localSheetId="6">#REF!</definedName>
    <definedName name="TextRefCopy37" localSheetId="4">#REF!</definedName>
    <definedName name="TextRefCopy37" localSheetId="7">#REF!</definedName>
    <definedName name="TextRefCopy37">#REF!</definedName>
    <definedName name="TextRefCopy370" localSheetId="8">#REF!</definedName>
    <definedName name="TextRefCopy370">#REF!</definedName>
    <definedName name="TextRefCopy372">#REF!</definedName>
    <definedName name="TextRefCopy373">#REF!</definedName>
    <definedName name="TextRefCopy38">[236]SRF!$A$33</definedName>
    <definedName name="TextRefCopy39" localSheetId="10">#REF!</definedName>
    <definedName name="TextRefCopy39" localSheetId="12">#REF!</definedName>
    <definedName name="TextRefCopy39" localSheetId="6">#REF!</definedName>
    <definedName name="TextRefCopy39" localSheetId="4">#REF!</definedName>
    <definedName name="TextRefCopy39" localSheetId="7">#REF!</definedName>
    <definedName name="TextRefCopy39">#REF!</definedName>
    <definedName name="TextRefCopy4" localSheetId="10">[163]BS!$K$16</definedName>
    <definedName name="TextRefCopy4" localSheetId="12">#REF!</definedName>
    <definedName name="TextRefCopy4" localSheetId="6">#REF!</definedName>
    <definedName name="TextRefCopy4" localSheetId="4">#REF!</definedName>
    <definedName name="TextRefCopy4" localSheetId="7">#REF!</definedName>
    <definedName name="TextRefCopy4">#REF!</definedName>
    <definedName name="TextRefCopy4_3">#REF!</definedName>
    <definedName name="TextRefCopy40" localSheetId="10">#REF!</definedName>
    <definedName name="TextRefCopy40" localSheetId="12">#REF!</definedName>
    <definedName name="TextRefCopy40" localSheetId="6">#REF!</definedName>
    <definedName name="TextRefCopy40" localSheetId="4">#REF!</definedName>
    <definedName name="TextRefCopy40" localSheetId="7">#REF!</definedName>
    <definedName name="TextRefCopy40">#REF!</definedName>
    <definedName name="TextRefCopy41" localSheetId="8">#REF!</definedName>
    <definedName name="TextRefCopy41" localSheetId="10">#REF!</definedName>
    <definedName name="TextRefCopy41" localSheetId="12">#REF!</definedName>
    <definedName name="TextRefCopy41" localSheetId="6">#REF!</definedName>
    <definedName name="TextRefCopy41" localSheetId="4">#REF!</definedName>
    <definedName name="TextRefCopy41" localSheetId="7">#REF!</definedName>
    <definedName name="TextRefCopy41">#REF!</definedName>
    <definedName name="TextRefCopy42" localSheetId="10">#REF!</definedName>
    <definedName name="TextRefCopy42" localSheetId="12">#REF!</definedName>
    <definedName name="TextRefCopy42" localSheetId="6">#REF!</definedName>
    <definedName name="TextRefCopy42" localSheetId="4">#REF!</definedName>
    <definedName name="TextRefCopy42" localSheetId="7">#REF!</definedName>
    <definedName name="TextRefCopy42">#REF!</definedName>
    <definedName name="TextRefCopy43">'[237]Verification of Sales'!$E$3</definedName>
    <definedName name="TextRefCopy44" localSheetId="10">#REF!</definedName>
    <definedName name="TextRefCopy44" localSheetId="12">#REF!</definedName>
    <definedName name="TextRefCopy44" localSheetId="6">#REF!</definedName>
    <definedName name="TextRefCopy44" localSheetId="4">#REF!</definedName>
    <definedName name="TextRefCopy44" localSheetId="7">#REF!</definedName>
    <definedName name="TextRefCopy44">#REF!</definedName>
    <definedName name="TextRefCopy45" localSheetId="10">#REF!</definedName>
    <definedName name="TextRefCopy45" localSheetId="12">#REF!</definedName>
    <definedName name="TextRefCopy45" localSheetId="6">#REF!</definedName>
    <definedName name="TextRefCopy45" localSheetId="4">#REF!</definedName>
    <definedName name="TextRefCopy45" localSheetId="7">#REF!</definedName>
    <definedName name="TextRefCopy45">#REF!</definedName>
    <definedName name="TextRefCopy46">'[238]Total Additions'!$C$22</definedName>
    <definedName name="TextRefCopy47" localSheetId="10">#REF!</definedName>
    <definedName name="TextRefCopy47" localSheetId="12">#REF!</definedName>
    <definedName name="TextRefCopy47" localSheetId="6">#REF!</definedName>
    <definedName name="TextRefCopy47" localSheetId="4">#REF!</definedName>
    <definedName name="TextRefCopy47" localSheetId="7">#REF!</definedName>
    <definedName name="TextRefCopy47">#REF!</definedName>
    <definedName name="TextRefCopy48" localSheetId="8">#REF!</definedName>
    <definedName name="TextRefCopy48" localSheetId="10">#REF!</definedName>
    <definedName name="TextRefCopy48" localSheetId="12">#REF!</definedName>
    <definedName name="TextRefCopy48" localSheetId="6">#REF!</definedName>
    <definedName name="TextRefCopy48" localSheetId="4">#REF!</definedName>
    <definedName name="TextRefCopy48" localSheetId="7">#REF!</definedName>
    <definedName name="TextRefCopy48">#REF!</definedName>
    <definedName name="TextRefCopy49" localSheetId="8">#REF!</definedName>
    <definedName name="TextRefCopy49" localSheetId="10">#REF!</definedName>
    <definedName name="TextRefCopy49" localSheetId="12">#REF!</definedName>
    <definedName name="TextRefCopy49" localSheetId="6">#REF!</definedName>
    <definedName name="TextRefCopy49" localSheetId="4">#REF!</definedName>
    <definedName name="TextRefCopy49" localSheetId="7">#REF!</definedName>
    <definedName name="TextRefCopy49">#REF!</definedName>
    <definedName name="TextRefCopy5" localSheetId="10">[163]BS!$K$19</definedName>
    <definedName name="TextRefCopy5" localSheetId="12">#REF!</definedName>
    <definedName name="TextRefCopy5" localSheetId="6">#REF!</definedName>
    <definedName name="TextRefCopy5" localSheetId="4">#REF!</definedName>
    <definedName name="TextRefCopy5" localSheetId="7">#REF!</definedName>
    <definedName name="TextRefCopy5">#REF!</definedName>
    <definedName name="TextRefCopy5_3">#REF!</definedName>
    <definedName name="TextRefCopy50" localSheetId="8">'[237]Verification of Sales'!#REF!</definedName>
    <definedName name="TextRefCopy50" localSheetId="15">'[237]Verification of Sales'!#REF!</definedName>
    <definedName name="TextRefCopy50" localSheetId="10">'[237]Verification of Sales'!#REF!</definedName>
    <definedName name="TextRefCopy50" localSheetId="12">'[237]Verification of Sales'!#REF!</definedName>
    <definedName name="TextRefCopy50" localSheetId="6">'[237]Verification of Sales'!#REF!</definedName>
    <definedName name="TextRefCopy50" localSheetId="4">'[237]Verification of Sales'!#REF!</definedName>
    <definedName name="TextRefCopy50" localSheetId="7">'[237]Verification of Sales'!#REF!</definedName>
    <definedName name="TextRefCopy50">'[237]Verification of Sales'!#REF!</definedName>
    <definedName name="TextRefCopy51" localSheetId="8">#REF!</definedName>
    <definedName name="TextRefCopy51" localSheetId="10">#REF!</definedName>
    <definedName name="TextRefCopy51" localSheetId="12">#REF!</definedName>
    <definedName name="TextRefCopy51" localSheetId="6">#REF!</definedName>
    <definedName name="TextRefCopy51" localSheetId="4">#REF!</definedName>
    <definedName name="TextRefCopy51" localSheetId="7">#REF!</definedName>
    <definedName name="TextRefCopy51">#REF!</definedName>
    <definedName name="TextRefCopy52" localSheetId="8">#REF!</definedName>
    <definedName name="TextRefCopy52" localSheetId="15">#REF!</definedName>
    <definedName name="TextRefCopy52" localSheetId="10">#REF!</definedName>
    <definedName name="TextRefCopy52" localSheetId="12">#REF!</definedName>
    <definedName name="TextRefCopy52" localSheetId="6">#REF!</definedName>
    <definedName name="TextRefCopy52" localSheetId="4">#REF!</definedName>
    <definedName name="TextRefCopy52" localSheetId="7">#REF!</definedName>
    <definedName name="TextRefCopy52">#REF!</definedName>
    <definedName name="TextRefCopy53" localSheetId="8">#REF!</definedName>
    <definedName name="TextRefCopy53" localSheetId="10">#REF!</definedName>
    <definedName name="TextRefCopy53" localSheetId="12">#REF!</definedName>
    <definedName name="TextRefCopy53" localSheetId="6">#REF!</definedName>
    <definedName name="TextRefCopy53" localSheetId="4">#REF!</definedName>
    <definedName name="TextRefCopy53" localSheetId="7">#REF!</definedName>
    <definedName name="TextRefCopy53">#REF!</definedName>
    <definedName name="TextRefCopy54" localSheetId="10">#REF!</definedName>
    <definedName name="TextRefCopy54" localSheetId="12">#REF!</definedName>
    <definedName name="TextRefCopy54" localSheetId="6">#REF!</definedName>
    <definedName name="TextRefCopy54" localSheetId="4">#REF!</definedName>
    <definedName name="TextRefCopy54" localSheetId="7">#REF!</definedName>
    <definedName name="TextRefCopy54">#REF!</definedName>
    <definedName name="TextRefCopy55" localSheetId="8">#REF!</definedName>
    <definedName name="TextRefCopy55" localSheetId="10">#REF!</definedName>
    <definedName name="TextRefCopy55" localSheetId="12">#REF!</definedName>
    <definedName name="TextRefCopy55" localSheetId="6">#REF!</definedName>
    <definedName name="TextRefCopy55" localSheetId="4">#REF!</definedName>
    <definedName name="TextRefCopy55" localSheetId="7">#REF!</definedName>
    <definedName name="TextRefCopy55">#REF!</definedName>
    <definedName name="TextRefCopy56" localSheetId="8">#REF!</definedName>
    <definedName name="TextRefCopy56" localSheetId="10">#REF!</definedName>
    <definedName name="TextRefCopy56" localSheetId="12">#REF!</definedName>
    <definedName name="TextRefCopy56" localSheetId="6">#REF!</definedName>
    <definedName name="TextRefCopy56" localSheetId="4">#REF!</definedName>
    <definedName name="TextRefCopy56" localSheetId="7">#REF!</definedName>
    <definedName name="TextRefCopy56">#REF!</definedName>
    <definedName name="TextRefCopy57" localSheetId="8">#REF!</definedName>
    <definedName name="TextRefCopy57" localSheetId="10">#REF!</definedName>
    <definedName name="TextRefCopy57" localSheetId="12">#REF!</definedName>
    <definedName name="TextRefCopy57" localSheetId="6">#REF!</definedName>
    <definedName name="TextRefCopy57" localSheetId="4">#REF!</definedName>
    <definedName name="TextRefCopy57" localSheetId="7">#REF!</definedName>
    <definedName name="TextRefCopy57">#REF!</definedName>
    <definedName name="TextRefCopy58" localSheetId="8">#REF!</definedName>
    <definedName name="TextRefCopy58" localSheetId="10">#REF!</definedName>
    <definedName name="TextRefCopy58" localSheetId="12">#REF!</definedName>
    <definedName name="TextRefCopy58" localSheetId="6">#REF!</definedName>
    <definedName name="TextRefCopy58" localSheetId="4">#REF!</definedName>
    <definedName name="TextRefCopy58" localSheetId="7">#REF!</definedName>
    <definedName name="TextRefCopy58">#REF!</definedName>
    <definedName name="TextRefCopy59" localSheetId="8">#REF!</definedName>
    <definedName name="TextRefCopy59" localSheetId="10">#REF!</definedName>
    <definedName name="TextRefCopy59" localSheetId="12">#REF!</definedName>
    <definedName name="TextRefCopy59" localSheetId="6">#REF!</definedName>
    <definedName name="TextRefCopy59" localSheetId="4">#REF!</definedName>
    <definedName name="TextRefCopy59" localSheetId="7">#REF!</definedName>
    <definedName name="TextRefCopy59">#REF!</definedName>
    <definedName name="TextRefCopy6" localSheetId="10">[163]BS!$K$17</definedName>
    <definedName name="TextRefCopy6" localSheetId="12">#REF!</definedName>
    <definedName name="TextRefCopy6" localSheetId="6">#REF!</definedName>
    <definedName name="TextRefCopy6" localSheetId="4">#REF!</definedName>
    <definedName name="TextRefCopy6" localSheetId="7">#REF!</definedName>
    <definedName name="TextRefCopy6">#REF!</definedName>
    <definedName name="TextRefCopy6_3">#REF!</definedName>
    <definedName name="TextRefCopy60" localSheetId="8">#REF!</definedName>
    <definedName name="TextRefCopy60" localSheetId="15">#REF!</definedName>
    <definedName name="TextRefCopy60" localSheetId="10">#REF!</definedName>
    <definedName name="TextRefCopy60" localSheetId="12">#REF!</definedName>
    <definedName name="TextRefCopy60" localSheetId="6">#REF!</definedName>
    <definedName name="TextRefCopy60" localSheetId="4">#REF!</definedName>
    <definedName name="TextRefCopy60" localSheetId="7">#REF!</definedName>
    <definedName name="TextRefCopy60">#REF!</definedName>
    <definedName name="TextRefCopy61" localSheetId="8">#REF!</definedName>
    <definedName name="TextRefCopy61" localSheetId="10">#REF!</definedName>
    <definedName name="TextRefCopy61" localSheetId="12">#REF!</definedName>
    <definedName name="TextRefCopy61" localSheetId="6">#REF!</definedName>
    <definedName name="TextRefCopy61" localSheetId="4">#REF!</definedName>
    <definedName name="TextRefCopy61" localSheetId="7">#REF!</definedName>
    <definedName name="TextRefCopy61">#REF!</definedName>
    <definedName name="TextRefCopy62" localSheetId="8">#REF!</definedName>
    <definedName name="TextRefCopy62" localSheetId="10">#REF!</definedName>
    <definedName name="TextRefCopy62" localSheetId="12">#REF!</definedName>
    <definedName name="TextRefCopy62" localSheetId="6">#REF!</definedName>
    <definedName name="TextRefCopy62" localSheetId="4">#REF!</definedName>
    <definedName name="TextRefCopy62" localSheetId="7">#REF!</definedName>
    <definedName name="TextRefCopy62">#REF!</definedName>
    <definedName name="TextRefCopy63" localSheetId="8">#REF!</definedName>
    <definedName name="TextRefCopy63" localSheetId="10">#REF!</definedName>
    <definedName name="TextRefCopy63" localSheetId="12">#REF!</definedName>
    <definedName name="TextRefCopy63" localSheetId="6">#REF!</definedName>
    <definedName name="TextRefCopy63" localSheetId="4">#REF!</definedName>
    <definedName name="TextRefCopy63" localSheetId="7">#REF!</definedName>
    <definedName name="TextRefCopy63">#REF!</definedName>
    <definedName name="TextRefCopy64" localSheetId="8">#REF!</definedName>
    <definedName name="TextRefCopy64" localSheetId="10">#REF!</definedName>
    <definedName name="TextRefCopy64" localSheetId="12">#REF!</definedName>
    <definedName name="TextRefCopy64" localSheetId="6">#REF!</definedName>
    <definedName name="TextRefCopy64" localSheetId="4">#REF!</definedName>
    <definedName name="TextRefCopy64" localSheetId="7">#REF!</definedName>
    <definedName name="TextRefCopy64">#REF!</definedName>
    <definedName name="TextRefCopy65" localSheetId="8">#REF!</definedName>
    <definedName name="TextRefCopy65" localSheetId="10">#REF!</definedName>
    <definedName name="TextRefCopy65" localSheetId="12">#REF!</definedName>
    <definedName name="TextRefCopy65" localSheetId="6">#REF!</definedName>
    <definedName name="TextRefCopy65" localSheetId="4">#REF!</definedName>
    <definedName name="TextRefCopy65" localSheetId="7">#REF!</definedName>
    <definedName name="TextRefCopy65">#REF!</definedName>
    <definedName name="TextRefCopy66" localSheetId="8">#REF!</definedName>
    <definedName name="TextRefCopy66" localSheetId="10">#REF!</definedName>
    <definedName name="TextRefCopy66" localSheetId="12">#REF!</definedName>
    <definedName name="TextRefCopy66" localSheetId="6">#REF!</definedName>
    <definedName name="TextRefCopy66" localSheetId="4">#REF!</definedName>
    <definedName name="TextRefCopy66" localSheetId="7">#REF!</definedName>
    <definedName name="TextRefCopy66">#REF!</definedName>
    <definedName name="TextRefCopy67" localSheetId="10">#REF!</definedName>
    <definedName name="TextRefCopy67" localSheetId="12">#REF!</definedName>
    <definedName name="TextRefCopy67" localSheetId="6">#REF!</definedName>
    <definedName name="TextRefCopy67" localSheetId="4">#REF!</definedName>
    <definedName name="TextRefCopy67" localSheetId="7">#REF!</definedName>
    <definedName name="TextRefCopy67">#REF!</definedName>
    <definedName name="TextRefCopy68" localSheetId="8">#REF!</definedName>
    <definedName name="TextRefCopy68" localSheetId="10">#REF!</definedName>
    <definedName name="TextRefCopy68" localSheetId="12">#REF!</definedName>
    <definedName name="TextRefCopy68" localSheetId="6">#REF!</definedName>
    <definedName name="TextRefCopy68" localSheetId="4">#REF!</definedName>
    <definedName name="TextRefCopy68" localSheetId="7">#REF!</definedName>
    <definedName name="TextRefCopy68">#REF!</definedName>
    <definedName name="TextRefCopy69" localSheetId="8">#REF!</definedName>
    <definedName name="TextRefCopy69" localSheetId="10">#REF!</definedName>
    <definedName name="TextRefCopy69" localSheetId="12">#REF!</definedName>
    <definedName name="TextRefCopy69" localSheetId="6">#REF!</definedName>
    <definedName name="TextRefCopy69" localSheetId="4">#REF!</definedName>
    <definedName name="TextRefCopy69" localSheetId="7">#REF!</definedName>
    <definedName name="TextRefCopy69">#REF!</definedName>
    <definedName name="TextRefCopy7" localSheetId="10">[163]BS!$K$23</definedName>
    <definedName name="TextRefCopy7" localSheetId="12">#REF!</definedName>
    <definedName name="TextRefCopy7" localSheetId="6">#REF!</definedName>
    <definedName name="TextRefCopy7" localSheetId="4">#REF!</definedName>
    <definedName name="TextRefCopy7" localSheetId="7">#REF!</definedName>
    <definedName name="TextRefCopy7">#REF!</definedName>
    <definedName name="TextRefCopy70" localSheetId="10">#REF!</definedName>
    <definedName name="TextRefCopy70" localSheetId="12">#REF!</definedName>
    <definedName name="TextRefCopy70" localSheetId="6">#REF!</definedName>
    <definedName name="TextRefCopy70" localSheetId="4">#REF!</definedName>
    <definedName name="TextRefCopy70" localSheetId="7">#REF!</definedName>
    <definedName name="TextRefCopy70">#REF!</definedName>
    <definedName name="TextRefCopy71" localSheetId="8">#REF!</definedName>
    <definedName name="TextRefCopy71" localSheetId="10">#REF!</definedName>
    <definedName name="TextRefCopy71" localSheetId="12">#REF!</definedName>
    <definedName name="TextRefCopy71" localSheetId="6">#REF!</definedName>
    <definedName name="TextRefCopy71" localSheetId="4">#REF!</definedName>
    <definedName name="TextRefCopy71" localSheetId="7">#REF!</definedName>
    <definedName name="TextRefCopy71">#REF!</definedName>
    <definedName name="TextRefCopy72" localSheetId="8">#REF!</definedName>
    <definedName name="TextRefCopy72" localSheetId="10">#REF!</definedName>
    <definedName name="TextRefCopy72" localSheetId="12">#REF!</definedName>
    <definedName name="TextRefCopy72" localSheetId="6">#REF!</definedName>
    <definedName name="TextRefCopy72" localSheetId="4">#REF!</definedName>
    <definedName name="TextRefCopy72" localSheetId="7">#REF!</definedName>
    <definedName name="TextRefCopy72">#REF!</definedName>
    <definedName name="TextRefCopy73" localSheetId="8">#REF!</definedName>
    <definedName name="TextRefCopy73" localSheetId="10">#REF!</definedName>
    <definedName name="TextRefCopy73" localSheetId="12">#REF!</definedName>
    <definedName name="TextRefCopy73" localSheetId="6">#REF!</definedName>
    <definedName name="TextRefCopy73" localSheetId="4">#REF!</definedName>
    <definedName name="TextRefCopy73" localSheetId="7">#REF!</definedName>
    <definedName name="TextRefCopy73">#REF!</definedName>
    <definedName name="TextRefCopy74" localSheetId="8">#REF!</definedName>
    <definedName name="TextRefCopy74" localSheetId="10">#REF!</definedName>
    <definedName name="TextRefCopy74" localSheetId="12">#REF!</definedName>
    <definedName name="TextRefCopy74" localSheetId="6">#REF!</definedName>
    <definedName name="TextRefCopy74" localSheetId="4">#REF!</definedName>
    <definedName name="TextRefCopy74" localSheetId="7">#REF!</definedName>
    <definedName name="TextRefCopy74">#REF!</definedName>
    <definedName name="TextRefCopy75" localSheetId="8">'[239]Quoted and unquoted  Sec-AFS'!#REF!</definedName>
    <definedName name="TextRefCopy75">'[239]Quoted and unquoted  Sec-AFS'!#REF!</definedName>
    <definedName name="TextRefCopy76" localSheetId="10">'[75]Notes 8-17'!#REF!</definedName>
    <definedName name="TextRefCopy76" localSheetId="12">'[75]Notes 8-17'!#REF!</definedName>
    <definedName name="TextRefCopy76" localSheetId="6">'[75]Notes 8-17'!#REF!</definedName>
    <definedName name="TextRefCopy76" localSheetId="4">'[75]Notes 8-17'!#REF!</definedName>
    <definedName name="TextRefCopy76" localSheetId="7">'[75]Notes 8-17'!#REF!</definedName>
    <definedName name="TextRefCopy76">'[75]Notes 8-17'!#REF!</definedName>
    <definedName name="TextRefCopy77">'[239]Quoted and unquoted  Sec-AFS'!#REF!</definedName>
    <definedName name="TextRefCopy78">'[239]Quoted and unquoted  Sec-AFS'!#REF!</definedName>
    <definedName name="TextRefCopy79" localSheetId="8">'[75]Notes 8-17'!#REF!</definedName>
    <definedName name="TextRefCopy79" localSheetId="10">'[75]Notes 8-17'!#REF!</definedName>
    <definedName name="TextRefCopy79" localSheetId="12">'[75]Notes 8-17'!#REF!</definedName>
    <definedName name="TextRefCopy79" localSheetId="6">'[75]Notes 8-17'!#REF!</definedName>
    <definedName name="TextRefCopy79" localSheetId="4">'[75]Notes 8-17'!#REF!</definedName>
    <definedName name="TextRefCopy79" localSheetId="7">'[75]Notes 8-17'!#REF!</definedName>
    <definedName name="TextRefCopy79">'[75]Notes 8-17'!#REF!</definedName>
    <definedName name="TextRefCopy8" localSheetId="10">[163]BS!$K$24</definedName>
    <definedName name="TextRefCopy8" localSheetId="12">#REF!</definedName>
    <definedName name="TextRefCopy8" localSheetId="6">#REF!</definedName>
    <definedName name="TextRefCopy8" localSheetId="4">#REF!</definedName>
    <definedName name="TextRefCopy8" localSheetId="7">#REF!</definedName>
    <definedName name="TextRefCopy8">#REF!</definedName>
    <definedName name="TextRefCopy80" localSheetId="8">'[75]Notes 8-17'!#REF!</definedName>
    <definedName name="TextRefCopy80" localSheetId="10">'[75]Notes 8-17'!#REF!</definedName>
    <definedName name="TextRefCopy80" localSheetId="12">'[75]Notes 8-17'!#REF!</definedName>
    <definedName name="TextRefCopy80" localSheetId="6">'[75]Notes 8-17'!#REF!</definedName>
    <definedName name="TextRefCopy80" localSheetId="4">'[75]Notes 8-17'!#REF!</definedName>
    <definedName name="TextRefCopy80" localSheetId="7">'[75]Notes 8-17'!#REF!</definedName>
    <definedName name="TextRefCopy80">'[75]Notes 8-17'!#REF!</definedName>
    <definedName name="TextRefCopy81" localSheetId="8">#REF!</definedName>
    <definedName name="TextRefCopy81" localSheetId="10">#REF!</definedName>
    <definedName name="TextRefCopy81" localSheetId="12">#REF!</definedName>
    <definedName name="TextRefCopy81" localSheetId="6">#REF!</definedName>
    <definedName name="TextRefCopy81" localSheetId="4">#REF!</definedName>
    <definedName name="TextRefCopy81" localSheetId="7">#REF!</definedName>
    <definedName name="TextRefCopy81">#REF!</definedName>
    <definedName name="TextRefCopy82">'[228]Note 15 - 23'!$L$47</definedName>
    <definedName name="TextRefCopy83">[75]BS!$K$13</definedName>
    <definedName name="TextRefCopy84">'[228]Note 15 - 23'!$L$50</definedName>
    <definedName name="TextRefCopy85">[75]BS!$K$15</definedName>
    <definedName name="TextRefCopy86">[75]BS!$K$16</definedName>
    <definedName name="TextRefCopy87">'[228]P&amp;L'!$I$11</definedName>
    <definedName name="TextRefCopy88">[75]BS!$K$17</definedName>
    <definedName name="TextRefCopy89" localSheetId="10">[75]BS!#REF!</definedName>
    <definedName name="TextRefCopy89" localSheetId="12">[75]BS!#REF!</definedName>
    <definedName name="TextRefCopy89" localSheetId="6">[75]BS!#REF!</definedName>
    <definedName name="TextRefCopy89" localSheetId="4">[75]BS!#REF!</definedName>
    <definedName name="TextRefCopy89" localSheetId="7">[75]BS!#REF!</definedName>
    <definedName name="TextRefCopy89">[75]BS!#REF!</definedName>
    <definedName name="TextRefCopy9" localSheetId="8">#REF!</definedName>
    <definedName name="TextRefCopy9" localSheetId="15">#REF!</definedName>
    <definedName name="TextRefCopy9" localSheetId="10">#REF!</definedName>
    <definedName name="TextRefCopy9" localSheetId="12">#REF!</definedName>
    <definedName name="TextRefCopy9" localSheetId="6">#REF!</definedName>
    <definedName name="TextRefCopy9" localSheetId="4">#REF!</definedName>
    <definedName name="TextRefCopy9" localSheetId="7">#REF!</definedName>
    <definedName name="TextRefCopy9">#REF!</definedName>
    <definedName name="TextRefCopy90">'[240]Movement Schedule - Suspense'!#REF!</definedName>
    <definedName name="TextRefCopy91">[75]BS!$K$23</definedName>
    <definedName name="TextRefCopy92">[75]BS!$K$24</definedName>
    <definedName name="TextRefCopy93" localSheetId="8">#REF!</definedName>
    <definedName name="TextRefCopy93">#REF!</definedName>
    <definedName name="TextRefCopy94" localSheetId="10">[75]BS!#REF!</definedName>
    <definedName name="TextRefCopy94" localSheetId="12">[75]BS!#REF!</definedName>
    <definedName name="TextRefCopy94" localSheetId="6">[75]BS!#REF!</definedName>
    <definedName name="TextRefCopy94" localSheetId="4">[75]BS!#REF!</definedName>
    <definedName name="TextRefCopy94" localSheetId="7">[75]BS!#REF!</definedName>
    <definedName name="TextRefCopy94">[75]BS!#REF!</definedName>
    <definedName name="TextRefCopy95" localSheetId="10">[75]BS!#REF!</definedName>
    <definedName name="TextRefCopy95" localSheetId="12">[75]BS!#REF!</definedName>
    <definedName name="TextRefCopy95" localSheetId="6">[75]BS!#REF!</definedName>
    <definedName name="TextRefCopy95" localSheetId="4">[75]BS!#REF!</definedName>
    <definedName name="TextRefCopy95" localSheetId="7">[75]BS!#REF!</definedName>
    <definedName name="TextRefCopy95">[75]BS!#REF!</definedName>
    <definedName name="TextRefCopy96" localSheetId="10">[75]BS!#REF!</definedName>
    <definedName name="TextRefCopy96" localSheetId="12">[75]BS!#REF!</definedName>
    <definedName name="TextRefCopy96" localSheetId="6">[75]BS!#REF!</definedName>
    <definedName name="TextRefCopy96" localSheetId="4">[75]BS!#REF!</definedName>
    <definedName name="TextRefCopy96" localSheetId="7">[75]BS!#REF!</definedName>
    <definedName name="TextRefCopy96">[75]BS!#REF!</definedName>
    <definedName name="TextRefCopy97" localSheetId="8">#REF!</definedName>
    <definedName name="TextRefCopy97">#REF!</definedName>
    <definedName name="TextRefCopy99">'[240]Movement Schedule - Provision'!$C$71</definedName>
    <definedName name="TextRefCopy999">'[241]Movement-Accrual'!$G$17</definedName>
    <definedName name="TextRefCopyRangeCount" localSheetId="10" hidden="1">26</definedName>
    <definedName name="TextRefCopyRangeCount" hidden="1">1</definedName>
    <definedName name="TEZT" localSheetId="8">#REF!</definedName>
    <definedName name="TEZT" localSheetId="4">#REF!</definedName>
    <definedName name="TEZT" localSheetId="7">#REF!</definedName>
    <definedName name="TEZT">#REF!</definedName>
    <definedName name="tfc" localSheetId="8" hidden="1">{"'CALL MONEY'!$K$53"}</definedName>
    <definedName name="tfc" hidden="1">{"'CALL MONEY'!$K$53"}</definedName>
    <definedName name="TFCBV">'[242]TFCs 2'!$AB$8:$AB$103</definedName>
    <definedName name="TFCDATA">'[242]TFCs 2'!$B$8:$AI$103</definedName>
    <definedName name="TFCLEND" localSheetId="8">#REF!</definedName>
    <definedName name="TFCLEND">#REF!</definedName>
    <definedName name="TFCMV">'[242]TFCs 2'!$O$8:$O$103</definedName>
    <definedName name="TGAC" localSheetId="10">#REF!</definedName>
    <definedName name="TGAC" localSheetId="12">#REF!</definedName>
    <definedName name="TGAC" localSheetId="6">#REF!</definedName>
    <definedName name="TGAC" localSheetId="4">#REF!</definedName>
    <definedName name="TGAC" localSheetId="7">#REF!</definedName>
    <definedName name="TGAC">#REF!</definedName>
    <definedName name="TGAH" localSheetId="10">#REF!</definedName>
    <definedName name="TGAH" localSheetId="12">#REF!</definedName>
    <definedName name="TGAH" localSheetId="6">#REF!</definedName>
    <definedName name="TGAH" localSheetId="4">#REF!</definedName>
    <definedName name="TGAH" localSheetId="7">#REF!</definedName>
    <definedName name="TGAH">#REF!</definedName>
    <definedName name="TGEX">[101]NCSS!$P$6:$P$1682</definedName>
    <definedName name="TGFS" localSheetId="10">#REF!</definedName>
    <definedName name="TGFS" localSheetId="12">#REF!</definedName>
    <definedName name="TGFS" localSheetId="6">#REF!</definedName>
    <definedName name="TGFS" localSheetId="4">#REF!</definedName>
    <definedName name="TGFS" localSheetId="7">#REF!</definedName>
    <definedName name="TGFS">#REF!</definedName>
    <definedName name="TGGS" localSheetId="10">#REF!</definedName>
    <definedName name="TGGS" localSheetId="12">#REF!</definedName>
    <definedName name="TGGS" localSheetId="6">#REF!</definedName>
    <definedName name="TGGS" localSheetId="4">#REF!</definedName>
    <definedName name="TGGS" localSheetId="7">#REF!</definedName>
    <definedName name="TGGS">#REF!</definedName>
    <definedName name="TGHM" localSheetId="10">#REF!</definedName>
    <definedName name="TGHM" localSheetId="12">#REF!</definedName>
    <definedName name="TGHM" localSheetId="6">#REF!</definedName>
    <definedName name="TGHM" localSheetId="4">#REF!</definedName>
    <definedName name="TGHM" localSheetId="7">#REF!</definedName>
    <definedName name="TGHM">#REF!</definedName>
    <definedName name="TGIC" localSheetId="10">#REF!</definedName>
    <definedName name="TGIC" localSheetId="12">#REF!</definedName>
    <definedName name="TGIC" localSheetId="6">#REF!</definedName>
    <definedName name="TGIC" localSheetId="4">#REF!</definedName>
    <definedName name="TGIC" localSheetId="7">#REF!</definedName>
    <definedName name="TGIC">#REF!</definedName>
    <definedName name="TGIGI" localSheetId="10">#REF!</definedName>
    <definedName name="TGIGI" localSheetId="12">#REF!</definedName>
    <definedName name="TGIGI" localSheetId="6">#REF!</definedName>
    <definedName name="TGIGI" localSheetId="4">#REF!</definedName>
    <definedName name="TGIGI" localSheetId="7">#REF!</definedName>
    <definedName name="TGIGI">#REF!</definedName>
    <definedName name="TGJS" localSheetId="10">#REF!</definedName>
    <definedName name="TGJS" localSheetId="12">#REF!</definedName>
    <definedName name="TGJS" localSheetId="6">#REF!</definedName>
    <definedName name="TGJS" localSheetId="4">#REF!</definedName>
    <definedName name="TGJS" localSheetId="7">#REF!</definedName>
    <definedName name="TGJS">#REF!</definedName>
    <definedName name="thirdparty" localSheetId="4">#REF!</definedName>
    <definedName name="thirdparty" localSheetId="7">#REF!</definedName>
    <definedName name="thirdparty">#REF!</definedName>
    <definedName name="thuchut" localSheetId="4">#REF!</definedName>
    <definedName name="thuchut" localSheetId="7">#REF!</definedName>
    <definedName name="thuchut">#REF!</definedName>
    <definedName name="tier" localSheetId="8" hidden="1">{"'CALL MONEY'!$K$53"}</definedName>
    <definedName name="tier" localSheetId="10" hidden="1">{"'CALL MONEY'!$K$53"}</definedName>
    <definedName name="tier" hidden="1">{"'CALL MONEY'!$K$53"}</definedName>
    <definedName name="Title" localSheetId="4">#REF!</definedName>
    <definedName name="Title" localSheetId="7">#REF!</definedName>
    <definedName name="Title">#REF!</definedName>
    <definedName name="TITLE_FINAL_A_C" localSheetId="4">#REF!</definedName>
    <definedName name="TITLE_FINAL_A_C" localSheetId="7">#REF!</definedName>
    <definedName name="TITLE_FINAL_A_C">#REF!</definedName>
    <definedName name="TITLE_HALF_YEAR" localSheetId="4">#REF!</definedName>
    <definedName name="TITLE_HALF_YEAR" localSheetId="7">#REF!</definedName>
    <definedName name="TITLE_HALF_YEAR">#REF!</definedName>
    <definedName name="TL">#REF!</definedName>
    <definedName name="TLO">#REF!</definedName>
    <definedName name="TOT">'[114]N-OUR'!$I$2:$K$119</definedName>
    <definedName name="Tot_knw_Xfoot" localSheetId="10">#REF!</definedName>
    <definedName name="Tot_knw_Xfoot" localSheetId="12">#REF!</definedName>
    <definedName name="Tot_knw_Xfoot" localSheetId="6">#REF!</definedName>
    <definedName name="Tot_knw_Xfoot" localSheetId="4">#REF!</definedName>
    <definedName name="Tot_knw_Xfoot" localSheetId="7">#REF!</definedName>
    <definedName name="Tot_knw_Xfoot">#REF!</definedName>
    <definedName name="Tot_lik_Xfoot" localSheetId="10">#REF!</definedName>
    <definedName name="Tot_lik_Xfoot" localSheetId="12">#REF!</definedName>
    <definedName name="Tot_lik_Xfoot" localSheetId="6">#REF!</definedName>
    <definedName name="Tot_lik_Xfoot" localSheetId="4">#REF!</definedName>
    <definedName name="Tot_lik_Xfoot" localSheetId="7">#REF!</definedName>
    <definedName name="Tot_lik_Xfoot">#REF!</definedName>
    <definedName name="TOT_SEC">#REF!</definedName>
    <definedName name="TOTAL" localSheetId="10">#REF!</definedName>
    <definedName name="TOTAL" localSheetId="12">#REF!</definedName>
    <definedName name="TOTAL" localSheetId="6">#REF!</definedName>
    <definedName name="TOTAL" localSheetId="4">#REF!</definedName>
    <definedName name="TOTAL" localSheetId="7">#REF!</definedName>
    <definedName name="TOTAL">#REF!</definedName>
    <definedName name="Total_Amount">[177]CMA_Calculations!$D$122</definedName>
    <definedName name="TOTAL_FUNDED_COTTON" localSheetId="8">#REF!</definedName>
    <definedName name="TOTAL_FUNDED_COTTON">#REF!</definedName>
    <definedName name="Total_Interest" localSheetId="10">#REF!</definedName>
    <definedName name="Total_Interest" localSheetId="12">#REF!</definedName>
    <definedName name="Total_Interest" localSheetId="6">#REF!</definedName>
    <definedName name="Total_Interest" localSheetId="4">#REF!</definedName>
    <definedName name="Total_Interest" localSheetId="7">#REF!</definedName>
    <definedName name="Total_Interest">#REF!</definedName>
    <definedName name="Total_Pay" localSheetId="10">#REF!</definedName>
    <definedName name="Total_Pay" localSheetId="12">#REF!</definedName>
    <definedName name="Total_Pay" localSheetId="6">#REF!</definedName>
    <definedName name="Total_Pay" localSheetId="4">#REF!</definedName>
    <definedName name="Total_Pay" localSheetId="7">#REF!</definedName>
    <definedName name="Total_Pay">#REF!</definedName>
    <definedName name="Total_Payment" localSheetId="8">Scheduled_Payment+Extra_Payment</definedName>
    <definedName name="Total_Payment" localSheetId="10">Scheduled_Payment+Extra_Payment</definedName>
    <definedName name="Total_Payment" localSheetId="12">Scheduled_Payment+Extra_Payment</definedName>
    <definedName name="Total_Payment" localSheetId="6">Scheduled_Payment+Extra_Payment</definedName>
    <definedName name="Total_Payment" localSheetId="4">Scheduled_Payment+Extra_Payment</definedName>
    <definedName name="Total_Payment" localSheetId="7">Scheduled_Payment+Extra_Payment</definedName>
    <definedName name="Total_Payment">Scheduled_Payment+Extra_Payment</definedName>
    <definedName name="Total_Population2">'[49]MUS Calculations- Figure 5410.1'!$D$1568</definedName>
    <definedName name="TotalCARs98" localSheetId="8">#REF!</definedName>
    <definedName name="TotalCARs98" localSheetId="4">#REF!</definedName>
    <definedName name="TotalCARs98" localSheetId="7">#REF!</definedName>
    <definedName name="TotalCARs98">#REF!</definedName>
    <definedName name="TR">#REF!</definedName>
    <definedName name="TR_O">#REF!</definedName>
    <definedName name="TRADE" localSheetId="4">#REF!</definedName>
    <definedName name="TRADE" localSheetId="7">#REF!</definedName>
    <definedName name="TRADE">#REF!</definedName>
    <definedName name="TRADE_KHIO">#REF!</definedName>
    <definedName name="TRADE_LHRO">#REF!</definedName>
    <definedName name="TRF" localSheetId="10">'[1]last qrt2001'!#REF!</definedName>
    <definedName name="TRF" localSheetId="12">'[1]last qrt2001'!#REF!</definedName>
    <definedName name="TRF" localSheetId="6">'[1]last qrt2001'!#REF!</definedName>
    <definedName name="TRF" localSheetId="4">'[1]last qrt2001'!#REF!</definedName>
    <definedName name="TRF" localSheetId="7">'[1]last qrt2001'!#REF!</definedName>
    <definedName name="TRF">'[1]last qrt2001'!#REF!</definedName>
    <definedName name="TRF_11">'[1]last qrt2001'!#REF!</definedName>
    <definedName name="TRF_13">'[1]last qrt2001'!#REF!</definedName>
    <definedName name="TRF_9">'[1]last qrt2001'!#REF!</definedName>
    <definedName name="TRY.BILL.HOLD.">#REF!</definedName>
    <definedName name="TSML">#REF!</definedName>
    <definedName name="TSML_2">[56]EQUITIES!#REF!</definedName>
    <definedName name="tt" localSheetId="8" hidden="1">{#N/A,#N/A,FALSE,"REPORT"}</definedName>
    <definedName name="tt" hidden="1">{#N/A,#N/A,FALSE,"REPORT"}</definedName>
    <definedName name="TTFCR" localSheetId="8">#REF!</definedName>
    <definedName name="TTFCR" localSheetId="4">#REF!</definedName>
    <definedName name="TTFCR" localSheetId="7">#REF!</definedName>
    <definedName name="TTFCR">#REF!</definedName>
    <definedName name="ttt" localSheetId="10" hidden="1">#REF!</definedName>
    <definedName name="ttt" localSheetId="12" hidden="1">#REF!</definedName>
    <definedName name="ttt" localSheetId="6" hidden="1">#REF!</definedName>
    <definedName name="ttt" localSheetId="4" hidden="1">#REF!</definedName>
    <definedName name="ttt" localSheetId="7" hidden="1">#REF!</definedName>
    <definedName name="ttt" hidden="1">#REF!</definedName>
    <definedName name="TURNOVER" localSheetId="4">#REF!</definedName>
    <definedName name="TURNOVER" localSheetId="7">#REF!</definedName>
    <definedName name="TURNOVER">#REF!</definedName>
    <definedName name="two" localSheetId="10">#REF!</definedName>
    <definedName name="two" localSheetId="12">#REF!</definedName>
    <definedName name="two" localSheetId="6">#REF!</definedName>
    <definedName name="two" localSheetId="4">#REF!</definedName>
    <definedName name="two" localSheetId="7">#REF!</definedName>
    <definedName name="two">#REF!</definedName>
    <definedName name="type_2">[243]Lookups!$C$87:$C$88</definedName>
    <definedName name="Type_Capty_Curr">[87]Data!$S$2:$S$5040</definedName>
    <definedName name="U">[44]FIB!$AK$3:$AT$53</definedName>
    <definedName name="UA">[44]FIB!$BJ$55:$BU$84</definedName>
    <definedName name="uae">[84]UAE!$A$8:$G$29</definedName>
    <definedName name="ub">[44]FIB!$BX$55:$CI$85</definedName>
    <definedName name="ubl" localSheetId="10">#REF!</definedName>
    <definedName name="ubl" localSheetId="12">#REF!</definedName>
    <definedName name="ubl" localSheetId="6">#REF!</definedName>
    <definedName name="ubl" localSheetId="4">#REF!</definedName>
    <definedName name="ubl" localSheetId="7">#REF!</definedName>
    <definedName name="ubl">#REF!</definedName>
    <definedName name="UBL_2">[56]EQUITIES!#REF!</definedName>
    <definedName name="ublbs" localSheetId="10">#REF!</definedName>
    <definedName name="ublbs" localSheetId="12">#REF!</definedName>
    <definedName name="ublbs" localSheetId="6">#REF!</definedName>
    <definedName name="ublbs" localSheetId="4">#REF!</definedName>
    <definedName name="ublbs" localSheetId="7">#REF!</definedName>
    <definedName name="ublbs">#REF!</definedName>
    <definedName name="UC">[44]FIB!$AW$3:$BG$53</definedName>
    <definedName name="UCD" localSheetId="8">'[178]F-B-3'!#REF!</definedName>
    <definedName name="UCD" localSheetId="4">'[178]F-B-3'!#REF!</definedName>
    <definedName name="UCD" localSheetId="7">'[178]F-B-3'!#REF!</definedName>
    <definedName name="UCD">'[178]F-B-3'!#REF!</definedName>
    <definedName name="UCR" localSheetId="4">'[178]F-B-4'!#REF!</definedName>
    <definedName name="UCR" localSheetId="7">'[178]F-B-4'!#REF!</definedName>
    <definedName name="UCR">'[178]F-B-4'!#REF!</definedName>
    <definedName name="UD">[44]FIB!$CS$115:$CZ$145</definedName>
    <definedName name="UHFFF" localSheetId="8">#REF!</definedName>
    <definedName name="UHFFF" localSheetId="4">#REF!</definedName>
    <definedName name="UHFFF" localSheetId="7">#REF!</definedName>
    <definedName name="UHFFF">#REF!</definedName>
    <definedName name="UK" localSheetId="10">#REF!</definedName>
    <definedName name="UK" localSheetId="12">#REF!</definedName>
    <definedName name="UK" localSheetId="6">#REF!</definedName>
    <definedName name="UK" localSheetId="4">#REF!</definedName>
    <definedName name="UK" localSheetId="7">#REF!</definedName>
    <definedName name="UK">#REF!</definedName>
    <definedName name="Unapproved_summary">'[72]CARs'' 99 Summary Info. (B&amp;A)'!$B$107:$M$158</definedName>
    <definedName name="UnApproved98" localSheetId="8">#REF!</definedName>
    <definedName name="UnApproved98" localSheetId="4">#REF!</definedName>
    <definedName name="UnApproved98" localSheetId="7">#REF!</definedName>
    <definedName name="UnApproved98">#REF!</definedName>
    <definedName name="Undrawn_CCF" localSheetId="10">#REF!</definedName>
    <definedName name="Undrawn_CCF" localSheetId="12">#REF!</definedName>
    <definedName name="Undrawn_CCF" localSheetId="6">#REF!</definedName>
    <definedName name="Undrawn_CCF" localSheetId="4">#REF!</definedName>
    <definedName name="Undrawn_CCF" localSheetId="7">#REF!</definedName>
    <definedName name="Undrawn_CCF">#REF!</definedName>
    <definedName name="Units" localSheetId="8">#REF!</definedName>
    <definedName name="Units" localSheetId="15">#REF!</definedName>
    <definedName name="Units" localSheetId="10">#REF!</definedName>
    <definedName name="Units" localSheetId="12">#REF!</definedName>
    <definedName name="Units" localSheetId="6">#REF!</definedName>
    <definedName name="Units" localSheetId="4">#REF!</definedName>
    <definedName name="Units" localSheetId="7">#REF!</definedName>
    <definedName name="Units">#REF!</definedName>
    <definedName name="UPDATE" localSheetId="10">#REF!</definedName>
    <definedName name="UPDATE" localSheetId="12">#REF!</definedName>
    <definedName name="UPDATE" localSheetId="6">#REF!</definedName>
    <definedName name="UPDATE" localSheetId="4">#REF!</definedName>
    <definedName name="UPDATE" localSheetId="7">#REF!</definedName>
    <definedName name="UPDATE">#REF!</definedName>
    <definedName name="US" localSheetId="10">#REF!</definedName>
    <definedName name="US" localSheetId="12">#REF!</definedName>
    <definedName name="US" localSheetId="6">#REF!</definedName>
    <definedName name="US" localSheetId="4">#REF!</definedName>
    <definedName name="US" localSheetId="7">#REF!</definedName>
    <definedName name="US">#REF!</definedName>
    <definedName name="USD_GBP">#REF!</definedName>
    <definedName name="USDNEW" localSheetId="10">#REF!</definedName>
    <definedName name="USDNEW" localSheetId="12">#REF!</definedName>
    <definedName name="USDNEW" localSheetId="6">#REF!</definedName>
    <definedName name="USDNEW" localSheetId="4">#REF!</definedName>
    <definedName name="USDNEW" localSheetId="7">#REF!</definedName>
    <definedName name="USDNEW">#REF!</definedName>
    <definedName name="USDRATES">[68]RATES!$BH$1:$BI$732</definedName>
    <definedName name="usman" localSheetId="8">#REF!</definedName>
    <definedName name="usman" localSheetId="4">#REF!</definedName>
    <definedName name="usman" localSheetId="7">#REF!</definedName>
    <definedName name="usman">#REF!</definedName>
    <definedName name="UT" localSheetId="4" hidden="1">#REF!</definedName>
    <definedName name="UT" localSheetId="7" hidden="1">#REF!</definedName>
    <definedName name="UT" hidden="1">#REF!</definedName>
    <definedName name="Values_Entered" localSheetId="8">IF(Loan_Amount*Interest_Rate*Loan_Years*Loan_Start&gt;0,1,0)</definedName>
    <definedName name="Values_Entered" localSheetId="10">IF('5.1'!Loan_Amount*'5.1'!Interest_Rate*'5.1'!Loan_Years*'5.1'!Loan_Start&gt;0,1,0)</definedName>
    <definedName name="Values_Entered" localSheetId="12">IF('5.3'!Loan_Amount*'5.3'!Interest_Rate*'5.3'!Loan_Years*'5.3'!Loan_Start&gt;0,1,0)</definedName>
    <definedName name="Values_Entered" localSheetId="6">IF('CF Working - New'!Loan_Amount*'CF Working - New'!Interest_Rate*'CF Working - New'!Loan_Years*'CF Working - New'!Loan_Start&gt;0,1,0)</definedName>
    <definedName name="Values_Entered" localSheetId="4">IF('OCI-QTR.'!Loan_Amount*'OCI-QTR.'!Interest_Rate*'OCI-QTR.'!Loan_Years*'OCI-QTR.'!Loan_Start&gt;0,1,0)</definedName>
    <definedName name="Values_Entered" localSheetId="7">IF(SMPF!Loan_Amount*SMPF!Interest_Rate*SMPF!Loan_Years*SMPF!Loan_Start&gt;0,1,0)</definedName>
    <definedName name="Values_Entered">IF(Loan_Amount*Interest_Rate*Loan_Years*Loan_Start&gt;0,1,0)</definedName>
    <definedName name="VAR">'[244]SUMM-2'!$A$1:$A$65536,'[244]SUMM-2'!$B$1:$B$65536,'[244]SUMM-2'!$C$1:$C$65536,'[244]SUMM-2'!$D$1:$D$65536</definedName>
    <definedName name="VC" localSheetId="8" hidden="1">{"'CALL MONEY'!$K$53"}</definedName>
    <definedName name="VC" hidden="1">{"'CALL MONEY'!$K$53"}</definedName>
    <definedName name="VD_PERCENTAGE" localSheetId="10">#REF!</definedName>
    <definedName name="VD_PERCENTAGE" localSheetId="12">#REF!</definedName>
    <definedName name="VD_PERCENTAGE" localSheetId="6">#REF!</definedName>
    <definedName name="VD_PERCENTAGE" localSheetId="4">#REF!</definedName>
    <definedName name="VD_PERCENTAGE" localSheetId="7">#REF!</definedName>
    <definedName name="VD_PERCENTAGE">#REF!</definedName>
    <definedName name="vDateTime">#REF!</definedName>
    <definedName name="vDiastolic">#REF!</definedName>
    <definedName name="VehicleType">[245]Sheet1!$A$4:$A$20</definedName>
    <definedName name="vg" localSheetId="10">[107]budget!#REF!</definedName>
    <definedName name="vg" localSheetId="12">[107]budget!#REF!</definedName>
    <definedName name="vg" localSheetId="6">[107]budget!#REF!</definedName>
    <definedName name="vg" localSheetId="4">[107]budget!#REF!</definedName>
    <definedName name="vg" localSheetId="7">[107]budget!#REF!</definedName>
    <definedName name="vg">[107]budget!#REF!</definedName>
    <definedName name="vHeartRate" localSheetId="8">#REF!</definedName>
    <definedName name="vHeartRate">#REF!</definedName>
    <definedName name="vSystolic" localSheetId="8">#REF!</definedName>
    <definedName name="vSystolic">#REF!</definedName>
    <definedName name="VTM_10" localSheetId="8" hidden="1">#REF!</definedName>
    <definedName name="VTM_10" hidden="1">#REF!</definedName>
    <definedName name="VTM_11" hidden="1">#REF!</definedName>
    <definedName name="VTM_12" hidden="1">#REF!</definedName>
    <definedName name="VTM_13" hidden="1">#REF!</definedName>
    <definedName name="VTM_2" hidden="1">#REF!</definedName>
    <definedName name="VTM_3" hidden="1">#REF!</definedName>
    <definedName name="VTM_4" hidden="1">#REF!,#REF!</definedName>
    <definedName name="VTM_5" hidden="1">#REF!</definedName>
    <definedName name="VTM_6" hidden="1">#REF!</definedName>
    <definedName name="VTM_7" hidden="1">#REF!</definedName>
    <definedName name="VTM_8" hidden="1">#REF!</definedName>
    <definedName name="VTM_9" hidden="1">#REF!</definedName>
    <definedName name="vzc">[5]BSDOMOVS!#REF!</definedName>
    <definedName name="w">[246]Rates!$C$1:$E$181</definedName>
    <definedName name="W_11" localSheetId="8">#REF!</definedName>
    <definedName name="W_11">#REF!</definedName>
    <definedName name="W_12" localSheetId="8">#REF!</definedName>
    <definedName name="W_12">#REF!</definedName>
    <definedName name="W_13" localSheetId="8">#REF!</definedName>
    <definedName name="W_13">#REF!</definedName>
    <definedName name="W_18">#REF!</definedName>
    <definedName name="WCF">#REF!</definedName>
    <definedName name="WCFO">#REF!</definedName>
    <definedName name="wd">#REF!</definedName>
    <definedName name="WDADAD">#REF!</definedName>
    <definedName name="WE" localSheetId="8" hidden="1">{"'CALL MONEY'!$K$53"}</definedName>
    <definedName name="WE" hidden="1">{"'CALL MONEY'!$K$53"}</definedName>
    <definedName name="Weekly1">#REF!</definedName>
    <definedName name="Weekly2">#REF!</definedName>
    <definedName name="Weekly2_5">[189]PIBrevrepo!$F$1:$G$65536</definedName>
    <definedName name="Weeklyprint" localSheetId="8">#REF!</definedName>
    <definedName name="Weeklyprint">#REF!</definedName>
    <definedName name="workin">'[247]Input-Qtrly'!$F$27</definedName>
    <definedName name="WORKING">'[39]0440'!$AU$156</definedName>
    <definedName name="WORKING_F_A_C" localSheetId="8">#REF!</definedName>
    <definedName name="WORKING_F_A_C" localSheetId="4">#REF!</definedName>
    <definedName name="WORKING_F_A_C" localSheetId="7">#REF!</definedName>
    <definedName name="WORKING_F_A_C">#REF!</definedName>
    <definedName name="wrn.3." localSheetId="8" hidden="1">{#N/A,#N/A,FALSE,"dec98qtr";#N/A,#N/A,FALSE,"suppdecsep98";#N/A,#N/A,FALSE,"w-dec98"}</definedName>
    <definedName name="wrn.3." hidden="1">{#N/A,#N/A,FALSE,"dec98qtr";#N/A,#N/A,FALSE,"suppdecsep98";#N/A,#N/A,FALSE,"w-dec98"}</definedName>
    <definedName name="wrn.730." localSheetId="8" hidden="1">{#N/A,#N/A,FALSE,"REPORT"}</definedName>
    <definedName name="wrn.730." hidden="1">{#N/A,#N/A,FALSE,"REPORT"}</definedName>
    <definedName name="wrn.750." localSheetId="8" hidden="1">{#N/A,#N/A,FALSE,"REPORT"}</definedName>
    <definedName name="wrn.750." hidden="1">{#N/A,#N/A,FALSE,"REPORT"}</definedName>
    <definedName name="wrn.7501" localSheetId="8" hidden="1">{#N/A,#N/A,FALSE,"REPORT"}</definedName>
    <definedName name="wrn.7501" hidden="1">{#N/A,#N/A,FALSE,"REPORT"}</definedName>
    <definedName name="wrn.760.16." localSheetId="8" hidden="1">{#N/A,#N/A,FALSE,"REPORT"}</definedName>
    <definedName name="wrn.760.16." hidden="1">{#N/A,#N/A,FALSE,"REPORT"}</definedName>
    <definedName name="wrn.Aging._.and._.Trend._.Analysis." localSheetId="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if" localSheetId="8" hidden="1">{"MSS",#N/A,FALSE,"MSS";"ProdSA",#N/A,FALSE,"ProdSA";"Sales 1",#N/A,FALSE,"SALES";"Transfer 1",#N/A,FALSE,"TRANSFERS"}</definedName>
    <definedName name="wrn.asif" hidden="1">{"MSS",#N/A,FALSE,"MSS";"ProdSA",#N/A,FALSE,"ProdSA";"Sales 1",#N/A,FALSE,"SALES";"Transfer 1",#N/A,FALSE,"TRANSFERS"}</definedName>
    <definedName name="wrn.Deferred._.Fiscal." localSheetId="8" hidden="1">{"Deferred Fiscal",#N/A,FALSE,"Income"}</definedName>
    <definedName name="wrn.Deferred._.Fiscal." hidden="1">{"Deferred Fiscal",#N/A,FALSE,"Income"}</definedName>
    <definedName name="wrn.FIXED._.ASSETS." localSheetId="8"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10"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localSheetId="8" hidden="1">{"MSS",#N/A,FALSE,"MSS";"ProdSA",#N/A,FALSE,"ProdSA";"Sales 1",#N/A,FALSE,"SALES";"Transfer 1",#N/A,FALSE,"TRANSFERS"}</definedName>
    <definedName name="wrn.Hanif." hidden="1">{"MSS",#N/A,FALSE,"MSS";"ProdSA",#N/A,FALSE,"ProdSA";"Sales 1",#N/A,FALSE,"SALES";"Transfer 1",#N/A,FALSE,"TRANSFERS"}</definedName>
    <definedName name="wrn.ITAX._.URB._.STTD." localSheetId="8" hidden="1">{"ITAX &amp; URB STTD",#N/A,FALSE,"Income"}</definedName>
    <definedName name="wrn.ITAX._.URB._.STTD." hidden="1">{"ITAX &amp; URB STTD",#N/A,FALSE,"Income"}</definedName>
    <definedName name="wrn.Mohsin." localSheetId="8" hidden="1">{"Sales 2",#N/A,FALSE,"SALES";"Transfer 2",#N/A,FALSE,"TRANSFERS";"A1460",#N/A,FALSE,"A1460"}</definedName>
    <definedName name="wrn.Mohsin." hidden="1">{"Sales 2",#N/A,FALSE,"SALES";"Transfer 2",#N/A,FALSE,"TRANSFERS";"A1460",#N/A,FALSE,"A1460"}</definedName>
    <definedName name="wrn.prin2._.all." localSheetId="8" hidden="1">{#N/A,#N/A,FALSE,"Pharm";#N/A,#N/A,FALSE,"WWCM"}</definedName>
    <definedName name="wrn.prin2._.all." hidden="1">{#N/A,#N/A,FALSE,"Pharm";#N/A,#N/A,FALSE,"WWCM"}</definedName>
    <definedName name="wrn.PRINT._.ALL." localSheetId="8" hidden="1">{#N/A,#N/A,FALSE,"Pharm";#N/A,#N/A,FALSE,"WWCM"}</definedName>
    <definedName name="wrn.PRINT._.ALL." hidden="1">{#N/A,#N/A,FALSE,"Pharm";#N/A,#N/A,FALSE,"WWCM"}</definedName>
    <definedName name="wrn.print._.all2" localSheetId="8" hidden="1">{#N/A,#N/A,FALSE,"Pharm";#N/A,#N/A,FALSE,"WWCM"}</definedName>
    <definedName name="wrn.print._.all2" hidden="1">{#N/A,#N/A,FALSE,"Pharm";#N/A,#N/A,FALSE,"WWCM"}</definedName>
    <definedName name="wrn.print._all1." localSheetId="8" hidden="1">{#N/A,#N/A,FALSE,"Pharm";#N/A,#N/A,FALSE,"WWCM"}</definedName>
    <definedName name="wrn.print._all1." hidden="1">{#N/A,#N/A,FALSE,"Pharm";#N/A,#N/A,FALSE,"WWCM"}</definedName>
    <definedName name="wrn.Products." localSheetId="8" hidden="1">{#N/A,#N/A,FALSE,"1";#N/A,#N/A,FALSE,"2";#N/A,#N/A,FALSE,"16 - 17";#N/A,#N/A,FALSE,"18 - 19";#N/A,#N/A,FALSE,"26";#N/A,#N/A,FALSE,"27";#N/A,#N/A,FALSE,"28"}</definedName>
    <definedName name="wrn.Products." hidden="1">{#N/A,#N/A,FALSE,"1";#N/A,#N/A,FALSE,"2";#N/A,#N/A,FALSE,"16 - 17";#N/A,#N/A,FALSE,"18 - 19";#N/A,#N/A,FALSE,"26";#N/A,#N/A,FALSE,"27";#N/A,#N/A,FALSE,"28"}</definedName>
    <definedName name="wrn.RATIO." localSheetId="8" hidden="1">{"PAGE1",#N/A,FALSE,"Sheet1";"PAGE2",#N/A,FALSE,"Sheet1"}</definedName>
    <definedName name="wrn.RATIO." localSheetId="10" hidden="1">{"PAGE1",#N/A,FALSE,"Sheet1";"PAGE2",#N/A,FALSE,"Sheet1"}</definedName>
    <definedName name="wrn.RATIO." hidden="1">{"PAGE1",#N/A,FALSE,"Sheet1";"PAGE2",#N/A,FALSE,"Sheet1"}</definedName>
    <definedName name="wrn.tariq." localSheetId="8" hidden="1">{#N/A,#N/A,FALSE,"Fax"}</definedName>
    <definedName name="wrn.tariq." localSheetId="10" hidden="1">{#N/A,#N/A,FALSE,"Fax"}</definedName>
    <definedName name="wrn.tariq." hidden="1">{#N/A,#N/A,FALSE,"Fax"}</definedName>
    <definedName name="wry" localSheetId="10">#REF!</definedName>
    <definedName name="wry" localSheetId="12">#REF!</definedName>
    <definedName name="wry" localSheetId="6">#REF!</definedName>
    <definedName name="wry" localSheetId="4">#REF!</definedName>
    <definedName name="wry" localSheetId="7">#REF!</definedName>
    <definedName name="wry">#REF!</definedName>
    <definedName name="ws" localSheetId="10">'[85]Revenue-Fire-Marine-Motor'!#REF!</definedName>
    <definedName name="ws" localSheetId="12">'[85]Revenue-Fire-Marine-Motor'!#REF!</definedName>
    <definedName name="ws" localSheetId="6">'[85]Revenue-Fire-Marine-Motor'!#REF!</definedName>
    <definedName name="ws" localSheetId="4">'[85]Revenue-Fire-Marine-Motor'!#REF!</definedName>
    <definedName name="ws" localSheetId="7">'[85]Revenue-Fire-Marine-Motor'!#REF!</definedName>
    <definedName name="ws">'[85]Revenue-Fire-Marine-Motor'!#REF!</definedName>
    <definedName name="wsx" localSheetId="8" hidden="1">{"'CALL MONEY'!$K$53"}</definedName>
    <definedName name="wsx" hidden="1">{"'CALL MONEY'!$K$53"}</definedName>
    <definedName name="WW">'[39]0440'!$GA$208</definedName>
    <definedName name="WWW" localSheetId="8" hidden="1">{#N/A,#N/A,FALSE,"dec98qtr";#N/A,#N/A,FALSE,"suppdecsep98";#N/A,#N/A,FALSE,"w-dec98"}</definedName>
    <definedName name="WWW" hidden="1">{#N/A,#N/A,FALSE,"dec98qtr";#N/A,#N/A,FALSE,"suppdecsep98";#N/A,#N/A,FALSE,"w-dec98"}</definedName>
    <definedName name="www\" localSheetId="8">#REF!</definedName>
    <definedName name="www\" localSheetId="15">#REF!</definedName>
    <definedName name="www\" localSheetId="10">#REF!</definedName>
    <definedName name="www\" localSheetId="12">#REF!</definedName>
    <definedName name="www\" localSheetId="6">#REF!</definedName>
    <definedName name="www\" localSheetId="4">#REF!</definedName>
    <definedName name="www\" localSheetId="7">#REF!</definedName>
    <definedName name="www\">#REF!</definedName>
    <definedName name="wwwwww" localSheetId="4">#REF!</definedName>
    <definedName name="wwwwww" localSheetId="7">#REF!</definedName>
    <definedName name="wwwwww">#REF!</definedName>
    <definedName name="X" localSheetId="10">#REF!</definedName>
    <definedName name="X" localSheetId="12">#REF!</definedName>
    <definedName name="X" localSheetId="6">#REF!</definedName>
    <definedName name="X" localSheetId="4">#REF!</definedName>
    <definedName name="X" localSheetId="7">#REF!</definedName>
    <definedName name="X">#REF!</definedName>
    <definedName name="x_11">#REF!</definedName>
    <definedName name="x_12">#REF!</definedName>
    <definedName name="x_13">#REF!</definedName>
    <definedName name="x_18">#REF!</definedName>
    <definedName name="X_B_S_MIS" localSheetId="4">'[81]Balance Sheet'!#REF!</definedName>
    <definedName name="X_B_S_MIS" localSheetId="7">'[81]Balance Sheet'!#REF!</definedName>
    <definedName name="X_B_S_MIS">'[81]Balance Sheet'!#REF!</definedName>
    <definedName name="X_FASSETS_MIS" localSheetId="8">#REF!</definedName>
    <definedName name="X_FASSETS_MIS" localSheetId="4">#REF!</definedName>
    <definedName name="X_FASSETS_MIS" localSheetId="7">#REF!</definedName>
    <definedName name="X_FASSETS_MIS">#REF!</definedName>
    <definedName name="X_FEXCHG_MIS" localSheetId="4">#REF!</definedName>
    <definedName name="X_FEXCHG_MIS" localSheetId="7">#REF!</definedName>
    <definedName name="X_FEXCHG_MIS">#REF!</definedName>
    <definedName name="X_HD_MIS" localSheetId="4">#REF!</definedName>
    <definedName name="X_HD_MIS" localSheetId="7">#REF!</definedName>
    <definedName name="X_HD_MIS">#REF!</definedName>
    <definedName name="X_MIS_REPORT_2" localSheetId="4">#REF!</definedName>
    <definedName name="X_MIS_REPORT_2" localSheetId="7">#REF!</definedName>
    <definedName name="X_MIS_REPORT_2">#REF!</definedName>
    <definedName name="X_P_L_MIS" localSheetId="4">#REF!</definedName>
    <definedName name="X_P_L_MIS" localSheetId="7">#REF!</definedName>
    <definedName name="X_P_L_MIS">#REF!</definedName>
    <definedName name="X_PROF_RECON" localSheetId="4">[74]ProfitProv!#REF!</definedName>
    <definedName name="X_PROF_RECON" localSheetId="7">[74]ProfitProv!#REF!</definedName>
    <definedName name="X_PROF_RECON">[74]ProfitProv!#REF!</definedName>
    <definedName name="X_TITLE_MIS" localSheetId="8">#REF!</definedName>
    <definedName name="X_TITLE_MIS" localSheetId="4">#REF!</definedName>
    <definedName name="X_TITLE_MIS" localSheetId="7">#REF!</definedName>
    <definedName name="X_TITLE_MIS">#REF!</definedName>
    <definedName name="xcx" localSheetId="4">#REF!</definedName>
    <definedName name="xcx" localSheetId="7">#REF!</definedName>
    <definedName name="xcx">#REF!</definedName>
    <definedName name="xcz">#REF!</definedName>
    <definedName name="XREF_COLUMN_1" localSheetId="8" hidden="1">#REF!</definedName>
    <definedName name="XREF_COLUMN_1" localSheetId="10" hidden="1">#REF!</definedName>
    <definedName name="XREF_COLUMN_1" localSheetId="12" hidden="1">#REF!</definedName>
    <definedName name="XREF_COLUMN_1" localSheetId="6" hidden="1">#REF!</definedName>
    <definedName name="XREF_COLUMN_1" localSheetId="4" hidden="1">#REF!</definedName>
    <definedName name="XREF_COLUMN_1" localSheetId="7" hidden="1">#REF!</definedName>
    <definedName name="XREF_COLUMN_1" hidden="1">#REF!</definedName>
    <definedName name="XREF_COLUMN_2" localSheetId="8" hidden="1">#REF!</definedName>
    <definedName name="XREF_COLUMN_2" hidden="1">#REF!</definedName>
    <definedName name="XREF_COLUMN_3" localSheetId="4" hidden="1">[248]Top!#REF!</definedName>
    <definedName name="XREF_COLUMN_3" localSheetId="7" hidden="1">[248]Top!#REF!</definedName>
    <definedName name="XREF_COLUMN_3" hidden="1">[248]Top!#REF!</definedName>
    <definedName name="XREF_COLUMN_4" localSheetId="8" hidden="1">#REF!</definedName>
    <definedName name="XREF_COLUMN_4" localSheetId="10" hidden="1">#REF!</definedName>
    <definedName name="XREF_COLUMN_4" localSheetId="12" hidden="1">#REF!</definedName>
    <definedName name="XREF_COLUMN_4" localSheetId="6" hidden="1">#REF!</definedName>
    <definedName name="XREF_COLUMN_4" localSheetId="4" hidden="1">#REF!</definedName>
    <definedName name="XREF_COLUMN_4" localSheetId="7" hidden="1">#REF!</definedName>
    <definedName name="XREF_COLUMN_4" hidden="1">#REF!</definedName>
    <definedName name="XRefActiveRow" localSheetId="10" hidden="1">#REF!</definedName>
    <definedName name="XRefActiveRow" localSheetId="12" hidden="1">#REF!</definedName>
    <definedName name="XRefActiveRow" localSheetId="6" hidden="1">#REF!</definedName>
    <definedName name="XRefActiveRow" localSheetId="4" hidden="1">#REF!</definedName>
    <definedName name="XRefActiveRow" localSheetId="7" hidden="1">#REF!</definedName>
    <definedName name="XRefActiveRow" hidden="1">#REF!</definedName>
    <definedName name="XRefColumnsCount" hidden="1">3</definedName>
    <definedName name="XRefCopy1" localSheetId="10" hidden="1">#REF!</definedName>
    <definedName name="XRefCopy1" localSheetId="12" hidden="1">#REF!</definedName>
    <definedName name="XRefCopy1" localSheetId="6" hidden="1">#REF!</definedName>
    <definedName name="XRefCopy1" localSheetId="4" hidden="1">#REF!</definedName>
    <definedName name="XRefCopy1" localSheetId="7" hidden="1">#REF!</definedName>
    <definedName name="XRefCopy1" hidden="1">#REF!</definedName>
    <definedName name="XRefCopy1Row" localSheetId="10" hidden="1">#REF!</definedName>
    <definedName name="XRefCopy1Row" localSheetId="12" hidden="1">#REF!</definedName>
    <definedName name="XRefCopy1Row" localSheetId="6" hidden="1">#REF!</definedName>
    <definedName name="XRefCopy1Row" localSheetId="4" hidden="1">#REF!</definedName>
    <definedName name="XRefCopy1Row" localSheetId="7" hidden="1">#REF!</definedName>
    <definedName name="XRefCopy1Row" hidden="1">#REF!</definedName>
    <definedName name="XRefCopy2" localSheetId="10" hidden="1">#REF!</definedName>
    <definedName name="XRefCopy2" localSheetId="12" hidden="1">#REF!</definedName>
    <definedName name="XRefCopy2" localSheetId="6" hidden="1">#REF!</definedName>
    <definedName name="XRefCopy2" localSheetId="4" hidden="1">#REF!</definedName>
    <definedName name="XRefCopy2" localSheetId="7" hidden="1">#REF!</definedName>
    <definedName name="XRefCopy2" hidden="1">#REF!</definedName>
    <definedName name="XRefCopy2Row" localSheetId="10" hidden="1">#REF!</definedName>
    <definedName name="XRefCopy2Row" localSheetId="12" hidden="1">#REF!</definedName>
    <definedName name="XRefCopy2Row" localSheetId="6" hidden="1">#REF!</definedName>
    <definedName name="XRefCopy2Row" localSheetId="4" hidden="1">#REF!</definedName>
    <definedName name="XRefCopy2Row" localSheetId="7" hidden="1">#REF!</definedName>
    <definedName name="XRefCopy2Row" hidden="1">#REF!</definedName>
    <definedName name="XRefCopy3" localSheetId="10" hidden="1">#REF!</definedName>
    <definedName name="XRefCopy3" localSheetId="12" hidden="1">#REF!</definedName>
    <definedName name="XRefCopy3" localSheetId="6" hidden="1">#REF!</definedName>
    <definedName name="XRefCopy3" localSheetId="4" hidden="1">#REF!</definedName>
    <definedName name="XRefCopy3" localSheetId="7" hidden="1">#REF!</definedName>
    <definedName name="XRefCopy3" hidden="1">#REF!</definedName>
    <definedName name="XRefCopy3Row" localSheetId="10" hidden="1">#REF!</definedName>
    <definedName name="XRefCopy3Row" localSheetId="12" hidden="1">#REF!</definedName>
    <definedName name="XRefCopy3Row" localSheetId="6" hidden="1">#REF!</definedName>
    <definedName name="XRefCopy3Row" localSheetId="4" hidden="1">#REF!</definedName>
    <definedName name="XRefCopy3Row" localSheetId="7" hidden="1">#REF!</definedName>
    <definedName name="XRefCopy3Row" hidden="1">#REF!</definedName>
    <definedName name="XRefCopy4" localSheetId="4" hidden="1">[248]Top!#REF!</definedName>
    <definedName name="XRefCopy4" localSheetId="7" hidden="1">[248]Top!#REF!</definedName>
    <definedName name="XRefCopy4" hidden="1">[248]Top!#REF!</definedName>
    <definedName name="XRefCopy4Row" localSheetId="8" hidden="1">#REF!</definedName>
    <definedName name="XRefCopy4Row" hidden="1">#REF!</definedName>
    <definedName name="XRefCopyRangeCount" hidden="1">4</definedName>
    <definedName name="XRefPaste1" localSheetId="10" hidden="1">#REF!</definedName>
    <definedName name="XRefPaste1" localSheetId="12" hidden="1">#REF!</definedName>
    <definedName name="XRefPaste1" localSheetId="6" hidden="1">#REF!</definedName>
    <definedName name="XRefPaste1" localSheetId="4" hidden="1">#REF!</definedName>
    <definedName name="XRefPaste1" localSheetId="7" hidden="1">#REF!</definedName>
    <definedName name="XRefPaste1" hidden="1">#REF!</definedName>
    <definedName name="XRefPaste1Row" localSheetId="10" hidden="1">#REF!</definedName>
    <definedName name="XRefPaste1Row" localSheetId="12" hidden="1">#REF!</definedName>
    <definedName name="XRefPaste1Row" localSheetId="6" hidden="1">#REF!</definedName>
    <definedName name="XRefPaste1Row" localSheetId="4" hidden="1">#REF!</definedName>
    <definedName name="XRefPaste1Row" localSheetId="7" hidden="1">#REF!</definedName>
    <definedName name="XRefPaste1Row" hidden="1">#REF!</definedName>
    <definedName name="XRefPaste2" localSheetId="10" hidden="1">#REF!</definedName>
    <definedName name="XRefPaste2" localSheetId="12" hidden="1">#REF!</definedName>
    <definedName name="XRefPaste2" localSheetId="6" hidden="1">#REF!</definedName>
    <definedName name="XRefPaste2" localSheetId="4" hidden="1">#REF!</definedName>
    <definedName name="XRefPaste2" localSheetId="7" hidden="1">#REF!</definedName>
    <definedName name="XRefPaste2" hidden="1">#REF!</definedName>
    <definedName name="XRefPaste2Row" localSheetId="10" hidden="1">#REF!</definedName>
    <definedName name="XRefPaste2Row" localSheetId="12" hidden="1">#REF!</definedName>
    <definedName name="XRefPaste2Row" localSheetId="6" hidden="1">#REF!</definedName>
    <definedName name="XRefPaste2Row" localSheetId="4" hidden="1">#REF!</definedName>
    <definedName name="XRefPaste2Row" localSheetId="7" hidden="1">#REF!</definedName>
    <definedName name="XRefPaste2Row" hidden="1">#REF!</definedName>
    <definedName name="XRefPaste3" localSheetId="10" hidden="1">#REF!</definedName>
    <definedName name="XRefPaste3" localSheetId="12" hidden="1">#REF!</definedName>
    <definedName name="XRefPaste3" localSheetId="6" hidden="1">#REF!</definedName>
    <definedName name="XRefPaste3" localSheetId="4" hidden="1">#REF!</definedName>
    <definedName name="XRefPaste3" localSheetId="7" hidden="1">#REF!</definedName>
    <definedName name="XRefPaste3" hidden="1">#REF!</definedName>
    <definedName name="XRefPaste3Row" localSheetId="10" hidden="1">#REF!</definedName>
    <definedName name="XRefPaste3Row" localSheetId="12" hidden="1">#REF!</definedName>
    <definedName name="XRefPaste3Row" localSheetId="6" hidden="1">#REF!</definedName>
    <definedName name="XRefPaste3Row" localSheetId="4" hidden="1">#REF!</definedName>
    <definedName name="XRefPaste3Row" localSheetId="7" hidden="1">#REF!</definedName>
    <definedName name="XRefPaste3Row" hidden="1">#REF!</definedName>
    <definedName name="XRefPasteRangeCount" hidden="1">4</definedName>
    <definedName name="XX" localSheetId="10">'[1]last qrt2001'!#REF!</definedName>
    <definedName name="XX" localSheetId="12">'[1]last qrt2001'!#REF!</definedName>
    <definedName name="XX" localSheetId="6">'[1]last qrt2001'!#REF!</definedName>
    <definedName name="XX" localSheetId="4">'[1]last qrt2001'!#REF!</definedName>
    <definedName name="XX" localSheetId="7">'[1]last qrt2001'!#REF!</definedName>
    <definedName name="XX">'[1]last qrt2001'!#REF!</definedName>
    <definedName name="XX_11">'[1]last qrt2001'!#REF!</definedName>
    <definedName name="XX_13">'[1]last qrt2001'!#REF!</definedName>
    <definedName name="XX_9">'[1]last qrt2001'!#REF!</definedName>
    <definedName name="XXX" localSheetId="8">#REF!</definedName>
    <definedName name="XXX" localSheetId="4">#REF!</definedName>
    <definedName name="XXX" localSheetId="7">#REF!</definedName>
    <definedName name="XXX">#REF!</definedName>
    <definedName name="xxxx" localSheetId="8" hidden="1">{"'CALL MONEY'!$K$53"}</definedName>
    <definedName name="xxxx" hidden="1">{"'CALL MONEY'!$K$53"}</definedName>
    <definedName name="xyz" localSheetId="4">'[67]Adv to vendor'!#REF!</definedName>
    <definedName name="xyz" localSheetId="7">'[67]Adv to vendor'!#REF!</definedName>
    <definedName name="xyz">'[67]Adv to vendor'!#REF!</definedName>
    <definedName name="xzvbdfgefgdfgg">[61]acct!#REF!</definedName>
    <definedName name="y">[12]AL905!#REF!</definedName>
    <definedName name="YAR" localSheetId="4">'[249]100082'!#REF!</definedName>
    <definedName name="YAR" localSheetId="7">'[249]100082'!#REF!</definedName>
    <definedName name="YAR">'[249]100082'!#REF!</definedName>
    <definedName name="YCAB" localSheetId="10">#REF!</definedName>
    <definedName name="YCAB" localSheetId="12">#REF!</definedName>
    <definedName name="YCAB" localSheetId="6">#REF!</definedName>
    <definedName name="YCAB" localSheetId="4">#REF!</definedName>
    <definedName name="YCAB" localSheetId="7">#REF!</definedName>
    <definedName name="YCAB">#REF!</definedName>
    <definedName name="ycab1" localSheetId="10">#REF!</definedName>
    <definedName name="ycab1" localSheetId="12">#REF!</definedName>
    <definedName name="ycab1" localSheetId="6">#REF!</definedName>
    <definedName name="ycab1" localSheetId="4">#REF!</definedName>
    <definedName name="ycab1" localSheetId="7">#REF!</definedName>
    <definedName name="ycab1">#REF!</definedName>
    <definedName name="Year">2007</definedName>
    <definedName name="YEAR2000" localSheetId="10">#REF!</definedName>
    <definedName name="YEAR2000" localSheetId="12">#REF!</definedName>
    <definedName name="YEAR2000" localSheetId="6">#REF!</definedName>
    <definedName name="YEAR2000" localSheetId="4">#REF!</definedName>
    <definedName name="YEAR2000" localSheetId="7">#REF!</definedName>
    <definedName name="YEAR2000">#REF!</definedName>
    <definedName name="YEMEN1">[22]Sheet4!$L$222:$L$313</definedName>
    <definedName name="YEMEN2">[22]Sheet4!$Y$222:$Y$313</definedName>
    <definedName name="YesNoNA">'[143]Drop down'!$G$6:$G$9</definedName>
    <definedName name="Yld">'[162]Rate Input'!$C$35:$D$398</definedName>
    <definedName name="Yld1">'[250]Rate Input'!$C$44:$D$773</definedName>
    <definedName name="YR" localSheetId="8" hidden="1">#REF!</definedName>
    <definedName name="YR" localSheetId="4" hidden="1">#REF!</definedName>
    <definedName name="YR" localSheetId="7" hidden="1">#REF!</definedName>
    <definedName name="YR" hidden="1">#REF!</definedName>
    <definedName name="yt">#REF!</definedName>
    <definedName name="yyy" hidden="1">#REF!</definedName>
    <definedName name="z" localSheetId="8" hidden="1">{"'CALL MONEY'!$K$53"}</definedName>
    <definedName name="z" localSheetId="10" hidden="1">{"'CALL MONEY'!$K$53"}</definedName>
    <definedName name="z" hidden="1">{"'CALL MONEY'!$K$53"}</definedName>
    <definedName name="Z_2F0BD9A2_457D_11D2_8EE8_0060971217D4_.wvu.PrintArea" localSheetId="4" hidden="1">'[31]34-38.2'!#REF!</definedName>
    <definedName name="Z_2F0BD9A2_457D_11D2_8EE8_0060971217D4_.wvu.PrintArea" localSheetId="7" hidden="1">'[31]34-38.2'!#REF!</definedName>
    <definedName name="Z_2F0BD9A2_457D_11D2_8EE8_0060971217D4_.wvu.PrintArea" hidden="1">'[31]34-38.2'!#REF!</definedName>
    <definedName name="Z_2F0BD9A2_457D_11D2_8EE8_0060971217D4_.wvu.PrintTitles" localSheetId="4" hidden="1">'[31]34-38.2'!#REF!</definedName>
    <definedName name="Z_2F0BD9A2_457D_11D2_8EE8_0060971217D4_.wvu.PrintTitles" localSheetId="7" hidden="1">'[31]34-38.2'!#REF!</definedName>
    <definedName name="Z_2F0BD9A2_457D_11D2_8EE8_0060971217D4_.wvu.PrintTitles" hidden="1">'[31]34-38.2'!#REF!</definedName>
    <definedName name="Z_3AB84060_44C7_11D2_8EE8_0060971217D4_.wvu.PrintArea" localSheetId="4" hidden="1">'[31]34-38.2'!#REF!</definedName>
    <definedName name="Z_3AB84060_44C7_11D2_8EE8_0060971217D4_.wvu.PrintArea" localSheetId="7" hidden="1">'[31]34-38.2'!#REF!</definedName>
    <definedName name="Z_3AB84060_44C7_11D2_8EE8_0060971217D4_.wvu.PrintArea" hidden="1">'[31]34-38.2'!#REF!</definedName>
    <definedName name="Z_3AB84060_44C7_11D2_8EE8_0060971217D4_.wvu.PrintTitles" localSheetId="4" hidden="1">'[31]34-38.2'!#REF!</definedName>
    <definedName name="Z_3AB84060_44C7_11D2_8EE8_0060971217D4_.wvu.PrintTitles" localSheetId="7" hidden="1">'[31]34-38.2'!#REF!</definedName>
    <definedName name="Z_3AB84060_44C7_11D2_8EE8_0060971217D4_.wvu.PrintTitles" hidden="1">'[31]34-38.2'!#REF!</definedName>
    <definedName name="Z_C2C0FF43_603F_11D2_A368_00001C3AD7D3_.wvu.PrintArea" localSheetId="4" hidden="1">'[31]34-38.2'!#REF!</definedName>
    <definedName name="Z_C2C0FF43_603F_11D2_A368_00001C3AD7D3_.wvu.PrintArea" localSheetId="7" hidden="1">'[31]34-38.2'!#REF!</definedName>
    <definedName name="Z_C2C0FF43_603F_11D2_A368_00001C3AD7D3_.wvu.PrintArea" hidden="1">'[31]34-38.2'!#REF!</definedName>
    <definedName name="Z_C2C0FF43_603F_11D2_A368_00001C3AD7D3_.wvu.PrintTitles" localSheetId="4" hidden="1">'[31]34-38.2'!#REF!</definedName>
    <definedName name="Z_C2C0FF43_603F_11D2_A368_00001C3AD7D3_.wvu.PrintTitles" localSheetId="7" hidden="1">'[31]34-38.2'!#REF!</definedName>
    <definedName name="Z_C2C0FF43_603F_11D2_A368_00001C3AD7D3_.wvu.PrintTitles" hidden="1">'[31]34-38.2'!#REF!</definedName>
    <definedName name="Z_D068BBA0_44C0_11D2_8EE8_0060971217D4_.wvu.Cols" localSheetId="8" hidden="1">'[31]34-38.2'!#REF!,'[31]34-38.2'!#REF!,'[31]34-38.2'!#REF!,'[31]34-38.2'!#REF!</definedName>
    <definedName name="Z_D068BBA0_44C0_11D2_8EE8_0060971217D4_.wvu.Cols" localSheetId="4" hidden="1">'[31]34-38.2'!#REF!,'[31]34-38.2'!#REF!,'[31]34-38.2'!#REF!,'[31]34-38.2'!#REF!</definedName>
    <definedName name="Z_D068BBA0_44C0_11D2_8EE8_0060971217D4_.wvu.Cols" localSheetId="7" hidden="1">'[31]34-38.2'!#REF!,'[31]34-38.2'!#REF!,'[31]34-38.2'!#REF!,'[31]34-38.2'!#REF!</definedName>
    <definedName name="Z_D068BBA0_44C0_11D2_8EE8_0060971217D4_.wvu.Cols" hidden="1">'[31]34-38.2'!#REF!,'[31]34-38.2'!#REF!,'[31]34-38.2'!#REF!,'[31]34-38.2'!#REF!</definedName>
    <definedName name="Z_D068BBA0_44C0_11D2_8EE8_0060971217D4_.wvu.PrintArea" localSheetId="8" hidden="1">'[31]34-38.2'!#REF!</definedName>
    <definedName name="Z_D068BBA0_44C0_11D2_8EE8_0060971217D4_.wvu.PrintArea" localSheetId="4" hidden="1">'[31]34-38.2'!#REF!</definedName>
    <definedName name="Z_D068BBA0_44C0_11D2_8EE8_0060971217D4_.wvu.PrintArea" localSheetId="7" hidden="1">'[31]34-38.2'!#REF!</definedName>
    <definedName name="Z_D068BBA0_44C0_11D2_8EE8_0060971217D4_.wvu.PrintArea" hidden="1">'[31]34-38.2'!#REF!</definedName>
    <definedName name="zaheer" localSheetId="8">#REF!</definedName>
    <definedName name="zaheer" localSheetId="4">#REF!</definedName>
    <definedName name="zaheer" localSheetId="7">#REF!</definedName>
    <definedName name="zaheer">#REF!</definedName>
    <definedName name="zazazaza">#REF!</definedName>
    <definedName name="zia" localSheetId="4">#REF!</definedName>
    <definedName name="zia" localSheetId="7">#REF!</definedName>
    <definedName name="zia">#REF!</definedName>
    <definedName name="zsasfd">[251]Rates!$C$1:$E$166</definedName>
    <definedName name="zvxcxv" localSheetId="8">{"'CALL MONEY'!$K$53"}</definedName>
    <definedName name="zvxcxv">{"'CALL MONEY'!$K$53"}</definedName>
    <definedName name="ZX" localSheetId="8" hidden="1">{"'CALL MONEY'!$K$53"}</definedName>
    <definedName name="ZX" hidden="1">{"'CALL MONEY'!$K$53"}</definedName>
    <definedName name="zxfv">#REF!</definedName>
    <definedName name="zxvzxcv">#REF!</definedName>
    <definedName name="zzz" localSheetId="4" hidden="1">'[67]Adv to vendor'!#REF!</definedName>
    <definedName name="zzz" localSheetId="7" hidden="1">'[67]Adv to vendor'!#REF!</definedName>
    <definedName name="zzz" hidden="1">'[67]Adv to vendor'!#REF!</definedName>
    <definedName name="zzzz" localSheetId="4">'[67]Adv to vendor'!#REF!</definedName>
    <definedName name="zzzz" localSheetId="7">'[67]Adv to vendor'!#REF!</definedName>
    <definedName name="zzzz">'[67]Adv to vendor'!#REF!</definedName>
  </definedNames>
  <calcPr calcId="162913"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86" i="59" l="1"/>
  <c r="L188" i="59"/>
  <c r="L187" i="59"/>
  <c r="N12" i="77" l="1"/>
  <c r="O12" i="77" s="1"/>
  <c r="M12" i="77"/>
  <c r="N14" i="77"/>
  <c r="N13" i="77"/>
  <c r="N9" i="77"/>
  <c r="N8" i="77"/>
  <c r="N7" i="77"/>
  <c r="H240" i="4" l="1"/>
  <c r="H237" i="4"/>
  <c r="H231" i="4"/>
  <c r="H228" i="4"/>
  <c r="H246" i="4"/>
  <c r="K246" i="4" s="1"/>
  <c r="H189" i="4"/>
  <c r="H20" i="6" l="1"/>
  <c r="J20" i="60"/>
  <c r="K166" i="59"/>
  <c r="I21" i="80"/>
  <c r="I27" i="80"/>
  <c r="G15" i="5"/>
  <c r="E15" i="5"/>
  <c r="F39" i="6"/>
  <c r="N80" i="4"/>
  <c r="N82" i="4" s="1"/>
  <c r="O76" i="4"/>
  <c r="O78" i="4" s="1"/>
  <c r="A8" i="47"/>
  <c r="G21" i="80"/>
  <c r="G19" i="5"/>
  <c r="H39" i="6"/>
  <c r="J23" i="4"/>
  <c r="G17" i="5"/>
  <c r="H199" i="4" l="1"/>
  <c r="M82" i="4"/>
  <c r="M78" i="4"/>
  <c r="M73" i="4"/>
  <c r="I92" i="4"/>
  <c r="I91" i="4"/>
  <c r="G92" i="4"/>
  <c r="G91" i="4"/>
  <c r="E92" i="4"/>
  <c r="I5" i="81" l="1"/>
  <c r="I4" i="81"/>
  <c r="L39" i="3" l="1"/>
  <c r="J36" i="9"/>
  <c r="J36" i="6"/>
  <c r="J92" i="4"/>
  <c r="I27" i="5"/>
  <c r="K23" i="4"/>
  <c r="C13" i="65"/>
  <c r="H46" i="6"/>
  <c r="F92" i="4"/>
  <c r="H92" i="4"/>
  <c r="G16" i="80" s="1"/>
  <c r="G28" i="5"/>
  <c r="F28" i="9"/>
  <c r="B13" i="65"/>
  <c r="F46" i="6"/>
  <c r="E21" i="80" s="1"/>
  <c r="O133" i="4"/>
  <c r="N133" i="4"/>
  <c r="J110" i="4"/>
  <c r="E91" i="4" s="1"/>
  <c r="J109" i="4"/>
  <c r="L109" i="4"/>
  <c r="K109" i="4"/>
  <c r="D55" i="83" l="1"/>
  <c r="C55" i="83"/>
  <c r="N94" i="83"/>
  <c r="D73" i="83"/>
  <c r="C73" i="83"/>
  <c r="N70" i="83"/>
  <c r="N69" i="83"/>
  <c r="N50" i="83"/>
  <c r="N29" i="83"/>
  <c r="N93" i="83"/>
  <c r="D103" i="82"/>
  <c r="C103" i="82"/>
  <c r="P44" i="82"/>
  <c r="P50" i="82"/>
  <c r="P49" i="82"/>
  <c r="P88" i="82"/>
  <c r="P83" i="82"/>
  <c r="P94" i="82"/>
  <c r="P104" i="82"/>
  <c r="P115" i="82"/>
  <c r="P114" i="82"/>
  <c r="P113" i="82"/>
  <c r="D63" i="81"/>
  <c r="C63" i="81"/>
  <c r="P18" i="81"/>
  <c r="P64" i="81"/>
  <c r="P77" i="81"/>
  <c r="P85" i="81"/>
  <c r="I12" i="60" l="1"/>
  <c r="I20" i="60"/>
  <c r="I26" i="60"/>
  <c r="I59" i="60"/>
  <c r="H166" i="59" l="1"/>
  <c r="K165" i="59"/>
  <c r="H165" i="59"/>
  <c r="K159" i="59"/>
  <c r="K158" i="59"/>
  <c r="K157" i="59"/>
  <c r="K156" i="59"/>
  <c r="H159" i="59"/>
  <c r="H158" i="59"/>
  <c r="H157" i="59"/>
  <c r="H156" i="59"/>
  <c r="K142" i="59"/>
  <c r="H142" i="59"/>
  <c r="H114" i="59"/>
  <c r="K114" i="59"/>
  <c r="N98" i="59"/>
  <c r="M98" i="59"/>
  <c r="J98" i="59"/>
  <c r="I98" i="59"/>
  <c r="K97" i="59"/>
  <c r="H97" i="59"/>
  <c r="K96" i="59"/>
  <c r="H96" i="59"/>
  <c r="N77" i="59"/>
  <c r="M77" i="59"/>
  <c r="J77" i="59"/>
  <c r="I77" i="59"/>
  <c r="K76" i="59"/>
  <c r="H76" i="59"/>
  <c r="K75" i="59"/>
  <c r="H75" i="59"/>
  <c r="K74" i="59"/>
  <c r="H74" i="59"/>
  <c r="K73" i="59"/>
  <c r="H73" i="59"/>
  <c r="K72" i="59"/>
  <c r="H72" i="59"/>
  <c r="H81" i="59"/>
  <c r="K81" i="59"/>
  <c r="K63" i="59"/>
  <c r="K62" i="59"/>
  <c r="K61" i="59"/>
  <c r="K60" i="59"/>
  <c r="K42" i="59"/>
  <c r="K41" i="59"/>
  <c r="H42" i="59"/>
  <c r="H41" i="59"/>
  <c r="K25" i="59"/>
  <c r="K24" i="59"/>
  <c r="K23" i="59"/>
  <c r="H15" i="59"/>
  <c r="H16" i="59"/>
  <c r="H17" i="59"/>
  <c r="H98" i="59" l="1"/>
  <c r="K98" i="59"/>
  <c r="H77" i="59"/>
  <c r="K77" i="59"/>
  <c r="N39" i="3"/>
  <c r="L42" i="3"/>
  <c r="I20" i="61"/>
  <c r="J20" i="61"/>
  <c r="K20" i="61"/>
  <c r="H18" i="61"/>
  <c r="K18" i="61"/>
  <c r="J18" i="61"/>
  <c r="I18" i="61"/>
  <c r="H13" i="61"/>
  <c r="K13" i="61"/>
  <c r="J13" i="61"/>
  <c r="I13" i="61"/>
  <c r="J12" i="61"/>
  <c r="I12" i="61"/>
  <c r="J11" i="61"/>
  <c r="I11" i="61"/>
  <c r="J97" i="60" l="1"/>
  <c r="F97" i="60"/>
  <c r="G97" i="60" s="1"/>
  <c r="J96" i="60"/>
  <c r="F96" i="60"/>
  <c r="G96" i="60" s="1"/>
  <c r="J86" i="60"/>
  <c r="F86" i="60"/>
  <c r="G86" i="60" s="1"/>
  <c r="J85" i="60"/>
  <c r="F85" i="60"/>
  <c r="G85" i="60" s="1"/>
  <c r="H59" i="60"/>
  <c r="J59" i="60"/>
  <c r="G59" i="60"/>
  <c r="J56" i="60"/>
  <c r="G56" i="60"/>
  <c r="F56" i="60"/>
  <c r="F45" i="60"/>
  <c r="G45" i="60" s="1"/>
  <c r="J45" i="60"/>
  <c r="F42" i="60"/>
  <c r="G42" i="60" s="1"/>
  <c r="J42" i="60"/>
  <c r="F43" i="60"/>
  <c r="G43" i="60" s="1"/>
  <c r="J43" i="60"/>
  <c r="F44" i="60"/>
  <c r="G44" i="60"/>
  <c r="J44" i="60"/>
  <c r="H12" i="60" l="1"/>
  <c r="G22" i="60" l="1"/>
  <c r="G20" i="60"/>
  <c r="G19" i="60"/>
  <c r="G18" i="60"/>
  <c r="K17" i="61" l="1"/>
  <c r="H17" i="61"/>
  <c r="H16" i="61"/>
  <c r="K12" i="61"/>
  <c r="H12" i="61"/>
  <c r="K11" i="61"/>
  <c r="H11" i="61"/>
  <c r="J95" i="60"/>
  <c r="G95" i="60"/>
  <c r="J94" i="60"/>
  <c r="G94" i="60"/>
  <c r="J93" i="60"/>
  <c r="G93" i="60"/>
  <c r="J92" i="60"/>
  <c r="G92" i="60"/>
  <c r="J91" i="60"/>
  <c r="G91" i="60"/>
  <c r="J90" i="60"/>
  <c r="G90" i="60"/>
  <c r="J89" i="60"/>
  <c r="G89" i="60"/>
  <c r="J88" i="60"/>
  <c r="G88" i="60"/>
  <c r="J84" i="60"/>
  <c r="F84" i="60"/>
  <c r="G84" i="60" s="1"/>
  <c r="J83" i="60"/>
  <c r="G83" i="60"/>
  <c r="F83" i="60"/>
  <c r="J82" i="60"/>
  <c r="F82" i="60"/>
  <c r="G82" i="60" s="1"/>
  <c r="J81" i="60"/>
  <c r="F81" i="60"/>
  <c r="G81" i="60" s="1"/>
  <c r="J80" i="60"/>
  <c r="F80" i="60"/>
  <c r="G80" i="60" s="1"/>
  <c r="J79" i="60"/>
  <c r="G79" i="60"/>
  <c r="F79" i="60"/>
  <c r="J78" i="60"/>
  <c r="F78" i="60"/>
  <c r="G78" i="60" s="1"/>
  <c r="J77" i="60"/>
  <c r="F77" i="60"/>
  <c r="G77" i="60" s="1"/>
  <c r="I62" i="60"/>
  <c r="H62" i="60"/>
  <c r="J55" i="60"/>
  <c r="F55" i="60"/>
  <c r="G55" i="60" s="1"/>
  <c r="G54" i="60"/>
  <c r="J53" i="60"/>
  <c r="G53" i="60"/>
  <c r="F53" i="60"/>
  <c r="J52" i="60"/>
  <c r="F52" i="60"/>
  <c r="G52" i="60" s="1"/>
  <c r="J51" i="60"/>
  <c r="G51" i="60"/>
  <c r="F51" i="60"/>
  <c r="J50" i="60"/>
  <c r="F50" i="60"/>
  <c r="G50" i="60" s="1"/>
  <c r="J49" i="60"/>
  <c r="G49" i="60"/>
  <c r="F49" i="60"/>
  <c r="J48" i="60"/>
  <c r="G48" i="60"/>
  <c r="J41" i="60"/>
  <c r="F41" i="60"/>
  <c r="G41" i="60" s="1"/>
  <c r="J40" i="60"/>
  <c r="F40" i="60"/>
  <c r="G40" i="60" s="1"/>
  <c r="J39" i="60"/>
  <c r="F39" i="60"/>
  <c r="G39" i="60" s="1"/>
  <c r="J38" i="60"/>
  <c r="F38" i="60"/>
  <c r="G38" i="60" s="1"/>
  <c r="J37" i="60"/>
  <c r="F37" i="60"/>
  <c r="G37" i="60" s="1"/>
  <c r="J36" i="60"/>
  <c r="F36" i="60"/>
  <c r="G36" i="60" s="1"/>
  <c r="J35" i="60"/>
  <c r="F35" i="60"/>
  <c r="G35" i="60" s="1"/>
  <c r="J34" i="60"/>
  <c r="G34" i="60"/>
  <c r="I30" i="60"/>
  <c r="H30" i="60"/>
  <c r="G26" i="60"/>
  <c r="G16" i="60"/>
  <c r="G15" i="60"/>
  <c r="G14" i="60"/>
  <c r="F14" i="60"/>
  <c r="J12" i="60"/>
  <c r="G12" i="60"/>
  <c r="J62" i="60" l="1"/>
  <c r="H64" i="60"/>
  <c r="I64" i="60"/>
  <c r="J26" i="60"/>
  <c r="J30" i="60" s="1"/>
  <c r="J64" i="60" l="1"/>
  <c r="A69" i="4"/>
  <c r="A85" i="4" s="1"/>
  <c r="T18" i="5" l="1"/>
  <c r="J51" i="9" l="1"/>
  <c r="H51" i="9"/>
  <c r="F51" i="9"/>
  <c r="H5" i="65"/>
  <c r="G5" i="65"/>
  <c r="F4" i="65" l="1"/>
  <c r="H3" i="65"/>
  <c r="G3" i="65"/>
  <c r="F3" i="65"/>
  <c r="D83" i="82" l="1"/>
  <c r="C83" i="82"/>
  <c r="AA17" i="5"/>
  <c r="AA16" i="5"/>
  <c r="N61" i="3" l="1"/>
  <c r="AA29" i="80"/>
  <c r="R47" i="9"/>
  <c r="N13" i="41"/>
  <c r="D107" i="83" l="1"/>
  <c r="C107" i="83"/>
  <c r="D70" i="83"/>
  <c r="C70" i="83"/>
  <c r="D29" i="83"/>
  <c r="C29" i="83"/>
  <c r="D93" i="83"/>
  <c r="C93" i="83"/>
  <c r="D50" i="82"/>
  <c r="C50" i="82"/>
  <c r="D49" i="82"/>
  <c r="C49" i="82"/>
  <c r="D44" i="82"/>
  <c r="C44" i="82"/>
  <c r="C45" i="82"/>
  <c r="D45" i="82"/>
  <c r="D114" i="82"/>
  <c r="H22" i="6" s="1"/>
  <c r="G21" i="7" s="1"/>
  <c r="C114" i="82"/>
  <c r="D113" i="82"/>
  <c r="C113" i="82"/>
  <c r="D104" i="82"/>
  <c r="C104" i="82"/>
  <c r="D88" i="82"/>
  <c r="D133" i="82"/>
  <c r="C133" i="82"/>
  <c r="D77" i="81" l="1"/>
  <c r="C77" i="81"/>
  <c r="P19" i="81"/>
  <c r="D18" i="81"/>
  <c r="C18" i="81"/>
  <c r="P84" i="81"/>
  <c r="P83" i="81"/>
  <c r="P82" i="81"/>
  <c r="P81" i="81"/>
  <c r="P80" i="81"/>
  <c r="P79" i="81"/>
  <c r="P78" i="81"/>
  <c r="P76" i="81"/>
  <c r="P75" i="81"/>
  <c r="P74" i="81"/>
  <c r="P73" i="81"/>
  <c r="P72" i="81"/>
  <c r="P71" i="81"/>
  <c r="P70" i="81"/>
  <c r="P69" i="81"/>
  <c r="P68" i="81"/>
  <c r="P67" i="81"/>
  <c r="P66" i="81"/>
  <c r="P65" i="81"/>
  <c r="P62" i="81"/>
  <c r="P61" i="81"/>
  <c r="P60" i="81"/>
  <c r="P59" i="81"/>
  <c r="P58" i="81"/>
  <c r="P57" i="81"/>
  <c r="P56" i="81"/>
  <c r="P55" i="81"/>
  <c r="P54" i="81"/>
  <c r="P53" i="81"/>
  <c r="P52" i="81"/>
  <c r="P51" i="81"/>
  <c r="P50" i="81"/>
  <c r="P49" i="81"/>
  <c r="P48" i="81"/>
  <c r="P47" i="81"/>
  <c r="P46" i="81"/>
  <c r="P45" i="81"/>
  <c r="P44" i="81"/>
  <c r="P43" i="81"/>
  <c r="P42" i="81"/>
  <c r="P41" i="81"/>
  <c r="P40" i="81"/>
  <c r="P39" i="81"/>
  <c r="P38" i="81"/>
  <c r="P37" i="81"/>
  <c r="P36" i="81"/>
  <c r="P35" i="81"/>
  <c r="P34" i="81"/>
  <c r="P33" i="81"/>
  <c r="P32" i="81"/>
  <c r="P31" i="81"/>
  <c r="P30" i="81"/>
  <c r="P29" i="81"/>
  <c r="P28" i="81"/>
  <c r="P27" i="81"/>
  <c r="P26" i="81"/>
  <c r="P25" i="81"/>
  <c r="P24" i="81"/>
  <c r="P23" i="81"/>
  <c r="P22" i="81"/>
  <c r="P21" i="81"/>
  <c r="P20" i="81"/>
  <c r="P17" i="81"/>
  <c r="P16" i="81"/>
  <c r="P15" i="81"/>
  <c r="P14" i="81"/>
  <c r="P13" i="81"/>
  <c r="P12" i="81"/>
  <c r="P11" i="81"/>
  <c r="P10" i="81"/>
  <c r="P9" i="81"/>
  <c r="P8" i="81"/>
  <c r="P7" i="81"/>
  <c r="P6" i="81"/>
  <c r="P5" i="81"/>
  <c r="P4" i="81"/>
  <c r="A28" i="47" l="1"/>
  <c r="J160" i="59" l="1"/>
  <c r="N169" i="59"/>
  <c r="M169" i="59"/>
  <c r="J169" i="59"/>
  <c r="I169" i="59"/>
  <c r="N160" i="59"/>
  <c r="M160" i="59"/>
  <c r="N151" i="59"/>
  <c r="M151" i="59"/>
  <c r="J151" i="59"/>
  <c r="I151" i="59"/>
  <c r="N146" i="59"/>
  <c r="M146" i="59"/>
  <c r="J146" i="59"/>
  <c r="I146" i="59"/>
  <c r="N136" i="59"/>
  <c r="M136" i="59"/>
  <c r="J136" i="59"/>
  <c r="I136" i="59"/>
  <c r="N130" i="59"/>
  <c r="M130" i="59"/>
  <c r="J130" i="59"/>
  <c r="I130" i="59"/>
  <c r="N124" i="59"/>
  <c r="M124" i="59"/>
  <c r="J124" i="59"/>
  <c r="I124" i="59"/>
  <c r="N116" i="59"/>
  <c r="M116" i="59"/>
  <c r="J116" i="59"/>
  <c r="I116" i="59"/>
  <c r="N109" i="59"/>
  <c r="M109" i="59"/>
  <c r="J109" i="59"/>
  <c r="I109" i="59"/>
  <c r="N103" i="59"/>
  <c r="M103" i="59"/>
  <c r="J103" i="59"/>
  <c r="I103" i="59"/>
  <c r="N92" i="59"/>
  <c r="M92" i="59"/>
  <c r="J92" i="59"/>
  <c r="I92" i="59"/>
  <c r="N84" i="59"/>
  <c r="M84" i="59"/>
  <c r="J84" i="59"/>
  <c r="I84" i="59"/>
  <c r="N68" i="59"/>
  <c r="M68" i="59"/>
  <c r="J68" i="59"/>
  <c r="I68" i="59"/>
  <c r="N53" i="59"/>
  <c r="M53" i="59"/>
  <c r="J53" i="59"/>
  <c r="I53" i="59"/>
  <c r="N46" i="59"/>
  <c r="M46" i="59"/>
  <c r="J46" i="59"/>
  <c r="I46" i="59"/>
  <c r="N32" i="59"/>
  <c r="M32" i="59"/>
  <c r="J32" i="59"/>
  <c r="I32" i="59"/>
  <c r="N27" i="59"/>
  <c r="M27" i="59"/>
  <c r="J27" i="59"/>
  <c r="I27" i="59"/>
  <c r="N18" i="59"/>
  <c r="M18" i="59"/>
  <c r="J18" i="59"/>
  <c r="I18" i="59"/>
  <c r="K168" i="59"/>
  <c r="K167" i="59"/>
  <c r="K164" i="59"/>
  <c r="K155" i="59"/>
  <c r="K150" i="59"/>
  <c r="K145" i="59"/>
  <c r="K144" i="59"/>
  <c r="K143" i="59"/>
  <c r="K141" i="59"/>
  <c r="K140" i="59"/>
  <c r="K135" i="59"/>
  <c r="K134" i="59"/>
  <c r="K129" i="59"/>
  <c r="K128" i="59"/>
  <c r="K123" i="59"/>
  <c r="K122" i="59"/>
  <c r="K121" i="59"/>
  <c r="K120" i="59"/>
  <c r="K115" i="59"/>
  <c r="K113" i="59"/>
  <c r="K108" i="59"/>
  <c r="K107" i="59"/>
  <c r="K102" i="59"/>
  <c r="K103" i="59" s="1"/>
  <c r="K91" i="59"/>
  <c r="K90" i="59"/>
  <c r="K89" i="59"/>
  <c r="K88" i="59"/>
  <c r="K83" i="59"/>
  <c r="K82" i="59"/>
  <c r="K67" i="59"/>
  <c r="K66" i="59"/>
  <c r="K65" i="59"/>
  <c r="K64" i="59"/>
  <c r="K59" i="59"/>
  <c r="K58" i="59"/>
  <c r="K57" i="59"/>
  <c r="K52" i="59"/>
  <c r="K51" i="59"/>
  <c r="K50" i="59"/>
  <c r="K45" i="59"/>
  <c r="K44" i="59"/>
  <c r="K43" i="59"/>
  <c r="K40" i="59"/>
  <c r="K39" i="59"/>
  <c r="K38" i="59"/>
  <c r="K37" i="59"/>
  <c r="K36" i="59"/>
  <c r="K31" i="59"/>
  <c r="K32" i="59" s="1"/>
  <c r="K26" i="59"/>
  <c r="K22" i="59"/>
  <c r="K17" i="59"/>
  <c r="K16" i="59"/>
  <c r="K15" i="59"/>
  <c r="H168" i="59"/>
  <c r="H167" i="59"/>
  <c r="H164" i="59"/>
  <c r="H155" i="59"/>
  <c r="H150" i="59"/>
  <c r="H145" i="59"/>
  <c r="H144" i="59"/>
  <c r="H143" i="59"/>
  <c r="H141" i="59"/>
  <c r="H140" i="59"/>
  <c r="H135" i="59"/>
  <c r="H134" i="59"/>
  <c r="H129" i="59"/>
  <c r="H128" i="59"/>
  <c r="H123" i="59"/>
  <c r="H122" i="59"/>
  <c r="H121" i="59"/>
  <c r="H120" i="59"/>
  <c r="H115" i="59"/>
  <c r="H113" i="59"/>
  <c r="H108" i="59"/>
  <c r="H107" i="59"/>
  <c r="H102" i="59"/>
  <c r="H103" i="59" s="1"/>
  <c r="H91" i="59"/>
  <c r="H90" i="59"/>
  <c r="H89" i="59"/>
  <c r="H88" i="59"/>
  <c r="H83" i="59"/>
  <c r="H82" i="59"/>
  <c r="H67" i="59"/>
  <c r="H66" i="59"/>
  <c r="H65" i="59"/>
  <c r="H64" i="59"/>
  <c r="H60" i="59"/>
  <c r="H59" i="59"/>
  <c r="H58" i="59"/>
  <c r="H57" i="59"/>
  <c r="H52" i="59"/>
  <c r="H51" i="59"/>
  <c r="H50" i="59"/>
  <c r="H45" i="59"/>
  <c r="H44" i="59"/>
  <c r="H43" i="59"/>
  <c r="H40" i="59"/>
  <c r="H39" i="59"/>
  <c r="H38" i="59"/>
  <c r="H37" i="59"/>
  <c r="H36" i="59"/>
  <c r="H31" i="59"/>
  <c r="H32" i="59" s="1"/>
  <c r="H26" i="59"/>
  <c r="H22" i="59"/>
  <c r="J189" i="59"/>
  <c r="K189" i="59"/>
  <c r="L189" i="59"/>
  <c r="N189" i="59"/>
  <c r="C78" i="83"/>
  <c r="J172" i="59" l="1"/>
  <c r="J38" i="3" s="1"/>
  <c r="I160" i="59"/>
  <c r="I172" i="59" s="1"/>
  <c r="H160" i="59"/>
  <c r="H109" i="59"/>
  <c r="H151" i="59"/>
  <c r="H136" i="59"/>
  <c r="H146" i="59"/>
  <c r="H27" i="59"/>
  <c r="H84" i="59"/>
  <c r="H130" i="59"/>
  <c r="H169" i="59"/>
  <c r="K109" i="59"/>
  <c r="H46" i="59"/>
  <c r="H116" i="59"/>
  <c r="H92" i="59"/>
  <c r="H124" i="59"/>
  <c r="H53" i="59"/>
  <c r="H18" i="59"/>
  <c r="H68" i="59"/>
  <c r="K116" i="59"/>
  <c r="K151" i="59"/>
  <c r="K169" i="59"/>
  <c r="K172" i="59" s="1"/>
  <c r="F20" i="6" s="1"/>
  <c r="K27" i="59"/>
  <c r="K84" i="59"/>
  <c r="K146" i="59"/>
  <c r="K160" i="59"/>
  <c r="K130" i="59"/>
  <c r="K53" i="59"/>
  <c r="K92" i="59"/>
  <c r="K18" i="59"/>
  <c r="K46" i="59"/>
  <c r="K68" i="59"/>
  <c r="K124" i="59"/>
  <c r="K136" i="59"/>
  <c r="X44" i="6"/>
  <c r="I105" i="60"/>
  <c r="H105" i="60"/>
  <c r="C105" i="83"/>
  <c r="C104" i="83"/>
  <c r="J105" i="60" l="1"/>
  <c r="D14" i="83"/>
  <c r="C14" i="83"/>
  <c r="M106" i="83"/>
  <c r="D109" i="83" s="1"/>
  <c r="L106" i="83"/>
  <c r="C109" i="83" s="1"/>
  <c r="N102" i="83"/>
  <c r="N101" i="83"/>
  <c r="N100" i="83"/>
  <c r="N99" i="83"/>
  <c r="N98" i="83"/>
  <c r="N97" i="83"/>
  <c r="N96" i="83"/>
  <c r="N95" i="83"/>
  <c r="N92" i="83"/>
  <c r="N91" i="83"/>
  <c r="N90" i="83"/>
  <c r="N89" i="83"/>
  <c r="N88" i="83"/>
  <c r="N87" i="83"/>
  <c r="N86" i="83"/>
  <c r="N85" i="83"/>
  <c r="N84" i="83"/>
  <c r="N83" i="83"/>
  <c r="N82" i="83"/>
  <c r="N81" i="83"/>
  <c r="N80" i="83"/>
  <c r="N79" i="83"/>
  <c r="N78" i="83"/>
  <c r="N77" i="83"/>
  <c r="N76" i="83"/>
  <c r="N75" i="83"/>
  <c r="N74" i="83"/>
  <c r="N72" i="83"/>
  <c r="N71" i="83"/>
  <c r="N68" i="83"/>
  <c r="N67" i="83"/>
  <c r="N66" i="83"/>
  <c r="N65" i="83"/>
  <c r="N64" i="83"/>
  <c r="N63" i="83"/>
  <c r="N62" i="83"/>
  <c r="N61" i="83"/>
  <c r="N60" i="83"/>
  <c r="N59" i="83"/>
  <c r="N58" i="83"/>
  <c r="N57" i="83"/>
  <c r="N56" i="83"/>
  <c r="N54" i="83"/>
  <c r="N53" i="83"/>
  <c r="N52" i="83"/>
  <c r="N51" i="83"/>
  <c r="N49" i="83"/>
  <c r="N48" i="83"/>
  <c r="N47" i="83"/>
  <c r="N46" i="83"/>
  <c r="N45" i="83"/>
  <c r="N44" i="83"/>
  <c r="N43" i="83"/>
  <c r="N42" i="83"/>
  <c r="N41" i="83"/>
  <c r="N40" i="83"/>
  <c r="N39" i="83"/>
  <c r="N38" i="83"/>
  <c r="N37" i="83"/>
  <c r="N36" i="83"/>
  <c r="N35" i="83"/>
  <c r="N34" i="83"/>
  <c r="N33" i="83"/>
  <c r="N32" i="83"/>
  <c r="N31" i="83"/>
  <c r="N30" i="83"/>
  <c r="N28" i="83"/>
  <c r="N27" i="83"/>
  <c r="N26" i="83"/>
  <c r="N25" i="83"/>
  <c r="N24" i="83"/>
  <c r="N23" i="83"/>
  <c r="N22" i="83"/>
  <c r="N21" i="83"/>
  <c r="N20" i="83"/>
  <c r="N19" i="83"/>
  <c r="N18" i="83"/>
  <c r="N17" i="83"/>
  <c r="N16" i="83"/>
  <c r="N15" i="83"/>
  <c r="N14" i="83"/>
  <c r="N13" i="83"/>
  <c r="N12" i="83"/>
  <c r="N11" i="83"/>
  <c r="N10" i="83"/>
  <c r="N9" i="83"/>
  <c r="N8" i="83"/>
  <c r="N7" i="83"/>
  <c r="N6" i="83"/>
  <c r="N5" i="83"/>
  <c r="N4" i="83"/>
  <c r="N3" i="83"/>
  <c r="XFD102" i="83"/>
  <c r="D106" i="83"/>
  <c r="C106" i="83"/>
  <c r="D105" i="83"/>
  <c r="D104" i="83"/>
  <c r="D103" i="83"/>
  <c r="C103" i="83"/>
  <c r="D102" i="83"/>
  <c r="C102" i="83"/>
  <c r="J176" i="4" s="1"/>
  <c r="D101" i="83"/>
  <c r="C101" i="83"/>
  <c r="D100" i="83"/>
  <c r="C100" i="83"/>
  <c r="D99" i="83"/>
  <c r="C99" i="83"/>
  <c r="D98" i="83"/>
  <c r="C98" i="83"/>
  <c r="D97" i="83"/>
  <c r="C97" i="83"/>
  <c r="D96" i="83"/>
  <c r="J39" i="6" s="1"/>
  <c r="C96" i="83"/>
  <c r="D95" i="83"/>
  <c r="C95" i="83"/>
  <c r="D94" i="83"/>
  <c r="C94" i="83"/>
  <c r="D92" i="83"/>
  <c r="C92" i="83"/>
  <c r="J38" i="6" s="1"/>
  <c r="D91" i="83"/>
  <c r="C91" i="83"/>
  <c r="J170" i="4" s="1"/>
  <c r="D90" i="83"/>
  <c r="C90" i="83"/>
  <c r="D89" i="83"/>
  <c r="C89" i="83"/>
  <c r="D88" i="83"/>
  <c r="C88" i="83"/>
  <c r="D87" i="83"/>
  <c r="C87" i="83"/>
  <c r="D86" i="83"/>
  <c r="C86" i="83"/>
  <c r="D85" i="83"/>
  <c r="C85" i="83"/>
  <c r="D84" i="83"/>
  <c r="C84" i="83"/>
  <c r="D83" i="83"/>
  <c r="C83" i="83"/>
  <c r="D82" i="83"/>
  <c r="C82" i="83"/>
  <c r="D81" i="83"/>
  <c r="C81" i="83"/>
  <c r="D80" i="83"/>
  <c r="C80" i="83"/>
  <c r="D79" i="83"/>
  <c r="C79" i="83"/>
  <c r="D78" i="83"/>
  <c r="J46" i="6" s="1"/>
  <c r="D77" i="83"/>
  <c r="C77" i="83"/>
  <c r="D76" i="83"/>
  <c r="C76" i="83"/>
  <c r="D75" i="83"/>
  <c r="C75" i="83"/>
  <c r="D74" i="83"/>
  <c r="C74" i="83"/>
  <c r="D72" i="83"/>
  <c r="C72" i="83"/>
  <c r="D71" i="83"/>
  <c r="C71" i="83"/>
  <c r="D69" i="83"/>
  <c r="C69" i="83"/>
  <c r="D68" i="83"/>
  <c r="C68" i="83"/>
  <c r="D67" i="83"/>
  <c r="C67" i="83"/>
  <c r="D66" i="83"/>
  <c r="C66" i="83"/>
  <c r="D65" i="83"/>
  <c r="C65" i="83"/>
  <c r="D64" i="83"/>
  <c r="C64" i="83"/>
  <c r="D63" i="83"/>
  <c r="C63" i="83"/>
  <c r="D62" i="83"/>
  <c r="C62" i="83"/>
  <c r="D61" i="83"/>
  <c r="C61" i="83"/>
  <c r="D60" i="83"/>
  <c r="C60" i="83"/>
  <c r="D59" i="83"/>
  <c r="C59" i="83"/>
  <c r="D58" i="83"/>
  <c r="C58" i="83"/>
  <c r="D57" i="83"/>
  <c r="C57" i="83"/>
  <c r="D56" i="83"/>
  <c r="C56" i="83"/>
  <c r="D54" i="83"/>
  <c r="C54" i="83"/>
  <c r="D53" i="83"/>
  <c r="C53" i="83"/>
  <c r="D52" i="83"/>
  <c r="C52" i="83"/>
  <c r="D51" i="83"/>
  <c r="C51" i="83"/>
  <c r="D50" i="83"/>
  <c r="C50" i="83"/>
  <c r="D49" i="83"/>
  <c r="C49" i="83"/>
  <c r="D48" i="83"/>
  <c r="J215" i="4" s="1"/>
  <c r="C48" i="83"/>
  <c r="D47" i="83"/>
  <c r="J216" i="4" s="1"/>
  <c r="C47" i="83"/>
  <c r="D46" i="83"/>
  <c r="C46" i="83"/>
  <c r="D45" i="83"/>
  <c r="J212" i="4" s="1"/>
  <c r="C45" i="83"/>
  <c r="D44" i="83"/>
  <c r="J211" i="4" s="1"/>
  <c r="C44" i="83"/>
  <c r="D43" i="83"/>
  <c r="C43" i="83"/>
  <c r="D42" i="83"/>
  <c r="C42" i="83"/>
  <c r="D41" i="83"/>
  <c r="C41" i="83"/>
  <c r="D40" i="83"/>
  <c r="C40" i="83"/>
  <c r="D39" i="83"/>
  <c r="C39" i="83"/>
  <c r="D38" i="83"/>
  <c r="C38" i="83"/>
  <c r="D37" i="83"/>
  <c r="C37" i="83"/>
  <c r="D36" i="83"/>
  <c r="C36" i="83"/>
  <c r="D35" i="83"/>
  <c r="C35" i="83"/>
  <c r="D34" i="83"/>
  <c r="C34" i="83"/>
  <c r="J217" i="4" s="1"/>
  <c r="D33" i="83"/>
  <c r="C33" i="83"/>
  <c r="D32" i="83"/>
  <c r="C32" i="83"/>
  <c r="D31" i="83"/>
  <c r="C31" i="83"/>
  <c r="D30" i="83"/>
  <c r="C30" i="83"/>
  <c r="D28" i="83"/>
  <c r="C28" i="83"/>
  <c r="D27" i="83"/>
  <c r="C27" i="83"/>
  <c r="D26" i="83"/>
  <c r="C26" i="83"/>
  <c r="D25" i="83"/>
  <c r="C25" i="83"/>
  <c r="D24" i="83"/>
  <c r="C24" i="83"/>
  <c r="D23" i="83"/>
  <c r="C23" i="83"/>
  <c r="D22" i="83"/>
  <c r="C22" i="83"/>
  <c r="D21" i="83"/>
  <c r="C21" i="83"/>
  <c r="D20" i="83"/>
  <c r="C20" i="83"/>
  <c r="D19" i="83"/>
  <c r="C19" i="83"/>
  <c r="D18" i="83"/>
  <c r="C18" i="83"/>
  <c r="D17" i="83"/>
  <c r="C17" i="83"/>
  <c r="D16" i="83"/>
  <c r="C16" i="83"/>
  <c r="D15" i="83"/>
  <c r="C15" i="83"/>
  <c r="D13" i="83"/>
  <c r="C13" i="83"/>
  <c r="D12" i="83"/>
  <c r="C12" i="83"/>
  <c r="D11" i="83"/>
  <c r="C11" i="83"/>
  <c r="D10" i="83"/>
  <c r="C10" i="83"/>
  <c r="D9" i="83"/>
  <c r="C9" i="83"/>
  <c r="D8" i="83"/>
  <c r="C8" i="83"/>
  <c r="D7" i="83"/>
  <c r="C7" i="83"/>
  <c r="D6" i="83"/>
  <c r="C6" i="83"/>
  <c r="D5" i="83"/>
  <c r="C5" i="83"/>
  <c r="D4" i="83"/>
  <c r="C4" i="83"/>
  <c r="D3" i="83"/>
  <c r="C3" i="83"/>
  <c r="O138" i="82"/>
  <c r="D149" i="82" s="1"/>
  <c r="N138" i="82"/>
  <c r="C149" i="82" s="1"/>
  <c r="D15" i="82"/>
  <c r="C15" i="82"/>
  <c r="P134" i="82"/>
  <c r="P132" i="82"/>
  <c r="P131" i="82"/>
  <c r="P130" i="82"/>
  <c r="P129" i="82"/>
  <c r="P128" i="82"/>
  <c r="P127" i="82"/>
  <c r="P126" i="82"/>
  <c r="P125" i="82"/>
  <c r="P124" i="82"/>
  <c r="P123" i="82"/>
  <c r="P122" i="82"/>
  <c r="P121" i="82"/>
  <c r="P120" i="82"/>
  <c r="P119" i="82"/>
  <c r="P118" i="82"/>
  <c r="P117" i="82"/>
  <c r="P116" i="82"/>
  <c r="P112" i="82"/>
  <c r="P111" i="82"/>
  <c r="P110" i="82"/>
  <c r="P109" i="82"/>
  <c r="P108" i="82"/>
  <c r="P107" i="82"/>
  <c r="P106" i="82"/>
  <c r="P105" i="82"/>
  <c r="P102" i="82"/>
  <c r="P101" i="82"/>
  <c r="P100" i="82"/>
  <c r="P99" i="82"/>
  <c r="P98" i="82"/>
  <c r="P97" i="82"/>
  <c r="P96" i="82"/>
  <c r="P95" i="82"/>
  <c r="P93" i="82"/>
  <c r="P92" i="82"/>
  <c r="P91" i="82"/>
  <c r="P90" i="82"/>
  <c r="P89" i="82"/>
  <c r="P87" i="82"/>
  <c r="P86" i="82"/>
  <c r="P85" i="82"/>
  <c r="P84" i="82"/>
  <c r="P82" i="82"/>
  <c r="P81" i="82"/>
  <c r="P80" i="82"/>
  <c r="P79" i="82"/>
  <c r="P78" i="82"/>
  <c r="P77" i="82"/>
  <c r="P76" i="82"/>
  <c r="P75" i="82"/>
  <c r="P74" i="82"/>
  <c r="P73" i="82"/>
  <c r="P72" i="82"/>
  <c r="P71" i="82"/>
  <c r="P70" i="82"/>
  <c r="P69" i="82"/>
  <c r="P68" i="82"/>
  <c r="P67" i="82"/>
  <c r="P66" i="82"/>
  <c r="P65" i="82"/>
  <c r="P64" i="82"/>
  <c r="P63" i="82"/>
  <c r="P62" i="82"/>
  <c r="P61" i="82"/>
  <c r="P60" i="82"/>
  <c r="P59" i="82"/>
  <c r="P58" i="82"/>
  <c r="P57" i="82"/>
  <c r="P56" i="82"/>
  <c r="P55" i="82"/>
  <c r="P54" i="82"/>
  <c r="P53" i="82"/>
  <c r="P52" i="82"/>
  <c r="P51" i="82"/>
  <c r="P48" i="82"/>
  <c r="P47" i="82"/>
  <c r="P46" i="82"/>
  <c r="P45" i="82"/>
  <c r="P43" i="82"/>
  <c r="P42" i="82"/>
  <c r="P41" i="82"/>
  <c r="P40" i="82"/>
  <c r="P39" i="82"/>
  <c r="P38" i="82"/>
  <c r="P37" i="82"/>
  <c r="P36" i="82"/>
  <c r="P35" i="82"/>
  <c r="P34" i="82"/>
  <c r="P33" i="82"/>
  <c r="P32" i="82"/>
  <c r="P31" i="82"/>
  <c r="P30" i="82"/>
  <c r="P29" i="82"/>
  <c r="P28" i="82"/>
  <c r="P27" i="82"/>
  <c r="P26" i="82"/>
  <c r="P25" i="82"/>
  <c r="P24" i="82"/>
  <c r="P23" i="82"/>
  <c r="P22" i="82"/>
  <c r="P21" i="82"/>
  <c r="P20" i="82"/>
  <c r="P19" i="82"/>
  <c r="P18" i="82"/>
  <c r="P17" i="82"/>
  <c r="P16" i="82"/>
  <c r="P15" i="82"/>
  <c r="P14" i="82"/>
  <c r="P13" i="82"/>
  <c r="P12" i="82"/>
  <c r="P11" i="82"/>
  <c r="P10" i="82"/>
  <c r="P9" i="82"/>
  <c r="P8" i="82"/>
  <c r="P7" i="82"/>
  <c r="P6" i="82"/>
  <c r="P5" i="82"/>
  <c r="P4" i="82"/>
  <c r="P3" i="82"/>
  <c r="D145" i="82"/>
  <c r="C145" i="82"/>
  <c r="D144" i="82"/>
  <c r="C144" i="82"/>
  <c r="D143" i="82"/>
  <c r="C143" i="82"/>
  <c r="D142" i="82"/>
  <c r="C142" i="82"/>
  <c r="I176" i="4" s="1"/>
  <c r="D141" i="82"/>
  <c r="C141" i="82"/>
  <c r="D140" i="82"/>
  <c r="C140" i="82"/>
  <c r="D139" i="82"/>
  <c r="C139" i="82"/>
  <c r="D138" i="82"/>
  <c r="C138" i="82"/>
  <c r="D137" i="82"/>
  <c r="C137" i="82"/>
  <c r="D136" i="82"/>
  <c r="C136" i="82"/>
  <c r="D135" i="82"/>
  <c r="C135" i="82"/>
  <c r="D134" i="82"/>
  <c r="C134" i="82"/>
  <c r="D132" i="82"/>
  <c r="C132" i="82"/>
  <c r="H38" i="6" s="1"/>
  <c r="D131" i="82"/>
  <c r="C131" i="82"/>
  <c r="D130" i="82"/>
  <c r="C130" i="82"/>
  <c r="D129" i="82"/>
  <c r="C129" i="82"/>
  <c r="I170" i="4" s="1"/>
  <c r="D128" i="82"/>
  <c r="C128" i="82"/>
  <c r="H37" i="6" s="1"/>
  <c r="D127" i="82"/>
  <c r="C127" i="82"/>
  <c r="D126" i="82"/>
  <c r="C126" i="82"/>
  <c r="D125" i="82"/>
  <c r="C125" i="82"/>
  <c r="D124" i="82"/>
  <c r="C124" i="82"/>
  <c r="D123" i="82"/>
  <c r="C123" i="82"/>
  <c r="D122" i="82"/>
  <c r="C122" i="82"/>
  <c r="D121" i="82"/>
  <c r="C121" i="82"/>
  <c r="D120" i="82"/>
  <c r="C120" i="82"/>
  <c r="D119" i="82"/>
  <c r="C119" i="82"/>
  <c r="D118" i="82"/>
  <c r="C118" i="82"/>
  <c r="D117" i="82"/>
  <c r="C117" i="82"/>
  <c r="D116" i="82"/>
  <c r="C116" i="82"/>
  <c r="D115" i="82"/>
  <c r="C115" i="82"/>
  <c r="D112" i="82"/>
  <c r="C112" i="82"/>
  <c r="D111" i="82"/>
  <c r="C111" i="82"/>
  <c r="D110" i="82"/>
  <c r="C110" i="82"/>
  <c r="D109" i="82"/>
  <c r="C109" i="82"/>
  <c r="D108" i="82"/>
  <c r="C108" i="82"/>
  <c r="D107" i="82"/>
  <c r="C107" i="82"/>
  <c r="D106" i="82"/>
  <c r="C106" i="82"/>
  <c r="D105" i="82"/>
  <c r="C105" i="82"/>
  <c r="D102" i="82"/>
  <c r="C102" i="82"/>
  <c r="D101" i="82"/>
  <c r="C101" i="82"/>
  <c r="D100" i="82"/>
  <c r="C100" i="82"/>
  <c r="D99" i="82"/>
  <c r="C99" i="82"/>
  <c r="D98" i="82"/>
  <c r="C98" i="82"/>
  <c r="D97" i="82"/>
  <c r="C97" i="82"/>
  <c r="D96" i="82"/>
  <c r="C96" i="82"/>
  <c r="D95" i="82"/>
  <c r="C95" i="82"/>
  <c r="D94" i="82"/>
  <c r="C94" i="82"/>
  <c r="D93" i="82"/>
  <c r="C93" i="82"/>
  <c r="D92" i="82"/>
  <c r="C92" i="82"/>
  <c r="D91" i="82"/>
  <c r="C91" i="82"/>
  <c r="D90" i="82"/>
  <c r="C90" i="82"/>
  <c r="D89" i="82"/>
  <c r="C89" i="82"/>
  <c r="D87" i="82"/>
  <c r="C87" i="82"/>
  <c r="D86" i="82"/>
  <c r="C86" i="82"/>
  <c r="D85" i="82"/>
  <c r="C85" i="82"/>
  <c r="D84" i="82"/>
  <c r="C84" i="82"/>
  <c r="D82" i="82"/>
  <c r="C82" i="82"/>
  <c r="D81" i="82"/>
  <c r="C81" i="82"/>
  <c r="D80" i="82"/>
  <c r="C80" i="82"/>
  <c r="D79" i="82"/>
  <c r="C79" i="82"/>
  <c r="D78" i="82"/>
  <c r="C78" i="82"/>
  <c r="D77" i="82"/>
  <c r="C77" i="82"/>
  <c r="D76" i="82"/>
  <c r="C76" i="82"/>
  <c r="D75" i="82"/>
  <c r="C75" i="82"/>
  <c r="D74" i="82"/>
  <c r="J21" i="4" s="1"/>
  <c r="C74" i="82"/>
  <c r="D73" i="82"/>
  <c r="C73" i="82"/>
  <c r="D72" i="82"/>
  <c r="C72" i="82"/>
  <c r="D71" i="82"/>
  <c r="C71" i="82"/>
  <c r="D70" i="82"/>
  <c r="C70" i="82"/>
  <c r="D69" i="82"/>
  <c r="G27" i="5" s="1"/>
  <c r="C69" i="82"/>
  <c r="D68" i="82"/>
  <c r="I215" i="4" s="1"/>
  <c r="C68" i="82"/>
  <c r="D67" i="82"/>
  <c r="I216" i="4" s="1"/>
  <c r="C67" i="82"/>
  <c r="D66" i="82"/>
  <c r="C66" i="82"/>
  <c r="D65" i="82"/>
  <c r="I212" i="4" s="1"/>
  <c r="C65" i="82"/>
  <c r="D64" i="82"/>
  <c r="I211" i="4" s="1"/>
  <c r="C64" i="82"/>
  <c r="D63" i="82"/>
  <c r="C63" i="82"/>
  <c r="D62" i="82"/>
  <c r="C62" i="82"/>
  <c r="D61" i="82"/>
  <c r="C61" i="82"/>
  <c r="D60" i="82"/>
  <c r="C60" i="82"/>
  <c r="D59" i="82"/>
  <c r="C59" i="82"/>
  <c r="D58" i="82"/>
  <c r="C58" i="82"/>
  <c r="D57" i="82"/>
  <c r="C57" i="82"/>
  <c r="D56" i="82"/>
  <c r="C56" i="82"/>
  <c r="D55" i="82"/>
  <c r="C55" i="82"/>
  <c r="D54" i="82"/>
  <c r="C54" i="82"/>
  <c r="D53" i="82"/>
  <c r="C53" i="82"/>
  <c r="I217" i="4" s="1"/>
  <c r="D52" i="82"/>
  <c r="C52" i="82"/>
  <c r="D51" i="82"/>
  <c r="C51" i="82"/>
  <c r="D48" i="82"/>
  <c r="C48" i="82"/>
  <c r="D47" i="82"/>
  <c r="C47" i="82"/>
  <c r="D46" i="82"/>
  <c r="C46" i="82"/>
  <c r="D43" i="82"/>
  <c r="C43" i="82"/>
  <c r="D42" i="82"/>
  <c r="C42" i="82"/>
  <c r="D41" i="82"/>
  <c r="C41" i="82"/>
  <c r="D40" i="82"/>
  <c r="C40" i="82"/>
  <c r="D39" i="82"/>
  <c r="C39" i="82"/>
  <c r="D38" i="82"/>
  <c r="C38" i="82"/>
  <c r="D37" i="82"/>
  <c r="C37" i="82"/>
  <c r="D36" i="82"/>
  <c r="C36" i="82"/>
  <c r="D35" i="82"/>
  <c r="C35" i="82"/>
  <c r="D34" i="82"/>
  <c r="C34" i="82"/>
  <c r="D33" i="82"/>
  <c r="C33" i="82"/>
  <c r="D32" i="82"/>
  <c r="C32" i="82"/>
  <c r="D31" i="82"/>
  <c r="C31" i="82"/>
  <c r="D30" i="82"/>
  <c r="C30" i="82"/>
  <c r="D29" i="82"/>
  <c r="C29" i="82"/>
  <c r="D28" i="82"/>
  <c r="C28" i="82"/>
  <c r="D27" i="82"/>
  <c r="C27" i="82"/>
  <c r="D26" i="82"/>
  <c r="C26" i="82"/>
  <c r="D25" i="82"/>
  <c r="C25" i="82"/>
  <c r="D24" i="82"/>
  <c r="C24" i="82"/>
  <c r="D23" i="82"/>
  <c r="C23" i="82"/>
  <c r="D22" i="82"/>
  <c r="C22" i="82"/>
  <c r="D21" i="82"/>
  <c r="C21" i="82"/>
  <c r="D20" i="82"/>
  <c r="C20" i="82"/>
  <c r="D19" i="82"/>
  <c r="C19" i="82"/>
  <c r="D18" i="82"/>
  <c r="C18" i="82"/>
  <c r="D17" i="82"/>
  <c r="C17" i="82"/>
  <c r="D16" i="82"/>
  <c r="C16" i="82"/>
  <c r="D14" i="82"/>
  <c r="C14" i="82"/>
  <c r="D13" i="82"/>
  <c r="C13" i="82"/>
  <c r="D12" i="82"/>
  <c r="C12" i="82"/>
  <c r="D11" i="82"/>
  <c r="C11" i="82"/>
  <c r="D10" i="82"/>
  <c r="C10" i="82"/>
  <c r="D9" i="82"/>
  <c r="C9" i="82"/>
  <c r="D8" i="82"/>
  <c r="C8" i="82"/>
  <c r="D7" i="82"/>
  <c r="C7" i="82"/>
  <c r="D6" i="82"/>
  <c r="C6" i="82"/>
  <c r="D5" i="82"/>
  <c r="C5" i="82"/>
  <c r="D4" i="82"/>
  <c r="C4" i="82"/>
  <c r="C3" i="82"/>
  <c r="D3" i="82"/>
  <c r="D86" i="81"/>
  <c r="C86" i="81"/>
  <c r="D85" i="81"/>
  <c r="C85" i="81"/>
  <c r="D84" i="81"/>
  <c r="C84" i="81"/>
  <c r="H176" i="4" s="1"/>
  <c r="D83" i="81"/>
  <c r="C83" i="81"/>
  <c r="D82" i="81"/>
  <c r="C82" i="81"/>
  <c r="D81" i="81"/>
  <c r="C81" i="81"/>
  <c r="D80" i="81"/>
  <c r="C80" i="81"/>
  <c r="D79" i="81"/>
  <c r="C79" i="81"/>
  <c r="D78" i="81"/>
  <c r="C78" i="81"/>
  <c r="D76" i="81"/>
  <c r="C76" i="81"/>
  <c r="F38" i="6" s="1"/>
  <c r="D75" i="81"/>
  <c r="C75" i="81"/>
  <c r="D74" i="81"/>
  <c r="C74" i="81"/>
  <c r="D73" i="81"/>
  <c r="C73" i="81"/>
  <c r="H170" i="4" s="1"/>
  <c r="D72" i="81"/>
  <c r="C72" i="81"/>
  <c r="D71" i="81"/>
  <c r="C71" i="81"/>
  <c r="D70" i="81"/>
  <c r="C70" i="81"/>
  <c r="D69" i="81"/>
  <c r="C69" i="81"/>
  <c r="D68" i="81"/>
  <c r="C68" i="81"/>
  <c r="D67" i="81"/>
  <c r="C67" i="81"/>
  <c r="D66" i="81"/>
  <c r="C66" i="81"/>
  <c r="D65" i="81"/>
  <c r="C65" i="81"/>
  <c r="D64" i="81"/>
  <c r="C64" i="81"/>
  <c r="D62" i="81"/>
  <c r="C62" i="81"/>
  <c r="D61" i="81"/>
  <c r="C61" i="81"/>
  <c r="D60" i="81"/>
  <c r="C60" i="81"/>
  <c r="D59" i="81"/>
  <c r="C59" i="81"/>
  <c r="D58" i="81"/>
  <c r="C58" i="81"/>
  <c r="D57" i="81"/>
  <c r="C57" i="81"/>
  <c r="D56" i="81"/>
  <c r="C56" i="81"/>
  <c r="D55" i="81"/>
  <c r="C55" i="81"/>
  <c r="D54" i="81"/>
  <c r="C54" i="81"/>
  <c r="D53" i="81"/>
  <c r="C53" i="81"/>
  <c r="D52" i="81"/>
  <c r="C52" i="81"/>
  <c r="D51" i="81"/>
  <c r="C51" i="81"/>
  <c r="D50" i="81"/>
  <c r="C50" i="81"/>
  <c r="D49" i="81"/>
  <c r="C49" i="81"/>
  <c r="D48" i="81"/>
  <c r="C48" i="81"/>
  <c r="D47" i="81"/>
  <c r="C47" i="81"/>
  <c r="D46" i="81"/>
  <c r="C46" i="81"/>
  <c r="D45" i="81"/>
  <c r="C45" i="81"/>
  <c r="D44" i="81"/>
  <c r="E28" i="5" s="1"/>
  <c r="C44" i="81"/>
  <c r="D43" i="81"/>
  <c r="E27" i="5" s="1"/>
  <c r="C43" i="81"/>
  <c r="D42" i="81"/>
  <c r="H215" i="4" s="1"/>
  <c r="C42" i="81"/>
  <c r="D41" i="81"/>
  <c r="H216" i="4" s="1"/>
  <c r="C41" i="81"/>
  <c r="D40" i="81"/>
  <c r="C40" i="81"/>
  <c r="D39" i="81"/>
  <c r="H212" i="4" s="1"/>
  <c r="C39" i="81"/>
  <c r="D38" i="81"/>
  <c r="H211" i="4" s="1"/>
  <c r="C38" i="81"/>
  <c r="D37" i="81"/>
  <c r="C37" i="81"/>
  <c r="D36" i="81"/>
  <c r="C36" i="81"/>
  <c r="D35" i="81"/>
  <c r="C35" i="81"/>
  <c r="D34" i="81"/>
  <c r="C34" i="81"/>
  <c r="D33" i="81"/>
  <c r="C33" i="81"/>
  <c r="D32" i="81"/>
  <c r="C32" i="81"/>
  <c r="D31" i="81"/>
  <c r="C31" i="81"/>
  <c r="D30" i="81"/>
  <c r="F91" i="4" s="1"/>
  <c r="C30" i="81"/>
  <c r="D29" i="81"/>
  <c r="C29" i="81"/>
  <c r="D28" i="81"/>
  <c r="C28" i="81"/>
  <c r="D27" i="81"/>
  <c r="C27" i="81"/>
  <c r="D26" i="81"/>
  <c r="C26" i="81"/>
  <c r="H217" i="4" s="1"/>
  <c r="D25" i="81"/>
  <c r="C25" i="81"/>
  <c r="D24" i="81"/>
  <c r="C24" i="81"/>
  <c r="D23" i="81"/>
  <c r="C23" i="81"/>
  <c r="D22" i="81"/>
  <c r="C22" i="81"/>
  <c r="E16" i="5" s="1"/>
  <c r="D21" i="81"/>
  <c r="C21" i="81"/>
  <c r="D20" i="81"/>
  <c r="C20" i="81"/>
  <c r="D19" i="81"/>
  <c r="C19" i="81"/>
  <c r="D17" i="81"/>
  <c r="C17" i="81"/>
  <c r="D16" i="81"/>
  <c r="C16" i="81"/>
  <c r="D15" i="81"/>
  <c r="C15" i="81"/>
  <c r="D14" i="81"/>
  <c r="C14" i="81"/>
  <c r="D13" i="81"/>
  <c r="C13" i="81"/>
  <c r="D12" i="81"/>
  <c r="C12" i="81"/>
  <c r="D11" i="81"/>
  <c r="C11" i="81"/>
  <c r="D10" i="81"/>
  <c r="C10" i="81"/>
  <c r="D9" i="81"/>
  <c r="C9" i="81"/>
  <c r="D8" i="81"/>
  <c r="C8" i="81"/>
  <c r="D7" i="81"/>
  <c r="C7" i="81"/>
  <c r="D6" i="81"/>
  <c r="C6" i="81"/>
  <c r="D5" i="81"/>
  <c r="C5" i="81"/>
  <c r="D4" i="81"/>
  <c r="C4" i="81"/>
  <c r="D3" i="81"/>
  <c r="C3" i="81"/>
  <c r="O90" i="81"/>
  <c r="D89" i="81" s="1"/>
  <c r="XFD90" i="81"/>
  <c r="N90" i="81"/>
  <c r="C89" i="81" s="1"/>
  <c r="AC38" i="7"/>
  <c r="AE22" i="7"/>
  <c r="J14" i="6" l="1"/>
  <c r="C108" i="83"/>
  <c r="D108" i="83"/>
  <c r="D110" i="83" s="1"/>
  <c r="J20" i="6"/>
  <c r="H14" i="6"/>
  <c r="F105" i="82"/>
  <c r="G105" i="82" s="1"/>
  <c r="H16" i="6" s="1"/>
  <c r="C7" i="65"/>
  <c r="F85" i="82"/>
  <c r="G85" i="82"/>
  <c r="F87" i="82" s="1"/>
  <c r="F21" i="6"/>
  <c r="F14" i="6"/>
  <c r="H222" i="4"/>
  <c r="I175" i="4"/>
  <c r="H91" i="4"/>
  <c r="G14" i="80" s="1"/>
  <c r="G17" i="80" s="1"/>
  <c r="I222" i="4"/>
  <c r="G4" i="82"/>
  <c r="H21" i="6"/>
  <c r="H175" i="4"/>
  <c r="J222" i="4"/>
  <c r="G5" i="83"/>
  <c r="J91" i="4"/>
  <c r="I14" i="80" s="1"/>
  <c r="J175" i="4"/>
  <c r="I15" i="5"/>
  <c r="D3" i="65" s="1"/>
  <c r="C110" i="83"/>
  <c r="D147" i="82"/>
  <c r="D150" i="82" s="1"/>
  <c r="C147" i="82"/>
  <c r="C150" i="82" s="1"/>
  <c r="C87" i="81"/>
  <c r="C90" i="81" s="1"/>
  <c r="D87" i="81"/>
  <c r="D90" i="81" s="1"/>
  <c r="W22" i="7"/>
  <c r="Q36" i="77"/>
  <c r="P36" i="77"/>
  <c r="O36" i="77"/>
  <c r="N36" i="77"/>
  <c r="Q35" i="77"/>
  <c r="P35" i="77"/>
  <c r="O35" i="77"/>
  <c r="N35" i="77"/>
  <c r="Q34" i="77"/>
  <c r="P34" i="77"/>
  <c r="O34" i="77"/>
  <c r="N34" i="77"/>
  <c r="Q31" i="77"/>
  <c r="P31" i="77"/>
  <c r="O31" i="77"/>
  <c r="N31" i="77"/>
  <c r="Q30" i="77"/>
  <c r="P30" i="77"/>
  <c r="O30" i="77"/>
  <c r="N30" i="77"/>
  <c r="Q29" i="77"/>
  <c r="P29" i="77"/>
  <c r="O29" i="77"/>
  <c r="N29" i="77"/>
  <c r="AF21" i="80"/>
  <c r="AE21" i="80"/>
  <c r="AD21" i="80"/>
  <c r="AF16" i="80"/>
  <c r="AF14" i="80"/>
  <c r="AE16" i="80"/>
  <c r="AE14" i="80"/>
  <c r="AD16" i="80"/>
  <c r="AD14" i="80"/>
  <c r="T24" i="9"/>
  <c r="W46" i="9"/>
  <c r="V46" i="9"/>
  <c r="U46" i="9"/>
  <c r="W45" i="9"/>
  <c r="V45" i="9"/>
  <c r="U45" i="9"/>
  <c r="W39" i="9"/>
  <c r="V39" i="9"/>
  <c r="U39" i="9"/>
  <c r="W38" i="9"/>
  <c r="V38" i="9"/>
  <c r="U38" i="9"/>
  <c r="W37" i="9"/>
  <c r="V37" i="9"/>
  <c r="U37" i="9"/>
  <c r="W36" i="9"/>
  <c r="V36" i="9"/>
  <c r="U36" i="9"/>
  <c r="W35" i="9"/>
  <c r="V35" i="9"/>
  <c r="U35" i="9"/>
  <c r="W34" i="9"/>
  <c r="V34" i="9"/>
  <c r="U34" i="9"/>
  <c r="W33" i="9"/>
  <c r="V33" i="9"/>
  <c r="U33" i="9"/>
  <c r="W32" i="9"/>
  <c r="V32" i="9"/>
  <c r="U32" i="9"/>
  <c r="W28" i="9"/>
  <c r="V28" i="9"/>
  <c r="U28" i="9"/>
  <c r="W27" i="9"/>
  <c r="V27" i="9"/>
  <c r="U27" i="9"/>
  <c r="W26" i="9"/>
  <c r="V26" i="9"/>
  <c r="U26" i="9"/>
  <c r="W25" i="9"/>
  <c r="V25" i="9"/>
  <c r="U25" i="9"/>
  <c r="W24" i="9"/>
  <c r="V24" i="9"/>
  <c r="U24" i="9"/>
  <c r="W23" i="9"/>
  <c r="V23" i="9"/>
  <c r="U23" i="9"/>
  <c r="W20" i="9"/>
  <c r="V20" i="9"/>
  <c r="U20" i="9"/>
  <c r="W18" i="9"/>
  <c r="V18" i="9"/>
  <c r="U18" i="9"/>
  <c r="W16" i="9"/>
  <c r="V16" i="9"/>
  <c r="U16" i="9"/>
  <c r="W12" i="9"/>
  <c r="V12" i="9"/>
  <c r="U12" i="9"/>
  <c r="U37" i="7"/>
  <c r="U36" i="7"/>
  <c r="U35" i="7"/>
  <c r="U34" i="7"/>
  <c r="U33" i="7"/>
  <c r="U32" i="7"/>
  <c r="U31" i="7"/>
  <c r="U30" i="7"/>
  <c r="U29" i="7"/>
  <c r="U28" i="7"/>
  <c r="U27" i="7"/>
  <c r="U26" i="7"/>
  <c r="U25" i="7"/>
  <c r="U21" i="7"/>
  <c r="U20" i="7"/>
  <c r="U19" i="7"/>
  <c r="U18" i="7"/>
  <c r="U17" i="7"/>
  <c r="U16" i="7"/>
  <c r="U15" i="7"/>
  <c r="U14" i="7"/>
  <c r="T37" i="7"/>
  <c r="T36" i="7"/>
  <c r="T35" i="7"/>
  <c r="T34" i="7"/>
  <c r="T33" i="7"/>
  <c r="T32" i="7"/>
  <c r="T30" i="7"/>
  <c r="T29" i="7"/>
  <c r="T27" i="7"/>
  <c r="T25" i="7"/>
  <c r="AC46" i="6"/>
  <c r="Y46" i="6"/>
  <c r="X46" i="6"/>
  <c r="AC39" i="6"/>
  <c r="Y39" i="6"/>
  <c r="X39" i="6"/>
  <c r="AC38" i="6"/>
  <c r="Y38" i="6"/>
  <c r="X38" i="6"/>
  <c r="AC37" i="6"/>
  <c r="Y37" i="6"/>
  <c r="X37" i="6"/>
  <c r="AC36" i="6"/>
  <c r="Y36" i="6"/>
  <c r="X36" i="6"/>
  <c r="AC35" i="6"/>
  <c r="Y35" i="6"/>
  <c r="X35" i="6"/>
  <c r="AC34" i="6"/>
  <c r="Y34" i="6"/>
  <c r="X34" i="6"/>
  <c r="AC33" i="6"/>
  <c r="Y33" i="6"/>
  <c r="X33" i="6"/>
  <c r="AC32" i="6"/>
  <c r="Y32" i="6"/>
  <c r="X32" i="6"/>
  <c r="AC31" i="6"/>
  <c r="Y31" i="6"/>
  <c r="X31" i="6"/>
  <c r="AC30" i="6"/>
  <c r="Y30" i="6"/>
  <c r="X30" i="6"/>
  <c r="AC29" i="6"/>
  <c r="Y29" i="6"/>
  <c r="X29" i="6"/>
  <c r="AC28" i="6"/>
  <c r="Y28" i="6"/>
  <c r="X28" i="6"/>
  <c r="AC27" i="6"/>
  <c r="Y27" i="6"/>
  <c r="X27" i="6"/>
  <c r="AC26" i="6"/>
  <c r="Y26" i="6"/>
  <c r="X26" i="6"/>
  <c r="AC22" i="6"/>
  <c r="Y22" i="6"/>
  <c r="X22" i="6"/>
  <c r="AC21" i="6"/>
  <c r="Y21" i="6"/>
  <c r="X21" i="6"/>
  <c r="AC20" i="6"/>
  <c r="Y20" i="6"/>
  <c r="X20" i="6"/>
  <c r="AC19" i="6"/>
  <c r="Y19" i="6"/>
  <c r="X19" i="6"/>
  <c r="AC18" i="6"/>
  <c r="Y18" i="6"/>
  <c r="X18" i="6"/>
  <c r="AC17" i="6"/>
  <c r="Y17" i="6"/>
  <c r="X17" i="6"/>
  <c r="AC16" i="6"/>
  <c r="Y16" i="6"/>
  <c r="X16" i="6"/>
  <c r="AC15" i="6"/>
  <c r="Y15" i="6"/>
  <c r="X15" i="6"/>
  <c r="AC14" i="6"/>
  <c r="Y14" i="6"/>
  <c r="X14" i="6"/>
  <c r="W46" i="6"/>
  <c r="W36" i="6" l="1"/>
  <c r="W34" i="6"/>
  <c r="W39" i="6"/>
  <c r="W22" i="6"/>
  <c r="A3" i="9"/>
  <c r="A3" i="80" s="1"/>
  <c r="I37" i="7" l="1"/>
  <c r="I19" i="5"/>
  <c r="E14" i="80"/>
  <c r="I19" i="4"/>
  <c r="E19" i="5"/>
  <c r="B7" i="65" s="1"/>
  <c r="I16" i="80" l="1"/>
  <c r="E16" i="80"/>
  <c r="H13" i="83" l="1"/>
  <c r="D7" i="65" l="1"/>
  <c r="O11" i="61" l="1"/>
  <c r="J136" i="4"/>
  <c r="P118" i="4" l="1"/>
  <c r="P113" i="4"/>
  <c r="O118" i="4"/>
  <c r="O113" i="4"/>
  <c r="N113" i="4"/>
  <c r="J37" i="6"/>
  <c r="J34" i="6"/>
  <c r="J33" i="6"/>
  <c r="J31" i="6"/>
  <c r="J30" i="6"/>
  <c r="J28" i="6"/>
  <c r="J26" i="6"/>
  <c r="J21" i="6"/>
  <c r="J18" i="6"/>
  <c r="J16" i="6"/>
  <c r="H36" i="6"/>
  <c r="H34" i="6"/>
  <c r="J169" i="4" l="1"/>
  <c r="J166" i="4"/>
  <c r="P122" i="4"/>
  <c r="O122" i="4"/>
  <c r="H33" i="6"/>
  <c r="H31" i="6"/>
  <c r="H30" i="6"/>
  <c r="H28" i="6"/>
  <c r="H26" i="6"/>
  <c r="H17" i="6"/>
  <c r="I169" i="4" l="1"/>
  <c r="I166" i="4"/>
  <c r="H86" i="82"/>
  <c r="H85" i="82"/>
  <c r="H82" i="82"/>
  <c r="H84" i="82"/>
  <c r="H18" i="6"/>
  <c r="F111" i="82"/>
  <c r="F110" i="82"/>
  <c r="F107" i="82"/>
  <c r="F108" i="82"/>
  <c r="F36" i="6"/>
  <c r="F34" i="6"/>
  <c r="F37" i="6"/>
  <c r="F33" i="6"/>
  <c r="F31" i="6"/>
  <c r="F30" i="6"/>
  <c r="F28" i="6"/>
  <c r="F26" i="6"/>
  <c r="F15" i="6"/>
  <c r="D12" i="65"/>
  <c r="I25" i="5"/>
  <c r="D11" i="65" s="1"/>
  <c r="I23" i="5"/>
  <c r="D10" i="65" s="1"/>
  <c r="I17" i="5"/>
  <c r="D5" i="65" s="1"/>
  <c r="C12" i="65"/>
  <c r="G25" i="5"/>
  <c r="C11" i="65" s="1"/>
  <c r="G23" i="5"/>
  <c r="C10" i="65" s="1"/>
  <c r="C5" i="65"/>
  <c r="F47" i="82"/>
  <c r="B12" i="65"/>
  <c r="E25" i="5"/>
  <c r="B11" i="65" s="1"/>
  <c r="E23" i="5"/>
  <c r="B10" i="65" s="1"/>
  <c r="K19" i="4"/>
  <c r="J19" i="4"/>
  <c r="K20" i="4"/>
  <c r="J20" i="4"/>
  <c r="I20" i="4"/>
  <c r="K22" i="4"/>
  <c r="K16" i="4"/>
  <c r="J16" i="4"/>
  <c r="I16" i="4"/>
  <c r="K21" i="4"/>
  <c r="I21" i="4"/>
  <c r="K18" i="4"/>
  <c r="O53" i="4" s="1"/>
  <c r="J18" i="4"/>
  <c r="N53" i="4" s="1"/>
  <c r="I18" i="4"/>
  <c r="M53" i="4" s="1"/>
  <c r="E17" i="5"/>
  <c r="B5" i="65" s="1"/>
  <c r="B4" i="65"/>
  <c r="H169" i="4" l="1"/>
  <c r="J24" i="4"/>
  <c r="G29" i="5" s="1"/>
  <c r="H166" i="4"/>
  <c r="F20" i="9"/>
  <c r="G84" i="82"/>
  <c r="J19" i="77"/>
  <c r="J18" i="77"/>
  <c r="J17" i="77"/>
  <c r="J14" i="77"/>
  <c r="J13" i="77"/>
  <c r="J12" i="77"/>
  <c r="M4" i="77"/>
  <c r="J4" i="77"/>
  <c r="M22" i="77"/>
  <c r="J22" i="77"/>
  <c r="E33" i="61" l="1"/>
  <c r="E32" i="61"/>
  <c r="E31" i="61"/>
  <c r="C33" i="61"/>
  <c r="D34" i="61" l="1"/>
  <c r="P159" i="59" l="1"/>
  <c r="P155" i="59"/>
  <c r="L61" i="3" l="1"/>
  <c r="G19" i="82" l="1"/>
  <c r="G16" i="82"/>
  <c r="G4" i="81" l="1"/>
  <c r="H135" i="4" s="1"/>
  <c r="E14" i="5" s="1"/>
  <c r="U52" i="9" s="1"/>
  <c r="U40" i="6" l="1"/>
  <c r="S40" i="6"/>
  <c r="M20" i="5"/>
  <c r="P20" i="5"/>
  <c r="J61" i="3" l="1"/>
  <c r="P60" i="3"/>
  <c r="P55" i="3"/>
  <c r="P54" i="3"/>
  <c r="P59" i="3" l="1"/>
  <c r="P58" i="3"/>
  <c r="P61" i="3" l="1"/>
  <c r="AC14" i="80"/>
  <c r="T24" i="79" l="1"/>
  <c r="Y38" i="7"/>
  <c r="X38" i="7"/>
  <c r="W38" i="7"/>
  <c r="X22" i="7"/>
  <c r="W40" i="7" l="1"/>
  <c r="W46" i="7" s="1"/>
  <c r="W50" i="7" s="1"/>
  <c r="X40" i="7"/>
  <c r="X46" i="7" s="1"/>
  <c r="X50" i="7" s="1"/>
  <c r="Y22" i="7"/>
  <c r="Y40" i="7" s="1"/>
  <c r="Y46" i="7" s="1"/>
  <c r="Y50" i="7" s="1"/>
  <c r="T16" i="7"/>
  <c r="T18" i="7"/>
  <c r="T19" i="7"/>
  <c r="T17" i="7"/>
  <c r="T15" i="7"/>
  <c r="T21" i="7"/>
  <c r="R22" i="7"/>
  <c r="T14" i="7"/>
  <c r="T20" i="7"/>
  <c r="T44" i="7"/>
  <c r="R38" i="7"/>
  <c r="P38" i="7"/>
  <c r="AC21" i="80"/>
  <c r="AA17" i="80"/>
  <c r="Y17" i="80"/>
  <c r="AC12" i="80"/>
  <c r="AC16" i="80"/>
  <c r="AC17" i="80" s="1"/>
  <c r="T51" i="9"/>
  <c r="P47" i="9"/>
  <c r="T46" i="9"/>
  <c r="T45" i="9"/>
  <c r="R40" i="9"/>
  <c r="P40" i="9"/>
  <c r="T39" i="9"/>
  <c r="T38" i="9"/>
  <c r="T37" i="9"/>
  <c r="T36" i="9"/>
  <c r="T34" i="9"/>
  <c r="T32" i="9"/>
  <c r="R29" i="9"/>
  <c r="P29" i="9"/>
  <c r="T28" i="9"/>
  <c r="T27" i="9"/>
  <c r="T26" i="9"/>
  <c r="T25" i="9"/>
  <c r="T23" i="9"/>
  <c r="R21" i="9"/>
  <c r="P21" i="9"/>
  <c r="N21" i="9"/>
  <c r="T20" i="9"/>
  <c r="T18" i="9"/>
  <c r="T16" i="9"/>
  <c r="T12" i="9"/>
  <c r="T47" i="9" l="1"/>
  <c r="T21" i="9"/>
  <c r="P42" i="9"/>
  <c r="R42" i="9"/>
  <c r="R40" i="7"/>
  <c r="R46" i="7" s="1"/>
  <c r="R50" i="7" s="1"/>
  <c r="R13" i="79" s="1"/>
  <c r="R27" i="79" s="1"/>
  <c r="T22" i="7"/>
  <c r="P22" i="7"/>
  <c r="P40" i="7" s="1"/>
  <c r="P46" i="7" s="1"/>
  <c r="P50" i="7" s="1"/>
  <c r="P13" i="79" s="1"/>
  <c r="P27" i="79" s="1"/>
  <c r="T38" i="7"/>
  <c r="T29" i="9"/>
  <c r="T40" i="9"/>
  <c r="R49" i="9" l="1"/>
  <c r="P49" i="9"/>
  <c r="T42" i="9"/>
  <c r="T49" i="9" s="1"/>
  <c r="T52" i="9" s="1"/>
  <c r="T40" i="7"/>
  <c r="T46" i="7" s="1"/>
  <c r="T50" i="7" s="1"/>
  <c r="M12" i="60"/>
  <c r="R52" i="9" l="1"/>
  <c r="P52" i="9"/>
  <c r="V42" i="6"/>
  <c r="W38" i="6"/>
  <c r="W37" i="6"/>
  <c r="W33" i="6"/>
  <c r="W31" i="6"/>
  <c r="W30" i="6"/>
  <c r="W28" i="6"/>
  <c r="W26" i="6"/>
  <c r="Q40" i="6"/>
  <c r="U23" i="6"/>
  <c r="S23" i="6"/>
  <c r="W21" i="6"/>
  <c r="W20" i="6"/>
  <c r="W18" i="6"/>
  <c r="W17" i="6"/>
  <c r="W16" i="6"/>
  <c r="W15" i="6"/>
  <c r="W14" i="6"/>
  <c r="W40" i="6" l="1"/>
  <c r="Y40" i="6" s="1"/>
  <c r="W23" i="6"/>
  <c r="Y23" i="6" s="1"/>
  <c r="S42" i="6"/>
  <c r="S48" i="6" s="1"/>
  <c r="S52" i="6" s="1"/>
  <c r="P13" i="41" s="1"/>
  <c r="P20" i="41" s="1"/>
  <c r="U42" i="6"/>
  <c r="U48" i="6" s="1"/>
  <c r="U52" i="6" s="1"/>
  <c r="R13" i="41" s="1"/>
  <c r="R20" i="41" s="1"/>
  <c r="Y27" i="80" l="1"/>
  <c r="Y29" i="80" s="1"/>
  <c r="AA27" i="80"/>
  <c r="Y25" i="6"/>
  <c r="W42" i="6"/>
  <c r="W48" i="6" s="1"/>
  <c r="W52" i="6" s="1"/>
  <c r="R30" i="5"/>
  <c r="P30" i="5"/>
  <c r="T29" i="5"/>
  <c r="T28" i="5"/>
  <c r="T27" i="5"/>
  <c r="T25" i="5"/>
  <c r="T23" i="5"/>
  <c r="R20" i="5"/>
  <c r="T19" i="5"/>
  <c r="T17" i="5"/>
  <c r="T16" i="5"/>
  <c r="T15" i="5"/>
  <c r="T14" i="5"/>
  <c r="P32" i="5" l="1"/>
  <c r="G12" i="80" s="1"/>
  <c r="T30" i="5"/>
  <c r="T20" i="5"/>
  <c r="R32" i="5"/>
  <c r="I12" i="80" s="1"/>
  <c r="Q93" i="4"/>
  <c r="O93" i="4"/>
  <c r="M93" i="4"/>
  <c r="AT23" i="9"/>
  <c r="R36" i="5" l="1"/>
  <c r="R44" i="5"/>
  <c r="P36" i="5"/>
  <c r="P44" i="5"/>
  <c r="R93" i="4"/>
  <c r="N38" i="6"/>
  <c r="T32" i="5"/>
  <c r="A54" i="6"/>
  <c r="A17" i="7"/>
  <c r="A15" i="7"/>
  <c r="P164" i="59" l="1"/>
  <c r="P163" i="59"/>
  <c r="P150" i="59"/>
  <c r="P149" i="59"/>
  <c r="P143" i="59"/>
  <c r="P134" i="59"/>
  <c r="P133" i="59"/>
  <c r="P129" i="59"/>
  <c r="P120" i="59"/>
  <c r="P119" i="59"/>
  <c r="P112" i="59"/>
  <c r="P106" i="59"/>
  <c r="P90" i="59"/>
  <c r="P91" i="59"/>
  <c r="P89" i="59"/>
  <c r="P82" i="59"/>
  <c r="P81" i="59"/>
  <c r="P80" i="59"/>
  <c r="P67" i="59"/>
  <c r="P66" i="59"/>
  <c r="P65" i="59"/>
  <c r="P64" i="59"/>
  <c r="P56" i="59"/>
  <c r="P52" i="59"/>
  <c r="P50" i="59"/>
  <c r="P49" i="59"/>
  <c r="P45" i="59"/>
  <c r="P44" i="59"/>
  <c r="P38" i="59"/>
  <c r="P35" i="59"/>
  <c r="P22" i="59"/>
  <c r="P16" i="59"/>
  <c r="H24" i="79" l="1"/>
  <c r="E35" i="7"/>
  <c r="E34" i="7"/>
  <c r="J16" i="9" l="1"/>
  <c r="J14" i="65" l="1"/>
  <c r="J13" i="65"/>
  <c r="F37" i="9" s="1"/>
  <c r="J12" i="65"/>
  <c r="F36" i="9" s="1"/>
  <c r="J11" i="65"/>
  <c r="F34" i="9" s="1"/>
  <c r="I33" i="7"/>
  <c r="G37" i="7"/>
  <c r="G33" i="7"/>
  <c r="G29" i="7"/>
  <c r="E37" i="7"/>
  <c r="E15" i="7"/>
  <c r="E14" i="7"/>
  <c r="O15" i="61"/>
  <c r="M106" i="60"/>
  <c r="M105" i="60"/>
  <c r="M67" i="60"/>
  <c r="O188" i="59"/>
  <c r="O186" i="59"/>
  <c r="O173" i="59"/>
  <c r="K138" i="4"/>
  <c r="L139" i="4"/>
  <c r="I22" i="4"/>
  <c r="H16" i="9" l="1"/>
  <c r="G14" i="7"/>
  <c r="H40" i="6"/>
  <c r="AH38" i="7" s="1"/>
  <c r="J40" i="6"/>
  <c r="M22" i="60" l="1"/>
  <c r="M30" i="60" s="1"/>
  <c r="M62" i="60"/>
  <c r="K137" i="4" l="1"/>
  <c r="G12" i="81"/>
  <c r="G13" i="81" l="1"/>
  <c r="O171" i="59"/>
  <c r="O192" i="59" l="1"/>
  <c r="I135" i="4" l="1"/>
  <c r="I139" i="4" s="1"/>
  <c r="G14" i="5"/>
  <c r="V52" i="9" s="1"/>
  <c r="J135" i="4"/>
  <c r="I14" i="5"/>
  <c r="W52" i="9" s="1"/>
  <c r="H139" i="4"/>
  <c r="K135" i="4" l="1"/>
  <c r="K92" i="4"/>
  <c r="L92" i="4"/>
  <c r="AC87" i="3" l="1"/>
  <c r="N22" i="6" l="1"/>
  <c r="L92" i="3" l="1"/>
  <c r="J93" i="3"/>
  <c r="J46" i="9" l="1"/>
  <c r="H46" i="9"/>
  <c r="F46" i="9"/>
  <c r="J45" i="9"/>
  <c r="H45" i="9"/>
  <c r="F45" i="9"/>
  <c r="M63" i="60" l="1"/>
  <c r="N43" i="3" l="1"/>
  <c r="M68" i="60"/>
  <c r="M20" i="60"/>
  <c r="N105" i="60"/>
  <c r="L43" i="3" l="1"/>
  <c r="C3" i="65" s="1"/>
  <c r="P42" i="3"/>
  <c r="P39" i="3"/>
  <c r="AT27" i="9"/>
  <c r="K136" i="4"/>
  <c r="K139" i="4" s="1"/>
  <c r="J139" i="4"/>
  <c r="H19" i="77"/>
  <c r="H18" i="77"/>
  <c r="H17" i="77"/>
  <c r="H14" i="77"/>
  <c r="H13" i="77"/>
  <c r="H12" i="77"/>
  <c r="K225" i="4"/>
  <c r="AC85" i="3"/>
  <c r="AA85" i="3"/>
  <c r="Z85" i="3"/>
  <c r="K215" i="4" l="1"/>
  <c r="K216" i="4"/>
  <c r="K222" i="4"/>
  <c r="K217" i="4"/>
  <c r="K199" i="4" l="1"/>
  <c r="K176" i="4"/>
  <c r="K175" i="4"/>
  <c r="K170" i="4"/>
  <c r="B51" i="4"/>
  <c r="B43" i="4"/>
  <c r="L22" i="4"/>
  <c r="L91" i="3"/>
  <c r="L23" i="4"/>
  <c r="J91" i="3"/>
  <c r="H91" i="3"/>
  <c r="L90" i="3"/>
  <c r="J90" i="3"/>
  <c r="H90" i="3"/>
  <c r="J89" i="3"/>
  <c r="H89" i="3"/>
  <c r="L88" i="3"/>
  <c r="J88" i="3"/>
  <c r="H88" i="3"/>
  <c r="L85" i="3"/>
  <c r="J85" i="3"/>
  <c r="H85" i="3"/>
  <c r="N127" i="3"/>
  <c r="N128" i="3"/>
  <c r="H129" i="3"/>
  <c r="H143" i="3" s="1"/>
  <c r="J129" i="3"/>
  <c r="L129" i="3"/>
  <c r="L143" i="3" s="1"/>
  <c r="P129" i="3"/>
  <c r="P143" i="3" s="1"/>
  <c r="N132" i="3"/>
  <c r="N133" i="3" s="1"/>
  <c r="H133" i="3"/>
  <c r="J133" i="3"/>
  <c r="L133" i="3"/>
  <c r="H135" i="3"/>
  <c r="J135" i="3"/>
  <c r="N137" i="3"/>
  <c r="N141" i="3"/>
  <c r="N135" i="3" l="1"/>
  <c r="K169" i="4"/>
  <c r="K166" i="4"/>
  <c r="I24" i="4"/>
  <c r="E29" i="5" s="1"/>
  <c r="B15" i="65" s="1"/>
  <c r="L20" i="4"/>
  <c r="L16" i="4"/>
  <c r="M16" i="4" s="1"/>
  <c r="L18" i="4"/>
  <c r="L19" i="4"/>
  <c r="L21" i="4"/>
  <c r="K24" i="4"/>
  <c r="N129" i="3"/>
  <c r="N143" i="3" s="1"/>
  <c r="J143" i="3"/>
  <c r="C15" i="65" l="1"/>
  <c r="J15" i="65"/>
  <c r="F39" i="9" s="1"/>
  <c r="F40" i="9" s="1"/>
  <c r="I29" i="5"/>
  <c r="D15" i="65" s="1"/>
  <c r="L24" i="4"/>
  <c r="I30" i="5" l="1"/>
  <c r="Q94" i="4"/>
  <c r="Q95" i="4" s="1"/>
  <c r="O94" i="4"/>
  <c r="O95" i="4" s="1"/>
  <c r="M94" i="4"/>
  <c r="H25" i="80"/>
  <c r="G25" i="80"/>
  <c r="M17" i="80"/>
  <c r="I17" i="80"/>
  <c r="I29" i="80" s="1"/>
  <c r="E17" i="80"/>
  <c r="K16" i="80"/>
  <c r="K14" i="80"/>
  <c r="A30" i="79"/>
  <c r="G24" i="79"/>
  <c r="I18" i="7"/>
  <c r="G18" i="7"/>
  <c r="L48" i="7"/>
  <c r="G30" i="7"/>
  <c r="G27" i="7"/>
  <c r="G25" i="7"/>
  <c r="N22" i="7"/>
  <c r="R94" i="4" l="1"/>
  <c r="M95" i="4"/>
  <c r="K21" i="80"/>
  <c r="K17" i="80"/>
  <c r="R95" i="4" l="1"/>
  <c r="Q23" i="6"/>
  <c r="Q42" i="6" s="1"/>
  <c r="Q48" i="6" s="1"/>
  <c r="L91" i="4" l="1"/>
  <c r="Q91" i="4"/>
  <c r="O91" i="4"/>
  <c r="M91" i="4"/>
  <c r="L121" i="4"/>
  <c r="O92" i="4" l="1"/>
  <c r="O96" i="4" s="1"/>
  <c r="Q92" i="4"/>
  <c r="Q96" i="4" s="1"/>
  <c r="K91" i="4"/>
  <c r="A107" i="4" l="1"/>
  <c r="K121" i="4"/>
  <c r="K112" i="4" s="1"/>
  <c r="G40" i="5" s="1"/>
  <c r="N114" i="4" s="1"/>
  <c r="J121" i="4"/>
  <c r="J112" i="4" s="1"/>
  <c r="E40" i="5" s="1"/>
  <c r="M114" i="4" s="1"/>
  <c r="L112" i="4"/>
  <c r="I40" i="5" s="1"/>
  <c r="N115" i="4" s="1"/>
  <c r="N118" i="4" s="1"/>
  <c r="N122" i="4" s="1"/>
  <c r="M54" i="4" l="1"/>
  <c r="M45" i="4"/>
  <c r="O54" i="4"/>
  <c r="O45" i="4"/>
  <c r="N54" i="4"/>
  <c r="N45" i="4"/>
  <c r="A123" i="4"/>
  <c r="A133" i="4" s="1"/>
  <c r="Z87" i="3" l="1"/>
  <c r="AC22" i="7" l="1"/>
  <c r="AD22" i="7"/>
  <c r="AA87" i="3" l="1"/>
  <c r="AS23" i="9"/>
  <c r="AR23" i="9" l="1"/>
  <c r="J20" i="9" l="1"/>
  <c r="H20" i="9"/>
  <c r="M23" i="6"/>
  <c r="L23" i="6"/>
  <c r="K23" i="6"/>
  <c r="I30" i="7"/>
  <c r="I29" i="7"/>
  <c r="I27" i="7"/>
  <c r="L21" i="7" l="1"/>
  <c r="I25" i="7"/>
  <c r="I19" i="7" l="1"/>
  <c r="J18" i="9"/>
  <c r="J21" i="9" s="1"/>
  <c r="I14" i="7"/>
  <c r="N31" i="6"/>
  <c r="N30" i="6"/>
  <c r="N28" i="6"/>
  <c r="N26" i="6"/>
  <c r="AG100" i="3"/>
  <c r="AE100" i="3"/>
  <c r="L89" i="3"/>
  <c r="AG97" i="3"/>
  <c r="AC86" i="3"/>
  <c r="AC88" i="3" s="1"/>
  <c r="AE97" i="3"/>
  <c r="AE87" i="3"/>
  <c r="AA83" i="3"/>
  <c r="AC100" i="3"/>
  <c r="AC97" i="3"/>
  <c r="Z83" i="3"/>
  <c r="K212" i="4" l="1"/>
  <c r="K211" i="4"/>
  <c r="F16" i="9"/>
  <c r="H94" i="3"/>
  <c r="N106" i="60" l="1"/>
  <c r="D31" i="61"/>
  <c r="D32" i="61"/>
  <c r="D38" i="61"/>
  <c r="D33" i="61" l="1"/>
  <c r="H18" i="9" l="1"/>
  <c r="H21" i="9" s="1"/>
  <c r="AA86" i="3"/>
  <c r="J23" i="6" l="1"/>
  <c r="X11" i="6" s="1"/>
  <c r="G16" i="7" l="1"/>
  <c r="H23" i="6"/>
  <c r="X24" i="6" s="1"/>
  <c r="Z86" i="3"/>
  <c r="J5" i="65" l="1"/>
  <c r="F26" i="9" s="1"/>
  <c r="K17" i="5" l="1"/>
  <c r="X91" i="59"/>
  <c r="T91" i="59"/>
  <c r="P94" i="3"/>
  <c r="L51" i="9"/>
  <c r="I44" i="7" l="1"/>
  <c r="G44" i="7"/>
  <c r="E44" i="7"/>
  <c r="L44" i="7" l="1"/>
  <c r="Q71" i="9" l="1"/>
  <c r="P73" i="9" l="1"/>
  <c r="Q73" i="9" s="1"/>
  <c r="L18" i="7" l="1"/>
  <c r="H38" i="3" l="1"/>
  <c r="H39" i="3"/>
  <c r="H42" i="3"/>
  <c r="A57" i="6" l="1"/>
  <c r="A32" i="80" s="1"/>
  <c r="J10" i="65" l="1"/>
  <c r="F32" i="9" s="1"/>
  <c r="L15" i="65"/>
  <c r="J39" i="9" s="1"/>
  <c r="L14" i="65"/>
  <c r="J38" i="9" s="1"/>
  <c r="L13" i="65"/>
  <c r="J37" i="9" s="1"/>
  <c r="L12" i="65"/>
  <c r="L11" i="65"/>
  <c r="J34" i="9" s="1"/>
  <c r="L10" i="65"/>
  <c r="J32" i="9" s="1"/>
  <c r="K15" i="65"/>
  <c r="H39" i="9" s="1"/>
  <c r="K14" i="65"/>
  <c r="H38" i="9" s="1"/>
  <c r="K13" i="65"/>
  <c r="H37" i="9" s="1"/>
  <c r="K12" i="65"/>
  <c r="H36" i="9" s="1"/>
  <c r="K11" i="65"/>
  <c r="H34" i="9" s="1"/>
  <c r="K10" i="65"/>
  <c r="H32" i="9" s="1"/>
  <c r="F38" i="9"/>
  <c r="L36" i="9" l="1"/>
  <c r="L34" i="9"/>
  <c r="L37" i="9"/>
  <c r="L32" i="9"/>
  <c r="J40" i="9"/>
  <c r="H40" i="9"/>
  <c r="L7" i="65"/>
  <c r="J28" i="9" s="1"/>
  <c r="L6" i="65"/>
  <c r="J27" i="9" s="1"/>
  <c r="L5" i="65"/>
  <c r="J26" i="9" s="1"/>
  <c r="L4" i="65"/>
  <c r="J25" i="9" s="1"/>
  <c r="L3" i="65"/>
  <c r="K7" i="65"/>
  <c r="H28" i="9" s="1"/>
  <c r="K6" i="65"/>
  <c r="H27" i="9" s="1"/>
  <c r="K5" i="65"/>
  <c r="H26" i="9" s="1"/>
  <c r="K4" i="65"/>
  <c r="H25" i="9" s="1"/>
  <c r="J7" i="65"/>
  <c r="J6" i="65"/>
  <c r="F27" i="9" s="1"/>
  <c r="J4" i="65"/>
  <c r="F25" i="9" s="1"/>
  <c r="L15" i="7" l="1"/>
  <c r="L14" i="7" l="1"/>
  <c r="AE38" i="7" l="1"/>
  <c r="AD38" i="7"/>
  <c r="AF38" i="7" s="1"/>
  <c r="AH39" i="7" s="1"/>
  <c r="M30" i="5" l="1"/>
  <c r="M32" i="5" s="1"/>
  <c r="E12" i="80" s="1"/>
  <c r="K12" i="80" s="1"/>
  <c r="M44" i="5" l="1"/>
  <c r="M36" i="5"/>
  <c r="P15" i="61" l="1"/>
  <c r="P172" i="59"/>
  <c r="M92" i="4"/>
  <c r="P171" i="59"/>
  <c r="I35" i="7"/>
  <c r="I34" i="7"/>
  <c r="I20" i="7"/>
  <c r="N92" i="3"/>
  <c r="J69" i="9"/>
  <c r="G34" i="7"/>
  <c r="G19" i="7"/>
  <c r="E30" i="7"/>
  <c r="L30" i="7" s="1"/>
  <c r="E20" i="7"/>
  <c r="O22" i="61" l="1"/>
  <c r="M96" i="4"/>
  <c r="R96" i="4" s="1"/>
  <c r="R92" i="4"/>
  <c r="J43" i="3"/>
  <c r="P38" i="3"/>
  <c r="P43" i="3" s="1"/>
  <c r="L34" i="7"/>
  <c r="I16" i="7"/>
  <c r="N16" i="6"/>
  <c r="N17" i="6"/>
  <c r="G17" i="7"/>
  <c r="G20" i="7"/>
  <c r="N18" i="6"/>
  <c r="H69" i="9"/>
  <c r="N14" i="6"/>
  <c r="B3" i="65" l="1"/>
  <c r="J3" i="65" s="1"/>
  <c r="F18" i="9"/>
  <c r="F21" i="9" s="1"/>
  <c r="F23" i="6"/>
  <c r="E19" i="7"/>
  <c r="N3" i="65"/>
  <c r="AS27" i="9"/>
  <c r="K3" i="65"/>
  <c r="G22" i="7"/>
  <c r="L16" i="7"/>
  <c r="I22" i="7"/>
  <c r="L17" i="7"/>
  <c r="L20" i="7"/>
  <c r="F16" i="41"/>
  <c r="E22" i="7" l="1"/>
  <c r="L19" i="7"/>
  <c r="L22" i="7" s="1"/>
  <c r="M3" i="65"/>
  <c r="AR27" i="9"/>
  <c r="E25" i="80"/>
  <c r="F24" i="79"/>
  <c r="K16" i="5" l="1"/>
  <c r="F20" i="5"/>
  <c r="H20" i="5"/>
  <c r="H32" i="5" s="1"/>
  <c r="H68" i="5" s="1"/>
  <c r="J20" i="5"/>
  <c r="J32" i="5" s="1"/>
  <c r="N30" i="5"/>
  <c r="N32" i="5" s="1"/>
  <c r="F32" i="5"/>
  <c r="F68" i="5" s="1"/>
  <c r="AT26" i="9"/>
  <c r="O23" i="6"/>
  <c r="E25" i="7"/>
  <c r="L25" i="7" s="1"/>
  <c r="E27" i="7"/>
  <c r="L27" i="7" s="1"/>
  <c r="E29" i="7"/>
  <c r="L29" i="7" s="1"/>
  <c r="E32" i="7"/>
  <c r="G32" i="7"/>
  <c r="E33" i="7"/>
  <c r="G35" i="7"/>
  <c r="L35" i="7" s="1"/>
  <c r="E36" i="7"/>
  <c r="G36" i="7"/>
  <c r="I36" i="7"/>
  <c r="L37" i="7"/>
  <c r="N50" i="6"/>
  <c r="G16" i="41"/>
  <c r="N18" i="41"/>
  <c r="A23" i="41"/>
  <c r="AC40" i="7"/>
  <c r="AC46" i="7" s="1"/>
  <c r="AC50" i="7" s="1"/>
  <c r="N38" i="7"/>
  <c r="A40" i="7"/>
  <c r="A50" i="7"/>
  <c r="N29" i="9"/>
  <c r="N40" i="9"/>
  <c r="N47" i="9"/>
  <c r="AG88" i="3"/>
  <c r="AK102" i="3"/>
  <c r="R108" i="3"/>
  <c r="S108" i="3"/>
  <c r="T108" i="3"/>
  <c r="I25" i="80"/>
  <c r="F164" i="3"/>
  <c r="D167" i="3"/>
  <c r="D173" i="3" s="1"/>
  <c r="F173" i="3"/>
  <c r="D183" i="3"/>
  <c r="O171" i="4"/>
  <c r="P171" i="4" s="1"/>
  <c r="P172" i="4"/>
  <c r="N42" i="9" l="1"/>
  <c r="L33" i="7"/>
  <c r="L36" i="7"/>
  <c r="N26" i="80"/>
  <c r="K25" i="80"/>
  <c r="G38" i="7"/>
  <c r="U108" i="3"/>
  <c r="T98" i="3"/>
  <c r="L94" i="3"/>
  <c r="R98" i="3"/>
  <c r="S98" i="3"/>
  <c r="J94" i="3"/>
  <c r="A55" i="7"/>
  <c r="A55" i="9" s="1"/>
  <c r="AG102" i="3"/>
  <c r="AE102" i="3"/>
  <c r="AE40" i="7"/>
  <c r="AE46" i="7" s="1"/>
  <c r="AE50" i="7" s="1"/>
  <c r="AD40" i="7"/>
  <c r="AD46" i="7" s="1"/>
  <c r="AD50" i="7" s="1"/>
  <c r="N40" i="7"/>
  <c r="N46" i="7" s="1"/>
  <c r="N50" i="7" s="1"/>
  <c r="N13" i="79" s="1"/>
  <c r="N46" i="6"/>
  <c r="AC102" i="3"/>
  <c r="F178" i="3"/>
  <c r="D174" i="3"/>
  <c r="AA88" i="3"/>
  <c r="AE86" i="3"/>
  <c r="Z88" i="3"/>
  <c r="AE85" i="3"/>
  <c r="Q52" i="6"/>
  <c r="P165" i="4"/>
  <c r="N21" i="6"/>
  <c r="N15" i="6"/>
  <c r="L38" i="9"/>
  <c r="AI97" i="3"/>
  <c r="R169" i="4"/>
  <c r="N33" i="6"/>
  <c r="P169" i="4"/>
  <c r="N165" i="4"/>
  <c r="N93" i="3"/>
  <c r="I32" i="7"/>
  <c r="L32" i="7" s="1"/>
  <c r="N34" i="6"/>
  <c r="K28" i="5"/>
  <c r="N169" i="4"/>
  <c r="N89" i="3"/>
  <c r="N36" i="6"/>
  <c r="R165" i="4"/>
  <c r="N90" i="3"/>
  <c r="L25" i="9"/>
  <c r="N91" i="3"/>
  <c r="J42" i="6"/>
  <c r="AI100" i="3"/>
  <c r="J16" i="41"/>
  <c r="J24" i="79" s="1"/>
  <c r="N85" i="3"/>
  <c r="R99" i="3"/>
  <c r="F40" i="6"/>
  <c r="F42" i="6" s="1"/>
  <c r="F48" i="6" s="1"/>
  <c r="F12" i="9" s="1"/>
  <c r="N20" i="6"/>
  <c r="AR25" i="9"/>
  <c r="N88" i="3"/>
  <c r="L27" i="9"/>
  <c r="N39" i="6"/>
  <c r="K25" i="5"/>
  <c r="K27" i="5"/>
  <c r="N37" i="6"/>
  <c r="N40" i="6" l="1"/>
  <c r="M27" i="80"/>
  <c r="T13" i="41"/>
  <c r="T20" i="41" s="1"/>
  <c r="N27" i="79"/>
  <c r="T13" i="79"/>
  <c r="T27" i="79" s="1"/>
  <c r="N49" i="9"/>
  <c r="L24" i="79"/>
  <c r="N23" i="6"/>
  <c r="G30" i="5"/>
  <c r="I38" i="7"/>
  <c r="E38" i="7"/>
  <c r="R100" i="3"/>
  <c r="R109" i="3"/>
  <c r="R110" i="3" s="1"/>
  <c r="AS25" i="9"/>
  <c r="AR26" i="9"/>
  <c r="AR29" i="9" s="1"/>
  <c r="F23" i="9" s="1"/>
  <c r="AT25" i="9"/>
  <c r="N94" i="3"/>
  <c r="T99" i="3"/>
  <c r="S99" i="3"/>
  <c r="AS26" i="9"/>
  <c r="L20" i="9"/>
  <c r="AI102" i="3"/>
  <c r="AE88" i="3"/>
  <c r="G40" i="7"/>
  <c r="G46" i="7" s="1"/>
  <c r="L26" i="9"/>
  <c r="H42" i="6"/>
  <c r="H48" i="6" s="1"/>
  <c r="H12" i="9" s="1"/>
  <c r="J48" i="6"/>
  <c r="J12" i="9" s="1"/>
  <c r="J18" i="41"/>
  <c r="L16" i="9"/>
  <c r="F47" i="9"/>
  <c r="L18" i="9"/>
  <c r="N52" i="9" l="1"/>
  <c r="N20" i="41"/>
  <c r="M29" i="80"/>
  <c r="AC27" i="80"/>
  <c r="AC29" i="80" s="1"/>
  <c r="AS29" i="9"/>
  <c r="H23" i="9" s="1"/>
  <c r="AT29" i="9"/>
  <c r="J23" i="9" s="1"/>
  <c r="J29" i="9" s="1"/>
  <c r="K19" i="5"/>
  <c r="K23" i="5"/>
  <c r="F29" i="9"/>
  <c r="T100" i="3"/>
  <c r="T109" i="3"/>
  <c r="T110" i="3" s="1"/>
  <c r="S100" i="3"/>
  <c r="S109" i="3"/>
  <c r="S110" i="3" s="1"/>
  <c r="J47" i="9"/>
  <c r="H47" i="9"/>
  <c r="G50" i="7"/>
  <c r="H13" i="79" s="1"/>
  <c r="H27" i="79" s="1"/>
  <c r="L38" i="7"/>
  <c r="L40" i="7" s="1"/>
  <c r="I40" i="7"/>
  <c r="I46" i="7" s="1"/>
  <c r="K29" i="5"/>
  <c r="E30" i="5"/>
  <c r="L28" i="9"/>
  <c r="E40" i="7"/>
  <c r="E46" i="7" s="1"/>
  <c r="N42" i="6"/>
  <c r="H52" i="6"/>
  <c r="G27" i="80" s="1"/>
  <c r="G29" i="80" s="1"/>
  <c r="L21" i="9"/>
  <c r="F52" i="6"/>
  <c r="J52" i="6"/>
  <c r="X58" i="7" s="1"/>
  <c r="L46" i="9"/>
  <c r="L45" i="9"/>
  <c r="E27" i="80" l="1"/>
  <c r="E29" i="80" s="1"/>
  <c r="W56" i="7"/>
  <c r="X56" i="7"/>
  <c r="Y56" i="7"/>
  <c r="K30" i="5"/>
  <c r="H29" i="9"/>
  <c r="AV23" i="9"/>
  <c r="N48" i="6"/>
  <c r="N52" i="6" s="1"/>
  <c r="I50" i="7"/>
  <c r="J13" i="79" s="1"/>
  <c r="E50" i="7"/>
  <c r="L46" i="7"/>
  <c r="L50" i="7" s="1"/>
  <c r="L47" i="9"/>
  <c r="L39" i="9"/>
  <c r="H13" i="41"/>
  <c r="H18" i="41"/>
  <c r="L12" i="9"/>
  <c r="J13" i="41"/>
  <c r="J20" i="41" s="1"/>
  <c r="F13" i="41"/>
  <c r="D162" i="3"/>
  <c r="D164" i="3" s="1"/>
  <c r="E36" i="5" l="1"/>
  <c r="O52" i="7"/>
  <c r="F13" i="79"/>
  <c r="F27" i="79" s="1"/>
  <c r="K27" i="80"/>
  <c r="K29" i="80" s="1"/>
  <c r="J27" i="79"/>
  <c r="Q52" i="7"/>
  <c r="Q70" i="7" s="1"/>
  <c r="L40" i="9"/>
  <c r="H20" i="41"/>
  <c r="L13" i="41"/>
  <c r="J42" i="9"/>
  <c r="J49" i="9" s="1"/>
  <c r="J52" i="9" s="1"/>
  <c r="W54" i="9" s="1"/>
  <c r="E168" i="3"/>
  <c r="D165" i="3"/>
  <c r="B165" i="3"/>
  <c r="D168" i="3" s="1"/>
  <c r="E170" i="3" s="1"/>
  <c r="J75" i="9" l="1"/>
  <c r="L13" i="79"/>
  <c r="L27" i="79" s="1"/>
  <c r="G36" i="5"/>
  <c r="I36" i="5"/>
  <c r="J70" i="9"/>
  <c r="H42" i="9"/>
  <c r="H49" i="9" s="1"/>
  <c r="H52" i="9" s="1"/>
  <c r="G63" i="5" l="1"/>
  <c r="I63" i="5"/>
  <c r="H75" i="9" l="1"/>
  <c r="V54" i="9"/>
  <c r="H70" i="9"/>
  <c r="L23" i="9"/>
  <c r="L29" i="9" s="1"/>
  <c r="L42" i="9" s="1"/>
  <c r="L49" i="9" s="1"/>
  <c r="L52" i="9" s="1"/>
  <c r="F42" i="9"/>
  <c r="F49" i="9" l="1"/>
  <c r="F52" i="9" s="1"/>
  <c r="F20" i="41"/>
  <c r="L16" i="41"/>
  <c r="F75" i="9" l="1"/>
  <c r="U54" i="9"/>
  <c r="L18" i="41"/>
  <c r="L20" i="41"/>
  <c r="E63" i="5" l="1"/>
  <c r="G20" i="5" l="1"/>
  <c r="G32" i="5" s="1"/>
  <c r="L59" i="60" l="1"/>
  <c r="L26" i="60"/>
  <c r="M13" i="61"/>
  <c r="M18" i="61"/>
  <c r="L22" i="60"/>
  <c r="L16" i="60"/>
  <c r="L19" i="60"/>
  <c r="L14" i="60"/>
  <c r="L18" i="60"/>
  <c r="L20" i="60"/>
  <c r="L15" i="60"/>
  <c r="L54" i="60"/>
  <c r="L24" i="60"/>
  <c r="L12" i="60"/>
  <c r="M16" i="61"/>
  <c r="M12" i="61"/>
  <c r="M11" i="61"/>
  <c r="M17" i="61"/>
  <c r="G44" i="5"/>
  <c r="M13" i="77" s="1"/>
  <c r="AE29" i="80"/>
  <c r="AE30" i="80" s="1"/>
  <c r="M14" i="60"/>
  <c r="G44" i="80"/>
  <c r="G45" i="80" s="1"/>
  <c r="L62" i="60" l="1"/>
  <c r="L30" i="60"/>
  <c r="M18" i="77"/>
  <c r="G64" i="5" l="1"/>
  <c r="G68" i="5"/>
  <c r="K47" i="61" l="1"/>
  <c r="K15" i="5" l="1"/>
  <c r="I20" i="5"/>
  <c r="I32" i="5" l="1"/>
  <c r="AF29" i="80" s="1"/>
  <c r="AF30" i="80" s="1"/>
  <c r="M76" i="60" l="1"/>
  <c r="I44" i="5"/>
  <c r="I64" i="5"/>
  <c r="I44" i="80"/>
  <c r="I45" i="80" s="1"/>
  <c r="I68" i="5"/>
  <c r="M14" i="77" l="1"/>
  <c r="M19" i="77"/>
  <c r="F69" i="9"/>
  <c r="F70" i="9" s="1"/>
  <c r="K14" i="5"/>
  <c r="K20" i="5" s="1"/>
  <c r="K32" i="5" s="1"/>
  <c r="K35" i="5" s="1"/>
  <c r="E20" i="5" l="1"/>
  <c r="E32" i="5" s="1"/>
  <c r="AD29" i="80" l="1"/>
  <c r="AD30" i="80" s="1"/>
  <c r="L75" i="59"/>
  <c r="L76" i="59"/>
  <c r="L62" i="59"/>
  <c r="L25" i="59"/>
  <c r="L159" i="59"/>
  <c r="L157" i="59"/>
  <c r="L142" i="59"/>
  <c r="L72" i="59"/>
  <c r="L60" i="59"/>
  <c r="L165" i="59"/>
  <c r="L96" i="59"/>
  <c r="L73" i="59"/>
  <c r="L81" i="59"/>
  <c r="L166" i="59"/>
  <c r="L158" i="59"/>
  <c r="L156" i="59"/>
  <c r="L97" i="59"/>
  <c r="L74" i="59"/>
  <c r="L63" i="59"/>
  <c r="L61" i="59"/>
  <c r="L42" i="59"/>
  <c r="L24" i="59"/>
  <c r="L114" i="59"/>
  <c r="L41" i="59"/>
  <c r="L23" i="59"/>
  <c r="L36" i="59"/>
  <c r="L168" i="59"/>
  <c r="L144" i="59"/>
  <c r="L128" i="59"/>
  <c r="L108" i="59"/>
  <c r="L82" i="59"/>
  <c r="L58" i="59"/>
  <c r="L45" i="59"/>
  <c r="L31" i="59"/>
  <c r="L32" i="59" s="1"/>
  <c r="L167" i="59"/>
  <c r="L143" i="59"/>
  <c r="L107" i="59"/>
  <c r="L57" i="59"/>
  <c r="L44" i="59"/>
  <c r="L26" i="59"/>
  <c r="L135" i="59"/>
  <c r="L39" i="59"/>
  <c r="L83" i="59"/>
  <c r="L164" i="59"/>
  <c r="L141" i="59"/>
  <c r="L123" i="59"/>
  <c r="L102" i="59"/>
  <c r="L103" i="59" s="1"/>
  <c r="L67" i="59"/>
  <c r="L52" i="59"/>
  <c r="L43" i="59"/>
  <c r="L22" i="59"/>
  <c r="L155" i="59"/>
  <c r="L140" i="59"/>
  <c r="L122" i="59"/>
  <c r="L91" i="59"/>
  <c r="L66" i="59"/>
  <c r="L51" i="59"/>
  <c r="L40" i="59"/>
  <c r="L17" i="59"/>
  <c r="L121" i="59"/>
  <c r="L90" i="59"/>
  <c r="L50" i="59"/>
  <c r="L16" i="59"/>
  <c r="L145" i="59"/>
  <c r="L59" i="59"/>
  <c r="L65" i="59"/>
  <c r="L113" i="59"/>
  <c r="L150" i="59"/>
  <c r="L134" i="59"/>
  <c r="L120" i="59"/>
  <c r="L89" i="59"/>
  <c r="L64" i="59"/>
  <c r="L38" i="59"/>
  <c r="L15" i="59"/>
  <c r="L115" i="59"/>
  <c r="L88" i="59"/>
  <c r="L37" i="59"/>
  <c r="L129" i="59"/>
  <c r="E44" i="5"/>
  <c r="E64" i="5"/>
  <c r="O15" i="59"/>
  <c r="E44" i="80"/>
  <c r="E45" i="80" s="1"/>
  <c r="E68" i="5"/>
  <c r="L98" i="59" l="1"/>
  <c r="L77" i="59"/>
  <c r="L18" i="59"/>
  <c r="L124" i="59"/>
  <c r="L109" i="59"/>
  <c r="L169" i="59"/>
  <c r="L116" i="59"/>
  <c r="L136" i="59"/>
  <c r="L53" i="59"/>
  <c r="L27" i="59"/>
  <c r="L130" i="59"/>
  <c r="L46" i="59"/>
  <c r="L92" i="59"/>
  <c r="L68" i="59"/>
  <c r="L160" i="59"/>
  <c r="L146" i="59"/>
  <c r="L84" i="59"/>
  <c r="L151" i="59"/>
  <c r="M17" i="77"/>
</calcChain>
</file>

<file path=xl/sharedStrings.xml><?xml version="1.0" encoding="utf-8"?>
<sst xmlns="http://schemas.openxmlformats.org/spreadsheetml/2006/main" count="2529" uniqueCount="1012">
  <si>
    <t>PAKISTAN PENSION FUND</t>
  </si>
  <si>
    <t>LEGAL STATUS AND NATURE OF BUSINESS</t>
  </si>
  <si>
    <t>2.</t>
  </si>
  <si>
    <t>3.</t>
  </si>
  <si>
    <t>4.</t>
  </si>
  <si>
    <t>5.</t>
  </si>
  <si>
    <t>PPF Equity Sub-Fund</t>
  </si>
  <si>
    <t>PPF Debt Sub-Fund</t>
  </si>
  <si>
    <t>PPF Money Market Sub-Fund</t>
  </si>
  <si>
    <t>Total</t>
  </si>
  <si>
    <t>6.</t>
  </si>
  <si>
    <t>BALANCES WITH BANKS</t>
  </si>
  <si>
    <t>7.</t>
  </si>
  <si>
    <t xml:space="preserve">Others </t>
  </si>
  <si>
    <t>8.</t>
  </si>
  <si>
    <t>Others</t>
  </si>
  <si>
    <t>Debt</t>
  </si>
  <si>
    <t xml:space="preserve">------------------------------- Rupees ------------------------------- </t>
  </si>
  <si>
    <t xml:space="preserve">Market value </t>
  </si>
  <si>
    <t>Average cost</t>
  </si>
  <si>
    <t>Opening</t>
  </si>
  <si>
    <t xml:space="preserve"> </t>
  </si>
  <si>
    <t>11.</t>
  </si>
  <si>
    <t>TAXATION</t>
  </si>
  <si>
    <t>Transactions during the period</t>
  </si>
  <si>
    <t>---------------------Un Audited---------------------</t>
  </si>
  <si>
    <t>Half year  ended December 31, 2011</t>
  </si>
  <si>
    <t xml:space="preserve">Arif Habib Investments Limited - Pension </t>
  </si>
  <si>
    <t>Fund Manager</t>
  </si>
  <si>
    <t>Pension Fund Manager</t>
  </si>
  <si>
    <t>Remuneration payable</t>
  </si>
  <si>
    <t>DATE OF AUTHORISATION FOR ISSUE</t>
  </si>
  <si>
    <t>GENERAL</t>
  </si>
  <si>
    <t>(Pension Fund Manager)</t>
  </si>
  <si>
    <t>(Rupees)</t>
  </si>
  <si>
    <t>Note</t>
  </si>
  <si>
    <t>TOTAL</t>
  </si>
  <si>
    <t>PY</t>
  </si>
  <si>
    <t>Balances with banks</t>
  </si>
  <si>
    <t>Dividend receivable</t>
  </si>
  <si>
    <t>Deposits and other receivables</t>
  </si>
  <si>
    <t>Payable against redemption of units</t>
  </si>
  <si>
    <t>Payable to Pension Fund Manager</t>
  </si>
  <si>
    <t>Payable to the Trustee</t>
  </si>
  <si>
    <t>Accrued and other liabilities</t>
  </si>
  <si>
    <t>NET ASSETS</t>
  </si>
  <si>
    <t>CONDENSED INTERIM INCOME STATEMENT (UN-AUDITED)</t>
  </si>
  <si>
    <t xml:space="preserve">Annual fee - Securities and Exchange </t>
  </si>
  <si>
    <t>Custody and settlement charges</t>
  </si>
  <si>
    <t>Bank charges</t>
  </si>
  <si>
    <t>Equity Sub-Fund</t>
  </si>
  <si>
    <t>Debt Sub-Fund</t>
  </si>
  <si>
    <t>Remuneration of Pension Fund Manager</t>
  </si>
  <si>
    <t>Increase / (decrease) in liabilities</t>
  </si>
  <si>
    <t xml:space="preserve">Commission of Pakistan </t>
  </si>
  <si>
    <t>Amount paid on redemption of units</t>
  </si>
  <si>
    <t>Difference</t>
  </si>
  <si>
    <t>Interest receivable</t>
  </si>
  <si>
    <t>Investments</t>
  </si>
  <si>
    <t>CONDENSED INTERIM STATEMENT OF MOVEMENT IN PARTICIPANTS' SUB-FUNDS (UN-AUDITED)</t>
  </si>
  <si>
    <t>Net assets at the beginning of the period</t>
  </si>
  <si>
    <t>Net assets at the end of the period</t>
  </si>
  <si>
    <t>-</t>
  </si>
  <si>
    <t>Money Market Sub-Fund</t>
  </si>
  <si>
    <t>Listed equity securities</t>
  </si>
  <si>
    <t>Pakistan Investment Bonds</t>
  </si>
  <si>
    <t>Name of the Investee Company</t>
  </si>
  <si>
    <t>Market value as a % of net assets of the sub-fund</t>
  </si>
  <si>
    <t>Market value</t>
  </si>
  <si>
    <t>%</t>
  </si>
  <si>
    <t>Attock Petroleum Limited</t>
  </si>
  <si>
    <t>Oil &amp; Gas Development Company Limited</t>
  </si>
  <si>
    <t>Pakistan Oilfields Limited</t>
  </si>
  <si>
    <t>Pakistan Petroleum Limited</t>
  </si>
  <si>
    <t>Engro Corporation Limited</t>
  </si>
  <si>
    <t>Attock Cement Pakistan Limited</t>
  </si>
  <si>
    <t>Cherat Cement Company Limited</t>
  </si>
  <si>
    <t>Lucky Cement Limited</t>
  </si>
  <si>
    <t>Thal Limited</t>
  </si>
  <si>
    <t>Hub Power Company Limited</t>
  </si>
  <si>
    <t>Habib Bank Limited</t>
  </si>
  <si>
    <t>Meezan Bank Limited</t>
  </si>
  <si>
    <t>United Bank Limited</t>
  </si>
  <si>
    <t>Face value</t>
  </si>
  <si>
    <t>Issue Date</t>
  </si>
  <si>
    <t>Fauji Cement Company Limited</t>
  </si>
  <si>
    <t>Security Papers Limited</t>
  </si>
  <si>
    <t xml:space="preserve">Profit receivable </t>
  </si>
  <si>
    <t>Net Assets</t>
  </si>
  <si>
    <t>Treasury Bills</t>
  </si>
  <si>
    <t/>
  </si>
  <si>
    <t>Receivable against sale of investments</t>
  </si>
  <si>
    <t>Payable against purchase of investments</t>
  </si>
  <si>
    <t>The annexed notes 1 to 21 form an integral part of these financial statements.</t>
  </si>
  <si>
    <t>1.</t>
  </si>
  <si>
    <t>Accrued expenses and other liabilities</t>
  </si>
  <si>
    <t>REMUNERATION OF PENSION FUND MANAGER</t>
  </si>
  <si>
    <t>*</t>
  </si>
  <si>
    <t>Commission of Pakistan (SECP)</t>
  </si>
  <si>
    <t>Taxation</t>
  </si>
  <si>
    <t>Cash and cash equivalents at beginning of the period</t>
  </si>
  <si>
    <t>Cash and cash equivalents at end of the period</t>
  </si>
  <si>
    <t>MM</t>
  </si>
  <si>
    <t>------------------- (Rupees) -------------------</t>
  </si>
  <si>
    <t>Assets</t>
  </si>
  <si>
    <t>Total assets</t>
  </si>
  <si>
    <t>Liabilities</t>
  </si>
  <si>
    <t>Total liabilities</t>
  </si>
  <si>
    <t>For MCB-Arif Habib Savings and Investments Limited</t>
  </si>
  <si>
    <t>Income</t>
  </si>
  <si>
    <t>Total income</t>
  </si>
  <si>
    <t>Expenses</t>
  </si>
  <si>
    <t>Total expenses</t>
  </si>
  <si>
    <t>CASH FLOWS FROM OPERATING ACTIVITIES</t>
  </si>
  <si>
    <t>CASH FLOWS FROM FINANCING ACTIVITIES</t>
  </si>
  <si>
    <t xml:space="preserve">Element of income / (loss) and capital </t>
  </si>
  <si>
    <t>issued less those in units redeemed - net</t>
  </si>
  <si>
    <t>---------------------------------- (Rupees) ----------------------------------</t>
  </si>
  <si>
    <t>Money market sub fund</t>
  </si>
  <si>
    <t>Debt 
sub fund</t>
  </si>
  <si>
    <t xml:space="preserve">Equity 
sub fund </t>
  </si>
  <si>
    <t>Security deposit</t>
  </si>
  <si>
    <t xml:space="preserve">condensed interim Statement of </t>
  </si>
  <si>
    <t>Auditors' remuneration</t>
  </si>
  <si>
    <t>(Increase) / decrease in assets</t>
  </si>
  <si>
    <t xml:space="preserve">Annual fee payable to the Securities and </t>
  </si>
  <si>
    <t>Exchange Commission of Pakistan</t>
  </si>
  <si>
    <t xml:space="preserve">ACCRUED EXPENSES </t>
  </si>
  <si>
    <t>AND OTHER LIABILITIES</t>
  </si>
  <si>
    <t>INVESTMENTS CLASSIFIED AS 'AVAILABLE-FOR-SALE'</t>
  </si>
  <si>
    <t>Units issued during the period</t>
  </si>
  <si>
    <t>PAYABLE TO PENSION FUND MANAGER</t>
  </si>
  <si>
    <t xml:space="preserve">Remuneration payable to </t>
  </si>
  <si>
    <t>1.1</t>
  </si>
  <si>
    <t>1.2</t>
  </si>
  <si>
    <t>1.3</t>
  </si>
  <si>
    <t>1.4</t>
  </si>
  <si>
    <t>remuneration of Pension Fund Manager</t>
  </si>
  <si>
    <t>Movement in Participants' sub funds)</t>
  </si>
  <si>
    <t xml:space="preserve">Participants' sub funds (as per </t>
  </si>
  <si>
    <t>TRANSACTIONS WITH CONNECTED PERSONS</t>
  </si>
  <si>
    <t>Trail Balance</t>
  </si>
  <si>
    <t>Account Code</t>
  </si>
  <si>
    <t>Account Name</t>
  </si>
  <si>
    <t>Debit</t>
  </si>
  <si>
    <t>Credit</t>
  </si>
  <si>
    <t>010100100017</t>
  </si>
  <si>
    <t>BANK BALANCES - MCB BANK LIMITED - UNI TOWER BRANCH</t>
  </si>
  <si>
    <t>010100100057</t>
  </si>
  <si>
    <t>Bank Balances - Habib Metropolitan Bank Limited - Kse Branch (Cdc)</t>
  </si>
  <si>
    <t>010300100001</t>
  </si>
  <si>
    <t>INVESTMENT IN EQUITY TRANSACTION  HFT</t>
  </si>
  <si>
    <t>010300100002</t>
  </si>
  <si>
    <t>EQUITY TRANSACTION  APPRECIATION / DIMINUTION  HFT</t>
  </si>
  <si>
    <t>010301000001</t>
  </si>
  <si>
    <t>INVESTMENT IN EQYUITY TRANSACTION  AFS</t>
  </si>
  <si>
    <t>010301000002</t>
  </si>
  <si>
    <t>EQUITY TRANSACTION  APPRECIATION / DIMINUTION  AFS</t>
  </si>
  <si>
    <t>010500100001</t>
  </si>
  <si>
    <t>RECEIVABLE AGAINST SALE  OF EQUITY SECURITIES</t>
  </si>
  <si>
    <t>010601100014</t>
  </si>
  <si>
    <t>PROFIT RECEIVABLE - HABIB METROPOLITAN BANK LIMITED - KARACHI STOCK EXCHANGE BRANCH</t>
  </si>
  <si>
    <t>010602100001</t>
  </si>
  <si>
    <t>DIVIDEND RECEIVABLES  EQUITY INVESTMENTS</t>
  </si>
  <si>
    <t>010700400001</t>
  </si>
  <si>
    <t>ADVANCES AGAINST TAX DEDUCTED AGAINST DIVIDEND INCOME</t>
  </si>
  <si>
    <t>010700500001</t>
  </si>
  <si>
    <t>SECURITY DEPOSITS NCCPL AGAINST KATS</t>
  </si>
  <si>
    <t>010700600001</t>
  </si>
  <si>
    <t>SECURITY DEPOSITS  CDC</t>
  </si>
  <si>
    <t>010900200001</t>
  </si>
  <si>
    <t>OTHER RECEIVABLE</t>
  </si>
  <si>
    <t>020100100001</t>
  </si>
  <si>
    <t>ISSUED OF UNITS AGAINST SALE OF UNITS</t>
  </si>
  <si>
    <t>020100200001</t>
  </si>
  <si>
    <t>REDEMPTION OF UNITS  NORMAL</t>
  </si>
  <si>
    <t>020100300001</t>
  </si>
  <si>
    <t>CONVERSION IN UNITS</t>
  </si>
  <si>
    <t>020100400001</t>
  </si>
  <si>
    <t>CONVERSION OUT UNITS</t>
  </si>
  <si>
    <t>020200100001</t>
  </si>
  <si>
    <t>ELEMENT OF INCOME  REALIZED</t>
  </si>
  <si>
    <t>020200200001</t>
  </si>
  <si>
    <t>ELEMENT OF INCOME  UNREALIZED</t>
  </si>
  <si>
    <t>020500100001</t>
  </si>
  <si>
    <t>BALANCE ACCOUNT</t>
  </si>
  <si>
    <t>030100100001</t>
  </si>
  <si>
    <t>MANAGEMENT FEE PAYABLE</t>
  </si>
  <si>
    <t>030100600001</t>
  </si>
  <si>
    <t>SALES TAX PAYABLE AGAINST MANAGEMENT FEE</t>
  </si>
  <si>
    <t>030100700001</t>
  </si>
  <si>
    <t>FED TAX PAYABLE AGAINST MANAGEMENT FEE</t>
  </si>
  <si>
    <t>030200100001</t>
  </si>
  <si>
    <t>TRUSTEE REMUNERATION PAYABLE</t>
  </si>
  <si>
    <t>030400100001</t>
  </si>
  <si>
    <t>PAYABLE TO SECP  ANNUAL FEE</t>
  </si>
  <si>
    <t>030500100001</t>
  </si>
  <si>
    <t>PAYABLE AGAINST PURCHASE OF EQUITY SECURITIES</t>
  </si>
  <si>
    <t>031000400002</t>
  </si>
  <si>
    <t>BROKERAGE PAYABLE  EQUITY INVESTMENT</t>
  </si>
  <si>
    <t>031000600001</t>
  </si>
  <si>
    <t>WORKER'S WELFARE FUND PAYABLE</t>
  </si>
  <si>
    <t>031000700001</t>
  </si>
  <si>
    <t>AUDIT FEE PAYABLE</t>
  </si>
  <si>
    <t>031001000001</t>
  </si>
  <si>
    <t>W.H. TAX PAYABLE SURCHARGE</t>
  </si>
  <si>
    <t>040100100001</t>
  </si>
  <si>
    <t>CAPITAL GAIN / (LOSS) ON SALE OF EQUITY SECURITIES</t>
  </si>
  <si>
    <t>040101000001</t>
  </si>
  <si>
    <t>DIVIDEND INCOME ON EQUITY SECURITIES</t>
  </si>
  <si>
    <t>040101200001</t>
  </si>
  <si>
    <t>URG / LOSS HFT EQUITY INVESTMENTS</t>
  </si>
  <si>
    <t>040200100014</t>
  </si>
  <si>
    <t>040200100017</t>
  </si>
  <si>
    <t>040400200001</t>
  </si>
  <si>
    <t>ELEMENT OF INCOME - UNREALIZED</t>
  </si>
  <si>
    <t>050100100001</t>
  </si>
  <si>
    <t>MANAGEMENT COMPANY REMUNERATION</t>
  </si>
  <si>
    <t>050100100002</t>
  </si>
  <si>
    <t>SALES TAX ON MANAGEMENT COMPANY REMUNERATION</t>
  </si>
  <si>
    <t>050100100003</t>
  </si>
  <si>
    <t>FED EXPENSE ON MGM FEE</t>
  </si>
  <si>
    <t>050100200001</t>
  </si>
  <si>
    <t>TRUSTEE REMUNERATION</t>
  </si>
  <si>
    <t>050100300001</t>
  </si>
  <si>
    <t>SECP ANNUAL FEE</t>
  </si>
  <si>
    <t>050200100001</t>
  </si>
  <si>
    <t>BROKERAGE EXPENSE ON EQUITY INVESTMENT</t>
  </si>
  <si>
    <t>050200300001</t>
  </si>
  <si>
    <t>SETT CHG  TRUSTEE</t>
  </si>
  <si>
    <t>050200300002</t>
  </si>
  <si>
    <t>SETT CHG  NCCPL  EQUITY TRANSACTIONS</t>
  </si>
  <si>
    <t>050500100001</t>
  </si>
  <si>
    <t>TAXATIONWORKERS WELFARE FUND (WWF)</t>
  </si>
  <si>
    <t>050600100001</t>
  </si>
  <si>
    <t>AUDIT FEE EXPENSE</t>
  </si>
  <si>
    <t>050600100002</t>
  </si>
  <si>
    <t>OUT OF POCKET EXPENSES</t>
  </si>
  <si>
    <t>051000100009</t>
  </si>
  <si>
    <t>BANK CHARGES - HABIB METROPOLITAN BANK LIMITED</t>
  </si>
  <si>
    <t>051000100010</t>
  </si>
  <si>
    <t>BANK CHARGES - MCB BANK LIMITED</t>
  </si>
  <si>
    <t>010300300001</t>
  </si>
  <si>
    <t>INVESTMENT IN TREASURY BILLS  FACE VALUE  HFT</t>
  </si>
  <si>
    <t>010300300002</t>
  </si>
  <si>
    <t>TREASURY BILLS  APPRECIATION / DIMINUTION  HFT</t>
  </si>
  <si>
    <t>010300300003</t>
  </si>
  <si>
    <t>TREASURY BILLS  DISCOUNT / AMORTISATION  HFT</t>
  </si>
  <si>
    <t>010300400001</t>
  </si>
  <si>
    <t>INVESTMENT IN PIB  FACE VALUE  HFT</t>
  </si>
  <si>
    <t>010300400002</t>
  </si>
  <si>
    <t>PAKISTAN INVESTMENT BONDS  APPRECIATION / DIMINUTION  HFT</t>
  </si>
  <si>
    <t>010300400003</t>
  </si>
  <si>
    <t>PAKISTAN INVESTMENT BONDS  DISCOUNT / AMORTISATION  HFT</t>
  </si>
  <si>
    <t>010301800001</t>
  </si>
  <si>
    <t>TERM FINANCE CERTIFICATES  FACE VALUE  AFS</t>
  </si>
  <si>
    <t>010301800003</t>
  </si>
  <si>
    <t>TERM FINANCE CERTIFICATES  PREMIUM / DISCOUNT ON TFC'S  AFS</t>
  </si>
  <si>
    <t>010500200001</t>
  </si>
  <si>
    <t>RECEIVABLE AGAINST SALE OF MONEY MARKET INVESTMENTS</t>
  </si>
  <si>
    <t>010601200001</t>
  </si>
  <si>
    <t>ACCRUED PROFIT ON TFC</t>
  </si>
  <si>
    <t>010601600001</t>
  </si>
  <si>
    <t>ACCRUED PROFIT ON GOVT SECTY  PIB</t>
  </si>
  <si>
    <t>030600100001</t>
  </si>
  <si>
    <t>PAYABLE AGAINST PURCHASE OF INV. MM</t>
  </si>
  <si>
    <t>031000500001</t>
  </si>
  <si>
    <t>BROKERAGE PAYABLE MONEY MARKET</t>
  </si>
  <si>
    <t>031001900001</t>
  </si>
  <si>
    <t>OTHER PAYABLE</t>
  </si>
  <si>
    <t>040100300001</t>
  </si>
  <si>
    <t>CAPITAL GAIN / (LOSS) ON SALE OF PIBS</t>
  </si>
  <si>
    <t>040100400001</t>
  </si>
  <si>
    <t>CAPITAL GAIN / (LOSS) ON SALE OF T-BILLS</t>
  </si>
  <si>
    <t>040101500001</t>
  </si>
  <si>
    <t>URG/LOSS INVESTMENTS IN PIBS</t>
  </si>
  <si>
    <t>040101600001</t>
  </si>
  <si>
    <t>URG/LOSS INVESTMENTS IN TBILLS</t>
  </si>
  <si>
    <t>040200300001</t>
  </si>
  <si>
    <t>INCOME ON TFC</t>
  </si>
  <si>
    <t>040200400001</t>
  </si>
  <si>
    <t>INCOME ON GOVT SECTY PIBS</t>
  </si>
  <si>
    <t>040201400001</t>
  </si>
  <si>
    <t>AMORTIZATION / DISCOUNT ON DEBT SECURITIES - TFC</t>
  </si>
  <si>
    <t>040201600001</t>
  </si>
  <si>
    <t>AMORTIZATION / DISCOUNT ON GOVT SEC BILLSS</t>
  </si>
  <si>
    <t>050200100002</t>
  </si>
  <si>
    <t>BROKERAGE EXPENSE  MONEY MARKET TRANSACTIONS</t>
  </si>
  <si>
    <t>050200300003</t>
  </si>
  <si>
    <t>SETT CHG  NCCPL  DEBT SECURITY TRANSACTIONS</t>
  </si>
  <si>
    <t>030700100001</t>
  </si>
  <si>
    <t>PAYABLE AGAINST REDEMPTION OF UNITS</t>
  </si>
  <si>
    <t>EQ</t>
  </si>
  <si>
    <t>DT</t>
  </si>
  <si>
    <t>DEBT</t>
  </si>
  <si>
    <t>PPF_EQ</t>
  </si>
  <si>
    <t>PPF_DT</t>
  </si>
  <si>
    <t>PPF_MM</t>
  </si>
  <si>
    <t>Bank Profit - HMB KSE</t>
  </si>
  <si>
    <t>Net income for the period</t>
  </si>
  <si>
    <t>Element of (income) / loss and capital (gains) / losses</t>
  </si>
  <si>
    <t>Shezan International Limited</t>
  </si>
  <si>
    <t>Brokerage payable</t>
  </si>
  <si>
    <t>Appreciation / (diminution) during the period</t>
  </si>
  <si>
    <t>Fertilizer</t>
  </si>
  <si>
    <t>Cement</t>
  </si>
  <si>
    <t>Maple Leaf Cement Factory Limited</t>
  </si>
  <si>
    <t>Miscellaneous</t>
  </si>
  <si>
    <t>Shifa International Hospitals Limited</t>
  </si>
  <si>
    <t>010701000001</t>
  </si>
  <si>
    <t>Advances Tax Against- Sale Of Shares</t>
  </si>
  <si>
    <t>030100800001</t>
  </si>
  <si>
    <t>Sales Tax Payable On Trustee Fee</t>
  </si>
  <si>
    <t>050100200002</t>
  </si>
  <si>
    <t>Sales Tax On Trustee Fee</t>
  </si>
  <si>
    <t>Securities transaction cost</t>
  </si>
  <si>
    <t>MCB Bank Limited</t>
  </si>
  <si>
    <t xml:space="preserve">Mark-up earned </t>
  </si>
  <si>
    <t xml:space="preserve">Advance tax </t>
  </si>
  <si>
    <t>HALF YEAR ACCOUNTS</t>
  </si>
  <si>
    <t>op</t>
  </si>
  <si>
    <t>charge</t>
  </si>
  <si>
    <t>reversal</t>
  </si>
  <si>
    <t>impairment</t>
  </si>
  <si>
    <t>closing</t>
  </si>
  <si>
    <t>SEP QUARTERLY ACCOUNTS(EY)</t>
  </si>
  <si>
    <t>QUARTERLY ACCOUNTS(Client)</t>
  </si>
  <si>
    <t xml:space="preserve">Total comprehensive </t>
  </si>
  <si>
    <t>income for the period</t>
  </si>
  <si>
    <t>Pharmaceuticals</t>
  </si>
  <si>
    <t>BASIS OF PREPARATION</t>
  </si>
  <si>
    <t>Statement of compliance</t>
  </si>
  <si>
    <t>1.5</t>
  </si>
  <si>
    <t>Sales tax on remuneration of trustee</t>
  </si>
  <si>
    <t>included in prices of units issued less those redeemed:</t>
  </si>
  <si>
    <t>CONTINGENCIES AND COMMITMENTS</t>
  </si>
  <si>
    <t>Withholding tax payable</t>
  </si>
  <si>
    <t>Equity</t>
  </si>
  <si>
    <t>(Decrease) / increase in liabilities</t>
  </si>
  <si>
    <t>Hence, the Fund has accordingly made an accrual on account of Sindh Sales Tax on services chargeable on custodianship services during the period ended.</t>
  </si>
  <si>
    <t xml:space="preserve">Sindh sales tax and Federal Excise Duty on </t>
  </si>
  <si>
    <t>Amount received on issuance of units</t>
  </si>
  <si>
    <t>Unrealised (gain) / loss on revaluation of investments -</t>
  </si>
  <si>
    <t>Payable to Central Depository Company</t>
  </si>
  <si>
    <t>Contingencies and commitments</t>
  </si>
  <si>
    <t>During the period the Chief Executive Officer (CEO) of the Fund has resigned and approval of new CEO is pending with the Securities and Exchange Commission of Pakistan. Therefore, in the absence of a CEO, these financial statements have been signed by two directors of the Management Company duly authorized by the Board of Directors.</t>
  </si>
  <si>
    <t>This represents remuneration of the Pension Fund Manager at the rate of 1.5 percent of the average amount of net assets of each sub-fund calculated during the period for determining the prices of units of the sub-funds.</t>
  </si>
  <si>
    <t>CONDENSED INTERIM STATEMENT OF COMPREHENSIVE INCOME (UN-AUDITED)</t>
  </si>
  <si>
    <t>The income of Pakistan Pension Fund is exempt from tax under clause 57(3)(viii) of Part I of the Second Schedule to the Income Tax Ordinance, 2001. Further through Finance Act, 2011, effective from July 01, 2011, pension funds are included in the list of entities on which the provisions of section 113 regarding minimum tax shall not apply.</t>
  </si>
  <si>
    <t xml:space="preserve">Remuneration of Central Depository </t>
  </si>
  <si>
    <t>Company Limited - Trustee</t>
  </si>
  <si>
    <t>Mari Petroleum Company Limited</t>
  </si>
  <si>
    <t>Other income</t>
  </si>
  <si>
    <t>INVESTMENT IN TERM DEPOSIT RECEIPTS</t>
  </si>
  <si>
    <t>Avanceon Limited</t>
  </si>
  <si>
    <t>Kohinoor Textile Mills Limited</t>
  </si>
  <si>
    <t>Bata Pakistan Limited</t>
  </si>
  <si>
    <t>Faysal Bank Limited</t>
  </si>
  <si>
    <t>Bank</t>
  </si>
  <si>
    <t>Net asset as per BS</t>
  </si>
  <si>
    <t xml:space="preserve">NET UNREALISED (DIMINUTION) / APPRECIATION IN MARKET VALUE OF </t>
  </si>
  <si>
    <t>Director</t>
  </si>
  <si>
    <t>CONDENSED INTERIM STATEMENT OF ASSETS AND LIABILITIES</t>
  </si>
  <si>
    <t xml:space="preserve">Investments </t>
  </si>
  <si>
    <t>Provision for Federal Excise Duty</t>
  </si>
  <si>
    <t>Receivable against sale of investment</t>
  </si>
  <si>
    <t xml:space="preserve">Brokerage </t>
  </si>
  <si>
    <t xml:space="preserve">Withholding tax </t>
  </si>
  <si>
    <t xml:space="preserve">Auditors' remuneration </t>
  </si>
  <si>
    <t xml:space="preserve">Provision for Federal Excise Duty </t>
  </si>
  <si>
    <t xml:space="preserve"> on remuneration of Pension Fund </t>
  </si>
  <si>
    <t xml:space="preserve">Sindh sales tax payable on </t>
  </si>
  <si>
    <t xml:space="preserve">- Central Depository Company </t>
  </si>
  <si>
    <t xml:space="preserve">  of Pakistan</t>
  </si>
  <si>
    <t xml:space="preserve">Net unrealized (appreciation) / </t>
  </si>
  <si>
    <t xml:space="preserve">diminution in fair value of </t>
  </si>
  <si>
    <t xml:space="preserve">investments at the beginning </t>
  </si>
  <si>
    <t xml:space="preserve"> of the period</t>
  </si>
  <si>
    <t>as per LS</t>
  </si>
  <si>
    <t>Market value as a % of the paid up capital of the investee company</t>
  </si>
  <si>
    <t>Carrying Value</t>
  </si>
  <si>
    <t>Shares of listed companies - fully paid ordinary shares of Rs.10 each unless stated otherwise</t>
  </si>
  <si>
    <t>Allied Bank Limited</t>
  </si>
  <si>
    <t>Archroma Pakistan Limited</t>
  </si>
  <si>
    <t>Engro Fertilizer Limited</t>
  </si>
  <si>
    <t>INVESTMENTS</t>
  </si>
  <si>
    <t xml:space="preserve">Money </t>
  </si>
  <si>
    <t>Market</t>
  </si>
  <si>
    <t>Sub-Fund</t>
  </si>
  <si>
    <t>Market value as % of net assets of sub-funds</t>
  </si>
  <si>
    <t>Abbott Laboratories Pakistan limited</t>
  </si>
  <si>
    <t>Number of certificates</t>
  </si>
  <si>
    <t>Term finance certificates</t>
  </si>
  <si>
    <t>Bank Alfalah Limited</t>
  </si>
  <si>
    <t>Issue date</t>
  </si>
  <si>
    <t>Advances, deposits and other receivables</t>
  </si>
  <si>
    <t>Discount Income On Govt Security Pibs</t>
  </si>
  <si>
    <t>URG / LOSS INVESTMENT IN DEBT SECURITIES</t>
  </si>
  <si>
    <t>Paid-up Capital</t>
  </si>
  <si>
    <t>Pakistan Limited</t>
  </si>
  <si>
    <t xml:space="preserve">remuneration of </t>
  </si>
  <si>
    <t>(Increase) / Decrease</t>
  </si>
  <si>
    <t>Increase / (Decrease)</t>
  </si>
  <si>
    <t xml:space="preserve"> CASH AND CASH EQUIVALENTS</t>
  </si>
  <si>
    <t xml:space="preserve">Impairment loss charged during </t>
  </si>
  <si>
    <t>the period</t>
  </si>
  <si>
    <t>Provision for Sindh Workers' Welfare Fund</t>
  </si>
  <si>
    <t>Units</t>
  </si>
  <si>
    <t xml:space="preserve">Provision for Sindh Workers' Welfare Fund </t>
  </si>
  <si>
    <t xml:space="preserve">Receivable against </t>
  </si>
  <si>
    <t xml:space="preserve">-National Clearing Company of </t>
  </si>
  <si>
    <t xml:space="preserve">Provision for Sindh Workers' Welfare </t>
  </si>
  <si>
    <t>Advance, deposits and other receivables</t>
  </si>
  <si>
    <t xml:space="preserve">ADVANCES, DEPOSITS AND OTHER RECEIVABLES </t>
  </si>
  <si>
    <t>Remuneration (include indirect taxes)</t>
  </si>
  <si>
    <t>Settlement charges</t>
  </si>
  <si>
    <t>Unit Holders' Fund</t>
  </si>
  <si>
    <t>Issued
 for cash</t>
  </si>
  <si>
    <t>Redeemed</t>
  </si>
  <si>
    <t>Issued 
for cash</t>
  </si>
  <si>
    <t xml:space="preserve"> - Pakistan Pension Fund - Equity</t>
  </si>
  <si>
    <t>Key management personnel</t>
  </si>
  <si>
    <t xml:space="preserve"> - Pakistan Pension Fund - Debt</t>
  </si>
  <si>
    <t xml:space="preserve"> - Pakistan Pension Fund - Money Market</t>
  </si>
  <si>
    <t>Bank Balance</t>
  </si>
  <si>
    <t>As at December 31, 2018 (Un-audited)</t>
  </si>
  <si>
    <t xml:space="preserve">
As at June 30, 2018 (Audited)</t>
  </si>
  <si>
    <t>There were no contingencies and commitments outstanding as at December 31, 2018 (June 30, 2018: Nil).</t>
  </si>
  <si>
    <t>010100100001</t>
  </si>
  <si>
    <t>BANK BALANCES - ALLIED BANK LIMITED - FOREIGN EXCHANGE BRANCH</t>
  </si>
  <si>
    <t>010100100005</t>
  </si>
  <si>
    <t>BANK BALANCES - BANK AL FALAH LIMITED  - KSE BRANCH</t>
  </si>
  <si>
    <t>010100100068</t>
  </si>
  <si>
    <t>Bank Balances - Askari Bank Limited - Garden Town Lahore Branch</t>
  </si>
  <si>
    <t>010100100075</t>
  </si>
  <si>
    <t>Bank Balances - Js Bank Limited - Ocean Tower, Clifton Branch</t>
  </si>
  <si>
    <t>010100100087</t>
  </si>
  <si>
    <t>Bank Balances - Habib Bank Limited - Kse Branch</t>
  </si>
  <si>
    <t>010100100100</t>
  </si>
  <si>
    <t>Bank Balances - National Bank Of Pakistan - Main Branch</t>
  </si>
  <si>
    <t>010601100005</t>
  </si>
  <si>
    <t>PROFIT RECEIVABLE - BANK AL FALAH LIMITED  - KSE BRANCH</t>
  </si>
  <si>
    <t>010601100017</t>
  </si>
  <si>
    <t>PROFIT RECEIVABLE - MCB BANK LIMITED - UNI TOWER BRANCH</t>
  </si>
  <si>
    <t>010601100075</t>
  </si>
  <si>
    <t>Profit Receivable - Js Bank Limited - Ocean Tower, Clifton Branch</t>
  </si>
  <si>
    <t>010700300001</t>
  </si>
  <si>
    <t>ADVANCES AGAINST TAX DEDUCTED AGAINST BANK PROFIT</t>
  </si>
  <si>
    <t>Back Office Operation Payable</t>
  </si>
  <si>
    <t>031200100001</t>
  </si>
  <si>
    <t>040200100001</t>
  </si>
  <si>
    <t>PROFIT ON - ALLIED BANK LIMITED - FOREIGN EXCHANGE BRANCH</t>
  </si>
  <si>
    <t>040200100005</t>
  </si>
  <si>
    <t>PROFIT ON - BANK AL FALAH LIMITED  - KSE BRANCH</t>
  </si>
  <si>
    <t>Profit On - Habib Metropolitan Bank Limited - Karachi Stock Exchange Branch</t>
  </si>
  <si>
    <t>Profit On - Mcb Bank Limited - Uni Tower Branch</t>
  </si>
  <si>
    <t>040200100068</t>
  </si>
  <si>
    <t>Profit On - Askari Bank Limited - Garden Town Lahore Branch</t>
  </si>
  <si>
    <t>040200100075</t>
  </si>
  <si>
    <t>Profit On - Js Bank Limited - Ocean Tower, Clifton Branch</t>
  </si>
  <si>
    <t>040200100088</t>
  </si>
  <si>
    <t>Profit On Habib Bank Limited Kse Branch</t>
  </si>
  <si>
    <t>040200100090</t>
  </si>
  <si>
    <t>Profit On - Habib Bank Limited Kse Branch</t>
  </si>
  <si>
    <t>040200100096</t>
  </si>
  <si>
    <t>Profit On - National Bank Of Pakistan - Main Branch</t>
  </si>
  <si>
    <t>040400100002</t>
  </si>
  <si>
    <t>Element Of Income - Realized</t>
  </si>
  <si>
    <t>051000100001</t>
  </si>
  <si>
    <t>BANK CHARGES - ALLIED BANK LIMITED</t>
  </si>
  <si>
    <t>051000100008</t>
  </si>
  <si>
    <t>BANK CHARGES - HABIB BANK LIMITED</t>
  </si>
  <si>
    <t>051000100012</t>
  </si>
  <si>
    <t>BANK CHARGES - NATIONAL BANK LIMITED</t>
  </si>
  <si>
    <t>051000100021</t>
  </si>
  <si>
    <t>Bank Charges - JS Bank Limited</t>
  </si>
  <si>
    <t>PROFIT ON PLACEMENT</t>
  </si>
  <si>
    <t>010100100072</t>
  </si>
  <si>
    <t>Bank Balances - Zarai Taraqiati Bank Limited - Shafi Court Branch</t>
  </si>
  <si>
    <t>010300700001</t>
  </si>
  <si>
    <t>INVESTMENT IN COMMERCIAL PAPER  FACE VALUE  HFT</t>
  </si>
  <si>
    <t>010300700003</t>
  </si>
  <si>
    <t>COMMERCIAL PAPER  DISCOUNT / AMORTISATION  HFT</t>
  </si>
  <si>
    <t>010302400001</t>
  </si>
  <si>
    <t>010600500001</t>
  </si>
  <si>
    <t>010601100001</t>
  </si>
  <si>
    <t>PROFIT RECEIVABLE - ALLIED BANK LIMITED - FOREIGN EXCHANGE BRANCH</t>
  </si>
  <si>
    <t>010601100089</t>
  </si>
  <si>
    <t>Profit Receivable - Habib Bank Limited Kse Branch</t>
  </si>
  <si>
    <t>RETURN ON TERM DEPOSIT ACCOUNTS</t>
  </si>
  <si>
    <t>AMORTIZATION / DISCOUNT ON COMMERCIAL PAPERS</t>
  </si>
  <si>
    <t>040200100072</t>
  </si>
  <si>
    <t>Profit On - Zarai Taraqiati Bank Limited - Shafi Court Branch</t>
  </si>
  <si>
    <t>040200200001</t>
  </si>
  <si>
    <t>040201900001</t>
  </si>
  <si>
    <t>051000100003</t>
  </si>
  <si>
    <t>BANK CHARGES - BANK AL FALAH LIMITED</t>
  </si>
  <si>
    <t>010100100102</t>
  </si>
  <si>
    <t>Bank Balances - Mcb Bank Limited Islamic Bank Gulberg Lahore</t>
  </si>
  <si>
    <t>RECEIVABLE FROM NCCPL AMOUNT DEPOSITED AGAINST EXPOSURE MARGIN</t>
  </si>
  <si>
    <t>010100100103</t>
  </si>
  <si>
    <t>Bank Balances - Silk Bank Limited - Main Branch</t>
  </si>
  <si>
    <t>010300900001</t>
  </si>
  <si>
    <t>INVESTMENTS IN TFC FACE VALUE HFT</t>
  </si>
  <si>
    <t>010300900002</t>
  </si>
  <si>
    <t>APPRECIATION / DIMINUTION - TFC - HFT</t>
  </si>
  <si>
    <t>010300900003</t>
  </si>
  <si>
    <t>PREMIUM / DISCOUNT ON TFC - HFT</t>
  </si>
  <si>
    <t>010601100098</t>
  </si>
  <si>
    <t>Profit Receivable - Silk Bank Limited - Main Branch</t>
  </si>
  <si>
    <t>010601300001</t>
  </si>
  <si>
    <t>ACCRUED PROFIT ON TERM FINANCE CERTIFICATES  PRE IPO</t>
  </si>
  <si>
    <t>010602200001</t>
  </si>
  <si>
    <t>010700400002</t>
  </si>
  <si>
    <t>Advances Against Tax Deducted Against Debt Security</t>
  </si>
  <si>
    <t>INCOME ON NCCPL DEPOSIT AGAINST EXPOSURE MARGIN</t>
  </si>
  <si>
    <t>031000500003</t>
  </si>
  <si>
    <t>BROKERAGE PAYABLE  MONEY MARKET</t>
  </si>
  <si>
    <t>040101400001</t>
  </si>
  <si>
    <t>040200100098</t>
  </si>
  <si>
    <t>Profit On - Mcb Bank Limited Islamic Bank Gulberg Lahore</t>
  </si>
  <si>
    <t>040200100099</t>
  </si>
  <si>
    <t>Profit On - Silk Bank Limited - Main Branch</t>
  </si>
  <si>
    <t>040201500002</t>
  </si>
  <si>
    <t>040300100001</t>
  </si>
  <si>
    <t>051000100031</t>
  </si>
  <si>
    <t>Bank Charges - Silk Bank Limited</t>
  </si>
  <si>
    <t xml:space="preserve">As at December 31, 2018 </t>
  </si>
  <si>
    <t xml:space="preserve">Dawood Hercules Corporation Limited </t>
  </si>
  <si>
    <t xml:space="preserve">
As at June 30, 2018 </t>
  </si>
  <si>
    <t xml:space="preserve">As at December 31, 2017           </t>
  </si>
  <si>
    <t>Payable against purchase of equity/money market securities</t>
  </si>
  <si>
    <t>FAIR VALUE OF FINANCIAL INSTRUMENTS</t>
  </si>
  <si>
    <t>Term deposit receipts</t>
  </si>
  <si>
    <t>MCB Islamic Bank Limited</t>
  </si>
  <si>
    <t xml:space="preserve">                                                                                 </t>
  </si>
  <si>
    <t>There is no change in the status of the SWWF as reported in note 11 to the annual financial statements of the Fund for the year ended June 30, 2018. Had the provision not been made, the net assets value per unit of the Fund would have been higher by Re.2.34 per unit in respect of equity sub fund, Re.0.83 per unit in respect of debt sub fund, Re.0.52 per unit in respect of money market sub fund as at December 31, 2018 (June 30, 2018: Re.2.77 per unit in respect of equity sub fund, Re.0.52 per unit in respect of debt sub fund, Re.0.34 per unit in respect of money market sub fund)</t>
  </si>
  <si>
    <t>There is no change in the status of the appeal filed by the Federal Board of Revenue in the Honorable Supreme Court of Pakistan in respect of levy of Federal Excise Duty, as reported in note 11 to the annual financial statements. Had the provision not been made, the net assets value per unit of the Fund would have been higher by Rs.1.5 (June 30, 2018: Rs.2.6) per unit in respect of equity sub fund, Rs.1.07 (June 30, 2018: Rs.0.68) per unit in respect of debt sub fund, Re.1.24 (June 30, 2018: Re.0.44) per unit in respect of money market sub fund  as at December 31, 2018.</t>
  </si>
  <si>
    <t>7.1</t>
  </si>
  <si>
    <t xml:space="preserve"> Fund (note 7.1)</t>
  </si>
  <si>
    <t xml:space="preserve"> Manager (note 7.2)</t>
  </si>
  <si>
    <t>Related parties / connected persons of the Fund include the Management Company, other collective investment schemes managed by the Management Company, MCB Bank Limited being the Holding Company of the Management Company, the Trustee, directors, key management personnel and other associated undertakings and connected persons. Connected persons also include any person beneficially owing directly or indirectly 10% or more of the units in the issue / net assets of the Fund.</t>
  </si>
  <si>
    <t>(Un-Audited)</t>
  </si>
  <si>
    <t>(Audited)</t>
  </si>
  <si>
    <t>December 31,</t>
  </si>
  <si>
    <t>June 30,</t>
  </si>
  <si>
    <t>---------- (Rupees in '000) -----------</t>
  </si>
  <si>
    <t>CONTRIBUTION TABLE</t>
  </si>
  <si>
    <t>NUMBER OF UNITS IN ISSUE</t>
  </si>
  <si>
    <t>Total units outstanding at beginning of the period</t>
  </si>
  <si>
    <t>Units redeemed during the period</t>
  </si>
  <si>
    <t>Total units in issue at end of the period</t>
  </si>
  <si>
    <t>Total units outstanding at the beginning of the year</t>
  </si>
  <si>
    <t>Units issued during the year</t>
  </si>
  <si>
    <t>Units redeemed during the year</t>
  </si>
  <si>
    <t>Total units in issue at the end of the year</t>
  </si>
  <si>
    <t>-Term deposit receipt</t>
  </si>
  <si>
    <t>13.</t>
  </si>
  <si>
    <t>Term deposit receipt - At fair value through profit or losss</t>
  </si>
  <si>
    <t>6.4.1</t>
  </si>
  <si>
    <t>at fair value through profit or loss - net</t>
  </si>
  <si>
    <t>CONDENSED INTERIM STATEMENT OF CASH FLOWS (UN-AUDITED)</t>
  </si>
  <si>
    <t>____________</t>
  </si>
  <si>
    <t>_____________________</t>
  </si>
  <si>
    <t xml:space="preserve"> Chief Executive Officer</t>
  </si>
  <si>
    <t>Money</t>
  </si>
  <si>
    <t>--------------- (Number of units) ---------------</t>
  </si>
  <si>
    <t>__________</t>
  </si>
  <si>
    <t>______________________</t>
  </si>
  <si>
    <t>Investments at fair value through profit or loss:</t>
  </si>
  <si>
    <t>Profit on bank and term deposits</t>
  </si>
  <si>
    <t xml:space="preserve">Adjustments for non cash and other items: </t>
  </si>
  <si>
    <t>at fair value through profit or loss</t>
  </si>
  <si>
    <t xml:space="preserve">Payable to Central Depository Company of </t>
  </si>
  <si>
    <t>Net cash (used in) / generated from operating activities</t>
  </si>
  <si>
    <t>Receipts from issuance of units</t>
  </si>
  <si>
    <t>Payments on redemption of units</t>
  </si>
  <si>
    <t>Unrealised diminution during the period in the market</t>
  </si>
  <si>
    <t xml:space="preserve">value of investments classified as </t>
  </si>
  <si>
    <t>available for sale - net</t>
  </si>
  <si>
    <t>The Fund is an open-end pension fund consisting of three sub-funds namely; Equity Sub-Fund, Debt Sub-Fund and Money Market Sub-Fund. Units are offered for public subscription on a continuous basis. The number of units of any sub-fund purchased out of contributions depends on the Allocation Scheme selected by the respective Participant out of the allocation schemes offered by the Pension Fund Manager.</t>
  </si>
  <si>
    <t>Title to the assets of the Fund is held in the name of Central Depository Company Limited as Trustee of the Fund.</t>
  </si>
  <si>
    <t>International Accounting Standard (IAS) 34, 'Interim Financial Reporting', issued by the International Accounting Standards Board (IASB) as notified under the Companies Act, 2017; and</t>
  </si>
  <si>
    <t>6.1</t>
  </si>
  <si>
    <t>6.2</t>
  </si>
  <si>
    <t>At fair value through</t>
  </si>
  <si>
    <t xml:space="preserve">profit or loss </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</si>
  <si>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</si>
  <si>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13.1</t>
  </si>
  <si>
    <t>13.2</t>
  </si>
  <si>
    <t>ACCRUED EXPENSES AND OTHER LIABILITIES</t>
  </si>
  <si>
    <t>Provision for Federal Excise Duty on</t>
  </si>
  <si>
    <t>Provision for Federal Excise Duty on remuneration of Pension Fund Manager</t>
  </si>
  <si>
    <t>------------ (Number of units) ------------</t>
  </si>
  <si>
    <t xml:space="preserve">Equity </t>
  </si>
  <si>
    <t xml:space="preserve">Debt </t>
  </si>
  <si>
    <t xml:space="preserve">Market  </t>
  </si>
  <si>
    <t>Balances with banks - savings accounts</t>
  </si>
  <si>
    <t>Term deposit receipt</t>
  </si>
  <si>
    <t xml:space="preserve">MCB Arif Habib Savings and Investments Limited - </t>
  </si>
  <si>
    <t>Remuneration (including indirect taxes)</t>
  </si>
  <si>
    <t>Central Depository Company of Pakistan Limited - Trustee</t>
  </si>
  <si>
    <t xml:space="preserve">Group / Associated companies </t>
  </si>
  <si>
    <t>Arif Habib Limited - Brokerage House</t>
  </si>
  <si>
    <t>Brokerage expense*</t>
  </si>
  <si>
    <t>Balances outstanding at period end:</t>
  </si>
  <si>
    <t>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</si>
  <si>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Sindh sales tax payable on remuneration</t>
  </si>
  <si>
    <t>Brokerage payable*</t>
  </si>
  <si>
    <t>----------------------------- (Units) -----------------------------</t>
  </si>
  <si>
    <t>MCB Arif Habib Savings and</t>
  </si>
  <si>
    <t>Investments Limited -</t>
  </si>
  <si>
    <t>Purchased during the period</t>
  </si>
  <si>
    <t>Sold during the period</t>
  </si>
  <si>
    <t>Bonus / right issue during the period</t>
  </si>
  <si>
    <t>Unrealised gain / (loss)</t>
  </si>
  <si>
    <t>Unrealised (loss) / gain</t>
  </si>
  <si>
    <t>-------------- (%) -------------</t>
  </si>
  <si>
    <t>The Hub Power Company Limited</t>
  </si>
  <si>
    <t>Number of shares</t>
  </si>
  <si>
    <t>The Searle Company Limited</t>
  </si>
  <si>
    <t>Listed equity securities - at fair value through profit or loss</t>
  </si>
  <si>
    <t>Name of security</t>
  </si>
  <si>
    <t>Sold / matured during the period</t>
  </si>
  <si>
    <t>Pakistan investment bonds - 20 years</t>
  </si>
  <si>
    <t>Market Treasury Bills - 3 months</t>
  </si>
  <si>
    <t>Government securities</t>
  </si>
  <si>
    <t>Debt securities - Term</t>
  </si>
  <si>
    <t xml:space="preserve">Finance Certificates / </t>
  </si>
  <si>
    <t>Sukuks</t>
  </si>
  <si>
    <t>------ % ------</t>
  </si>
  <si>
    <t>Debt securities - Term finance certificates / Sukuks - at fair value through profit or loss</t>
  </si>
  <si>
    <t>The Bank of Punjab</t>
  </si>
  <si>
    <t>5.3.1</t>
  </si>
  <si>
    <t>Rating</t>
  </si>
  <si>
    <t>Maturity</t>
  </si>
  <si>
    <t>Secured / unsecured</t>
  </si>
  <si>
    <t>Government securities - at fair value through profit or loss</t>
  </si>
  <si>
    <t>Significant terms and conditions of term finance certificates / sukuks outstanding at the period end are as follows:</t>
  </si>
  <si>
    <t>Interest rate per annum</t>
  </si>
  <si>
    <t>Per certificate</t>
  </si>
  <si>
    <t>3M KIBOR + 1.00%</t>
  </si>
  <si>
    <t>6M KIBOR + 0.50%</t>
  </si>
  <si>
    <t>6M KIBOR + 1.00%</t>
  </si>
  <si>
    <t>3M KIBOR + 1.50%</t>
  </si>
  <si>
    <t>6M KIBOR + 1.40%</t>
  </si>
  <si>
    <t>AA</t>
  </si>
  <si>
    <t>AA-</t>
  </si>
  <si>
    <t>AA+</t>
  </si>
  <si>
    <t xml:space="preserve">Unsecured </t>
  </si>
  <si>
    <t>Secured</t>
  </si>
  <si>
    <t xml:space="preserve">Aspin Pharma (Private) Limited </t>
  </si>
  <si>
    <t>A</t>
  </si>
  <si>
    <r>
      <t xml:space="preserve">5.1.1 </t>
    </r>
    <r>
      <rPr>
        <sz val="11"/>
        <rFont val="Arial"/>
        <family val="2"/>
      </rPr>
      <t>Following shares have been pledged with National Clearing Company of Pakistan Limited (NCCPL) as security against settlement of the Sub-Fund's trades in terms of Circular No. 11 dated October 23, 2007 issued by SECP:</t>
    </r>
  </si>
  <si>
    <t>----- (Number of shares) -----</t>
  </si>
  <si>
    <t>Un-listed</t>
  </si>
  <si>
    <t>Listed</t>
  </si>
  <si>
    <t>Individuals:</t>
  </si>
  <si>
    <t>Issuance of units</t>
  </si>
  <si>
    <t>Redemption of units</t>
  </si>
  <si>
    <t xml:space="preserve">Element of (loss) / income and capital </t>
  </si>
  <si>
    <t>(losses) / gains included in the prices of units sold</t>
  </si>
  <si>
    <t>less those in units redeemed - net</t>
  </si>
  <si>
    <t>BANK CHARGES - ASKARI BANK LIMITED</t>
  </si>
  <si>
    <t>051000100002</t>
  </si>
  <si>
    <t xml:space="preserve"> Profit on - Allied Bank Limited - KSE Branch</t>
  </si>
  <si>
    <t>040200100111</t>
  </si>
  <si>
    <t>Profit On - Faysal Bank Limited Lahore Branch</t>
  </si>
  <si>
    <t>040200100110</t>
  </si>
  <si>
    <t>Profit Receivable - Allied Bank Limited - Kse Branch</t>
  </si>
  <si>
    <t>010601100110</t>
  </si>
  <si>
    <t>Profit Receivable - Faysal Bank Limited Lahore Branch</t>
  </si>
  <si>
    <t>010601100109</t>
  </si>
  <si>
    <t>Bank Balances - Faysal Bank Limited- Lahore Branch</t>
  </si>
  <si>
    <t>010100100117</t>
  </si>
  <si>
    <t>Bank Balances -Allied Bank Limited-Kse Branch</t>
  </si>
  <si>
    <t>010100100114</t>
  </si>
  <si>
    <t>Bank Charges - Zarai Taraqiati Bank Limited</t>
  </si>
  <si>
    <t>051000100020</t>
  </si>
  <si>
    <t>Bank Charges - Bank Al-Habib Limited</t>
  </si>
  <si>
    <t>051000100017</t>
  </si>
  <si>
    <t>BANK CHARGES - FAYSAL BANK LIMITED</t>
  </si>
  <si>
    <t>051000100007</t>
  </si>
  <si>
    <t>Profit On - Bank Al Habib Limited - Shahrah-E-Faisal</t>
  </si>
  <si>
    <t>040200100101</t>
  </si>
  <si>
    <t>Bank Balances - Bank Al Habib Limited - Shahra-E-Faisal Branch</t>
  </si>
  <si>
    <t>010100100092</t>
  </si>
  <si>
    <t>Saving</t>
  </si>
  <si>
    <t>Bestway Cement Limited</t>
  </si>
  <si>
    <t>Habib Metropolitan Bank Limited</t>
  </si>
  <si>
    <t>Abbott Laboratories (Pakistan) Limited</t>
  </si>
  <si>
    <t>Pak Elektron Limited</t>
  </si>
  <si>
    <t>Pakistan Investment Bonds - 3 years</t>
  </si>
  <si>
    <t>Pakistan Investment Bonds - 5 years</t>
  </si>
  <si>
    <t>Market Treasury Bills - 6 months</t>
  </si>
  <si>
    <t>Treasury Bill maturing within 3 months</t>
  </si>
  <si>
    <t>Insurance</t>
  </si>
  <si>
    <t>SHEZ</t>
  </si>
  <si>
    <t>NATF</t>
  </si>
  <si>
    <t>SRVI</t>
  </si>
  <si>
    <t>BATA</t>
  </si>
  <si>
    <t>SEPL</t>
  </si>
  <si>
    <t>Packages Limited</t>
  </si>
  <si>
    <t>CEPB</t>
  </si>
  <si>
    <t>EPCL</t>
  </si>
  <si>
    <t>BIFO</t>
  </si>
  <si>
    <t>ARPL</t>
  </si>
  <si>
    <t>SEARL</t>
  </si>
  <si>
    <t>IBLHL</t>
  </si>
  <si>
    <t>FFC</t>
  </si>
  <si>
    <t>ENGRO</t>
  </si>
  <si>
    <t>PAEL</t>
  </si>
  <si>
    <t>AGIL</t>
  </si>
  <si>
    <t>MTL</t>
  </si>
  <si>
    <t>POL</t>
  </si>
  <si>
    <t>OGDC</t>
  </si>
  <si>
    <t>MARI</t>
  </si>
  <si>
    <t>OIL &amp; GAS EXPLORATION COMPANIES</t>
  </si>
  <si>
    <t>APL</t>
  </si>
  <si>
    <t>MLCF</t>
  </si>
  <si>
    <t>LUCK</t>
  </si>
  <si>
    <t>KOHC</t>
  </si>
  <si>
    <t>BWCL</t>
  </si>
  <si>
    <t>Interloop Limited</t>
  </si>
  <si>
    <t>UBL</t>
  </si>
  <si>
    <t>HMB</t>
  </si>
  <si>
    <t>HBL</t>
  </si>
  <si>
    <t>FABL</t>
  </si>
  <si>
    <t>BAHL</t>
  </si>
  <si>
    <t>BAFL</t>
  </si>
  <si>
    <t>ABL</t>
  </si>
  <si>
    <t>Capital Gain</t>
  </si>
  <si>
    <t>Unrealised gain</t>
  </si>
  <si>
    <t>Closing</t>
  </si>
  <si>
    <t>(Un-audited)</t>
  </si>
  <si>
    <t xml:space="preserve">- Dividend income from investments </t>
  </si>
  <si>
    <t>- Net capital gain / (loss) on sale of investments</t>
  </si>
  <si>
    <t>NET ASSETS VALUE PER UNIT</t>
  </si>
  <si>
    <t>Unrealised  gain / (loss)</t>
  </si>
  <si>
    <t>Jahangir Siddiqui &amp; Co. Ltd.</t>
  </si>
  <si>
    <t>- Income from Government securities</t>
  </si>
  <si>
    <t>- Income from term finance and sukuk certificates</t>
  </si>
  <si>
    <t>- Income on commercial papers</t>
  </si>
  <si>
    <t xml:space="preserve">Other income </t>
  </si>
  <si>
    <t>Net capital (gain) / loss on sale of investments</t>
  </si>
  <si>
    <t>Net decrease in cash and cash equivalents</t>
  </si>
  <si>
    <t>Commercial papers</t>
  </si>
  <si>
    <t>Details of transactions and balances at period end with related parties / connected persons, other than those which have been disclosed elsewhere in these interim financial statements, are as follows:</t>
  </si>
  <si>
    <t>Commercial paper</t>
  </si>
  <si>
    <t>Figures have been rounded off to the nearest thousand rupee unless otherwise stated.</t>
  </si>
  <si>
    <t>AAA</t>
  </si>
  <si>
    <t>Remuneration payable to the Pension Fund Manager and the Trustee is determined in accordance with the provision of the VPS Rules and constitutive documents of the Fund respectively.</t>
  </si>
  <si>
    <t xml:space="preserve">Provision for Federal Excise Duty on </t>
  </si>
  <si>
    <t xml:space="preserve">of Pakistan Limited - Trustee </t>
  </si>
  <si>
    <t>period after taxation</t>
  </si>
  <si>
    <t xml:space="preserve">Other comprehensive </t>
  </si>
  <si>
    <t xml:space="preserve">Unrealised diminution on revaluation </t>
  </si>
  <si>
    <t xml:space="preserve">of investments classified as fair </t>
  </si>
  <si>
    <t>income / available for sale - net</t>
  </si>
  <si>
    <t xml:space="preserve">value through other comprehensive </t>
  </si>
  <si>
    <t xml:space="preserve">Items to be reclassified to profit or </t>
  </si>
  <si>
    <t>loss in subsequent period:</t>
  </si>
  <si>
    <t>These interim financial statements were authorised for issue on ________________________ by the Board of Directors of the Pension Fund Manager.</t>
  </si>
  <si>
    <t>These condensed interim financial statements are presented in Pakistani Rupee, which is the functional and presentation currency of the Fund.</t>
  </si>
  <si>
    <t>These condensed interim financial statements of the Fund have been prepared in accordance with the accounting and reporting standards as applicable in Pakistan for interim financial reporting. The accounting and reporting standards as applicable in Pakistan for interim financial reporting comprise of:</t>
  </si>
  <si>
    <t>5.1-5.3</t>
  </si>
  <si>
    <t>* These have a face value of Rs.5 per share.</t>
  </si>
  <si>
    <t xml:space="preserve">Sindh sales tax on </t>
  </si>
  <si>
    <t>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t>
  </si>
  <si>
    <t>------------------------------- (Rupees '000) -------------------------------</t>
  </si>
  <si>
    <t>SEP Qtr (2020)</t>
  </si>
  <si>
    <t>010100100054</t>
  </si>
  <si>
    <t>Bank Balances - Mcb Bank Limited - Shaheen Complex Branch</t>
  </si>
  <si>
    <t>01190010001</t>
  </si>
  <si>
    <t>Recievable Against Bonus Shares Withheld</t>
  </si>
  <si>
    <t>020300100001</t>
  </si>
  <si>
    <t>UNAPPROPRIATED INCOME</t>
  </si>
  <si>
    <t>040200100021</t>
  </si>
  <si>
    <t>Profit On - Mcb Bank Limited - Shaheen Complex Branch</t>
  </si>
  <si>
    <t>010303600000</t>
  </si>
  <si>
    <t>APPRECIAION/DIMUNITION ON PIB FRB -HFT</t>
  </si>
  <si>
    <t>010303600001</t>
  </si>
  <si>
    <t>INVESTMENT IN PIB HFT - FRB</t>
  </si>
  <si>
    <t>010303600003</t>
  </si>
  <si>
    <t>DISCOUNT/AMORTIZATION ON PIB FRB- HFT</t>
  </si>
  <si>
    <t>010601700001</t>
  </si>
  <si>
    <t>ACCRUED PROFIT ON GOP IJARA SUKUK</t>
  </si>
  <si>
    <t>010602800001</t>
  </si>
  <si>
    <t>ACCRUED PROFIT ON PIB - FRB</t>
  </si>
  <si>
    <t>040100200001</t>
  </si>
  <si>
    <t>CAPITAL GAIN / (LOSS) ON SALE OF DEBT SECURITIES</t>
  </si>
  <si>
    <t>040102000001</t>
  </si>
  <si>
    <t>URG / LOSS INVESTMENT IN PIB FRB -HFT</t>
  </si>
  <si>
    <t>040202400001</t>
  </si>
  <si>
    <t>INCOME ON GOVT SECTY PIBS FRB</t>
  </si>
  <si>
    <t>040202500001</t>
  </si>
  <si>
    <t>AMORTIZATION / DISCOUNT ON GOVT SEC PIBS FRB</t>
  </si>
  <si>
    <t>050100500001</t>
  </si>
  <si>
    <t>Back Office Operation Expenses</t>
  </si>
  <si>
    <t>050100500002</t>
  </si>
  <si>
    <t>SST on Back Office Operation Expenses</t>
  </si>
  <si>
    <t>--------------------------------- (Rupees in '000) ---------------------------------</t>
  </si>
  <si>
    <t>------- (Rupees in '000') -------</t>
  </si>
  <si>
    <t>Indus Motors Company Limited</t>
  </si>
  <si>
    <t>------------------- (Rupees in '000') -------------------</t>
  </si>
  <si>
    <t>Pioneer Cement Limited</t>
  </si>
  <si>
    <t>Berger Paints Pakistan</t>
  </si>
  <si>
    <t>Engro Polymer and Chemicals Limited</t>
  </si>
  <si>
    <t>Bank Al Habib Limited</t>
  </si>
  <si>
    <t>Bank Of Punjab</t>
  </si>
  <si>
    <t>Murree Brewery Company</t>
  </si>
  <si>
    <t>Service Industries</t>
  </si>
  <si>
    <t>Shifa International Hospitals</t>
  </si>
  <si>
    <t>Tri-Pak Films</t>
  </si>
  <si>
    <t>Ibl Healthcare Limited</t>
  </si>
  <si>
    <t>Gul Ahmed Textile Mills Limited</t>
  </si>
  <si>
    <t>EFU General Insurance Limited</t>
  </si>
  <si>
    <t>------------------- (Number of shares) -------------------</t>
  </si>
  <si>
    <t>---------------------------------------------------------------- (Rupees in '000') ----------------------------------------------------------------</t>
  </si>
  <si>
    <t>------------------------------------------------------------ (Rupees in '000') ------------------------------------------------------------</t>
  </si>
  <si>
    <t>------------------ (Number of certificates) ------------------</t>
  </si>
  <si>
    <t>Face / redemption value
(Rupees in '000')</t>
  </si>
  <si>
    <t>------------------------------ (Rupees in '000') ------------------------------</t>
  </si>
  <si>
    <t>------------------------------ (Rupees in '000) ------------------------------</t>
  </si>
  <si>
    <t>------------------------------------ (Rupees in '000') -------------------------------------</t>
  </si>
  <si>
    <t>As at 
July 01, 2020</t>
  </si>
  <si>
    <t>---------------------------- (Rupees in '000') ----------------------------</t>
  </si>
  <si>
    <t xml:space="preserve">    Pakistan Limited - Trustee </t>
  </si>
  <si>
    <t>Net income from operating activities</t>
  </si>
  <si>
    <t>Net income for the period before taxation</t>
  </si>
  <si>
    <t>Earnings per unit</t>
  </si>
  <si>
    <t>EARNINGS PER UNIT</t>
  </si>
  <si>
    <t>Earnings per unit based on cumulative weighted average units for the period has not been disclosed as in the opinion of the Management Company the determination of the same is not practicable.</t>
  </si>
  <si>
    <t>- Net unrealised gain on revaluation of investments</t>
  </si>
  <si>
    <t xml:space="preserve">Net income for the </t>
  </si>
  <si>
    <t>Net cash generated from / (used in) financing activities</t>
  </si>
  <si>
    <t xml:space="preserve">Element of (lncome) / loss and capital </t>
  </si>
  <si>
    <t xml:space="preserve">(gains) / losses included in prices of units </t>
  </si>
  <si>
    <t xml:space="preserve">Pension Fund Manager </t>
  </si>
  <si>
    <t>Markup receivable</t>
  </si>
  <si>
    <t>6M KIBOR + 0.90%</t>
  </si>
  <si>
    <t>MCB-Arif Habib Savings and Investments Limited has been licensed to act as a Pension Fund Manager under the VPS Rules through a certificate of registration issued by the SECP. The registered office of the Management Company is situated at 2nd Floor, Adamjee House, I.I. Chundrigar Road, Karachi, Pakistan.</t>
  </si>
  <si>
    <t xml:space="preserve">gains / (losses) included in the prices of units </t>
  </si>
  <si>
    <t>sold less those in units redeemed - net</t>
  </si>
  <si>
    <t xml:space="preserve">- Net unrealised gain / (loss) on </t>
  </si>
  <si>
    <t xml:space="preserve">  revaluation of investments</t>
  </si>
  <si>
    <t>March 31, 2021 (Un-audited)</t>
  </si>
  <si>
    <t>Nine months ended March 31, 2021</t>
  </si>
  <si>
    <t>Quarter ended March 31, 2021</t>
  </si>
  <si>
    <t>Quarter ended March 31, 2020</t>
  </si>
  <si>
    <t>FOR THE QUARTER ENDED MARCH 31, 2021</t>
  </si>
  <si>
    <t>Nine Months ended March 31, 2021</t>
  </si>
  <si>
    <t>March 31,</t>
  </si>
  <si>
    <t>As at March 31, 2021</t>
  </si>
  <si>
    <t>FOR THE NINE MONTHS ENDED MARCH 31, 2021 (Un-audited)</t>
  </si>
  <si>
    <t>Advances against IPO subscription debt security</t>
  </si>
  <si>
    <t>Pension Fund Manager *</t>
  </si>
  <si>
    <t>PROFIT RECEIVABLE - BANK AL FALAH LIMITED  - KSE</t>
  </si>
  <si>
    <t>010100100129</t>
  </si>
  <si>
    <t>Bank Balances -Soneri Bank Limited-New Challi Branch</t>
  </si>
  <si>
    <t>Automobile Assembler</t>
  </si>
  <si>
    <t>Automobile Parts &amp; Accessories</t>
  </si>
  <si>
    <t>Agriauto Industires Limited</t>
  </si>
  <si>
    <t>Cable &amp; Electrical Goods</t>
  </si>
  <si>
    <t>Chemicals</t>
  </si>
  <si>
    <t>Commercial Banks</t>
  </si>
  <si>
    <t>Food &amp; Personal Care Products</t>
  </si>
  <si>
    <t>National Foods Limited</t>
  </si>
  <si>
    <t>Leather &amp; Tanneries</t>
  </si>
  <si>
    <t>Oil And Gas Marketing Companies</t>
  </si>
  <si>
    <t>Paper And Board</t>
  </si>
  <si>
    <t>Power Generation &amp; Distribution</t>
  </si>
  <si>
    <t>Technology &amp; Communications</t>
  </si>
  <si>
    <t>Textile Composite</t>
  </si>
  <si>
    <t>14</t>
  </si>
  <si>
    <t>Financial assets which are tradable in an open market are revalued at the market prices prevailing on the close of trading i.e., period end. The estimated fair value of all other financial assets and financial liabilities is considered not significantly different from book value as these are short term in nature.</t>
  </si>
  <si>
    <t>The following table shows financial instruments recognized at fair value based on:</t>
  </si>
  <si>
    <t>Level 1 : quoted prices in active markets for identical assets or liabilities;</t>
  </si>
  <si>
    <t>Level 2 : those involving inputs other than quoted prices included in Level 1 that are observable for the asset or liability, either directly (as prices) or indirectly (derived from prices); and</t>
  </si>
  <si>
    <t>Level 3 : those with inputs for the asset or liability that are not based on observable market data (unobservable inputs).</t>
  </si>
  <si>
    <t>The annexed notes from 1 to 17 form an integral part of these interim financial statements.</t>
  </si>
  <si>
    <t>SUMMARY OF SIGNIFICANT ACCOUNTING POLICIES, ACCOUNTING ESTIMATES, JUDGMENTS AND RISK MANAGEMENT POLICIES</t>
  </si>
  <si>
    <t>Certain prior period's figures have been re-arranged / re-classified, wherever necessary, to facilitate comparison in the presentation in the current period. However, there are material re-arrangements / re-classifications to report.</t>
  </si>
  <si>
    <t>050500100002</t>
  </si>
  <si>
    <t>Taxationworkers Welfare Fund (Wwf) - Reversal</t>
  </si>
  <si>
    <t>010603500001</t>
  </si>
  <si>
    <t>Accrued Profit on PIB FRB- Fortnightly</t>
  </si>
  <si>
    <t>010700200001</t>
  </si>
  <si>
    <t>ADVANCES AGAINST IPO SUBSCRIPTION DEBT SECURITY</t>
  </si>
  <si>
    <t>040102100001</t>
  </si>
  <si>
    <t>CAPITAL GAIN / (LOSS) ON SALE OF PIB FRB -HFT</t>
  </si>
  <si>
    <t>040200100122</t>
  </si>
  <si>
    <t>Profit On -Soneri Bank Limited-New Challi Branch</t>
  </si>
  <si>
    <t>040204200001</t>
  </si>
  <si>
    <t>Income on PIB FRB - Fortnightly</t>
  </si>
  <si>
    <t>040300300001</t>
  </si>
  <si>
    <t>OTHER INCOME</t>
  </si>
  <si>
    <t>051000100027</t>
  </si>
  <si>
    <t>Bank Charges - Soneri Bank Limited</t>
  </si>
  <si>
    <t>AS AT MARCH 31, 2022</t>
  </si>
  <si>
    <t>March 31, 2022 (Un-audited)</t>
  </si>
  <si>
    <t xml:space="preserve"> June 30, 2021 (Audited)</t>
  </si>
  <si>
    <t>FOR THE NINE MONTHS ENDED MARCH 31, 2022</t>
  </si>
  <si>
    <t>Nine months ended March 31, 2022</t>
  </si>
  <si>
    <t>FOR THE QUARTER ENDED MARCH 31, 2022</t>
  </si>
  <si>
    <t>Quarter ended March 31, 2022</t>
  </si>
  <si>
    <t>Nine Months ended March 31, 2022</t>
  </si>
  <si>
    <t>As at July 01, 2021</t>
  </si>
  <si>
    <t>As at March 31, 2022</t>
  </si>
  <si>
    <t>Balance as at March 31, 2022</t>
  </si>
  <si>
    <t>June 30, 2021 (Audited)</t>
  </si>
  <si>
    <t>There were no contingencies and commitments outstanding as at March 31, 2022 (June 30, 2021: Nil).</t>
  </si>
  <si>
    <t>June 30, 2021</t>
  </si>
  <si>
    <t>Nine months ended March 31, 2022 (Un-audited)</t>
  </si>
  <si>
    <t>2021</t>
  </si>
  <si>
    <t>Nine months ended</t>
  </si>
  <si>
    <t>2021
(Un-audited)</t>
  </si>
  <si>
    <t>As at 
July 01, 2021</t>
  </si>
  <si>
    <t xml:space="preserve">Money  </t>
  </si>
  <si>
    <t>These condensed interim financial statements do not include all the information and disclosures required in the annual financial statements and should be read in conjunction with the financial statements of the Fund for the year ended June 30, 2021.</t>
  </si>
  <si>
    <t>The Pakistan Credit Rating Agency (PACRA) has assigned Management quality rating of "AM1" dated October 06, 2021 to the Management Company.</t>
  </si>
  <si>
    <t>Total as at March 31, 2022 (Un-audited)</t>
  </si>
  <si>
    <t>Total as at June 30, 2021 (Audited)</t>
  </si>
  <si>
    <t>Total as at March 31, 2022 (Un-Audited)</t>
  </si>
  <si>
    <t>FOR THE NINE MONTHS ENDED MARCH 31, 2022 (Un-audited)</t>
  </si>
  <si>
    <t>DEC Qtr (2021)</t>
  </si>
  <si>
    <t>As at June 30, 2021</t>
  </si>
  <si>
    <t>The accounting policies adopted and the methods of computation of balances used in the preparation of these condensed interim financial statements are the same as those applied in the preparation of the annual financial statements of the Fund for the year ended June 30, 2021.</t>
  </si>
  <si>
    <t>The preparation of the condensed interim financial statements in conformity with accounting and reporting standards as applicable in Pakistan requires management to make estimates, assumptions and use judgments that affect the application of policies and reported amounts of assets, liabilities, income and expenses. Estimates, assumptions and judgments are continually evaluated and are based on historical experience and other factors, including reasonable expectations of future events. Revisions to accounting estimates are recognised prospectively commencing from the period of revision. In preparing the condensed interim financial statements, the significant judgments made by management in applying the Fund’s accounting policies and the key sources of estimation and uncertainty were the same as those applied to the financial statements as at end for the year ended June 30, 2021. The Fund’s financial risk management objectives and policies are consistent with those disclosed in the annual financial statements of the Funds for the year ended June 30, 2021.</t>
  </si>
  <si>
    <t xml:space="preserve">(Reversal) / Provision for Sindh Workers' Welfare Fund </t>
  </si>
  <si>
    <t>NOTES TO THE CONDENSED INTERIM FINANCIAL INFORMATION (UN-AUDITED)</t>
  </si>
  <si>
    <t xml:space="preserve">The Pakistan Pension Fund (the Fund) was established under a Trust Deed executed between MCB-Arif Habib Savings and Investments Limited as Pension Fund Manager and Muslim Commercial Financial Services (Private) Limited (MCFSL) as Trustee. The Trust Deed was approved by the Securities and Exchange Commission of Pakistan (SECP) on May 24, 2007 and was executed on June 04, 2007 under the Voluntary Pension System Rules, 2005 (VPS Rules). Habib Metropolitan Bank Limited (HMBL) was appointed as the new Trustee in place of MCFSL through a revised Trust Deed dated June 16, 2011 which was approved by SECP on July 07, 2011. Central Depository Company of Pakistan Limited was appointed as the new Trustee in place of HMBL through a revised Trust Deed dated July 21, 2014 which was approved by SECP on July 23, 2014. The Trust Act, 1882 has been repealed due to the promulgation of Provincial Trust Act namely “Sindh Trusts Act, 2020” (the Sindh Trust Act) as empowered under the Eighteenth Amendment to the Constitution of Pakistan. The Fund is required to be registered under the Sindh Trust Act. Accordingly,  on August 12, 2021 the above-mentioned Trust Deed has been registered under the Sindh Trust Act. </t>
  </si>
  <si>
    <t>The requirements of the Constitutive Documents, Voluntary Pension System Rules, 2005 (VPS Rules), The Non-Banking Finance Companies and Notified Entities Regulations, 2008 (NBFC Regulations) and the directives issued by the SECP.</t>
  </si>
  <si>
    <t>Wherever the requirements of the Constitutive Documents, the VPS Rules, NBFC Regulations  or the directives issued by the SECP differ with the requirements of IFRS, the requirements of the Trust Deed, the VPS Rules (2005) or the requirements of the said directives prevail.</t>
  </si>
  <si>
    <t>FOR THE NINE MONTHS PERIOD ENDED MARCH 31, 2022</t>
  </si>
  <si>
    <t>As at March31, 2022</t>
  </si>
  <si>
    <t>EXPENSE RATIO</t>
  </si>
  <si>
    <t>Equity Sub Fund</t>
  </si>
  <si>
    <t>Debt Sub Fund</t>
  </si>
  <si>
    <t>Money Sub Fund</t>
  </si>
  <si>
    <t>Pakistan Investment Bonds - 2 years</t>
  </si>
  <si>
    <t>Pakistan investment bonds - 15 years</t>
  </si>
  <si>
    <t>Meezan Bank Limited - 2nd Issue</t>
  </si>
  <si>
    <t>Pakistan investment bonds - 10 years</t>
  </si>
  <si>
    <t>Market Treasury Bills - 12 months</t>
  </si>
  <si>
    <t xml:space="preserve">Bank Al Habib Ltd. </t>
  </si>
  <si>
    <t>Pak Elektron Ltd.</t>
  </si>
  <si>
    <t>Honda Atlas Cars(Pakistan) Limited</t>
  </si>
  <si>
    <t>Pak Suzuki Motors Company Limited</t>
  </si>
  <si>
    <t>Atlas Battery Limited</t>
  </si>
  <si>
    <t>Ghandhara Tyre &amp; Rubber Company Limited</t>
  </si>
  <si>
    <t>Panther Tyres Limited</t>
  </si>
  <si>
    <t>Gharibwal Cement Ltd</t>
  </si>
  <si>
    <t>Kohat Cement Company Limited</t>
  </si>
  <si>
    <t>Bank AlFalah Limited</t>
  </si>
  <si>
    <t>Bankislami Pakistan Limited</t>
  </si>
  <si>
    <t>Engineering</t>
  </si>
  <si>
    <t>AGHA STEEL IND. LTD</t>
  </si>
  <si>
    <t>Amreli Steels Limited</t>
  </si>
  <si>
    <t>International Industries Limited</t>
  </si>
  <si>
    <t>Mughal Iron &amp; Steel Industries Limited</t>
  </si>
  <si>
    <t>The Organic Meat Company Limited</t>
  </si>
  <si>
    <t>Glass &amp; Ceramics</t>
  </si>
  <si>
    <t>Shabbir Tiles &amp; Ceramics Limited</t>
  </si>
  <si>
    <t>Tariq Glass Industries</t>
  </si>
  <si>
    <t>Pakistan Aluminium Beverage Cans Limited</t>
  </si>
  <si>
    <t>Pakistan State Oil Company Limited</t>
  </si>
  <si>
    <t>Citi Pharma limited</t>
  </si>
  <si>
    <t>Glaxosmithkline Consumer Healthcare Pakistan Limited</t>
  </si>
  <si>
    <t>Highnoon Laboratories Limited</t>
  </si>
  <si>
    <t>Air Link Communication Ltd</t>
  </si>
  <si>
    <t>Octopus Digital Limited</t>
  </si>
  <si>
    <t>Systems Limited</t>
  </si>
  <si>
    <t>TRG Pakistan Limited</t>
  </si>
  <si>
    <r>
      <rPr>
        <b/>
        <sz val="9.9"/>
        <rFont val="Arial"/>
        <family val="2"/>
      </rPr>
      <t xml:space="preserve">5.1.2   </t>
    </r>
    <r>
      <rPr>
        <sz val="11"/>
        <rFont val="Arial"/>
        <family val="2"/>
      </rPr>
      <t>As at March 31, 2022, the bonus shares of the Fund withheld by certain companies at the time of declaration of bonus shares amounted to Rs. 1.31 million (June 30, 2021: Rs. 0.7006 million).</t>
    </r>
  </si>
  <si>
    <t>040200100124</t>
  </si>
  <si>
    <t>Profit On - ASKARI BANK LIMITED- CLOTH MARKET BRANCH</t>
  </si>
  <si>
    <r>
      <t xml:space="preserve">These are the saving accounts and carry interest at the rates ranging from </t>
    </r>
    <r>
      <rPr>
        <sz val="11"/>
        <color theme="1"/>
        <rFont val="Arial"/>
        <family val="2"/>
      </rPr>
      <t>5.5%</t>
    </r>
    <r>
      <rPr>
        <sz val="11"/>
        <color rgb="FFFF0000"/>
        <rFont val="Arial"/>
        <family val="2"/>
      </rPr>
      <t xml:space="preserve"> </t>
    </r>
    <r>
      <rPr>
        <sz val="11"/>
        <color theme="1"/>
        <rFont val="Arial"/>
        <family val="2"/>
      </rPr>
      <t>to 12.65%</t>
    </r>
    <r>
      <rPr>
        <sz val="11"/>
        <rFont val="Arial"/>
        <family val="2"/>
      </rPr>
      <t xml:space="preserve"> (June 30, 2021: 5.50% to 8.85%) per annum. These include balances of Rs. </t>
    </r>
    <r>
      <rPr>
        <sz val="11"/>
        <color theme="1"/>
        <rFont val="Arial"/>
        <family val="2"/>
      </rPr>
      <t>0.192</t>
    </r>
    <r>
      <rPr>
        <sz val="11"/>
        <rFont val="Arial"/>
        <family val="2"/>
      </rPr>
      <t xml:space="preserve"> million (June 30, 2021: Rs. 2.458 million), held with MCB Bank Limited, related party.</t>
    </r>
  </si>
  <si>
    <t>During the period, SRB through its letter dated August 12, 2021 has intimated MUFAP that themutual funds do not qualify as Financial Institutions / Industrial Establishments and are therefore, not liable to pay the SWWF contributions. Accordingly all Asset Management Companies, in consultation with SECP, reversed the cumulative provision for SWWF, on August 13, 2021.</t>
  </si>
  <si>
    <r>
      <t xml:space="preserve">There is no change in the status of the appeal filed by the Federal Board of Revenue in the Honorable Supreme Court of Pakistan in respect of levy of Federal Excise Duty, as reported in the annual financial statements. Had the provision not been made, the net assets value per unit of the Fund would have been higher by </t>
    </r>
    <r>
      <rPr>
        <sz val="11"/>
        <color theme="1"/>
        <rFont val="Arial "/>
      </rPr>
      <t>Rs.1.39</t>
    </r>
    <r>
      <rPr>
        <sz val="11"/>
        <rFont val="Arial "/>
      </rPr>
      <t xml:space="preserve"> (June 31, 2021: Rs.1.56) per unit in respect of Equity Sub-Fund, </t>
    </r>
    <r>
      <rPr>
        <sz val="11"/>
        <color theme="1"/>
        <rFont val="Arial "/>
      </rPr>
      <t>Rs.1.53</t>
    </r>
    <r>
      <rPr>
        <sz val="11"/>
        <rFont val="Arial "/>
      </rPr>
      <t xml:space="preserve"> (June 30, 2021: Rs.1.54) per unit in respect of Debt Sub-Fund, </t>
    </r>
    <r>
      <rPr>
        <sz val="11"/>
        <color theme="1"/>
        <rFont val="Arial "/>
      </rPr>
      <t>Rs. 0.55</t>
    </r>
    <r>
      <rPr>
        <sz val="11"/>
        <rFont val="Arial "/>
      </rPr>
      <t xml:space="preserve"> (June 30, 2021: Rs. 0.60) per unit in respect of Money Market Sub-Fund as at March 31, 2022.</t>
    </r>
  </si>
  <si>
    <t>D.G. Khan Cement Company Limited*</t>
  </si>
  <si>
    <t>MCB Bank Limited*</t>
  </si>
  <si>
    <t>Aisha Steel Mills Limited*</t>
  </si>
  <si>
    <t>Fatima Fertilizer Company Limited*</t>
  </si>
  <si>
    <t>Nishat (Chunian) Limited*</t>
  </si>
  <si>
    <t>Nishat Mills Limited*</t>
  </si>
  <si>
    <t>*These Include Transactions with related parties</t>
  </si>
  <si>
    <t>The annualized total Expense Ratio (TER) of the Fund as at  March 31, 2022 is 2.04% which includes 0.25% representing government levies on the Fund such as sales taxes, annual fee to the SECP, etc. The prescribed limit for the total expense ratio of pension fund under equity sub fund (excluding government levies) is 2.5%.</t>
  </si>
  <si>
    <t>The annualized total Expense Ratio (TER) of the Fund as at March 31, 2022 is 2.18% which includes 0.24%  representing government levies on the Fund such as sales taxes, annual fee to the SECP, etc. The prescribed limit for the total expense ratio of pension fund under equity sub fund (excluding government levies) is 4.5%.</t>
  </si>
  <si>
    <t>The annualized total Expense Ratio (TER) of the Fund as at  March 31, 2022 is 1.94% which includes 0.25%  representing government levies on the Fund such as provision sales taxes, annual fee to the SECP, etc. The prescribed limit for the total expense ratio of pension fund under equity sub fund (excluding government levies) is 2%.</t>
  </si>
  <si>
    <t>Aisha Steel Mills Limited</t>
  </si>
  <si>
    <t>Fatima Fertilizer Company Limited</t>
  </si>
  <si>
    <t>Nishat (Chunian) Limited</t>
  </si>
  <si>
    <t>275,000 Shares (June 2021: Nil)</t>
  </si>
  <si>
    <t>450,000 Shares (June 2021: Nil)</t>
  </si>
  <si>
    <t>DG Khan Cement Company Limited</t>
  </si>
  <si>
    <t>700,000 Shares (June 2021: Nil)</t>
  </si>
  <si>
    <t>462,549 Shares (June 2021: Nil)</t>
  </si>
  <si>
    <t>Purchase of 75,000 (2021: Nil) shares</t>
  </si>
  <si>
    <t>Sale of 75,000 (2021: Nil) shares</t>
  </si>
  <si>
    <t>Purchase of 1,294,500 (2021: Nil) shares</t>
  </si>
  <si>
    <t>Sale of 594,500 (2021: Nil) shares</t>
  </si>
  <si>
    <t>Purchase of 146,300 (2021: Nil) shares</t>
  </si>
  <si>
    <t>Sale of 41,300 (2021: Nil) shares</t>
  </si>
  <si>
    <t>Purchase of 275,000 (2021: Nil) shares</t>
  </si>
  <si>
    <t>Purchase of 450,000 (2021: Nil) shares</t>
  </si>
  <si>
    <t>Purchase of 462,549 (2021: Nil) shares</t>
  </si>
  <si>
    <t>Dividend Income</t>
  </si>
  <si>
    <t>D.G. Khan Cement Company Limited</t>
  </si>
  <si>
    <t>105,000 Shares (June 2021: Nil)</t>
  </si>
  <si>
    <t>Nishat Mills Limited</t>
  </si>
  <si>
    <t>50,000 Shares (June 2021: Nil)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</si>
</sst>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quot;$&quot;\ #,##0.00;[Red]&quot;$&quot;\ \-#,##0.00"/>
    <numFmt numFmtId="166" formatCode="_ * #,##0.00_ ;_ * \-#,##0.00_ ;_ * &quot;-&quot;??_ ;_ @_ "/>
    <numFmt numFmtId="167" formatCode="_ * #,##0_ ;_ * \-#,##0_ ;_ * &quot;-&quot;??_ ;_ @_ "/>
    <numFmt numFmtId="168" formatCode="_(* #,##0_);_(* \(#,##0\);_(* &quot;-&quot;??_);_(@_)"/>
    <numFmt numFmtId="169" formatCode="#,##0_);\(#,##0\);_(* &quot;-&quot;?_);_(@_)"/>
    <numFmt numFmtId="170" formatCode="0.0"/>
    <numFmt numFmtId="171" formatCode="#,##0_);_(* \(#,##0\);_(* &quot;-&quot;??_);_(@_)"/>
    <numFmt numFmtId="172" formatCode="_-* #,##0_-;\-* #,##0_-;_-* &quot;-&quot;??_-;_-@_-"/>
    <numFmt numFmtId="173" formatCode="_-* #,##0.0_-;\-* #,##0.0_-;_-* &quot;-&quot;??_-;_-@_-"/>
    <numFmt numFmtId="174" formatCode="[$-409]d\-mmm\-yy;@"/>
    <numFmt numFmtId="175" formatCode="\£\ #,##0_);[Red]\(\£\ #,##0\)"/>
    <numFmt numFmtId="176" formatCode="\¥\ #,##0_);[Red]\(\¥\ #,##0\)"/>
    <numFmt numFmtId="177" formatCode="_(* #,##0.0_);_(* \(#,##0.0\);_(* &quot;-&quot;?_);@_)"/>
    <numFmt numFmtId="178" formatCode="0.0%"/>
    <numFmt numFmtId="179" formatCode="\•\ \ @"/>
    <numFmt numFmtId="180" formatCode="_ * #,##0.00_)&quot;F&quot;_ ;_ * \(#,##0.00\)&quot;F&quot;_ ;_ * &quot;-&quot;??_)&quot;F&quot;_ ;_ @_ "/>
    <numFmt numFmtId="181" formatCode="_(* #,##0.00_);_(* \(#,##0.00\);_(* \-??_);_(@_)"/>
    <numFmt numFmtId="182" formatCode="#,##0;\(#,##0\);0"/>
    <numFmt numFmtId="183" formatCode="General_)"/>
    <numFmt numFmtId="184" formatCode="\ \ _•\–\ \ \ \ @"/>
    <numFmt numFmtId="185" formatCode="&quot; $&quot;* #,##0.00_ ;"/>
    <numFmt numFmtId="186" formatCode="_([$€-2]* #,##0.00_);_([$€-2]* \(#,##0.00\);_([$€-2]* &quot;-&quot;??_)"/>
    <numFmt numFmtId="187" formatCode="&quot;$&quot;##,##0_);[Red]\(&quot;$&quot;#,##0\)"/>
    <numFmt numFmtId="188" formatCode="\I\n\t\i\a\l\ \c\a\p"/>
    <numFmt numFmtId="189" formatCode="_-* #,##0\ _P_t_s_-;\-* #,##0\ _P_t_s_-;_-* &quot;-&quot;\ _P_t_s_-;_-@_-"/>
    <numFmt numFmtId="190" formatCode="_-* #,##0.00\ _P_t_s_-;\-* #,##0.00\ _P_t_s_-;_-* &quot;-&quot;??\ _P_t_s_-;_-@_-"/>
    <numFmt numFmtId="191" formatCode="_-* #,##0\ _F_-;\-* #,##0\ _F_-;_-* &quot;-&quot;\ _F_-;_-@_-"/>
    <numFmt numFmtId="192" formatCode="_-* #,##0.00\ _F_-;\-* #,##0.00\ _F_-;_-* &quot;-&quot;??\ _F_-;_-@_-"/>
    <numFmt numFmtId="193" formatCode="[&gt;1]\ &quot;Pk of &quot;\ #;[=1]\ &quot;Each&quot;;\ 0.000\ &quot; km&quot;"/>
    <numFmt numFmtId="194" formatCode="0%_);\(0%\)"/>
    <numFmt numFmtId="195" formatCode="_(* #,##0.000_);_(* \(#,##0.000\);_(* &quot;-&quot;??_);_(@_)"/>
    <numFmt numFmtId="196" formatCode="_ * #,##0.00_)_ _ ;_ * \(#,##0.00\)_ _ ;_ * &quot;-&quot;??_)_ _ ;_ @_ "/>
    <numFmt numFmtId="197" formatCode="_ * #,##0.000_ ;_ * \-#,##0.000_ ;_ * &quot;-&quot;??_ ;_ @_ "/>
    <numFmt numFmtId="198" formatCode="[$-409]d\-mmm\-yyyy;@"/>
    <numFmt numFmtId="199" formatCode="#,##0_ "/>
    <numFmt numFmtId="200" formatCode="_(* #,##0.0_);_(* \(#,##0.0\);_(* &quot;-&quot;??_);_(@_)"/>
    <numFmt numFmtId="201" formatCode="[$-409]mmmm\ d\,\ yyyy;@"/>
    <numFmt numFmtId="202" formatCode="d\-mmm\-yyyy"/>
    <numFmt numFmtId="203" formatCode="[$-409]dd\-mmm\-yy;@"/>
    <numFmt numFmtId="204" formatCode="#,##0.0_);\(#,##0.0\)"/>
    <numFmt numFmtId="205" formatCode="0."/>
    <numFmt numFmtId="206" formatCode="_ * #,##0.0_ ;_ * \-#,##0.0_ ;_ * &quot;-&quot;??_ ;_ @_ "/>
    <numFmt numFmtId="207" formatCode="dd\-mmm\-yyyy"/>
    <numFmt numFmtId="208" formatCode="_-* #,##0\ &quot;F&quot;_-;\-* #,##0\ &quot;F&quot;_-;_-* &quot;-&quot;\ &quot;F&quot;_-;_-@_-"/>
    <numFmt numFmtId="209" formatCode="_(* #,##0.000_);_(* \(#,##0.000\);_(* &quot;-&quot;_);_(@_)"/>
  </numFmts>
  <fonts count="7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10"/>
      <name val="Arial"/>
      <family val="2"/>
    </font>
    <font>
      <sz val="8"/>
      <name val="Arial"/>
      <family val="2"/>
    </font>
    <font>
      <sz val="10"/>
      <name val="Arial"/>
      <family val="2"/>
    </font>
    <font>
      <sz val="11"/>
      <color indexed="8"/>
      <name val="Calibri"/>
      <family val="2"/>
    </font>
    <font>
      <sz val="12"/>
      <name val="Times New Roman"/>
      <family val="1"/>
    </font>
    <font>
      <sz val="10"/>
      <name val="Times New Roman"/>
      <family val="1"/>
    </font>
    <font>
      <b/>
      <sz val="10"/>
      <name val="Times New Roman"/>
      <family val="1"/>
    </font>
    <font>
      <b/>
      <sz val="10"/>
      <name val="Arial"/>
      <family val="2"/>
    </font>
    <font>
      <b/>
      <sz val="11"/>
      <name val="Times New Roman"/>
      <family val="1"/>
    </font>
    <font>
      <sz val="11"/>
      <name val="Times New Roman"/>
      <family val="1"/>
    </font>
    <font>
      <b/>
      <sz val="10"/>
      <color indexed="10"/>
      <name val="Arial"/>
      <family val="2"/>
    </font>
    <font>
      <sz val="9"/>
      <name val="Times New Roman"/>
      <family val="1"/>
    </font>
    <font>
      <b/>
      <sz val="12"/>
      <name val="Times New Roman"/>
      <family val="1"/>
    </font>
    <font>
      <b/>
      <sz val="8"/>
      <color indexed="24"/>
      <name val="Arial"/>
      <family val="2"/>
    </font>
    <font>
      <sz val="9"/>
      <name val="Arial"/>
      <family val="2"/>
    </font>
    <font>
      <b/>
      <sz val="9"/>
      <color indexed="24"/>
      <name val="Arial"/>
      <family val="2"/>
    </font>
    <font>
      <b/>
      <sz val="11"/>
      <color indexed="24"/>
      <name val="Arial"/>
      <family val="2"/>
    </font>
    <font>
      <sz val="12"/>
      <name val="Helv"/>
    </font>
    <font>
      <i/>
      <sz val="10"/>
      <name val="CG Omega"/>
      <family val="2"/>
    </font>
    <font>
      <sz val="10"/>
      <name val="CG Omega"/>
      <family val="2"/>
    </font>
    <font>
      <sz val="12"/>
      <name val="Arial"/>
      <family val="2"/>
    </font>
    <font>
      <b/>
      <sz val="12"/>
      <name val="Arial"/>
      <family val="2"/>
    </font>
    <font>
      <sz val="10"/>
      <color indexed="8"/>
      <name val="Arial"/>
      <family val="2"/>
    </font>
    <font>
      <b/>
      <sz val="12"/>
      <name val="Albertus Medium"/>
      <family val="2"/>
    </font>
    <font>
      <sz val="11"/>
      <name val="Arial"/>
      <family val="2"/>
    </font>
    <font>
      <b/>
      <sz val="11"/>
      <name val="Arial"/>
      <family val="2"/>
    </font>
    <font>
      <sz val="11"/>
      <color indexed="8"/>
      <name val="Times New Roman"/>
      <family val="1"/>
    </font>
    <font>
      <sz val="11"/>
      <color theme="1"/>
      <name val="Calibri"/>
      <family val="2"/>
      <scheme val="minor"/>
    </font>
    <font>
      <u/>
      <sz val="10"/>
      <color theme="10"/>
      <name val="Arial"/>
      <family val="2"/>
    </font>
    <font>
      <sz val="11"/>
      <color rgb="FFFF0000"/>
      <name val="Times New Roman"/>
      <family val="1"/>
    </font>
    <font>
      <b/>
      <sz val="13"/>
      <name val="Times New Roman"/>
      <family val="1"/>
    </font>
    <font>
      <sz val="10"/>
      <color indexed="8"/>
      <name val="MS Sans Serif"/>
      <family val="2"/>
    </font>
    <font>
      <sz val="9.9499999999999993"/>
      <color indexed="8"/>
      <name val="Verdana"/>
      <family val="2"/>
    </font>
    <font>
      <sz val="12"/>
      <name val="times new romam"/>
    </font>
    <font>
      <b/>
      <sz val="11"/>
      <color theme="1"/>
      <name val="Arial"/>
      <family val="2"/>
    </font>
    <font>
      <sz val="11"/>
      <color theme="1"/>
      <name val="Arial"/>
      <family val="2"/>
    </font>
    <font>
      <b/>
      <sz val="11"/>
      <name val="Arial "/>
    </font>
    <font>
      <sz val="11"/>
      <name val="Arial "/>
    </font>
    <font>
      <sz val="11"/>
      <color theme="0"/>
      <name val="Arial "/>
    </font>
    <font>
      <u val="doubleAccounting"/>
      <sz val="11"/>
      <name val="Arial"/>
      <family val="2"/>
    </font>
    <font>
      <b/>
      <sz val="11.5"/>
      <color rgb="FF000000"/>
      <name val="Arial"/>
      <family val="2"/>
    </font>
    <font>
      <sz val="11.5"/>
      <color rgb="FF000000"/>
      <name val="Arial"/>
      <family val="2"/>
    </font>
    <font>
      <sz val="11"/>
      <color rgb="FFFF0000"/>
      <name val="Arial"/>
      <family val="2"/>
    </font>
    <font>
      <b/>
      <sz val="11"/>
      <color indexed="8"/>
      <name val="Arial"/>
      <family val="2"/>
    </font>
    <font>
      <i/>
      <sz val="11"/>
      <name val="Arial"/>
      <family val="2"/>
    </font>
    <font>
      <b/>
      <sz val="11"/>
      <color indexed="8"/>
      <name val="Arial "/>
    </font>
    <font>
      <sz val="11"/>
      <color indexed="8"/>
      <name val="Arial "/>
    </font>
    <font>
      <b/>
      <i/>
      <sz val="11"/>
      <name val="Arial"/>
      <family val="2"/>
    </font>
    <font>
      <b/>
      <sz val="11"/>
      <color indexed="10"/>
      <name val="Arial"/>
      <family val="2"/>
    </font>
    <font>
      <sz val="11"/>
      <color indexed="10"/>
      <name val="Arial"/>
      <family val="2"/>
    </font>
    <font>
      <sz val="11"/>
      <color indexed="8"/>
      <name val="Arial"/>
      <family val="2"/>
    </font>
    <font>
      <u/>
      <sz val="11"/>
      <color theme="10"/>
      <name val="Arial"/>
      <family val="2"/>
    </font>
    <font>
      <b/>
      <sz val="11"/>
      <color rgb="FF000000"/>
      <name val="Arial"/>
      <family val="2"/>
    </font>
    <font>
      <sz val="11"/>
      <color rgb="FF000000"/>
      <name val="Arial"/>
      <family val="2"/>
    </font>
    <font>
      <b/>
      <u/>
      <sz val="11"/>
      <name val="Arial"/>
      <family val="2"/>
    </font>
    <font>
      <b/>
      <u/>
      <sz val="11"/>
      <name val="Arial "/>
    </font>
    <font>
      <b/>
      <sz val="11"/>
      <color theme="1"/>
      <name val="Arial "/>
    </font>
    <font>
      <b/>
      <sz val="11"/>
      <name val="Arial Black"/>
      <family val="2"/>
    </font>
    <font>
      <sz val="10"/>
      <color theme="1"/>
      <name val="Arial"/>
      <family val="2"/>
    </font>
    <font>
      <sz val="10"/>
      <color theme="1"/>
      <name val="Cambria"/>
      <family val="2"/>
    </font>
    <font>
      <sz val="12"/>
      <color theme="1"/>
      <name val="Times New Roman"/>
      <family val="2"/>
    </font>
    <font>
      <sz val="11"/>
      <color rgb="FF000000"/>
      <name val="Arial "/>
    </font>
    <font>
      <sz val="11"/>
      <color rgb="FFFF0000"/>
      <name val="Calibri"/>
      <family val="2"/>
      <scheme val="minor"/>
    </font>
    <font>
      <b/>
      <sz val="9.9"/>
      <name val="Arial"/>
      <family val="2"/>
    </font>
    <font>
      <b/>
      <sz val="10"/>
      <color theme="1"/>
      <name val="Arial"/>
      <family val="2"/>
    </font>
    <font>
      <sz val="11"/>
      <color theme="1"/>
      <name val="Arial "/>
    </font>
  </fonts>
  <fills count="7">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rgb="FFFFFF00"/>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2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s>
  <cellStyleXfs count="352">
    <xf numFmtId="0" fontId="0" fillId="0" borderId="0"/>
    <xf numFmtId="0" fontId="13" fillId="0" borderId="0"/>
    <xf numFmtId="0" fontId="13" fillId="0" borderId="0"/>
    <xf numFmtId="0" fontId="13" fillId="0" borderId="0"/>
    <xf numFmtId="0" fontId="13" fillId="0" borderId="0"/>
    <xf numFmtId="0" fontId="13" fillId="0" borderId="0"/>
    <xf numFmtId="175" fontId="15" fillId="0" borderId="0" applyFont="0" applyFill="0" applyBorder="0" applyAlignment="0" applyProtection="0"/>
    <xf numFmtId="175"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0" fontId="15" fillId="0" borderId="0"/>
    <xf numFmtId="0" fontId="15" fillId="0" borderId="0"/>
    <xf numFmtId="0" fontId="15" fillId="0" borderId="0"/>
    <xf numFmtId="0" fontId="23" fillId="0" borderId="1" applyNumberFormat="0" applyFill="0" applyAlignment="0" applyProtection="0"/>
    <xf numFmtId="49" fontId="24" fillId="0" borderId="0" applyFont="0" applyFill="0" applyBorder="0" applyAlignment="0" applyProtection="0">
      <alignment horizontal="left"/>
    </xf>
    <xf numFmtId="177" fontId="25" fillId="0" borderId="0" applyAlignment="0" applyProtection="0"/>
    <xf numFmtId="178" fontId="12" fillId="0" borderId="0" applyFill="0" applyBorder="0" applyAlignment="0" applyProtection="0"/>
    <xf numFmtId="49" fontId="12" fillId="0" borderId="0" applyNumberFormat="0" applyAlignment="0" applyProtection="0">
      <alignment horizontal="left"/>
    </xf>
    <xf numFmtId="49" fontId="26" fillId="0" borderId="2" applyNumberFormat="0" applyAlignment="0" applyProtection="0">
      <alignment horizontal="left" wrapText="1"/>
    </xf>
    <xf numFmtId="49" fontId="26" fillId="0" borderId="0" applyNumberFormat="0" applyAlignment="0" applyProtection="0">
      <alignment horizontal="left" wrapText="1"/>
    </xf>
    <xf numFmtId="49" fontId="27" fillId="0" borderId="0" applyAlignment="0" applyProtection="0">
      <alignment horizontal="left"/>
    </xf>
    <xf numFmtId="179" fontId="15" fillId="0" borderId="0" applyFont="0" applyFill="0" applyBorder="0" applyAlignment="0" applyProtection="0"/>
    <xf numFmtId="179" fontId="15" fillId="0" borderId="0" applyFont="0" applyFill="0" applyBorder="0" applyAlignment="0" applyProtection="0"/>
    <xf numFmtId="180" fontId="12" fillId="0" borderId="0" applyFill="0" applyBorder="0" applyAlignment="0"/>
    <xf numFmtId="166" fontId="1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181" fontId="13" fillId="0" borderId="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164"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164" fontId="13"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181" fontId="13" fillId="0" borderId="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168" fontId="30" fillId="0" borderId="0" applyFont="0" applyFill="0" applyBorder="0" applyAlignment="0" applyProtection="0"/>
    <xf numFmtId="166" fontId="16" fillId="0" borderId="0" applyFont="0" applyFill="0" applyBorder="0" applyAlignment="0" applyProtection="0"/>
    <xf numFmtId="182" fontId="13" fillId="0" borderId="0" applyFont="0" applyFill="0" applyBorder="0" applyAlignment="0" applyProtection="0"/>
    <xf numFmtId="166" fontId="10" fillId="0" borderId="0" applyFont="0" applyFill="0" applyBorder="0" applyAlignment="0" applyProtection="0"/>
    <xf numFmtId="43" fontId="13" fillId="0" borderId="0" applyFont="0" applyFill="0" applyBorder="0" applyAlignment="0" applyProtection="0"/>
    <xf numFmtId="165" fontId="1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0" fillId="0" borderId="0" applyFont="0" applyFill="0" applyBorder="0" applyAlignment="0" applyProtection="0"/>
    <xf numFmtId="168"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6" fillId="0" borderId="0" applyFont="0" applyFill="0" applyBorder="0" applyAlignment="0" applyProtection="0"/>
    <xf numFmtId="164" fontId="30" fillId="0" borderId="0" applyFont="0" applyFill="0" applyBorder="0" applyAlignment="0" applyProtection="0"/>
    <xf numFmtId="43" fontId="15" fillId="0" borderId="0" applyFont="0" applyFill="0" applyBorder="0" applyAlignment="0" applyProtection="0"/>
    <xf numFmtId="166" fontId="10" fillId="0" borderId="0" applyFont="0" applyFill="0" applyBorder="0" applyAlignment="0" applyProtection="0"/>
    <xf numFmtId="164" fontId="3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6" fontId="13" fillId="0" borderId="0" applyFont="0" applyFill="0" applyBorder="0" applyAlignment="0" applyProtection="0"/>
    <xf numFmtId="183" fontId="19" fillId="0" borderId="0" applyFill="0" applyBorder="0">
      <alignment horizontal="left"/>
    </xf>
    <xf numFmtId="183" fontId="19" fillId="0" borderId="0" applyFill="0" applyBorder="0">
      <alignment horizontal="left"/>
    </xf>
    <xf numFmtId="44" fontId="13" fillId="0" borderId="0" applyFont="0" applyFill="0" applyBorder="0" applyAlignment="0" applyProtection="0"/>
    <xf numFmtId="184" fontId="15" fillId="0" borderId="0" applyFont="0" applyFill="0" applyBorder="0" applyAlignment="0" applyProtection="0"/>
    <xf numFmtId="184" fontId="15" fillId="0" borderId="0" applyFont="0" applyFill="0" applyBorder="0" applyAlignment="0" applyProtection="0"/>
    <xf numFmtId="185" fontId="31" fillId="0" borderId="0" applyFont="0" applyFill="0" applyBorder="0" applyAlignment="0" applyProtection="0"/>
    <xf numFmtId="186" fontId="13" fillId="0" borderId="0" applyFont="0" applyFill="0" applyBorder="0" applyAlignment="0" applyProtection="0"/>
    <xf numFmtId="0" fontId="13" fillId="0" borderId="0"/>
    <xf numFmtId="0" fontId="13" fillId="0" borderId="0"/>
    <xf numFmtId="38" fontId="12" fillId="2" borderId="0" applyNumberFormat="0" applyBorder="0" applyAlignment="0" applyProtection="0"/>
    <xf numFmtId="0" fontId="32" fillId="0" borderId="3" applyNumberFormat="0" applyAlignment="0" applyProtection="0">
      <alignment horizontal="left" vertical="center"/>
    </xf>
    <xf numFmtId="0" fontId="32" fillId="0" borderId="4">
      <alignment horizontal="left" vertical="center"/>
    </xf>
    <xf numFmtId="14" fontId="18" fillId="3" borderId="5">
      <alignment horizontal="center" vertical="center" wrapText="1"/>
    </xf>
    <xf numFmtId="14" fontId="11" fillId="3" borderId="5">
      <alignment horizontal="center" vertical="center" wrapText="1"/>
    </xf>
    <xf numFmtId="0" fontId="39" fillId="0" borderId="0" applyNumberFormat="0" applyFill="0" applyBorder="0" applyAlignment="0" applyProtection="0"/>
    <xf numFmtId="10" fontId="12" fillId="4" borderId="6" applyNumberFormat="0" applyBorder="0" applyAlignment="0" applyProtection="0"/>
    <xf numFmtId="187" fontId="13" fillId="0" borderId="0"/>
    <xf numFmtId="187" fontId="13" fillId="0" borderId="0"/>
    <xf numFmtId="188" fontId="22" fillId="0" borderId="0"/>
    <xf numFmtId="189" fontId="13" fillId="0" borderId="0" applyFont="0" applyFill="0" applyBorder="0" applyAlignment="0" applyProtection="0"/>
    <xf numFmtId="190" fontId="13" fillId="0" borderId="0" applyFont="0" applyFill="0" applyBorder="0" applyAlignment="0" applyProtection="0"/>
    <xf numFmtId="191" fontId="13" fillId="0" borderId="0" applyFont="0" applyFill="0" applyBorder="0" applyAlignment="0" applyProtection="0"/>
    <xf numFmtId="192"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193" fontId="16" fillId="0" borderId="0" applyFill="0" applyBorder="0">
      <alignment horizontal="center" vertical="top"/>
    </xf>
    <xf numFmtId="193" fontId="10" fillId="0" borderId="0" applyFill="0" applyBorder="0">
      <alignment horizontal="center" vertical="top"/>
    </xf>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5" fillId="0" borderId="0"/>
    <xf numFmtId="0" fontId="15" fillId="0" borderId="0"/>
    <xf numFmtId="0" fontId="13" fillId="0" borderId="0"/>
    <xf numFmtId="0" fontId="38" fillId="0" borderId="0"/>
    <xf numFmtId="0" fontId="38" fillId="0" borderId="0"/>
    <xf numFmtId="0" fontId="38" fillId="0" borderId="0"/>
    <xf numFmtId="0" fontId="38" fillId="0" borderId="0"/>
    <xf numFmtId="0" fontId="13" fillId="0" borderId="0"/>
    <xf numFmtId="0" fontId="38" fillId="0" borderId="0"/>
    <xf numFmtId="0" fontId="38" fillId="0" borderId="0"/>
    <xf numFmtId="0" fontId="13" fillId="0" borderId="0"/>
    <xf numFmtId="0" fontId="38" fillId="0" borderId="0"/>
    <xf numFmtId="0" fontId="38" fillId="0" borderId="0"/>
    <xf numFmtId="0" fontId="15" fillId="0" borderId="0"/>
    <xf numFmtId="198" fontId="13" fillId="0" borderId="0">
      <alignment vertical="top"/>
    </xf>
    <xf numFmtId="0" fontId="14" fillId="0" borderId="0"/>
    <xf numFmtId="0" fontId="13" fillId="0" borderId="0"/>
    <xf numFmtId="0" fontId="13" fillId="0" borderId="0"/>
    <xf numFmtId="0" fontId="15" fillId="0" borderId="0"/>
    <xf numFmtId="0" fontId="13" fillId="0" borderId="0"/>
    <xf numFmtId="0" fontId="13" fillId="0" borderId="0"/>
    <xf numFmtId="0" fontId="13" fillId="0" borderId="0"/>
    <xf numFmtId="0" fontId="15" fillId="0" borderId="0"/>
    <xf numFmtId="0" fontId="13" fillId="0" borderId="0"/>
    <xf numFmtId="0" fontId="15" fillId="0" borderId="0"/>
    <xf numFmtId="0" fontId="13" fillId="0" borderId="0"/>
    <xf numFmtId="0" fontId="38" fillId="0" borderId="0"/>
    <xf numFmtId="0" fontId="13" fillId="0" borderId="0"/>
    <xf numFmtId="0" fontId="38" fillId="0" borderId="0"/>
    <xf numFmtId="0" fontId="13" fillId="0" borderId="0"/>
    <xf numFmtId="0" fontId="15" fillId="0" borderId="0"/>
    <xf numFmtId="0" fontId="15" fillId="0" borderId="0"/>
    <xf numFmtId="0" fontId="13" fillId="0" borderId="0"/>
    <xf numFmtId="0" fontId="15" fillId="0" borderId="0"/>
    <xf numFmtId="0" fontId="38" fillId="0" borderId="0"/>
    <xf numFmtId="0" fontId="38" fillId="0" borderId="0"/>
    <xf numFmtId="0" fontId="13" fillId="0" borderId="0"/>
    <xf numFmtId="0" fontId="13" fillId="0" borderId="0"/>
    <xf numFmtId="0" fontId="14" fillId="0" borderId="0"/>
    <xf numFmtId="0" fontId="13" fillId="0" borderId="0"/>
    <xf numFmtId="0" fontId="15" fillId="0" borderId="0">
      <alignment vertical="top"/>
    </xf>
    <xf numFmtId="0" fontId="13" fillId="0" borderId="0"/>
    <xf numFmtId="0" fontId="33" fillId="0" borderId="0">
      <alignment vertical="top"/>
    </xf>
    <xf numFmtId="0" fontId="13" fillId="0" borderId="0"/>
    <xf numFmtId="0" fontId="13" fillId="0" borderId="0"/>
    <xf numFmtId="0" fontId="33" fillId="0" borderId="0">
      <alignment vertical="top"/>
    </xf>
    <xf numFmtId="0" fontId="15" fillId="0" borderId="0"/>
    <xf numFmtId="0" fontId="15" fillId="0" borderId="0"/>
    <xf numFmtId="0" fontId="13" fillId="0" borderId="0"/>
    <xf numFmtId="0" fontId="10" fillId="0" borderId="0"/>
    <xf numFmtId="0" fontId="10" fillId="0" borderId="0"/>
    <xf numFmtId="37" fontId="31" fillId="0" borderId="0"/>
    <xf numFmtId="0" fontId="13" fillId="0" borderId="0"/>
    <xf numFmtId="9" fontId="10" fillId="0" borderId="0" applyFont="0" applyFill="0" applyBorder="0" applyAlignment="0" applyProtection="0"/>
    <xf numFmtId="194"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33" fillId="0" borderId="0">
      <alignment vertical="top"/>
    </xf>
    <xf numFmtId="0" fontId="33" fillId="0" borderId="0">
      <alignment vertical="top"/>
    </xf>
    <xf numFmtId="0" fontId="34" fillId="0" borderId="0">
      <alignment horizontal="left" vertical="center"/>
    </xf>
    <xf numFmtId="0" fontId="17" fillId="0" borderId="0" applyNumberFormat="0" applyFill="0" applyBorder="0" applyProtection="0">
      <alignment vertical="center"/>
    </xf>
    <xf numFmtId="0" fontId="21" fillId="0" borderId="0" applyFill="0" applyBorder="0" applyProtection="0">
      <alignment horizontal="left" vertical="top"/>
    </xf>
    <xf numFmtId="166" fontId="10" fillId="0" borderId="0" applyFont="0" applyFill="0" applyBorder="0" applyAlignment="0" applyProtection="0"/>
    <xf numFmtId="43" fontId="9" fillId="0" borderId="0" applyFont="0" applyFill="0" applyBorder="0" applyAlignment="0" applyProtection="0"/>
    <xf numFmtId="0" fontId="15" fillId="0" borderId="0"/>
    <xf numFmtId="43" fontId="8" fillId="0" borderId="0" applyFont="0" applyFill="0" applyBorder="0" applyAlignment="0" applyProtection="0"/>
    <xf numFmtId="0" fontId="15" fillId="0" borderId="0"/>
    <xf numFmtId="0" fontId="15" fillId="0" borderId="0"/>
    <xf numFmtId="0" fontId="13" fillId="0" borderId="0"/>
    <xf numFmtId="43" fontId="13" fillId="0" borderId="0" applyFont="0" applyFill="0" applyBorder="0" applyAlignment="0" applyProtection="0"/>
    <xf numFmtId="0" fontId="7" fillId="0" borderId="0"/>
    <xf numFmtId="203" fontId="42" fillId="0" borderId="0"/>
    <xf numFmtId="43" fontId="33" fillId="0" borderId="0" applyFont="0" applyFill="0" applyBorder="0" applyAlignment="0" applyProtection="0">
      <alignment vertical="top"/>
    </xf>
    <xf numFmtId="43" fontId="43" fillId="0" borderId="0" applyFont="0" applyFill="0" applyBorder="0" applyAlignment="0" applyProtection="0"/>
    <xf numFmtId="0" fontId="44" fillId="0" borderId="0"/>
    <xf numFmtId="0" fontId="37" fillId="0" borderId="0"/>
    <xf numFmtId="43" fontId="13" fillId="0" borderId="0" applyFont="0" applyFill="0" applyBorder="0" applyAlignment="0" applyProtection="0"/>
    <xf numFmtId="0" fontId="13" fillId="0" borderId="0"/>
    <xf numFmtId="0" fontId="13" fillId="0" borderId="0"/>
    <xf numFmtId="0" fontId="20" fillId="0" borderId="0"/>
    <xf numFmtId="0" fontId="6" fillId="0" borderId="0"/>
    <xf numFmtId="0" fontId="15" fillId="0" borderId="0"/>
    <xf numFmtId="0" fontId="20" fillId="0" borderId="0">
      <alignment vertical="top"/>
    </xf>
    <xf numFmtId="0" fontId="14" fillId="0" borderId="0"/>
    <xf numFmtId="0" fontId="10" fillId="0" borderId="0"/>
    <xf numFmtId="0" fontId="33" fillId="0" borderId="0">
      <alignment vertical="top"/>
    </xf>
    <xf numFmtId="0" fontId="5" fillId="0" borderId="0"/>
    <xf numFmtId="203" fontId="42" fillId="0" borderId="0"/>
    <xf numFmtId="164" fontId="13" fillId="0" borderId="0" applyFont="0" applyFill="0" applyBorder="0" applyAlignment="0" applyProtection="0"/>
    <xf numFmtId="43" fontId="13" fillId="0" borderId="0" applyFont="0" applyFill="0" applyBorder="0" applyAlignment="0" applyProtection="0"/>
    <xf numFmtId="0" fontId="4" fillId="0" borderId="0"/>
    <xf numFmtId="203"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203" fontId="15" fillId="0" borderId="0" applyBorder="0"/>
    <xf numFmtId="203" fontId="69" fillId="0" borderId="0"/>
    <xf numFmtId="203" fontId="13" fillId="0" borderId="0"/>
    <xf numFmtId="43" fontId="69" fillId="0" borderId="0" applyFont="0" applyFill="0" applyBorder="0" applyAlignment="0" applyProtection="0"/>
    <xf numFmtId="203" fontId="69" fillId="0" borderId="0"/>
    <xf numFmtId="49" fontId="15" fillId="0" borderId="0" applyNumberFormat="0" applyFont="0" applyFill="0" applyBorder="0" applyAlignment="0" applyProtection="0"/>
    <xf numFmtId="203" fontId="13" fillId="0" borderId="0"/>
    <xf numFmtId="203" fontId="33" fillId="0" borderId="0">
      <alignment vertical="top"/>
    </xf>
    <xf numFmtId="9" fontId="3" fillId="0" borderId="0" applyFont="0" applyFill="0" applyBorder="0" applyAlignment="0" applyProtection="0"/>
    <xf numFmtId="203" fontId="33" fillId="0" borderId="0">
      <alignment vertical="top"/>
    </xf>
    <xf numFmtId="43" fontId="13" fillId="0" borderId="0" applyFont="0" applyFill="0" applyBorder="0" applyAlignment="0" applyProtection="0"/>
    <xf numFmtId="203" fontId="33" fillId="0" borderId="0">
      <alignment vertical="top"/>
    </xf>
    <xf numFmtId="203" fontId="13" fillId="0" borderId="0"/>
    <xf numFmtId="43" fontId="33" fillId="0" borderId="0" applyFont="0" applyFill="0" applyBorder="0" applyAlignment="0" applyProtection="0">
      <alignment vertical="top"/>
    </xf>
    <xf numFmtId="43" fontId="69" fillId="0" borderId="0" applyFont="0" applyFill="0" applyBorder="0" applyAlignment="0" applyProtection="0"/>
    <xf numFmtId="43" fontId="70" fillId="0" borderId="0" applyFont="0" applyFill="0" applyBorder="0" applyAlignment="0" applyProtection="0"/>
    <xf numFmtId="203" fontId="33" fillId="0" borderId="0">
      <alignment vertical="top"/>
    </xf>
    <xf numFmtId="203" fontId="33" fillId="0" borderId="0">
      <alignment vertical="top"/>
    </xf>
    <xf numFmtId="203" fontId="3" fillId="0" borderId="0"/>
    <xf numFmtId="203" fontId="69" fillId="0" borderId="0"/>
    <xf numFmtId="203" fontId="33" fillId="0" borderId="0">
      <alignment vertical="top"/>
    </xf>
    <xf numFmtId="203" fontId="42" fillId="0" borderId="0"/>
    <xf numFmtId="9" fontId="13" fillId="0" borderId="0" applyFont="0" applyFill="0" applyBorder="0" applyAlignment="0" applyProtection="0"/>
    <xf numFmtId="203" fontId="13" fillId="0" borderId="0"/>
    <xf numFmtId="203" fontId="33" fillId="0" borderId="0">
      <alignment vertical="top"/>
    </xf>
    <xf numFmtId="203" fontId="42" fillId="0" borderId="0"/>
    <xf numFmtId="203" fontId="33" fillId="0" borderId="0">
      <alignment vertical="top"/>
    </xf>
    <xf numFmtId="9" fontId="13" fillId="0" borderId="0" applyFont="0" applyFill="0" applyBorder="0" applyAlignment="0" applyProtection="0"/>
    <xf numFmtId="203" fontId="13" fillId="0" borderId="0"/>
    <xf numFmtId="203" fontId="15" fillId="0" borderId="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203" fontId="13" fillId="0" borderId="0"/>
    <xf numFmtId="9" fontId="69" fillId="0" borderId="0" applyFont="0" applyFill="0" applyBorder="0" applyAlignment="0" applyProtection="0"/>
    <xf numFmtId="208" fontId="33" fillId="0" borderId="0">
      <alignment vertical="top"/>
    </xf>
    <xf numFmtId="203" fontId="3" fillId="0" borderId="0"/>
    <xf numFmtId="203" fontId="70" fillId="0" borderId="0"/>
    <xf numFmtId="43" fontId="15" fillId="0" borderId="0" applyFont="0" applyFill="0" applyBorder="0" applyAlignment="0" applyProtection="0"/>
    <xf numFmtId="43" fontId="3" fillId="0" borderId="0" applyFont="0" applyFill="0" applyBorder="0" applyAlignment="0" applyProtection="0"/>
    <xf numFmtId="203" fontId="42" fillId="0" borderId="0"/>
    <xf numFmtId="207" fontId="42" fillId="0" borderId="0"/>
    <xf numFmtId="203" fontId="3" fillId="0" borderId="0"/>
    <xf numFmtId="208" fontId="13" fillId="0" borderId="0"/>
    <xf numFmtId="208" fontId="33" fillId="0" borderId="0">
      <alignment vertical="top"/>
    </xf>
    <xf numFmtId="43" fontId="3" fillId="0" borderId="0" applyFont="0" applyFill="0" applyBorder="0" applyAlignment="0" applyProtection="0"/>
    <xf numFmtId="43" fontId="13" fillId="0" borderId="0" applyFont="0" applyFill="0" applyBorder="0" applyAlignment="0" applyProtection="0"/>
    <xf numFmtId="9" fontId="3" fillId="0" borderId="0" applyFont="0" applyFill="0" applyBorder="0" applyAlignment="0" applyProtection="0"/>
    <xf numFmtId="203" fontId="33" fillId="0" borderId="0">
      <alignment vertical="top"/>
    </xf>
    <xf numFmtId="43" fontId="33" fillId="0" borderId="0" applyFont="0" applyFill="0" applyBorder="0" applyAlignment="0" applyProtection="0">
      <alignment vertical="top"/>
    </xf>
    <xf numFmtId="203" fontId="14" fillId="0" borderId="0"/>
    <xf numFmtId="43" fontId="14" fillId="0" borderId="0" applyFont="0" applyFill="0" applyBorder="0" applyAlignment="0" applyProtection="0"/>
    <xf numFmtId="208" fontId="71" fillId="0" borderId="0"/>
    <xf numFmtId="203" fontId="3" fillId="0" borderId="0"/>
    <xf numFmtId="203" fontId="3" fillId="0" borderId="0"/>
    <xf numFmtId="43" fontId="14" fillId="0" borderId="0" applyFont="0" applyFill="0" applyBorder="0" applyAlignment="0" applyProtection="0"/>
    <xf numFmtId="0" fontId="3" fillId="0" borderId="0"/>
    <xf numFmtId="203" fontId="13" fillId="0" borderId="0"/>
    <xf numFmtId="0" fontId="13" fillId="0" borderId="0"/>
    <xf numFmtId="203" fontId="15" fillId="0" borderId="0"/>
    <xf numFmtId="203" fontId="13" fillId="0" borderId="0"/>
    <xf numFmtId="0" fontId="33" fillId="0" borderId="0">
      <alignment vertical="top"/>
    </xf>
    <xf numFmtId="0" fontId="3" fillId="0" borderId="0"/>
    <xf numFmtId="0" fontId="13" fillId="0" borderId="0"/>
    <xf numFmtId="0" fontId="13" fillId="0" borderId="0"/>
    <xf numFmtId="43" fontId="13" fillId="0" borderId="0" applyFont="0" applyFill="0" applyBorder="0" applyAlignment="0" applyProtection="0"/>
    <xf numFmtId="203" fontId="3" fillId="0" borderId="0"/>
    <xf numFmtId="203" fontId="14" fillId="0" borderId="0"/>
    <xf numFmtId="43" fontId="14" fillId="0" borderId="0" applyFont="0" applyFill="0" applyBorder="0" applyAlignment="0" applyProtection="0"/>
    <xf numFmtId="43" fontId="33" fillId="0" borderId="0" applyFont="0" applyFill="0" applyBorder="0" applyAlignment="0" applyProtection="0"/>
    <xf numFmtId="203" fontId="3" fillId="0" borderId="0"/>
    <xf numFmtId="203" fontId="3" fillId="0" borderId="0"/>
    <xf numFmtId="43" fontId="14" fillId="0" borderId="0" applyFont="0" applyFill="0" applyBorder="0" applyAlignment="0" applyProtection="0"/>
    <xf numFmtId="0" fontId="3" fillId="0" borderId="0"/>
    <xf numFmtId="203"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3" fillId="0" borderId="0"/>
    <xf numFmtId="9" fontId="3" fillId="0" borderId="0" applyFont="0" applyFill="0" applyBorder="0" applyAlignment="0" applyProtection="0"/>
    <xf numFmtId="0" fontId="13" fillId="0" borderId="0"/>
    <xf numFmtId="9" fontId="3" fillId="0" borderId="0" applyFont="0" applyFill="0" applyBorder="0" applyAlignment="0" applyProtection="0"/>
    <xf numFmtId="203" fontId="3" fillId="0" borderId="0"/>
    <xf numFmtId="43" fontId="3" fillId="0" borderId="0" applyFont="0" applyFill="0" applyBorder="0" applyAlignment="0" applyProtection="0"/>
    <xf numFmtId="203" fontId="3" fillId="0" borderId="0"/>
    <xf numFmtId="9" fontId="3" fillId="0" borderId="0" applyFont="0" applyFill="0" applyBorder="0" applyAlignment="0" applyProtection="0"/>
    <xf numFmtId="203" fontId="3" fillId="0" borderId="0"/>
    <xf numFmtId="43" fontId="3" fillId="0" borderId="0" applyFont="0" applyFill="0" applyBorder="0" applyAlignment="0" applyProtection="0"/>
    <xf numFmtId="9" fontId="3" fillId="0" borderId="0" applyFont="0" applyFill="0" applyBorder="0" applyAlignment="0" applyProtection="0"/>
    <xf numFmtId="203" fontId="3" fillId="0" borderId="0"/>
    <xf numFmtId="0" fontId="13" fillId="0" borderId="0"/>
    <xf numFmtId="43" fontId="3" fillId="0" borderId="0" applyFont="0" applyFill="0" applyBorder="0" applyAlignment="0" applyProtection="0"/>
    <xf numFmtId="186" fontId="15" fillId="0" borderId="0"/>
    <xf numFmtId="0" fontId="2" fillId="0" borderId="0"/>
    <xf numFmtId="198" fontId="13" fillId="0" borderId="0"/>
  </cellStyleXfs>
  <cellXfs count="1316">
    <xf numFmtId="0" fontId="0" fillId="0" borderId="0" xfId="0"/>
    <xf numFmtId="0" fontId="35" fillId="0" borderId="0" xfId="152" applyFont="1" applyFill="1"/>
    <xf numFmtId="0" fontId="36" fillId="0" borderId="0" xfId="152" applyFont="1" applyFill="1" applyAlignment="1" applyProtection="1">
      <alignment horizontal="centerContinuous"/>
    </xf>
    <xf numFmtId="0" fontId="35" fillId="0" borderId="0" xfId="152" applyFont="1" applyFill="1" applyProtection="1"/>
    <xf numFmtId="168" fontId="35" fillId="0" borderId="0" xfId="34" applyNumberFormat="1" applyFont="1" applyFill="1"/>
    <xf numFmtId="0" fontId="36" fillId="0" borderId="0" xfId="152" applyFont="1" applyFill="1" applyAlignment="1"/>
    <xf numFmtId="43" fontId="35" fillId="0" borderId="0" xfId="34" applyFont="1" applyFill="1"/>
    <xf numFmtId="0" fontId="35" fillId="0" borderId="0" xfId="152" applyFont="1" applyFill="1" applyAlignment="1">
      <alignment horizontal="center"/>
    </xf>
    <xf numFmtId="0" fontId="36" fillId="0" borderId="0" xfId="152" applyFont="1" applyFill="1" applyAlignment="1" applyProtection="1">
      <alignment horizontal="center"/>
    </xf>
    <xf numFmtId="168" fontId="36" fillId="0" borderId="0" xfId="34" applyNumberFormat="1" applyFont="1" applyFill="1" applyAlignment="1" applyProtection="1">
      <alignment horizontal="centerContinuous"/>
    </xf>
    <xf numFmtId="0" fontId="0" fillId="0" borderId="0" xfId="0" applyFill="1"/>
    <xf numFmtId="0" fontId="20" fillId="0" borderId="0" xfId="152" applyNumberFormat="1" applyFont="1" applyFill="1" applyAlignment="1">
      <alignment horizontal="left" vertical="top"/>
    </xf>
    <xf numFmtId="37" fontId="20" fillId="0" borderId="0" xfId="0" applyNumberFormat="1" applyFont="1" applyFill="1"/>
    <xf numFmtId="0" fontId="41" fillId="0" borderId="0" xfId="152" applyFont="1" applyFill="1" applyAlignment="1"/>
    <xf numFmtId="0" fontId="20" fillId="6" borderId="0" xfId="0" applyFont="1" applyFill="1" applyAlignment="1">
      <alignment horizontal="center"/>
    </xf>
    <xf numFmtId="0" fontId="20" fillId="6" borderId="0" xfId="0" applyFont="1" applyFill="1"/>
    <xf numFmtId="37" fontId="20" fillId="6" borderId="0" xfId="0" applyNumberFormat="1" applyFont="1" applyFill="1"/>
    <xf numFmtId="0" fontId="36" fillId="0" borderId="0" xfId="152" applyFont="1" applyFill="1" applyAlignment="1">
      <alignment horizontal="center"/>
    </xf>
    <xf numFmtId="0" fontId="35" fillId="0" borderId="0" xfId="0" applyFont="1" applyFill="1" applyAlignment="1">
      <alignment vertical="top"/>
    </xf>
    <xf numFmtId="0" fontId="48" fillId="0" borderId="0" xfId="152" applyFont="1" applyFill="1" applyAlignment="1"/>
    <xf numFmtId="0" fontId="48" fillId="0" borderId="0" xfId="152" applyFont="1" applyFill="1"/>
    <xf numFmtId="0" fontId="47" fillId="0" borderId="0" xfId="152" applyFont="1" applyFill="1" applyAlignment="1"/>
    <xf numFmtId="0" fontId="47" fillId="0" borderId="0" xfId="152" applyFont="1" applyFill="1"/>
    <xf numFmtId="0" fontId="47" fillId="0" borderId="0" xfId="152" applyFont="1" applyFill="1" applyBorder="1" applyAlignment="1"/>
    <xf numFmtId="0" fontId="48" fillId="0" borderId="0" xfId="152" applyFont="1" applyFill="1" applyBorder="1"/>
    <xf numFmtId="167" fontId="48" fillId="0" borderId="0" xfId="24" applyNumberFormat="1" applyFont="1" applyFill="1" applyBorder="1" applyAlignment="1">
      <alignment horizontal="center" vertical="center"/>
    </xf>
    <xf numFmtId="0" fontId="48" fillId="0" borderId="0" xfId="152" applyFont="1" applyFill="1" applyBorder="1" applyAlignment="1">
      <alignment horizontal="center"/>
    </xf>
    <xf numFmtId="43" fontId="48" fillId="0" borderId="0" xfId="152" applyNumberFormat="1" applyFont="1" applyFill="1" applyBorder="1"/>
    <xf numFmtId="167" fontId="48" fillId="0" borderId="0" xfId="152" applyNumberFormat="1" applyFont="1" applyFill="1" applyBorder="1"/>
    <xf numFmtId="0" fontId="47" fillId="0" borderId="0" xfId="0" applyFont="1" applyFill="1" applyAlignment="1">
      <alignment horizontal="left"/>
    </xf>
    <xf numFmtId="0" fontId="47" fillId="0" borderId="0" xfId="152" applyFont="1" applyFill="1" applyBorder="1"/>
    <xf numFmtId="0" fontId="48" fillId="0" borderId="0" xfId="152" quotePrefix="1" applyFont="1" applyFill="1" applyAlignment="1">
      <alignment horizontal="center"/>
    </xf>
    <xf numFmtId="167" fontId="47" fillId="0" borderId="16" xfId="24" applyNumberFormat="1" applyFont="1" applyFill="1" applyBorder="1"/>
    <xf numFmtId="167" fontId="47" fillId="0" borderId="0" xfId="24" applyNumberFormat="1" applyFont="1" applyFill="1" applyBorder="1"/>
    <xf numFmtId="167" fontId="48" fillId="0" borderId="0" xfId="24" applyNumberFormat="1" applyFont="1" applyFill="1" applyBorder="1"/>
    <xf numFmtId="167" fontId="48" fillId="0" borderId="16" xfId="24" applyNumberFormat="1" applyFont="1" applyFill="1" applyBorder="1"/>
    <xf numFmtId="168" fontId="48" fillId="0" borderId="4" xfId="34" applyNumberFormat="1" applyFont="1" applyFill="1" applyBorder="1"/>
    <xf numFmtId="168" fontId="48" fillId="0" borderId="0" xfId="34" applyNumberFormat="1" applyFont="1" applyFill="1" applyBorder="1"/>
    <xf numFmtId="167" fontId="48" fillId="0" borderId="0" xfId="152" applyNumberFormat="1" applyFont="1" applyFill="1"/>
    <xf numFmtId="0" fontId="48" fillId="0" borderId="0" xfId="152" applyFont="1" applyFill="1" applyAlignment="1">
      <alignment horizontal="left"/>
    </xf>
    <xf numFmtId="0" fontId="48" fillId="0" borderId="0" xfId="152" applyFont="1" applyFill="1" applyAlignment="1">
      <alignment horizontal="left" indent="1"/>
    </xf>
    <xf numFmtId="0" fontId="48" fillId="0" borderId="0" xfId="152" applyFont="1" applyFill="1" applyAlignment="1">
      <alignment horizontal="center"/>
    </xf>
    <xf numFmtId="167" fontId="47" fillId="0" borderId="17" xfId="24" applyNumberFormat="1" applyFont="1" applyFill="1" applyBorder="1"/>
    <xf numFmtId="167" fontId="48" fillId="0" borderId="17" xfId="24" applyNumberFormat="1" applyFont="1" applyFill="1" applyBorder="1"/>
    <xf numFmtId="167" fontId="48" fillId="0" borderId="0" xfId="24" applyNumberFormat="1" applyFont="1" applyFill="1"/>
    <xf numFmtId="169" fontId="48" fillId="0" borderId="17" xfId="45" applyNumberFormat="1" applyFont="1" applyFill="1" applyBorder="1" applyAlignment="1"/>
    <xf numFmtId="166" fontId="48" fillId="0" borderId="0" xfId="24" applyFont="1" applyFill="1"/>
    <xf numFmtId="167" fontId="47" fillId="0" borderId="0" xfId="24" applyNumberFormat="1" applyFont="1" applyFill="1"/>
    <xf numFmtId="0" fontId="48" fillId="0" borderId="0" xfId="152" applyNumberFormat="1" applyFont="1" applyFill="1" applyAlignment="1">
      <alignment horizontal="left" vertical="top"/>
    </xf>
    <xf numFmtId="167" fontId="47" fillId="0" borderId="18" xfId="24" applyNumberFormat="1" applyFont="1" applyFill="1" applyBorder="1"/>
    <xf numFmtId="167" fontId="48" fillId="0" borderId="18" xfId="24" applyNumberFormat="1" applyFont="1" applyFill="1" applyBorder="1"/>
    <xf numFmtId="167" fontId="47" fillId="0" borderId="0" xfId="152" applyNumberFormat="1" applyFont="1" applyFill="1"/>
    <xf numFmtId="168" fontId="48" fillId="0" borderId="3" xfId="34" applyNumberFormat="1" applyFont="1" applyFill="1" applyBorder="1"/>
    <xf numFmtId="168" fontId="48" fillId="0" borderId="0" xfId="34" applyNumberFormat="1" applyFont="1" applyFill="1"/>
    <xf numFmtId="0" fontId="48" fillId="0" borderId="0" xfId="152" applyFont="1" applyFill="1" applyAlignment="1">
      <alignment vertical="top"/>
    </xf>
    <xf numFmtId="0" fontId="48" fillId="0" borderId="0" xfId="152" applyFont="1" applyFill="1" applyBorder="1" applyAlignment="1">
      <alignment horizontal="center" vertical="top"/>
    </xf>
    <xf numFmtId="167" fontId="47" fillId="0" borderId="16" xfId="24" applyNumberFormat="1" applyFont="1" applyFill="1" applyBorder="1" applyAlignment="1">
      <alignment vertical="top"/>
    </xf>
    <xf numFmtId="167" fontId="47" fillId="0" borderId="0" xfId="24" applyNumberFormat="1" applyFont="1" applyFill="1" applyBorder="1" applyAlignment="1">
      <alignment vertical="top"/>
    </xf>
    <xf numFmtId="167" fontId="48" fillId="0" borderId="0" xfId="24" applyNumberFormat="1" applyFont="1" applyFill="1" applyBorder="1" applyAlignment="1">
      <alignment vertical="top"/>
    </xf>
    <xf numFmtId="167" fontId="48" fillId="0" borderId="16" xfId="24" applyNumberFormat="1" applyFont="1" applyFill="1" applyBorder="1" applyAlignment="1">
      <alignment vertical="top"/>
    </xf>
    <xf numFmtId="0" fontId="48" fillId="0" borderId="0" xfId="152" applyFont="1" applyFill="1" applyBorder="1" applyAlignment="1">
      <alignment vertical="top"/>
    </xf>
    <xf numFmtId="167" fontId="47" fillId="0" borderId="17" xfId="24" applyNumberFormat="1" applyFont="1" applyFill="1" applyBorder="1" applyAlignment="1">
      <alignment vertical="top"/>
    </xf>
    <xf numFmtId="167" fontId="48" fillId="0" borderId="17" xfId="24" applyNumberFormat="1" applyFont="1" applyFill="1" applyBorder="1" applyAlignment="1">
      <alignment vertical="top"/>
    </xf>
    <xf numFmtId="0" fontId="48" fillId="0" borderId="0" xfId="152" applyFont="1" applyFill="1" applyAlignment="1">
      <alignment horizontal="left" vertical="top" indent="1"/>
    </xf>
    <xf numFmtId="0" fontId="48" fillId="0" borderId="0" xfId="152" applyFont="1" applyFill="1" applyAlignment="1">
      <alignment horizontal="left" vertical="top"/>
    </xf>
    <xf numFmtId="167" fontId="47" fillId="0" borderId="17" xfId="66" applyNumberFormat="1" applyFont="1" applyFill="1" applyBorder="1" applyAlignment="1">
      <alignment horizontal="center"/>
    </xf>
    <xf numFmtId="167" fontId="47" fillId="0" borderId="0" xfId="66" applyNumberFormat="1" applyFont="1" applyFill="1" applyBorder="1" applyAlignment="1">
      <alignment horizontal="center"/>
    </xf>
    <xf numFmtId="0" fontId="48" fillId="0" borderId="0" xfId="152" applyFont="1" applyFill="1" applyAlignment="1">
      <alignment horizontal="center" vertical="top"/>
    </xf>
    <xf numFmtId="0" fontId="47" fillId="0" borderId="0" xfId="0" applyFont="1" applyFill="1" applyAlignment="1">
      <alignment horizontal="left" vertical="top"/>
    </xf>
    <xf numFmtId="0" fontId="47" fillId="0" borderId="0" xfId="152" applyFont="1" applyFill="1" applyAlignment="1">
      <alignment vertical="top"/>
    </xf>
    <xf numFmtId="167" fontId="47" fillId="0" borderId="0" xfId="152" applyNumberFormat="1" applyFont="1" applyFill="1" applyAlignment="1">
      <alignment vertical="top"/>
    </xf>
    <xf numFmtId="37" fontId="47" fillId="0" borderId="9" xfId="24" applyNumberFormat="1" applyFont="1" applyFill="1" applyBorder="1" applyAlignment="1">
      <alignment vertical="top"/>
    </xf>
    <xf numFmtId="167" fontId="47" fillId="0" borderId="9" xfId="24" applyNumberFormat="1" applyFont="1" applyFill="1" applyBorder="1" applyAlignment="1">
      <alignment vertical="top"/>
    </xf>
    <xf numFmtId="167" fontId="48" fillId="0" borderId="9" xfId="24" applyNumberFormat="1" applyFont="1" applyFill="1" applyBorder="1" applyAlignment="1">
      <alignment vertical="top"/>
    </xf>
    <xf numFmtId="37" fontId="48" fillId="0" borderId="0" xfId="152" applyNumberFormat="1" applyFont="1" applyFill="1"/>
    <xf numFmtId="167" fontId="47" fillId="0" borderId="0" xfId="24" applyNumberFormat="1" applyFont="1" applyFill="1" applyAlignment="1">
      <alignment vertical="top"/>
    </xf>
    <xf numFmtId="167" fontId="48" fillId="0" borderId="0" xfId="24" applyNumberFormat="1" applyFont="1" applyFill="1" applyAlignment="1">
      <alignment vertical="top"/>
    </xf>
    <xf numFmtId="0" fontId="47" fillId="0" borderId="0" xfId="0" applyFont="1" applyFill="1" applyAlignment="1">
      <alignment horizontal="left" vertical="center"/>
    </xf>
    <xf numFmtId="0" fontId="47" fillId="0" borderId="0" xfId="152" applyFont="1" applyFill="1" applyAlignment="1">
      <alignment vertical="center"/>
    </xf>
    <xf numFmtId="167" fontId="47" fillId="0" borderId="7" xfId="24" applyNumberFormat="1" applyFont="1" applyFill="1" applyBorder="1" applyAlignment="1">
      <alignment vertical="center"/>
    </xf>
    <xf numFmtId="167" fontId="47" fillId="0" borderId="0" xfId="24" applyNumberFormat="1" applyFont="1" applyFill="1" applyBorder="1" applyAlignment="1">
      <alignment vertical="center"/>
    </xf>
    <xf numFmtId="167" fontId="48" fillId="0" borderId="7" xfId="24" applyNumberFormat="1" applyFont="1" applyFill="1" applyBorder="1" applyAlignment="1">
      <alignment vertical="center"/>
    </xf>
    <xf numFmtId="168" fontId="48" fillId="0" borderId="7" xfId="34" applyNumberFormat="1" applyFont="1" applyFill="1" applyBorder="1" applyAlignment="1">
      <alignment vertical="center"/>
    </xf>
    <xf numFmtId="0" fontId="48" fillId="0" borderId="0" xfId="152" applyFont="1" applyFill="1" applyAlignment="1">
      <alignment vertical="center"/>
    </xf>
    <xf numFmtId="167" fontId="48" fillId="0" borderId="0" xfId="152" applyNumberFormat="1" applyFont="1" applyFill="1" applyAlignment="1">
      <alignment vertical="center"/>
    </xf>
    <xf numFmtId="168" fontId="49" fillId="0" borderId="0" xfId="34" applyNumberFormat="1" applyFont="1" applyFill="1"/>
    <xf numFmtId="0" fontId="48" fillId="0" borderId="0" xfId="152" applyNumberFormat="1" applyFont="1" applyFill="1" applyAlignment="1">
      <alignment horizontal="left" indent="1"/>
    </xf>
    <xf numFmtId="0" fontId="47" fillId="0" borderId="0" xfId="152" applyFont="1" applyFill="1" applyAlignment="1">
      <alignment wrapText="1"/>
    </xf>
    <xf numFmtId="167" fontId="47" fillId="0" borderId="0" xfId="24" applyNumberFormat="1" applyFont="1" applyFill="1" applyAlignment="1">
      <alignment vertical="center"/>
    </xf>
    <xf numFmtId="168" fontId="47" fillId="0" borderId="0" xfId="34" applyNumberFormat="1" applyFont="1" applyFill="1"/>
    <xf numFmtId="43" fontId="47" fillId="0" borderId="0" xfId="34" applyNumberFormat="1" applyFont="1" applyFill="1" applyBorder="1"/>
    <xf numFmtId="43" fontId="48" fillId="0" borderId="0" xfId="34" applyNumberFormat="1" applyFont="1" applyFill="1" applyBorder="1"/>
    <xf numFmtId="0" fontId="47" fillId="0" borderId="0" xfId="46" applyNumberFormat="1" applyFont="1" applyFill="1" applyAlignment="1"/>
    <xf numFmtId="37" fontId="47" fillId="0" borderId="0" xfId="152" applyNumberFormat="1" applyFont="1" applyFill="1" applyAlignment="1">
      <alignment horizontal="left" vertical="top"/>
    </xf>
    <xf numFmtId="0" fontId="48" fillId="0" borderId="0" xfId="152" applyFont="1" applyFill="1" applyBorder="1" applyAlignment="1" applyProtection="1"/>
    <xf numFmtId="0" fontId="47" fillId="0" borderId="0" xfId="0" applyFont="1" applyFill="1" applyBorder="1" applyAlignment="1" applyProtection="1">
      <alignment horizontal="center"/>
    </xf>
    <xf numFmtId="198" fontId="48" fillId="0" borderId="0" xfId="153" quotePrefix="1" applyFont="1" applyFill="1" applyAlignment="1"/>
    <xf numFmtId="0" fontId="48" fillId="0" borderId="0" xfId="0" applyFont="1" applyFill="1" applyAlignment="1">
      <alignment horizontal="justify" vertical="top"/>
    </xf>
    <xf numFmtId="0" fontId="48" fillId="0" borderId="0" xfId="0" applyFont="1" applyFill="1" applyAlignment="1">
      <alignment vertical="top"/>
    </xf>
    <xf numFmtId="167" fontId="35" fillId="0" borderId="0" xfId="24" applyNumberFormat="1" applyFont="1" applyFill="1" applyAlignment="1"/>
    <xf numFmtId="167" fontId="35" fillId="0" borderId="0" xfId="24" applyNumberFormat="1" applyFont="1" applyFill="1"/>
    <xf numFmtId="167" fontId="36" fillId="0" borderId="0" xfId="24" applyNumberFormat="1" applyFont="1" applyFill="1" applyAlignment="1"/>
    <xf numFmtId="0" fontId="36" fillId="0" borderId="0" xfId="24" applyNumberFormat="1" applyFont="1" applyFill="1" applyAlignment="1"/>
    <xf numFmtId="0" fontId="35" fillId="0" borderId="0" xfId="24" applyNumberFormat="1" applyFont="1" applyFill="1"/>
    <xf numFmtId="167" fontId="36" fillId="0" borderId="0" xfId="24" applyNumberFormat="1" applyFont="1" applyFill="1" applyBorder="1" applyAlignment="1">
      <alignment horizontal="center"/>
    </xf>
    <xf numFmtId="167" fontId="35" fillId="0" borderId="0" xfId="24" applyNumberFormat="1" applyFont="1" applyFill="1" applyBorder="1" applyAlignment="1">
      <alignment horizontal="right"/>
    </xf>
    <xf numFmtId="0" fontId="35" fillId="0" borderId="0" xfId="24" applyNumberFormat="1" applyFont="1" applyFill="1" applyBorder="1"/>
    <xf numFmtId="167" fontId="35" fillId="0" borderId="0" xfId="24" applyNumberFormat="1" applyFont="1" applyFill="1" applyBorder="1"/>
    <xf numFmtId="167" fontId="35" fillId="0" borderId="0" xfId="24" applyNumberFormat="1" applyFont="1" applyFill="1" applyBorder="1" applyAlignment="1">
      <alignment horizontal="center"/>
    </xf>
    <xf numFmtId="167" fontId="36" fillId="0" borderId="0" xfId="24" applyNumberFormat="1" applyFont="1" applyFill="1" applyBorder="1" applyAlignment="1">
      <alignment horizontal="center" vertical="center" wrapText="1"/>
    </xf>
    <xf numFmtId="167" fontId="35" fillId="0" borderId="0" xfId="24" applyNumberFormat="1" applyFont="1" applyFill="1" applyBorder="1" applyAlignment="1">
      <alignment horizontal="center" vertical="center" wrapText="1"/>
    </xf>
    <xf numFmtId="0" fontId="36" fillId="0" borderId="0" xfId="0" applyFont="1" applyFill="1"/>
    <xf numFmtId="0" fontId="36" fillId="0" borderId="0" xfId="24" applyNumberFormat="1" applyFont="1" applyFill="1" applyBorder="1"/>
    <xf numFmtId="167" fontId="36" fillId="0" borderId="0" xfId="24" quotePrefix="1" applyNumberFormat="1" applyFont="1" applyFill="1" applyBorder="1" applyAlignment="1">
      <alignment horizontal="center"/>
    </xf>
    <xf numFmtId="167" fontId="35" fillId="0" borderId="0" xfId="24" applyNumberFormat="1" applyFont="1" applyFill="1" applyAlignment="1">
      <alignment horizontal="left" indent="1"/>
    </xf>
    <xf numFmtId="167" fontId="36" fillId="0" borderId="16" xfId="24" applyNumberFormat="1" applyFont="1" applyFill="1" applyBorder="1"/>
    <xf numFmtId="167" fontId="36" fillId="0" borderId="0" xfId="24" applyNumberFormat="1" applyFont="1" applyFill="1"/>
    <xf numFmtId="167" fontId="36" fillId="0" borderId="0" xfId="24" applyNumberFormat="1" applyFont="1" applyFill="1" applyBorder="1"/>
    <xf numFmtId="0" fontId="35" fillId="0" borderId="0" xfId="152" quotePrefix="1" applyFont="1" applyFill="1" applyAlignment="1">
      <alignment horizontal="left" indent="1"/>
    </xf>
    <xf numFmtId="168" fontId="36" fillId="0" borderId="17" xfId="24" applyNumberFormat="1" applyFont="1" applyFill="1" applyBorder="1"/>
    <xf numFmtId="167" fontId="36" fillId="0" borderId="17" xfId="24" applyNumberFormat="1" applyFont="1" applyFill="1" applyBorder="1"/>
    <xf numFmtId="167" fontId="35" fillId="0" borderId="17" xfId="24" applyNumberFormat="1" applyFont="1" applyFill="1" applyBorder="1"/>
    <xf numFmtId="0" fontId="35" fillId="0" borderId="0" xfId="152" quotePrefix="1" applyFont="1" applyFill="1" applyAlignment="1">
      <alignment horizontal="left" vertical="center" indent="1"/>
    </xf>
    <xf numFmtId="0" fontId="35" fillId="0" borderId="0" xfId="0" applyNumberFormat="1" applyFont="1" applyFill="1" applyAlignment="1">
      <alignment horizontal="left"/>
    </xf>
    <xf numFmtId="0" fontId="35" fillId="0" borderId="0" xfId="0" quotePrefix="1" applyNumberFormat="1" applyFont="1" applyFill="1" applyAlignment="1">
      <alignment horizontal="left" indent="1"/>
    </xf>
    <xf numFmtId="167" fontId="36" fillId="0" borderId="18" xfId="24" applyNumberFormat="1" applyFont="1" applyFill="1" applyBorder="1"/>
    <xf numFmtId="0" fontId="36" fillId="0" borderId="0" xfId="152" applyFont="1" applyFill="1"/>
    <xf numFmtId="0" fontId="36" fillId="0" borderId="0" xfId="24" applyNumberFormat="1" applyFont="1" applyFill="1"/>
    <xf numFmtId="168" fontId="36" fillId="0" borderId="0" xfId="24" applyNumberFormat="1" applyFont="1" applyFill="1" applyBorder="1"/>
    <xf numFmtId="37" fontId="35" fillId="0" borderId="0" xfId="24" applyNumberFormat="1" applyFont="1" applyFill="1" applyBorder="1"/>
    <xf numFmtId="3" fontId="52" fillId="0" borderId="0" xfId="0" applyNumberFormat="1" applyFont="1" applyFill="1"/>
    <xf numFmtId="167" fontId="53" fillId="0" borderId="0" xfId="24" applyNumberFormat="1" applyFont="1" applyFill="1"/>
    <xf numFmtId="167" fontId="45" fillId="0" borderId="0" xfId="24" applyNumberFormat="1" applyFont="1" applyFill="1" applyBorder="1"/>
    <xf numFmtId="37" fontId="36" fillId="0" borderId="0" xfId="24" applyNumberFormat="1" applyFont="1" applyFill="1" applyBorder="1"/>
    <xf numFmtId="0" fontId="35" fillId="0" borderId="0" xfId="24" applyNumberFormat="1" applyFont="1" applyFill="1" applyAlignment="1">
      <alignment vertical="center"/>
    </xf>
    <xf numFmtId="0" fontId="35" fillId="0" borderId="0" xfId="24" applyNumberFormat="1" applyFont="1" applyFill="1" applyAlignment="1">
      <alignment wrapText="1"/>
    </xf>
    <xf numFmtId="0" fontId="35" fillId="0" borderId="0" xfId="24" applyNumberFormat="1" applyFont="1" applyFill="1" applyAlignment="1">
      <alignment horizontal="center" vertical="center"/>
    </xf>
    <xf numFmtId="167" fontId="36" fillId="0" borderId="16" xfId="24" applyNumberFormat="1" applyFont="1" applyFill="1" applyBorder="1" applyAlignment="1">
      <alignment horizontal="center"/>
    </xf>
    <xf numFmtId="167" fontId="36" fillId="0" borderId="0" xfId="24" applyNumberFormat="1" applyFont="1" applyFill="1" applyAlignment="1">
      <alignment horizontal="center"/>
    </xf>
    <xf numFmtId="0" fontId="35" fillId="0" borderId="0" xfId="24" applyNumberFormat="1" applyFont="1" applyFill="1" applyAlignment="1">
      <alignment horizontal="left" indent="1"/>
    </xf>
    <xf numFmtId="167" fontId="36" fillId="0" borderId="17" xfId="24" applyNumberFormat="1" applyFont="1" applyFill="1" applyBorder="1" applyAlignment="1">
      <alignment horizontal="center"/>
    </xf>
    <xf numFmtId="0" fontId="35" fillId="0" borderId="0" xfId="0" applyFont="1" applyFill="1"/>
    <xf numFmtId="0" fontId="35" fillId="0" borderId="0" xfId="24" applyNumberFormat="1" applyFont="1" applyFill="1" applyAlignment="1">
      <alignment horizontal="center" vertical="center" wrapText="1"/>
    </xf>
    <xf numFmtId="0" fontId="35" fillId="0" borderId="0" xfId="100" applyNumberFormat="1" applyFont="1" applyFill="1" applyAlignment="1">
      <alignment horizontal="left" vertical="center" indent="1"/>
    </xf>
    <xf numFmtId="0" fontId="35" fillId="0" borderId="0" xfId="100" applyNumberFormat="1" applyFont="1" applyFill="1" applyAlignment="1">
      <alignment horizontal="left" vertical="center" indent="3"/>
    </xf>
    <xf numFmtId="0" fontId="35" fillId="0" borderId="0" xfId="100" applyNumberFormat="1" applyFont="1" applyFill="1" applyAlignment="1">
      <alignment vertical="center"/>
    </xf>
    <xf numFmtId="0" fontId="35" fillId="0" borderId="0" xfId="24" applyNumberFormat="1" applyFont="1" applyFill="1" applyAlignment="1"/>
    <xf numFmtId="0" fontId="35" fillId="0" borderId="0" xfId="152" applyNumberFormat="1" applyFont="1" applyFill="1" applyAlignment="1">
      <alignment horizontal="left" indent="1"/>
    </xf>
    <xf numFmtId="167" fontId="36" fillId="0" borderId="17" xfId="24" applyNumberFormat="1" applyFont="1" applyFill="1" applyBorder="1" applyAlignment="1">
      <alignment horizontal="center" vertical="top"/>
    </xf>
    <xf numFmtId="0" fontId="35" fillId="0" borderId="0" xfId="152" applyNumberFormat="1" applyFont="1" applyFill="1" applyAlignment="1"/>
    <xf numFmtId="0" fontId="35" fillId="0" borderId="0" xfId="152" applyFont="1" applyFill="1" applyAlignment="1">
      <alignment vertical="center"/>
    </xf>
    <xf numFmtId="10" fontId="35" fillId="0" borderId="0" xfId="192" applyNumberFormat="1" applyFont="1" applyFill="1" applyBorder="1"/>
    <xf numFmtId="0" fontId="35" fillId="0" borderId="0" xfId="24" applyNumberFormat="1" applyFont="1" applyFill="1" applyAlignment="1">
      <alignment vertical="center" wrapText="1"/>
    </xf>
    <xf numFmtId="166" fontId="36" fillId="0" borderId="0" xfId="24" applyFont="1" applyFill="1"/>
    <xf numFmtId="167" fontId="36" fillId="0" borderId="18" xfId="24" applyNumberFormat="1" applyFont="1" applyFill="1" applyBorder="1" applyAlignment="1">
      <alignment horizontal="center"/>
    </xf>
    <xf numFmtId="0" fontId="36" fillId="0" borderId="0" xfId="24" applyNumberFormat="1" applyFont="1" applyFill="1" applyAlignment="1">
      <alignment vertical="center" wrapText="1"/>
    </xf>
    <xf numFmtId="167" fontId="36" fillId="0" borderId="0" xfId="24" applyNumberFormat="1" applyFont="1" applyFill="1" applyAlignment="1">
      <alignment vertical="center" wrapText="1"/>
    </xf>
    <xf numFmtId="37" fontId="36" fillId="0" borderId="0" xfId="0" applyNumberFormat="1" applyFont="1" applyFill="1" applyAlignment="1" applyProtection="1">
      <alignment horizontal="left" vertical="top"/>
    </xf>
    <xf numFmtId="37" fontId="36" fillId="0" borderId="9" xfId="24" applyNumberFormat="1" applyFont="1" applyFill="1" applyBorder="1"/>
    <xf numFmtId="37" fontId="36" fillId="0" borderId="23" xfId="24" applyNumberFormat="1" applyFont="1" applyFill="1" applyBorder="1"/>
    <xf numFmtId="0" fontId="35" fillId="0" borderId="0" xfId="24" applyNumberFormat="1" applyFont="1" applyFill="1" applyBorder="1" applyAlignment="1">
      <alignment vertical="center"/>
    </xf>
    <xf numFmtId="0" fontId="35" fillId="0" borderId="0" xfId="24" applyNumberFormat="1" applyFont="1" applyFill="1" applyAlignment="1">
      <alignment horizontal="left" vertical="center" indent="1"/>
    </xf>
    <xf numFmtId="0" fontId="35" fillId="0" borderId="0" xfId="24" applyNumberFormat="1" applyFont="1" applyFill="1" applyAlignment="1">
      <alignment horizontal="left" vertical="center" wrapText="1" indent="1"/>
    </xf>
    <xf numFmtId="37" fontId="36" fillId="0" borderId="0" xfId="24" applyNumberFormat="1" applyFont="1" applyFill="1"/>
    <xf numFmtId="0" fontId="36" fillId="0" borderId="0" xfId="24" applyNumberFormat="1" applyFont="1" applyFill="1" applyBorder="1" applyAlignment="1">
      <alignment vertical="center"/>
    </xf>
    <xf numFmtId="0" fontId="36" fillId="0" borderId="0" xfId="24" applyNumberFormat="1" applyFont="1" applyFill="1" applyBorder="1" applyAlignment="1">
      <alignment vertical="center" wrapText="1"/>
    </xf>
    <xf numFmtId="167" fontId="36" fillId="0" borderId="9" xfId="24" applyNumberFormat="1" applyFont="1" applyFill="1" applyBorder="1"/>
    <xf numFmtId="0" fontId="36" fillId="0" borderId="0" xfId="24" applyNumberFormat="1" applyFont="1" applyFill="1" applyAlignment="1">
      <alignment vertical="center"/>
    </xf>
    <xf numFmtId="0" fontId="36" fillId="0" borderId="0" xfId="24" applyNumberFormat="1" applyFont="1" applyFill="1" applyAlignment="1">
      <alignment horizontal="center" vertical="center"/>
    </xf>
    <xf numFmtId="37" fontId="36" fillId="0" borderId="7" xfId="24" applyNumberFormat="1" applyFont="1" applyFill="1" applyBorder="1" applyAlignment="1">
      <alignment vertical="center"/>
    </xf>
    <xf numFmtId="167" fontId="36" fillId="0" borderId="0" xfId="24" applyNumberFormat="1" applyFont="1" applyFill="1" applyAlignment="1">
      <alignment vertical="center"/>
    </xf>
    <xf numFmtId="167" fontId="36" fillId="0" borderId="7" xfId="24" applyNumberFormat="1" applyFont="1" applyFill="1" applyBorder="1" applyAlignment="1">
      <alignment vertical="center"/>
    </xf>
    <xf numFmtId="167" fontId="36" fillId="0" borderId="0" xfId="24" applyNumberFormat="1" applyFont="1" applyFill="1" applyBorder="1" applyAlignment="1">
      <alignment vertical="center"/>
    </xf>
    <xf numFmtId="167" fontId="35" fillId="0" borderId="0" xfId="24" applyNumberFormat="1" applyFont="1" applyFill="1" applyBorder="1" applyAlignment="1">
      <alignment vertical="center"/>
    </xf>
    <xf numFmtId="37" fontId="35" fillId="0" borderId="7" xfId="24" applyNumberFormat="1" applyFont="1" applyFill="1" applyBorder="1" applyAlignment="1">
      <alignment vertical="center"/>
    </xf>
    <xf numFmtId="167" fontId="35" fillId="0" borderId="0" xfId="24" applyNumberFormat="1" applyFont="1" applyFill="1" applyAlignment="1">
      <alignment vertical="center"/>
    </xf>
    <xf numFmtId="0" fontId="36" fillId="0" borderId="0" xfId="24" applyNumberFormat="1" applyFont="1" applyFill="1" applyAlignment="1">
      <alignment horizontal="justify" vertical="justify" wrapText="1"/>
    </xf>
    <xf numFmtId="166" fontId="36" fillId="0" borderId="0" xfId="24" applyNumberFormat="1" applyFont="1" applyFill="1" applyBorder="1" applyAlignment="1">
      <alignment horizontal="center" vertical="center"/>
    </xf>
    <xf numFmtId="166" fontId="36" fillId="0" borderId="0" xfId="24" applyNumberFormat="1" applyFont="1" applyFill="1" applyAlignment="1">
      <alignment horizontal="justify" vertical="justify" wrapText="1"/>
    </xf>
    <xf numFmtId="167" fontId="36" fillId="0" borderId="0" xfId="24" applyNumberFormat="1" applyFont="1" applyFill="1" applyAlignment="1">
      <alignment horizontal="justify" vertical="justify" wrapText="1"/>
    </xf>
    <xf numFmtId="167" fontId="35" fillId="0" borderId="0" xfId="24" applyNumberFormat="1" applyFont="1" applyFill="1" applyAlignment="1">
      <alignment horizontal="justify" vertical="justify" wrapText="1"/>
    </xf>
    <xf numFmtId="167" fontId="35" fillId="0" borderId="0" xfId="24" applyNumberFormat="1" applyFont="1" applyFill="1" applyBorder="1" applyAlignment="1">
      <alignment horizontal="justify" vertical="justify" wrapText="1"/>
    </xf>
    <xf numFmtId="0" fontId="35" fillId="0" borderId="0" xfId="24" applyNumberFormat="1" applyFont="1" applyFill="1" applyAlignment="1">
      <alignment horizontal="justify" vertical="justify" wrapText="1"/>
    </xf>
    <xf numFmtId="167" fontId="35" fillId="0" borderId="0" xfId="24" applyNumberFormat="1" applyFont="1" applyFill="1" applyProtection="1"/>
    <xf numFmtId="167" fontId="35" fillId="0" borderId="0" xfId="24" applyNumberFormat="1" applyFont="1" applyFill="1" applyBorder="1" applyAlignment="1" applyProtection="1"/>
    <xf numFmtId="0" fontId="35" fillId="0" borderId="0" xfId="24" applyNumberFormat="1" applyFont="1" applyFill="1" applyAlignment="1">
      <alignment vertical="top"/>
    </xf>
    <xf numFmtId="167" fontId="35" fillId="0" borderId="0" xfId="24" applyNumberFormat="1" applyFont="1" applyFill="1" applyAlignment="1">
      <alignment vertical="top"/>
    </xf>
    <xf numFmtId="198" fontId="35" fillId="0" borderId="0" xfId="153" quotePrefix="1" applyFont="1" applyFill="1" applyAlignment="1"/>
    <xf numFmtId="0" fontId="35" fillId="0" borderId="0" xfId="0" applyFont="1" applyFill="1" applyAlignment="1">
      <alignment horizontal="justify" vertical="top"/>
    </xf>
    <xf numFmtId="0" fontId="36" fillId="0" borderId="0" xfId="0" applyFont="1" applyFill="1" applyBorder="1" applyAlignment="1" applyProtection="1">
      <alignment horizontal="center"/>
    </xf>
    <xf numFmtId="0" fontId="35" fillId="0" borderId="0" xfId="0" applyFont="1" applyFill="1" applyAlignment="1" applyProtection="1">
      <alignment vertical="top"/>
    </xf>
    <xf numFmtId="168" fontId="35" fillId="0" borderId="0" xfId="45" applyNumberFormat="1" applyFont="1" applyFill="1" applyBorder="1" applyAlignment="1">
      <alignment vertical="center"/>
    </xf>
    <xf numFmtId="167" fontId="35" fillId="0" borderId="0" xfId="24" applyNumberFormat="1" applyFont="1" applyFill="1" applyAlignment="1">
      <alignment horizontal="center" vertical="top"/>
    </xf>
    <xf numFmtId="0" fontId="35" fillId="0" borderId="0" xfId="0" applyNumberFormat="1" applyFont="1" applyFill="1" applyAlignment="1">
      <alignment horizontal="center" vertical="top"/>
    </xf>
    <xf numFmtId="0" fontId="35" fillId="0" borderId="0" xfId="0" quotePrefix="1" applyNumberFormat="1" applyFont="1" applyFill="1" applyAlignment="1">
      <alignment vertical="top"/>
    </xf>
    <xf numFmtId="0" fontId="36" fillId="0" borderId="0" xfId="24" applyNumberFormat="1" applyFont="1" applyFill="1" applyAlignment="1">
      <alignment vertical="top"/>
    </xf>
    <xf numFmtId="0" fontId="36" fillId="0" borderId="0" xfId="0" applyNumberFormat="1" applyFont="1" applyFill="1" applyAlignment="1">
      <alignment vertical="top"/>
    </xf>
    <xf numFmtId="0" fontId="36" fillId="0" borderId="0" xfId="24" applyNumberFormat="1" applyFont="1" applyFill="1" applyAlignment="1" applyProtection="1">
      <alignment vertical="top"/>
    </xf>
    <xf numFmtId="167" fontId="36" fillId="0" borderId="0" xfId="24" applyNumberFormat="1" applyFont="1" applyFill="1" applyAlignment="1" applyProtection="1">
      <alignment vertical="top"/>
    </xf>
    <xf numFmtId="0" fontId="35" fillId="0" borderId="0" xfId="24" applyNumberFormat="1" applyFont="1" applyFill="1" applyAlignment="1" applyProtection="1">
      <alignment vertical="top"/>
    </xf>
    <xf numFmtId="0" fontId="36" fillId="0" borderId="0" xfId="0" applyFont="1" applyFill="1" applyBorder="1" applyAlignment="1">
      <alignment horizontal="center"/>
    </xf>
    <xf numFmtId="0" fontId="35" fillId="0" borderId="0" xfId="0" applyFont="1" applyFill="1" applyAlignment="1" applyProtection="1">
      <alignment horizontal="center"/>
    </xf>
    <xf numFmtId="0" fontId="36" fillId="0" borderId="0" xfId="152" applyNumberFormat="1" applyFont="1" applyFill="1" applyAlignment="1"/>
    <xf numFmtId="0" fontId="36" fillId="0" borderId="0" xfId="152" applyFont="1" applyFill="1" applyAlignment="1">
      <alignment horizontal="right"/>
    </xf>
    <xf numFmtId="0" fontId="35" fillId="0" borderId="0" xfId="152" applyNumberFormat="1" applyFont="1" applyFill="1"/>
    <xf numFmtId="0" fontId="36" fillId="0" borderId="0" xfId="152" applyFont="1" applyFill="1" applyBorder="1" applyAlignment="1">
      <alignment horizontal="center"/>
    </xf>
    <xf numFmtId="0" fontId="35" fillId="0" borderId="0" xfId="152" applyFont="1" applyFill="1" applyBorder="1" applyAlignment="1">
      <alignment horizontal="right"/>
    </xf>
    <xf numFmtId="0" fontId="35" fillId="0" borderId="0" xfId="152" applyNumberFormat="1" applyFont="1" applyFill="1" applyBorder="1" applyAlignment="1"/>
    <xf numFmtId="0" fontId="35" fillId="0" borderId="0" xfId="152" applyNumberFormat="1" applyFont="1" applyFill="1" applyBorder="1"/>
    <xf numFmtId="0" fontId="35" fillId="0" borderId="0" xfId="152" applyFont="1" applyFill="1" applyBorder="1"/>
    <xf numFmtId="0" fontId="35" fillId="0" borderId="0" xfId="152" applyFont="1" applyFill="1" applyBorder="1" applyAlignment="1">
      <alignment horizontal="center"/>
    </xf>
    <xf numFmtId="0" fontId="35" fillId="0" borderId="0" xfId="152" applyFont="1" applyFill="1" applyBorder="1" applyAlignment="1">
      <alignment horizontal="center" vertical="center" wrapText="1"/>
    </xf>
    <xf numFmtId="0" fontId="36" fillId="0" borderId="0" xfId="0" applyFont="1" applyFill="1" applyAlignment="1"/>
    <xf numFmtId="0" fontId="36" fillId="0" borderId="0" xfId="152" applyNumberFormat="1" applyFont="1" applyFill="1" applyBorder="1"/>
    <xf numFmtId="0" fontId="35" fillId="0" borderId="0" xfId="152" applyFont="1" applyFill="1" applyAlignment="1">
      <alignment horizontal="left" indent="1"/>
    </xf>
    <xf numFmtId="37" fontId="35" fillId="0" borderId="16" xfId="24" applyNumberFormat="1" applyFont="1" applyFill="1" applyBorder="1"/>
    <xf numFmtId="37" fontId="36" fillId="0" borderId="17" xfId="24" applyNumberFormat="1" applyFont="1" applyFill="1" applyBorder="1"/>
    <xf numFmtId="166" fontId="36" fillId="0" borderId="17" xfId="24" applyFont="1" applyFill="1" applyBorder="1"/>
    <xf numFmtId="0" fontId="35" fillId="0" borderId="0" xfId="0" quotePrefix="1" applyNumberFormat="1" applyFont="1" applyFill="1" applyAlignment="1">
      <alignment horizontal="left"/>
    </xf>
    <xf numFmtId="166" fontId="36" fillId="0" borderId="18" xfId="24" applyFont="1" applyFill="1" applyBorder="1"/>
    <xf numFmtId="0" fontId="36" fillId="0" borderId="0" xfId="152" applyNumberFormat="1" applyFont="1" applyFill="1"/>
    <xf numFmtId="0" fontId="35" fillId="0" borderId="0" xfId="152" applyNumberFormat="1" applyFont="1" applyFill="1" applyAlignment="1">
      <alignment wrapText="1"/>
    </xf>
    <xf numFmtId="37" fontId="36" fillId="0" borderId="16" xfId="24" applyNumberFormat="1" applyFont="1" applyFill="1" applyBorder="1"/>
    <xf numFmtId="0" fontId="35" fillId="0" borderId="0" xfId="152" applyFont="1" applyFill="1" applyAlignment="1"/>
    <xf numFmtId="0" fontId="35" fillId="0" borderId="0" xfId="152" applyNumberFormat="1" applyFont="1" applyFill="1" applyAlignment="1">
      <alignment horizontal="left"/>
    </xf>
    <xf numFmtId="167" fontId="36" fillId="0" borderId="0" xfId="24" applyNumberFormat="1" applyFont="1" applyFill="1" applyBorder="1" applyAlignment="1"/>
    <xf numFmtId="167" fontId="36" fillId="0" borderId="1" xfId="24" applyNumberFormat="1" applyFont="1" applyFill="1" applyBorder="1"/>
    <xf numFmtId="0" fontId="36" fillId="0" borderId="0" xfId="152" applyNumberFormat="1" applyFont="1" applyFill="1" applyAlignment="1">
      <alignment vertical="center"/>
    </xf>
    <xf numFmtId="0" fontId="36" fillId="0" borderId="0" xfId="152" applyNumberFormat="1" applyFont="1" applyFill="1" applyAlignment="1">
      <alignment vertical="center" wrapText="1"/>
    </xf>
    <xf numFmtId="0" fontId="36" fillId="0" borderId="0" xfId="152" applyFont="1" applyFill="1" applyAlignment="1">
      <alignment vertical="center" wrapText="1"/>
    </xf>
    <xf numFmtId="0" fontId="35" fillId="0" borderId="0" xfId="152" applyNumberFormat="1" applyFont="1" applyFill="1" applyAlignment="1">
      <alignment vertical="center"/>
    </xf>
    <xf numFmtId="0" fontId="35" fillId="0" borderId="0" xfId="152" applyNumberFormat="1" applyFont="1" applyFill="1" applyBorder="1" applyAlignment="1">
      <alignment vertical="center" wrapText="1"/>
    </xf>
    <xf numFmtId="0" fontId="35" fillId="0" borderId="0" xfId="152" applyFont="1" applyFill="1" applyAlignment="1">
      <alignment horizontal="center" vertical="center" wrapText="1"/>
    </xf>
    <xf numFmtId="168" fontId="35" fillId="0" borderId="0" xfId="45" applyNumberFormat="1" applyFont="1" applyFill="1" applyBorder="1"/>
    <xf numFmtId="0" fontId="35" fillId="0" borderId="0" xfId="152" applyNumberFormat="1" applyFont="1" applyFill="1" applyAlignment="1">
      <alignment vertical="top"/>
    </xf>
    <xf numFmtId="0" fontId="36" fillId="0" borderId="0" xfId="152" applyNumberFormat="1" applyFont="1" applyFill="1" applyAlignment="1">
      <alignment horizontal="justify" vertical="justify" wrapText="1"/>
    </xf>
    <xf numFmtId="0" fontId="35" fillId="0" borderId="0" xfId="152" applyFont="1" applyFill="1" applyAlignment="1">
      <alignment horizontal="center" vertical="justify" wrapText="1"/>
    </xf>
    <xf numFmtId="166" fontId="36" fillId="0" borderId="0" xfId="24" applyNumberFormat="1" applyFont="1" applyFill="1" applyBorder="1" applyAlignment="1">
      <alignment horizontal="right" vertical="justify" wrapText="1"/>
    </xf>
    <xf numFmtId="166" fontId="36" fillId="0" borderId="0" xfId="24" applyNumberFormat="1" applyFont="1" applyFill="1" applyBorder="1" applyAlignment="1">
      <alignment horizontal="justify" vertical="justify" wrapText="1"/>
    </xf>
    <xf numFmtId="0" fontId="36" fillId="0" borderId="0" xfId="152" applyNumberFormat="1" applyFont="1" applyFill="1" applyAlignment="1">
      <alignment vertical="top"/>
    </xf>
    <xf numFmtId="0" fontId="35" fillId="0" borderId="0" xfId="152" applyFont="1" applyFill="1" applyBorder="1" applyAlignment="1" applyProtection="1"/>
    <xf numFmtId="0" fontId="35" fillId="0" borderId="0" xfId="152" applyFont="1" applyFill="1" applyAlignment="1">
      <alignment horizontal="centerContinuous"/>
    </xf>
    <xf numFmtId="168" fontId="35" fillId="0" borderId="0" xfId="34" applyNumberFormat="1" applyFont="1" applyFill="1" applyAlignment="1">
      <alignment horizontal="centerContinuous"/>
    </xf>
    <xf numFmtId="0" fontId="36" fillId="0" borderId="0" xfId="152" applyFont="1" applyFill="1" applyAlignment="1">
      <alignment horizontal="centerContinuous"/>
    </xf>
    <xf numFmtId="0" fontId="35" fillId="0" borderId="0" xfId="0" applyFont="1" applyFill="1" applyAlignment="1">
      <alignment horizontal="center"/>
    </xf>
    <xf numFmtId="168" fontId="35" fillId="0" borderId="0" xfId="34" applyNumberFormat="1" applyFont="1" applyFill="1" applyAlignment="1" applyProtection="1">
      <alignment horizontal="centerContinuous"/>
    </xf>
    <xf numFmtId="167" fontId="35" fillId="0" borderId="0" xfId="152" applyNumberFormat="1" applyFont="1" applyFill="1"/>
    <xf numFmtId="168" fontId="35" fillId="0" borderId="0" xfId="152" applyNumberFormat="1" applyFont="1" applyFill="1"/>
    <xf numFmtId="0" fontId="36" fillId="0" borderId="0" xfId="152" applyFont="1" applyFill="1" applyAlignment="1">
      <alignment vertical="center"/>
    </xf>
    <xf numFmtId="0" fontId="36" fillId="0" borderId="0" xfId="152" applyFont="1" applyFill="1" applyAlignment="1">
      <alignment horizontal="center" vertical="center"/>
    </xf>
    <xf numFmtId="0" fontId="35" fillId="0" borderId="0" xfId="152" applyFont="1" applyFill="1" applyBorder="1" applyAlignment="1"/>
    <xf numFmtId="0" fontId="35" fillId="0" borderId="0" xfId="152" applyFont="1" applyFill="1" applyBorder="1" applyAlignment="1">
      <alignment vertical="center"/>
    </xf>
    <xf numFmtId="0" fontId="36" fillId="0" borderId="0" xfId="152" applyFont="1" applyFill="1" applyBorder="1" applyAlignment="1">
      <alignment horizontal="center" vertical="center"/>
    </xf>
    <xf numFmtId="168" fontId="35" fillId="0" borderId="0" xfId="0" applyNumberFormat="1" applyFont="1" applyFill="1"/>
    <xf numFmtId="0" fontId="54" fillId="0" borderId="0" xfId="0" applyFont="1" applyFill="1" applyBorder="1" applyAlignment="1"/>
    <xf numFmtId="0" fontId="36" fillId="0" borderId="0" xfId="152" quotePrefix="1" applyFont="1" applyFill="1" applyBorder="1" applyAlignment="1">
      <alignment horizontal="center" vertical="center"/>
    </xf>
    <xf numFmtId="168" fontId="36" fillId="0" borderId="0" xfId="152" applyNumberFormat="1" applyFont="1" applyFill="1" applyAlignment="1">
      <alignment horizontal="justify" vertical="top"/>
    </xf>
    <xf numFmtId="168" fontId="36" fillId="0" borderId="0" xfId="45" applyNumberFormat="1" applyFont="1" applyFill="1" applyBorder="1" applyAlignment="1">
      <alignment vertical="center"/>
    </xf>
    <xf numFmtId="37" fontId="35" fillId="0" borderId="0" xfId="190" applyFont="1" applyFill="1" applyAlignment="1">
      <alignment horizontal="left" indent="1"/>
    </xf>
    <xf numFmtId="0" fontId="35" fillId="0" borderId="0" xfId="152" applyFont="1" applyFill="1" applyAlignment="1">
      <alignment horizontal="center" vertical="center"/>
    </xf>
    <xf numFmtId="0" fontId="55" fillId="0" borderId="0" xfId="104" applyNumberFormat="1" applyFont="1" applyFill="1" applyAlignment="1">
      <alignment vertical="top"/>
    </xf>
    <xf numFmtId="0" fontId="35" fillId="0" borderId="0" xfId="152" applyFont="1" applyFill="1" applyAlignment="1">
      <alignment horizontal="left" vertical="center" indent="1"/>
    </xf>
    <xf numFmtId="41" fontId="36" fillId="0" borderId="0" xfId="152" applyNumberFormat="1" applyFont="1" applyFill="1" applyBorder="1"/>
    <xf numFmtId="168" fontId="36" fillId="0" borderId="0" xfId="33" applyNumberFormat="1" applyFont="1" applyFill="1" applyBorder="1"/>
    <xf numFmtId="41" fontId="35" fillId="0" borderId="0" xfId="0" applyNumberFormat="1" applyFont="1" applyFill="1"/>
    <xf numFmtId="166" fontId="35" fillId="0" borderId="0" xfId="24" applyFont="1" applyFill="1"/>
    <xf numFmtId="0" fontId="36" fillId="0" borderId="0" xfId="152" applyFont="1" applyFill="1" applyAlignment="1">
      <alignment horizontal="left" vertical="center" indent="1"/>
    </xf>
    <xf numFmtId="168" fontId="36" fillId="0" borderId="7" xfId="45" applyNumberFormat="1" applyFont="1" applyFill="1" applyBorder="1" applyAlignment="1">
      <alignment vertical="center"/>
    </xf>
    <xf numFmtId="168" fontId="35" fillId="0" borderId="7" xfId="45" applyNumberFormat="1" applyFont="1" applyFill="1" applyBorder="1" applyAlignment="1">
      <alignment vertical="center"/>
    </xf>
    <xf numFmtId="0" fontId="35" fillId="0" borderId="0" xfId="0" applyFont="1" applyFill="1" applyAlignment="1">
      <alignment vertical="center"/>
    </xf>
    <xf numFmtId="43" fontId="35" fillId="0" borderId="0" xfId="0" applyNumberFormat="1" applyFont="1" applyFill="1" applyAlignment="1">
      <alignment vertical="center"/>
    </xf>
    <xf numFmtId="167" fontId="35" fillId="0" borderId="0" xfId="0" applyNumberFormat="1" applyFont="1" applyFill="1"/>
    <xf numFmtId="0" fontId="36" fillId="0" borderId="0" xfId="152" applyFont="1" applyFill="1" applyAlignment="1" applyProtection="1"/>
    <xf numFmtId="0" fontId="35" fillId="0" borderId="0" xfId="152" applyFont="1" applyFill="1" applyAlignment="1">
      <alignment horizontal="left"/>
    </xf>
    <xf numFmtId="0" fontId="35" fillId="0" borderId="0" xfId="152" applyFont="1" applyFill="1" applyBorder="1" applyAlignment="1">
      <alignment horizontal="center" vertical="top"/>
    </xf>
    <xf numFmtId="168" fontId="35" fillId="0" borderId="0" xfId="45" applyNumberFormat="1" applyFont="1" applyFill="1"/>
    <xf numFmtId="171" fontId="36" fillId="0" borderId="0" xfId="45" applyNumberFormat="1" applyFont="1" applyFill="1"/>
    <xf numFmtId="171" fontId="35" fillId="0" borderId="0" xfId="45" applyNumberFormat="1" applyFont="1" applyFill="1"/>
    <xf numFmtId="171" fontId="36" fillId="0" borderId="16" xfId="45" applyNumberFormat="1" applyFont="1" applyFill="1" applyBorder="1" applyAlignment="1"/>
    <xf numFmtId="171" fontId="36" fillId="0" borderId="0" xfId="45" applyNumberFormat="1" applyFont="1" applyFill="1" applyAlignment="1"/>
    <xf numFmtId="41" fontId="35" fillId="0" borderId="17" xfId="45" applyNumberFormat="1" applyFont="1" applyFill="1" applyBorder="1" applyAlignment="1"/>
    <xf numFmtId="171" fontId="36" fillId="0" borderId="18" xfId="45" applyNumberFormat="1" applyFont="1" applyFill="1" applyBorder="1" applyAlignment="1"/>
    <xf numFmtId="171" fontId="35" fillId="0" borderId="0" xfId="152" applyNumberFormat="1" applyFont="1" applyFill="1"/>
    <xf numFmtId="171" fontId="36" fillId="0" borderId="0" xfId="45" applyNumberFormat="1" applyFont="1" applyFill="1" applyBorder="1" applyAlignment="1"/>
    <xf numFmtId="171" fontId="36" fillId="0" borderId="0" xfId="45" applyNumberFormat="1" applyFont="1" applyFill="1" applyBorder="1"/>
    <xf numFmtId="0" fontId="36" fillId="0" borderId="0" xfId="24" applyNumberFormat="1" applyFont="1" applyFill="1" applyAlignment="1">
      <alignment horizontal="left" indent="1"/>
    </xf>
    <xf numFmtId="171" fontId="36" fillId="0" borderId="17" xfId="45" applyNumberFormat="1" applyFont="1" applyFill="1" applyBorder="1" applyAlignment="1"/>
    <xf numFmtId="41" fontId="35" fillId="0" borderId="0" xfId="152" applyNumberFormat="1" applyFont="1" applyFill="1"/>
    <xf numFmtId="168" fontId="35" fillId="0" borderId="0" xfId="152" applyNumberFormat="1" applyFont="1" applyFill="1" applyBorder="1"/>
    <xf numFmtId="171" fontId="36" fillId="0" borderId="7" xfId="45" applyNumberFormat="1" applyFont="1" applyFill="1" applyBorder="1" applyAlignment="1">
      <alignment vertical="center"/>
    </xf>
    <xf numFmtId="171" fontId="36" fillId="0" borderId="0" xfId="45" applyNumberFormat="1" applyFont="1" applyFill="1" applyBorder="1" applyAlignment="1">
      <alignment vertical="center"/>
    </xf>
    <xf numFmtId="171" fontId="35" fillId="0" borderId="0" xfId="45" applyNumberFormat="1" applyFont="1" applyFill="1" applyAlignment="1">
      <alignment vertical="center"/>
    </xf>
    <xf numFmtId="168" fontId="35" fillId="0" borderId="0" xfId="152" applyNumberFormat="1" applyFont="1" applyFill="1" applyAlignment="1">
      <alignment vertical="center"/>
    </xf>
    <xf numFmtId="171" fontId="35" fillId="0" borderId="0" xfId="152" applyNumberFormat="1" applyFont="1" applyFill="1" applyBorder="1" applyAlignment="1" applyProtection="1"/>
    <xf numFmtId="168" fontId="35" fillId="0" borderId="0" xfId="34" applyNumberFormat="1" applyFont="1" applyFill="1" applyProtection="1"/>
    <xf numFmtId="168" fontId="35" fillId="0" borderId="0" xfId="45" applyNumberFormat="1" applyFont="1" applyFill="1" applyAlignment="1">
      <alignment horizontal="right"/>
    </xf>
    <xf numFmtId="37" fontId="36" fillId="0" borderId="0" xfId="24" applyNumberFormat="1" applyFont="1" applyFill="1" applyBorder="1" applyAlignment="1">
      <alignment vertical="center"/>
    </xf>
    <xf numFmtId="37" fontId="35" fillId="0" borderId="0" xfId="24" applyNumberFormat="1" applyFont="1" applyFill="1" applyBorder="1" applyAlignment="1">
      <alignment vertical="center"/>
    </xf>
    <xf numFmtId="167" fontId="35" fillId="0" borderId="0" xfId="24" applyNumberFormat="1" applyFont="1" applyFill="1" applyAlignment="1">
      <alignment horizontal="center" vertical="center"/>
    </xf>
    <xf numFmtId="167" fontId="36" fillId="0" borderId="17" xfId="24" applyNumberFormat="1" applyFont="1" applyFill="1" applyBorder="1" applyAlignment="1">
      <alignment vertical="center"/>
    </xf>
    <xf numFmtId="167" fontId="35" fillId="0" borderId="17" xfId="24" applyNumberFormat="1" applyFont="1" applyFill="1" applyBorder="1" applyAlignment="1">
      <alignment vertical="center"/>
    </xf>
    <xf numFmtId="167" fontId="36" fillId="0" borderId="18" xfId="24" applyNumberFormat="1" applyFont="1" applyFill="1" applyBorder="1" applyAlignment="1">
      <alignment vertical="center"/>
    </xf>
    <xf numFmtId="0" fontId="36" fillId="0" borderId="0" xfId="152" applyFont="1" applyFill="1" applyAlignment="1">
      <alignment horizontal="left" vertical="center"/>
    </xf>
    <xf numFmtId="168" fontId="35" fillId="0" borderId="0" xfId="24" applyNumberFormat="1" applyFont="1" applyFill="1" applyAlignment="1">
      <alignment vertical="top"/>
    </xf>
    <xf numFmtId="205" fontId="47" fillId="0" borderId="0" xfId="238" quotePrefix="1" applyNumberFormat="1" applyFont="1" applyFill="1" applyAlignment="1">
      <alignment horizontal="left" vertical="top"/>
    </xf>
    <xf numFmtId="0" fontId="47" fillId="0" borderId="0" xfId="238" applyFont="1" applyFill="1" applyAlignment="1">
      <alignment horizontal="left" vertical="top"/>
    </xf>
    <xf numFmtId="0" fontId="48" fillId="0" borderId="0" xfId="238" applyFont="1" applyFill="1" applyAlignment="1">
      <alignment vertical="top"/>
    </xf>
    <xf numFmtId="168" fontId="48" fillId="0" borderId="0" xfId="45" applyNumberFormat="1" applyFont="1" applyFill="1" applyAlignment="1">
      <alignment horizontal="right" vertical="top"/>
    </xf>
    <xf numFmtId="168" fontId="47" fillId="0" borderId="0" xfId="45" applyNumberFormat="1" applyFont="1" applyFill="1" applyBorder="1" applyAlignment="1">
      <alignment vertical="top"/>
    </xf>
    <xf numFmtId="0" fontId="48" fillId="0" borderId="0" xfId="238" applyFont="1" applyFill="1" applyAlignment="1">
      <alignment horizontal="left" vertical="top"/>
    </xf>
    <xf numFmtId="168" fontId="48" fillId="0" borderId="0" xfId="24" applyNumberFormat="1" applyFont="1" applyFill="1" applyAlignment="1">
      <alignment vertical="top"/>
    </xf>
    <xf numFmtId="0" fontId="47" fillId="0" borderId="0" xfId="238" quotePrefix="1" applyFont="1" applyFill="1" applyAlignment="1">
      <alignment horizontal="left" vertical="top"/>
    </xf>
    <xf numFmtId="0" fontId="47" fillId="0" borderId="0" xfId="238" applyNumberFormat="1" applyFont="1" applyFill="1" applyAlignment="1">
      <alignment horizontal="left" vertical="top"/>
    </xf>
    <xf numFmtId="0" fontId="48" fillId="0" borderId="0" xfId="238" applyNumberFormat="1" applyFont="1" applyFill="1" applyAlignment="1">
      <alignment vertical="top"/>
    </xf>
    <xf numFmtId="0" fontId="47" fillId="0" borderId="6" xfId="45" applyNumberFormat="1" applyFont="1" applyFill="1" applyBorder="1" applyAlignment="1">
      <alignment horizontal="center" vertical="top"/>
    </xf>
    <xf numFmtId="168" fontId="48" fillId="0" borderId="0" xfId="45" applyNumberFormat="1" applyFont="1" applyFill="1" applyAlignment="1">
      <alignment vertical="top"/>
    </xf>
    <xf numFmtId="168" fontId="48" fillId="0" borderId="8" xfId="24" applyNumberFormat="1" applyFont="1" applyFill="1" applyBorder="1" applyAlignment="1">
      <alignment vertical="top"/>
    </xf>
    <xf numFmtId="168" fontId="48" fillId="0" borderId="8" xfId="238" applyNumberFormat="1" applyFont="1" applyFill="1" applyBorder="1" applyAlignment="1">
      <alignment vertical="top"/>
    </xf>
    <xf numFmtId="168" fontId="48" fillId="0" borderId="8" xfId="45" applyNumberFormat="1" applyFont="1" applyFill="1" applyBorder="1" applyAlignment="1">
      <alignment vertical="top"/>
    </xf>
    <xf numFmtId="168" fontId="35" fillId="0" borderId="0" xfId="24" applyNumberFormat="1" applyFont="1" applyFill="1" applyBorder="1" applyAlignment="1">
      <alignment vertical="top"/>
    </xf>
    <xf numFmtId="168" fontId="36" fillId="0" borderId="0" xfId="24" applyNumberFormat="1" applyFont="1" applyFill="1" applyAlignment="1">
      <alignment vertical="top"/>
    </xf>
    <xf numFmtId="0" fontId="36" fillId="0" borderId="0" xfId="152" applyFont="1" applyFill="1" applyBorder="1" applyAlignment="1">
      <alignment vertical="center"/>
    </xf>
    <xf numFmtId="0" fontId="35" fillId="0" borderId="0" xfId="152" applyFont="1" applyFill="1" applyBorder="1" applyAlignment="1">
      <alignment horizontal="center" vertical="center"/>
    </xf>
    <xf numFmtId="167" fontId="35" fillId="0" borderId="0" xfId="24" applyNumberFormat="1" applyFont="1" applyFill="1" applyBorder="1" applyAlignment="1"/>
    <xf numFmtId="37" fontId="35" fillId="0" borderId="0" xfId="152" applyNumberFormat="1" applyFont="1" applyFill="1"/>
    <xf numFmtId="37" fontId="35" fillId="0" borderId="0" xfId="24" applyNumberFormat="1" applyFont="1" applyFill="1" applyAlignment="1"/>
    <xf numFmtId="168" fontId="36" fillId="0" borderId="17" xfId="24" applyNumberFormat="1" applyFont="1" applyFill="1" applyBorder="1" applyAlignment="1"/>
    <xf numFmtId="0" fontId="35" fillId="0" borderId="0" xfId="152" applyNumberFormat="1" applyFont="1" applyFill="1" applyAlignment="1">
      <alignment horizontal="left" vertical="top"/>
    </xf>
    <xf numFmtId="0" fontId="35" fillId="0" borderId="0" xfId="152" applyFont="1" applyFill="1" applyAlignment="1">
      <alignment vertical="top"/>
    </xf>
    <xf numFmtId="0" fontId="35" fillId="0" borderId="0" xfId="152" quotePrefix="1" applyFont="1" applyFill="1" applyAlignment="1">
      <alignment horizontal="left"/>
    </xf>
    <xf numFmtId="0" fontId="36" fillId="0" borderId="0" xfId="152" quotePrefix="1" applyFont="1" applyFill="1" applyAlignment="1">
      <alignment horizontal="left" vertical="center"/>
    </xf>
    <xf numFmtId="167" fontId="35" fillId="0" borderId="7" xfId="24" applyNumberFormat="1" applyFont="1" applyFill="1" applyBorder="1" applyAlignment="1">
      <alignment vertical="center"/>
    </xf>
    <xf numFmtId="0" fontId="36" fillId="0" borderId="0" xfId="152" quotePrefix="1" applyFont="1" applyFill="1" applyAlignment="1">
      <alignment horizontal="left"/>
    </xf>
    <xf numFmtId="0" fontId="36" fillId="0" borderId="0" xfId="0" applyFont="1" applyFill="1" applyAlignment="1">
      <alignment horizontal="center" vertical="center"/>
    </xf>
    <xf numFmtId="0" fontId="58" fillId="0" borderId="0" xfId="152" applyFont="1" applyFill="1"/>
    <xf numFmtId="169" fontId="35" fillId="0" borderId="0" xfId="45" applyNumberFormat="1" applyFont="1" applyFill="1" applyBorder="1" applyAlignment="1">
      <alignment horizontal="center" vertical="center"/>
    </xf>
    <xf numFmtId="169" fontId="35" fillId="0" borderId="0" xfId="152" applyNumberFormat="1" applyFont="1" applyFill="1" applyBorder="1" applyAlignment="1">
      <alignment horizontal="center" vertical="center"/>
    </xf>
    <xf numFmtId="167" fontId="36" fillId="0" borderId="0" xfId="24" applyNumberFormat="1" applyFont="1" applyFill="1" applyAlignment="1">
      <alignment horizontal="center" vertical="center"/>
    </xf>
    <xf numFmtId="169" fontId="35" fillId="0" borderId="0" xfId="152" applyNumberFormat="1" applyFont="1" applyFill="1"/>
    <xf numFmtId="0" fontId="35" fillId="0" borderId="0" xfId="188" applyFont="1" applyFill="1" applyAlignment="1"/>
    <xf numFmtId="0" fontId="35" fillId="0" borderId="0" xfId="188" applyNumberFormat="1" applyFont="1" applyFill="1" applyAlignment="1"/>
    <xf numFmtId="167" fontId="35" fillId="5" borderId="0" xfId="222" applyNumberFormat="1" applyFont="1" applyFill="1"/>
    <xf numFmtId="0" fontId="35" fillId="0" borderId="0" xfId="152" applyFont="1" applyFill="1" applyAlignment="1">
      <alignment horizontal="left" vertical="top"/>
    </xf>
    <xf numFmtId="0" fontId="36" fillId="0" borderId="0" xfId="152" applyFont="1" applyFill="1" applyAlignment="1">
      <alignment vertical="top"/>
    </xf>
    <xf numFmtId="0" fontId="36" fillId="0" borderId="0" xfId="152" quotePrefix="1" applyFont="1" applyFill="1" applyAlignment="1">
      <alignment horizontal="left" vertical="top"/>
    </xf>
    <xf numFmtId="0" fontId="36" fillId="0" borderId="0" xfId="152" applyFont="1" applyFill="1" applyAlignment="1">
      <alignment horizontal="left" vertical="top"/>
    </xf>
    <xf numFmtId="0" fontId="36" fillId="0" borderId="0" xfId="152" applyNumberFormat="1" applyFont="1" applyFill="1" applyAlignment="1">
      <alignment horizontal="left" vertical="top"/>
    </xf>
    <xf numFmtId="0" fontId="35" fillId="0" borderId="0" xfId="0" applyFont="1" applyFill="1" applyAlignment="1">
      <alignment vertical="top" wrapText="1"/>
    </xf>
    <xf numFmtId="0" fontId="36" fillId="0" borderId="0" xfId="217" applyFont="1" applyFill="1" applyAlignment="1">
      <alignment vertical="top"/>
    </xf>
    <xf numFmtId="0" fontId="35" fillId="0" borderId="0" xfId="191" applyNumberFormat="1" applyFont="1" applyFill="1" applyAlignment="1">
      <alignment horizontal="justify" vertical="top"/>
    </xf>
    <xf numFmtId="0" fontId="35" fillId="0" borderId="0" xfId="191" applyNumberFormat="1" applyFont="1" applyFill="1" applyAlignment="1">
      <alignment horizontal="justify" vertical="top" wrapText="1"/>
    </xf>
    <xf numFmtId="0" fontId="36" fillId="0" borderId="0" xfId="45" applyNumberFormat="1" applyFont="1" applyFill="1" applyAlignment="1">
      <alignment vertical="top"/>
    </xf>
    <xf numFmtId="0" fontId="35" fillId="0" borderId="0" xfId="45" applyNumberFormat="1" applyFont="1" applyFill="1" applyAlignment="1">
      <alignment horizontal="justify" vertical="top"/>
    </xf>
    <xf numFmtId="168" fontId="35" fillId="0" borderId="0" xfId="45" applyNumberFormat="1" applyFont="1" applyFill="1" applyBorder="1" applyAlignment="1">
      <alignment horizontal="justify" vertical="top"/>
    </xf>
    <xf numFmtId="168" fontId="35" fillId="0" borderId="0" xfId="45" applyNumberFormat="1" applyFont="1" applyFill="1" applyAlignment="1">
      <alignment horizontal="justify" vertical="top"/>
    </xf>
    <xf numFmtId="170" fontId="36" fillId="0" borderId="0" xfId="152" applyNumberFormat="1" applyFont="1" applyFill="1" applyAlignment="1">
      <alignment vertical="top" wrapText="1"/>
    </xf>
    <xf numFmtId="0" fontId="35" fillId="0" borderId="0" xfId="0" applyFont="1" applyFill="1" applyAlignment="1">
      <alignment horizontal="justify" vertical="top" wrapText="1"/>
    </xf>
    <xf numFmtId="49" fontId="61" fillId="0" borderId="0" xfId="152" applyNumberFormat="1" applyFont="1" applyFill="1" applyAlignment="1"/>
    <xf numFmtId="0" fontId="35" fillId="0" borderId="0" xfId="152" applyFont="1" applyFill="1" applyBorder="1" applyAlignment="1">
      <alignment horizontal="justify" vertical="top"/>
    </xf>
    <xf numFmtId="0" fontId="35" fillId="0" borderId="0" xfId="152" applyFont="1" applyFill="1" applyAlignment="1">
      <alignment horizontal="left" vertical="center"/>
    </xf>
    <xf numFmtId="0" fontId="60" fillId="0" borderId="0" xfId="152" applyFont="1" applyFill="1" applyAlignment="1">
      <alignment vertical="center"/>
    </xf>
    <xf numFmtId="0" fontId="36" fillId="0" borderId="0" xfId="152" applyFont="1" applyFill="1" applyBorder="1" applyAlignment="1">
      <alignment vertical="top" wrapText="1"/>
    </xf>
    <xf numFmtId="0" fontId="35" fillId="0" borderId="0" xfId="224" applyNumberFormat="1" applyFont="1" applyFill="1" applyAlignment="1">
      <alignment vertical="top"/>
    </xf>
    <xf numFmtId="0" fontId="59" fillId="0" borderId="0" xfId="152" applyFont="1" applyFill="1" applyAlignment="1">
      <alignment horizontal="center" vertical="center"/>
    </xf>
    <xf numFmtId="0" fontId="35" fillId="0" borderId="0" xfId="10" applyNumberFormat="1" applyFont="1" applyFill="1" applyBorder="1" applyAlignment="1">
      <alignment vertical="top"/>
    </xf>
    <xf numFmtId="49" fontId="54" fillId="0" borderId="0" xfId="152" applyNumberFormat="1" applyFont="1" applyFill="1" applyAlignment="1">
      <alignment horizontal="center" vertical="center"/>
    </xf>
    <xf numFmtId="0" fontId="45" fillId="0" borderId="0" xfId="152" applyFont="1" applyFill="1" applyAlignment="1">
      <alignment horizontal="center" vertical="center"/>
    </xf>
    <xf numFmtId="0" fontId="36" fillId="0" borderId="0" xfId="152" quotePrefix="1" applyFont="1" applyFill="1" applyBorder="1" applyAlignment="1"/>
    <xf numFmtId="168" fontId="36" fillId="0" borderId="0" xfId="45" applyNumberFormat="1" applyFont="1" applyFill="1" applyAlignment="1">
      <alignment vertical="center"/>
    </xf>
    <xf numFmtId="168" fontId="35" fillId="0" borderId="0" xfId="33" applyNumberFormat="1" applyFont="1" applyFill="1" applyAlignment="1">
      <alignment vertical="center"/>
    </xf>
    <xf numFmtId="0" fontId="36" fillId="0" borderId="0" xfId="157" quotePrefix="1" applyFont="1" applyFill="1" applyAlignment="1" applyProtection="1">
      <alignment vertical="top"/>
      <protection locked="0"/>
    </xf>
    <xf numFmtId="0" fontId="35" fillId="0" borderId="0" xfId="0" applyFont="1" applyAlignment="1">
      <alignment vertical="top"/>
    </xf>
    <xf numFmtId="168" fontId="36" fillId="0" borderId="0" xfId="33" applyNumberFormat="1" applyFont="1" applyFill="1" applyAlignment="1">
      <alignment vertical="center"/>
    </xf>
    <xf numFmtId="0" fontId="35" fillId="0" borderId="0" xfId="152" quotePrefix="1" applyNumberFormat="1" applyFont="1" applyFill="1" applyAlignment="1">
      <alignment vertical="top"/>
    </xf>
    <xf numFmtId="37" fontId="35" fillId="0" borderId="0" xfId="152" applyNumberFormat="1" applyFont="1" applyFill="1" applyAlignment="1">
      <alignment vertical="center"/>
    </xf>
    <xf numFmtId="37" fontId="35" fillId="0" borderId="16" xfId="33" applyNumberFormat="1" applyFont="1" applyFill="1" applyBorder="1" applyAlignment="1">
      <alignment vertical="center"/>
    </xf>
    <xf numFmtId="37" fontId="35" fillId="0" borderId="0" xfId="0" applyNumberFormat="1" applyFont="1" applyFill="1" applyAlignment="1">
      <alignment horizontal="justify" vertical="top" wrapText="1"/>
    </xf>
    <xf numFmtId="37" fontId="35" fillId="0" borderId="17" xfId="33" applyNumberFormat="1" applyFont="1" applyFill="1" applyBorder="1" applyAlignment="1">
      <alignment vertical="center"/>
    </xf>
    <xf numFmtId="37" fontId="35" fillId="0" borderId="0" xfId="152" applyNumberFormat="1" applyFont="1" applyFill="1" applyBorder="1" applyAlignment="1">
      <alignment vertical="center"/>
    </xf>
    <xf numFmtId="37" fontId="35" fillId="0" borderId="0" xfId="45" applyNumberFormat="1" applyFont="1" applyFill="1" applyBorder="1" applyAlignment="1">
      <alignment vertical="center"/>
    </xf>
    <xf numFmtId="0" fontId="35" fillId="0" borderId="0" xfId="45" applyNumberFormat="1" applyFont="1" applyFill="1" applyAlignment="1">
      <alignment vertical="top"/>
    </xf>
    <xf numFmtId="0" fontId="35" fillId="0" borderId="0" xfId="152" applyFont="1" applyFill="1" applyBorder="1" applyAlignment="1">
      <alignment horizontal="centerContinuous" vertical="top"/>
    </xf>
    <xf numFmtId="0" fontId="35" fillId="0" borderId="0" xfId="152" quotePrefix="1" applyNumberFormat="1" applyFont="1" applyFill="1" applyAlignment="1">
      <alignment horizontal="left" vertical="top"/>
    </xf>
    <xf numFmtId="168" fontId="35" fillId="0" borderId="0" xfId="66" applyNumberFormat="1" applyFont="1" applyFill="1" applyBorder="1" applyAlignment="1">
      <alignment horizontal="center"/>
    </xf>
    <xf numFmtId="166" fontId="35" fillId="0" borderId="0" xfId="24" applyFont="1" applyFill="1" applyAlignment="1">
      <alignment horizontal="justify" vertical="top"/>
    </xf>
    <xf numFmtId="0" fontId="35" fillId="0" borderId="0" xfId="152" quotePrefix="1" applyNumberFormat="1" applyFont="1" applyFill="1" applyAlignment="1">
      <alignment horizontal="left" vertical="top" indent="1"/>
    </xf>
    <xf numFmtId="167" fontId="36" fillId="0" borderId="0" xfId="66" applyNumberFormat="1" applyFont="1" applyFill="1" applyBorder="1" applyAlignment="1">
      <alignment horizontal="center"/>
    </xf>
    <xf numFmtId="167" fontId="35" fillId="0" borderId="0" xfId="66" applyNumberFormat="1" applyFont="1" applyFill="1" applyBorder="1" applyAlignment="1">
      <alignment horizontal="center"/>
    </xf>
    <xf numFmtId="43" fontId="35" fillId="0" borderId="0" xfId="191" applyNumberFormat="1" applyFont="1" applyFill="1" applyAlignment="1">
      <alignment horizontal="justify" vertical="top"/>
    </xf>
    <xf numFmtId="0" fontId="35" fillId="0" borderId="0" xfId="152" applyNumberFormat="1" applyFont="1" applyFill="1" applyAlignment="1">
      <alignment horizontal="left" vertical="top" indent="2"/>
    </xf>
    <xf numFmtId="167" fontId="36" fillId="0" borderId="0" xfId="152" applyNumberFormat="1" applyFont="1" applyFill="1" applyAlignment="1">
      <alignment vertical="top"/>
    </xf>
    <xf numFmtId="168" fontId="36" fillId="0" borderId="0" xfId="33" quotePrefix="1" applyNumberFormat="1" applyFont="1" applyFill="1" applyBorder="1" applyAlignment="1">
      <alignment horizontal="center"/>
    </xf>
    <xf numFmtId="168" fontId="36" fillId="0" borderId="0" xfId="33" applyNumberFormat="1" applyFont="1" applyFill="1" applyAlignment="1">
      <alignment horizontal="center"/>
    </xf>
    <xf numFmtId="168" fontId="35" fillId="0" borderId="0" xfId="33" applyNumberFormat="1" applyFont="1" applyFill="1" applyAlignment="1">
      <alignment horizontal="center"/>
    </xf>
    <xf numFmtId="167" fontId="36" fillId="0" borderId="0" xfId="24" applyNumberFormat="1" applyFont="1" applyFill="1" applyAlignment="1">
      <alignment horizontal="justify" vertical="top"/>
    </xf>
    <xf numFmtId="49" fontId="61" fillId="0" borderId="0" xfId="152" applyNumberFormat="1" applyFont="1" applyFill="1" applyAlignment="1">
      <alignment horizontal="left"/>
    </xf>
    <xf numFmtId="167" fontId="35" fillId="0" borderId="0" xfId="191" applyNumberFormat="1" applyFont="1" applyFill="1" applyAlignment="1">
      <alignment horizontal="justify" vertical="top"/>
    </xf>
    <xf numFmtId="168" fontId="35" fillId="0" borderId="0" xfId="33" applyNumberFormat="1" applyFont="1" applyFill="1" applyBorder="1" applyAlignment="1">
      <alignment horizontal="center"/>
    </xf>
    <xf numFmtId="0" fontId="35" fillId="0" borderId="0" xfId="191" applyNumberFormat="1" applyFont="1" applyFill="1" applyAlignment="1">
      <alignment horizontal="justify" vertical="center"/>
    </xf>
    <xf numFmtId="167" fontId="36" fillId="0" borderId="7" xfId="66" applyNumberFormat="1" applyFont="1" applyFill="1" applyBorder="1" applyAlignment="1">
      <alignment horizontal="center" vertical="center"/>
    </xf>
    <xf numFmtId="167" fontId="36" fillId="0" borderId="0" xfId="66" applyNumberFormat="1" applyFont="1" applyFill="1" applyBorder="1" applyAlignment="1">
      <alignment horizontal="center" vertical="center"/>
    </xf>
    <xf numFmtId="167" fontId="35" fillId="0" borderId="7" xfId="66" applyNumberFormat="1" applyFont="1" applyFill="1" applyBorder="1" applyAlignment="1">
      <alignment horizontal="center" vertical="center"/>
    </xf>
    <xf numFmtId="0" fontId="35" fillId="0" borderId="0" xfId="191" applyNumberFormat="1" applyFont="1" applyFill="1" applyAlignment="1">
      <alignment horizontal="justify" vertical="center" wrapText="1"/>
    </xf>
    <xf numFmtId="167" fontId="35" fillId="0" borderId="0" xfId="66" applyNumberFormat="1" applyFont="1" applyFill="1" applyBorder="1" applyAlignment="1">
      <alignment horizontal="center" vertical="center"/>
    </xf>
    <xf numFmtId="0" fontId="35" fillId="0" borderId="0" xfId="152" applyFont="1" applyFill="1" applyAlignment="1">
      <alignment horizontal="center" vertical="top"/>
    </xf>
    <xf numFmtId="167" fontId="35" fillId="0" borderId="0" xfId="152" applyNumberFormat="1" applyFont="1" applyFill="1" applyAlignment="1">
      <alignment horizontal="center" vertical="top"/>
    </xf>
    <xf numFmtId="168" fontId="35" fillId="0" borderId="0" xfId="152" applyNumberFormat="1" applyFont="1" applyFill="1" applyAlignment="1">
      <alignment horizontal="center" vertical="top"/>
    </xf>
    <xf numFmtId="166" fontId="35" fillId="0" borderId="0" xfId="152" applyNumberFormat="1" applyFont="1" applyFill="1" applyAlignment="1">
      <alignment vertical="top"/>
    </xf>
    <xf numFmtId="168" fontId="36" fillId="0" borderId="7" xfId="33" applyNumberFormat="1" applyFont="1" applyFill="1" applyBorder="1" applyAlignment="1">
      <alignment horizontal="center" vertical="center"/>
    </xf>
    <xf numFmtId="168" fontId="36" fillId="0" borderId="0" xfId="33" applyNumberFormat="1" applyFont="1" applyFill="1" applyBorder="1" applyAlignment="1">
      <alignment horizontal="center" vertical="center"/>
    </xf>
    <xf numFmtId="168" fontId="35" fillId="0" borderId="7" xfId="33" applyNumberFormat="1" applyFont="1" applyFill="1" applyBorder="1" applyAlignment="1">
      <alignment horizontal="center" vertical="center"/>
    </xf>
    <xf numFmtId="195" fontId="35" fillId="0" borderId="0" xfId="66" applyNumberFormat="1" applyFont="1" applyFill="1" applyBorder="1" applyAlignment="1">
      <alignment horizontal="center"/>
    </xf>
    <xf numFmtId="168" fontId="35" fillId="0" borderId="0" xfId="152" applyNumberFormat="1" applyFont="1" applyFill="1" applyAlignment="1">
      <alignment vertical="top"/>
    </xf>
    <xf numFmtId="43" fontId="35" fillId="0" borderId="0" xfId="152" applyNumberFormat="1" applyFont="1" applyFill="1" applyAlignment="1">
      <alignment vertical="top"/>
    </xf>
    <xf numFmtId="10" fontId="35" fillId="0" borderId="0" xfId="192" applyNumberFormat="1" applyFont="1" applyFill="1" applyAlignment="1">
      <alignment vertical="top"/>
    </xf>
    <xf numFmtId="37" fontId="36" fillId="0" borderId="0" xfId="152" applyNumberFormat="1" applyFont="1" applyFill="1" applyAlignment="1">
      <alignment horizontal="left" vertical="top"/>
    </xf>
    <xf numFmtId="0" fontId="60" fillId="0" borderId="0" xfId="152" applyFont="1" applyFill="1" applyAlignment="1">
      <alignment horizontal="center" vertical="top"/>
    </xf>
    <xf numFmtId="49" fontId="35" fillId="0" borderId="0" xfId="152" applyNumberFormat="1" applyFont="1" applyFill="1" applyAlignment="1">
      <alignment horizontal="center" vertical="top"/>
    </xf>
    <xf numFmtId="41" fontId="35" fillId="0" borderId="0" xfId="46" applyNumberFormat="1" applyFont="1" applyFill="1" applyAlignment="1">
      <alignment horizontal="left"/>
    </xf>
    <xf numFmtId="10" fontId="35" fillId="0" borderId="0" xfId="192" applyNumberFormat="1" applyFont="1" applyFill="1" applyAlignment="1">
      <alignment horizontal="justify" vertical="top"/>
    </xf>
    <xf numFmtId="10" fontId="35" fillId="0" borderId="0" xfId="192" applyNumberFormat="1" applyFont="1" applyFill="1" applyAlignment="1">
      <alignment horizontal="justify" vertical="top" wrapText="1"/>
    </xf>
    <xf numFmtId="0" fontId="36" fillId="0" borderId="0" xfId="152" applyFont="1" applyFill="1" applyAlignment="1">
      <alignment horizontal="left" vertical="top" indent="1"/>
    </xf>
    <xf numFmtId="197" fontId="35" fillId="0" borderId="0" xfId="24" applyNumberFormat="1" applyFont="1" applyFill="1" applyAlignment="1">
      <alignment horizontal="justify" vertical="top"/>
    </xf>
    <xf numFmtId="197" fontId="35" fillId="0" borderId="0" xfId="24" applyNumberFormat="1" applyFont="1" applyFill="1" applyAlignment="1">
      <alignment horizontal="justify" vertical="top" wrapText="1"/>
    </xf>
    <xf numFmtId="168" fontId="35" fillId="0" borderId="0" xfId="191" applyNumberFormat="1" applyFont="1" applyFill="1" applyAlignment="1">
      <alignment horizontal="justify" vertical="top" wrapText="1"/>
    </xf>
    <xf numFmtId="0" fontId="36" fillId="0" borderId="0" xfId="152" quotePrefix="1" applyFont="1" applyFill="1" applyAlignment="1">
      <alignment horizontal="left" indent="1"/>
    </xf>
    <xf numFmtId="167" fontId="35" fillId="0" borderId="0" xfId="24" applyNumberFormat="1" applyFont="1" applyFill="1" applyAlignment="1">
      <alignment horizontal="justify" vertical="top" wrapText="1"/>
    </xf>
    <xf numFmtId="167" fontId="35" fillId="0" borderId="9" xfId="152" applyNumberFormat="1" applyFont="1" applyFill="1" applyBorder="1" applyAlignment="1">
      <alignment vertical="top"/>
    </xf>
    <xf numFmtId="168" fontId="35" fillId="0" borderId="0" xfId="24" applyNumberFormat="1" applyFont="1" applyFill="1" applyAlignment="1"/>
    <xf numFmtId="167" fontId="36" fillId="0" borderId="9" xfId="152" applyNumberFormat="1" applyFont="1" applyFill="1" applyBorder="1" applyAlignment="1">
      <alignment vertical="top"/>
    </xf>
    <xf numFmtId="167" fontId="36" fillId="0" borderId="0" xfId="24" applyNumberFormat="1" applyFont="1" applyFill="1" applyAlignment="1">
      <alignment vertical="top"/>
    </xf>
    <xf numFmtId="168" fontId="36" fillId="0" borderId="0" xfId="24" applyNumberFormat="1" applyFont="1" applyFill="1" applyBorder="1" applyAlignment="1">
      <alignment vertical="top"/>
    </xf>
    <xf numFmtId="168" fontId="36" fillId="0" borderId="1" xfId="24" applyNumberFormat="1" applyFont="1" applyFill="1" applyBorder="1" applyAlignment="1">
      <alignment vertical="top"/>
    </xf>
    <xf numFmtId="168" fontId="35" fillId="0" borderId="1" xfId="24" applyNumberFormat="1" applyFont="1" applyFill="1" applyBorder="1" applyAlignment="1"/>
    <xf numFmtId="168" fontId="35" fillId="0" borderId="0" xfId="24" applyNumberFormat="1" applyFont="1" applyFill="1" applyBorder="1" applyAlignment="1"/>
    <xf numFmtId="0" fontId="35" fillId="0" borderId="0" xfId="152" applyFont="1" applyFill="1" applyBorder="1" applyAlignment="1">
      <alignment vertical="top"/>
    </xf>
    <xf numFmtId="168" fontId="36" fillId="0" borderId="9" xfId="24" applyNumberFormat="1" applyFont="1" applyFill="1" applyBorder="1" applyAlignment="1">
      <alignment vertical="top"/>
    </xf>
    <xf numFmtId="168" fontId="35" fillId="0" borderId="9" xfId="24" applyNumberFormat="1" applyFont="1" applyFill="1" applyBorder="1" applyAlignment="1">
      <alignment vertical="top"/>
    </xf>
    <xf numFmtId="167" fontId="35" fillId="0" borderId="0" xfId="24" applyNumberFormat="1" applyFont="1" applyFill="1" applyBorder="1" applyAlignment="1">
      <alignment vertical="top"/>
    </xf>
    <xf numFmtId="167" fontId="36" fillId="0" borderId="0" xfId="24" applyNumberFormat="1" applyFont="1" applyFill="1" applyBorder="1" applyAlignment="1">
      <alignment vertical="top"/>
    </xf>
    <xf numFmtId="167" fontId="35" fillId="0" borderId="0" xfId="152" applyNumberFormat="1" applyFont="1" applyFill="1" applyBorder="1" applyAlignment="1">
      <alignment vertical="top"/>
    </xf>
    <xf numFmtId="168" fontId="36" fillId="0" borderId="18" xfId="24" applyNumberFormat="1" applyFont="1" applyFill="1" applyBorder="1" applyAlignment="1">
      <alignment vertical="top"/>
    </xf>
    <xf numFmtId="168" fontId="36" fillId="0" borderId="17" xfId="24" applyNumberFormat="1" applyFont="1" applyFill="1" applyBorder="1" applyAlignment="1">
      <alignment vertical="top"/>
    </xf>
    <xf numFmtId="168" fontId="36" fillId="0" borderId="18" xfId="24" applyNumberFormat="1" applyFont="1" applyFill="1" applyBorder="1" applyAlignment="1"/>
    <xf numFmtId="168" fontId="35" fillId="0" borderId="18" xfId="24" applyNumberFormat="1" applyFont="1" applyFill="1" applyBorder="1" applyAlignment="1"/>
    <xf numFmtId="168" fontId="35" fillId="0" borderId="13" xfId="24" applyNumberFormat="1" applyFont="1" applyFill="1" applyBorder="1" applyAlignment="1"/>
    <xf numFmtId="168" fontId="36" fillId="0" borderId="0" xfId="24" applyNumberFormat="1" applyFont="1" applyFill="1" applyBorder="1" applyAlignment="1"/>
    <xf numFmtId="166" fontId="35" fillId="0" borderId="0" xfId="24" applyFont="1" applyFill="1" applyAlignment="1">
      <alignment vertical="top"/>
    </xf>
    <xf numFmtId="167" fontId="35" fillId="0" borderId="9" xfId="24" applyNumberFormat="1" applyFont="1" applyFill="1" applyBorder="1" applyAlignment="1">
      <alignment vertical="top"/>
    </xf>
    <xf numFmtId="0" fontId="35" fillId="0" borderId="0" xfId="152" applyFont="1" applyFill="1" applyAlignment="1">
      <alignment horizontal="left" vertical="top" indent="1"/>
    </xf>
    <xf numFmtId="0" fontId="62" fillId="0" borderId="0" xfId="119" applyFont="1" applyFill="1" applyAlignment="1">
      <alignment vertical="top"/>
    </xf>
    <xf numFmtId="4" fontId="35" fillId="0" borderId="0" xfId="152" applyNumberFormat="1" applyFont="1" applyFill="1" applyAlignment="1">
      <alignment vertical="top"/>
    </xf>
    <xf numFmtId="37" fontId="35" fillId="0" borderId="0" xfId="152" applyNumberFormat="1" applyFont="1" applyFill="1" applyAlignment="1">
      <alignment vertical="top"/>
    </xf>
    <xf numFmtId="43" fontId="36" fillId="0" borderId="0" xfId="152" applyNumberFormat="1" applyFont="1" applyFill="1" applyAlignment="1">
      <alignment vertical="top"/>
    </xf>
    <xf numFmtId="168" fontId="36" fillId="0" borderId="7" xfId="24" applyNumberFormat="1" applyFont="1" applyFill="1" applyBorder="1" applyAlignment="1">
      <alignment vertical="center"/>
    </xf>
    <xf numFmtId="168" fontId="36" fillId="0" borderId="0" xfId="24" applyNumberFormat="1" applyFont="1" applyFill="1" applyBorder="1" applyAlignment="1">
      <alignment vertical="center"/>
    </xf>
    <xf numFmtId="168" fontId="35" fillId="0" borderId="7" xfId="24" applyNumberFormat="1" applyFont="1" applyFill="1" applyBorder="1" applyAlignment="1">
      <alignment vertical="center"/>
    </xf>
    <xf numFmtId="168" fontId="35" fillId="0" borderId="0" xfId="24" applyNumberFormat="1" applyFont="1" applyFill="1" applyBorder="1" applyAlignment="1">
      <alignment vertical="center"/>
    </xf>
    <xf numFmtId="37" fontId="35" fillId="0" borderId="0" xfId="24" applyNumberFormat="1" applyFont="1" applyFill="1" applyAlignment="1">
      <alignment vertical="center"/>
    </xf>
    <xf numFmtId="4" fontId="35" fillId="0" borderId="0" xfId="152" applyNumberFormat="1" applyFont="1" applyFill="1" applyAlignment="1">
      <alignment vertical="center"/>
    </xf>
    <xf numFmtId="43" fontId="35" fillId="0" borderId="0" xfId="152" applyNumberFormat="1" applyFont="1" applyFill="1" applyAlignment="1">
      <alignment vertical="center"/>
    </xf>
    <xf numFmtId="169" fontId="35" fillId="0" borderId="0" xfId="187" applyNumberFormat="1" applyFont="1" applyFill="1" applyBorder="1" applyAlignment="1">
      <alignment vertical="top"/>
    </xf>
    <xf numFmtId="169" fontId="53" fillId="0" borderId="0" xfId="187" applyNumberFormat="1" applyFont="1" applyFill="1" applyBorder="1" applyAlignment="1">
      <alignment vertical="top"/>
    </xf>
    <xf numFmtId="169" fontId="35" fillId="0" borderId="0" xfId="187" applyNumberFormat="1" applyFont="1" applyFill="1" applyBorder="1" applyAlignment="1"/>
    <xf numFmtId="168" fontId="36" fillId="0" borderId="0" xfId="33" applyNumberFormat="1" applyFont="1" applyFill="1" applyAlignment="1">
      <alignment vertical="top"/>
    </xf>
    <xf numFmtId="168" fontId="35" fillId="0" borderId="0" xfId="33" applyNumberFormat="1" applyFont="1" applyFill="1" applyAlignment="1">
      <alignment vertical="top"/>
    </xf>
    <xf numFmtId="168" fontId="36" fillId="0" borderId="9" xfId="33" applyNumberFormat="1" applyFont="1" applyFill="1" applyBorder="1" applyAlignment="1">
      <alignment vertical="top"/>
    </xf>
    <xf numFmtId="0" fontId="36" fillId="0" borderId="0" xfId="152" applyFont="1" applyFill="1" applyBorder="1" applyAlignment="1">
      <alignment vertical="top"/>
    </xf>
    <xf numFmtId="0" fontId="35" fillId="0" borderId="0" xfId="152" applyFont="1" applyFill="1" applyAlignment="1">
      <alignment vertical="top" wrapText="1"/>
    </xf>
    <xf numFmtId="168" fontId="35" fillId="0" borderId="0" xfId="152" applyNumberFormat="1" applyFont="1" applyFill="1" applyAlignment="1">
      <alignment vertical="top" wrapText="1"/>
    </xf>
    <xf numFmtId="168" fontId="36" fillId="0" borderId="0" xfId="33" applyNumberFormat="1" applyFont="1" applyFill="1" applyBorder="1" applyAlignment="1">
      <alignment horizontal="center"/>
    </xf>
    <xf numFmtId="168" fontId="35" fillId="0" borderId="0" xfId="33" applyNumberFormat="1" applyFont="1" applyFill="1" applyAlignment="1">
      <alignment horizontal="justify" vertical="top"/>
    </xf>
    <xf numFmtId="168" fontId="35" fillId="0" borderId="0" xfId="33" applyNumberFormat="1" applyFont="1" applyFill="1" applyAlignment="1">
      <alignment horizontal="justify" vertical="center" wrapText="1"/>
    </xf>
    <xf numFmtId="0" fontId="35" fillId="0" borderId="0" xfId="152" applyNumberFormat="1" applyFont="1" applyFill="1" applyAlignment="1">
      <alignment horizontal="justify" vertical="center" wrapText="1"/>
    </xf>
    <xf numFmtId="0" fontId="35" fillId="0" borderId="0" xfId="152" applyNumberFormat="1" applyFont="1" applyFill="1" applyAlignment="1">
      <alignment horizontal="justify" vertical="top"/>
    </xf>
    <xf numFmtId="168" fontId="35" fillId="0" borderId="0" xfId="34" applyNumberFormat="1" applyFont="1" applyFill="1" applyAlignment="1"/>
    <xf numFmtId="9" fontId="35" fillId="0" borderId="0" xfId="196" applyFont="1" applyFill="1" applyAlignment="1"/>
    <xf numFmtId="168" fontId="35" fillId="0" borderId="0" xfId="188" applyNumberFormat="1" applyFont="1" applyFill="1" applyAlignment="1"/>
    <xf numFmtId="10" fontId="35" fillId="0" borderId="0" xfId="211" applyNumberFormat="1" applyFont="1" applyFill="1" applyAlignment="1"/>
    <xf numFmtId="168" fontId="35" fillId="0" borderId="0" xfId="196" applyNumberFormat="1" applyFont="1" applyFill="1" applyAlignment="1"/>
    <xf numFmtId="0" fontId="35" fillId="0" borderId="0" xfId="188" applyFont="1" applyFill="1" applyBorder="1" applyAlignment="1"/>
    <xf numFmtId="172" fontId="35" fillId="0" borderId="0" xfId="77" applyNumberFormat="1" applyFont="1" applyFill="1" applyBorder="1" applyAlignment="1"/>
    <xf numFmtId="168" fontId="35" fillId="0" borderId="0" xfId="34" applyNumberFormat="1" applyFont="1" applyFill="1" applyBorder="1" applyAlignment="1"/>
    <xf numFmtId="167" fontId="35" fillId="0" borderId="0" xfId="222" applyNumberFormat="1" applyFont="1" applyFill="1" applyAlignment="1"/>
    <xf numFmtId="2" fontId="36" fillId="0" borderId="0" xfId="196" applyNumberFormat="1" applyFont="1" applyFill="1" applyBorder="1" applyAlignment="1">
      <alignment horizontal="center"/>
    </xf>
    <xf numFmtId="168" fontId="35" fillId="0" borderId="0" xfId="33" applyNumberFormat="1" applyFont="1" applyFill="1" applyAlignment="1"/>
    <xf numFmtId="0" fontId="35" fillId="0" borderId="0" xfId="67" applyNumberFormat="1" applyFont="1" applyFill="1" applyAlignment="1">
      <alignment vertical="center"/>
    </xf>
    <xf numFmtId="168" fontId="35" fillId="0" borderId="0" xfId="188" applyNumberFormat="1" applyFont="1" applyFill="1" applyAlignment="1">
      <alignment vertical="center"/>
    </xf>
    <xf numFmtId="0" fontId="35" fillId="0" borderId="0" xfId="188" applyFont="1" applyFill="1" applyAlignment="1">
      <alignment vertical="center"/>
    </xf>
    <xf numFmtId="167" fontId="35" fillId="0" borderId="0" xfId="222" applyNumberFormat="1" applyFont="1" applyFill="1" applyAlignment="1">
      <alignment vertical="center"/>
    </xf>
    <xf numFmtId="10" fontId="35" fillId="0" borderId="0" xfId="211" applyNumberFormat="1" applyFont="1" applyFill="1" applyAlignment="1">
      <alignment vertical="center"/>
    </xf>
    <xf numFmtId="43" fontId="35" fillId="0" borderId="0" xfId="196" applyNumberFormat="1" applyFont="1" applyFill="1" applyAlignment="1"/>
    <xf numFmtId="172" fontId="35" fillId="0" borderId="0" xfId="188" applyNumberFormat="1" applyFont="1" applyFill="1" applyAlignment="1"/>
    <xf numFmtId="168" fontId="36" fillId="0" borderId="0" xfId="188" applyNumberFormat="1" applyFont="1" applyFill="1" applyAlignment="1"/>
    <xf numFmtId="9" fontId="35" fillId="0" borderId="0" xfId="211" applyFont="1" applyFill="1" applyAlignment="1"/>
    <xf numFmtId="168" fontId="35" fillId="0" borderId="0" xfId="188" applyNumberFormat="1" applyFont="1" applyFill="1" applyBorder="1" applyAlignment="1"/>
    <xf numFmtId="10" fontId="35" fillId="0" borderId="0" xfId="211" applyNumberFormat="1" applyFont="1" applyFill="1" applyBorder="1" applyAlignment="1"/>
    <xf numFmtId="43" fontId="35" fillId="0" borderId="0" xfId="196" applyNumberFormat="1" applyFont="1" applyFill="1" applyBorder="1" applyAlignment="1"/>
    <xf numFmtId="0" fontId="36" fillId="0" borderId="0" xfId="188" applyNumberFormat="1" applyFont="1" applyFill="1" applyBorder="1" applyAlignment="1"/>
    <xf numFmtId="168" fontId="35" fillId="0" borderId="0" xfId="45" applyNumberFormat="1" applyFont="1" applyFill="1" applyAlignment="1"/>
    <xf numFmtId="173" fontId="35" fillId="0" borderId="0" xfId="77" applyNumberFormat="1" applyFont="1" applyFill="1" applyAlignment="1"/>
    <xf numFmtId="168" fontId="35" fillId="0" borderId="0" xfId="34" applyNumberFormat="1" applyFont="1" applyFill="1" applyBorder="1" applyAlignment="1">
      <alignment horizontal="center"/>
    </xf>
    <xf numFmtId="172" fontId="35" fillId="0" borderId="0" xfId="77" applyNumberFormat="1" applyFont="1" applyFill="1" applyBorder="1" applyAlignment="1">
      <alignment horizontal="center"/>
    </xf>
    <xf numFmtId="0" fontId="47" fillId="0" borderId="0" xfId="188" quotePrefix="1" applyNumberFormat="1" applyFont="1" applyFill="1" applyBorder="1" applyAlignment="1"/>
    <xf numFmtId="0" fontId="48" fillId="0" borderId="0" xfId="188" applyFont="1" applyFill="1" applyAlignment="1"/>
    <xf numFmtId="0" fontId="48" fillId="0" borderId="0" xfId="188" applyFont="1" applyFill="1" applyAlignment="1">
      <alignment horizontal="center"/>
    </xf>
    <xf numFmtId="0" fontId="48" fillId="0" borderId="0" xfId="188" applyFont="1" applyFill="1"/>
    <xf numFmtId="0" fontId="48" fillId="0" borderId="0" xfId="188" applyFont="1" applyFill="1" applyBorder="1" applyAlignment="1"/>
    <xf numFmtId="0" fontId="48" fillId="0" borderId="0" xfId="188" applyFont="1" applyFill="1" applyBorder="1" applyAlignment="1">
      <alignment horizontal="center"/>
    </xf>
    <xf numFmtId="0" fontId="48" fillId="0" borderId="0" xfId="188" applyNumberFormat="1" applyFont="1" applyFill="1" applyAlignment="1">
      <alignment horizontal="left"/>
    </xf>
    <xf numFmtId="0" fontId="47" fillId="0" borderId="12" xfId="188" applyNumberFormat="1" applyFont="1" applyFill="1" applyBorder="1" applyAlignment="1">
      <alignment wrapText="1"/>
    </xf>
    <xf numFmtId="0" fontId="47" fillId="0" borderId="0" xfId="188" applyNumberFormat="1" applyFont="1" applyFill="1" applyBorder="1" applyAlignment="1">
      <alignment wrapText="1"/>
    </xf>
    <xf numFmtId="0" fontId="47" fillId="0" borderId="0" xfId="170" applyFont="1" applyFill="1" applyBorder="1" applyAlignment="1">
      <alignment horizontal="center" vertical="center"/>
    </xf>
    <xf numFmtId="169" fontId="48" fillId="0" borderId="0" xfId="188" applyNumberFormat="1" applyFont="1" applyFill="1" applyBorder="1" applyAlignment="1">
      <alignment horizontal="center"/>
    </xf>
    <xf numFmtId="168" fontId="48" fillId="0" borderId="0" xfId="188" applyNumberFormat="1" applyFont="1" applyFill="1" applyBorder="1" applyAlignment="1">
      <alignment horizontal="center"/>
    </xf>
    <xf numFmtId="168" fontId="48" fillId="0" borderId="0" xfId="33" applyNumberFormat="1" applyFont="1" applyFill="1" applyAlignment="1"/>
    <xf numFmtId="0" fontId="48" fillId="0" borderId="0" xfId="188" applyNumberFormat="1" applyFont="1" applyFill="1" applyAlignment="1"/>
    <xf numFmtId="169" fontId="48" fillId="0" borderId="0" xfId="77" applyNumberFormat="1" applyFont="1" applyFill="1" applyBorder="1" applyAlignment="1"/>
    <xf numFmtId="0" fontId="48" fillId="0" borderId="0" xfId="188" applyNumberFormat="1" applyFont="1" applyFill="1" applyAlignment="1">
      <alignment horizontal="left" vertical="center"/>
    </xf>
    <xf numFmtId="0" fontId="47" fillId="0" borderId="0" xfId="67" applyNumberFormat="1" applyFont="1" applyFill="1" applyAlignment="1">
      <alignment vertical="center"/>
    </xf>
    <xf numFmtId="169" fontId="47" fillId="0" borderId="0" xfId="77" applyNumberFormat="1" applyFont="1" applyFill="1" applyBorder="1" applyAlignment="1">
      <alignment vertical="center"/>
    </xf>
    <xf numFmtId="168" fontId="48" fillId="0" borderId="0" xfId="33" applyNumberFormat="1" applyFont="1" applyFill="1" applyAlignment="1">
      <alignment vertical="center"/>
    </xf>
    <xf numFmtId="169" fontId="48" fillId="0" borderId="0" xfId="188" applyNumberFormat="1" applyFont="1" applyFill="1" applyAlignment="1">
      <alignment horizontal="center" vertical="center"/>
    </xf>
    <xf numFmtId="168" fontId="48" fillId="0" borderId="0" xfId="33" applyNumberFormat="1" applyFont="1" applyFill="1" applyAlignment="1">
      <alignment horizontal="center" vertical="center"/>
    </xf>
    <xf numFmtId="168" fontId="48" fillId="0" borderId="0" xfId="188" applyNumberFormat="1" applyFont="1" applyFill="1" applyAlignment="1">
      <alignment horizontal="center" vertical="center"/>
    </xf>
    <xf numFmtId="0" fontId="48" fillId="0" borderId="0" xfId="188" applyFont="1" applyFill="1" applyAlignment="1">
      <alignment vertical="center"/>
    </xf>
    <xf numFmtId="43" fontId="48" fillId="0" borderId="0" xfId="188" applyNumberFormat="1" applyFont="1" applyFill="1" applyAlignment="1">
      <alignment vertical="center"/>
    </xf>
    <xf numFmtId="0" fontId="48" fillId="0" borderId="0" xfId="67" applyNumberFormat="1" applyFont="1" applyFill="1" applyAlignment="1"/>
    <xf numFmtId="169" fontId="48" fillId="0" borderId="8" xfId="77" applyNumberFormat="1" applyFont="1" applyFill="1" applyBorder="1" applyAlignment="1"/>
    <xf numFmtId="169" fontId="48" fillId="0" borderId="0" xfId="188" applyNumberFormat="1" applyFont="1" applyFill="1" applyAlignment="1">
      <alignment horizontal="center"/>
    </xf>
    <xf numFmtId="168" fontId="48" fillId="0" borderId="0" xfId="33" applyNumberFormat="1" applyFont="1" applyFill="1" applyAlignment="1">
      <alignment horizontal="center"/>
    </xf>
    <xf numFmtId="168" fontId="48" fillId="0" borderId="0" xfId="188" applyNumberFormat="1" applyFont="1" applyFill="1" applyAlignment="1">
      <alignment horizontal="center"/>
    </xf>
    <xf numFmtId="0" fontId="48" fillId="0" borderId="0" xfId="152" applyNumberFormat="1" applyFont="1" applyFill="1" applyAlignment="1">
      <alignment horizontal="left"/>
    </xf>
    <xf numFmtId="167" fontId="35" fillId="0" borderId="0" xfId="222" applyNumberFormat="1" applyFont="1" applyFill="1" applyBorder="1" applyAlignment="1"/>
    <xf numFmtId="170" fontId="36" fillId="0" borderId="0" xfId="0" quotePrefix="1" applyNumberFormat="1" applyFont="1" applyFill="1" applyAlignment="1">
      <alignment horizontal="left"/>
    </xf>
    <xf numFmtId="1" fontId="36" fillId="0" borderId="0" xfId="152" quotePrefix="1" applyNumberFormat="1" applyFont="1" applyFill="1" applyAlignment="1">
      <alignment horizontal="left" vertical="top"/>
    </xf>
    <xf numFmtId="1" fontId="36" fillId="0" borderId="0" xfId="152" applyNumberFormat="1" applyFont="1" applyFill="1" applyAlignment="1">
      <alignment horizontal="left" vertical="top"/>
    </xf>
    <xf numFmtId="0" fontId="36" fillId="0" borderId="0" xfId="186" applyFont="1" applyFill="1" applyAlignment="1">
      <alignment vertical="top"/>
    </xf>
    <xf numFmtId="0" fontId="35" fillId="0" borderId="0" xfId="186" applyFont="1" applyFill="1" applyAlignment="1">
      <alignment vertical="top"/>
    </xf>
    <xf numFmtId="0" fontId="35" fillId="5" borderId="0" xfId="152" applyFont="1" applyFill="1"/>
    <xf numFmtId="0" fontId="47" fillId="0" borderId="0" xfId="152" applyFont="1" applyFill="1" applyAlignment="1">
      <alignment horizontal="center"/>
    </xf>
    <xf numFmtId="0" fontId="47" fillId="0" borderId="0" xfId="152" quotePrefix="1" applyFont="1" applyFill="1" applyBorder="1" applyAlignment="1">
      <alignment horizontal="center"/>
    </xf>
    <xf numFmtId="0" fontId="47" fillId="0" borderId="0" xfId="152" applyFont="1" applyFill="1" applyBorder="1" applyAlignment="1">
      <alignment horizontal="center"/>
    </xf>
    <xf numFmtId="0" fontId="47" fillId="0" borderId="9" xfId="24" applyNumberFormat="1" applyFont="1" applyFill="1" applyBorder="1" applyAlignment="1">
      <alignment horizontal="center" vertical="center" wrapText="1"/>
    </xf>
    <xf numFmtId="0" fontId="47" fillId="0" borderId="0" xfId="24" applyNumberFormat="1" applyFont="1" applyFill="1" applyBorder="1" applyAlignment="1">
      <alignment horizontal="center" vertical="center" wrapText="1"/>
    </xf>
    <xf numFmtId="0" fontId="47" fillId="0" borderId="0" xfId="152" applyNumberFormat="1" applyFont="1" applyFill="1" applyBorder="1" applyAlignment="1">
      <alignment horizontal="center" wrapText="1"/>
    </xf>
    <xf numFmtId="0" fontId="36" fillId="0" borderId="0" xfId="24" applyNumberFormat="1" applyFont="1" applyFill="1" applyBorder="1" applyAlignment="1">
      <alignment horizontal="center" wrapText="1"/>
    </xf>
    <xf numFmtId="167" fontId="36" fillId="0" borderId="0" xfId="24" applyNumberFormat="1" applyFont="1" applyFill="1" applyBorder="1" applyAlignment="1">
      <alignment horizontal="center" wrapText="1"/>
    </xf>
    <xf numFmtId="0" fontId="36" fillId="0" borderId="9" xfId="24" applyNumberFormat="1" applyFont="1" applyFill="1" applyBorder="1" applyAlignment="1">
      <alignment horizontal="center" wrapText="1"/>
    </xf>
    <xf numFmtId="167" fontId="36" fillId="0" borderId="0" xfId="24" applyNumberFormat="1" applyFont="1" applyFill="1" applyBorder="1" applyAlignment="1">
      <alignment horizontal="center"/>
    </xf>
    <xf numFmtId="0" fontId="35" fillId="0" borderId="0" xfId="152" applyFont="1" applyFill="1" applyAlignment="1">
      <alignment horizontal="left"/>
    </xf>
    <xf numFmtId="0" fontId="35" fillId="0" borderId="0" xfId="0" applyFont="1" applyFill="1" applyAlignment="1" applyProtection="1">
      <alignment horizontal="left" indent="2"/>
    </xf>
    <xf numFmtId="0" fontId="36" fillId="0" borderId="0" xfId="152" applyFont="1" applyFill="1" applyAlignment="1">
      <alignment horizontal="center"/>
    </xf>
    <xf numFmtId="0" fontId="36" fillId="0" borderId="0" xfId="152" quotePrefix="1" applyFont="1" applyFill="1" applyBorder="1" applyAlignment="1">
      <alignment horizontal="center"/>
    </xf>
    <xf numFmtId="0" fontId="36" fillId="0" borderId="0" xfId="152" applyFont="1" applyFill="1" applyBorder="1" applyAlignment="1">
      <alignment horizontal="center"/>
    </xf>
    <xf numFmtId="0" fontId="36" fillId="0" borderId="0" xfId="152" applyFont="1" applyFill="1" applyBorder="1" applyAlignment="1">
      <alignment horizontal="center" vertical="center" wrapText="1"/>
    </xf>
    <xf numFmtId="0" fontId="35" fillId="0" borderId="0" xfId="152" applyFont="1" applyFill="1" applyAlignment="1"/>
    <xf numFmtId="0" fontId="36" fillId="0" borderId="0" xfId="152" applyFont="1" applyFill="1" applyBorder="1" applyAlignment="1">
      <alignment horizontal="center" vertical="top" wrapText="1"/>
    </xf>
    <xf numFmtId="0" fontId="36" fillId="0" borderId="0" xfId="152" applyFont="1" applyFill="1" applyBorder="1" applyAlignment="1">
      <alignment horizontal="center" vertical="center"/>
    </xf>
    <xf numFmtId="0" fontId="36" fillId="0" borderId="0" xfId="152" applyFont="1" applyFill="1" applyAlignment="1">
      <alignment horizontal="center" vertical="top"/>
    </xf>
    <xf numFmtId="0" fontId="35" fillId="0" borderId="0" xfId="152" applyFont="1" applyFill="1" applyAlignment="1">
      <alignment horizontal="justify" vertical="top" wrapText="1"/>
    </xf>
    <xf numFmtId="0" fontId="35" fillId="0" borderId="0" xfId="152" applyFont="1" applyFill="1" applyAlignment="1">
      <alignment horizontal="justify" vertical="top"/>
    </xf>
    <xf numFmtId="0" fontId="35" fillId="0" borderId="0" xfId="0" applyFont="1" applyFill="1" applyBorder="1" applyAlignment="1">
      <alignment horizontal="center" vertical="top" wrapText="1"/>
    </xf>
    <xf numFmtId="0" fontId="36" fillId="0" borderId="0" xfId="152" applyFont="1" applyFill="1" applyBorder="1" applyAlignment="1">
      <alignment horizontal="center" vertical="top"/>
    </xf>
    <xf numFmtId="0" fontId="35" fillId="0" borderId="0" xfId="152" applyFont="1" applyFill="1" applyAlignment="1">
      <alignment horizontal="left" vertical="center" wrapText="1"/>
    </xf>
    <xf numFmtId="0" fontId="35" fillId="0" borderId="0" xfId="152" applyFont="1" applyFill="1" applyAlignment="1">
      <alignment horizontal="left" vertical="top" wrapText="1"/>
    </xf>
    <xf numFmtId="0" fontId="36" fillId="0" borderId="0" xfId="152" quotePrefix="1" applyFont="1" applyFill="1" applyBorder="1" applyAlignment="1">
      <alignment horizontal="center" vertical="top"/>
    </xf>
    <xf numFmtId="0" fontId="47" fillId="0" borderId="0" xfId="152" applyFont="1" applyFill="1" applyAlignment="1">
      <alignment horizontal="left" indent="1"/>
    </xf>
    <xf numFmtId="0" fontId="47" fillId="0" borderId="9" xfId="24" applyNumberFormat="1" applyFont="1" applyFill="1" applyBorder="1" applyAlignment="1">
      <alignment vertical="center" wrapText="1"/>
    </xf>
    <xf numFmtId="0" fontId="47" fillId="0" borderId="0" xfId="152" applyFont="1" applyFill="1" applyBorder="1" applyAlignment="1">
      <alignment vertical="center" wrapText="1"/>
    </xf>
    <xf numFmtId="167" fontId="36" fillId="0" borderId="9" xfId="24" applyNumberFormat="1" applyFont="1" applyFill="1" applyBorder="1" applyAlignment="1">
      <alignment wrapText="1"/>
    </xf>
    <xf numFmtId="0" fontId="36" fillId="0" borderId="9" xfId="24" applyNumberFormat="1" applyFont="1" applyFill="1" applyBorder="1" applyAlignment="1">
      <alignment wrapText="1"/>
    </xf>
    <xf numFmtId="0" fontId="47" fillId="0" borderId="9" xfId="152" applyNumberFormat="1" applyFont="1" applyFill="1" applyBorder="1" applyAlignment="1">
      <alignment wrapText="1"/>
    </xf>
    <xf numFmtId="0" fontId="47" fillId="0" borderId="0" xfId="152" applyNumberFormat="1" applyFont="1" applyFill="1" applyBorder="1" applyAlignment="1">
      <alignment wrapText="1"/>
    </xf>
    <xf numFmtId="0" fontId="36" fillId="0" borderId="0" xfId="24" applyNumberFormat="1" applyFont="1" applyFill="1" applyBorder="1" applyAlignment="1">
      <alignment wrapText="1"/>
    </xf>
    <xf numFmtId="168" fontId="36" fillId="0" borderId="17" xfId="24" applyNumberFormat="1" applyFont="1" applyFill="1" applyBorder="1" applyAlignment="1">
      <alignment vertical="center"/>
    </xf>
    <xf numFmtId="0" fontId="35" fillId="0" borderId="0" xfId="24" quotePrefix="1" applyNumberFormat="1" applyFont="1" applyFill="1" applyAlignment="1">
      <alignment horizontal="left" indent="1"/>
    </xf>
    <xf numFmtId="0" fontId="35" fillId="0" borderId="0" xfId="24" quotePrefix="1" applyNumberFormat="1" applyFont="1" applyFill="1" applyAlignment="1">
      <alignment horizontal="left" vertical="top" indent="1"/>
    </xf>
    <xf numFmtId="0" fontId="35" fillId="0" borderId="0" xfId="152" quotePrefix="1" applyFont="1" applyFill="1" applyAlignment="1">
      <alignment horizontal="left" vertical="top" indent="1"/>
    </xf>
    <xf numFmtId="0" fontId="35" fillId="0" borderId="0" xfId="0" applyFont="1" applyFill="1" applyAlignment="1"/>
    <xf numFmtId="0" fontId="35" fillId="0" borderId="0" xfId="24" quotePrefix="1" applyNumberFormat="1" applyFont="1" applyFill="1" applyAlignment="1">
      <alignment horizontal="left" vertical="center" indent="1"/>
    </xf>
    <xf numFmtId="168" fontId="35" fillId="0" borderId="0" xfId="34" applyNumberFormat="1" applyFont="1" applyFill="1" applyAlignment="1" applyProtection="1">
      <alignment horizontal="center"/>
    </xf>
    <xf numFmtId="0" fontId="47" fillId="0" borderId="0" xfId="24" applyNumberFormat="1" applyFont="1" applyFill="1" applyBorder="1" applyAlignment="1">
      <alignment horizontal="center" wrapText="1"/>
    </xf>
    <xf numFmtId="37" fontId="35" fillId="0" borderId="0" xfId="190" applyFont="1" applyFill="1" applyAlignment="1">
      <alignment vertical="top"/>
    </xf>
    <xf numFmtId="37" fontId="35" fillId="0" borderId="0" xfId="190" applyFont="1" applyFill="1" applyAlignment="1">
      <alignment horizontal="left" vertical="top" indent="1"/>
    </xf>
    <xf numFmtId="0" fontId="35" fillId="0" borderId="0" xfId="0" applyFont="1" applyFill="1" applyAlignment="1" applyProtection="1"/>
    <xf numFmtId="37" fontId="55" fillId="0" borderId="0" xfId="190" applyFont="1" applyFill="1" applyAlignment="1"/>
    <xf numFmtId="0" fontId="48" fillId="0" borderId="0" xfId="152" applyFont="1" applyFill="1" applyAlignment="1">
      <alignment horizontal="left" indent="3"/>
    </xf>
    <xf numFmtId="0" fontId="47" fillId="0" borderId="0" xfId="152" applyFont="1" applyFill="1" applyAlignment="1">
      <alignment horizontal="left" indent="3"/>
    </xf>
    <xf numFmtId="0" fontId="36" fillId="0" borderId="0" xfId="166" quotePrefix="1" applyFont="1" applyFill="1" applyAlignment="1">
      <alignment horizontal="left" vertical="top"/>
    </xf>
    <xf numFmtId="168" fontId="35" fillId="0" borderId="0" xfId="62" applyNumberFormat="1" applyFont="1" applyFill="1"/>
    <xf numFmtId="43" fontId="35" fillId="0" borderId="0" xfId="62" applyNumberFormat="1" applyFont="1" applyFill="1"/>
    <xf numFmtId="0" fontId="35" fillId="0" borderId="0" xfId="217" quotePrefix="1" applyFont="1" applyFill="1" applyAlignment="1">
      <alignment vertical="top"/>
    </xf>
    <xf numFmtId="0" fontId="35" fillId="0" borderId="0" xfId="217" quotePrefix="1" applyFont="1" applyFill="1" applyAlignment="1">
      <alignment vertical="top" wrapText="1"/>
    </xf>
    <xf numFmtId="167" fontId="35" fillId="0" borderId="0" xfId="24" applyNumberFormat="1" applyFont="1" applyFill="1" applyAlignment="1">
      <alignment horizontal="left" vertical="top"/>
    </xf>
    <xf numFmtId="0" fontId="36" fillId="0" borderId="0" xfId="152" applyNumberFormat="1" applyFont="1" applyFill="1" applyAlignment="1">
      <alignment horizontal="left" vertical="top" indent="1"/>
    </xf>
    <xf numFmtId="37" fontId="48" fillId="0" borderId="0" xfId="152" applyNumberFormat="1" applyFont="1" applyFill="1" applyAlignment="1">
      <alignment vertical="top"/>
    </xf>
    <xf numFmtId="0" fontId="47" fillId="0" borderId="0" xfId="152" quotePrefix="1" applyFont="1" applyFill="1" applyAlignment="1">
      <alignment horizontal="left" vertical="top"/>
    </xf>
    <xf numFmtId="0" fontId="47" fillId="0" borderId="0" xfId="185" applyFont="1" applyFill="1" applyBorder="1" applyAlignment="1">
      <alignment horizontal="left" vertical="top"/>
    </xf>
    <xf numFmtId="0" fontId="48" fillId="0" borderId="0" xfId="152" applyFont="1" applyFill="1" applyAlignment="1">
      <alignment horizontal="justify" vertical="top"/>
    </xf>
    <xf numFmtId="200" fontId="47" fillId="0" borderId="0" xfId="33" applyNumberFormat="1" applyFont="1" applyFill="1"/>
    <xf numFmtId="0" fontId="48" fillId="0" borderId="0" xfId="152" applyFont="1" applyFill="1" applyAlignment="1">
      <alignment horizontal="left" vertical="top" wrapText="1"/>
    </xf>
    <xf numFmtId="0" fontId="48" fillId="0" borderId="0" xfId="224" applyFont="1" applyFill="1" applyAlignment="1">
      <alignment vertical="top"/>
    </xf>
    <xf numFmtId="0" fontId="47" fillId="0" borderId="0" xfId="152" applyFont="1" applyFill="1" applyBorder="1" applyAlignment="1">
      <alignment horizontal="center" vertical="center"/>
    </xf>
    <xf numFmtId="0" fontId="48" fillId="0" borderId="0" xfId="152" applyFont="1" applyFill="1" applyBorder="1" applyAlignment="1">
      <alignment vertical="center"/>
    </xf>
    <xf numFmtId="0" fontId="47" fillId="0" borderId="0" xfId="152" quotePrefix="1" applyFont="1" applyFill="1" applyBorder="1" applyAlignment="1"/>
    <xf numFmtId="49" fontId="47" fillId="0" borderId="0" xfId="152" applyNumberFormat="1" applyFont="1" applyFill="1" applyAlignment="1"/>
    <xf numFmtId="0" fontId="48" fillId="0" borderId="0" xfId="152" quotePrefix="1" applyFont="1" applyFill="1" applyAlignment="1">
      <alignment vertical="top" wrapText="1"/>
    </xf>
    <xf numFmtId="0" fontId="48" fillId="0" borderId="0" xfId="152" applyFont="1" applyFill="1" applyAlignment="1">
      <alignment vertical="top" wrapText="1"/>
    </xf>
    <xf numFmtId="0" fontId="48" fillId="0" borderId="0" xfId="152" quotePrefix="1" applyFont="1" applyFill="1" applyAlignment="1">
      <alignment horizontal="left" vertical="top" wrapText="1"/>
    </xf>
    <xf numFmtId="49" fontId="48" fillId="0" borderId="0" xfId="152" applyNumberFormat="1" applyFont="1" applyFill="1" applyAlignment="1">
      <alignment horizontal="justify"/>
    </xf>
    <xf numFmtId="49" fontId="57" fillId="0" borderId="0" xfId="152" applyNumberFormat="1" applyFont="1" applyFill="1" applyAlignment="1">
      <alignment horizontal="left" vertical="top"/>
    </xf>
    <xf numFmtId="167" fontId="57" fillId="0" borderId="0" xfId="24" applyNumberFormat="1" applyFont="1" applyFill="1" applyAlignment="1">
      <alignment horizontal="left" vertical="top"/>
    </xf>
    <xf numFmtId="167" fontId="48" fillId="0" borderId="0" xfId="24" applyNumberFormat="1" applyFont="1" applyFill="1" applyAlignment="1">
      <alignment horizontal="left" vertical="top" wrapText="1"/>
    </xf>
    <xf numFmtId="0" fontId="47" fillId="0" borderId="0" xfId="152" applyFont="1" applyFill="1" applyAlignment="1">
      <alignment horizontal="left" vertical="top"/>
    </xf>
    <xf numFmtId="0" fontId="47" fillId="0" borderId="0" xfId="152" applyFont="1" applyFill="1" applyBorder="1" applyAlignment="1">
      <alignment horizontal="center" vertical="top" wrapText="1"/>
    </xf>
    <xf numFmtId="49" fontId="56" fillId="0" borderId="0" xfId="152" applyNumberFormat="1" applyFont="1" applyFill="1" applyAlignment="1"/>
    <xf numFmtId="49" fontId="47" fillId="0" borderId="6" xfId="152" applyNumberFormat="1" applyFont="1" applyFill="1" applyBorder="1" applyAlignment="1">
      <alignment horizontal="center" vertical="center" wrapText="1"/>
    </xf>
    <xf numFmtId="167" fontId="47" fillId="0" borderId="6" xfId="24" applyNumberFormat="1" applyFont="1" applyFill="1" applyBorder="1" applyAlignment="1">
      <alignment horizontal="center" vertical="center" wrapText="1"/>
    </xf>
    <xf numFmtId="49" fontId="56" fillId="0" borderId="0" xfId="152" applyNumberFormat="1" applyFont="1" applyFill="1" applyAlignment="1">
      <alignment horizontal="left" indent="1"/>
    </xf>
    <xf numFmtId="49" fontId="48" fillId="0" borderId="0" xfId="152" applyNumberFormat="1" applyFont="1" applyFill="1" applyAlignment="1"/>
    <xf numFmtId="49" fontId="57" fillId="0" borderId="0" xfId="152" applyNumberFormat="1" applyFont="1" applyFill="1" applyAlignment="1"/>
    <xf numFmtId="168" fontId="47" fillId="0" borderId="0" xfId="45" applyNumberFormat="1" applyFont="1" applyFill="1" applyAlignment="1">
      <alignment vertical="top"/>
    </xf>
    <xf numFmtId="166" fontId="48" fillId="0" borderId="0" xfId="24" applyFont="1" applyFill="1" applyAlignment="1">
      <alignment vertical="top"/>
    </xf>
    <xf numFmtId="0" fontId="47" fillId="0" borderId="21" xfId="0" applyFont="1" applyFill="1" applyBorder="1"/>
    <xf numFmtId="0" fontId="47" fillId="0" borderId="0" xfId="0" applyFont="1" applyFill="1" applyBorder="1"/>
    <xf numFmtId="0" fontId="47" fillId="0" borderId="0" xfId="152" applyFont="1" applyFill="1" applyBorder="1" applyAlignment="1">
      <alignment vertical="top"/>
    </xf>
    <xf numFmtId="0" fontId="47" fillId="0" borderId="22" xfId="0" applyFont="1" applyFill="1" applyBorder="1"/>
    <xf numFmtId="168" fontId="47" fillId="0" borderId="0" xfId="152" applyNumberFormat="1" applyFont="1" applyFill="1" applyBorder="1" applyAlignment="1">
      <alignment vertical="top"/>
    </xf>
    <xf numFmtId="168" fontId="48" fillId="0" borderId="0" xfId="152" applyNumberFormat="1" applyFont="1" applyFill="1" applyAlignment="1">
      <alignment vertical="top"/>
    </xf>
    <xf numFmtId="168" fontId="47" fillId="0" borderId="0" xfId="24" applyNumberFormat="1" applyFont="1" applyFill="1" applyBorder="1"/>
    <xf numFmtId="0" fontId="47" fillId="0" borderId="0" xfId="152" quotePrefix="1" applyFont="1" applyFill="1" applyBorder="1" applyAlignment="1">
      <alignment horizontal="left" vertical="top"/>
    </xf>
    <xf numFmtId="37" fontId="48" fillId="0" borderId="0" xfId="152" applyNumberFormat="1" applyFont="1" applyFill="1" applyBorder="1" applyAlignment="1">
      <alignment vertical="top"/>
    </xf>
    <xf numFmtId="167" fontId="48" fillId="0" borderId="7" xfId="24" applyNumberFormat="1" applyFont="1" applyFill="1" applyBorder="1" applyAlignment="1">
      <alignment vertical="top"/>
    </xf>
    <xf numFmtId="167" fontId="47" fillId="0" borderId="7" xfId="24" applyNumberFormat="1" applyFont="1" applyFill="1" applyBorder="1" applyAlignment="1">
      <alignment vertical="top"/>
    </xf>
    <xf numFmtId="0" fontId="47" fillId="0" borderId="0" xfId="152" quotePrefix="1" applyFont="1" applyFill="1" applyBorder="1" applyAlignment="1">
      <alignment vertical="top"/>
    </xf>
    <xf numFmtId="0" fontId="47" fillId="0" borderId="0" xfId="152" quotePrefix="1" applyFont="1" applyFill="1" applyBorder="1" applyAlignment="1">
      <alignment horizontal="center" vertical="top" wrapText="1"/>
    </xf>
    <xf numFmtId="0" fontId="47" fillId="0" borderId="0" xfId="152" applyNumberFormat="1" applyFont="1" applyFill="1" applyAlignment="1">
      <alignment horizontal="left" vertical="top"/>
    </xf>
    <xf numFmtId="0" fontId="47" fillId="0" borderId="0" xfId="238" applyFont="1" applyFill="1" applyAlignment="1">
      <alignment vertical="top"/>
    </xf>
    <xf numFmtId="168" fontId="48" fillId="0" borderId="0" xfId="24" applyNumberFormat="1" applyFont="1" applyFill="1" applyBorder="1" applyAlignment="1">
      <alignment vertical="top"/>
    </xf>
    <xf numFmtId="168" fontId="48" fillId="0" borderId="0" xfId="45" applyNumberFormat="1" applyFont="1" applyFill="1" applyBorder="1" applyAlignment="1">
      <alignment vertical="top"/>
    </xf>
    <xf numFmtId="0" fontId="48" fillId="0" borderId="0" xfId="238" applyFont="1" applyFill="1" applyBorder="1" applyAlignment="1">
      <alignment vertical="top"/>
    </xf>
    <xf numFmtId="49" fontId="47" fillId="0" borderId="0" xfId="238" quotePrefix="1" applyNumberFormat="1" applyFont="1" applyFill="1" applyBorder="1" applyAlignment="1">
      <alignment vertical="center"/>
    </xf>
    <xf numFmtId="49" fontId="47" fillId="0" borderId="0" xfId="238" quotePrefix="1" applyNumberFormat="1" applyFont="1" applyFill="1" applyBorder="1" applyAlignment="1">
      <alignment vertical="center" wrapText="1"/>
    </xf>
    <xf numFmtId="204" fontId="47" fillId="0" borderId="0" xfId="238" quotePrefix="1" applyNumberFormat="1" applyFont="1" applyFill="1" applyAlignment="1" applyProtection="1">
      <alignment vertical="top"/>
    </xf>
    <xf numFmtId="168" fontId="47" fillId="0" borderId="0" xfId="45" quotePrefix="1" applyNumberFormat="1" applyFont="1" applyFill="1" applyBorder="1" applyAlignment="1">
      <alignment vertical="top"/>
    </xf>
    <xf numFmtId="0" fontId="47" fillId="0" borderId="0" xfId="238" applyFont="1" applyFill="1" applyAlignment="1">
      <alignment horizontal="center" vertical="top"/>
    </xf>
    <xf numFmtId="168" fontId="47" fillId="0" borderId="0" xfId="45" applyNumberFormat="1" applyFont="1" applyFill="1" applyBorder="1" applyAlignment="1">
      <alignment horizontal="center" vertical="top"/>
    </xf>
    <xf numFmtId="199" fontId="47" fillId="0" borderId="0" xfId="45" applyNumberFormat="1" applyFont="1" applyFill="1" applyBorder="1" applyAlignment="1">
      <alignment vertical="top"/>
    </xf>
    <xf numFmtId="37" fontId="47" fillId="0" borderId="0" xfId="238" quotePrefix="1" applyNumberFormat="1" applyFont="1" applyFill="1" applyAlignment="1" applyProtection="1">
      <alignment vertical="top"/>
    </xf>
    <xf numFmtId="49" fontId="47" fillId="0" borderId="0" xfId="238" quotePrefix="1" applyNumberFormat="1" applyFont="1" applyFill="1" applyBorder="1" applyAlignment="1">
      <alignment horizontal="centerContinuous" vertical="center"/>
    </xf>
    <xf numFmtId="168" fontId="48" fillId="0" borderId="7" xfId="45" applyNumberFormat="1" applyFont="1" applyFill="1" applyBorder="1" applyAlignment="1">
      <alignment horizontal="right" vertical="center"/>
    </xf>
    <xf numFmtId="0" fontId="48" fillId="0" borderId="0" xfId="0" applyFont="1" applyFill="1"/>
    <xf numFmtId="0" fontId="47" fillId="0" borderId="0" xfId="45" applyNumberFormat="1" applyFont="1" applyFill="1" applyBorder="1" applyAlignment="1">
      <alignment horizontal="center" vertical="top"/>
    </xf>
    <xf numFmtId="0" fontId="48" fillId="0" borderId="0" xfId="0" applyFont="1" applyFill="1" applyBorder="1"/>
    <xf numFmtId="49" fontId="47" fillId="0" borderId="20" xfId="152" quotePrefix="1" applyNumberFormat="1" applyFont="1" applyFill="1" applyBorder="1" applyAlignment="1"/>
    <xf numFmtId="49" fontId="47" fillId="0" borderId="4" xfId="152" applyNumberFormat="1" applyFont="1" applyFill="1" applyBorder="1" applyAlignment="1"/>
    <xf numFmtId="49" fontId="47" fillId="0" borderId="19" xfId="152" applyNumberFormat="1" applyFont="1" applyFill="1" applyBorder="1" applyAlignment="1"/>
    <xf numFmtId="167" fontId="47" fillId="0" borderId="16" xfId="24" applyNumberFormat="1" applyFont="1" applyFill="1" applyBorder="1" applyAlignment="1">
      <alignment vertical="center" wrapText="1"/>
    </xf>
    <xf numFmtId="167" fontId="47" fillId="0" borderId="18" xfId="24" applyNumberFormat="1" applyFont="1" applyFill="1" applyBorder="1" applyAlignment="1">
      <alignment vertical="center" wrapText="1"/>
    </xf>
    <xf numFmtId="201" fontId="56" fillId="0" borderId="0" xfId="33" applyNumberFormat="1" applyFont="1" applyFill="1" applyBorder="1" applyAlignment="1">
      <alignment vertical="center" wrapText="1"/>
    </xf>
    <xf numFmtId="0" fontId="35" fillId="0" borderId="0" xfId="0" applyFont="1"/>
    <xf numFmtId="168" fontId="36" fillId="0" borderId="0" xfId="24" applyNumberFormat="1" applyFont="1" applyFill="1" applyBorder="1" applyAlignment="1">
      <alignment horizontal="center"/>
    </xf>
    <xf numFmtId="0" fontId="35" fillId="0" borderId="17" xfId="152" applyFont="1" applyFill="1" applyBorder="1" applyAlignment="1">
      <alignment vertical="top"/>
    </xf>
    <xf numFmtId="169" fontId="48" fillId="0" borderId="0" xfId="188" applyNumberFormat="1" applyFont="1" applyFill="1" applyBorder="1" applyAlignment="1">
      <alignment horizontal="center" vertical="center"/>
    </xf>
    <xf numFmtId="168" fontId="48" fillId="0" borderId="0" xfId="188" applyNumberFormat="1" applyFont="1" applyFill="1" applyBorder="1" applyAlignment="1">
      <alignment horizontal="center" vertical="center"/>
    </xf>
    <xf numFmtId="0" fontId="67" fillId="0" borderId="0" xfId="46" applyNumberFormat="1" applyFont="1" applyFill="1" applyAlignment="1">
      <alignment horizontal="center"/>
    </xf>
    <xf numFmtId="16" fontId="67" fillId="0" borderId="0" xfId="46" quotePrefix="1" applyNumberFormat="1" applyFont="1" applyFill="1" applyAlignment="1">
      <alignment horizontal="center"/>
    </xf>
    <xf numFmtId="0" fontId="67" fillId="0" borderId="0" xfId="46" quotePrefix="1" applyNumberFormat="1" applyFont="1" applyFill="1" applyAlignment="1">
      <alignment horizontal="center"/>
    </xf>
    <xf numFmtId="0" fontId="47" fillId="0" borderId="0" xfId="152" quotePrefix="1" applyFont="1" applyFill="1" applyAlignment="1"/>
    <xf numFmtId="170" fontId="47" fillId="0" borderId="0" xfId="152" quotePrefix="1" applyNumberFormat="1" applyFont="1" applyFill="1" applyAlignment="1">
      <alignment horizontal="left"/>
    </xf>
    <xf numFmtId="0" fontId="48" fillId="0" borderId="0" xfId="152" quotePrefix="1" applyFont="1" applyFill="1" applyBorder="1"/>
    <xf numFmtId="0" fontId="48" fillId="0" borderId="0" xfId="45" applyNumberFormat="1" applyFont="1" applyFill="1" applyAlignment="1">
      <alignment horizontal="center"/>
    </xf>
    <xf numFmtId="168" fontId="47" fillId="0" borderId="8" xfId="24" applyNumberFormat="1" applyFont="1" applyFill="1" applyBorder="1" applyAlignment="1">
      <alignment horizontal="center"/>
    </xf>
    <xf numFmtId="41" fontId="48" fillId="0" borderId="8" xfId="242" applyNumberFormat="1" applyFont="1" applyFill="1" applyBorder="1" applyAlignment="1">
      <alignment horizontal="right"/>
    </xf>
    <xf numFmtId="0" fontId="48" fillId="0" borderId="0" xfId="152" applyNumberFormat="1" applyFont="1" applyFill="1"/>
    <xf numFmtId="0" fontId="47" fillId="0" borderId="0" xfId="152" quotePrefix="1" applyNumberFormat="1" applyFont="1" applyFill="1" applyAlignment="1">
      <alignment horizontal="left"/>
    </xf>
    <xf numFmtId="0" fontId="47" fillId="0" borderId="0" xfId="188" applyNumberFormat="1" applyFont="1" applyFill="1" applyBorder="1" applyAlignment="1">
      <alignment horizontal="center" wrapText="1"/>
    </xf>
    <xf numFmtId="167" fontId="35" fillId="0" borderId="9" xfId="24" applyNumberFormat="1" applyFont="1" applyFill="1" applyBorder="1" applyAlignment="1">
      <alignment vertical="center"/>
    </xf>
    <xf numFmtId="0" fontId="36" fillId="0" borderId="0" xfId="152" applyFont="1" applyFill="1" applyAlignment="1">
      <alignment horizontal="center"/>
    </xf>
    <xf numFmtId="0" fontId="36" fillId="0" borderId="0" xfId="152" quotePrefix="1" applyFont="1" applyFill="1" applyBorder="1" applyAlignment="1">
      <alignment horizontal="center"/>
    </xf>
    <xf numFmtId="167" fontId="36" fillId="0" borderId="0" xfId="24" applyNumberFormat="1" applyFont="1" applyFill="1" applyBorder="1" applyAlignment="1">
      <alignment horizontal="right" vertical="center"/>
    </xf>
    <xf numFmtId="0" fontId="66" fillId="0" borderId="0" xfId="152" applyFont="1" applyFill="1"/>
    <xf numFmtId="0" fontId="47" fillId="0" borderId="0" xfId="152" applyFont="1" applyFill="1" applyAlignment="1">
      <alignment horizontal="center"/>
    </xf>
    <xf numFmtId="167" fontId="35" fillId="0" borderId="0" xfId="24" applyNumberFormat="1" applyFont="1" applyFill="1" applyAlignment="1">
      <alignment horizontal="center"/>
    </xf>
    <xf numFmtId="0" fontId="48" fillId="0" borderId="0" xfId="152" applyFont="1" applyFill="1" applyAlignment="1">
      <alignment horizontal="center"/>
    </xf>
    <xf numFmtId="168" fontId="48" fillId="0" borderId="0" xfId="34" applyNumberFormat="1" applyFont="1" applyFill="1" applyAlignment="1">
      <alignment horizontal="center"/>
    </xf>
    <xf numFmtId="0" fontId="5" fillId="0" borderId="0" xfId="246"/>
    <xf numFmtId="0" fontId="5" fillId="0" borderId="0" xfId="246" quotePrefix="1"/>
    <xf numFmtId="167" fontId="5" fillId="0" borderId="0" xfId="24" applyNumberFormat="1" applyFont="1"/>
    <xf numFmtId="168" fontId="53" fillId="5" borderId="0" xfId="196" applyNumberFormat="1" applyFont="1" applyFill="1" applyAlignment="1"/>
    <xf numFmtId="167" fontId="5" fillId="0" borderId="0" xfId="246" applyNumberFormat="1"/>
    <xf numFmtId="0" fontId="48" fillId="0" borderId="0" xfId="0" applyFont="1" applyFill="1" applyAlignment="1">
      <alignment horizontal="justify" vertical="top"/>
    </xf>
    <xf numFmtId="0" fontId="35" fillId="5" borderId="0" xfId="188" applyFont="1" applyFill="1" applyAlignment="1"/>
    <xf numFmtId="167" fontId="35" fillId="5" borderId="0" xfId="222" applyNumberFormat="1" applyFont="1" applyFill="1" applyBorder="1"/>
    <xf numFmtId="167" fontId="36" fillId="5" borderId="0" xfId="222" applyNumberFormat="1" applyFont="1" applyFill="1" applyBorder="1"/>
    <xf numFmtId="0" fontId="35" fillId="5" borderId="0" xfId="188" applyFont="1" applyFill="1" applyBorder="1" applyAlignment="1"/>
    <xf numFmtId="168" fontId="35" fillId="0" borderId="0" xfId="196" applyNumberFormat="1" applyFont="1" applyFill="1" applyAlignment="1">
      <alignment vertical="center"/>
    </xf>
    <xf numFmtId="4" fontId="48" fillId="0" borderId="0" xfId="152" applyNumberFormat="1" applyFont="1" applyFill="1" applyAlignment="1">
      <alignment vertical="top"/>
    </xf>
    <xf numFmtId="3" fontId="48" fillId="0" borderId="0" xfId="152" applyNumberFormat="1" applyFont="1" applyFill="1" applyAlignment="1">
      <alignment vertical="top"/>
    </xf>
    <xf numFmtId="4" fontId="48" fillId="0" borderId="0" xfId="0" applyNumberFormat="1" applyFont="1" applyFill="1"/>
    <xf numFmtId="0" fontId="36" fillId="0" borderId="0" xfId="0" applyFont="1" applyFill="1" applyAlignment="1" applyProtection="1">
      <alignment horizontal="left" vertical="top" wrapText="1"/>
    </xf>
    <xf numFmtId="0" fontId="47" fillId="0" borderId="0" xfId="152" applyFont="1" applyFill="1" applyBorder="1" applyAlignment="1">
      <alignment horizontal="center"/>
    </xf>
    <xf numFmtId="167" fontId="36" fillId="0" borderId="0" xfId="24" quotePrefix="1" applyNumberFormat="1" applyFont="1" applyFill="1" applyBorder="1" applyAlignment="1">
      <alignment horizontal="center"/>
    </xf>
    <xf numFmtId="167" fontId="36" fillId="0" borderId="0" xfId="24" applyNumberFormat="1" applyFont="1" applyFill="1" applyBorder="1" applyAlignment="1">
      <alignment horizontal="center"/>
    </xf>
    <xf numFmtId="43" fontId="48" fillId="0" borderId="0" xfId="152" applyNumberFormat="1" applyFont="1" applyFill="1"/>
    <xf numFmtId="43" fontId="48" fillId="0" borderId="0" xfId="152" applyNumberFormat="1" applyFont="1" applyFill="1" applyAlignment="1">
      <alignment vertical="top"/>
    </xf>
    <xf numFmtId="43" fontId="47" fillId="0" borderId="0" xfId="152" applyNumberFormat="1" applyFont="1" applyFill="1" applyAlignment="1">
      <alignment vertical="top"/>
    </xf>
    <xf numFmtId="0" fontId="36" fillId="0" borderId="0" xfId="152" quotePrefix="1" applyFont="1" applyFill="1" applyBorder="1" applyAlignment="1">
      <alignment horizontal="center"/>
    </xf>
    <xf numFmtId="0" fontId="36" fillId="0" borderId="0" xfId="152" applyFont="1" applyFill="1" applyBorder="1" applyAlignment="1">
      <alignment horizontal="center"/>
    </xf>
    <xf numFmtId="0" fontId="35" fillId="0" borderId="0" xfId="152" applyFont="1" applyFill="1" applyAlignment="1"/>
    <xf numFmtId="0" fontId="47" fillId="0" borderId="0" xfId="152" quotePrefix="1" applyFont="1" applyAlignment="1">
      <alignment horizontal="center"/>
    </xf>
    <xf numFmtId="167" fontId="48" fillId="0" borderId="17" xfId="66" applyNumberFormat="1" applyFont="1" applyFill="1" applyBorder="1" applyAlignment="1">
      <alignment horizontal="center"/>
    </xf>
    <xf numFmtId="168" fontId="48" fillId="0" borderId="0" xfId="34" applyNumberFormat="1" applyFont="1" applyFill="1" applyAlignment="1"/>
    <xf numFmtId="167" fontId="48" fillId="0" borderId="18" xfId="24" applyNumberFormat="1" applyFont="1" applyFill="1" applyBorder="1" applyAlignment="1">
      <alignment vertical="top"/>
    </xf>
    <xf numFmtId="168" fontId="48" fillId="0" borderId="8" xfId="34" applyNumberFormat="1" applyFont="1" applyFill="1" applyBorder="1"/>
    <xf numFmtId="166" fontId="48" fillId="0" borderId="8" xfId="24" applyFont="1" applyFill="1" applyBorder="1"/>
    <xf numFmtId="166" fontId="48" fillId="0" borderId="0" xfId="24" applyFont="1" applyFill="1" applyBorder="1"/>
    <xf numFmtId="167" fontId="36" fillId="0" borderId="0" xfId="24" applyNumberFormat="1" applyFont="1" applyFill="1" applyBorder="1" applyAlignment="1">
      <alignment wrapText="1"/>
    </xf>
    <xf numFmtId="167" fontId="35" fillId="0" borderId="18" xfId="24" applyNumberFormat="1" applyFont="1" applyFill="1" applyBorder="1" applyAlignment="1">
      <alignment vertical="center"/>
    </xf>
    <xf numFmtId="0" fontId="36" fillId="0" borderId="0" xfId="152" applyFont="1" applyFill="1" applyAlignment="1">
      <alignment horizontal="center"/>
    </xf>
    <xf numFmtId="0" fontId="36" fillId="0" borderId="0" xfId="152" quotePrefix="1" applyFont="1" applyFill="1" applyBorder="1" applyAlignment="1">
      <alignment horizontal="center"/>
    </xf>
    <xf numFmtId="0" fontId="36" fillId="0" borderId="0" xfId="152" applyFont="1" applyFill="1" applyBorder="1" applyAlignment="1">
      <alignment horizontal="center" vertical="center"/>
    </xf>
    <xf numFmtId="0" fontId="36" fillId="0" borderId="0" xfId="152" applyFont="1" applyFill="1" applyBorder="1" applyAlignment="1">
      <alignment horizontal="center" vertical="top" wrapText="1"/>
    </xf>
    <xf numFmtId="0" fontId="36" fillId="0" borderId="9" xfId="152" applyFont="1" applyFill="1" applyBorder="1" applyAlignment="1">
      <alignment horizontal="center" vertical="top" wrapText="1"/>
    </xf>
    <xf numFmtId="0" fontId="48" fillId="0" borderId="0" xfId="152" applyFont="1" applyFill="1" applyAlignment="1">
      <alignment horizontal="center"/>
    </xf>
    <xf numFmtId="0" fontId="36" fillId="0" borderId="0" xfId="0" applyFont="1" applyFill="1" applyBorder="1"/>
    <xf numFmtId="167" fontId="35" fillId="0" borderId="9" xfId="24" applyNumberFormat="1" applyFont="1" applyFill="1" applyBorder="1" applyAlignment="1">
      <alignment horizontal="center"/>
    </xf>
    <xf numFmtId="167" fontId="36" fillId="0" borderId="9" xfId="24" applyNumberFormat="1" applyFont="1" applyFill="1" applyBorder="1" applyAlignment="1">
      <alignment horizontal="center" vertical="center" wrapText="1"/>
    </xf>
    <xf numFmtId="1" fontId="47" fillId="0" borderId="0" xfId="152" quotePrefix="1" applyNumberFormat="1" applyFont="1" applyFill="1" applyAlignment="1">
      <alignment horizontal="left" vertical="top"/>
    </xf>
    <xf numFmtId="0" fontId="47" fillId="0" borderId="0" xfId="152" quotePrefix="1" applyFont="1" applyAlignment="1">
      <alignment horizontal="center"/>
    </xf>
    <xf numFmtId="0" fontId="36" fillId="0" borderId="0" xfId="152" applyFont="1" applyFill="1" applyAlignment="1">
      <alignment horizontal="center"/>
    </xf>
    <xf numFmtId="0" fontId="36" fillId="0" borderId="0" xfId="152" quotePrefix="1" applyFont="1" applyFill="1" applyBorder="1" applyAlignment="1">
      <alignment horizontal="center"/>
    </xf>
    <xf numFmtId="0" fontId="36" fillId="0" borderId="0" xfId="152" applyFont="1" applyFill="1" applyBorder="1" applyAlignment="1">
      <alignment horizontal="center"/>
    </xf>
    <xf numFmtId="0" fontId="36" fillId="0" borderId="0" xfId="152" applyFont="1" applyFill="1" applyBorder="1" applyAlignment="1">
      <alignment horizontal="center" vertical="center"/>
    </xf>
    <xf numFmtId="0" fontId="48" fillId="0" borderId="0" xfId="152" applyFont="1" applyFill="1" applyAlignment="1">
      <alignment horizontal="center"/>
    </xf>
    <xf numFmtId="37" fontId="36" fillId="0" borderId="0" xfId="45" applyNumberFormat="1" applyFont="1" applyFill="1" applyBorder="1" applyAlignment="1">
      <alignment vertical="center"/>
    </xf>
    <xf numFmtId="167" fontId="35" fillId="0" borderId="17" xfId="24" applyNumberFormat="1" applyFont="1" applyFill="1" applyBorder="1" applyAlignment="1">
      <alignment vertical="top"/>
    </xf>
    <xf numFmtId="0" fontId="36" fillId="0" borderId="9" xfId="152" applyFont="1" applyFill="1" applyBorder="1" applyAlignment="1">
      <alignment horizontal="center" vertical="center"/>
    </xf>
    <xf numFmtId="0" fontId="35" fillId="0" borderId="9" xfId="152" applyFont="1" applyFill="1" applyBorder="1" applyAlignment="1">
      <alignment vertical="top"/>
    </xf>
    <xf numFmtId="37" fontId="35" fillId="0" borderId="0" xfId="33" applyNumberFormat="1" applyFont="1" applyFill="1" applyAlignment="1">
      <alignment vertical="center"/>
    </xf>
    <xf numFmtId="166" fontId="35" fillId="0" borderId="16" xfId="24" applyFont="1" applyFill="1" applyBorder="1" applyAlignment="1">
      <alignment vertical="center"/>
    </xf>
    <xf numFmtId="167" fontId="35" fillId="0" borderId="16" xfId="24" applyNumberFormat="1" applyFont="1" applyFill="1" applyBorder="1" applyAlignment="1">
      <alignment vertical="center"/>
    </xf>
    <xf numFmtId="166" fontId="35" fillId="0" borderId="17" xfId="24" applyFont="1" applyFill="1" applyBorder="1" applyAlignment="1">
      <alignment vertical="center"/>
    </xf>
    <xf numFmtId="166" fontId="35" fillId="0" borderId="18" xfId="24" applyFont="1" applyFill="1" applyBorder="1" applyAlignment="1">
      <alignment vertical="center"/>
    </xf>
    <xf numFmtId="49" fontId="47" fillId="0" borderId="0" xfId="152" applyNumberFormat="1" applyFont="1" applyFill="1" applyBorder="1" applyAlignment="1">
      <alignment vertical="top"/>
    </xf>
    <xf numFmtId="15" fontId="47" fillId="0" borderId="0" xfId="152" applyNumberFormat="1" applyFont="1" applyFill="1" applyBorder="1" applyAlignment="1">
      <alignment horizontal="center" vertical="top" wrapText="1"/>
    </xf>
    <xf numFmtId="0" fontId="47" fillId="0" borderId="0" xfId="152" applyFont="1" applyFill="1" applyBorder="1" applyAlignment="1">
      <alignment vertical="top" wrapText="1"/>
    </xf>
    <xf numFmtId="0" fontId="47" fillId="0" borderId="0" xfId="152" applyFont="1" applyFill="1" applyBorder="1" applyAlignment="1">
      <alignment horizontal="center" vertical="top"/>
    </xf>
    <xf numFmtId="49" fontId="47" fillId="0" borderId="0" xfId="152" applyNumberFormat="1" applyFont="1" applyFill="1" applyBorder="1" applyAlignment="1">
      <alignment horizontal="center" vertical="top"/>
    </xf>
    <xf numFmtId="0" fontId="48" fillId="0" borderId="0" xfId="0" applyFont="1" applyFill="1" applyBorder="1" applyAlignment="1">
      <alignment vertical="top" wrapText="1"/>
    </xf>
    <xf numFmtId="168" fontId="48" fillId="0" borderId="0" xfId="66" applyNumberFormat="1" applyFont="1" applyFill="1" applyAlignment="1">
      <alignment vertical="top"/>
    </xf>
    <xf numFmtId="0" fontId="36" fillId="0" borderId="0" xfId="227" applyNumberFormat="1" applyFont="1" applyFill="1" applyBorder="1" applyAlignment="1">
      <alignment horizontal="left" vertical="top"/>
    </xf>
    <xf numFmtId="0" fontId="36" fillId="0" borderId="0" xfId="228" quotePrefix="1" applyFont="1" applyFill="1" applyAlignment="1">
      <alignment horizontal="center"/>
    </xf>
    <xf numFmtId="0" fontId="45" fillId="0" borderId="0" xfId="227" quotePrefix="1" applyFont="1" applyFill="1" applyAlignment="1">
      <alignment horizontal="center"/>
    </xf>
    <xf numFmtId="0" fontId="36" fillId="0" borderId="0" xfId="227" applyFont="1" applyFill="1" applyBorder="1" applyAlignment="1"/>
    <xf numFmtId="0" fontId="36" fillId="0" borderId="0" xfId="227" applyFont="1" applyFill="1" applyBorder="1" applyAlignment="1">
      <alignment horizontal="left" indent="1"/>
    </xf>
    <xf numFmtId="0" fontId="35" fillId="0" borderId="0" xfId="229" applyNumberFormat="1" applyFont="1" applyFill="1" applyBorder="1" applyAlignment="1">
      <alignment vertical="top"/>
    </xf>
    <xf numFmtId="168" fontId="35" fillId="0" borderId="0" xfId="229" applyNumberFormat="1" applyFont="1" applyFill="1" applyBorder="1"/>
    <xf numFmtId="168" fontId="35" fillId="0" borderId="0" xfId="229" applyNumberFormat="1" applyFont="1" applyFill="1" applyBorder="1" applyAlignment="1">
      <alignment horizontal="right"/>
    </xf>
    <xf numFmtId="168" fontId="35" fillId="0" borderId="0" xfId="229" applyNumberFormat="1" applyFont="1" applyFill="1" applyBorder="1" applyAlignment="1">
      <alignment horizontal="center"/>
    </xf>
    <xf numFmtId="49" fontId="72" fillId="0" borderId="0" xfId="152" applyNumberFormat="1" applyFont="1" applyFill="1" applyBorder="1"/>
    <xf numFmtId="0" fontId="48" fillId="0" borderId="0" xfId="152" applyFont="1" applyFill="1" applyBorder="1" applyAlignment="1">
      <alignment horizontal="left" vertical="center" indent="1"/>
    </xf>
    <xf numFmtId="0" fontId="48" fillId="0" borderId="0" xfId="152" applyFont="1" applyFill="1" applyBorder="1" applyAlignment="1">
      <alignment horizontal="left" vertical="top"/>
    </xf>
    <xf numFmtId="49" fontId="72" fillId="0" borderId="0" xfId="152" applyNumberFormat="1" applyFont="1" applyFill="1" applyBorder="1" applyAlignment="1">
      <alignment horizontal="left"/>
    </xf>
    <xf numFmtId="0" fontId="47" fillId="0" borderId="0" xfId="0" applyFont="1" applyFill="1" applyBorder="1" applyAlignment="1" applyProtection="1"/>
    <xf numFmtId="37" fontId="55" fillId="0" borderId="0" xfId="190" applyFont="1" applyFill="1" applyAlignment="1">
      <alignment horizontal="left" indent="1"/>
    </xf>
    <xf numFmtId="37" fontId="35" fillId="0" borderId="7" xfId="45" applyNumberFormat="1" applyFont="1" applyFill="1" applyBorder="1" applyAlignment="1">
      <alignment vertical="center"/>
    </xf>
    <xf numFmtId="0" fontId="35" fillId="0" borderId="9" xfId="152" applyFont="1" applyFill="1" applyBorder="1"/>
    <xf numFmtId="0" fontId="36" fillId="0" borderId="0" xfId="152" quotePrefix="1" applyFont="1" applyFill="1" applyBorder="1" applyAlignment="1">
      <alignment horizontal="center"/>
    </xf>
    <xf numFmtId="37" fontId="48" fillId="0" borderId="7" xfId="152" applyNumberFormat="1" applyFont="1" applyFill="1" applyBorder="1" applyAlignment="1">
      <alignment horizontal="right" vertical="center"/>
    </xf>
    <xf numFmtId="168" fontId="48" fillId="0" borderId="0" xfId="24" applyNumberFormat="1" applyFont="1" applyFill="1" applyAlignment="1">
      <alignment horizontal="left" vertical="top"/>
    </xf>
    <xf numFmtId="15" fontId="47" fillId="0" borderId="0" xfId="152" quotePrefix="1" applyNumberFormat="1" applyFont="1" applyFill="1" applyBorder="1" applyAlignment="1">
      <alignment horizontal="center" vertical="top"/>
    </xf>
    <xf numFmtId="41" fontId="35" fillId="0" borderId="0" xfId="24" applyNumberFormat="1" applyFont="1" applyFill="1" applyBorder="1"/>
    <xf numFmtId="41" fontId="35" fillId="0" borderId="0" xfId="24" applyNumberFormat="1" applyFont="1" applyFill="1"/>
    <xf numFmtId="41" fontId="36" fillId="0" borderId="7" xfId="24" applyNumberFormat="1" applyFont="1" applyFill="1" applyBorder="1"/>
    <xf numFmtId="41" fontId="36" fillId="0" borderId="0" xfId="152" quotePrefix="1" applyNumberFormat="1" applyFont="1" applyFill="1" applyBorder="1" applyAlignment="1">
      <alignment horizontal="center"/>
    </xf>
    <xf numFmtId="41" fontId="36" fillId="0" borderId="0" xfId="24" applyNumberFormat="1" applyFont="1" applyFill="1" applyBorder="1" applyAlignment="1">
      <alignment horizontal="center" vertical="center" wrapText="1"/>
    </xf>
    <xf numFmtId="41" fontId="35" fillId="0" borderId="0" xfId="24" applyNumberFormat="1" applyFont="1" applyFill="1" applyBorder="1" applyAlignment="1">
      <alignment horizontal="center"/>
    </xf>
    <xf numFmtId="41" fontId="35" fillId="0" borderId="0" xfId="152" applyNumberFormat="1" applyFont="1" applyFill="1" applyBorder="1"/>
    <xf numFmtId="41" fontId="35" fillId="0" borderId="0" xfId="24" applyNumberFormat="1" applyFont="1" applyFill="1" applyBorder="1" applyAlignment="1">
      <alignment horizontal="center" vertical="center" wrapText="1"/>
    </xf>
    <xf numFmtId="41" fontId="36" fillId="0" borderId="0" xfId="24" applyNumberFormat="1" applyFont="1" applyFill="1" applyBorder="1" applyAlignment="1">
      <alignment horizontal="center" wrapText="1"/>
    </xf>
    <xf numFmtId="41" fontId="36" fillId="0" borderId="6" xfId="152" applyNumberFormat="1" applyFont="1" applyFill="1" applyBorder="1" applyAlignment="1">
      <alignment horizontal="center"/>
    </xf>
    <xf numFmtId="41" fontId="36" fillId="0" borderId="9" xfId="24" applyNumberFormat="1" applyFont="1" applyFill="1" applyBorder="1"/>
    <xf numFmtId="41" fontId="36" fillId="0" borderId="7" xfId="24" applyNumberFormat="1" applyFont="1" applyFill="1" applyBorder="1" applyAlignment="1">
      <alignment vertical="center"/>
    </xf>
    <xf numFmtId="41" fontId="35" fillId="0" borderId="0" xfId="152" applyNumberFormat="1" applyFont="1" applyFill="1" applyAlignment="1">
      <alignment vertical="center"/>
    </xf>
    <xf numFmtId="41" fontId="35" fillId="0" borderId="0" xfId="152" applyNumberFormat="1" applyFont="1" applyFill="1" applyBorder="1" applyAlignment="1" applyProtection="1"/>
    <xf numFmtId="41" fontId="35" fillId="0" borderId="0" xfId="152" applyNumberFormat="1" applyFont="1" applyFill="1" applyProtection="1"/>
    <xf numFmtId="41" fontId="35" fillId="0" borderId="0" xfId="24" applyNumberFormat="1" applyFont="1" applyFill="1" applyBorder="1" applyAlignment="1"/>
    <xf numFmtId="41" fontId="35" fillId="0" borderId="16" xfId="152" applyNumberFormat="1" applyFont="1" applyFill="1" applyBorder="1"/>
    <xf numFmtId="41" fontId="35" fillId="0" borderId="17" xfId="24" applyNumberFormat="1" applyFont="1" applyFill="1" applyBorder="1" applyAlignment="1"/>
    <xf numFmtId="41" fontId="35" fillId="0" borderId="18" xfId="24" applyNumberFormat="1" applyFont="1" applyFill="1" applyBorder="1" applyAlignment="1"/>
    <xf numFmtId="41" fontId="35" fillId="0" borderId="0" xfId="24" applyNumberFormat="1" applyFont="1" applyFill="1" applyAlignment="1"/>
    <xf numFmtId="41" fontId="35" fillId="0" borderId="16" xfId="24" applyNumberFormat="1" applyFont="1" applyFill="1" applyBorder="1" applyAlignment="1"/>
    <xf numFmtId="41" fontId="35" fillId="0" borderId="9" xfId="24" applyNumberFormat="1" applyFont="1" applyFill="1" applyBorder="1" applyAlignment="1">
      <alignment vertical="center"/>
    </xf>
    <xf numFmtId="41" fontId="35" fillId="0" borderId="9" xfId="24" applyNumberFormat="1" applyFont="1" applyFill="1" applyBorder="1" applyAlignment="1"/>
    <xf numFmtId="41" fontId="35" fillId="0" borderId="7" xfId="24" applyNumberFormat="1" applyFont="1" applyFill="1" applyBorder="1" applyAlignment="1">
      <alignment vertical="center"/>
    </xf>
    <xf numFmtId="41" fontId="35" fillId="0" borderId="0" xfId="24" applyNumberFormat="1" applyFont="1" applyFill="1" applyAlignment="1">
      <alignment vertical="center"/>
    </xf>
    <xf numFmtId="41" fontId="35" fillId="0" borderId="0" xfId="45" applyNumberFormat="1" applyFont="1" applyFill="1"/>
    <xf numFmtId="41" fontId="35" fillId="0" borderId="16" xfId="45" applyNumberFormat="1" applyFont="1" applyFill="1" applyBorder="1"/>
    <xf numFmtId="41" fontId="35" fillId="0" borderId="17" xfId="45" applyNumberFormat="1" applyFont="1" applyFill="1" applyBorder="1"/>
    <xf numFmtId="41" fontId="35" fillId="0" borderId="18" xfId="45" applyNumberFormat="1" applyFont="1" applyFill="1" applyBorder="1"/>
    <xf numFmtId="41" fontId="35" fillId="0" borderId="0" xfId="45" applyNumberFormat="1" applyFont="1" applyFill="1" applyAlignment="1"/>
    <xf numFmtId="41" fontId="35" fillId="0" borderId="0" xfId="45" applyNumberFormat="1" applyFont="1" applyFill="1" applyBorder="1"/>
    <xf numFmtId="41" fontId="35" fillId="0" borderId="0" xfId="45" applyNumberFormat="1" applyFont="1" applyFill="1" applyBorder="1" applyAlignment="1"/>
    <xf numFmtId="41" fontId="35" fillId="0" borderId="7" xfId="45" applyNumberFormat="1" applyFont="1" applyFill="1" applyBorder="1" applyAlignment="1">
      <alignment vertical="center"/>
    </xf>
    <xf numFmtId="41" fontId="35" fillId="0" borderId="0" xfId="152" applyNumberFormat="1" applyFont="1" applyFill="1" applyBorder="1" applyAlignment="1">
      <alignment vertical="center"/>
    </xf>
    <xf numFmtId="41" fontId="5" fillId="0" borderId="0" xfId="246" applyNumberFormat="1"/>
    <xf numFmtId="0" fontId="73" fillId="0" borderId="0" xfId="246" quotePrefix="1" applyFont="1"/>
    <xf numFmtId="0" fontId="73" fillId="0" borderId="0" xfId="246" applyFont="1"/>
    <xf numFmtId="41" fontId="73" fillId="0" borderId="0" xfId="246" applyNumberFormat="1" applyFont="1"/>
    <xf numFmtId="167" fontId="73" fillId="0" borderId="0" xfId="246" applyNumberFormat="1" applyFont="1"/>
    <xf numFmtId="167" fontId="73" fillId="0" borderId="0" xfId="24" applyNumberFormat="1" applyFont="1"/>
    <xf numFmtId="168" fontId="35" fillId="0" borderId="0" xfId="196" applyNumberFormat="1" applyFont="1" applyFill="1" applyBorder="1" applyAlignment="1"/>
    <xf numFmtId="9" fontId="35" fillId="0" borderId="0" xfId="211" applyFont="1" applyFill="1" applyBorder="1" applyAlignment="1"/>
    <xf numFmtId="0" fontId="0" fillId="0" borderId="0" xfId="0"/>
    <xf numFmtId="0" fontId="35" fillId="0" borderId="0" xfId="0" applyFont="1"/>
    <xf numFmtId="168" fontId="35" fillId="0" borderId="0" xfId="0" applyNumberFormat="1" applyFont="1"/>
    <xf numFmtId="168" fontId="48" fillId="0" borderId="0" xfId="152" applyNumberFormat="1" applyFont="1" applyFill="1" applyAlignment="1">
      <alignment vertical="top"/>
    </xf>
    <xf numFmtId="14" fontId="35" fillId="0" borderId="0" xfId="0" applyNumberFormat="1" applyFont="1"/>
    <xf numFmtId="0" fontId="36" fillId="0" borderId="0" xfId="152" applyFont="1" applyFill="1" applyAlignment="1">
      <alignment horizontal="center"/>
    </xf>
    <xf numFmtId="0" fontId="36" fillId="0" borderId="0" xfId="152" quotePrefix="1" applyFont="1" applyFill="1" applyBorder="1" applyAlignment="1">
      <alignment horizontal="center"/>
    </xf>
    <xf numFmtId="0" fontId="36" fillId="0" borderId="0" xfId="152" applyFont="1" applyFill="1" applyBorder="1" applyAlignment="1">
      <alignment horizontal="center"/>
    </xf>
    <xf numFmtId="41" fontId="36" fillId="0" borderId="17" xfId="24" applyNumberFormat="1" applyFont="1" applyFill="1" applyBorder="1" applyAlignment="1">
      <alignment horizontal="center"/>
    </xf>
    <xf numFmtId="4" fontId="47" fillId="0" borderId="0" xfId="152" applyNumberFormat="1" applyFont="1" applyFill="1" applyAlignment="1">
      <alignment vertical="top"/>
    </xf>
    <xf numFmtId="3" fontId="47" fillId="0" borderId="0" xfId="152" applyNumberFormat="1" applyFont="1" applyFill="1" applyAlignment="1">
      <alignment vertical="top"/>
    </xf>
    <xf numFmtId="41" fontId="36" fillId="0" borderId="0" xfId="152" applyNumberFormat="1" applyFont="1" applyFill="1" applyBorder="1" applyAlignment="1">
      <alignment horizontal="center"/>
    </xf>
    <xf numFmtId="41" fontId="35" fillId="0" borderId="0" xfId="152" applyNumberFormat="1" applyFont="1" applyFill="1" applyBorder="1" applyProtection="1"/>
    <xf numFmtId="167" fontId="36" fillId="0" borderId="0" xfId="152" applyNumberFormat="1" applyFont="1" applyFill="1" applyAlignment="1" applyProtection="1">
      <alignment horizontal="center"/>
    </xf>
    <xf numFmtId="166" fontId="35" fillId="0" borderId="17" xfId="24" applyFont="1" applyFill="1" applyBorder="1" applyAlignment="1"/>
    <xf numFmtId="4" fontId="48" fillId="0" borderId="0" xfId="152" applyNumberFormat="1" applyFont="1" applyFill="1"/>
    <xf numFmtId="166" fontId="48" fillId="0" borderId="0" xfId="24" applyNumberFormat="1" applyFont="1" applyFill="1" applyAlignment="1">
      <alignment vertical="top"/>
    </xf>
    <xf numFmtId="166" fontId="48" fillId="0" borderId="0" xfId="152" applyNumberFormat="1" applyFont="1" applyFill="1" applyAlignment="1">
      <alignment vertical="top"/>
    </xf>
    <xf numFmtId="3" fontId="36" fillId="0" borderId="0" xfId="152" applyNumberFormat="1" applyFont="1" applyFill="1" applyAlignment="1">
      <alignment horizontal="center" vertical="center"/>
    </xf>
    <xf numFmtId="0" fontId="47" fillId="0" borderId="0" xfId="152" applyFont="1" applyFill="1" applyAlignment="1">
      <alignment horizontal="center"/>
    </xf>
    <xf numFmtId="0" fontId="36" fillId="0" borderId="0" xfId="152" applyFont="1" applyFill="1" applyAlignment="1">
      <alignment horizontal="center"/>
    </xf>
    <xf numFmtId="0" fontId="36" fillId="0" borderId="0" xfId="152" quotePrefix="1" applyFont="1" applyFill="1" applyBorder="1" applyAlignment="1">
      <alignment horizontal="center"/>
    </xf>
    <xf numFmtId="0" fontId="36" fillId="0" borderId="0" xfId="152" applyFont="1" applyFill="1" applyBorder="1" applyAlignment="1">
      <alignment horizontal="center"/>
    </xf>
    <xf numFmtId="0" fontId="35" fillId="0" borderId="0" xfId="0" applyFont="1" applyFill="1" applyAlignment="1">
      <alignment horizontal="justify" vertical="top"/>
    </xf>
    <xf numFmtId="0" fontId="48" fillId="0" borderId="0" xfId="152" applyFont="1" applyFill="1" applyAlignment="1">
      <alignment horizontal="center"/>
    </xf>
    <xf numFmtId="0" fontId="48" fillId="0" borderId="0" xfId="152" quotePrefix="1" applyFont="1" applyFill="1" applyAlignment="1">
      <alignment horizontal="center"/>
    </xf>
    <xf numFmtId="0" fontId="48" fillId="0" borderId="0" xfId="152" applyFont="1" applyFill="1" applyAlignment="1">
      <alignment horizontal="center"/>
    </xf>
    <xf numFmtId="15" fontId="48" fillId="0" borderId="0" xfId="152" applyNumberFormat="1" applyFont="1" applyFill="1" applyAlignment="1">
      <alignment horizontal="center"/>
    </xf>
    <xf numFmtId="0" fontId="47" fillId="0" borderId="6" xfId="188" applyNumberFormat="1" applyFont="1" applyFill="1" applyBorder="1" applyAlignment="1">
      <alignment horizontal="center" wrapText="1"/>
    </xf>
    <xf numFmtId="167" fontId="35" fillId="0" borderId="18" xfId="24" applyNumberFormat="1" applyFont="1" applyFill="1" applyBorder="1"/>
    <xf numFmtId="167" fontId="35" fillId="0" borderId="16" xfId="24" applyNumberFormat="1" applyFont="1" applyFill="1" applyBorder="1"/>
    <xf numFmtId="168" fontId="35" fillId="0" borderId="17" xfId="24" applyNumberFormat="1" applyFont="1" applyFill="1" applyBorder="1"/>
    <xf numFmtId="167" fontId="50" fillId="0" borderId="0" xfId="24" applyNumberFormat="1" applyFont="1" applyFill="1" applyBorder="1"/>
    <xf numFmtId="3" fontId="51" fillId="0" borderId="0" xfId="0" applyNumberFormat="1" applyFont="1" applyFill="1"/>
    <xf numFmtId="168" fontId="35" fillId="0" borderId="17" xfId="24" applyNumberFormat="1" applyFont="1" applyFill="1" applyBorder="1" applyAlignment="1">
      <alignment vertical="center"/>
    </xf>
    <xf numFmtId="168" fontId="35" fillId="0" borderId="9" xfId="24" applyNumberFormat="1" applyFont="1" applyFill="1" applyBorder="1" applyAlignment="1">
      <alignment vertical="center"/>
    </xf>
    <xf numFmtId="37" fontId="35" fillId="0" borderId="9" xfId="24" applyNumberFormat="1" applyFont="1" applyFill="1" applyBorder="1"/>
    <xf numFmtId="168" fontId="35" fillId="0" borderId="0" xfId="65" applyNumberFormat="1" applyFont="1" applyFill="1" applyBorder="1"/>
    <xf numFmtId="168" fontId="35" fillId="0" borderId="0" xfId="24" applyNumberFormat="1" applyFont="1" applyFill="1" applyBorder="1"/>
    <xf numFmtId="168" fontId="35" fillId="0" borderId="0" xfId="24" applyNumberFormat="1" applyFont="1" applyFill="1"/>
    <xf numFmtId="37" fontId="35" fillId="0" borderId="17" xfId="24" applyNumberFormat="1" applyFont="1" applyFill="1" applyBorder="1" applyAlignment="1">
      <alignment horizontal="right"/>
    </xf>
    <xf numFmtId="37" fontId="0" fillId="0" borderId="0" xfId="0" applyNumberFormat="1" applyFill="1"/>
    <xf numFmtId="37" fontId="35" fillId="0" borderId="17" xfId="24" applyNumberFormat="1" applyFont="1" applyFill="1" applyBorder="1"/>
    <xf numFmtId="167" fontId="35" fillId="0" borderId="1" xfId="24" applyNumberFormat="1" applyFont="1" applyFill="1" applyBorder="1"/>
    <xf numFmtId="0" fontId="36" fillId="0" borderId="0" xfId="152" applyFont="1" applyFill="1" applyAlignment="1">
      <alignment horizontal="center"/>
    </xf>
    <xf numFmtId="0" fontId="36" fillId="0" borderId="0" xfId="152" quotePrefix="1" applyFont="1" applyFill="1" applyBorder="1" applyAlignment="1">
      <alignment horizontal="center"/>
    </xf>
    <xf numFmtId="166" fontId="48" fillId="0" borderId="0" xfId="24" applyNumberFormat="1" applyFont="1" applyFill="1"/>
    <xf numFmtId="206" fontId="48" fillId="0" borderId="0" xfId="24" applyNumberFormat="1" applyFont="1" applyFill="1"/>
    <xf numFmtId="0" fontId="35" fillId="0" borderId="0" xfId="0" quotePrefix="1" applyNumberFormat="1" applyFont="1" applyFill="1" applyAlignment="1">
      <alignment horizontal="left" indent="2"/>
    </xf>
    <xf numFmtId="167" fontId="48" fillId="0" borderId="0" xfId="24" applyNumberFormat="1" applyFont="1"/>
    <xf numFmtId="167" fontId="48" fillId="0" borderId="8" xfId="24" applyNumberFormat="1" applyFont="1" applyFill="1" applyBorder="1" applyAlignment="1"/>
    <xf numFmtId="167" fontId="35" fillId="0" borderId="17" xfId="24" applyNumberFormat="1" applyFont="1" applyFill="1" applyBorder="1" applyAlignment="1">
      <alignment horizontal="right"/>
    </xf>
    <xf numFmtId="0" fontId="0" fillId="0" borderId="0" xfId="0" quotePrefix="1"/>
    <xf numFmtId="0" fontId="1" fillId="0" borderId="0" xfId="246" applyFont="1"/>
    <xf numFmtId="167" fontId="1" fillId="0" borderId="0" xfId="24" applyNumberFormat="1" applyFont="1"/>
    <xf numFmtId="41" fontId="1" fillId="0" borderId="0" xfId="246" applyNumberFormat="1" applyFont="1"/>
    <xf numFmtId="167" fontId="1" fillId="0" borderId="0" xfId="246" applyNumberFormat="1" applyFont="1"/>
    <xf numFmtId="0" fontId="35" fillId="5" borderId="0" xfId="188" applyNumberFormat="1" applyFont="1" applyFill="1" applyAlignment="1"/>
    <xf numFmtId="0" fontId="36" fillId="0" borderId="0" xfId="188" applyFont="1" applyFill="1" applyBorder="1" applyAlignment="1">
      <alignment horizontal="center"/>
    </xf>
    <xf numFmtId="166" fontId="35" fillId="0" borderId="0" xfId="24" applyNumberFormat="1" applyFont="1" applyFill="1" applyAlignment="1"/>
    <xf numFmtId="166" fontId="35" fillId="0" borderId="0" xfId="24" applyNumberFormat="1" applyFont="1" applyFill="1" applyBorder="1" applyAlignment="1"/>
    <xf numFmtId="166" fontId="36" fillId="0" borderId="0" xfId="24" applyNumberFormat="1" applyFont="1" applyFill="1" applyBorder="1" applyAlignment="1">
      <alignment horizontal="center"/>
    </xf>
    <xf numFmtId="166" fontId="36" fillId="0" borderId="0" xfId="24" quotePrefix="1" applyNumberFormat="1" applyFont="1" applyFill="1" applyBorder="1" applyAlignment="1"/>
    <xf numFmtId="166" fontId="36" fillId="0" borderId="0" xfId="24" quotePrefix="1" applyNumberFormat="1" applyFont="1" applyFill="1" applyBorder="1" applyAlignment="1">
      <alignment horizontal="center"/>
    </xf>
    <xf numFmtId="166" fontId="35" fillId="0" borderId="0" xfId="24" applyNumberFormat="1" applyFont="1" applyFill="1" applyBorder="1" applyAlignment="1">
      <alignment horizontal="center"/>
    </xf>
    <xf numFmtId="166" fontId="36" fillId="0" borderId="0" xfId="24" applyNumberFormat="1" applyFont="1" applyFill="1" applyBorder="1" applyAlignment="1">
      <alignment vertical="top"/>
    </xf>
    <xf numFmtId="166" fontId="35" fillId="0" borderId="0" xfId="24" applyNumberFormat="1" applyFont="1" applyFill="1" applyBorder="1" applyAlignment="1">
      <alignment vertical="top"/>
    </xf>
    <xf numFmtId="0" fontId="35" fillId="0" borderId="0" xfId="152" applyFont="1" applyFill="1" applyAlignment="1">
      <alignment horizontal="justify" vertical="top" wrapText="1"/>
    </xf>
    <xf numFmtId="0" fontId="35" fillId="0" borderId="0" xfId="152" applyFont="1" applyFill="1" applyAlignment="1">
      <alignment horizontal="left" vertical="center" wrapText="1"/>
    </xf>
    <xf numFmtId="0" fontId="35" fillId="0" borderId="0" xfId="0" applyFont="1" applyFill="1" applyAlignment="1" applyProtection="1">
      <alignment horizontal="justify" vertical="top"/>
    </xf>
    <xf numFmtId="0" fontId="69" fillId="0" borderId="0" xfId="141" applyFont="1" applyFill="1" applyAlignment="1">
      <alignment horizontal="left" vertical="top" wrapText="1"/>
    </xf>
    <xf numFmtId="0" fontId="36" fillId="0" borderId="0" xfId="217" quotePrefix="1" applyFont="1" applyFill="1" applyAlignment="1">
      <alignment horizontal="left" vertical="top" wrapText="1"/>
    </xf>
    <xf numFmtId="41" fontId="36" fillId="0" borderId="0" xfId="24" applyNumberFormat="1" applyFont="1" applyFill="1"/>
    <xf numFmtId="206" fontId="35" fillId="0" borderId="0" xfId="24" applyNumberFormat="1" applyFont="1" applyFill="1" applyAlignment="1">
      <alignment vertical="center"/>
    </xf>
    <xf numFmtId="170" fontId="36" fillId="0" borderId="0" xfId="0" quotePrefix="1" applyNumberFormat="1" applyFont="1" applyFill="1" applyAlignment="1">
      <alignment horizontal="left" vertical="top"/>
    </xf>
    <xf numFmtId="0" fontId="36" fillId="0" borderId="0" xfId="152" quotePrefix="1" applyFont="1" applyFill="1" applyBorder="1" applyAlignment="1">
      <alignment horizontal="center"/>
    </xf>
    <xf numFmtId="0" fontId="48" fillId="0" borderId="0" xfId="0" applyFont="1" applyFill="1" applyAlignment="1">
      <alignment horizontal="justify" vertical="top"/>
    </xf>
    <xf numFmtId="168" fontId="0" fillId="0" borderId="0" xfId="24" applyNumberFormat="1" applyFont="1"/>
    <xf numFmtId="200" fontId="0" fillId="0" borderId="0" xfId="24" applyNumberFormat="1" applyFont="1"/>
    <xf numFmtId="0" fontId="36" fillId="5" borderId="0" xfId="152" applyFont="1" applyFill="1" applyAlignment="1"/>
    <xf numFmtId="0" fontId="35" fillId="5" borderId="0" xfId="67" applyNumberFormat="1" applyFont="1" applyFill="1" applyBorder="1"/>
    <xf numFmtId="0" fontId="35" fillId="5" borderId="0" xfId="188" applyFont="1" applyFill="1" applyBorder="1" applyAlignment="1">
      <alignment vertical="center"/>
    </xf>
    <xf numFmtId="0" fontId="36" fillId="5" borderId="0" xfId="188" applyNumberFormat="1" applyFont="1" applyFill="1" applyBorder="1" applyAlignment="1"/>
    <xf numFmtId="0" fontId="35" fillId="5" borderId="0" xfId="188" applyFont="1" applyFill="1" applyAlignment="1">
      <alignment horizontal="center"/>
    </xf>
    <xf numFmtId="0" fontId="35" fillId="5" borderId="0" xfId="188" applyFont="1" applyFill="1" applyBorder="1" applyAlignment="1">
      <alignment horizontal="center"/>
    </xf>
    <xf numFmtId="0" fontId="35" fillId="5" borderId="0" xfId="188" applyFont="1" applyFill="1" applyAlignment="1">
      <alignment horizontal="left"/>
    </xf>
    <xf numFmtId="0" fontId="36" fillId="5" borderId="0" xfId="188" applyNumberFormat="1" applyFont="1" applyFill="1" applyBorder="1" applyAlignment="1">
      <alignment wrapText="1"/>
    </xf>
    <xf numFmtId="0" fontId="36" fillId="5" borderId="0" xfId="170" applyFont="1" applyFill="1" applyBorder="1" applyAlignment="1">
      <alignment horizontal="center" vertical="center"/>
    </xf>
    <xf numFmtId="167" fontId="35" fillId="5" borderId="0" xfId="24" applyNumberFormat="1" applyFont="1" applyFill="1" applyBorder="1" applyAlignment="1">
      <alignment horizontal="center" vertical="center"/>
    </xf>
    <xf numFmtId="4" fontId="35" fillId="5" borderId="0" xfId="188" applyNumberFormat="1" applyFont="1" applyFill="1" applyBorder="1" applyAlignment="1">
      <alignment horizontal="center"/>
    </xf>
    <xf numFmtId="167" fontId="35" fillId="5" borderId="0" xfId="188" applyNumberFormat="1" applyFont="1" applyFill="1" applyBorder="1" applyAlignment="1">
      <alignment horizontal="center"/>
    </xf>
    <xf numFmtId="168" fontId="35" fillId="5" borderId="0" xfId="188" applyNumberFormat="1" applyFont="1" applyFill="1" applyBorder="1" applyAlignment="1">
      <alignment horizontal="center"/>
    </xf>
    <xf numFmtId="167" fontId="35" fillId="5" borderId="0" xfId="24" applyNumberFormat="1" applyFont="1" applyFill="1" applyBorder="1" applyAlignment="1">
      <alignment horizontal="center"/>
    </xf>
    <xf numFmtId="167" fontId="35" fillId="5" borderId="0" xfId="188" applyNumberFormat="1" applyFont="1" applyFill="1" applyBorder="1" applyAlignment="1">
      <alignment horizontal="center" vertical="center"/>
    </xf>
    <xf numFmtId="0" fontId="35" fillId="5" borderId="0" xfId="188" applyFont="1" applyFill="1" applyBorder="1" applyAlignment="1">
      <alignment horizontal="center" vertical="center"/>
    </xf>
    <xf numFmtId="0" fontId="35" fillId="5" borderId="0" xfId="188" applyFont="1" applyFill="1" applyAlignment="1">
      <alignment vertical="center"/>
    </xf>
    <xf numFmtId="0" fontId="35" fillId="5" borderId="0" xfId="152" applyFont="1" applyFill="1" applyAlignment="1">
      <alignment horizontal="left"/>
    </xf>
    <xf numFmtId="169" fontId="35" fillId="5" borderId="0" xfId="188" applyNumberFormat="1" applyFont="1" applyFill="1" applyAlignment="1">
      <alignment horizontal="center"/>
    </xf>
    <xf numFmtId="0" fontId="35" fillId="5" borderId="0" xfId="152" applyFont="1" applyFill="1" applyAlignment="1" applyProtection="1">
      <alignment horizontal="left"/>
    </xf>
    <xf numFmtId="0" fontId="36" fillId="5" borderId="0" xfId="152" quotePrefix="1" applyFont="1" applyFill="1" applyAlignment="1" applyProtection="1">
      <alignment horizontal="left"/>
    </xf>
    <xf numFmtId="0" fontId="36" fillId="5" borderId="0" xfId="152" applyFont="1" applyFill="1" applyAlignment="1" applyProtection="1">
      <alignment horizontal="center"/>
    </xf>
    <xf numFmtId="167" fontId="36" fillId="5" borderId="0" xfId="24" applyNumberFormat="1" applyFont="1" applyFill="1" applyAlignment="1" applyProtection="1">
      <alignment horizontal="center"/>
    </xf>
    <xf numFmtId="0" fontId="36" fillId="5" borderId="0" xfId="152" applyNumberFormat="1" applyFont="1" applyFill="1" applyProtection="1"/>
    <xf numFmtId="0" fontId="35" fillId="5" borderId="0" xfId="152" applyFont="1" applyFill="1" applyAlignment="1">
      <alignment horizontal="center"/>
    </xf>
    <xf numFmtId="172" fontId="35" fillId="5" borderId="0" xfId="77" applyNumberFormat="1" applyFont="1" applyFill="1" applyBorder="1" applyAlignment="1"/>
    <xf numFmtId="168" fontId="35" fillId="5" borderId="0" xfId="45" applyNumberFormat="1" applyFont="1" applyFill="1" applyBorder="1" applyAlignment="1"/>
    <xf numFmtId="168" fontId="35" fillId="5" borderId="0" xfId="77" applyNumberFormat="1" applyFont="1" applyFill="1" applyBorder="1" applyAlignment="1"/>
    <xf numFmtId="0" fontId="35" fillId="5" borderId="0" xfId="152" applyFont="1" applyFill="1" applyAlignment="1" applyProtection="1">
      <alignment horizontal="center"/>
    </xf>
    <xf numFmtId="0" fontId="35" fillId="5" borderId="0" xfId="152" applyFont="1" applyFill="1" applyProtection="1"/>
    <xf numFmtId="10" fontId="35" fillId="5" borderId="0" xfId="196" applyNumberFormat="1" applyFont="1" applyFill="1" applyBorder="1" applyAlignment="1"/>
    <xf numFmtId="43" fontId="35" fillId="5" borderId="0" xfId="45" applyFont="1" applyFill="1" applyBorder="1" applyAlignment="1"/>
    <xf numFmtId="172" fontId="35" fillId="5" borderId="0" xfId="188" applyNumberFormat="1" applyFont="1" applyFill="1" applyBorder="1" applyAlignment="1"/>
    <xf numFmtId="168" fontId="35" fillId="5" borderId="0" xfId="188" applyNumberFormat="1" applyFont="1" applyFill="1" applyBorder="1" applyAlignment="1"/>
    <xf numFmtId="167" fontId="35" fillId="0" borderId="18" xfId="24" applyNumberFormat="1" applyFont="1" applyFill="1" applyBorder="1" applyAlignment="1">
      <alignment horizontal="right"/>
    </xf>
    <xf numFmtId="167" fontId="35" fillId="0" borderId="16" xfId="24" applyNumberFormat="1" applyFont="1" applyFill="1" applyBorder="1" applyAlignment="1">
      <alignment horizontal="right"/>
    </xf>
    <xf numFmtId="41" fontId="35" fillId="0" borderId="0" xfId="188" applyNumberFormat="1" applyFont="1" applyFill="1" applyAlignment="1"/>
    <xf numFmtId="41" fontId="35" fillId="0" borderId="0" xfId="188" applyNumberFormat="1" applyFont="1" applyFill="1" applyBorder="1" applyAlignment="1">
      <alignment horizontal="right"/>
    </xf>
    <xf numFmtId="167" fontId="35" fillId="0" borderId="8" xfId="34" applyNumberFormat="1" applyFont="1" applyFill="1" applyBorder="1" applyAlignment="1">
      <alignment horizontal="right"/>
    </xf>
    <xf numFmtId="167" fontId="35" fillId="0" borderId="8" xfId="188" applyNumberFormat="1" applyFont="1" applyFill="1" applyBorder="1" applyAlignment="1">
      <alignment horizontal="right"/>
    </xf>
    <xf numFmtId="167" fontId="35" fillId="0" borderId="8" xfId="24" applyNumberFormat="1" applyFont="1" applyFill="1" applyBorder="1" applyAlignment="1">
      <alignment horizontal="right"/>
    </xf>
    <xf numFmtId="0" fontId="35" fillId="0" borderId="0" xfId="188" applyFont="1" applyFill="1" applyAlignment="1">
      <alignment horizontal="left"/>
    </xf>
    <xf numFmtId="202" fontId="35" fillId="0" borderId="0" xfId="188" quotePrefix="1" applyNumberFormat="1" applyFont="1" applyFill="1" applyBorder="1" applyAlignment="1">
      <alignment horizontal="center"/>
    </xf>
    <xf numFmtId="41" fontId="36" fillId="0" borderId="0" xfId="222" applyNumberFormat="1" applyFont="1" applyFill="1" applyBorder="1"/>
    <xf numFmtId="167" fontId="35" fillId="0" borderId="8" xfId="222" applyNumberFormat="1" applyFont="1" applyFill="1" applyBorder="1"/>
    <xf numFmtId="167" fontId="35" fillId="0" borderId="8" xfId="33" applyNumberFormat="1" applyFont="1" applyFill="1" applyBorder="1" applyAlignment="1">
      <alignment horizontal="center" vertical="center"/>
    </xf>
    <xf numFmtId="2" fontId="35" fillId="0" borderId="0" xfId="24" quotePrefix="1" applyNumberFormat="1" applyFont="1" applyFill="1" applyBorder="1" applyAlignment="1">
      <alignment horizontal="center" vertical="center"/>
    </xf>
    <xf numFmtId="0" fontId="35" fillId="0" borderId="0" xfId="170" applyFont="1" applyFill="1" applyAlignment="1">
      <alignment horizontal="center" vertical="center" wrapText="1"/>
    </xf>
    <xf numFmtId="0" fontId="36" fillId="0" borderId="0" xfId="188" quotePrefix="1" applyFont="1" applyFill="1" applyAlignment="1">
      <alignment vertical="center"/>
    </xf>
    <xf numFmtId="167" fontId="35" fillId="0" borderId="8" xfId="188" applyNumberFormat="1" applyFont="1" applyFill="1" applyBorder="1" applyAlignment="1">
      <alignment vertical="center"/>
    </xf>
    <xf numFmtId="167" fontId="36" fillId="0" borderId="0" xfId="188" applyNumberFormat="1" applyFont="1" applyFill="1" applyBorder="1" applyAlignment="1">
      <alignment vertical="center"/>
    </xf>
    <xf numFmtId="2" fontId="35" fillId="0" borderId="0" xfId="170" applyNumberFormat="1" applyFont="1" applyFill="1" applyBorder="1" applyAlignment="1">
      <alignment horizontal="center" vertical="center" wrapText="1"/>
    </xf>
    <xf numFmtId="0" fontId="36" fillId="0" borderId="0" xfId="188" quotePrefix="1" applyFont="1" applyFill="1" applyAlignment="1"/>
    <xf numFmtId="37" fontId="36" fillId="0" borderId="0" xfId="222" applyNumberFormat="1" applyFont="1" applyFill="1" applyBorder="1"/>
    <xf numFmtId="0" fontId="47" fillId="5" borderId="0" xfId="238" quotePrefix="1" applyFont="1" applyFill="1" applyAlignment="1">
      <alignment horizontal="left" vertical="top"/>
    </xf>
    <xf numFmtId="0" fontId="47" fillId="5" borderId="0" xfId="238" quotePrefix="1" applyNumberFormat="1" applyFont="1" applyFill="1" applyAlignment="1">
      <alignment horizontal="left" vertical="top"/>
    </xf>
    <xf numFmtId="4" fontId="48" fillId="0" borderId="0" xfId="152" applyNumberFormat="1" applyFont="1" applyFill="1" applyBorder="1"/>
    <xf numFmtId="0" fontId="36" fillId="0" borderId="0" xfId="152" quotePrefix="1" applyFont="1" applyFill="1" applyBorder="1" applyAlignment="1">
      <alignment horizontal="center"/>
    </xf>
    <xf numFmtId="0" fontId="20" fillId="0" borderId="0" xfId="152" applyFont="1" applyFill="1" applyAlignment="1"/>
    <xf numFmtId="0" fontId="20" fillId="0" borderId="0" xfId="0" applyFont="1" applyFill="1"/>
    <xf numFmtId="37" fontId="36" fillId="0" borderId="0" xfId="24" applyNumberFormat="1" applyFont="1" applyFill="1" applyBorder="1" applyAlignment="1"/>
    <xf numFmtId="0" fontId="35" fillId="0" borderId="16" xfId="152" applyFont="1" applyFill="1" applyBorder="1"/>
    <xf numFmtId="37" fontId="36" fillId="0" borderId="17" xfId="24" applyNumberFormat="1" applyFont="1" applyFill="1" applyBorder="1" applyAlignment="1"/>
    <xf numFmtId="167" fontId="36" fillId="0" borderId="17" xfId="24" applyNumberFormat="1" applyFont="1" applyFill="1" applyBorder="1" applyAlignment="1"/>
    <xf numFmtId="37" fontId="36" fillId="0" borderId="18" xfId="24" applyNumberFormat="1" applyFont="1" applyFill="1" applyBorder="1" applyAlignment="1"/>
    <xf numFmtId="37" fontId="36" fillId="0" borderId="0" xfId="24" applyNumberFormat="1" applyFont="1" applyFill="1" applyAlignment="1"/>
    <xf numFmtId="37" fontId="36" fillId="0" borderId="16" xfId="24" applyNumberFormat="1" applyFont="1" applyFill="1" applyBorder="1" applyAlignment="1"/>
    <xf numFmtId="41" fontId="36" fillId="0" borderId="17" xfId="24" applyNumberFormat="1" applyFont="1" applyFill="1" applyBorder="1" applyAlignment="1"/>
    <xf numFmtId="41" fontId="36" fillId="0" borderId="0" xfId="24" applyNumberFormat="1" applyFont="1" applyFill="1" applyAlignment="1"/>
    <xf numFmtId="41" fontId="36" fillId="0" borderId="0" xfId="24" applyNumberFormat="1" applyFont="1" applyFill="1" applyBorder="1" applyAlignment="1"/>
    <xf numFmtId="37" fontId="36" fillId="0" borderId="9" xfId="24" applyNumberFormat="1" applyFont="1" applyFill="1" applyBorder="1" applyAlignment="1">
      <alignment vertical="center"/>
    </xf>
    <xf numFmtId="167" fontId="36" fillId="0" borderId="9" xfId="24" applyNumberFormat="1" applyFont="1" applyFill="1" applyBorder="1" applyAlignment="1">
      <alignment vertical="center"/>
    </xf>
    <xf numFmtId="168" fontId="36" fillId="0" borderId="9" xfId="24" applyNumberFormat="1" applyFont="1" applyFill="1" applyBorder="1" applyAlignment="1">
      <alignment vertical="center"/>
    </xf>
    <xf numFmtId="167" fontId="36" fillId="0" borderId="16" xfId="24" applyNumberFormat="1" applyFont="1" applyFill="1" applyBorder="1" applyAlignment="1"/>
    <xf numFmtId="37" fontId="36" fillId="0" borderId="9" xfId="24" applyNumberFormat="1" applyFont="1" applyFill="1" applyBorder="1" applyAlignment="1"/>
    <xf numFmtId="168" fontId="47" fillId="0" borderId="8" xfId="24" applyNumberFormat="1" applyFont="1" applyFill="1" applyBorder="1" applyAlignment="1">
      <alignment vertical="top"/>
    </xf>
    <xf numFmtId="168" fontId="47" fillId="0" borderId="8" xfId="45" applyNumberFormat="1" applyFont="1" applyFill="1" applyBorder="1" applyAlignment="1">
      <alignment vertical="top"/>
    </xf>
    <xf numFmtId="167" fontId="47" fillId="0" borderId="8" xfId="24" applyNumberFormat="1" applyFont="1" applyFill="1" applyBorder="1" applyAlignment="1">
      <alignment vertical="center"/>
    </xf>
    <xf numFmtId="3" fontId="35" fillId="0" borderId="0" xfId="188" applyNumberFormat="1" applyFont="1" applyFill="1" applyBorder="1" applyAlignment="1">
      <alignment horizontal="right"/>
    </xf>
    <xf numFmtId="0" fontId="48" fillId="0" borderId="0" xfId="152" applyFont="1" applyFill="1" applyAlignment="1">
      <alignment horizontal="left" vertical="center" indent="1"/>
    </xf>
    <xf numFmtId="0" fontId="47" fillId="0" borderId="0" xfId="152" applyFont="1" applyFill="1" applyBorder="1" applyAlignment="1">
      <alignment horizontal="right" vertical="center"/>
    </xf>
    <xf numFmtId="168" fontId="47" fillId="0" borderId="0" xfId="33" applyNumberFormat="1" applyFont="1" applyFill="1" applyBorder="1" applyAlignment="1">
      <alignment horizontal="right" vertical="center"/>
    </xf>
    <xf numFmtId="168" fontId="47" fillId="0" borderId="0" xfId="152" applyNumberFormat="1" applyFont="1" applyFill="1" applyBorder="1" applyAlignment="1">
      <alignment horizontal="center" vertical="center"/>
    </xf>
    <xf numFmtId="0" fontId="48" fillId="0" borderId="0" xfId="152" applyFont="1" applyFill="1" applyAlignment="1">
      <alignment horizontal="center" vertical="center"/>
    </xf>
    <xf numFmtId="0" fontId="48" fillId="0" borderId="0" xfId="152" applyFont="1" applyFill="1" applyAlignment="1">
      <alignment horizontal="left" vertical="center" wrapText="1"/>
    </xf>
    <xf numFmtId="168" fontId="47" fillId="0" borderId="7" xfId="152" applyNumberFormat="1" applyFont="1" applyFill="1" applyBorder="1" applyAlignment="1">
      <alignment horizontal="left" vertical="center"/>
    </xf>
    <xf numFmtId="168" fontId="47" fillId="0" borderId="0" xfId="33" applyNumberFormat="1" applyFont="1" applyFill="1" applyAlignment="1">
      <alignment vertical="top"/>
    </xf>
    <xf numFmtId="49" fontId="57" fillId="0" borderId="0" xfId="152" applyNumberFormat="1" applyFont="1" applyFill="1" applyAlignment="1">
      <alignment horizontal="left" indent="1"/>
    </xf>
    <xf numFmtId="168" fontId="47" fillId="0" borderId="0" xfId="33" applyNumberFormat="1" applyFont="1" applyFill="1" applyBorder="1" applyAlignment="1">
      <alignment horizontal="center"/>
    </xf>
    <xf numFmtId="168" fontId="47" fillId="0" borderId="0" xfId="33" applyNumberFormat="1" applyFont="1" applyFill="1" applyAlignment="1">
      <alignment horizontal="center"/>
    </xf>
    <xf numFmtId="49" fontId="56" fillId="0" borderId="0" xfId="152" applyNumberFormat="1" applyFont="1" applyFill="1" applyAlignment="1">
      <alignment horizontal="left"/>
    </xf>
    <xf numFmtId="49" fontId="57" fillId="0" borderId="0" xfId="152" applyNumberFormat="1" applyFont="1" applyFill="1" applyAlignment="1">
      <alignment horizontal="left"/>
    </xf>
    <xf numFmtId="0" fontId="48" fillId="0" borderId="0" xfId="152" applyFont="1" applyFill="1" applyAlignment="1">
      <alignment horizontal="justify" vertical="top"/>
    </xf>
    <xf numFmtId="0" fontId="13" fillId="0" borderId="0" xfId="152" applyFont="1" applyFill="1" applyAlignment="1">
      <alignment vertical="top"/>
    </xf>
    <xf numFmtId="0" fontId="11" fillId="0" borderId="0" xfId="152" applyFont="1" applyFill="1" applyAlignment="1">
      <alignment vertical="top"/>
    </xf>
    <xf numFmtId="0" fontId="21" fillId="0" borderId="0" xfId="152" applyFont="1" applyFill="1" applyAlignment="1">
      <alignment vertical="top"/>
    </xf>
    <xf numFmtId="0" fontId="11" fillId="0" borderId="0" xfId="152" quotePrefix="1" applyFont="1" applyFill="1" applyAlignment="1">
      <alignment horizontal="left" vertical="top"/>
    </xf>
    <xf numFmtId="0" fontId="11" fillId="0" borderId="0" xfId="152" applyFont="1" applyFill="1" applyAlignment="1">
      <alignment horizontal="left" vertical="top"/>
    </xf>
    <xf numFmtId="0" fontId="13" fillId="0" borderId="0" xfId="152" applyFont="1" applyFill="1" applyAlignment="1">
      <alignment vertical="top" wrapText="1"/>
    </xf>
    <xf numFmtId="0" fontId="13" fillId="0" borderId="0" xfId="152" applyFont="1" applyFill="1" applyAlignment="1">
      <alignment horizontal="justify" vertical="top"/>
    </xf>
    <xf numFmtId="0" fontId="13" fillId="0" borderId="0" xfId="152" applyFont="1" applyFill="1" applyAlignment="1">
      <alignment horizontal="left" vertical="top"/>
    </xf>
    <xf numFmtId="0" fontId="11" fillId="0" borderId="0" xfId="152" applyFont="1" applyFill="1" applyAlignment="1">
      <alignment horizontal="justify" vertical="top"/>
    </xf>
    <xf numFmtId="0" fontId="13" fillId="0" borderId="0" xfId="152" quotePrefix="1" applyFont="1" applyFill="1" applyAlignment="1">
      <alignment horizontal="left" vertical="top"/>
    </xf>
    <xf numFmtId="0" fontId="11" fillId="0" borderId="0" xfId="152" applyNumberFormat="1" applyFont="1" applyFill="1" applyAlignment="1">
      <alignment horizontal="left" vertical="top"/>
    </xf>
    <xf numFmtId="0" fontId="13" fillId="0" borderId="0" xfId="152" applyFont="1" applyFill="1" applyAlignment="1">
      <alignment horizontal="justify" vertical="top" wrapText="1"/>
    </xf>
    <xf numFmtId="0" fontId="11" fillId="0" borderId="0" xfId="0" applyFont="1" applyFill="1" applyAlignment="1">
      <alignment horizontal="justify" vertical="top" wrapText="1"/>
    </xf>
    <xf numFmtId="49" fontId="0" fillId="0" borderId="0" xfId="0" applyNumberFormat="1" applyAlignment="1">
      <alignment horizontal="justify" vertical="top" wrapText="1"/>
    </xf>
    <xf numFmtId="0" fontId="35" fillId="0" borderId="0" xfId="188" quotePrefix="1" applyNumberFormat="1" applyFont="1" applyFill="1" applyAlignment="1"/>
    <xf numFmtId="15" fontId="35" fillId="0" borderId="0" xfId="188" applyNumberFormat="1" applyFont="1" applyFill="1" applyAlignment="1"/>
    <xf numFmtId="167" fontId="35" fillId="0" borderId="0" xfId="24" quotePrefix="1" applyNumberFormat="1" applyFont="1" applyFill="1" applyBorder="1" applyAlignment="1">
      <alignment horizontal="center"/>
    </xf>
    <xf numFmtId="41" fontId="35" fillId="0" borderId="0" xfId="24" applyNumberFormat="1" applyFont="1" applyFill="1" applyBorder="1" applyAlignment="1">
      <alignment horizontal="center" vertical="center"/>
    </xf>
    <xf numFmtId="178" fontId="35" fillId="0" borderId="0" xfId="24" quotePrefix="1" applyNumberFormat="1" applyFont="1" applyFill="1" applyBorder="1" applyAlignment="1">
      <alignment horizontal="center"/>
    </xf>
    <xf numFmtId="0" fontId="35" fillId="0" borderId="0" xfId="170" quotePrefix="1" applyFont="1" applyFill="1" applyBorder="1" applyAlignment="1">
      <alignment horizontal="center"/>
    </xf>
    <xf numFmtId="168" fontId="36" fillId="0" borderId="0" xfId="34" applyNumberFormat="1" applyFont="1" applyFill="1" applyBorder="1"/>
    <xf numFmtId="15" fontId="35" fillId="0" borderId="0" xfId="188" quotePrefix="1" applyNumberFormat="1" applyFont="1" applyFill="1" applyAlignment="1"/>
    <xf numFmtId="41" fontId="36" fillId="0" borderId="4" xfId="24" applyNumberFormat="1" applyFont="1" applyFill="1" applyBorder="1" applyAlignment="1">
      <alignment horizontal="center" vertical="center"/>
    </xf>
    <xf numFmtId="10" fontId="35" fillId="0" borderId="0" xfId="192" quotePrefix="1" applyNumberFormat="1" applyFont="1" applyFill="1" applyBorder="1" applyAlignment="1">
      <alignment horizontal="right" vertical="center"/>
    </xf>
    <xf numFmtId="41" fontId="36" fillId="0" borderId="8" xfId="24" applyNumberFormat="1" applyFont="1" applyFill="1" applyBorder="1" applyAlignment="1">
      <alignment horizontal="right"/>
    </xf>
    <xf numFmtId="167" fontId="35" fillId="0" borderId="0" xfId="222" applyNumberFormat="1" applyFont="1" applyFill="1" applyBorder="1"/>
    <xf numFmtId="167" fontId="35" fillId="0" borderId="0" xfId="34" applyNumberFormat="1" applyFont="1" applyFill="1" applyBorder="1"/>
    <xf numFmtId="174" fontId="48" fillId="0" borderId="0" xfId="188" applyNumberFormat="1" applyFont="1" applyFill="1" applyAlignment="1">
      <alignment horizontal="center"/>
    </xf>
    <xf numFmtId="167" fontId="48" fillId="0" borderId="0" xfId="24" applyNumberFormat="1" applyFont="1" applyFill="1" applyBorder="1" applyAlignment="1"/>
    <xf numFmtId="167" fontId="48" fillId="0" borderId="0" xfId="77" applyNumberFormat="1" applyFont="1" applyFill="1" applyBorder="1" applyAlignment="1"/>
    <xf numFmtId="0" fontId="48" fillId="0" borderId="0" xfId="188" applyNumberFormat="1" applyFont="1" applyFill="1" applyAlignment="1">
      <alignment vertical="center" wrapText="1"/>
    </xf>
    <xf numFmtId="174" fontId="48" fillId="0" borderId="0" xfId="188" applyNumberFormat="1" applyFont="1" applyFill="1" applyAlignment="1">
      <alignment horizontal="center" vertical="center"/>
    </xf>
    <xf numFmtId="167" fontId="48" fillId="0" borderId="0" xfId="24" applyNumberFormat="1" applyFont="1" applyFill="1" applyBorder="1" applyAlignment="1">
      <alignment vertical="center"/>
    </xf>
    <xf numFmtId="167" fontId="48" fillId="0" borderId="0" xfId="24" applyNumberFormat="1" applyFont="1" applyFill="1" applyBorder="1" applyAlignment="1">
      <alignment horizontal="right" vertical="center"/>
    </xf>
    <xf numFmtId="167" fontId="48" fillId="0" borderId="0" xfId="77" applyNumberFormat="1" applyFont="1" applyFill="1" applyBorder="1" applyAlignment="1">
      <alignment horizontal="right" vertical="center"/>
    </xf>
    <xf numFmtId="0" fontId="36" fillId="0" borderId="0" xfId="225" applyNumberFormat="1" applyFont="1" applyFill="1" applyBorder="1" applyAlignment="1">
      <alignment horizontal="left"/>
    </xf>
    <xf numFmtId="0" fontId="36" fillId="0" borderId="0" xfId="188" quotePrefix="1" applyNumberFormat="1" applyFont="1" applyFill="1" applyBorder="1" applyAlignment="1"/>
    <xf numFmtId="0" fontId="65" fillId="0" borderId="0" xfId="152" applyFont="1" applyFill="1" applyAlignment="1"/>
    <xf numFmtId="0" fontId="35" fillId="0" borderId="0" xfId="188" applyFont="1" applyFill="1" applyBorder="1" applyAlignment="1">
      <alignment horizontal="left"/>
    </xf>
    <xf numFmtId="0" fontId="36" fillId="0" borderId="0" xfId="188" applyFont="1" applyFill="1"/>
    <xf numFmtId="0" fontId="35" fillId="0" borderId="0" xfId="188" applyFont="1" applyFill="1"/>
    <xf numFmtId="0" fontId="36" fillId="0" borderId="12" xfId="188" applyNumberFormat="1" applyFont="1" applyFill="1" applyBorder="1" applyAlignment="1">
      <alignment wrapText="1"/>
    </xf>
    <xf numFmtId="0" fontId="36" fillId="0" borderId="0" xfId="170" quotePrefix="1" applyFont="1" applyFill="1" applyBorder="1" applyAlignment="1">
      <alignment horizontal="center"/>
    </xf>
    <xf numFmtId="0" fontId="47" fillId="0" borderId="0" xfId="170" quotePrefix="1" applyFont="1" applyFill="1" applyAlignment="1">
      <alignment horizontal="center" vertical="center"/>
    </xf>
    <xf numFmtId="0" fontId="36" fillId="0" borderId="0" xfId="170" applyFont="1" applyFill="1" applyAlignment="1">
      <alignment horizontal="center" vertical="center"/>
    </xf>
    <xf numFmtId="167" fontId="36" fillId="0" borderId="4" xfId="24" applyNumberFormat="1" applyFont="1" applyFill="1" applyBorder="1" applyAlignment="1"/>
    <xf numFmtId="168" fontId="36" fillId="0" borderId="4" xfId="34" applyNumberFormat="1" applyFont="1" applyFill="1" applyBorder="1"/>
    <xf numFmtId="10" fontId="36" fillId="0" borderId="4" xfId="24" applyNumberFormat="1" applyFont="1" applyFill="1" applyBorder="1" applyAlignment="1"/>
    <xf numFmtId="41" fontId="35" fillId="0" borderId="0" xfId="188" applyNumberFormat="1" applyFont="1" applyFill="1" applyBorder="1" applyAlignment="1"/>
    <xf numFmtId="41" fontId="36" fillId="0" borderId="0" xfId="188" applyNumberFormat="1" applyFont="1" applyFill="1" applyBorder="1" applyAlignment="1">
      <alignment vertical="center"/>
    </xf>
    <xf numFmtId="41" fontId="35" fillId="0" borderId="0" xfId="170" applyNumberFormat="1" applyFont="1" applyFill="1" applyAlignment="1">
      <alignment horizontal="center" vertical="center" wrapText="1"/>
    </xf>
    <xf numFmtId="0" fontId="35" fillId="0" borderId="0" xfId="188" quotePrefix="1" applyNumberFormat="1" applyFont="1" applyFill="1" applyBorder="1" applyAlignment="1"/>
    <xf numFmtId="167" fontId="36" fillId="0" borderId="0" xfId="222" applyNumberFormat="1" applyFont="1" applyFill="1" applyBorder="1"/>
    <xf numFmtId="167" fontId="36" fillId="0" borderId="4" xfId="24" applyNumberFormat="1" applyFont="1" applyFill="1" applyBorder="1"/>
    <xf numFmtId="178" fontId="36" fillId="0" borderId="4" xfId="192" applyNumberFormat="1" applyFont="1" applyFill="1" applyBorder="1" applyAlignment="1">
      <alignment horizontal="right" vertical="center" wrapText="1"/>
    </xf>
    <xf numFmtId="41" fontId="36" fillId="0" borderId="0" xfId="33" applyNumberFormat="1" applyFont="1" applyFill="1" applyBorder="1" applyAlignment="1">
      <alignment horizontal="center" vertical="center"/>
    </xf>
    <xf numFmtId="0" fontId="36" fillId="0" borderId="0" xfId="188" applyFont="1" applyFill="1" applyBorder="1" applyAlignment="1"/>
    <xf numFmtId="167" fontId="36" fillId="0" borderId="8" xfId="222" applyNumberFormat="1" applyFont="1" applyFill="1" applyBorder="1"/>
    <xf numFmtId="168" fontId="35" fillId="0" borderId="0" xfId="170" applyNumberFormat="1" applyFont="1" applyFill="1" applyAlignment="1">
      <alignment horizontal="center" vertical="center" wrapText="1"/>
    </xf>
    <xf numFmtId="0" fontId="65" fillId="0" borderId="0" xfId="188" quotePrefix="1" applyNumberFormat="1" applyFont="1" applyFill="1" applyBorder="1" applyAlignment="1"/>
    <xf numFmtId="167" fontId="35" fillId="0" borderId="0" xfId="188" applyNumberFormat="1" applyFont="1" applyFill="1" applyAlignment="1"/>
    <xf numFmtId="2" fontId="35" fillId="0" borderId="0" xfId="211" applyNumberFormat="1" applyFont="1" applyFill="1" applyBorder="1" applyAlignment="1">
      <alignment horizontal="center" vertical="center"/>
    </xf>
    <xf numFmtId="41" fontId="35" fillId="0" borderId="0" xfId="34" applyNumberFormat="1" applyFont="1" applyFill="1" applyBorder="1"/>
    <xf numFmtId="0" fontId="35" fillId="0" borderId="0" xfId="188" applyFont="1" applyFill="1" applyAlignment="1">
      <alignment horizontal="left" vertical="center"/>
    </xf>
    <xf numFmtId="167" fontId="36" fillId="0" borderId="7" xfId="188" applyNumberFormat="1" applyFont="1" applyFill="1" applyBorder="1" applyAlignment="1">
      <alignment vertical="center"/>
    </xf>
    <xf numFmtId="0" fontId="47" fillId="0" borderId="0" xfId="225" applyNumberFormat="1" applyFont="1" applyFill="1" applyBorder="1" applyAlignment="1">
      <alignment horizontal="left"/>
    </xf>
    <xf numFmtId="0" fontId="48" fillId="0" borderId="0" xfId="188" applyNumberFormat="1" applyFont="1" applyFill="1" applyBorder="1" applyAlignment="1">
      <alignment horizontal="left"/>
    </xf>
    <xf numFmtId="0" fontId="66" fillId="0" borderId="0" xfId="188" quotePrefix="1" applyNumberFormat="1" applyFont="1" applyFill="1" applyBorder="1" applyAlignment="1"/>
    <xf numFmtId="0" fontId="47" fillId="0" borderId="0" xfId="188" applyFont="1" applyFill="1"/>
    <xf numFmtId="0" fontId="48" fillId="0" borderId="0" xfId="188" quotePrefix="1" applyFont="1" applyFill="1"/>
    <xf numFmtId="0" fontId="47" fillId="0" borderId="0" xfId="188" applyNumberFormat="1" applyFont="1" applyFill="1" applyBorder="1" applyAlignment="1"/>
    <xf numFmtId="0" fontId="47" fillId="0" borderId="0" xfId="170" quotePrefix="1" applyFont="1" applyFill="1" applyBorder="1" applyAlignment="1">
      <alignment horizontal="center"/>
    </xf>
    <xf numFmtId="0" fontId="47" fillId="0" borderId="0" xfId="188" applyNumberFormat="1" applyFont="1" applyFill="1" applyAlignment="1"/>
    <xf numFmtId="169" fontId="47" fillId="0" borderId="0" xfId="45" applyNumberFormat="1" applyFont="1" applyFill="1" applyBorder="1" applyAlignment="1"/>
    <xf numFmtId="169" fontId="47" fillId="0" borderId="0" xfId="77" applyNumberFormat="1" applyFont="1" applyFill="1" applyBorder="1" applyAlignment="1"/>
    <xf numFmtId="39" fontId="48" fillId="0" borderId="0" xfId="33" applyNumberFormat="1" applyFont="1" applyFill="1" applyBorder="1" applyAlignment="1">
      <alignment horizontal="center" vertical="center"/>
    </xf>
    <xf numFmtId="10" fontId="48" fillId="0" borderId="0" xfId="192" applyNumberFormat="1" applyFont="1" applyFill="1" applyBorder="1" applyAlignment="1">
      <alignment horizontal="right" vertical="center"/>
    </xf>
    <xf numFmtId="169" fontId="48" fillId="0" borderId="0" xfId="77" applyNumberFormat="1" applyFont="1" applyFill="1" applyBorder="1" applyAlignment="1">
      <alignment horizontal="center" vertical="center"/>
    </xf>
    <xf numFmtId="0" fontId="48" fillId="0" borderId="0" xfId="188" applyNumberFormat="1" applyFont="1" applyFill="1" applyAlignment="1">
      <alignment wrapText="1"/>
    </xf>
    <xf numFmtId="169" fontId="48" fillId="0" borderId="0" xfId="77" applyNumberFormat="1" applyFont="1" applyFill="1" applyBorder="1" applyAlignment="1">
      <alignment horizontal="right" vertical="center"/>
    </xf>
    <xf numFmtId="0" fontId="47" fillId="0" borderId="0" xfId="188" applyFont="1" applyFill="1" applyAlignment="1"/>
    <xf numFmtId="167" fontId="48" fillId="0" borderId="0" xfId="24" applyNumberFormat="1" applyFont="1" applyFill="1" applyAlignment="1"/>
    <xf numFmtId="167" fontId="47" fillId="0" borderId="0" xfId="24" applyNumberFormat="1" applyFont="1" applyFill="1" applyBorder="1" applyAlignment="1">
      <alignment horizontal="right" vertical="center"/>
    </xf>
    <xf numFmtId="169" fontId="47" fillId="0" borderId="0" xfId="77" applyNumberFormat="1" applyFont="1" applyFill="1" applyBorder="1" applyAlignment="1">
      <alignment horizontal="right" vertical="center"/>
    </xf>
    <xf numFmtId="167" fontId="47" fillId="0" borderId="7" xfId="77" applyNumberFormat="1" applyFont="1" applyFill="1" applyBorder="1" applyAlignment="1">
      <alignment vertical="center"/>
    </xf>
    <xf numFmtId="0" fontId="35" fillId="0" borderId="0" xfId="152" quotePrefix="1" applyNumberFormat="1" applyFont="1" applyFill="1" applyAlignment="1">
      <alignment vertical="top" wrapText="1"/>
    </xf>
    <xf numFmtId="170" fontId="35" fillId="0" borderId="0" xfId="152" quotePrefix="1" applyNumberFormat="1" applyFont="1" applyFill="1" applyBorder="1" applyAlignment="1">
      <alignment horizontal="center" vertical="center" wrapText="1"/>
    </xf>
    <xf numFmtId="37" fontId="36" fillId="0" borderId="0" xfId="33" applyNumberFormat="1" applyFont="1" applyFill="1" applyAlignment="1">
      <alignment vertical="center"/>
    </xf>
    <xf numFmtId="166" fontId="36" fillId="0" borderId="17" xfId="24" applyFont="1" applyFill="1" applyBorder="1" applyAlignment="1">
      <alignment vertical="center"/>
    </xf>
    <xf numFmtId="37" fontId="36" fillId="0" borderId="17" xfId="33" applyNumberFormat="1" applyFont="1" applyFill="1" applyBorder="1" applyAlignment="1">
      <alignment vertical="center"/>
    </xf>
    <xf numFmtId="37" fontId="36" fillId="0" borderId="17" xfId="45" applyNumberFormat="1" applyFont="1" applyFill="1" applyBorder="1" applyAlignment="1">
      <alignment vertical="center"/>
    </xf>
    <xf numFmtId="0" fontId="36" fillId="0" borderId="0" xfId="188" applyFont="1" applyFill="1" applyBorder="1" applyAlignment="1">
      <alignment horizontal="left"/>
    </xf>
    <xf numFmtId="0" fontId="36" fillId="0" borderId="0" xfId="188" applyNumberFormat="1" applyFont="1" applyFill="1"/>
    <xf numFmtId="15" fontId="36" fillId="0" borderId="0" xfId="188" quotePrefix="1" applyNumberFormat="1" applyFont="1" applyFill="1"/>
    <xf numFmtId="0" fontId="35" fillId="0" borderId="0" xfId="188" applyNumberFormat="1" applyFont="1" applyFill="1" applyBorder="1" applyAlignment="1">
      <alignment horizontal="center" wrapText="1"/>
    </xf>
    <xf numFmtId="0" fontId="35" fillId="0" borderId="0" xfId="189" applyNumberFormat="1" applyFont="1" applyFill="1" applyBorder="1" applyAlignment="1">
      <alignment vertical="center"/>
    </xf>
    <xf numFmtId="0" fontId="36" fillId="0" borderId="0" xfId="170" quotePrefix="1" applyFont="1" applyFill="1" applyBorder="1" applyAlignment="1"/>
    <xf numFmtId="0" fontId="45" fillId="0" borderId="0" xfId="0" applyFont="1" applyFill="1" applyBorder="1" applyAlignment="1">
      <alignment horizontal="left"/>
    </xf>
    <xf numFmtId="0" fontId="36" fillId="0" borderId="0" xfId="189" applyNumberFormat="1" applyFont="1" applyFill="1" applyBorder="1" applyAlignment="1">
      <alignment vertical="center"/>
    </xf>
    <xf numFmtId="0" fontId="35" fillId="0" borderId="0" xfId="0" applyFont="1" applyFill="1" applyBorder="1" applyAlignment="1">
      <alignment horizontal="left" indent="1"/>
    </xf>
    <xf numFmtId="0" fontId="35" fillId="0" borderId="0" xfId="67" applyNumberFormat="1" applyFont="1" applyFill="1" applyBorder="1"/>
    <xf numFmtId="0" fontId="35" fillId="0" borderId="0" xfId="188" applyFont="1" applyFill="1" applyBorder="1" applyAlignment="1">
      <alignment vertical="center"/>
    </xf>
    <xf numFmtId="0" fontId="35" fillId="0" borderId="0" xfId="67" applyNumberFormat="1" applyFont="1" applyFill="1" applyBorder="1" applyAlignment="1">
      <alignment vertical="center"/>
    </xf>
    <xf numFmtId="0" fontId="35" fillId="0" borderId="0" xfId="0" applyFont="1" applyFill="1" applyAlignment="1">
      <alignment horizontal="left" indent="1"/>
    </xf>
    <xf numFmtId="167" fontId="36" fillId="0" borderId="7" xfId="24" applyNumberFormat="1" applyFont="1" applyFill="1" applyBorder="1" applyAlignment="1"/>
    <xf numFmtId="166" fontId="36" fillId="0" borderId="0" xfId="24" applyNumberFormat="1" applyFont="1" applyFill="1" applyBorder="1" applyAlignment="1">
      <alignment horizontal="right" vertical="center"/>
    </xf>
    <xf numFmtId="166" fontId="35" fillId="0" borderId="0" xfId="24" applyNumberFormat="1" applyFont="1" applyFill="1"/>
    <xf numFmtId="2" fontId="63" fillId="0" borderId="0" xfId="166" applyNumberFormat="1" applyFont="1" applyFill="1" applyBorder="1" applyAlignment="1">
      <alignment vertical="center"/>
    </xf>
    <xf numFmtId="166" fontId="36" fillId="0" borderId="0" xfId="24" applyNumberFormat="1" applyFont="1" applyFill="1" applyBorder="1" applyAlignment="1">
      <alignment horizontal="right"/>
    </xf>
    <xf numFmtId="166" fontId="45" fillId="0" borderId="0" xfId="24" applyNumberFormat="1" applyFont="1" applyFill="1" applyBorder="1"/>
    <xf numFmtId="0" fontId="35" fillId="0" borderId="0" xfId="188" applyNumberFormat="1" applyFont="1" applyFill="1" applyBorder="1" applyAlignment="1">
      <alignment horizontal="left" indent="1"/>
    </xf>
    <xf numFmtId="166" fontId="35" fillId="0" borderId="0" xfId="24" applyNumberFormat="1" applyFont="1" applyFill="1" applyBorder="1" applyAlignment="1">
      <alignment horizontal="right"/>
    </xf>
    <xf numFmtId="166" fontId="35" fillId="0" borderId="0" xfId="24" applyNumberFormat="1" applyFont="1" applyFill="1" applyBorder="1"/>
    <xf numFmtId="0" fontId="35" fillId="0" borderId="0" xfId="188" applyNumberFormat="1" applyFont="1" applyFill="1" applyBorder="1" applyAlignment="1"/>
    <xf numFmtId="166" fontId="36" fillId="0" borderId="7" xfId="24" applyNumberFormat="1" applyFont="1" applyFill="1" applyBorder="1" applyAlignment="1"/>
    <xf numFmtId="0" fontId="45" fillId="0" borderId="0" xfId="166" applyFont="1" applyFill="1" applyBorder="1" applyAlignment="1"/>
    <xf numFmtId="0" fontId="46" fillId="0" borderId="0" xfId="166" applyFont="1" applyFill="1" applyBorder="1" applyAlignment="1">
      <alignment horizontal="left"/>
    </xf>
    <xf numFmtId="0" fontId="46" fillId="0" borderId="0" xfId="166" applyFont="1" applyFill="1" applyBorder="1" applyAlignment="1"/>
    <xf numFmtId="0" fontId="35" fillId="0" borderId="0" xfId="67" applyNumberFormat="1" applyFont="1" applyFill="1" applyBorder="1" applyAlignment="1">
      <alignment horizontal="left" wrapText="1"/>
    </xf>
    <xf numFmtId="2" fontId="64" fillId="0" borderId="0" xfId="166" applyNumberFormat="1" applyFont="1" applyFill="1" applyBorder="1" applyAlignment="1">
      <alignment horizontal="left"/>
    </xf>
    <xf numFmtId="2" fontId="64" fillId="0" borderId="0" xfId="166" applyNumberFormat="1" applyFont="1" applyFill="1" applyBorder="1" applyAlignment="1"/>
    <xf numFmtId="0" fontId="35" fillId="0" borderId="0" xfId="67" applyNumberFormat="1" applyFont="1" applyFill="1" applyBorder="1" applyAlignment="1">
      <alignment vertical="top" wrapText="1"/>
    </xf>
    <xf numFmtId="166" fontId="36" fillId="0" borderId="0" xfId="24" applyNumberFormat="1" applyFont="1" applyFill="1" applyBorder="1" applyAlignment="1"/>
    <xf numFmtId="2" fontId="63" fillId="0" borderId="0" xfId="166" applyNumberFormat="1" applyFont="1" applyFill="1" applyBorder="1" applyAlignment="1">
      <alignment vertical="top"/>
    </xf>
    <xf numFmtId="2" fontId="64" fillId="0" borderId="0" xfId="166" applyNumberFormat="1" applyFont="1" applyFill="1" applyBorder="1" applyAlignment="1">
      <alignment vertical="center"/>
    </xf>
    <xf numFmtId="0" fontId="46" fillId="0" borderId="0" xfId="166" applyFont="1" applyFill="1" applyBorder="1"/>
    <xf numFmtId="0" fontId="46" fillId="0" borderId="0" xfId="166" applyFont="1" applyFill="1" applyBorder="1" applyAlignment="1">
      <alignment horizontal="center" vertical="center"/>
    </xf>
    <xf numFmtId="0" fontId="35" fillId="0" borderId="0" xfId="0" applyFont="1" applyFill="1" applyBorder="1"/>
    <xf numFmtId="0" fontId="36" fillId="0" borderId="0" xfId="67" applyNumberFormat="1" applyFont="1" applyFill="1" applyBorder="1" applyAlignment="1">
      <alignment vertical="center"/>
    </xf>
    <xf numFmtId="167" fontId="36" fillId="0" borderId="0" xfId="24" applyNumberFormat="1" applyFont="1" applyFill="1" applyBorder="1" applyAlignment="1">
      <alignment horizontal="right" vertical="center" wrapText="1"/>
    </xf>
    <xf numFmtId="166" fontId="36" fillId="0" borderId="0" xfId="24" applyNumberFormat="1" applyFont="1" applyFill="1" applyBorder="1" applyAlignment="1">
      <alignment horizontal="center" vertical="center" wrapText="1"/>
    </xf>
    <xf numFmtId="166" fontId="36" fillId="0" borderId="0" xfId="24" applyNumberFormat="1" applyFont="1" applyFill="1" applyBorder="1" applyAlignment="1">
      <alignment horizontal="right" vertical="center" wrapText="1"/>
    </xf>
    <xf numFmtId="0" fontId="36" fillId="0" borderId="0" xfId="67" applyNumberFormat="1" applyFont="1" applyFill="1" applyAlignment="1">
      <alignment vertical="center"/>
    </xf>
    <xf numFmtId="41" fontId="36" fillId="0" borderId="7" xfId="34" applyNumberFormat="1" applyFont="1" applyFill="1" applyBorder="1" applyAlignment="1">
      <alignment horizontal="right"/>
    </xf>
    <xf numFmtId="166" fontId="36" fillId="0" borderId="0" xfId="24" applyNumberFormat="1" applyFont="1" applyFill="1" applyBorder="1" applyAlignment="1">
      <alignment wrapText="1"/>
    </xf>
    <xf numFmtId="166" fontId="36" fillId="0" borderId="0" xfId="24" applyNumberFormat="1" applyFont="1" applyFill="1" applyAlignment="1">
      <alignment horizontal="center"/>
    </xf>
    <xf numFmtId="167" fontId="36" fillId="0" borderId="0" xfId="24" applyNumberFormat="1" applyFont="1" applyFill="1" applyAlignment="1">
      <alignment vertical="top" wrapText="1"/>
    </xf>
    <xf numFmtId="167" fontId="36" fillId="0" borderId="0" xfId="24" applyNumberFormat="1" applyFont="1" applyFill="1" applyAlignment="1">
      <alignment horizontal="justify" vertical="top" wrapText="1"/>
    </xf>
    <xf numFmtId="167" fontId="36" fillId="0" borderId="0" xfId="24" applyNumberFormat="1" applyFont="1" applyFill="1" applyAlignment="1">
      <alignment horizontal="center" vertical="top" wrapText="1"/>
    </xf>
    <xf numFmtId="0" fontId="36" fillId="0" borderId="0" xfId="244" applyFont="1" applyFill="1" applyAlignment="1">
      <alignment horizontal="center"/>
    </xf>
    <xf numFmtId="167" fontId="36" fillId="0" borderId="0" xfId="24" quotePrefix="1" applyNumberFormat="1" applyFont="1" applyFill="1" applyAlignment="1">
      <alignment vertical="center"/>
    </xf>
    <xf numFmtId="167" fontId="36" fillId="0" borderId="0" xfId="24" quotePrefix="1" applyNumberFormat="1" applyFont="1" applyFill="1" applyAlignment="1">
      <alignment horizontal="center" vertical="center"/>
    </xf>
    <xf numFmtId="167" fontId="35" fillId="0" borderId="0" xfId="24" quotePrefix="1" applyNumberFormat="1" applyFont="1" applyFill="1" applyAlignment="1">
      <alignment horizontal="center" vertical="center"/>
    </xf>
    <xf numFmtId="167" fontId="35" fillId="0" borderId="7" xfId="24" quotePrefix="1" applyNumberFormat="1" applyFont="1" applyFill="1" applyBorder="1" applyAlignment="1">
      <alignment horizontal="center" vertical="center"/>
    </xf>
    <xf numFmtId="167" fontId="35" fillId="0" borderId="0" xfId="24" quotePrefix="1" applyNumberFormat="1" applyFont="1" applyFill="1" applyBorder="1" applyAlignment="1">
      <alignment horizontal="center" vertical="center"/>
    </xf>
    <xf numFmtId="166" fontId="36" fillId="0" borderId="0" xfId="24" applyNumberFormat="1" applyFont="1" applyFill="1" applyAlignment="1">
      <alignment vertical="top" wrapText="1"/>
    </xf>
    <xf numFmtId="166" fontId="36" fillId="0" borderId="0" xfId="24" applyNumberFormat="1" applyFont="1" applyFill="1" applyAlignment="1">
      <alignment horizontal="justify" vertical="top" wrapText="1"/>
    </xf>
    <xf numFmtId="166" fontId="36" fillId="0" borderId="0" xfId="24" applyNumberFormat="1" applyFont="1" applyFill="1" applyAlignment="1">
      <alignment horizontal="center" vertical="top" wrapText="1"/>
    </xf>
    <xf numFmtId="166" fontId="36" fillId="0" borderId="0" xfId="24" applyNumberFormat="1" applyFont="1" applyFill="1" applyAlignment="1">
      <alignment vertical="center"/>
    </xf>
    <xf numFmtId="166" fontId="36" fillId="0" borderId="0" xfId="24" applyNumberFormat="1" applyFont="1" applyFill="1" applyAlignment="1">
      <alignment horizontal="center" vertical="center"/>
    </xf>
    <xf numFmtId="3" fontId="35" fillId="0" borderId="0" xfId="34" applyNumberFormat="1" applyFont="1" applyFill="1" applyBorder="1" applyAlignment="1">
      <alignment horizontal="right"/>
    </xf>
    <xf numFmtId="0" fontId="47" fillId="0" borderId="0" xfId="238" applyFont="1" applyFill="1" applyAlignment="1">
      <alignment horizontal="center" vertical="center" wrapText="1"/>
    </xf>
    <xf numFmtId="37" fontId="47" fillId="0" borderId="0" xfId="238" quotePrefix="1" applyNumberFormat="1" applyFont="1" applyFill="1" applyAlignment="1" applyProtection="1">
      <alignment horizontal="left" vertical="top"/>
    </xf>
    <xf numFmtId="168" fontId="47" fillId="0" borderId="0" xfId="24" applyNumberFormat="1" applyFont="1" applyFill="1" applyAlignment="1">
      <alignment vertical="top"/>
    </xf>
    <xf numFmtId="168" fontId="47" fillId="0" borderId="7" xfId="45" applyNumberFormat="1" applyFont="1" applyFill="1" applyBorder="1" applyAlignment="1">
      <alignment horizontal="right" vertical="center"/>
    </xf>
    <xf numFmtId="4" fontId="48" fillId="0" borderId="0" xfId="152" applyNumberFormat="1" applyFont="1" applyFill="1" applyAlignment="1">
      <alignment vertical="center"/>
    </xf>
    <xf numFmtId="49" fontId="47" fillId="0" borderId="0" xfId="238" quotePrefix="1" applyNumberFormat="1" applyFont="1" applyFill="1" applyBorder="1" applyAlignment="1">
      <alignment horizontal="center" vertical="center" wrapText="1"/>
    </xf>
    <xf numFmtId="0" fontId="47" fillId="0" borderId="0" xfId="238" applyFont="1" applyFill="1" applyBorder="1" applyAlignment="1">
      <alignment horizontal="center" wrapText="1"/>
    </xf>
    <xf numFmtId="168" fontId="47" fillId="0" borderId="0" xfId="45" applyNumberFormat="1" applyFont="1" applyFill="1" applyBorder="1" applyAlignment="1">
      <alignment horizontal="center" wrapText="1"/>
    </xf>
    <xf numFmtId="168" fontId="47" fillId="0" borderId="8" xfId="34" applyNumberFormat="1" applyFont="1" applyFill="1" applyBorder="1"/>
    <xf numFmtId="43" fontId="47" fillId="0" borderId="8" xfId="34" applyNumberFormat="1" applyFont="1" applyFill="1" applyBorder="1"/>
    <xf numFmtId="170" fontId="35" fillId="0" borderId="0" xfId="152" quotePrefix="1" applyNumberFormat="1" applyFont="1" applyFill="1" applyAlignment="1">
      <alignment horizontal="center" vertical="center" wrapText="1"/>
    </xf>
    <xf numFmtId="37" fontId="36" fillId="0" borderId="16" xfId="33" applyNumberFormat="1" applyFont="1" applyFill="1" applyBorder="1" applyAlignment="1">
      <alignment vertical="center"/>
    </xf>
    <xf numFmtId="166" fontId="36" fillId="0" borderId="16" xfId="24" applyFont="1" applyFill="1" applyBorder="1" applyAlignment="1">
      <alignment vertical="center"/>
    </xf>
    <xf numFmtId="37" fontId="36" fillId="0" borderId="16" xfId="45" applyNumberFormat="1" applyFont="1" applyFill="1" applyBorder="1" applyAlignment="1">
      <alignment vertical="center"/>
    </xf>
    <xf numFmtId="37" fontId="36" fillId="0" borderId="7" xfId="45" applyNumberFormat="1" applyFont="1" applyFill="1" applyBorder="1" applyAlignment="1">
      <alignment vertical="center"/>
    </xf>
    <xf numFmtId="209" fontId="5" fillId="0" borderId="0" xfId="246" applyNumberFormat="1"/>
    <xf numFmtId="168" fontId="47" fillId="0" borderId="8" xfId="238" applyNumberFormat="1" applyFont="1" applyFill="1" applyBorder="1" applyAlignment="1">
      <alignment vertical="top"/>
    </xf>
    <xf numFmtId="10" fontId="48" fillId="0" borderId="0" xfId="0" applyNumberFormat="1" applyFont="1" applyFill="1" applyAlignment="1">
      <alignment vertical="top"/>
    </xf>
    <xf numFmtId="167" fontId="35" fillId="0" borderId="0" xfId="34" applyNumberFormat="1" applyFont="1" applyFill="1" applyBorder="1" applyAlignment="1">
      <alignment horizontal="right"/>
    </xf>
    <xf numFmtId="167" fontId="35" fillId="0" borderId="0" xfId="188" applyNumberFormat="1" applyFont="1" applyFill="1" applyBorder="1" applyAlignment="1">
      <alignment horizontal="right"/>
    </xf>
    <xf numFmtId="10" fontId="48" fillId="0" borderId="0" xfId="152" applyNumberFormat="1" applyFont="1" applyFill="1" applyAlignment="1">
      <alignment vertical="top"/>
    </xf>
    <xf numFmtId="10" fontId="48" fillId="0" borderId="0" xfId="192" applyNumberFormat="1" applyFont="1" applyFill="1" applyAlignment="1">
      <alignment vertical="top"/>
    </xf>
    <xf numFmtId="168" fontId="36" fillId="0" borderId="0" xfId="229" applyNumberFormat="1" applyFont="1" applyFill="1" applyBorder="1" applyAlignment="1">
      <alignment horizontal="right"/>
    </xf>
    <xf numFmtId="168" fontId="36" fillId="0" borderId="0" xfId="229" applyNumberFormat="1" applyFont="1" applyFill="1" applyBorder="1"/>
    <xf numFmtId="167" fontId="35" fillId="0" borderId="0" xfId="24" applyNumberFormat="1" applyFont="1"/>
    <xf numFmtId="43" fontId="35" fillId="0" borderId="0" xfId="0" applyNumberFormat="1" applyFont="1"/>
    <xf numFmtId="168" fontId="36" fillId="0" borderId="0" xfId="229" applyNumberFormat="1" applyFont="1" applyFill="1" applyBorder="1" applyAlignment="1">
      <alignment horizontal="center"/>
    </xf>
    <xf numFmtId="0" fontId="47" fillId="0" borderId="0" xfId="152" quotePrefix="1" applyFont="1" applyFill="1" applyBorder="1" applyAlignment="1">
      <alignment horizontal="center"/>
    </xf>
    <xf numFmtId="0" fontId="47" fillId="0" borderId="0" xfId="152" applyFont="1" applyFill="1" applyAlignment="1">
      <alignment horizontal="center"/>
    </xf>
    <xf numFmtId="0" fontId="47" fillId="0" borderId="1" xfId="152" applyFont="1" applyFill="1" applyBorder="1" applyAlignment="1">
      <alignment horizontal="center"/>
    </xf>
    <xf numFmtId="0" fontId="47" fillId="0" borderId="1" xfId="152" quotePrefix="1" applyFont="1" applyFill="1" applyBorder="1" applyAlignment="1">
      <alignment horizontal="center"/>
    </xf>
    <xf numFmtId="0" fontId="47" fillId="0" borderId="1" xfId="152" applyFont="1" applyBorder="1" applyAlignment="1">
      <alignment horizontal="center"/>
    </xf>
    <xf numFmtId="0" fontId="47" fillId="0" borderId="0" xfId="152" quotePrefix="1" applyFont="1" applyAlignment="1">
      <alignment horizontal="center"/>
    </xf>
    <xf numFmtId="0" fontId="68" fillId="0" borderId="0" xfId="152" applyFont="1" applyFill="1" applyAlignment="1">
      <alignment horizontal="center"/>
    </xf>
    <xf numFmtId="0" fontId="35" fillId="0" borderId="0" xfId="0" applyFont="1" applyFill="1" applyAlignment="1" applyProtection="1">
      <alignment horizontal="left" indent="2"/>
    </xf>
    <xf numFmtId="0" fontId="36" fillId="0" borderId="0" xfId="0" applyFont="1" applyFill="1" applyBorder="1" applyAlignment="1" applyProtection="1">
      <alignment horizontal="left" indent="3"/>
    </xf>
    <xf numFmtId="0" fontId="68" fillId="0" borderId="0" xfId="24" applyNumberFormat="1" applyFont="1" applyFill="1" applyAlignment="1">
      <alignment horizontal="center"/>
    </xf>
    <xf numFmtId="167" fontId="36" fillId="0" borderId="1" xfId="24" quotePrefix="1" applyNumberFormat="1" applyFont="1" applyFill="1" applyBorder="1" applyAlignment="1">
      <alignment horizontal="center"/>
    </xf>
    <xf numFmtId="0" fontId="36" fillId="0" borderId="0" xfId="152" applyFont="1" applyFill="1" applyAlignment="1">
      <alignment horizontal="center"/>
    </xf>
    <xf numFmtId="41" fontId="36" fillId="0" borderId="20" xfId="152" quotePrefix="1" applyNumberFormat="1" applyFont="1" applyFill="1" applyBorder="1" applyAlignment="1">
      <alignment horizontal="center"/>
    </xf>
    <xf numFmtId="41" fontId="36" fillId="0" borderId="4" xfId="152" quotePrefix="1" applyNumberFormat="1" applyFont="1" applyFill="1" applyBorder="1" applyAlignment="1">
      <alignment horizontal="center"/>
    </xf>
    <xf numFmtId="41" fontId="36" fillId="0" borderId="19" xfId="152" quotePrefix="1" applyNumberFormat="1" applyFont="1" applyFill="1" applyBorder="1" applyAlignment="1">
      <alignment horizontal="center"/>
    </xf>
    <xf numFmtId="0" fontId="36" fillId="0" borderId="1" xfId="152" quotePrefix="1" applyFont="1" applyFill="1" applyBorder="1" applyAlignment="1">
      <alignment horizontal="center"/>
    </xf>
    <xf numFmtId="0" fontId="36" fillId="0" borderId="0" xfId="152" quotePrefix="1" applyFont="1" applyFill="1" applyBorder="1" applyAlignment="1">
      <alignment horizontal="center"/>
    </xf>
    <xf numFmtId="0" fontId="68" fillId="0" borderId="0" xfId="152" applyNumberFormat="1" applyFont="1" applyFill="1" applyAlignment="1">
      <alignment horizontal="center"/>
    </xf>
    <xf numFmtId="0" fontId="36" fillId="0" borderId="1" xfId="152" applyFont="1" applyFill="1" applyBorder="1" applyAlignment="1">
      <alignment horizontal="center"/>
    </xf>
    <xf numFmtId="0" fontId="36" fillId="0" borderId="1" xfId="152" quotePrefix="1" applyFont="1" applyFill="1" applyBorder="1" applyAlignment="1">
      <alignment horizontal="center" wrapText="1"/>
    </xf>
    <xf numFmtId="0" fontId="36" fillId="0" borderId="1" xfId="152" applyFont="1" applyFill="1" applyBorder="1" applyAlignment="1">
      <alignment horizontal="center" wrapText="1"/>
    </xf>
    <xf numFmtId="0" fontId="20" fillId="0" borderId="0" xfId="0" applyFont="1" applyFill="1" applyAlignment="1">
      <alignment horizontal="center"/>
    </xf>
    <xf numFmtId="0" fontId="40" fillId="0" borderId="0" xfId="0" applyFont="1" applyFill="1" applyAlignment="1">
      <alignment horizontal="center" wrapText="1"/>
    </xf>
    <xf numFmtId="0" fontId="36" fillId="0" borderId="0" xfId="152" applyFont="1" applyFill="1" applyBorder="1" applyAlignment="1">
      <alignment horizontal="center" vertical="center"/>
    </xf>
    <xf numFmtId="0" fontId="36" fillId="0" borderId="1" xfId="152" quotePrefix="1" applyFont="1" applyFill="1" applyBorder="1" applyAlignment="1">
      <alignment horizontal="center" vertical="top" wrapText="1"/>
    </xf>
    <xf numFmtId="0" fontId="36" fillId="0" borderId="0" xfId="152" quotePrefix="1" applyFont="1" applyFill="1" applyBorder="1" applyAlignment="1">
      <alignment horizontal="center" vertical="top" wrapText="1"/>
    </xf>
    <xf numFmtId="49" fontId="13" fillId="0" borderId="0" xfId="152" applyNumberFormat="1" applyFont="1" applyFill="1" applyAlignment="1">
      <alignment horizontal="justify" vertical="top" wrapText="1"/>
    </xf>
    <xf numFmtId="49" fontId="0" fillId="0" borderId="0" xfId="0" applyNumberFormat="1" applyAlignment="1">
      <alignment horizontal="justify" vertical="top" wrapText="1"/>
    </xf>
    <xf numFmtId="49" fontId="13" fillId="0" borderId="0" xfId="0" applyNumberFormat="1" applyFont="1" applyFill="1" applyAlignment="1">
      <alignment horizontal="justify" vertical="top" wrapText="1"/>
    </xf>
    <xf numFmtId="49" fontId="69" fillId="0" borderId="0" xfId="139" applyNumberFormat="1" applyFont="1" applyFill="1" applyAlignment="1">
      <alignment horizontal="justify" vertical="top" wrapText="1"/>
    </xf>
    <xf numFmtId="0" fontId="11" fillId="0" borderId="0" xfId="152" applyFont="1" applyFill="1" applyAlignment="1">
      <alignment horizontal="left" vertical="center"/>
    </xf>
    <xf numFmtId="0" fontId="11" fillId="0" borderId="0" xfId="152" applyFont="1" applyFill="1" applyBorder="1" applyAlignment="1">
      <alignment horizontal="left" vertical="center"/>
    </xf>
    <xf numFmtId="0" fontId="11" fillId="0" borderId="0" xfId="152" applyFont="1" applyFill="1" applyAlignment="1">
      <alignment horizontal="left" vertical="top"/>
    </xf>
    <xf numFmtId="49" fontId="0" fillId="0" borderId="0" xfId="152" applyNumberFormat="1" applyFont="1" applyFill="1" applyAlignment="1">
      <alignment horizontal="justify" vertical="top" wrapText="1"/>
    </xf>
    <xf numFmtId="49" fontId="11" fillId="0" borderId="0" xfId="152" applyNumberFormat="1" applyFont="1" applyFill="1" applyAlignment="1">
      <alignment horizontal="justify" vertical="top" wrapText="1"/>
    </xf>
    <xf numFmtId="0" fontId="35" fillId="0" borderId="0" xfId="0" applyFont="1" applyFill="1" applyAlignment="1" applyProtection="1">
      <alignment horizontal="justify" vertical="top"/>
    </xf>
    <xf numFmtId="0" fontId="35" fillId="0" borderId="0" xfId="0" quotePrefix="1" applyFont="1" applyFill="1" applyAlignment="1" applyProtection="1">
      <alignment horizontal="justify" vertical="top" wrapText="1"/>
    </xf>
    <xf numFmtId="0" fontId="35" fillId="0" borderId="0" xfId="0" applyFont="1" applyFill="1" applyAlignment="1" applyProtection="1">
      <alignment horizontal="justify" vertical="top" wrapText="1"/>
    </xf>
    <xf numFmtId="0" fontId="36" fillId="0" borderId="0" xfId="0" applyFont="1" applyFill="1" applyAlignment="1" applyProtection="1">
      <alignment horizontal="left" vertical="top" wrapText="1"/>
    </xf>
    <xf numFmtId="0" fontId="36" fillId="0" borderId="0" xfId="152" applyFont="1" applyFill="1" applyBorder="1" applyAlignment="1">
      <alignment horizontal="center" vertical="top"/>
    </xf>
    <xf numFmtId="0" fontId="36" fillId="0" borderId="9" xfId="152" applyFont="1" applyFill="1" applyBorder="1" applyAlignment="1">
      <alignment horizontal="center" vertical="top" wrapText="1"/>
    </xf>
    <xf numFmtId="0" fontId="36" fillId="0" borderId="0" xfId="152" applyFont="1" applyFill="1" applyBorder="1" applyAlignment="1">
      <alignment horizontal="center" vertical="top" wrapText="1"/>
    </xf>
    <xf numFmtId="0" fontId="36" fillId="0" borderId="4" xfId="152" quotePrefix="1" applyFont="1" applyFill="1" applyBorder="1" applyAlignment="1">
      <alignment horizontal="center" vertical="top"/>
    </xf>
    <xf numFmtId="0" fontId="35" fillId="0" borderId="0" xfId="152" applyFont="1" applyFill="1" applyAlignment="1">
      <alignment horizontal="left" vertical="center" wrapText="1"/>
    </xf>
    <xf numFmtId="0" fontId="36" fillId="0" borderId="0" xfId="152" applyFont="1" applyFill="1" applyAlignment="1">
      <alignment horizontal="left" vertical="top" wrapText="1"/>
    </xf>
    <xf numFmtId="0" fontId="35" fillId="0" borderId="0" xfId="152" applyFont="1" applyFill="1" applyAlignment="1">
      <alignment horizontal="left" vertical="top" wrapText="1"/>
    </xf>
    <xf numFmtId="0" fontId="35" fillId="0" borderId="0" xfId="0" applyFont="1" applyFill="1" applyBorder="1" applyAlignment="1">
      <alignment horizontal="center" vertical="top" wrapText="1"/>
    </xf>
    <xf numFmtId="0" fontId="35" fillId="0" borderId="0" xfId="152" quotePrefix="1" applyFont="1" applyFill="1" applyAlignment="1">
      <alignment horizontal="justify" vertical="top" wrapText="1"/>
    </xf>
    <xf numFmtId="0" fontId="35" fillId="0" borderId="0" xfId="152" applyFont="1" applyFill="1" applyAlignment="1">
      <alignment horizontal="justify" vertical="top"/>
    </xf>
    <xf numFmtId="0" fontId="36" fillId="0" borderId="1" xfId="152" quotePrefix="1" applyFont="1" applyFill="1" applyBorder="1" applyAlignment="1">
      <alignment horizontal="center" vertical="top"/>
    </xf>
    <xf numFmtId="0" fontId="35" fillId="0" borderId="0" xfId="0" applyFont="1" applyFill="1" applyAlignment="1">
      <alignment horizontal="left" vertical="top" wrapText="1"/>
    </xf>
    <xf numFmtId="0" fontId="36" fillId="0" borderId="0" xfId="45" applyNumberFormat="1" applyFont="1" applyFill="1" applyAlignment="1">
      <alignment horizontal="left" vertical="top" wrapText="1"/>
    </xf>
    <xf numFmtId="0" fontId="35" fillId="0" borderId="0" xfId="191" applyNumberFormat="1" applyFont="1" applyFill="1" applyAlignment="1">
      <alignment horizontal="center" vertical="top" wrapText="1"/>
    </xf>
    <xf numFmtId="0" fontId="35" fillId="0" borderId="0" xfId="45" applyNumberFormat="1" applyFont="1" applyFill="1" applyAlignment="1">
      <alignment horizontal="justify" vertical="top"/>
    </xf>
    <xf numFmtId="0" fontId="35" fillId="0" borderId="0" xfId="0" applyFont="1" applyFill="1" applyAlignment="1">
      <alignment horizontal="justify" vertical="top"/>
    </xf>
    <xf numFmtId="0" fontId="36" fillId="0" borderId="0" xfId="152" quotePrefix="1" applyFont="1" applyFill="1" applyBorder="1" applyAlignment="1">
      <alignment horizontal="center" vertical="top"/>
    </xf>
    <xf numFmtId="0" fontId="36" fillId="0" borderId="6" xfId="188" applyNumberFormat="1" applyFont="1" applyFill="1" applyBorder="1" applyAlignment="1">
      <alignment horizontal="center" wrapText="1"/>
    </xf>
    <xf numFmtId="0" fontId="36" fillId="0" borderId="9" xfId="170" quotePrefix="1" applyFont="1" applyFill="1" applyBorder="1" applyAlignment="1">
      <alignment horizontal="center" vertical="center"/>
    </xf>
    <xf numFmtId="166" fontId="36" fillId="0" borderId="9" xfId="24" quotePrefix="1" applyNumberFormat="1" applyFont="1" applyFill="1" applyBorder="1" applyAlignment="1">
      <alignment horizontal="center" vertical="center"/>
    </xf>
    <xf numFmtId="166" fontId="36" fillId="0" borderId="0" xfId="24" applyNumberFormat="1" applyFont="1" applyFill="1" applyBorder="1" applyAlignment="1">
      <alignment horizontal="center" vertical="center"/>
    </xf>
    <xf numFmtId="166" fontId="36" fillId="0" borderId="9" xfId="24" applyNumberFormat="1" applyFont="1" applyFill="1" applyBorder="1" applyAlignment="1">
      <alignment horizontal="center" vertical="center"/>
    </xf>
    <xf numFmtId="0" fontId="36" fillId="0" borderId="9" xfId="170" quotePrefix="1" applyFont="1" applyFill="1" applyBorder="1" applyAlignment="1">
      <alignment horizontal="center"/>
    </xf>
    <xf numFmtId="0" fontId="36" fillId="0" borderId="20" xfId="188" quotePrefix="1" applyFont="1" applyFill="1" applyBorder="1" applyAlignment="1">
      <alignment horizontal="center"/>
    </xf>
    <xf numFmtId="0" fontId="36" fillId="0" borderId="4" xfId="188" applyFont="1" applyFill="1" applyBorder="1" applyAlignment="1">
      <alignment horizontal="center"/>
    </xf>
    <xf numFmtId="0" fontId="36" fillId="0" borderId="19" xfId="188" applyFont="1" applyFill="1" applyBorder="1" applyAlignment="1">
      <alignment horizontal="center"/>
    </xf>
    <xf numFmtId="0" fontId="36" fillId="0" borderId="20" xfId="188" applyNumberFormat="1" applyFont="1" applyFill="1" applyBorder="1" applyAlignment="1">
      <alignment horizontal="center" wrapText="1"/>
    </xf>
    <xf numFmtId="0" fontId="36" fillId="0" borderId="4" xfId="188" applyNumberFormat="1" applyFont="1" applyFill="1" applyBorder="1" applyAlignment="1">
      <alignment horizontal="center" wrapText="1"/>
    </xf>
    <xf numFmtId="0" fontId="36" fillId="0" borderId="19" xfId="188" applyNumberFormat="1" applyFont="1" applyFill="1" applyBorder="1" applyAlignment="1">
      <alignment horizontal="center" wrapText="1"/>
    </xf>
    <xf numFmtId="166" fontId="36" fillId="0" borderId="16" xfId="24" applyNumberFormat="1" applyFont="1" applyFill="1" applyBorder="1" applyAlignment="1">
      <alignment horizontal="center" wrapText="1"/>
    </xf>
    <xf numFmtId="166" fontId="36" fillId="0" borderId="17" xfId="24" applyNumberFormat="1" applyFont="1" applyFill="1" applyBorder="1" applyAlignment="1">
      <alignment horizontal="center" wrapText="1"/>
    </xf>
    <xf numFmtId="166" fontId="36" fillId="0" borderId="18" xfId="24" applyNumberFormat="1" applyFont="1" applyFill="1" applyBorder="1" applyAlignment="1">
      <alignment horizontal="center" wrapText="1"/>
    </xf>
    <xf numFmtId="0" fontId="36" fillId="0" borderId="16" xfId="188" applyNumberFormat="1" applyFont="1" applyFill="1" applyBorder="1" applyAlignment="1">
      <alignment horizontal="center" wrapText="1"/>
    </xf>
    <xf numFmtId="0" fontId="36" fillId="0" borderId="17" xfId="188" applyNumberFormat="1" applyFont="1" applyFill="1" applyBorder="1" applyAlignment="1">
      <alignment horizontal="center" wrapText="1"/>
    </xf>
    <xf numFmtId="0" fontId="36" fillId="0" borderId="18" xfId="188" applyNumberFormat="1" applyFont="1" applyFill="1" applyBorder="1" applyAlignment="1">
      <alignment horizontal="center" wrapText="1"/>
    </xf>
    <xf numFmtId="168" fontId="36" fillId="0" borderId="16" xfId="33" applyNumberFormat="1" applyFont="1" applyFill="1" applyBorder="1" applyAlignment="1">
      <alignment horizontal="center" wrapText="1"/>
    </xf>
    <xf numFmtId="168" fontId="36" fillId="0" borderId="17" xfId="33" applyNumberFormat="1" applyFont="1" applyFill="1" applyBorder="1" applyAlignment="1">
      <alignment horizontal="center" wrapText="1"/>
    </xf>
    <xf numFmtId="168" fontId="36" fillId="0" borderId="18" xfId="33" applyNumberFormat="1" applyFont="1" applyFill="1" applyBorder="1" applyAlignment="1">
      <alignment horizontal="center" wrapText="1"/>
    </xf>
    <xf numFmtId="167" fontId="36" fillId="0" borderId="16" xfId="24" applyNumberFormat="1" applyFont="1" applyFill="1" applyBorder="1" applyAlignment="1">
      <alignment horizontal="center" wrapText="1"/>
    </xf>
    <xf numFmtId="167" fontId="36" fillId="0" borderId="17" xfId="24" applyNumberFormat="1" applyFont="1" applyFill="1" applyBorder="1" applyAlignment="1">
      <alignment horizontal="center" wrapText="1"/>
    </xf>
    <xf numFmtId="167" fontId="36" fillId="0" borderId="18" xfId="24" applyNumberFormat="1" applyFont="1" applyFill="1" applyBorder="1" applyAlignment="1">
      <alignment horizontal="center" wrapText="1"/>
    </xf>
    <xf numFmtId="0" fontId="36" fillId="0" borderId="10" xfId="188" applyNumberFormat="1" applyFont="1" applyFill="1" applyBorder="1" applyAlignment="1">
      <alignment horizontal="center" wrapText="1"/>
    </xf>
    <xf numFmtId="0" fontId="36" fillId="0" borderId="12" xfId="188" applyNumberFormat="1" applyFont="1" applyFill="1" applyBorder="1" applyAlignment="1">
      <alignment horizontal="center" wrapText="1"/>
    </xf>
    <xf numFmtId="0" fontId="36" fillId="0" borderId="14" xfId="188" applyNumberFormat="1" applyFont="1" applyFill="1" applyBorder="1" applyAlignment="1">
      <alignment horizontal="center" wrapText="1"/>
    </xf>
    <xf numFmtId="0" fontId="36" fillId="0" borderId="20" xfId="188" applyNumberFormat="1" applyFont="1" applyFill="1" applyBorder="1" applyAlignment="1">
      <alignment horizontal="center"/>
    </xf>
    <xf numFmtId="0" fontId="36" fillId="0" borderId="4" xfId="188" applyNumberFormat="1" applyFont="1" applyFill="1" applyBorder="1" applyAlignment="1">
      <alignment horizontal="center"/>
    </xf>
    <xf numFmtId="0" fontId="36" fillId="0" borderId="19" xfId="188" applyNumberFormat="1" applyFont="1" applyFill="1" applyBorder="1" applyAlignment="1">
      <alignment horizontal="center"/>
    </xf>
    <xf numFmtId="0" fontId="36" fillId="0" borderId="10" xfId="188" quotePrefix="1" applyNumberFormat="1" applyFont="1" applyFill="1" applyBorder="1" applyAlignment="1">
      <alignment horizontal="center" wrapText="1"/>
    </xf>
    <xf numFmtId="0" fontId="48" fillId="0" borderId="0" xfId="152" quotePrefix="1" applyFont="1" applyFill="1" applyAlignment="1">
      <alignment horizontal="center"/>
    </xf>
    <xf numFmtId="0" fontId="48" fillId="0" borderId="0" xfId="152" applyFont="1" applyFill="1" applyAlignment="1">
      <alignment horizontal="center"/>
    </xf>
    <xf numFmtId="15" fontId="48" fillId="0" borderId="0" xfId="152" applyNumberFormat="1" applyFont="1" applyFill="1" applyAlignment="1">
      <alignment horizontal="center"/>
    </xf>
    <xf numFmtId="0" fontId="47" fillId="0" borderId="16" xfId="188" applyNumberFormat="1" applyFont="1" applyFill="1" applyBorder="1" applyAlignment="1">
      <alignment horizontal="center" wrapText="1"/>
    </xf>
    <xf numFmtId="0" fontId="47" fillId="0" borderId="18" xfId="188" applyNumberFormat="1" applyFont="1" applyFill="1" applyBorder="1" applyAlignment="1">
      <alignment horizontal="center" wrapText="1"/>
    </xf>
    <xf numFmtId="0" fontId="47" fillId="0" borderId="17" xfId="188" applyNumberFormat="1" applyFont="1" applyFill="1" applyBorder="1" applyAlignment="1">
      <alignment horizontal="center" wrapText="1"/>
    </xf>
    <xf numFmtId="0" fontId="47" fillId="0" borderId="9" xfId="170" quotePrefix="1" applyFont="1" applyFill="1" applyBorder="1" applyAlignment="1">
      <alignment horizontal="center"/>
    </xf>
    <xf numFmtId="0" fontId="47" fillId="0" borderId="10" xfId="188" applyNumberFormat="1" applyFont="1" applyFill="1" applyBorder="1" applyAlignment="1">
      <alignment horizontal="center" wrapText="1"/>
    </xf>
    <xf numFmtId="0" fontId="47" fillId="0" borderId="11" xfId="188" applyNumberFormat="1" applyFont="1" applyFill="1" applyBorder="1" applyAlignment="1">
      <alignment horizontal="center" wrapText="1"/>
    </xf>
    <xf numFmtId="0" fontId="47" fillId="0" borderId="14" xfId="188" applyNumberFormat="1" applyFont="1" applyFill="1" applyBorder="1" applyAlignment="1">
      <alignment horizontal="center" wrapText="1"/>
    </xf>
    <xf numFmtId="0" fontId="47" fillId="0" borderId="15" xfId="188" applyNumberFormat="1" applyFont="1" applyFill="1" applyBorder="1" applyAlignment="1">
      <alignment horizontal="center" wrapText="1"/>
    </xf>
    <xf numFmtId="0" fontId="47" fillId="0" borderId="12" xfId="188" applyNumberFormat="1" applyFont="1" applyFill="1" applyBorder="1" applyAlignment="1">
      <alignment horizontal="center" wrapText="1"/>
    </xf>
    <xf numFmtId="0" fontId="47" fillId="0" borderId="20" xfId="188" applyNumberFormat="1" applyFont="1" applyFill="1" applyBorder="1" applyAlignment="1">
      <alignment horizontal="center"/>
    </xf>
    <xf numFmtId="0" fontId="47" fillId="0" borderId="4" xfId="188" applyNumberFormat="1" applyFont="1" applyFill="1" applyBorder="1" applyAlignment="1">
      <alignment horizontal="center"/>
    </xf>
    <xf numFmtId="0" fontId="47" fillId="0" borderId="19" xfId="188" applyNumberFormat="1" applyFont="1" applyFill="1" applyBorder="1" applyAlignment="1">
      <alignment horizontal="center"/>
    </xf>
    <xf numFmtId="0" fontId="47" fillId="0" borderId="20" xfId="188" applyNumberFormat="1" applyFont="1" applyFill="1" applyBorder="1" applyAlignment="1">
      <alignment horizontal="center" wrapText="1"/>
    </xf>
    <xf numFmtId="0" fontId="47" fillId="0" borderId="4" xfId="188" applyNumberFormat="1" applyFont="1" applyFill="1" applyBorder="1" applyAlignment="1">
      <alignment horizontal="center" wrapText="1"/>
    </xf>
    <xf numFmtId="0" fontId="47" fillId="0" borderId="19" xfId="188" applyNumberFormat="1" applyFont="1" applyFill="1" applyBorder="1" applyAlignment="1">
      <alignment horizontal="center" wrapText="1"/>
    </xf>
    <xf numFmtId="0" fontId="47" fillId="0" borderId="6" xfId="188" applyNumberFormat="1" applyFont="1" applyFill="1" applyBorder="1" applyAlignment="1">
      <alignment horizontal="center" wrapText="1"/>
    </xf>
    <xf numFmtId="49" fontId="11" fillId="0" borderId="0" xfId="185" applyNumberFormat="1" applyFont="1" applyFill="1" applyBorder="1" applyAlignment="1">
      <alignment horizontal="justify" vertical="top" wrapText="1"/>
    </xf>
    <xf numFmtId="0" fontId="48" fillId="0" borderId="0" xfId="152" applyFont="1" applyFill="1" applyAlignment="1">
      <alignment horizontal="justify" vertical="top"/>
    </xf>
    <xf numFmtId="0" fontId="48" fillId="0" borderId="0" xfId="0" applyFont="1" applyFill="1" applyAlignment="1">
      <alignment horizontal="justify" vertical="top"/>
    </xf>
    <xf numFmtId="168" fontId="47" fillId="0" borderId="0" xfId="45" quotePrefix="1" applyNumberFormat="1" applyFont="1" applyFill="1" applyBorder="1" applyAlignment="1">
      <alignment horizontal="center" vertical="top"/>
    </xf>
    <xf numFmtId="49" fontId="47" fillId="0" borderId="1" xfId="238" quotePrefix="1" applyNumberFormat="1" applyFont="1" applyFill="1" applyBorder="1" applyAlignment="1">
      <alignment horizontal="center" vertical="center" wrapText="1"/>
    </xf>
    <xf numFmtId="168" fontId="47" fillId="0" borderId="9" xfId="45" quotePrefix="1" applyNumberFormat="1" applyFont="1" applyFill="1" applyBorder="1" applyAlignment="1">
      <alignment horizontal="center" vertical="top"/>
    </xf>
    <xf numFmtId="0" fontId="48" fillId="0" borderId="0" xfId="152" applyFont="1" applyFill="1" applyAlignment="1">
      <alignment horizontal="justify" vertical="top" wrapText="1"/>
    </xf>
    <xf numFmtId="0" fontId="47" fillId="0" borderId="1" xfId="152" quotePrefix="1" applyFont="1" applyFill="1" applyBorder="1" applyAlignment="1">
      <alignment horizontal="center" vertical="top"/>
    </xf>
    <xf numFmtId="49" fontId="47" fillId="0" borderId="20" xfId="238" quotePrefix="1" applyNumberFormat="1" applyFont="1" applyFill="1" applyBorder="1" applyAlignment="1">
      <alignment horizontal="center" vertical="center" wrapText="1"/>
    </xf>
    <xf numFmtId="49" fontId="47" fillId="0" borderId="4" xfId="238" quotePrefix="1" applyNumberFormat="1" applyFont="1" applyFill="1" applyBorder="1" applyAlignment="1">
      <alignment horizontal="center" vertical="center" wrapText="1"/>
    </xf>
    <xf numFmtId="49" fontId="47" fillId="0" borderId="19" xfId="238" quotePrefix="1" applyNumberFormat="1" applyFont="1" applyFill="1" applyBorder="1" applyAlignment="1">
      <alignment horizontal="center" vertical="center" wrapText="1"/>
    </xf>
    <xf numFmtId="168" fontId="47" fillId="0" borderId="20" xfId="45" applyNumberFormat="1" applyFont="1" applyFill="1" applyBorder="1" applyAlignment="1">
      <alignment horizontal="center" vertical="center" wrapText="1"/>
    </xf>
    <xf numFmtId="168" fontId="47" fillId="0" borderId="19" xfId="45" applyNumberFormat="1" applyFont="1" applyFill="1" applyBorder="1" applyAlignment="1">
      <alignment horizontal="center" vertical="center" wrapText="1"/>
    </xf>
    <xf numFmtId="0" fontId="48" fillId="0" borderId="0" xfId="152" quotePrefix="1" applyFont="1" applyFill="1" applyAlignment="1">
      <alignment horizontal="justify" vertical="top" wrapText="1"/>
    </xf>
    <xf numFmtId="15" fontId="47" fillId="0" borderId="0" xfId="152" applyNumberFormat="1" applyFont="1" applyFill="1" applyBorder="1" applyAlignment="1">
      <alignment horizontal="center" vertical="top" wrapText="1"/>
    </xf>
    <xf numFmtId="49" fontId="47" fillId="0" borderId="1" xfId="152" applyNumberFormat="1" applyFont="1" applyFill="1" applyBorder="1" applyAlignment="1">
      <alignment horizontal="center" vertical="top"/>
    </xf>
    <xf numFmtId="49" fontId="47" fillId="0" borderId="1" xfId="152" quotePrefix="1" applyNumberFormat="1" applyFont="1" applyFill="1" applyBorder="1" applyAlignment="1">
      <alignment horizontal="center" vertical="top"/>
    </xf>
    <xf numFmtId="168" fontId="47" fillId="0" borderId="4" xfId="45" applyNumberFormat="1" applyFont="1" applyFill="1" applyBorder="1" applyAlignment="1">
      <alignment horizontal="center" vertical="center" wrapText="1"/>
    </xf>
    <xf numFmtId="0" fontId="36" fillId="0" borderId="9" xfId="228" quotePrefix="1" applyFont="1" applyFill="1" applyBorder="1" applyAlignment="1">
      <alignment horizontal="center"/>
    </xf>
    <xf numFmtId="0" fontId="45" fillId="0" borderId="9" xfId="227" quotePrefix="1" applyFont="1" applyFill="1" applyBorder="1" applyAlignment="1">
      <alignment horizontal="center"/>
    </xf>
    <xf numFmtId="0" fontId="36" fillId="0" borderId="16" xfId="228" applyNumberFormat="1" applyFont="1" applyFill="1" applyBorder="1" applyAlignment="1">
      <alignment horizontal="center" vertical="center" wrapText="1"/>
    </xf>
    <xf numFmtId="0" fontId="36" fillId="0" borderId="17" xfId="228" applyNumberFormat="1" applyFont="1" applyFill="1" applyBorder="1" applyAlignment="1">
      <alignment horizontal="center" vertical="center" wrapText="1"/>
    </xf>
    <xf numFmtId="0" fontId="36" fillId="0" borderId="18" xfId="228" applyNumberFormat="1" applyFont="1" applyFill="1" applyBorder="1" applyAlignment="1">
      <alignment horizontal="center" vertical="center" wrapText="1"/>
    </xf>
    <xf numFmtId="0" fontId="36" fillId="0" borderId="0" xfId="228" applyFont="1" applyFill="1" applyBorder="1" applyAlignment="1">
      <alignment horizontal="center"/>
    </xf>
    <xf numFmtId="0" fontId="0" fillId="0" borderId="0" xfId="226" applyFont="1" applyAlignment="1">
      <alignment horizontal="justify" vertical="top" wrapText="1"/>
    </xf>
    <xf numFmtId="0" fontId="13" fillId="0" borderId="0" xfId="226" applyFont="1" applyAlignment="1">
      <alignment horizontal="justify" vertical="top" wrapText="1"/>
    </xf>
    <xf numFmtId="49" fontId="35" fillId="0" borderId="0" xfId="152" applyNumberFormat="1" applyFont="1" applyFill="1" applyAlignment="1">
      <alignment horizontal="justify" vertical="top" wrapText="1"/>
    </xf>
    <xf numFmtId="0" fontId="35" fillId="0" borderId="0" xfId="0" applyFont="1" applyAlignment="1">
      <alignment horizontal="justify" vertical="top"/>
    </xf>
    <xf numFmtId="0" fontId="75" fillId="0" borderId="0" xfId="141" applyFont="1" applyFill="1" applyAlignment="1">
      <alignment horizontal="left" vertical="top" wrapText="1"/>
    </xf>
    <xf numFmtId="0" fontId="35" fillId="0" borderId="0" xfId="226" applyFont="1" applyAlignment="1">
      <alignment horizontal="left" vertical="top"/>
    </xf>
    <xf numFmtId="0" fontId="69" fillId="0" borderId="0" xfId="141" applyFont="1" applyFill="1" applyAlignment="1">
      <alignment horizontal="left" vertical="top" wrapText="1"/>
    </xf>
    <xf numFmtId="168" fontId="36" fillId="0" borderId="0" xfId="34" quotePrefix="1" applyNumberFormat="1" applyFont="1" applyFill="1" applyAlignment="1">
      <alignment horizontal="center" vertical="center"/>
    </xf>
    <xf numFmtId="166" fontId="36" fillId="0" borderId="0" xfId="24" quotePrefix="1" applyNumberFormat="1" applyFont="1" applyFill="1" applyAlignment="1">
      <alignment vertical="center"/>
    </xf>
    <xf numFmtId="166" fontId="36" fillId="0" borderId="0" xfId="24" quotePrefix="1" applyNumberFormat="1" applyFont="1" applyFill="1" applyAlignment="1">
      <alignment horizontal="center" vertical="center"/>
    </xf>
    <xf numFmtId="167" fontId="36" fillId="0" borderId="7" xfId="24" quotePrefix="1" applyNumberFormat="1" applyFont="1" applyFill="1" applyBorder="1" applyAlignment="1">
      <alignment horizontal="center" vertical="center"/>
    </xf>
    <xf numFmtId="166" fontId="36" fillId="0" borderId="0" xfId="24" quotePrefix="1" applyNumberFormat="1" applyFont="1" applyFill="1" applyBorder="1" applyAlignment="1">
      <alignment horizontal="center" vertical="center"/>
    </xf>
    <xf numFmtId="0" fontId="36" fillId="0" borderId="0" xfId="67" applyNumberFormat="1" applyFont="1" applyFill="1" applyAlignment="1">
      <alignment vertical="top" wrapText="1"/>
    </xf>
    <xf numFmtId="0" fontId="36" fillId="0" borderId="0" xfId="67" applyNumberFormat="1" applyFont="1" applyFill="1" applyAlignment="1">
      <alignment horizontal="justify" vertical="top" wrapText="1"/>
    </xf>
    <xf numFmtId="0" fontId="36" fillId="0" borderId="0" xfId="67" applyNumberFormat="1" applyFont="1" applyFill="1" applyAlignment="1">
      <alignment horizontal="center" vertical="top" wrapText="1"/>
    </xf>
    <xf numFmtId="43" fontId="36" fillId="0" borderId="0" xfId="34" quotePrefix="1" applyFont="1" applyFill="1" applyAlignment="1">
      <alignment vertical="center"/>
    </xf>
    <xf numFmtId="43" fontId="36" fillId="0" borderId="0" xfId="34" quotePrefix="1" applyFont="1" applyFill="1" applyAlignment="1">
      <alignment horizontal="center" vertical="center"/>
    </xf>
    <xf numFmtId="168" fontId="36" fillId="0" borderId="7" xfId="34" quotePrefix="1" applyNumberFormat="1" applyFont="1" applyFill="1" applyBorder="1" applyAlignment="1">
      <alignment horizontal="center" vertical="center"/>
    </xf>
    <xf numFmtId="168" fontId="36" fillId="0" borderId="0" xfId="34" quotePrefix="1" applyNumberFormat="1" applyFont="1" applyFill="1" applyBorder="1" applyAlignment="1">
      <alignment horizontal="center" vertical="center"/>
    </xf>
    <xf numFmtId="166" fontId="35" fillId="0" borderId="0" xfId="24" applyNumberFormat="1" applyFont="1" applyFill="1" applyAlignment="1">
      <alignment vertical="center"/>
    </xf>
    <xf numFmtId="166" fontId="36" fillId="0" borderId="7" xfId="24" applyNumberFormat="1" applyFont="1" applyFill="1" applyBorder="1" applyAlignment="1">
      <alignment horizontal="center" vertical="center"/>
    </xf>
  </cellXfs>
  <cellStyles count="352">
    <cellStyle name="_Worksheet in 3501 Capital Loss on Sale of Securities - Verification" xfId="1"/>
    <cellStyle name="_Worksheet in 5244 Substantive test of Purchase of securities CMA Sampling" xfId="2"/>
    <cellStyle name="_Worksheet in 5252 CMA Sampling &amp; Verification Worksheet for Purchases till 31st May 2006" xfId="3"/>
    <cellStyle name="_Worksheet in 5256 CMA Sampling &amp; Verification Worksheet for June 2007" xfId="4"/>
    <cellStyle name="_Worksheet in 5342 Purchase of securities" xfId="5"/>
    <cellStyle name="£ BP" xfId="6"/>
    <cellStyle name="£ BP 2" xfId="7"/>
    <cellStyle name="¥ JY" xfId="8"/>
    <cellStyle name="¥ JY 2" xfId="9"/>
    <cellStyle name="=C:\WINNT\SYSTEM32\COMMAND.COM" xfId="10"/>
    <cellStyle name="=C:\WINNT\SYSTEM32\COMMAND.COM 2" xfId="11"/>
    <cellStyle name="=C:\WINNT\SYSTEM32\COMMAND.COM 2 2 2 2" xfId="228"/>
    <cellStyle name="=C:\WINNT\SYSTEM32\COMMAND.COM 3 3" xfId="241"/>
    <cellStyle name="=C:\WINNT\SYSTEM32\COMMAND.COM 66" xfId="261"/>
    <cellStyle name="=C:\WINNT\SYSTEM32\COMMAND.COM_Notes 1-5" xfId="12"/>
    <cellStyle name="Bold/Border" xfId="13"/>
    <cellStyle name="Brand Align Left Text" xfId="14"/>
    <cellStyle name="Brand Default" xfId="15"/>
    <cellStyle name="Brand Percent" xfId="16"/>
    <cellStyle name="Brand Source" xfId="17"/>
    <cellStyle name="Brand Subtitle with Underline" xfId="18"/>
    <cellStyle name="Brand Subtitle without Underline" xfId="19"/>
    <cellStyle name="Brand Title" xfId="20"/>
    <cellStyle name="Bullet" xfId="21"/>
    <cellStyle name="Bullet 2" xfId="22"/>
    <cellStyle name="Calc Currency (0)" xfId="23"/>
    <cellStyle name="Comma" xfId="24" builtinId="3"/>
    <cellStyle name="Comma  - Style1" xfId="25"/>
    <cellStyle name="Comma  - Style2" xfId="26"/>
    <cellStyle name="Comma  - Style3" xfId="27"/>
    <cellStyle name="Comma  - Style4" xfId="28"/>
    <cellStyle name="Comma  - Style5" xfId="29"/>
    <cellStyle name="Comma  - Style6" xfId="30"/>
    <cellStyle name="Comma  - Style7" xfId="31"/>
    <cellStyle name="Comma  - Style8" xfId="32"/>
    <cellStyle name="Comma 10" xfId="33"/>
    <cellStyle name="Comma 10 2" xfId="34"/>
    <cellStyle name="Comma 10 2 2" xfId="35"/>
    <cellStyle name="Comma 11" xfId="36"/>
    <cellStyle name="Comma 11 2" xfId="312"/>
    <cellStyle name="Comma 12" xfId="37"/>
    <cellStyle name="Comma 12 5" xfId="259"/>
    <cellStyle name="Comma 13" xfId="38"/>
    <cellStyle name="Comma 13 2" xfId="270"/>
    <cellStyle name="Comma 14" xfId="39"/>
    <cellStyle name="Comma 15" xfId="40"/>
    <cellStyle name="Comma 16" xfId="41"/>
    <cellStyle name="Comma 17" xfId="42"/>
    <cellStyle name="Comma 18" xfId="43"/>
    <cellStyle name="Comma 18 2 2" xfId="302"/>
    <cellStyle name="Comma 18 3" xfId="232"/>
    <cellStyle name="Comma 19" xfId="44"/>
    <cellStyle name="Comma 2" xfId="45"/>
    <cellStyle name="Comma 2 11" xfId="236"/>
    <cellStyle name="Comma 2 2" xfId="46"/>
    <cellStyle name="Comma 2 2 10" xfId="266"/>
    <cellStyle name="Comma 2 2 2" xfId="47"/>
    <cellStyle name="Comma 2 2 2 2" xfId="289"/>
    <cellStyle name="Comma 2 2 2 2 25" xfId="308"/>
    <cellStyle name="Comma 2 2 2 4" xfId="249"/>
    <cellStyle name="Comma 2 2 3" xfId="48"/>
    <cellStyle name="Comma 2 2 3 2" xfId="303"/>
    <cellStyle name="Comma 2 2 4" xfId="49"/>
    <cellStyle name="Comma 2 3" xfId="50"/>
    <cellStyle name="Comma 2 3 2" xfId="51"/>
    <cellStyle name="Comma 2 3 2 2" xfId="52"/>
    <cellStyle name="Comma 2 3 2 39" xfId="269"/>
    <cellStyle name="Comma 2 4" xfId="53"/>
    <cellStyle name="Comma 2 5" xfId="54"/>
    <cellStyle name="Comma 2 6" xfId="55"/>
    <cellStyle name="Comma 2 7 2" xfId="229"/>
    <cellStyle name="Comma 2_Invstment Portions 2008" xfId="56"/>
    <cellStyle name="Comma 20" xfId="57"/>
    <cellStyle name="Comma 21" xfId="58"/>
    <cellStyle name="Comma 22" xfId="59"/>
    <cellStyle name="Comma 23" xfId="60"/>
    <cellStyle name="Comma 24" xfId="61"/>
    <cellStyle name="Comma 25" xfId="62"/>
    <cellStyle name="Comma 25 2" xfId="222"/>
    <cellStyle name="Comma 25 2 2" xfId="306"/>
    <cellStyle name="Comma 26" xfId="63"/>
    <cellStyle name="Comma 27" xfId="64"/>
    <cellStyle name="Comma 28" xfId="65"/>
    <cellStyle name="Comma 29" xfId="223"/>
    <cellStyle name="Comma 3" xfId="66"/>
    <cellStyle name="Comma 3 2" xfId="67"/>
    <cellStyle name="Comma 3 22" xfId="295"/>
    <cellStyle name="Comma 3 3" xfId="68"/>
    <cellStyle name="Comma 3 4" xfId="69"/>
    <cellStyle name="Comma 3 5" xfId="70"/>
    <cellStyle name="Comma 3 6" xfId="286"/>
    <cellStyle name="Comma 3_Expenses - pl3" xfId="71"/>
    <cellStyle name="Comma 30" xfId="225"/>
    <cellStyle name="Comma 31" xfId="252"/>
    <cellStyle name="Comma 32" xfId="296"/>
    <cellStyle name="Comma 33" xfId="340"/>
    <cellStyle name="Comma 34" xfId="344"/>
    <cellStyle name="Comma 35" xfId="348"/>
    <cellStyle name="Comma 36" xfId="332"/>
    <cellStyle name="Comma 37" xfId="333"/>
    <cellStyle name="Comma 4" xfId="72"/>
    <cellStyle name="Comma 4 2" xfId="73"/>
    <cellStyle name="Comma 4 2 2" xfId="74"/>
    <cellStyle name="Comma 4 2 3" xfId="75"/>
    <cellStyle name="Comma 4 2 4" xfId="76"/>
    <cellStyle name="Comma 4 2 5" xfId="77"/>
    <cellStyle name="Comma 4 2 6" xfId="78"/>
    <cellStyle name="Comma 4 2_5" xfId="79"/>
    <cellStyle name="Comma 4 3" xfId="80"/>
    <cellStyle name="Comma 4 4" xfId="81"/>
    <cellStyle name="Comma 4 5" xfId="82"/>
    <cellStyle name="Comma 4 6" xfId="83"/>
    <cellStyle name="Comma 4 7" xfId="84"/>
    <cellStyle name="Comma 4_5" xfId="85"/>
    <cellStyle name="Comma 5" xfId="86"/>
    <cellStyle name="Comma 5 2" xfId="87"/>
    <cellStyle name="Comma 5 2 2" xfId="248"/>
    <cellStyle name="Comma 5 3" xfId="88"/>
    <cellStyle name="Comma 5_5" xfId="89"/>
    <cellStyle name="Comma 6" xfId="90"/>
    <cellStyle name="Comma 6 2" xfId="91"/>
    <cellStyle name="Comma 6 2 2" xfId="92"/>
    <cellStyle name="Comma 6 2 2 2" xfId="326"/>
    <cellStyle name="Comma 6 2 3" xfId="322"/>
    <cellStyle name="Comma 6 3" xfId="93"/>
    <cellStyle name="Comma 6 4" xfId="233"/>
    <cellStyle name="Comma 6_5" xfId="94"/>
    <cellStyle name="Comma 7" xfId="95"/>
    <cellStyle name="Comma 7 2" xfId="96"/>
    <cellStyle name="Comma 8" xfId="97"/>
    <cellStyle name="Comma 8 2" xfId="98"/>
    <cellStyle name="Comma 8 2 2" xfId="99"/>
    <cellStyle name="Comma 8 3" xfId="100"/>
    <cellStyle name="Comma 8 3 2" xfId="271"/>
    <cellStyle name="Comma 8 4" xfId="325"/>
    <cellStyle name="Comma 8_5" xfId="101"/>
    <cellStyle name="Comma 9" xfId="102"/>
    <cellStyle name="Comma 9 2" xfId="103"/>
    <cellStyle name="Comma 9 2 2" xfId="329"/>
    <cellStyle name="Comma_Accouns - UMF (in thousand)-final" xfId="104"/>
    <cellStyle name="CompanyName" xfId="105"/>
    <cellStyle name="CompanyName 2" xfId="106"/>
    <cellStyle name="Currency 2" xfId="107"/>
    <cellStyle name="Dash" xfId="108"/>
    <cellStyle name="Dash 2" xfId="109"/>
    <cellStyle name="Dollar" xfId="110"/>
    <cellStyle name="Euro" xfId="111"/>
    <cellStyle name="Fixed" xfId="112"/>
    <cellStyle name="Fixed 2" xfId="113"/>
    <cellStyle name="Grey" xfId="114"/>
    <cellStyle name="Header1" xfId="115"/>
    <cellStyle name="Header2" xfId="116"/>
    <cellStyle name="Heading" xfId="117"/>
    <cellStyle name="Heading 5" xfId="118"/>
    <cellStyle name="Hyperlink" xfId="119" builtinId="8"/>
    <cellStyle name="Input [yellow]" xfId="120"/>
    <cellStyle name="Integer" xfId="121"/>
    <cellStyle name="Integer 2" xfId="122"/>
    <cellStyle name="Intial cap" xfId="123"/>
    <cellStyle name="Millares [0]_laroux" xfId="124"/>
    <cellStyle name="Millares_laroux" xfId="125"/>
    <cellStyle name="Milliers [0]_mk" xfId="126"/>
    <cellStyle name="Milliers_mk" xfId="127"/>
    <cellStyle name="Monétaire [0]_mk" xfId="128"/>
    <cellStyle name="Monétaire_mk" xfId="129"/>
    <cellStyle name="MOQ" xfId="130"/>
    <cellStyle name="MOQ 2" xfId="131"/>
    <cellStyle name="Normal" xfId="0" builtinId="0"/>
    <cellStyle name="Normal - Style1" xfId="132"/>
    <cellStyle name="Normal - Style1 10" xfId="347"/>
    <cellStyle name="Normal - Style1 2" xfId="133"/>
    <cellStyle name="Normal - Style1 2 3 14" xfId="315"/>
    <cellStyle name="Normal - Style1 3" xfId="317"/>
    <cellStyle name="Normal - Style1 66" xfId="268"/>
    <cellStyle name="Normal 10" xfId="134"/>
    <cellStyle name="Normal 10 2" xfId="135"/>
    <cellStyle name="Normal 10 2 10" xfId="257"/>
    <cellStyle name="Normal 10 2 2" xfId="136"/>
    <cellStyle name="Normal 10 4 2" xfId="255"/>
    <cellStyle name="Normal 10_5" xfId="137"/>
    <cellStyle name="Normal 104" xfId="260"/>
    <cellStyle name="Normal 11" xfId="138"/>
    <cellStyle name="Normal 11 2 2 3 2" xfId="292"/>
    <cellStyle name="Normal 11 2 2 38" xfId="305"/>
    <cellStyle name="Normal 11 2 2 39" xfId="318"/>
    <cellStyle name="Normal 11 3" xfId="316"/>
    <cellStyle name="Normal 111" xfId="139"/>
    <cellStyle name="Normal 111 2" xfId="294"/>
    <cellStyle name="Normal 12" xfId="140"/>
    <cellStyle name="Normal 13" xfId="141"/>
    <cellStyle name="Normal 13 2" xfId="234"/>
    <cellStyle name="Normal 13 66" xfId="293"/>
    <cellStyle name="Normal 13 67" xfId="311"/>
    <cellStyle name="Normal 132" xfId="142"/>
    <cellStyle name="Normal 134" xfId="143"/>
    <cellStyle name="Normal 137" xfId="144"/>
    <cellStyle name="Normal 139" xfId="145"/>
    <cellStyle name="Normal 14" xfId="146"/>
    <cellStyle name="Normal 14 2" xfId="275"/>
    <cellStyle name="Normal 140" xfId="147"/>
    <cellStyle name="Normal 141" xfId="148"/>
    <cellStyle name="Normal 15" xfId="149"/>
    <cellStyle name="Normal 15 2" xfId="328"/>
    <cellStyle name="Normal 16" xfId="150"/>
    <cellStyle name="Normal 17" xfId="151"/>
    <cellStyle name="Normal 17 2" xfId="327"/>
    <cellStyle name="Normal 173 2" xfId="320"/>
    <cellStyle name="Normal 175 2" xfId="321"/>
    <cellStyle name="Normal 18" xfId="230"/>
    <cellStyle name="Normal 18 2" xfId="323"/>
    <cellStyle name="Normal 19" xfId="240"/>
    <cellStyle name="Normal 2" xfId="152"/>
    <cellStyle name="Normal 2 10" xfId="153"/>
    <cellStyle name="Normal 2 10 3" xfId="227"/>
    <cellStyle name="Normal 2 106 2" xfId="290"/>
    <cellStyle name="Normal 2 11" xfId="349"/>
    <cellStyle name="Normal 2 123 2" xfId="298"/>
    <cellStyle name="Normal 2 13 2" xfId="154"/>
    <cellStyle name="Normal 2 157" xfId="256"/>
    <cellStyle name="Normal 2 161" xfId="263"/>
    <cellStyle name="Normal 2 18 2 10" xfId="231"/>
    <cellStyle name="Normal 2 19 2 10" xfId="297"/>
    <cellStyle name="Normal 2 2" xfId="155"/>
    <cellStyle name="Normal 2 2 12 2 2" xfId="285"/>
    <cellStyle name="Normal 2 2 2" xfId="156"/>
    <cellStyle name="Normal 2 2 2 2" xfId="157"/>
    <cellStyle name="Normal 2 2 2 2 38" xfId="262"/>
    <cellStyle name="Normal 2 2 2 2 5 2" xfId="301"/>
    <cellStyle name="Normal 2 2 2 2_if consolidated 9-1" xfId="272"/>
    <cellStyle name="Normal 2 2 2 3 2 14" xfId="300"/>
    <cellStyle name="Normal 2 2 2 39" xfId="307"/>
    <cellStyle name="Normal 2 2 3" xfId="158"/>
    <cellStyle name="Normal 2 2 7" xfId="159"/>
    <cellStyle name="Normal 2 2_CC PcmL updated" xfId="160"/>
    <cellStyle name="Normal 2 22" xfId="247"/>
    <cellStyle name="Normal 2 3" xfId="161"/>
    <cellStyle name="Normal 2 3 66" xfId="310"/>
    <cellStyle name="Normal 2 4" xfId="162"/>
    <cellStyle name="Normal 2 4 2 3" xfId="324"/>
    <cellStyle name="Normal 2 4 4 2" xfId="274"/>
    <cellStyle name="Normal 2 5" xfId="163"/>
    <cellStyle name="Normal 2 6" xfId="258"/>
    <cellStyle name="Normal 2 9" xfId="242"/>
    <cellStyle name="Normal 2_5" xfId="164"/>
    <cellStyle name="Normal 20" xfId="246"/>
    <cellStyle name="Normal 201" xfId="351"/>
    <cellStyle name="Normal 21" xfId="250"/>
    <cellStyle name="Normal 21 2 38" xfId="309"/>
    <cellStyle name="Normal 21 66" xfId="165"/>
    <cellStyle name="Normal 22" xfId="251"/>
    <cellStyle name="Normal 23" xfId="299"/>
    <cellStyle name="Normal 24" xfId="346"/>
    <cellStyle name="Normal 25" xfId="343"/>
    <cellStyle name="Normal 257" xfId="239"/>
    <cellStyle name="Normal 26" xfId="341"/>
    <cellStyle name="Normal 27" xfId="331"/>
    <cellStyle name="Normal 28" xfId="339"/>
    <cellStyle name="Normal 3" xfId="166"/>
    <cellStyle name="Normal 3 10 5" xfId="335"/>
    <cellStyle name="Normal 3 2" xfId="167"/>
    <cellStyle name="Normal 3 2 2" xfId="226"/>
    <cellStyle name="Normal 3 2 3" xfId="277"/>
    <cellStyle name="Normal 3 2 82" xfId="284"/>
    <cellStyle name="Normal 3 3" xfId="168"/>
    <cellStyle name="Normal 3 3 2" xfId="281"/>
    <cellStyle name="Normal 3 4" xfId="330"/>
    <cellStyle name="Normal 3 4 4" xfId="265"/>
    <cellStyle name="Normal 3 5" xfId="350"/>
    <cellStyle name="Normal 3_Accounts-PIF" xfId="169"/>
    <cellStyle name="Normal 4" xfId="170"/>
    <cellStyle name="Normal 4 2" xfId="171"/>
    <cellStyle name="Normal 4 2 2 2" xfId="237"/>
    <cellStyle name="Normal 4 3" xfId="235"/>
    <cellStyle name="Normal 4_Accounts-PIF" xfId="172"/>
    <cellStyle name="Normal 40" xfId="273"/>
    <cellStyle name="Normal 461" xfId="313"/>
    <cellStyle name="Normal 462" xfId="319"/>
    <cellStyle name="Normal 467" xfId="254"/>
    <cellStyle name="Normal 5" xfId="173"/>
    <cellStyle name="Normal 5 2" xfId="174"/>
    <cellStyle name="Normal 5 2 2" xfId="175"/>
    <cellStyle name="Normal 5 2 2 2" xfId="176"/>
    <cellStyle name="Normal 5_PPF-JUNE Accounts (client final)" xfId="177"/>
    <cellStyle name="Normal 6" xfId="178"/>
    <cellStyle name="Normal 6 2" xfId="179"/>
    <cellStyle name="Normal 6 2 2" xfId="180"/>
    <cellStyle name="Normal 6 2 3" xfId="279"/>
    <cellStyle name="Normal 7" xfId="181"/>
    <cellStyle name="Normal 7 66" xfId="267"/>
    <cellStyle name="Normal 7_Xl0000034" xfId="280"/>
    <cellStyle name="Normal 71" xfId="243"/>
    <cellStyle name="Normal 8" xfId="182"/>
    <cellStyle name="Normal 8 5" xfId="314"/>
    <cellStyle name="Normal 9" xfId="183"/>
    <cellStyle name="Normal 94" xfId="184"/>
    <cellStyle name="Normal 94 2" xfId="276"/>
    <cellStyle name="Normal 94 3" xfId="282"/>
    <cellStyle name="Normal_5" xfId="185"/>
    <cellStyle name="Normal_Accounts 25 June to 31 July 2007 5 Columner 2" xfId="238"/>
    <cellStyle name="Normal_Accounts PEIF COPU" xfId="186"/>
    <cellStyle name="Normal_Notes - AFF (Updated) 2" xfId="187"/>
    <cellStyle name="Normal_PiF Accounts June 2010 After TY changes" xfId="224"/>
    <cellStyle name="Normal_Portfolio 2" xfId="188"/>
    <cellStyle name="Normal_Portfolio 2 2 2" xfId="189"/>
    <cellStyle name="Normal_Portfolio 2 3" xfId="244"/>
    <cellStyle name="Normal_UTP Half Yearly Acc 31 - 2002 2" xfId="190"/>
    <cellStyle name="Normal_Worksheet in   PGF 2005 final" xfId="191"/>
    <cellStyle name="Percent" xfId="192" builtinId="5"/>
    <cellStyle name="Percent (0)" xfId="193"/>
    <cellStyle name="Percent [2]" xfId="194"/>
    <cellStyle name="Percent [2] 2" xfId="195"/>
    <cellStyle name="Percent 10" xfId="253"/>
    <cellStyle name="Percent 11" xfId="264"/>
    <cellStyle name="Percent 12" xfId="342"/>
    <cellStyle name="Percent 13" xfId="345"/>
    <cellStyle name="Percent 14" xfId="336"/>
    <cellStyle name="Percent 15" xfId="334"/>
    <cellStyle name="Percent 16" xfId="338"/>
    <cellStyle name="Percent 2" xfId="196"/>
    <cellStyle name="Percent 2 2" xfId="197"/>
    <cellStyle name="Percent 2 2 2" xfId="198"/>
    <cellStyle name="Percent 2 2 2 2" xfId="283"/>
    <cellStyle name="Percent 2 2 3" xfId="287"/>
    <cellStyle name="Percent 2 3" xfId="199"/>
    <cellStyle name="Percent 2 4" xfId="200"/>
    <cellStyle name="Percent 2 4 2" xfId="278"/>
    <cellStyle name="Percent 2 5" xfId="201"/>
    <cellStyle name="Percent 2 6" xfId="202"/>
    <cellStyle name="Percent 22" xfId="291"/>
    <cellStyle name="Percent 3" xfId="203"/>
    <cellStyle name="Percent 3 2" xfId="288"/>
    <cellStyle name="Percent 4" xfId="204"/>
    <cellStyle name="Percent 4 2" xfId="205"/>
    <cellStyle name="Percent 5" xfId="206"/>
    <cellStyle name="Percent 5 2" xfId="207"/>
    <cellStyle name="Percent 5 2 2" xfId="208"/>
    <cellStyle name="Percent 6" xfId="209"/>
    <cellStyle name="Percent 6 2" xfId="210"/>
    <cellStyle name="Percent 6 3" xfId="211"/>
    <cellStyle name="Percent 7" xfId="212"/>
    <cellStyle name="Percent 8" xfId="213"/>
    <cellStyle name="Percent 8 3 2" xfId="304"/>
    <cellStyle name="Percent 9" xfId="214"/>
    <cellStyle name="Style 1" xfId="215"/>
    <cellStyle name="Style 1 2" xfId="216"/>
    <cellStyle name="Style 1 2 2" xfId="337"/>
    <cellStyle name="Style 1 3" xfId="217"/>
    <cellStyle name="Style 1 3 3" xfId="245"/>
    <cellStyle name="Style 1_5" xfId="218"/>
    <cellStyle name="Sub-group Hdg" xfId="219"/>
    <cellStyle name="Sub-heading" xfId="220"/>
    <cellStyle name="Tickmark" xfId="22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8.xml"/><Relationship Id="rId21" Type="http://schemas.openxmlformats.org/officeDocument/2006/relationships/externalLink" Target="externalLinks/externalLink2.xml"/><Relationship Id="rId63" Type="http://schemas.openxmlformats.org/officeDocument/2006/relationships/externalLink" Target="externalLinks/externalLink44.xml"/><Relationship Id="rId159" Type="http://schemas.openxmlformats.org/officeDocument/2006/relationships/externalLink" Target="externalLinks/externalLink140.xml"/><Relationship Id="rId170" Type="http://schemas.openxmlformats.org/officeDocument/2006/relationships/externalLink" Target="externalLinks/externalLink151.xml"/><Relationship Id="rId226" Type="http://schemas.openxmlformats.org/officeDocument/2006/relationships/externalLink" Target="externalLinks/externalLink207.xml"/><Relationship Id="rId268" Type="http://schemas.openxmlformats.org/officeDocument/2006/relationships/externalLink" Target="externalLinks/externalLink249.xml"/><Relationship Id="rId32" Type="http://schemas.openxmlformats.org/officeDocument/2006/relationships/externalLink" Target="externalLinks/externalLink13.xml"/><Relationship Id="rId74" Type="http://schemas.openxmlformats.org/officeDocument/2006/relationships/externalLink" Target="externalLinks/externalLink55.xml"/><Relationship Id="rId128" Type="http://schemas.openxmlformats.org/officeDocument/2006/relationships/externalLink" Target="externalLinks/externalLink109.xml"/><Relationship Id="rId5" Type="http://schemas.openxmlformats.org/officeDocument/2006/relationships/worksheet" Target="worksheets/sheet5.xml"/><Relationship Id="rId95" Type="http://schemas.openxmlformats.org/officeDocument/2006/relationships/externalLink" Target="externalLinks/externalLink76.xml"/><Relationship Id="rId160" Type="http://schemas.openxmlformats.org/officeDocument/2006/relationships/externalLink" Target="externalLinks/externalLink141.xml"/><Relationship Id="rId181" Type="http://schemas.openxmlformats.org/officeDocument/2006/relationships/externalLink" Target="externalLinks/externalLink162.xml"/><Relationship Id="rId216" Type="http://schemas.openxmlformats.org/officeDocument/2006/relationships/externalLink" Target="externalLinks/externalLink197.xml"/><Relationship Id="rId237" Type="http://schemas.openxmlformats.org/officeDocument/2006/relationships/externalLink" Target="externalLinks/externalLink218.xml"/><Relationship Id="rId258" Type="http://schemas.openxmlformats.org/officeDocument/2006/relationships/externalLink" Target="externalLinks/externalLink239.xml"/><Relationship Id="rId22" Type="http://schemas.openxmlformats.org/officeDocument/2006/relationships/externalLink" Target="externalLinks/externalLink3.xml"/><Relationship Id="rId43" Type="http://schemas.openxmlformats.org/officeDocument/2006/relationships/externalLink" Target="externalLinks/externalLink24.xml"/><Relationship Id="rId64" Type="http://schemas.openxmlformats.org/officeDocument/2006/relationships/externalLink" Target="externalLinks/externalLink45.xml"/><Relationship Id="rId118" Type="http://schemas.openxmlformats.org/officeDocument/2006/relationships/externalLink" Target="externalLinks/externalLink99.xml"/><Relationship Id="rId139" Type="http://schemas.openxmlformats.org/officeDocument/2006/relationships/externalLink" Target="externalLinks/externalLink120.xml"/><Relationship Id="rId85" Type="http://schemas.openxmlformats.org/officeDocument/2006/relationships/externalLink" Target="externalLinks/externalLink66.xml"/><Relationship Id="rId150" Type="http://schemas.openxmlformats.org/officeDocument/2006/relationships/externalLink" Target="externalLinks/externalLink131.xml"/><Relationship Id="rId171" Type="http://schemas.openxmlformats.org/officeDocument/2006/relationships/externalLink" Target="externalLinks/externalLink152.xml"/><Relationship Id="rId192" Type="http://schemas.openxmlformats.org/officeDocument/2006/relationships/externalLink" Target="externalLinks/externalLink173.xml"/><Relationship Id="rId206" Type="http://schemas.openxmlformats.org/officeDocument/2006/relationships/externalLink" Target="externalLinks/externalLink187.xml"/><Relationship Id="rId227" Type="http://schemas.openxmlformats.org/officeDocument/2006/relationships/externalLink" Target="externalLinks/externalLink208.xml"/><Relationship Id="rId248" Type="http://schemas.openxmlformats.org/officeDocument/2006/relationships/externalLink" Target="externalLinks/externalLink229.xml"/><Relationship Id="rId269" Type="http://schemas.openxmlformats.org/officeDocument/2006/relationships/externalLink" Target="externalLinks/externalLink250.xml"/><Relationship Id="rId12" Type="http://schemas.openxmlformats.org/officeDocument/2006/relationships/worksheet" Target="worksheets/sheet12.xml"/><Relationship Id="rId33" Type="http://schemas.openxmlformats.org/officeDocument/2006/relationships/externalLink" Target="externalLinks/externalLink14.xml"/><Relationship Id="rId108" Type="http://schemas.openxmlformats.org/officeDocument/2006/relationships/externalLink" Target="externalLinks/externalLink89.xml"/><Relationship Id="rId129" Type="http://schemas.openxmlformats.org/officeDocument/2006/relationships/externalLink" Target="externalLinks/externalLink110.xml"/><Relationship Id="rId54" Type="http://schemas.openxmlformats.org/officeDocument/2006/relationships/externalLink" Target="externalLinks/externalLink35.xml"/><Relationship Id="rId75" Type="http://schemas.openxmlformats.org/officeDocument/2006/relationships/externalLink" Target="externalLinks/externalLink56.xml"/><Relationship Id="rId96" Type="http://schemas.openxmlformats.org/officeDocument/2006/relationships/externalLink" Target="externalLinks/externalLink77.xml"/><Relationship Id="rId140" Type="http://schemas.openxmlformats.org/officeDocument/2006/relationships/externalLink" Target="externalLinks/externalLink121.xml"/><Relationship Id="rId161" Type="http://schemas.openxmlformats.org/officeDocument/2006/relationships/externalLink" Target="externalLinks/externalLink142.xml"/><Relationship Id="rId182" Type="http://schemas.openxmlformats.org/officeDocument/2006/relationships/externalLink" Target="externalLinks/externalLink163.xml"/><Relationship Id="rId217" Type="http://schemas.openxmlformats.org/officeDocument/2006/relationships/externalLink" Target="externalLinks/externalLink198.xml"/><Relationship Id="rId6" Type="http://schemas.openxmlformats.org/officeDocument/2006/relationships/worksheet" Target="worksheets/sheet6.xml"/><Relationship Id="rId238" Type="http://schemas.openxmlformats.org/officeDocument/2006/relationships/externalLink" Target="externalLinks/externalLink219.xml"/><Relationship Id="rId259" Type="http://schemas.openxmlformats.org/officeDocument/2006/relationships/externalLink" Target="externalLinks/externalLink240.xml"/><Relationship Id="rId23" Type="http://schemas.openxmlformats.org/officeDocument/2006/relationships/externalLink" Target="externalLinks/externalLink4.xml"/><Relationship Id="rId119" Type="http://schemas.openxmlformats.org/officeDocument/2006/relationships/externalLink" Target="externalLinks/externalLink100.xml"/><Relationship Id="rId270" Type="http://schemas.openxmlformats.org/officeDocument/2006/relationships/externalLink" Target="externalLinks/externalLink251.xml"/><Relationship Id="rId44" Type="http://schemas.openxmlformats.org/officeDocument/2006/relationships/externalLink" Target="externalLinks/externalLink25.xml"/><Relationship Id="rId65" Type="http://schemas.openxmlformats.org/officeDocument/2006/relationships/externalLink" Target="externalLinks/externalLink46.xml"/><Relationship Id="rId86" Type="http://schemas.openxmlformats.org/officeDocument/2006/relationships/externalLink" Target="externalLinks/externalLink67.xml"/><Relationship Id="rId130" Type="http://schemas.openxmlformats.org/officeDocument/2006/relationships/externalLink" Target="externalLinks/externalLink111.xml"/><Relationship Id="rId151" Type="http://schemas.openxmlformats.org/officeDocument/2006/relationships/externalLink" Target="externalLinks/externalLink132.xml"/><Relationship Id="rId172" Type="http://schemas.openxmlformats.org/officeDocument/2006/relationships/externalLink" Target="externalLinks/externalLink153.xml"/><Relationship Id="rId193" Type="http://schemas.openxmlformats.org/officeDocument/2006/relationships/externalLink" Target="externalLinks/externalLink174.xml"/><Relationship Id="rId207" Type="http://schemas.openxmlformats.org/officeDocument/2006/relationships/externalLink" Target="externalLinks/externalLink188.xml"/><Relationship Id="rId228" Type="http://schemas.openxmlformats.org/officeDocument/2006/relationships/externalLink" Target="externalLinks/externalLink209.xml"/><Relationship Id="rId249" Type="http://schemas.openxmlformats.org/officeDocument/2006/relationships/externalLink" Target="externalLinks/externalLink230.xml"/><Relationship Id="rId13" Type="http://schemas.openxmlformats.org/officeDocument/2006/relationships/worksheet" Target="worksheets/sheet13.xml"/><Relationship Id="rId109" Type="http://schemas.openxmlformats.org/officeDocument/2006/relationships/externalLink" Target="externalLinks/externalLink90.xml"/><Relationship Id="rId260" Type="http://schemas.openxmlformats.org/officeDocument/2006/relationships/externalLink" Target="externalLinks/externalLink241.xml"/><Relationship Id="rId34" Type="http://schemas.openxmlformats.org/officeDocument/2006/relationships/externalLink" Target="externalLinks/externalLink15.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20" Type="http://schemas.openxmlformats.org/officeDocument/2006/relationships/externalLink" Target="externalLinks/externalLink101.xml"/><Relationship Id="rId141" Type="http://schemas.openxmlformats.org/officeDocument/2006/relationships/externalLink" Target="externalLinks/externalLink122.xml"/><Relationship Id="rId7" Type="http://schemas.openxmlformats.org/officeDocument/2006/relationships/worksheet" Target="worksheets/sheet7.xml"/><Relationship Id="rId162" Type="http://schemas.openxmlformats.org/officeDocument/2006/relationships/externalLink" Target="externalLinks/externalLink143.xml"/><Relationship Id="rId183" Type="http://schemas.openxmlformats.org/officeDocument/2006/relationships/externalLink" Target="externalLinks/externalLink164.xml"/><Relationship Id="rId218" Type="http://schemas.openxmlformats.org/officeDocument/2006/relationships/externalLink" Target="externalLinks/externalLink199.xml"/><Relationship Id="rId239" Type="http://schemas.openxmlformats.org/officeDocument/2006/relationships/externalLink" Target="externalLinks/externalLink220.xml"/><Relationship Id="rId250" Type="http://schemas.openxmlformats.org/officeDocument/2006/relationships/externalLink" Target="externalLinks/externalLink231.xml"/><Relationship Id="rId271" Type="http://schemas.openxmlformats.org/officeDocument/2006/relationships/theme" Target="theme/theme1.xml"/><Relationship Id="rId24" Type="http://schemas.openxmlformats.org/officeDocument/2006/relationships/externalLink" Target="externalLinks/externalLink5.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31" Type="http://schemas.openxmlformats.org/officeDocument/2006/relationships/externalLink" Target="externalLinks/externalLink112.xml"/><Relationship Id="rId152" Type="http://schemas.openxmlformats.org/officeDocument/2006/relationships/externalLink" Target="externalLinks/externalLink133.xml"/><Relationship Id="rId173" Type="http://schemas.openxmlformats.org/officeDocument/2006/relationships/externalLink" Target="externalLinks/externalLink154.xml"/><Relationship Id="rId194" Type="http://schemas.openxmlformats.org/officeDocument/2006/relationships/externalLink" Target="externalLinks/externalLink175.xml"/><Relationship Id="rId208" Type="http://schemas.openxmlformats.org/officeDocument/2006/relationships/externalLink" Target="externalLinks/externalLink189.xml"/><Relationship Id="rId229" Type="http://schemas.openxmlformats.org/officeDocument/2006/relationships/externalLink" Target="externalLinks/externalLink210.xml"/><Relationship Id="rId240" Type="http://schemas.openxmlformats.org/officeDocument/2006/relationships/externalLink" Target="externalLinks/externalLink221.xml"/><Relationship Id="rId261" Type="http://schemas.openxmlformats.org/officeDocument/2006/relationships/externalLink" Target="externalLinks/externalLink242.xml"/><Relationship Id="rId14" Type="http://schemas.openxmlformats.org/officeDocument/2006/relationships/worksheet" Target="worksheets/sheet14.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8" Type="http://schemas.openxmlformats.org/officeDocument/2006/relationships/worksheet" Target="worksheets/sheet8.xml"/><Relationship Id="rId98" Type="http://schemas.openxmlformats.org/officeDocument/2006/relationships/externalLink" Target="externalLinks/externalLink79.xml"/><Relationship Id="rId121" Type="http://schemas.openxmlformats.org/officeDocument/2006/relationships/externalLink" Target="externalLinks/externalLink102.xml"/><Relationship Id="rId142" Type="http://schemas.openxmlformats.org/officeDocument/2006/relationships/externalLink" Target="externalLinks/externalLink123.xml"/><Relationship Id="rId163" Type="http://schemas.openxmlformats.org/officeDocument/2006/relationships/externalLink" Target="externalLinks/externalLink144.xml"/><Relationship Id="rId184" Type="http://schemas.openxmlformats.org/officeDocument/2006/relationships/externalLink" Target="externalLinks/externalLink165.xml"/><Relationship Id="rId219" Type="http://schemas.openxmlformats.org/officeDocument/2006/relationships/externalLink" Target="externalLinks/externalLink200.xml"/><Relationship Id="rId230" Type="http://schemas.openxmlformats.org/officeDocument/2006/relationships/externalLink" Target="externalLinks/externalLink211.xml"/><Relationship Id="rId251" Type="http://schemas.openxmlformats.org/officeDocument/2006/relationships/externalLink" Target="externalLinks/externalLink232.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272" Type="http://schemas.openxmlformats.org/officeDocument/2006/relationships/styles" Target="styles.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32" Type="http://schemas.openxmlformats.org/officeDocument/2006/relationships/externalLink" Target="externalLinks/externalLink113.xml"/><Relationship Id="rId153" Type="http://schemas.openxmlformats.org/officeDocument/2006/relationships/externalLink" Target="externalLinks/externalLink134.xml"/><Relationship Id="rId174" Type="http://schemas.openxmlformats.org/officeDocument/2006/relationships/externalLink" Target="externalLinks/externalLink155.xml"/><Relationship Id="rId195" Type="http://schemas.openxmlformats.org/officeDocument/2006/relationships/externalLink" Target="externalLinks/externalLink176.xml"/><Relationship Id="rId209" Type="http://schemas.openxmlformats.org/officeDocument/2006/relationships/externalLink" Target="externalLinks/externalLink190.xml"/><Relationship Id="rId220" Type="http://schemas.openxmlformats.org/officeDocument/2006/relationships/externalLink" Target="externalLinks/externalLink201.xml"/><Relationship Id="rId241" Type="http://schemas.openxmlformats.org/officeDocument/2006/relationships/externalLink" Target="externalLinks/externalLink222.xml"/><Relationship Id="rId15" Type="http://schemas.openxmlformats.org/officeDocument/2006/relationships/worksheet" Target="worksheets/sheet15.xml"/><Relationship Id="rId36" Type="http://schemas.openxmlformats.org/officeDocument/2006/relationships/externalLink" Target="externalLinks/externalLink17.xml"/><Relationship Id="rId57" Type="http://schemas.openxmlformats.org/officeDocument/2006/relationships/externalLink" Target="externalLinks/externalLink38.xml"/><Relationship Id="rId262" Type="http://schemas.openxmlformats.org/officeDocument/2006/relationships/externalLink" Target="externalLinks/externalLink243.xml"/><Relationship Id="rId78" Type="http://schemas.openxmlformats.org/officeDocument/2006/relationships/externalLink" Target="externalLinks/externalLink59.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externalLink" Target="externalLinks/externalLink103.xml"/><Relationship Id="rId143" Type="http://schemas.openxmlformats.org/officeDocument/2006/relationships/externalLink" Target="externalLinks/externalLink124.xml"/><Relationship Id="rId164" Type="http://schemas.openxmlformats.org/officeDocument/2006/relationships/externalLink" Target="externalLinks/externalLink145.xml"/><Relationship Id="rId185" Type="http://schemas.openxmlformats.org/officeDocument/2006/relationships/externalLink" Target="externalLinks/externalLink166.xml"/><Relationship Id="rId9" Type="http://schemas.openxmlformats.org/officeDocument/2006/relationships/worksheet" Target="worksheets/sheet9.xml"/><Relationship Id="rId210" Type="http://schemas.openxmlformats.org/officeDocument/2006/relationships/externalLink" Target="externalLinks/externalLink191.xml"/><Relationship Id="rId26" Type="http://schemas.openxmlformats.org/officeDocument/2006/relationships/externalLink" Target="externalLinks/externalLink7.xml"/><Relationship Id="rId231" Type="http://schemas.openxmlformats.org/officeDocument/2006/relationships/externalLink" Target="externalLinks/externalLink212.xml"/><Relationship Id="rId252" Type="http://schemas.openxmlformats.org/officeDocument/2006/relationships/externalLink" Target="externalLinks/externalLink233.xml"/><Relationship Id="rId273" Type="http://schemas.openxmlformats.org/officeDocument/2006/relationships/sharedStrings" Target="sharedStrings.xml"/><Relationship Id="rId47" Type="http://schemas.openxmlformats.org/officeDocument/2006/relationships/externalLink" Target="externalLinks/externalLink28.xml"/><Relationship Id="rId68" Type="http://schemas.openxmlformats.org/officeDocument/2006/relationships/externalLink" Target="externalLinks/externalLink49.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33" Type="http://schemas.openxmlformats.org/officeDocument/2006/relationships/externalLink" Target="externalLinks/externalLink114.xml"/><Relationship Id="rId154" Type="http://schemas.openxmlformats.org/officeDocument/2006/relationships/externalLink" Target="externalLinks/externalLink135.xml"/><Relationship Id="rId175" Type="http://schemas.openxmlformats.org/officeDocument/2006/relationships/externalLink" Target="externalLinks/externalLink156.xml"/><Relationship Id="rId196" Type="http://schemas.openxmlformats.org/officeDocument/2006/relationships/externalLink" Target="externalLinks/externalLink177.xml"/><Relationship Id="rId200" Type="http://schemas.openxmlformats.org/officeDocument/2006/relationships/externalLink" Target="externalLinks/externalLink181.xml"/><Relationship Id="rId16" Type="http://schemas.openxmlformats.org/officeDocument/2006/relationships/worksheet" Target="worksheets/sheet16.xml"/><Relationship Id="rId221" Type="http://schemas.openxmlformats.org/officeDocument/2006/relationships/externalLink" Target="externalLinks/externalLink202.xml"/><Relationship Id="rId242" Type="http://schemas.openxmlformats.org/officeDocument/2006/relationships/externalLink" Target="externalLinks/externalLink223.xml"/><Relationship Id="rId263" Type="http://schemas.openxmlformats.org/officeDocument/2006/relationships/externalLink" Target="externalLinks/externalLink244.xml"/><Relationship Id="rId37" Type="http://schemas.openxmlformats.org/officeDocument/2006/relationships/externalLink" Target="externalLinks/externalLink18.xml"/><Relationship Id="rId58" Type="http://schemas.openxmlformats.org/officeDocument/2006/relationships/externalLink" Target="externalLinks/externalLink39.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externalLink" Target="externalLinks/externalLink104.xml"/><Relationship Id="rId144" Type="http://schemas.openxmlformats.org/officeDocument/2006/relationships/externalLink" Target="externalLinks/externalLink125.xml"/><Relationship Id="rId90" Type="http://schemas.openxmlformats.org/officeDocument/2006/relationships/externalLink" Target="externalLinks/externalLink71.xml"/><Relationship Id="rId165" Type="http://schemas.openxmlformats.org/officeDocument/2006/relationships/externalLink" Target="externalLinks/externalLink146.xml"/><Relationship Id="rId186" Type="http://schemas.openxmlformats.org/officeDocument/2006/relationships/externalLink" Target="externalLinks/externalLink167.xml"/><Relationship Id="rId211" Type="http://schemas.openxmlformats.org/officeDocument/2006/relationships/externalLink" Target="externalLinks/externalLink192.xml"/><Relationship Id="rId232" Type="http://schemas.openxmlformats.org/officeDocument/2006/relationships/externalLink" Target="externalLinks/externalLink213.xml"/><Relationship Id="rId253" Type="http://schemas.openxmlformats.org/officeDocument/2006/relationships/externalLink" Target="externalLinks/externalLink234.xml"/><Relationship Id="rId274" Type="http://schemas.openxmlformats.org/officeDocument/2006/relationships/calcChain" Target="calcChain.xml"/><Relationship Id="rId27" Type="http://schemas.openxmlformats.org/officeDocument/2006/relationships/externalLink" Target="externalLinks/externalLink8.xml"/><Relationship Id="rId48" Type="http://schemas.openxmlformats.org/officeDocument/2006/relationships/externalLink" Target="externalLinks/externalLink29.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34" Type="http://schemas.openxmlformats.org/officeDocument/2006/relationships/externalLink" Target="externalLinks/externalLink115.xml"/><Relationship Id="rId80" Type="http://schemas.openxmlformats.org/officeDocument/2006/relationships/externalLink" Target="externalLinks/externalLink61.xml"/><Relationship Id="rId155" Type="http://schemas.openxmlformats.org/officeDocument/2006/relationships/externalLink" Target="externalLinks/externalLink136.xml"/><Relationship Id="rId176" Type="http://schemas.openxmlformats.org/officeDocument/2006/relationships/externalLink" Target="externalLinks/externalLink157.xml"/><Relationship Id="rId197" Type="http://schemas.openxmlformats.org/officeDocument/2006/relationships/externalLink" Target="externalLinks/externalLink178.xml"/><Relationship Id="rId201" Type="http://schemas.openxmlformats.org/officeDocument/2006/relationships/externalLink" Target="externalLinks/externalLink182.xml"/><Relationship Id="rId222" Type="http://schemas.openxmlformats.org/officeDocument/2006/relationships/externalLink" Target="externalLinks/externalLink203.xml"/><Relationship Id="rId243" Type="http://schemas.openxmlformats.org/officeDocument/2006/relationships/externalLink" Target="externalLinks/externalLink224.xml"/><Relationship Id="rId264" Type="http://schemas.openxmlformats.org/officeDocument/2006/relationships/externalLink" Target="externalLinks/externalLink245.xml"/><Relationship Id="rId17" Type="http://schemas.openxmlformats.org/officeDocument/2006/relationships/worksheet" Target="worksheets/sheet17.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24" Type="http://schemas.openxmlformats.org/officeDocument/2006/relationships/externalLink" Target="externalLinks/externalLink105.xml"/><Relationship Id="rId70" Type="http://schemas.openxmlformats.org/officeDocument/2006/relationships/externalLink" Target="externalLinks/externalLink51.xml"/><Relationship Id="rId91" Type="http://schemas.openxmlformats.org/officeDocument/2006/relationships/externalLink" Target="externalLinks/externalLink72.xml"/><Relationship Id="rId145" Type="http://schemas.openxmlformats.org/officeDocument/2006/relationships/externalLink" Target="externalLinks/externalLink126.xml"/><Relationship Id="rId166" Type="http://schemas.openxmlformats.org/officeDocument/2006/relationships/externalLink" Target="externalLinks/externalLink147.xml"/><Relationship Id="rId187" Type="http://schemas.openxmlformats.org/officeDocument/2006/relationships/externalLink" Target="externalLinks/externalLink168.xml"/><Relationship Id="rId1" Type="http://schemas.openxmlformats.org/officeDocument/2006/relationships/worksheet" Target="worksheets/sheet1.xml"/><Relationship Id="rId212" Type="http://schemas.openxmlformats.org/officeDocument/2006/relationships/externalLink" Target="externalLinks/externalLink193.xml"/><Relationship Id="rId233" Type="http://schemas.openxmlformats.org/officeDocument/2006/relationships/externalLink" Target="externalLinks/externalLink214.xml"/><Relationship Id="rId254" Type="http://schemas.openxmlformats.org/officeDocument/2006/relationships/externalLink" Target="externalLinks/externalLink235.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275" Type="http://schemas.openxmlformats.org/officeDocument/2006/relationships/customXml" Target="../customXml/item1.xml"/><Relationship Id="rId60" Type="http://schemas.openxmlformats.org/officeDocument/2006/relationships/externalLink" Target="externalLinks/externalLink41.xml"/><Relationship Id="rId81" Type="http://schemas.openxmlformats.org/officeDocument/2006/relationships/externalLink" Target="externalLinks/externalLink62.xml"/><Relationship Id="rId135" Type="http://schemas.openxmlformats.org/officeDocument/2006/relationships/externalLink" Target="externalLinks/externalLink116.xml"/><Relationship Id="rId156" Type="http://schemas.openxmlformats.org/officeDocument/2006/relationships/externalLink" Target="externalLinks/externalLink137.xml"/><Relationship Id="rId177" Type="http://schemas.openxmlformats.org/officeDocument/2006/relationships/externalLink" Target="externalLinks/externalLink158.xml"/><Relationship Id="rId198" Type="http://schemas.openxmlformats.org/officeDocument/2006/relationships/externalLink" Target="externalLinks/externalLink179.xml"/><Relationship Id="rId202" Type="http://schemas.openxmlformats.org/officeDocument/2006/relationships/externalLink" Target="externalLinks/externalLink183.xml"/><Relationship Id="rId223" Type="http://schemas.openxmlformats.org/officeDocument/2006/relationships/externalLink" Target="externalLinks/externalLink204.xml"/><Relationship Id="rId244" Type="http://schemas.openxmlformats.org/officeDocument/2006/relationships/externalLink" Target="externalLinks/externalLink225.xml"/><Relationship Id="rId18" Type="http://schemas.openxmlformats.org/officeDocument/2006/relationships/worksheet" Target="worksheets/sheet18.xml"/><Relationship Id="rId39" Type="http://schemas.openxmlformats.org/officeDocument/2006/relationships/externalLink" Target="externalLinks/externalLink20.xml"/><Relationship Id="rId265" Type="http://schemas.openxmlformats.org/officeDocument/2006/relationships/externalLink" Target="externalLinks/externalLink246.xml"/><Relationship Id="rId50" Type="http://schemas.openxmlformats.org/officeDocument/2006/relationships/externalLink" Target="externalLinks/externalLink31.xml"/><Relationship Id="rId104" Type="http://schemas.openxmlformats.org/officeDocument/2006/relationships/externalLink" Target="externalLinks/externalLink85.xml"/><Relationship Id="rId125" Type="http://schemas.openxmlformats.org/officeDocument/2006/relationships/externalLink" Target="externalLinks/externalLink106.xml"/><Relationship Id="rId146" Type="http://schemas.openxmlformats.org/officeDocument/2006/relationships/externalLink" Target="externalLinks/externalLink127.xml"/><Relationship Id="rId167" Type="http://schemas.openxmlformats.org/officeDocument/2006/relationships/externalLink" Target="externalLinks/externalLink148.xml"/><Relationship Id="rId188" Type="http://schemas.openxmlformats.org/officeDocument/2006/relationships/externalLink" Target="externalLinks/externalLink169.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13" Type="http://schemas.openxmlformats.org/officeDocument/2006/relationships/externalLink" Target="externalLinks/externalLink194.xml"/><Relationship Id="rId234" Type="http://schemas.openxmlformats.org/officeDocument/2006/relationships/externalLink" Target="externalLinks/externalLink215.xml"/><Relationship Id="rId2" Type="http://schemas.openxmlformats.org/officeDocument/2006/relationships/worksheet" Target="worksheets/sheet2.xml"/><Relationship Id="rId29" Type="http://schemas.openxmlformats.org/officeDocument/2006/relationships/externalLink" Target="externalLinks/externalLink10.xml"/><Relationship Id="rId255" Type="http://schemas.openxmlformats.org/officeDocument/2006/relationships/externalLink" Target="externalLinks/externalLink236.xml"/><Relationship Id="rId40" Type="http://schemas.openxmlformats.org/officeDocument/2006/relationships/externalLink" Target="externalLinks/externalLink21.xml"/><Relationship Id="rId115" Type="http://schemas.openxmlformats.org/officeDocument/2006/relationships/externalLink" Target="externalLinks/externalLink96.xml"/><Relationship Id="rId136" Type="http://schemas.openxmlformats.org/officeDocument/2006/relationships/externalLink" Target="externalLinks/externalLink117.xml"/><Relationship Id="rId157" Type="http://schemas.openxmlformats.org/officeDocument/2006/relationships/externalLink" Target="externalLinks/externalLink138.xml"/><Relationship Id="rId178" Type="http://schemas.openxmlformats.org/officeDocument/2006/relationships/externalLink" Target="externalLinks/externalLink159.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9" Type="http://schemas.openxmlformats.org/officeDocument/2006/relationships/externalLink" Target="externalLinks/externalLink180.xml"/><Relationship Id="rId203" Type="http://schemas.openxmlformats.org/officeDocument/2006/relationships/externalLink" Target="externalLinks/externalLink184.xml"/><Relationship Id="rId19" Type="http://schemas.openxmlformats.org/officeDocument/2006/relationships/worksheet" Target="worksheets/sheet19.xml"/><Relationship Id="rId224" Type="http://schemas.openxmlformats.org/officeDocument/2006/relationships/externalLink" Target="externalLinks/externalLink205.xml"/><Relationship Id="rId245" Type="http://schemas.openxmlformats.org/officeDocument/2006/relationships/externalLink" Target="externalLinks/externalLink226.xml"/><Relationship Id="rId266" Type="http://schemas.openxmlformats.org/officeDocument/2006/relationships/externalLink" Target="externalLinks/externalLink247.xml"/><Relationship Id="rId30" Type="http://schemas.openxmlformats.org/officeDocument/2006/relationships/externalLink" Target="externalLinks/externalLink11.xml"/><Relationship Id="rId105" Type="http://schemas.openxmlformats.org/officeDocument/2006/relationships/externalLink" Target="externalLinks/externalLink86.xml"/><Relationship Id="rId126" Type="http://schemas.openxmlformats.org/officeDocument/2006/relationships/externalLink" Target="externalLinks/externalLink107.xml"/><Relationship Id="rId147" Type="http://schemas.openxmlformats.org/officeDocument/2006/relationships/externalLink" Target="externalLinks/externalLink128.xml"/><Relationship Id="rId168" Type="http://schemas.openxmlformats.org/officeDocument/2006/relationships/externalLink" Target="externalLinks/externalLink149.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189" Type="http://schemas.openxmlformats.org/officeDocument/2006/relationships/externalLink" Target="externalLinks/externalLink170.xml"/><Relationship Id="rId3" Type="http://schemas.openxmlformats.org/officeDocument/2006/relationships/worksheet" Target="worksheets/sheet3.xml"/><Relationship Id="rId214" Type="http://schemas.openxmlformats.org/officeDocument/2006/relationships/externalLink" Target="externalLinks/externalLink195.xml"/><Relationship Id="rId235" Type="http://schemas.openxmlformats.org/officeDocument/2006/relationships/externalLink" Target="externalLinks/externalLink216.xml"/><Relationship Id="rId256" Type="http://schemas.openxmlformats.org/officeDocument/2006/relationships/externalLink" Target="externalLinks/externalLink237.xml"/><Relationship Id="rId116" Type="http://schemas.openxmlformats.org/officeDocument/2006/relationships/externalLink" Target="externalLinks/externalLink97.xml"/><Relationship Id="rId137" Type="http://schemas.openxmlformats.org/officeDocument/2006/relationships/externalLink" Target="externalLinks/externalLink118.xml"/><Relationship Id="rId158" Type="http://schemas.openxmlformats.org/officeDocument/2006/relationships/externalLink" Target="externalLinks/externalLink139.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179" Type="http://schemas.openxmlformats.org/officeDocument/2006/relationships/externalLink" Target="externalLinks/externalLink160.xml"/><Relationship Id="rId190" Type="http://schemas.openxmlformats.org/officeDocument/2006/relationships/externalLink" Target="externalLinks/externalLink171.xml"/><Relationship Id="rId204" Type="http://schemas.openxmlformats.org/officeDocument/2006/relationships/externalLink" Target="externalLinks/externalLink185.xml"/><Relationship Id="rId225" Type="http://schemas.openxmlformats.org/officeDocument/2006/relationships/externalLink" Target="externalLinks/externalLink206.xml"/><Relationship Id="rId246" Type="http://schemas.openxmlformats.org/officeDocument/2006/relationships/externalLink" Target="externalLinks/externalLink227.xml"/><Relationship Id="rId267" Type="http://schemas.openxmlformats.org/officeDocument/2006/relationships/externalLink" Target="externalLinks/externalLink248.xml"/><Relationship Id="rId106" Type="http://schemas.openxmlformats.org/officeDocument/2006/relationships/externalLink" Target="externalLinks/externalLink87.xml"/><Relationship Id="rId127" Type="http://schemas.openxmlformats.org/officeDocument/2006/relationships/externalLink" Target="externalLinks/externalLink108.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94" Type="http://schemas.openxmlformats.org/officeDocument/2006/relationships/externalLink" Target="externalLinks/externalLink75.xml"/><Relationship Id="rId148" Type="http://schemas.openxmlformats.org/officeDocument/2006/relationships/externalLink" Target="externalLinks/externalLink129.xml"/><Relationship Id="rId169" Type="http://schemas.openxmlformats.org/officeDocument/2006/relationships/externalLink" Target="externalLinks/externalLink150.xml"/><Relationship Id="rId4" Type="http://schemas.openxmlformats.org/officeDocument/2006/relationships/worksheet" Target="worksheets/sheet4.xml"/><Relationship Id="rId180" Type="http://schemas.openxmlformats.org/officeDocument/2006/relationships/externalLink" Target="externalLinks/externalLink161.xml"/><Relationship Id="rId215" Type="http://schemas.openxmlformats.org/officeDocument/2006/relationships/externalLink" Target="externalLinks/externalLink196.xml"/><Relationship Id="rId236" Type="http://schemas.openxmlformats.org/officeDocument/2006/relationships/externalLink" Target="externalLinks/externalLink217.xml"/><Relationship Id="rId257" Type="http://schemas.openxmlformats.org/officeDocument/2006/relationships/externalLink" Target="externalLinks/externalLink238.xml"/><Relationship Id="rId42" Type="http://schemas.openxmlformats.org/officeDocument/2006/relationships/externalLink" Target="externalLinks/externalLink23.xml"/><Relationship Id="rId84" Type="http://schemas.openxmlformats.org/officeDocument/2006/relationships/externalLink" Target="externalLinks/externalLink65.xml"/><Relationship Id="rId138" Type="http://schemas.openxmlformats.org/officeDocument/2006/relationships/externalLink" Target="externalLinks/externalLink119.xml"/><Relationship Id="rId191" Type="http://schemas.openxmlformats.org/officeDocument/2006/relationships/externalLink" Target="externalLinks/externalLink172.xml"/><Relationship Id="rId205" Type="http://schemas.openxmlformats.org/officeDocument/2006/relationships/externalLink" Target="externalLinks/externalLink186.xml"/><Relationship Id="rId247" Type="http://schemas.openxmlformats.org/officeDocument/2006/relationships/externalLink" Target="externalLinks/externalLink228.xml"/><Relationship Id="rId107" Type="http://schemas.openxmlformats.org/officeDocument/2006/relationships/externalLink" Target="externalLinks/externalLink88.xml"/><Relationship Id="rId11" Type="http://schemas.openxmlformats.org/officeDocument/2006/relationships/worksheet" Target="worksheets/sheet11.xml"/><Relationship Id="rId53" Type="http://schemas.openxmlformats.org/officeDocument/2006/relationships/externalLink" Target="externalLinks/externalLink34.xml"/><Relationship Id="rId149" Type="http://schemas.openxmlformats.org/officeDocument/2006/relationships/externalLink" Target="externalLinks/externalLink130.xml"/></Relationships>
</file>

<file path=xl/drawings/drawing1.xml><?xml version="1.0" encoding="utf-8"?>
<xdr:wsDr xmlns:xdr="http://schemas.openxmlformats.org/drawingml/2006/spreadsheetDrawing" xmlns:a="http://schemas.openxmlformats.org/drawingml/2006/main">
  <xdr:twoCellAnchor>
    <xdr:from>
      <xdr:col>0</xdr:col>
      <xdr:colOff>941294</xdr:colOff>
      <xdr:row>63</xdr:row>
      <xdr:rowOff>0</xdr:rowOff>
    </xdr:from>
    <xdr:to>
      <xdr:col>0</xdr:col>
      <xdr:colOff>2185147</xdr:colOff>
      <xdr:row>63</xdr:row>
      <xdr:rowOff>0</xdr:rowOff>
    </xdr:to>
    <xdr:cxnSp macro="">
      <xdr:nvCxnSpPr>
        <xdr:cNvPr id="2" name="Straight Connector 1">
          <a:extLst>
            <a:ext uri="{FF2B5EF4-FFF2-40B4-BE49-F238E27FC236}">
              <a16:creationId xmlns:a16="http://schemas.microsoft.com/office/drawing/2014/main" id="{00000000-0008-0000-0A00-000002000000}"/>
            </a:ext>
          </a:extLst>
        </xdr:cNvPr>
        <xdr:cNvCxnSpPr/>
      </xdr:nvCxnSpPr>
      <xdr:spPr>
        <a:xfrm>
          <a:off x="941294" y="10953750"/>
          <a:ext cx="124385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941294</xdr:colOff>
      <xdr:row>41</xdr:row>
      <xdr:rowOff>0</xdr:rowOff>
    </xdr:from>
    <xdr:to>
      <xdr:col>0</xdr:col>
      <xdr:colOff>2185147</xdr:colOff>
      <xdr:row>41</xdr:row>
      <xdr:rowOff>0</xdr:rowOff>
    </xdr:to>
    <xdr:cxnSp macro="">
      <xdr:nvCxnSpPr>
        <xdr:cNvPr id="2" name="Straight Connector 1">
          <a:extLst>
            <a:ext uri="{FF2B5EF4-FFF2-40B4-BE49-F238E27FC236}">
              <a16:creationId xmlns:a16="http://schemas.microsoft.com/office/drawing/2014/main" id="{00000000-0008-0000-0D00-000002000000}"/>
            </a:ext>
          </a:extLst>
        </xdr:cNvPr>
        <xdr:cNvCxnSpPr/>
      </xdr:nvCxnSpPr>
      <xdr:spPr>
        <a:xfrm>
          <a:off x="169769" y="9486900"/>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MUNEER~1.ZAI\LOCALS~1\Temp\Rar$DI00.547\Documents%20and%20Settings\kamran.ahmed\Desktop\31-march-2007%20mk%20ovs%20cons\bahrain\bahrain%20%20Form%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2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11.2.210\Current%20Data\IGIFS\IGI%20Investment%20Bank\Settlements\VOUCHER%20OF%20SHRS\MARCH%2030,%2020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1.138.119\Data\USB%20Backup%2006.07.07\FI%20Capital%20Calculation%20as%20of%20March,%2031%2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Dec%20Calculation\International%20Portfolio%20as%20of%2031%20December%202006v.4.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uditci\auditshare\KPMG%20Data\OLD%20Data%20(NJI%20&amp;%20CICL)\CICL\Working%20Papers\Investments-2007\saeed%20data\Portfolio-Dec%2031st%202007-VER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ileserver\Deloitte\Users\myasco\Desktop\backup%20c\ACCOUNTS2003\Final%20Accounts%202003MARCH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72.16.7.209\SharedDocs\DOCUME~1\FIN-GH~1\LOCALS~1\Temp\notes6030C8\Newletter%20Requirements%20March-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WINDOWS\Desktop\reporting%20pack%20%20rec%205th%205pm\Sudan.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March%20Calculation\Data%20Recieved\Corp%20&amp;%20Comm\Basel%202%20Report%200307%20-%20Qatar%20Corpor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ileserver\new%20audit%202\alfalh%20GHP\finalization\BF\Finalization\Prelim-Final%20Analytical%20Review-%20B%20F%20Modarab.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Startup" Target="STATISTICS/STATS%20-%202003/PLAN%202003/PLAN%202003%20RECEIVED%20FROM%20BRANCHES/SUDA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klhrmeyfs01\server%20tax\TEMP\Master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2.249.49\aftababbas\Users\Myasco\AppData\Roaming\Microsoft\Excel\XLSTART\Shafique\Arif\Fixed%20Assets\FA-2003\Monthly%20Fa%20Sch%203%20QTR\09Fixed%20Asset%20Schedule-Format-NEW%20Maste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0.211.2.210\Current%20Data\Documents%20and%20Settings\atiq.rahman\Local%20Settings\Temporary%20Internet%20Files\Content.Outlook\T37QH558\FEEL-%2031-12-20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11.2.210\Current%20Data\d%20drive%20data%2015-12-09\MIS-CFC%202009\FEEL%202009\FEEL-%2005-01-201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ReportingPack.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Overseas%20Statements\F&amp;S\All\SUDA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T:\Global\Tax%20Year%202007\01-Final%20Return\01-Global%20Return%20-%20TY%202007-4%20(Jawed)-2-Kazi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mran.ahmed\Desktop\31-march-2007%20mk%20ovs%20cons\bahrain\bahrain%20%20Form%201.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2321%20Financial%20Statements%20Review%20Workbook%20JSAIF"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11.2.210\Current%20Data\Treasury-BO\Documents%20and%20Settings\AShamim\My%20Documents\BIDAU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Y:\AIF\Users\usama\Downloads\Documents%20and%20Settings\Administrator\Desktop\MJ-MBF\Income\PHARMATEC%202005\Sameer\3800%20-%20Operating%20assets\Work\Fixed%20Assets\FXA%20Subsidiary%20Record\T-ADD9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ileserver\deloitte\JS%20Aggressive%20Income%20Fund\final%20deliverables\Accounts%20June%2030,%202008%20-%2024-07-2008%209-38%20P.M\Copy%20of%20Financial%20statements-%20JS%20Aggreesive%202008--Final%20(NY%20Review)%2024-7-08%209-38%20P.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My%20Documents\TEM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ileserver\deloitte\FILE_SERVER\Audit\My%20Documents\Final%20Accounts%202001As%20per%20Auditor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hbhatda\Desktop\IGI\Other%20clients\IGI%20Insurance%20Limited\Accounts\Accounts%20Final\Accounts%20IGI%20-%20June%2030%202008%20(Formatted)%207%20Aug%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Desktop\MCR%2019%20April%202007\Fwd%20Contracts%20OS%20ON%2031-03-0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11.2.167\Current%20Data\WaheedJSBL\June%20Data\CREDIT%20MAINTENANCE%20(CBG%20CUSTOMERS)-2008waheed.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11.2.167\Current%20Data\CAD\SBP%20RETURNS\Monthly\A-07\Sep%20-%20Corporate%20Portfoli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11.2.210\Current%20Data\Accounts-kp\stand%20alone\September%202006\FBL%20Balance%20With%20%20a%20%20CDB%2030.09.200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Virani\Data\Excel\APR-02%20AL.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nts%20and%20Settings\kci.treasury2\Local%20Settings\Temporary%20Internet%20Files\OLK225\Deposits-Cash-27-07-09%20(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ileserver\deloitte\Documents%20and%20Settings\mustafa\Local%20Settings\Temporary%20Internet%20Files\OLK1D\Auditors\final%20accounts%202001Complete%20Adjustmen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0.65.192\abcd\masud\ACCOUNTS-JUNE04\FINAL%20ACCOUNTS2004%20-21-07-20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2CC1BB2C\TOC%20Template_investment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Basel%20II%200609%20Bahrain%20p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07ABFB\July%2031,%202009.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Worksheet%20in%205442%20Pakistan%20Investment%20Bond%20Revaluation%20-%20AFS%20(final)"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04A50DE9\July%2031,%20200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tryfinal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Administrator\Local%20Settings\Temporary%20Internet%20Files\OLK5F\OS%20WITH%20SBP%20ADS%20AS%20CUSTM%20ON%2030-06-0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T:\Asim%20Shared%20Doc\REPORTING\June%2006\LHR\Half%20Yearly%20Statemets%20Consolidation\Reporting%20Year%202006\Formats%20of%20Cons%20Fin%20Statement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553802B3\Related%20pty%20Muz%20APIF%20accounts%20final%20by%20noman.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11.2.210\Current%20Data\Sajid\Investments\CFS\Fresh%20CFS%20File.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10.10.65.192\abcd\CLOSING\Backup%20of%20SEC31DEC01.xlk"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211.2.150\g$\USB%20&amp;%20Misc\Audit\Business%20risk%20services\Risk%20Managment\Clients\Arcapita\Basel%20II%20Proposal\qis5wk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138.119\Data\Documents%20and%20Settings\nazish.abbas\Desktop\June\CRC%20WISE%20RWA%20C&amp;C%20June%202006%20CBG%20ORIGIN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MISC%20PURPOSE\Appr%20&amp;%20Disb%20-%20Jul-Sep03%20-%20for%20Shiraz.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11.2.210\Current%20Data\ubl\UBL2007\Accounts\consolidated%20accounts\Accounts-kp\stand%20alone\September%202006\FBL%20Balance%20With%20%20a%20%20CDB%2030.09.2006.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1.99.103\Shared%20Documents\Data\ALCO\ALCO2007\MIS%20(ALCO-JAN-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Razi\c\OTHER_PREPAYMENT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United%20Bank%20Limited\MCR\mcr%20final\Market%20risk\My%20Documents\AMK%20Projects\presentation\June%202004\Security%20Holding%20June%200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211.2.210\Current%20Data\Users\ahmed.hanif\Desktop\MCB%20-%20Pension%20Fund\FS\Last%20Year\PPF%20Accounts%20June%202017.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2222%20PPF%20FS%20December%202012-Final"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Feburary%2007\Feburary%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211.2.210\Current%20Data\VOUCHER%20OF%20SHRS\SHARES%20WORKING%2001%20JULY%20200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DOCUME~1\MUNEER~1.ZAI\LOCALS~1\Temp\Rar$DI00.547\Audit%20Back%20up\ubl\FJ%20June\T_Bills%20PIB%20FIB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X:\TARIQ%20MAHMOOD\CIBG%208952-01%20Detail%20Ledger-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muneer.zaidi\Desktop\June%202007\emails%20recieved\equity%20from%20Jamal\June%20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11.2.210\Current%20Data\Documents%20and%20Settings\Administrator\Local%20Settings\Temporary%20Internet%20Files\OLK5F\OS%20WITH%20SBP%20ADS%20AS%20CUSTM%20ON%2030-06-07.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0.211.2.210\Current%20Data\United%20Bank%20Limited\MCR\mcr%20final\Market%20risk\UBL%20-%20INTERIM%2005\Treasury\Forex\CLIENT\Reval%20All%2030-06-05audit.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United%20Bank%20Limited\MCR\mcr%20final\Market%20risk\UBL%20-%20INTERIM%2005\Treasury\Forex\CLIENT\Reval%20All%2030-06-05audi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211.2.210\Current%20Data\Users\Farrukh1\Desktop\BRR%20Final\Provision%20Final%20xls.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Wajahat\c%20on%20wajahat\Documents%20and%20Settings\wajahat\Desktop\M.O\Equity%20Portfolio.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1.138.119\Data\Documents%20and%20Settings\hasan.paliwala\My%20Documents\Basel%20II%20Calculations\03.07%20-%20March%202007\Market%20Risk%20Capital%20Charge%20-%20Mar%2031st%202007%2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UA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11.2.210\Current%20Data\Documents%20and%20Settings\sohail.bhojani\Desktop\shuja\QRC\Documents%20and%20Settings\muneer.zaidi\Desktop\QRC%20MARCH%202007\special%20notes\OS%20WITH%20SBP%20ADS%20AS%20CUSTM%20ON%2031-03-07.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IBG%20&amp;%20FI\March%20Calculation\Data%20Recieved\Corp%20&amp;%20Comm\Basel%202%20Report%200307%20-%20Qatar%20Corporat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211.2.167\Current%20Data\Users\Administrator\Downloads\USB%20&amp;%20Misc\Audit\Business%20risk%20services\Risk%20Managment\Clients\Arcapita\Basel%20II%20Proposal\qis5wkb.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11.2.210\Current%20Data\EJAZ\Ejaz\MCR%20Calculator%20&amp;%20Manual\ejazur.rahman\Desktop\USB%20Data%20-%20LHR\USB%20&amp;%20Misc\Audit\Business%20risk%20services\Risk%20Managment\Clients\Arcapita\Basel%20II%20Proposal\qis5wkb.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0.211.2.210\Current%20Data\Documents%20and%20Settings\edp\Desktop\ejazur.rahman\Desktop\USB%20Data%20-%20LHR\USB%20&amp;%20Misc\Audit\Business%20risk%20services\Risk%20Managment\Clients\Arcapita\Basel%20II%20Proposal\qis5wkb.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9794FFC\qis5wk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11.2.210\Current%20Data\Documents%20and%20Settings\edp\Desktop\EJAZ\Ejaz\JS\atif.shaikh\Desktop\bazil2\USB%20&amp;%20Misc\Audit\Business%20risk%20services\Risk%20Managment\Clients\Arcapita\Basel%20II%20Proposal\qis5wkb.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211.2.210\Current%20Data\Documents%20and%20Settings\edp\Desktop\EJAZ\Ejaz\JS\atif.shaikh\Desktop\USB%20&amp;%20Misc\Audit\Business%20risk%20services\Risk%20Managment\Clients\Arcapita\Basel%20II%20Proposal\qis5wkb.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BOARD%20MEETING\2001\Appr&amp;Disb%20-%20Aug-Dec%202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10.65.192\abcd\backup%20c\ACCOUNTS2003\Final%20Accounts%202003MARCHa.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211.2.210\Current%20Data\Treasury%20Operations%202008\MM%2031-12-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ahore\public\General\Audit\IZ\Income%20Fixed%20Assets%20head%202004.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DOCUME~1\MUNEER~1.ZAI\LOCALS~1\Temp\Rar$DI00.547\kashif\Monthly%20affairs\2007\January07\REVISED%20AL%20&amp;%20IE%20Bab%20UL%20Bahrain%20Dec-06.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March\905.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Documents%20and%20Settings\Asad.Abbas\Desktop\Nadir\MCR\2006\Prior%20Year%20Portions\Investment%20Dec%202004\WINDOWS\BS300603-QTR-fina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0.211.2.167\Current%20Data\Credit%20Operation\Credit%20Risk%20Control\Loan%20Processing%20Unit\DATABASE\Download\2007\March%202007\Downloa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11.2.167\Current%20Data\Credit%20Operation\Credit%20Risk%20Control\Loan%20Processing%20Unit\DATABASE\Download\August%202006\Downloa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lahore\public\General\Audit\IZ\'AAIGI.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11.2.210\Current%20Data\Report-2003\Sec-Mat\Dec-2003\3112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IGI%20Funds\IGI%20BANK\PBC%20updated\nw\July%2031,%20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k-khifsr01\audit05\-acc\Documents%20and%20Settings\papa\Local%20Settings\Temporary%20Internet%20Files\Content.IE5\1ZZ5VT7C\WINDOWS\TEMP\Farooq\DATA\ACCOUNTS\2001\IGI-Insurance(InvestmentNo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alman%2025-06-10\Substantive\Current%20Year\tfcs\IGI%20TFCs\TFC's%2031-12-0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10.1.138.119\Data\Documents%20and%20Settings\asad.kerai\Local%20Settings\Temp\ME%20forwards%20as%20of%20March%2031%20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11.2.210\Current%20Data\Documents%20and%20Settings\Abdul_Azim\My%20Documents\Finance\2009\Month%20End\09-2009\Reporting\BASEL%20II\Basel%20II%20-%20Jun09%20Fina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995591E7\cllient%20sch.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0.1.138.119\Data\Basel%20II\RWA%20CALC\Calc%20RWA%20C&amp;C%2025_05_06_revised.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Virani\TEMP\BS3006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pk-khifsr01\AUDIT\Documents%20and%20Settings\Auditor\My%20Documents\My%20Received%20Files\M.%20Farrukh%20(6110)\APSF%20%20FS%203112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Z:\IGIFS\IGI%20Investment%20Bank\Settlements\TFCs\July-31,%202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31-march-2007%20mk%20ovs%20cons\bahrain\bahrain%20%20Form%20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10.211.2.210\Current%20Data\Users\abdeguzman\Desktop\DAAM.2009\Sample%20Size%20+%20Threshold%20Determination%20(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10.211.2.210\Current%20Data\Settlements\TFCs\June%2030,%202009-1%20Fina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Z:\TFCs\January-31,%20201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10.211.2.167\Current%20Data\Departments\CreditRisk_USR\COP\Credit%20Risk%20Control\Loan%20Processing%20Unit\DATABASE\MAIN%20DATA\2008\June%202008\SCB%20June%202008.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List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0.211.2.210\Current%20Data\DOCUME~1\KAUSER~1.PAR\LOCALS~1\Temp\Rar$DI00.547\Treasury\Fcy-Lcy%20Nostro%20Balances-Our-Books-31-12-200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Audit%20Back%20up\ubl\FJ%20June\T_Bills%20PIB%20FIB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EAEB3D72\Medical%20Students%20(Local)%20-%20December%2031,%202005.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ali\Desktop\IGI%20Investment%20half%20year%20ended%202012\IGI-Investment%20Bank-MN\client\short-term%20investments\Equity%20Market%20Deals%2001-06-2012%20to%2031-12-2012.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211.2.210\Current%20Data\Sajid\Investments\READY%20MARKET\June\06%20June%2008.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EPZ.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fileserver\Deloitte\Users\myasco\Desktop\Documents%20and%20Settings\s\Desktop\TRYDETAL%20DEC07-updated.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92.168.1.94\finance\Documents%20and%20Settings\Saood\Desktop\Report%2025042007N.xls" TargetMode="External"/></Relationships>
</file>

<file path=xl/externalLinks/_rels/externalLink227.xml.rels><?xml version="1.0" encoding="UTF-8" standalone="yes"?>
<Relationships xmlns="http://schemas.openxmlformats.org/package/2006/relationships"><Relationship Id="rId1" Type="http://schemas.microsoft.com/office/2006/relationships/xlExternalLinkPath/xlPathMissing" Target="Worksheet%20in%205153%20%20Detail%20of%20Provision"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10.211.2.210\Current%20Data\Users\Sharifa.feroz\Desktop\old%20data\PBIC\PBIC%20and%20PIML%20WPs-June%202014\to%20print\PBIC%20Accounts%20December%202012%20(25.04.2013)%20-%20Reinitialled.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211.2.210\Current%20Data\Users\Administrator\Desktop\NIB%20Investments\5448-1%20AFS%20Valuation%20Ord%20shares%20of%20listed%20Compan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5F\OS%20WITH%20SBP%20ADS%20AS%20CUSTM%20ON%2030-06-0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Fileserver\deloitte\DOCUME~1\NAVEED~1\LOCALS~1\Temp\tmp\kde-user1\Worksheet%20in%202211%20Financial%20Statements%20-%20August%202007%20review%20format"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448%20Available%20For%20Sale-Listed%20Share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211.2.167\Current%20Data\2009\NBP\Head%20Office\SCA%202009\SCA\NBP%20-%20Loans%20&amp;%20Advances\NBP%20-%20Head%20Office\Temp\SCA%20-%2030-06-06.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441%20Reconciliation%20Summary%20of%20Non-Performing%20Loan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J:\Documents%20and%20Settings\Auditor\Desktop\FSV%20WORK%202009\SME%20(FSV%20working)\JUnaid\FSV-%20Final%20working%20ZA%2019.02.10\FSV-%20SME\FSV%20WORK%202009\SME%20(FSV%20working)\sca2006.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11.2.167\Current%20Data\Users\myasco\Desktop\Worksheet%20in%20(C)%205445%20Benefit%20of%20Collateral.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6343%20Foreign%20Curreny%20Loan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Worksheet%20in%205241%20Substantive%20Verifiaction%20of%20Investment%20in%20Marketable%20Securities-HFT"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10.9.0.237\accounts%20&amp;%20finance\Documents%20and%20Settings\kamran.hashmi\Desktop\Audit\Dec%2006\Tangible%20sep%2030.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440%20Available%20for%20Sale%20Securities%20-Shares%20and%20Mutual%20Funds%202008"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ocuments%20and%20Settings\kci.treasury2\Local%20Settings\Temporary%20Internet%20Files\OLK225\Deposits-Cash-27-07-09%20(2).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542%20Detail%20of%20Provision"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6143%20Secured%20Borrowing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10.211.2.210\Current%20Data\Reports\Board%20Papers\2012\June%202012\SECP%20Weekly%20Sept%2030,%202009.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WINDOWS\BS30060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10.10.65.192\abcd\gohar\Closing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ND\31%20Dec%202011\IGI%20Income%20fund\AMP\IGI%20IF\Workings\BS\IGI%20BANK\PBC%20updated\nw\July%2031,%202009.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Fileserver\Audit\half%20reveiw%2031%20Dec%202010\finalization\BF\Finalization\Prelim-Final%20Analytical%20Review-%20B%20F%20Modarab.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ec%2031,2006%20Closing\01-Fixed%20Assets\01-Fixed%20Assets%20Movt-Dec-06-misys%20adj.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4\nibaf\derivative%20presentation\FRA-WKSHEET-New%2023%20Sept%202004.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Z:\TFCs\December-31,%20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OVS.%20quarterly-reportings\September-07%20ovs.%20quarterly\extra%20work\31-march-2007%20mk%20ovs%20cons\bahrain\bahrain%20%20Form%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11.2.210\Current%20Data\Documents%20and%20Settings\kci.treasury2\Local%20Settings\Temporary%20Internet%20Files\OLK225\Deposits-Cash-27-07-09%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211.2.167\Current%20Data\GOHAR-final\secubook%2031-DEC-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kkhifsr01\audit05\Documents%20and%20Settings\Trainee\My%20Documents\mod%20al-tijarah%202002\Sched.%20rec'd%20fm%20Client\ACC-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Deloitte\GOHAR-final\secubook%2031-DEC-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10.65.192\abcd\amind\ANALYSIS%202003\d-30062003AA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myasco\MYASCO\MAK\New%20Folder\Cash%20Collateral\Cash%20Collateral-DEC%203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MIS\CFC%20Cash%20&amp;%20Deposits\Deposits-Cash-23-11-09.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Local%20Settings\Temporary%20Internet%20Files\OLK5F\OS%20WITH%20SBP%20ADS%20AS%20CUSTM%20ON%2030-06-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k-khifsr01\Audit\Documents%20and%20Settings\rihafeez\Desktop\Accounts%20ZIL%20Dec-09-(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k-khifsr01\Audit06\Documents%20and%20Settings\kpmg\Local%20Settings\Temporary%20Internet%20Files\OLK30\MngDect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Deloitte\Users\myasco\Desktop\Documents%20and%20Settings\s\Desktop\MIS\MM%20FILES\secubook%20Dec%2031-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211.2.150\g$\DOCUME~1\EJAZ~1.RAH\LOCALS~1\Temp\notes6030C8\Copy%20of%20JSBL-CAR%20Return%20(Basel%20II)-Dec%2031,2008-Inlight%20of%20External%20Audito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FBC6286\JS%20Bank%20Limited%20-%20Capital%20Adequacy%20Return%20(Basel%20II)%20-September%2030,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11.2.167\Current%20Data\Users\raheela\Desktop\COVER%20LETTER\Pak%20Brunei\Documents%20and%20Settings\edp\Desktop\JS%20Bank%20Limited%20-%20CAR%20Calculation%20data%20templ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9.0.66\accounts%20&amp;%20finance\Documents%20and%20Settings\kamran.hashmi\Desktop\Audit\Dec%2006\Tangible%20sep%2030.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C)%208340%20Verification%20Other%20Expens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11.2.210\Current%20Data\WINDOWS\BS3006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10.65.192\abcd\D%20DATA\closing\secu31MAR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DOCUME~1\KAUSER~1.PAR\LOCALS~1\Temp\Rar$DI00.547\Treasury\Fcy-Lcy%20Nostro%20Balances-Our-Books-31-12-2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211.2.210\Current%20Data\WINDOWS\BS300603-CYRU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20%20T+2%2030-06-09%20%20%20final"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138.119\Data2\Virani\TEMP\BS3006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Data%20Recieved\FI%20&amp;%20IBG\Basell%20II%20data%20for%20Bahrain%20(IB%20F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11.2.210\Current%20Data\Pirani\Final%20Accounts\Y.E.%202011\Jan%20-%20Dec%202011\xDecember-2011\Portfolio%20Dec-30th-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TFCs\January-31,%2020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211.2.210\Current%20Data\VOUCHER%20OF%20SHRS\May%2005,%20201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211.2.210\Current%20Data\VOUCHER%20OF%20SHRS\April%2020,%20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dc1\audit\Atly%20Textiles\Accounts\ATLY20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kl-zak\M%20to%20Z\Faisal%20Rehman\2006\Accounts\June%2006\Accounts%20June%2030%202006-OW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138.119\Data\DOCUME~1\NEWHOR~1\LOCALS~1\Temp\Temporary%20Directory%201%20for%20Treasury_credit_capital_Calc_as_of_nov_30__06.zip\RWA%20CALC%20SEP,%2030%202006\Treasury%20credit%20capital%20-as%20of%20May%2031,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138.119\Data\USB%20Backup%2006.07.07\Treasury%20Capital%20Calculation%20as%20of%20March%2031,%2020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Virani\Data\Excel\My%20Documents\OVS-2001\My%20Documents\XeeShan\temp\OVERSEAS%20AL%20BKU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erver\Deloitte\Users\myasco\Desktop\Documents%20and%20Settings\s\Desktop\MIS\fxoct07\Inflow%2031-12-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leserver\deloitte\Documents%20and%20Settings\tayyab\Desktop\External%20Auditors\NBP%20-%20Advances\Credit%20Review\FTC%20Branch%20Karachi\Extent%20of%20Verification%20-%20FTC%20Branch%20Karach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amirzaveri\e\Analysis%20Budget%202003\budget%20analysis%202003%20f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1.1.189\Arif%20Backup\Bank%20Data\House%20Furnishing%20Allowance-Write%20Offs-Vouch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11.2.210\Current%20Data\Users\saijaz\Desktop\PY%20FS\PIPF%20Accounts%20June%202016%20(23.08.2016)%20-%20Reinitialled.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422\WINDOWS\BS3006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11.2.210\Current%20Data\VOUCHER%20OF%20SHRS\September%2021,%20201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TFCs\May-31,%20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asirtreasurybo\D\CLOSING\Backup%20of%20SEC31DEC01.xlk"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1\MUNEER~1.ZAI\LOCALS~1\Temp\Rar$DI00.547\Documents%20and%20Settings\Administrator\Desktop\MCR%2019%20April%202007\Fwd%20Contracts%20OS%20ON%2031-03-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211.2.210\Current%20Data\DOCUME~1\FIN-GH~1\LOCALS~1\Temp\notes6030C8\Newletter%20Requirements%20March-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Nadir\MCR\Client%20Provided\mcr\TOTAL%20FEEL%20(30-12-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WINDOWS\TEMP\Farooq\DATA\ACCOUNTS\2001\IGI-Insurance(InvestmentNo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kpptrainee\NJI\WINDOWS\TEMP\Farooq\DATA\ACCOUNTS\2001\IGI-Insurance(InvestmentNo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ileserver\myasco\MYASCO\MAK\New%20Folder\DATA%20DEC,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akrand\users_2006_2007\Ahsan\Personal\BasicFinancialAnalysisModel(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aalim\FOR%20ALL%20TEAM\Documents%20and%20Settings\elhaj\Mes%20documents\Personnel\Hbl123\0Hok\2003\PROFORMA%20MPR%2023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0.211.2.210\Current%20Data\Users\movais\Desktop\invetsments\Interim-2009\KPMG\Interim-2009\data\ASIF\Man.report\2009\June-09\Portfolio%20June%2030th%200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mp-9\C\NBP-ACCOUNTS-2002\NBP-BS-S.SHEET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1.%20Adnan%20Docs\2008\Fixed%20Assets\Fixed%20Assets%20Dec%202008\Statement%2031%20db%20quer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ajeeb\c\My%20Documents\FXMTM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Monthly%20Reporting%20April%20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kashif\Monthly%20affairs\2007\January07\REVISED%20AL%20&amp;%20IE%20MHQ%20Dec-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June%202007\Reporting%20format%20June%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 val=""/>
      <sheetName val="P &amp; L"/>
      <sheetName val="Disposals"/>
      <sheetName val="Link with Kibor"/>
      <sheetName val="Link with Advances"/>
      <sheetName val="EMOF Portfolio"/>
      <sheetName val="Notes4-8_22"/>
      <sheetName val="last_qrt20012"/>
      <sheetName val="last_qrt20002"/>
      <sheetName val="Data_Validation_List1"/>
      <sheetName val="Min_Tax1"/>
      <sheetName val="Current_Tax1"/>
      <sheetName val="Historical_Losses_(2)1"/>
      <sheetName val="Credit_Review"/>
      <sheetName val="1st_QuarterAccounts"/>
      <sheetName val="CLV assumptions"/>
      <sheetName val="Custom_LLR"/>
      <sheetName val="LLR"/>
      <sheetName val="CWS1"/>
      <sheetName val="CWSSUM1"/>
      <sheetName val="TKT"/>
      <sheetName val="TKTSUM"/>
      <sheetName val="Sheet2"/>
      <sheetName val="DATA"/>
      <sheetName val="CF wrking"/>
      <sheetName val="Grouping"/>
      <sheetName val="Cash Flow  HOH"/>
      <sheetName val=" Travel Club"/>
      <sheetName val="Child"/>
      <sheetName val="(E-1)-Lead Sheet"/>
      <sheetName val="(A-1)-Lead Sheet"/>
      <sheetName val="acct"/>
      <sheetName val="1st%20QuarterAccounts"/>
      <sheetName val="Bank Data"/>
      <sheetName val="AL905"/>
      <sheetName val="Code"/>
      <sheetName val="Holidays"/>
      <sheetName val="Old Code"/>
      <sheetName val="TBPRICE"/>
      <sheetName val="I- INV CO"/>
      <sheetName val="In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ow r="6">
          <cell r="N6" t="e">
            <v>#N/A</v>
          </cell>
          <cell r="R6" t="e">
            <v>#N/A</v>
          </cell>
        </row>
        <row r="7">
          <cell r="C7" t="str">
            <v>ENGRO</v>
          </cell>
          <cell r="D7">
            <v>40001</v>
          </cell>
          <cell r="E7">
            <v>40003</v>
          </cell>
          <cell r="F7">
            <v>2250</v>
          </cell>
          <cell r="G7">
            <v>360</v>
          </cell>
          <cell r="Q7">
            <v>15000</v>
          </cell>
          <cell r="R7" t="str">
            <v>203807-4201</v>
          </cell>
          <cell r="S7">
            <v>139.49493333333334</v>
          </cell>
          <cell r="T7">
            <v>2092424</v>
          </cell>
          <cell r="U7">
            <v>-2092784</v>
          </cell>
        </row>
        <row r="8">
          <cell r="C8" t="str">
            <v>FFC</v>
          </cell>
          <cell r="D8">
            <v>40001</v>
          </cell>
          <cell r="E8">
            <v>40003</v>
          </cell>
          <cell r="F8">
            <v>1000</v>
          </cell>
          <cell r="G8">
            <v>160</v>
          </cell>
          <cell r="Q8">
            <v>10000</v>
          </cell>
          <cell r="R8" t="str">
            <v>203890-4201</v>
          </cell>
          <cell r="S8">
            <v>95.6</v>
          </cell>
          <cell r="T8">
            <v>956000</v>
          </cell>
          <cell r="U8">
            <v>-956160</v>
          </cell>
        </row>
        <row r="9">
          <cell r="C9" t="str">
            <v>POL</v>
          </cell>
          <cell r="D9">
            <v>40001</v>
          </cell>
          <cell r="E9">
            <v>40003</v>
          </cell>
          <cell r="F9">
            <v>1500</v>
          </cell>
          <cell r="G9">
            <v>240</v>
          </cell>
          <cell r="Q9">
            <v>10000</v>
          </cell>
          <cell r="R9" t="str">
            <v>204196-4201</v>
          </cell>
          <cell r="S9">
            <v>156.65</v>
          </cell>
          <cell r="T9">
            <v>1566500</v>
          </cell>
          <cell r="U9">
            <v>-1566740</v>
          </cell>
        </row>
        <row r="10">
          <cell r="G10">
            <v>760</v>
          </cell>
          <cell r="U10">
            <v>-4615684</v>
          </cell>
        </row>
        <row r="12">
          <cell r="C12" t="str">
            <v>ENGRO</v>
          </cell>
          <cell r="D12">
            <v>40009</v>
          </cell>
          <cell r="E12">
            <v>40011</v>
          </cell>
          <cell r="F12">
            <v>14294.999999999998</v>
          </cell>
          <cell r="G12">
            <v>2287.1999999999998</v>
          </cell>
          <cell r="I12">
            <v>95300</v>
          </cell>
          <cell r="J12">
            <v>141.90084994753411</v>
          </cell>
          <cell r="K12">
            <v>13523151</v>
          </cell>
          <cell r="L12">
            <v>1352.34</v>
          </cell>
          <cell r="M12">
            <v>140.846575</v>
          </cell>
          <cell r="N12" t="str">
            <v>203807-4201</v>
          </cell>
          <cell r="O12">
            <v>13422678.5975</v>
          </cell>
          <cell r="P12">
            <v>86177.402499999851</v>
          </cell>
          <cell r="U12">
            <v>13505216.460000001</v>
          </cell>
        </row>
        <row r="14">
          <cell r="C14" t="str">
            <v>PTC</v>
          </cell>
          <cell r="D14">
            <v>40011</v>
          </cell>
          <cell r="E14">
            <v>40015</v>
          </cell>
          <cell r="F14">
            <v>2500</v>
          </cell>
          <cell r="G14">
            <v>400</v>
          </cell>
          <cell r="Q14">
            <v>50000</v>
          </cell>
          <cell r="R14" t="str">
            <v>203866-4201</v>
          </cell>
          <cell r="S14">
            <v>17.155000000000001</v>
          </cell>
          <cell r="T14">
            <v>857750</v>
          </cell>
          <cell r="U14">
            <v>-858150</v>
          </cell>
        </row>
        <row r="16">
          <cell r="C16" t="str">
            <v>OGDC</v>
          </cell>
          <cell r="D16">
            <v>40014</v>
          </cell>
          <cell r="E16">
            <v>40016</v>
          </cell>
          <cell r="F16">
            <v>10000</v>
          </cell>
          <cell r="G16">
            <v>1600</v>
          </cell>
          <cell r="I16">
            <v>100000</v>
          </cell>
          <cell r="J16">
            <v>86.532979999999995</v>
          </cell>
          <cell r="K16">
            <v>8653298</v>
          </cell>
          <cell r="L16">
            <v>865.43</v>
          </cell>
          <cell r="M16">
            <v>62.542195008613561</v>
          </cell>
          <cell r="N16" t="str">
            <v>203920-4201</v>
          </cell>
          <cell r="O16">
            <v>6254219.500861356</v>
          </cell>
          <cell r="P16">
            <v>2389078.499138644</v>
          </cell>
          <cell r="U16">
            <v>8640832.5700000003</v>
          </cell>
        </row>
        <row r="18">
          <cell r="C18" t="str">
            <v>NBP</v>
          </cell>
          <cell r="D18">
            <v>40030</v>
          </cell>
          <cell r="E18">
            <v>40032</v>
          </cell>
          <cell r="F18">
            <v>8000</v>
          </cell>
          <cell r="G18">
            <v>1280</v>
          </cell>
          <cell r="Q18">
            <v>100000</v>
          </cell>
          <cell r="R18" t="str">
            <v>203882-4201</v>
          </cell>
          <cell r="S18">
            <v>64.468637599999994</v>
          </cell>
          <cell r="T18">
            <v>6446863.7599999998</v>
          </cell>
          <cell r="U18">
            <v>-6448143.7599999998</v>
          </cell>
        </row>
        <row r="19">
          <cell r="C19" t="str">
            <v>PTC</v>
          </cell>
          <cell r="D19">
            <v>40030</v>
          </cell>
          <cell r="E19">
            <v>40032</v>
          </cell>
          <cell r="F19">
            <v>5000</v>
          </cell>
          <cell r="G19">
            <v>800</v>
          </cell>
          <cell r="I19">
            <v>100000</v>
          </cell>
          <cell r="J19">
            <v>17.625525</v>
          </cell>
          <cell r="K19">
            <v>1762552.5</v>
          </cell>
          <cell r="L19">
            <v>176.25</v>
          </cell>
          <cell r="M19">
            <v>17.038385524752474</v>
          </cell>
          <cell r="N19" t="str">
            <v>203866-4201</v>
          </cell>
          <cell r="O19">
            <v>1703838.5524752475</v>
          </cell>
          <cell r="P19">
            <v>53713.947524752468</v>
          </cell>
          <cell r="U19">
            <v>1756576.25</v>
          </cell>
        </row>
        <row r="20">
          <cell r="G20">
            <v>2080</v>
          </cell>
          <cell r="U20">
            <v>-4691567.51</v>
          </cell>
        </row>
        <row r="22">
          <cell r="C22" t="str">
            <v>HUBC</v>
          </cell>
          <cell r="D22">
            <v>40036</v>
          </cell>
          <cell r="E22">
            <v>40038</v>
          </cell>
          <cell r="F22">
            <v>7500.0625</v>
          </cell>
          <cell r="G22">
            <v>1200.01</v>
          </cell>
          <cell r="Q22">
            <v>150000</v>
          </cell>
          <cell r="R22" t="str">
            <v>203840-4201</v>
          </cell>
          <cell r="S22">
            <v>31.140247600000006</v>
          </cell>
          <cell r="T22">
            <v>4671037.1400000006</v>
          </cell>
          <cell r="U22">
            <v>-4672237.1500000004</v>
          </cell>
        </row>
        <row r="24">
          <cell r="C24" t="str">
            <v>PTC</v>
          </cell>
          <cell r="D24">
            <v>40044</v>
          </cell>
          <cell r="E24">
            <v>40046</v>
          </cell>
          <cell r="F24">
            <v>11500</v>
          </cell>
          <cell r="G24">
            <v>1840</v>
          </cell>
          <cell r="I24">
            <v>230000</v>
          </cell>
          <cell r="J24">
            <v>18.574296608695651</v>
          </cell>
          <cell r="K24">
            <v>4272088.22</v>
          </cell>
          <cell r="L24">
            <v>427.22</v>
          </cell>
          <cell r="M24">
            <v>18.259625652173916</v>
          </cell>
          <cell r="N24" t="str">
            <v>203866-4201</v>
          </cell>
          <cell r="O24">
            <v>4199713.9000000004</v>
          </cell>
          <cell r="P24">
            <v>60874.319999999367</v>
          </cell>
          <cell r="U24">
            <v>4258321</v>
          </cell>
        </row>
        <row r="26">
          <cell r="C26" t="str">
            <v>HUBC</v>
          </cell>
          <cell r="D26">
            <v>40046</v>
          </cell>
          <cell r="E26">
            <v>40050</v>
          </cell>
          <cell r="F26">
            <v>3750</v>
          </cell>
          <cell r="G26">
            <v>600</v>
          </cell>
          <cell r="I26">
            <v>75000</v>
          </cell>
          <cell r="J26">
            <v>31.857733333333332</v>
          </cell>
          <cell r="K26">
            <v>2389330</v>
          </cell>
          <cell r="L26">
            <v>238.94</v>
          </cell>
          <cell r="M26">
            <v>30.717705151320029</v>
          </cell>
          <cell r="N26" t="str">
            <v>203840-4201</v>
          </cell>
          <cell r="O26">
            <v>2303827.8863490024</v>
          </cell>
          <cell r="P26">
            <v>81752.113650997635</v>
          </cell>
          <cell r="U26">
            <v>2384741.06</v>
          </cell>
        </row>
        <row r="28">
          <cell r="C28" t="str">
            <v>HUBC</v>
          </cell>
          <cell r="D28">
            <v>40053</v>
          </cell>
          <cell r="E28">
            <v>40057</v>
          </cell>
          <cell r="F28">
            <v>5750</v>
          </cell>
          <cell r="G28">
            <v>920</v>
          </cell>
          <cell r="Q28">
            <v>115000</v>
          </cell>
          <cell r="R28" t="str">
            <v>203840-4201</v>
          </cell>
          <cell r="S28">
            <v>32.227685652173911</v>
          </cell>
          <cell r="T28">
            <v>3706183.85</v>
          </cell>
          <cell r="U28">
            <v>-3707103.85</v>
          </cell>
        </row>
        <row r="30">
          <cell r="C30" t="str">
            <v>HUBC</v>
          </cell>
          <cell r="D30">
            <v>40056</v>
          </cell>
          <cell r="E30">
            <v>40058</v>
          </cell>
          <cell r="F30">
            <v>6450</v>
          </cell>
          <cell r="G30">
            <v>1032</v>
          </cell>
          <cell r="Q30">
            <v>129000</v>
          </cell>
          <cell r="R30" t="str">
            <v>203840-4201</v>
          </cell>
          <cell r="S30">
            <v>32.686695348837212</v>
          </cell>
          <cell r="T30">
            <v>4216583.7</v>
          </cell>
          <cell r="U30">
            <v>-4217615.7</v>
          </cell>
        </row>
        <row r="32">
          <cell r="C32" t="str">
            <v>HUBC</v>
          </cell>
          <cell r="D32">
            <v>40057</v>
          </cell>
          <cell r="E32">
            <v>40059</v>
          </cell>
          <cell r="F32">
            <v>7100</v>
          </cell>
          <cell r="G32">
            <v>1136</v>
          </cell>
          <cell r="Q32">
            <v>142000</v>
          </cell>
          <cell r="R32" t="str">
            <v>203840-4201</v>
          </cell>
          <cell r="S32">
            <v>33.546654929577464</v>
          </cell>
          <cell r="T32">
            <v>4763625</v>
          </cell>
          <cell r="U32">
            <v>-4764761</v>
          </cell>
        </row>
        <row r="33">
          <cell r="C33" t="str">
            <v>FFC</v>
          </cell>
          <cell r="D33">
            <v>40057</v>
          </cell>
          <cell r="E33">
            <v>40059</v>
          </cell>
          <cell r="F33">
            <v>4000</v>
          </cell>
          <cell r="G33">
            <v>640</v>
          </cell>
          <cell r="Q33">
            <v>50000</v>
          </cell>
          <cell r="R33" t="str">
            <v>203890-4201</v>
          </cell>
          <cell r="S33">
            <v>98.067534000000009</v>
          </cell>
          <cell r="T33">
            <v>4903376.7</v>
          </cell>
          <cell r="U33">
            <v>-4904016.7</v>
          </cell>
        </row>
        <row r="34">
          <cell r="G34">
            <v>1776</v>
          </cell>
          <cell r="U34">
            <v>-9668777.6999999993</v>
          </cell>
        </row>
        <row r="36">
          <cell r="C36" t="str">
            <v>NBP</v>
          </cell>
          <cell r="D36">
            <v>40060</v>
          </cell>
          <cell r="E36">
            <v>40064</v>
          </cell>
          <cell r="F36">
            <v>8000.0625</v>
          </cell>
          <cell r="G36">
            <v>1280.01</v>
          </cell>
          <cell r="I36">
            <v>100000</v>
          </cell>
          <cell r="J36">
            <v>75.108205624999997</v>
          </cell>
          <cell r="K36">
            <v>7510820.5624999991</v>
          </cell>
          <cell r="L36">
            <v>751.1</v>
          </cell>
          <cell r="M36">
            <v>70.989102533333337</v>
          </cell>
          <cell r="N36" t="str">
            <v>203882-4201</v>
          </cell>
          <cell r="O36">
            <v>7098910.2533333339</v>
          </cell>
          <cell r="P36">
            <v>403910.24666666542</v>
          </cell>
          <cell r="U36">
            <v>7500789.3899999997</v>
          </cell>
        </row>
        <row r="38">
          <cell r="C38" t="str">
            <v>DOL</v>
          </cell>
          <cell r="D38">
            <v>40072</v>
          </cell>
          <cell r="E38">
            <v>40074</v>
          </cell>
          <cell r="F38">
            <v>2173.0625</v>
          </cell>
          <cell r="G38">
            <v>347.69</v>
          </cell>
          <cell r="I38">
            <v>43461</v>
          </cell>
          <cell r="J38">
            <v>9.2600002876141829</v>
          </cell>
          <cell r="K38">
            <v>402448.8725</v>
          </cell>
          <cell r="L38">
            <v>40.24</v>
          </cell>
          <cell r="M38">
            <v>7.54</v>
          </cell>
          <cell r="N38" t="str">
            <v>202428-4201</v>
          </cell>
          <cell r="O38">
            <v>327695.94</v>
          </cell>
          <cell r="P38">
            <v>72579.87</v>
          </cell>
          <cell r="U38">
            <v>399887.88</v>
          </cell>
        </row>
        <row r="40">
          <cell r="C40" t="str">
            <v>DOL</v>
          </cell>
          <cell r="D40">
            <v>40073</v>
          </cell>
          <cell r="E40">
            <v>40081</v>
          </cell>
          <cell r="F40">
            <v>6319.0625</v>
          </cell>
          <cell r="G40">
            <v>1011.05</v>
          </cell>
          <cell r="I40">
            <v>126381</v>
          </cell>
          <cell r="J40">
            <v>9.0061461968175607</v>
          </cell>
          <cell r="K40">
            <v>1138205.7625000002</v>
          </cell>
          <cell r="L40">
            <v>113.82</v>
          </cell>
          <cell r="M40">
            <v>7.54</v>
          </cell>
          <cell r="N40" t="str">
            <v>202428-4201</v>
          </cell>
          <cell r="O40">
            <v>952912.74</v>
          </cell>
          <cell r="P40">
            <v>178973.96000000014</v>
          </cell>
          <cell r="U40">
            <v>1130761.83</v>
          </cell>
        </row>
        <row r="42">
          <cell r="C42" t="str">
            <v>ENGRO</v>
          </cell>
          <cell r="D42">
            <v>40080</v>
          </cell>
          <cell r="E42">
            <v>40084</v>
          </cell>
          <cell r="F42">
            <v>1800</v>
          </cell>
          <cell r="G42">
            <v>288</v>
          </cell>
          <cell r="Q42">
            <v>15000</v>
          </cell>
          <cell r="R42" t="str">
            <v>203807-4201</v>
          </cell>
          <cell r="S42">
            <v>175.52356666666665</v>
          </cell>
          <cell r="T42">
            <v>2632853.5</v>
          </cell>
          <cell r="U42">
            <v>-2633141.5</v>
          </cell>
        </row>
        <row r="43">
          <cell r="C43" t="str">
            <v>DOL</v>
          </cell>
          <cell r="D43">
            <v>40080</v>
          </cell>
          <cell r="E43">
            <v>40084</v>
          </cell>
          <cell r="F43">
            <v>2500</v>
          </cell>
          <cell r="G43">
            <v>400</v>
          </cell>
          <cell r="I43">
            <v>50000</v>
          </cell>
          <cell r="J43">
            <v>9.5270399999999995</v>
          </cell>
          <cell r="K43">
            <v>476352</v>
          </cell>
          <cell r="L43">
            <v>47.71</v>
          </cell>
          <cell r="M43">
            <v>7.54</v>
          </cell>
          <cell r="N43" t="str">
            <v>202428-4201</v>
          </cell>
          <cell r="O43">
            <v>377000</v>
          </cell>
          <cell r="P43">
            <v>96852</v>
          </cell>
          <cell r="U43">
            <v>473404.29</v>
          </cell>
        </row>
        <row r="44">
          <cell r="G44">
            <v>688</v>
          </cell>
          <cell r="U44">
            <v>-2159737.21</v>
          </cell>
        </row>
        <row r="46">
          <cell r="C46" t="str">
            <v>POL</v>
          </cell>
          <cell r="D46">
            <v>40081</v>
          </cell>
          <cell r="E46">
            <v>40085</v>
          </cell>
          <cell r="F46">
            <v>2250</v>
          </cell>
          <cell r="G46">
            <v>360</v>
          </cell>
          <cell r="Q46">
            <v>15000</v>
          </cell>
          <cell r="R46" t="str">
            <v>204196-4201</v>
          </cell>
          <cell r="S46">
            <v>213.11126533333334</v>
          </cell>
          <cell r="T46">
            <v>3196668.98</v>
          </cell>
          <cell r="U46">
            <v>-3197028.98</v>
          </cell>
        </row>
        <row r="47">
          <cell r="C47" t="str">
            <v>PPL</v>
          </cell>
          <cell r="D47">
            <v>40081</v>
          </cell>
          <cell r="E47">
            <v>40085</v>
          </cell>
          <cell r="F47">
            <v>1498.5</v>
          </cell>
          <cell r="G47">
            <v>239.76</v>
          </cell>
          <cell r="Q47">
            <v>10000</v>
          </cell>
          <cell r="R47" t="str">
            <v>204498-4201</v>
          </cell>
          <cell r="S47">
            <v>200.1498</v>
          </cell>
          <cell r="T47">
            <v>2001498</v>
          </cell>
          <cell r="U47">
            <v>-2001737.76</v>
          </cell>
        </row>
        <row r="48">
          <cell r="C48" t="str">
            <v>ENGRO</v>
          </cell>
          <cell r="D48">
            <v>40081</v>
          </cell>
          <cell r="E48">
            <v>40085</v>
          </cell>
          <cell r="F48">
            <v>1800</v>
          </cell>
          <cell r="G48">
            <v>288</v>
          </cell>
          <cell r="I48">
            <v>15000</v>
          </cell>
          <cell r="J48">
            <v>182.07916666666668</v>
          </cell>
          <cell r="K48">
            <v>2731187.5</v>
          </cell>
          <cell r="L48">
            <v>273.12</v>
          </cell>
          <cell r="M48">
            <v>175.52356666666665</v>
          </cell>
          <cell r="N48" t="str">
            <v>203807-4201</v>
          </cell>
          <cell r="O48">
            <v>2632853.5</v>
          </cell>
          <cell r="P48">
            <v>96534</v>
          </cell>
          <cell r="U48">
            <v>2728826.38</v>
          </cell>
        </row>
        <row r="49">
          <cell r="G49">
            <v>887.76</v>
          </cell>
          <cell r="L49">
            <v>273.12</v>
          </cell>
          <cell r="U49">
            <v>-2469940.3600000003</v>
          </cell>
        </row>
        <row r="51">
          <cell r="C51" t="str">
            <v>PTC</v>
          </cell>
          <cell r="D51">
            <v>40085</v>
          </cell>
          <cell r="E51">
            <v>40087</v>
          </cell>
          <cell r="F51">
            <v>5000</v>
          </cell>
          <cell r="G51">
            <v>800</v>
          </cell>
          <cell r="Q51">
            <v>100000</v>
          </cell>
          <cell r="R51" t="str">
            <v>203866-4201</v>
          </cell>
          <cell r="S51">
            <v>20.76</v>
          </cell>
          <cell r="T51">
            <v>2076000</v>
          </cell>
          <cell r="U51">
            <v>-2076800</v>
          </cell>
        </row>
        <row r="53">
          <cell r="C53" t="str">
            <v>SFWF</v>
          </cell>
          <cell r="D53">
            <v>40087</v>
          </cell>
          <cell r="E53">
            <v>40091</v>
          </cell>
          <cell r="F53">
            <v>0.25</v>
          </cell>
          <cell r="G53">
            <v>0.04</v>
          </cell>
          <cell r="I53">
            <v>5</v>
          </cell>
          <cell r="J53">
            <v>9.2579999999999991</v>
          </cell>
          <cell r="K53">
            <v>46.29</v>
          </cell>
          <cell r="L53">
            <v>0</v>
          </cell>
          <cell r="M53">
            <v>7.7498700436727637</v>
          </cell>
          <cell r="N53" t="str">
            <v>0205346-4271</v>
          </cell>
          <cell r="O53">
            <v>38.749350218363816</v>
          </cell>
          <cell r="P53">
            <v>7.2906497816361844</v>
          </cell>
          <cell r="U53">
            <v>46</v>
          </cell>
        </row>
        <row r="55">
          <cell r="C55" t="str">
            <v>APL</v>
          </cell>
          <cell r="D55">
            <v>40094</v>
          </cell>
          <cell r="E55">
            <v>40098</v>
          </cell>
          <cell r="F55">
            <v>1590</v>
          </cell>
          <cell r="G55">
            <v>254.4</v>
          </cell>
          <cell r="I55">
            <v>10600</v>
          </cell>
          <cell r="J55">
            <v>380.00660377358486</v>
          </cell>
          <cell r="K55">
            <v>4028069.9999999995</v>
          </cell>
          <cell r="L55">
            <v>402.8</v>
          </cell>
          <cell r="M55">
            <v>374.58465861538463</v>
          </cell>
          <cell r="N55" t="str">
            <v>204684-4201</v>
          </cell>
          <cell r="O55">
            <v>3970597.3813230773</v>
          </cell>
          <cell r="P55">
            <v>55882.618676922379</v>
          </cell>
          <cell r="U55">
            <v>4025822.8</v>
          </cell>
        </row>
        <row r="56">
          <cell r="C56" t="str">
            <v>PTC</v>
          </cell>
          <cell r="D56">
            <v>40094</v>
          </cell>
          <cell r="E56">
            <v>40098</v>
          </cell>
          <cell r="F56">
            <v>5000</v>
          </cell>
          <cell r="G56">
            <v>800</v>
          </cell>
          <cell r="I56">
            <v>100000</v>
          </cell>
          <cell r="J56">
            <v>21.556002200000002</v>
          </cell>
          <cell r="K56">
            <v>2155600.2200000002</v>
          </cell>
          <cell r="L56">
            <v>215.58</v>
          </cell>
          <cell r="M56">
            <v>21.135565610859729</v>
          </cell>
          <cell r="N56" t="str">
            <v>203866-4201</v>
          </cell>
          <cell r="O56">
            <v>2113556.5610859729</v>
          </cell>
          <cell r="P56">
            <v>37043.65891402727</v>
          </cell>
          <cell r="U56">
            <v>2149584.64</v>
          </cell>
        </row>
        <row r="57">
          <cell r="G57">
            <v>1054.4000000000001</v>
          </cell>
          <cell r="L57">
            <v>618.38</v>
          </cell>
          <cell r="U57">
            <v>6175407.4399999995</v>
          </cell>
        </row>
        <row r="59">
          <cell r="C59" t="str">
            <v>PTC</v>
          </cell>
          <cell r="D59">
            <v>40095</v>
          </cell>
          <cell r="E59">
            <v>40099</v>
          </cell>
          <cell r="F59">
            <v>2500</v>
          </cell>
          <cell r="G59">
            <v>400</v>
          </cell>
          <cell r="Q59">
            <v>50000</v>
          </cell>
          <cell r="R59" t="str">
            <v>203866-4201</v>
          </cell>
          <cell r="S59">
            <v>20.421399999999998</v>
          </cell>
          <cell r="T59">
            <v>1021070</v>
          </cell>
          <cell r="U59">
            <v>-1021470</v>
          </cell>
        </row>
        <row r="60">
          <cell r="C60" t="str">
            <v>POL</v>
          </cell>
          <cell r="D60">
            <v>40095</v>
          </cell>
          <cell r="E60">
            <v>40099</v>
          </cell>
          <cell r="F60">
            <v>3750</v>
          </cell>
          <cell r="G60">
            <v>600</v>
          </cell>
          <cell r="Q60">
            <v>25000</v>
          </cell>
          <cell r="R60" t="str">
            <v>204196-4201</v>
          </cell>
          <cell r="S60">
            <v>216.84559999999999</v>
          </cell>
          <cell r="T60">
            <v>5421140</v>
          </cell>
          <cell r="U60">
            <v>-5421740</v>
          </cell>
        </row>
        <row r="61">
          <cell r="G61">
            <v>1000</v>
          </cell>
          <cell r="U61">
            <v>-6443210</v>
          </cell>
        </row>
        <row r="63">
          <cell r="C63" t="str">
            <v>PTC</v>
          </cell>
          <cell r="D63">
            <v>40098</v>
          </cell>
          <cell r="E63">
            <v>40100</v>
          </cell>
          <cell r="F63">
            <v>1250</v>
          </cell>
          <cell r="G63">
            <v>200</v>
          </cell>
          <cell r="Q63">
            <v>25000</v>
          </cell>
          <cell r="R63" t="str">
            <v>203866-4201</v>
          </cell>
          <cell r="S63">
            <v>20.059999999999999</v>
          </cell>
          <cell r="T63">
            <v>501500</v>
          </cell>
          <cell r="U63">
            <v>-501700</v>
          </cell>
        </row>
        <row r="65">
          <cell r="C65" t="str">
            <v>PTC</v>
          </cell>
          <cell r="D65">
            <v>40099</v>
          </cell>
          <cell r="E65">
            <v>40101</v>
          </cell>
          <cell r="F65">
            <v>748.875</v>
          </cell>
          <cell r="G65">
            <v>119.82</v>
          </cell>
          <cell r="Q65">
            <v>14977</v>
          </cell>
          <cell r="R65" t="str">
            <v>203866-4201</v>
          </cell>
          <cell r="S65">
            <v>20.251335380917407</v>
          </cell>
          <cell r="T65">
            <v>303304.25</v>
          </cell>
          <cell r="U65">
            <v>-303424.07</v>
          </cell>
        </row>
        <row r="67">
          <cell r="C67" t="str">
            <v>PTC</v>
          </cell>
          <cell r="D67">
            <v>40101</v>
          </cell>
          <cell r="E67">
            <v>40105</v>
          </cell>
          <cell r="F67">
            <v>10000</v>
          </cell>
          <cell r="G67">
            <v>1600</v>
          </cell>
          <cell r="I67">
            <v>200000</v>
          </cell>
          <cell r="J67">
            <v>21.551157749999998</v>
          </cell>
          <cell r="K67">
            <v>4310231.55</v>
          </cell>
          <cell r="L67">
            <v>431.03</v>
          </cell>
          <cell r="M67">
            <v>20.296627627108442</v>
          </cell>
          <cell r="N67" t="str">
            <v>203866-4201</v>
          </cell>
          <cell r="O67">
            <v>4059325.5254216883</v>
          </cell>
          <cell r="P67">
            <v>240906.02457831148</v>
          </cell>
          <cell r="U67">
            <v>4298200.5199999996</v>
          </cell>
        </row>
        <row r="69">
          <cell r="C69" t="str">
            <v>POL</v>
          </cell>
          <cell r="D69">
            <v>40102</v>
          </cell>
          <cell r="E69">
            <v>40105</v>
          </cell>
          <cell r="F69">
            <v>3750</v>
          </cell>
          <cell r="G69">
            <v>600</v>
          </cell>
          <cell r="I69">
            <v>25000</v>
          </cell>
          <cell r="J69">
            <v>229.75048000000001</v>
          </cell>
          <cell r="K69">
            <v>5743762</v>
          </cell>
          <cell r="L69">
            <v>574.41</v>
          </cell>
          <cell r="M69">
            <v>217.33990902857138</v>
          </cell>
          <cell r="N69" t="str">
            <v>204196-4201</v>
          </cell>
          <cell r="O69">
            <v>5433497.7257142849</v>
          </cell>
          <cell r="P69">
            <v>306514.27428571507</v>
          </cell>
          <cell r="U69">
            <v>5738837.5899999999</v>
          </cell>
        </row>
        <row r="71">
          <cell r="C71" t="str">
            <v>PPL</v>
          </cell>
          <cell r="D71">
            <v>40102</v>
          </cell>
          <cell r="E71">
            <v>40106</v>
          </cell>
          <cell r="F71">
            <v>7499.9375</v>
          </cell>
          <cell r="G71">
            <v>1199.99</v>
          </cell>
          <cell r="Q71">
            <v>75000</v>
          </cell>
          <cell r="R71" t="str">
            <v>204498-4201</v>
          </cell>
          <cell r="S71">
            <v>194.11093653333333</v>
          </cell>
          <cell r="T71">
            <v>14558320.24</v>
          </cell>
          <cell r="U71">
            <v>-14559520.23</v>
          </cell>
        </row>
        <row r="72">
          <cell r="G72">
            <v>1799.99</v>
          </cell>
        </row>
        <row r="74">
          <cell r="C74" t="str">
            <v>PTC</v>
          </cell>
          <cell r="D74">
            <v>40105</v>
          </cell>
          <cell r="E74">
            <v>40107</v>
          </cell>
          <cell r="F74">
            <v>10000</v>
          </cell>
          <cell r="G74">
            <v>1600</v>
          </cell>
          <cell r="Q74">
            <v>200000</v>
          </cell>
          <cell r="R74" t="str">
            <v>203866-4201</v>
          </cell>
          <cell r="S74">
            <v>20.183499999999999</v>
          </cell>
          <cell r="T74">
            <v>4036700</v>
          </cell>
          <cell r="U74">
            <v>-4038300</v>
          </cell>
        </row>
        <row r="76">
          <cell r="C76" t="str">
            <v>ENGRO</v>
          </cell>
          <cell r="D76">
            <v>40106</v>
          </cell>
          <cell r="E76">
            <v>40108</v>
          </cell>
          <cell r="F76">
            <v>3000</v>
          </cell>
          <cell r="G76">
            <v>480</v>
          </cell>
          <cell r="Q76">
            <v>30000</v>
          </cell>
          <cell r="R76" t="str">
            <v>203807-4201</v>
          </cell>
          <cell r="S76">
            <v>173.90245400000001</v>
          </cell>
          <cell r="T76">
            <v>5217073.62</v>
          </cell>
          <cell r="U76">
            <v>-5217553.62</v>
          </cell>
        </row>
        <row r="79">
          <cell r="C79" t="str">
            <v>LUCK</v>
          </cell>
          <cell r="D79">
            <v>40007</v>
          </cell>
          <cell r="E79">
            <v>40009</v>
          </cell>
          <cell r="F79">
            <v>5000</v>
          </cell>
          <cell r="G79">
            <v>800</v>
          </cell>
          <cell r="Q79">
            <v>50000</v>
          </cell>
          <cell r="R79" t="str">
            <v>208078-4201</v>
          </cell>
          <cell r="S79">
            <v>68.849999999999994</v>
          </cell>
          <cell r="T79">
            <v>3442500</v>
          </cell>
          <cell r="U79">
            <v>-3443300</v>
          </cell>
        </row>
        <row r="80">
          <cell r="C80" t="str">
            <v>DGKC</v>
          </cell>
          <cell r="D80">
            <v>40007</v>
          </cell>
          <cell r="E80">
            <v>40009</v>
          </cell>
          <cell r="F80">
            <v>1250</v>
          </cell>
          <cell r="G80">
            <v>200</v>
          </cell>
          <cell r="Q80">
            <v>25000</v>
          </cell>
          <cell r="R80" t="str">
            <v>203955-4201</v>
          </cell>
          <cell r="S80">
            <v>32.246679999999998</v>
          </cell>
          <cell r="T80">
            <v>806167</v>
          </cell>
          <cell r="U80">
            <v>-806367</v>
          </cell>
        </row>
        <row r="81">
          <cell r="C81" t="str">
            <v>ENGRO</v>
          </cell>
          <cell r="D81">
            <v>40007</v>
          </cell>
          <cell r="E81">
            <v>40009</v>
          </cell>
          <cell r="F81">
            <v>6750</v>
          </cell>
          <cell r="G81">
            <v>1080</v>
          </cell>
          <cell r="I81">
            <v>45000</v>
          </cell>
          <cell r="J81">
            <v>141.27557777777778</v>
          </cell>
          <cell r="K81">
            <v>6357401</v>
          </cell>
          <cell r="L81">
            <v>0</v>
          </cell>
          <cell r="M81">
            <v>137.94646866666668</v>
          </cell>
          <cell r="N81" t="str">
            <v>203807-4201</v>
          </cell>
          <cell r="O81">
            <v>6207591.0900000008</v>
          </cell>
          <cell r="P81">
            <v>143059.90999999922</v>
          </cell>
          <cell r="U81">
            <v>6349571</v>
          </cell>
        </row>
        <row r="82">
          <cell r="C82" t="str">
            <v>FFC</v>
          </cell>
          <cell r="D82">
            <v>40007</v>
          </cell>
          <cell r="E82">
            <v>40009</v>
          </cell>
          <cell r="F82">
            <v>12000</v>
          </cell>
          <cell r="G82">
            <v>1920</v>
          </cell>
          <cell r="I82">
            <v>120000</v>
          </cell>
          <cell r="J82">
            <v>95.704033333333328</v>
          </cell>
          <cell r="K82">
            <v>11484484</v>
          </cell>
          <cell r="L82">
            <v>0</v>
          </cell>
          <cell r="M82">
            <v>92.289053666666675</v>
          </cell>
          <cell r="N82" t="str">
            <v>203890-4201</v>
          </cell>
          <cell r="O82">
            <v>11074686.440000001</v>
          </cell>
          <cell r="P82">
            <v>397797.55999999866</v>
          </cell>
          <cell r="U82">
            <v>11470564</v>
          </cell>
        </row>
        <row r="83">
          <cell r="E83">
            <v>40009</v>
          </cell>
          <cell r="G83">
            <v>4000</v>
          </cell>
          <cell r="U83">
            <v>13570468</v>
          </cell>
        </row>
        <row r="85">
          <cell r="C85" t="str">
            <v>ENGRO</v>
          </cell>
          <cell r="D85">
            <v>40008</v>
          </cell>
          <cell r="E85">
            <v>40010</v>
          </cell>
          <cell r="F85">
            <v>3000</v>
          </cell>
          <cell r="G85">
            <v>480</v>
          </cell>
          <cell r="Q85">
            <v>20000</v>
          </cell>
          <cell r="R85" t="str">
            <v>203807-4201</v>
          </cell>
          <cell r="S85">
            <v>139.53229999999999</v>
          </cell>
          <cell r="T85">
            <v>2790646</v>
          </cell>
          <cell r="U85">
            <v>-2791126</v>
          </cell>
        </row>
        <row r="86">
          <cell r="G86">
            <v>480</v>
          </cell>
          <cell r="U86">
            <v>-2791126</v>
          </cell>
        </row>
        <row r="88">
          <cell r="C88" t="str">
            <v>FFC</v>
          </cell>
          <cell r="D88">
            <v>40009</v>
          </cell>
          <cell r="E88">
            <v>40011</v>
          </cell>
          <cell r="F88">
            <v>5040</v>
          </cell>
          <cell r="G88">
            <v>806.4</v>
          </cell>
          <cell r="Q88">
            <v>50400</v>
          </cell>
          <cell r="R88" t="str">
            <v>203890-4201</v>
          </cell>
          <cell r="S88">
            <v>95.243849206349211</v>
          </cell>
          <cell r="T88">
            <v>4800290</v>
          </cell>
          <cell r="U88">
            <v>-4801096.4000000004</v>
          </cell>
        </row>
        <row r="89">
          <cell r="U89">
            <v>-4801096.4000000004</v>
          </cell>
        </row>
        <row r="91">
          <cell r="C91" t="str">
            <v>ENGRO</v>
          </cell>
          <cell r="D91">
            <v>40011</v>
          </cell>
          <cell r="E91">
            <v>40015</v>
          </cell>
          <cell r="F91">
            <v>3000</v>
          </cell>
          <cell r="G91">
            <v>480</v>
          </cell>
          <cell r="Q91">
            <v>20000</v>
          </cell>
          <cell r="R91" t="str">
            <v>203807-4201</v>
          </cell>
          <cell r="S91">
            <v>145.66</v>
          </cell>
          <cell r="T91">
            <v>2913200</v>
          </cell>
          <cell r="U91">
            <v>-2913680</v>
          </cell>
        </row>
        <row r="92">
          <cell r="C92" t="str">
            <v>DGKC</v>
          </cell>
          <cell r="D92">
            <v>40011</v>
          </cell>
          <cell r="E92">
            <v>40015</v>
          </cell>
          <cell r="F92">
            <v>5250</v>
          </cell>
          <cell r="G92">
            <v>840</v>
          </cell>
          <cell r="I92">
            <v>105000</v>
          </cell>
          <cell r="J92">
            <v>35.49547619047619</v>
          </cell>
          <cell r="K92">
            <v>3727025</v>
          </cell>
          <cell r="L92">
            <v>0</v>
          </cell>
          <cell r="M92">
            <v>33.991635474358979</v>
          </cell>
          <cell r="N92" t="str">
            <v>203955-4201</v>
          </cell>
          <cell r="O92">
            <v>3569121.7248076927</v>
          </cell>
          <cell r="P92">
            <v>152653.27519230731</v>
          </cell>
          <cell r="U92">
            <v>3720935</v>
          </cell>
        </row>
        <row r="93">
          <cell r="E93">
            <v>40015</v>
          </cell>
          <cell r="G93">
            <v>1320</v>
          </cell>
          <cell r="U93">
            <v>807255</v>
          </cell>
        </row>
        <row r="95">
          <cell r="C95" t="str">
            <v>PTC</v>
          </cell>
          <cell r="D95">
            <v>40030</v>
          </cell>
          <cell r="E95">
            <v>40032</v>
          </cell>
          <cell r="F95">
            <v>5000</v>
          </cell>
          <cell r="G95">
            <v>800</v>
          </cell>
          <cell r="I95">
            <v>100000</v>
          </cell>
          <cell r="J95">
            <v>17.663854499999999</v>
          </cell>
          <cell r="K95">
            <v>1766385.45</v>
          </cell>
          <cell r="L95">
            <v>176.63</v>
          </cell>
          <cell r="M95">
            <v>17.038385524752474</v>
          </cell>
          <cell r="N95" t="str">
            <v>203866-4201</v>
          </cell>
          <cell r="O95">
            <v>1703838.5524752475</v>
          </cell>
          <cell r="P95">
            <v>57546.897524752421</v>
          </cell>
          <cell r="U95">
            <v>1760408.82</v>
          </cell>
        </row>
        <row r="97">
          <cell r="C97" t="str">
            <v>ENGRO</v>
          </cell>
          <cell r="D97">
            <v>40064</v>
          </cell>
          <cell r="E97">
            <v>40066</v>
          </cell>
          <cell r="F97">
            <v>2500</v>
          </cell>
          <cell r="G97">
            <v>400</v>
          </cell>
          <cell r="Q97">
            <v>25000</v>
          </cell>
          <cell r="R97" t="str">
            <v>203807-4201</v>
          </cell>
          <cell r="S97">
            <v>146.36451199999999</v>
          </cell>
          <cell r="T97">
            <v>3659112.8</v>
          </cell>
          <cell r="U97">
            <v>-3659512.8</v>
          </cell>
        </row>
        <row r="99">
          <cell r="C99" t="str">
            <v>FFC</v>
          </cell>
          <cell r="D99">
            <v>40067</v>
          </cell>
          <cell r="E99">
            <v>40071</v>
          </cell>
          <cell r="F99">
            <v>2500</v>
          </cell>
          <cell r="G99">
            <v>400</v>
          </cell>
          <cell r="I99">
            <v>25000</v>
          </cell>
          <cell r="J99">
            <v>101.23077000000001</v>
          </cell>
          <cell r="K99">
            <v>2530769.25</v>
          </cell>
          <cell r="L99">
            <v>253.06</v>
          </cell>
          <cell r="M99">
            <v>97.373399299999988</v>
          </cell>
          <cell r="N99" t="str">
            <v>203890-4201</v>
          </cell>
          <cell r="O99">
            <v>2434334.9824999999</v>
          </cell>
          <cell r="P99">
            <v>93934.267500000075</v>
          </cell>
          <cell r="U99">
            <v>2527616.19</v>
          </cell>
        </row>
        <row r="101">
          <cell r="C101" t="str">
            <v>POL</v>
          </cell>
          <cell r="D101">
            <v>40074</v>
          </cell>
          <cell r="E101">
            <v>40081</v>
          </cell>
          <cell r="F101">
            <v>750</v>
          </cell>
          <cell r="G101">
            <v>120</v>
          </cell>
          <cell r="Q101">
            <v>5000</v>
          </cell>
          <cell r="R101" t="str">
            <v>204196-4201</v>
          </cell>
          <cell r="S101">
            <v>215.15</v>
          </cell>
          <cell r="T101">
            <v>1075750</v>
          </cell>
          <cell r="U101">
            <v>-1075870</v>
          </cell>
        </row>
        <row r="103">
          <cell r="C103" t="str">
            <v>PTC</v>
          </cell>
          <cell r="D103">
            <v>40093</v>
          </cell>
          <cell r="E103">
            <v>40095</v>
          </cell>
          <cell r="F103">
            <v>2500</v>
          </cell>
          <cell r="G103">
            <v>400</v>
          </cell>
          <cell r="I103">
            <v>50000</v>
          </cell>
          <cell r="J103">
            <v>22.08</v>
          </cell>
          <cell r="K103">
            <v>1104000</v>
          </cell>
          <cell r="L103">
            <v>110.39</v>
          </cell>
          <cell r="M103">
            <v>21.135565610859722</v>
          </cell>
          <cell r="N103" t="str">
            <v>203866-4201</v>
          </cell>
          <cell r="O103">
            <v>1056778.280542986</v>
          </cell>
          <cell r="P103">
            <v>44721.719457013998</v>
          </cell>
          <cell r="U103">
            <v>1100989.6100000001</v>
          </cell>
        </row>
        <row r="105">
          <cell r="C105" t="str">
            <v>PTC</v>
          </cell>
          <cell r="D105">
            <v>40095</v>
          </cell>
          <cell r="E105">
            <v>40099</v>
          </cell>
          <cell r="F105">
            <v>7500</v>
          </cell>
          <cell r="G105">
            <v>1200</v>
          </cell>
          <cell r="Q105">
            <v>150000</v>
          </cell>
          <cell r="R105" t="str">
            <v>203866-4201</v>
          </cell>
          <cell r="S105">
            <v>20.367333333333335</v>
          </cell>
          <cell r="T105">
            <v>3055100</v>
          </cell>
          <cell r="U105">
            <v>-3056300</v>
          </cell>
        </row>
        <row r="107">
          <cell r="C107" t="str">
            <v>FFC</v>
          </cell>
          <cell r="D107">
            <v>40100</v>
          </cell>
          <cell r="E107">
            <v>40102</v>
          </cell>
          <cell r="F107">
            <v>5000</v>
          </cell>
          <cell r="G107">
            <v>800</v>
          </cell>
          <cell r="I107">
            <v>50000</v>
          </cell>
          <cell r="J107">
            <v>105.459002</v>
          </cell>
          <cell r="K107">
            <v>5272950.0999999996</v>
          </cell>
          <cell r="L107">
            <v>527.33000000000004</v>
          </cell>
          <cell r="M107">
            <v>102.76019999999993</v>
          </cell>
          <cell r="N107" t="str">
            <v>203890-4201</v>
          </cell>
          <cell r="O107">
            <v>5138009.9999999963</v>
          </cell>
          <cell r="P107">
            <v>129940.10000000335</v>
          </cell>
          <cell r="U107">
            <v>5266622.7699999996</v>
          </cell>
        </row>
        <row r="109">
          <cell r="C109" t="str">
            <v>POL</v>
          </cell>
          <cell r="D109">
            <v>40102</v>
          </cell>
          <cell r="E109">
            <v>40105</v>
          </cell>
          <cell r="F109">
            <v>3750</v>
          </cell>
          <cell r="G109">
            <v>600</v>
          </cell>
          <cell r="I109">
            <v>25000</v>
          </cell>
          <cell r="J109">
            <v>227.76428000000001</v>
          </cell>
          <cell r="K109">
            <v>5694107</v>
          </cell>
          <cell r="L109">
            <v>569.42999999999995</v>
          </cell>
          <cell r="M109">
            <v>217.33990902857138</v>
          </cell>
          <cell r="N109" t="str">
            <v>204196-4201</v>
          </cell>
          <cell r="O109">
            <v>5433497.7257142849</v>
          </cell>
          <cell r="P109">
            <v>256859.27428571507</v>
          </cell>
          <cell r="U109">
            <v>5689187.5700000003</v>
          </cell>
        </row>
        <row r="111">
          <cell r="C111" t="str">
            <v>PPL</v>
          </cell>
          <cell r="D111">
            <v>40102</v>
          </cell>
          <cell r="E111">
            <v>40106</v>
          </cell>
          <cell r="F111">
            <v>1500</v>
          </cell>
          <cell r="G111">
            <v>240</v>
          </cell>
          <cell r="Q111">
            <v>15000</v>
          </cell>
          <cell r="R111" t="str">
            <v>204498-4201</v>
          </cell>
          <cell r="S111">
            <v>193.93969000000001</v>
          </cell>
          <cell r="T111">
            <v>2909095.35</v>
          </cell>
          <cell r="U111">
            <v>-2909335.35</v>
          </cell>
        </row>
        <row r="112">
          <cell r="G112">
            <v>840</v>
          </cell>
        </row>
        <row r="114">
          <cell r="C114" t="str">
            <v>PTC</v>
          </cell>
          <cell r="D114">
            <v>40107</v>
          </cell>
          <cell r="E114">
            <v>40109</v>
          </cell>
          <cell r="F114">
            <v>2500</v>
          </cell>
          <cell r="G114">
            <v>400</v>
          </cell>
          <cell r="Q114">
            <v>50000</v>
          </cell>
          <cell r="R114" t="str">
            <v>203866-4201</v>
          </cell>
          <cell r="S114">
            <v>20.05</v>
          </cell>
          <cell r="T114">
            <v>1002500</v>
          </cell>
          <cell r="U114">
            <v>-1002900</v>
          </cell>
        </row>
        <row r="116">
          <cell r="C116" t="str">
            <v>PSO</v>
          </cell>
          <cell r="D116">
            <v>39995</v>
          </cell>
          <cell r="E116">
            <v>39997</v>
          </cell>
          <cell r="F116">
            <v>2750</v>
          </cell>
          <cell r="G116">
            <v>440</v>
          </cell>
          <cell r="I116">
            <v>25000</v>
          </cell>
          <cell r="J116">
            <v>216.25399999999999</v>
          </cell>
          <cell r="K116">
            <v>5406350</v>
          </cell>
          <cell r="L116">
            <v>0</v>
          </cell>
          <cell r="M116">
            <v>210.77987480000002</v>
          </cell>
          <cell r="N116" t="str">
            <v>203858-4201</v>
          </cell>
          <cell r="O116">
            <v>5269496.87</v>
          </cell>
          <cell r="P116">
            <v>134103.12999999989</v>
          </cell>
          <cell r="R116" t="str">
            <v>NET RECEIVABLE</v>
          </cell>
          <cell r="U116">
            <v>5403160</v>
          </cell>
        </row>
        <row r="118">
          <cell r="C118" t="str">
            <v>DGKC</v>
          </cell>
          <cell r="D118">
            <v>39996</v>
          </cell>
          <cell r="E118">
            <v>40000</v>
          </cell>
          <cell r="F118">
            <v>775</v>
          </cell>
          <cell r="G118">
            <v>124</v>
          </cell>
          <cell r="Q118">
            <v>15500</v>
          </cell>
          <cell r="R118" t="str">
            <v>203955-4201</v>
          </cell>
          <cell r="S118">
            <v>30.843935483870968</v>
          </cell>
          <cell r="T118">
            <v>478081</v>
          </cell>
          <cell r="U118">
            <v>-478205</v>
          </cell>
        </row>
        <row r="119">
          <cell r="C119" t="str">
            <v>UBL</v>
          </cell>
          <cell r="D119">
            <v>39996</v>
          </cell>
          <cell r="E119">
            <v>40000</v>
          </cell>
          <cell r="F119">
            <v>750</v>
          </cell>
          <cell r="G119">
            <v>120</v>
          </cell>
          <cell r="Q119">
            <v>15000</v>
          </cell>
          <cell r="R119" t="str">
            <v>206407-4201</v>
          </cell>
          <cell r="S119">
            <v>39.710333333333331</v>
          </cell>
          <cell r="T119">
            <v>595655</v>
          </cell>
          <cell r="U119">
            <v>-595775</v>
          </cell>
        </row>
        <row r="120">
          <cell r="C120" t="str">
            <v>HBL</v>
          </cell>
          <cell r="D120">
            <v>39996</v>
          </cell>
          <cell r="E120">
            <v>40000</v>
          </cell>
          <cell r="F120">
            <v>500</v>
          </cell>
          <cell r="G120">
            <v>80</v>
          </cell>
          <cell r="Q120">
            <v>10000</v>
          </cell>
          <cell r="R120" t="str">
            <v>206610-4201</v>
          </cell>
          <cell r="S120">
            <v>89.188000000000002</v>
          </cell>
          <cell r="T120">
            <v>891880</v>
          </cell>
          <cell r="U120">
            <v>-891960</v>
          </cell>
        </row>
        <row r="121">
          <cell r="C121" t="str">
            <v>OGDC</v>
          </cell>
          <cell r="D121">
            <v>39996</v>
          </cell>
          <cell r="E121">
            <v>40000</v>
          </cell>
          <cell r="F121">
            <v>1000</v>
          </cell>
          <cell r="G121">
            <v>160</v>
          </cell>
          <cell r="Q121">
            <v>20000</v>
          </cell>
          <cell r="R121" t="str">
            <v>203920-4201</v>
          </cell>
          <cell r="S121">
            <v>81.449749999999995</v>
          </cell>
          <cell r="T121">
            <v>1628995</v>
          </cell>
          <cell r="U121">
            <v>-1629155</v>
          </cell>
        </row>
        <row r="122">
          <cell r="E122">
            <v>40000</v>
          </cell>
          <cell r="G122">
            <v>484</v>
          </cell>
          <cell r="R122" t="str">
            <v>NET PAYABLE</v>
          </cell>
          <cell r="U122">
            <v>-3595095</v>
          </cell>
        </row>
        <row r="124">
          <cell r="C124" t="str">
            <v>HBL</v>
          </cell>
          <cell r="D124">
            <v>40000</v>
          </cell>
          <cell r="E124">
            <v>40002</v>
          </cell>
          <cell r="F124">
            <v>1250</v>
          </cell>
          <cell r="G124">
            <v>200</v>
          </cell>
          <cell r="I124">
            <v>25000</v>
          </cell>
          <cell r="J124">
            <v>96.186639999999997</v>
          </cell>
          <cell r="K124">
            <v>2404666</v>
          </cell>
          <cell r="L124">
            <v>0</v>
          </cell>
          <cell r="M124">
            <v>89.036298399999993</v>
          </cell>
          <cell r="N124" t="str">
            <v>206610-4201</v>
          </cell>
          <cell r="O124">
            <v>2225907.46</v>
          </cell>
          <cell r="P124">
            <v>177508.54000000004</v>
          </cell>
          <cell r="U124">
            <v>2403216</v>
          </cell>
        </row>
        <row r="125">
          <cell r="C125" t="str">
            <v>ATRL</v>
          </cell>
          <cell r="D125">
            <v>40000</v>
          </cell>
          <cell r="E125">
            <v>40002</v>
          </cell>
          <cell r="F125">
            <v>1200</v>
          </cell>
          <cell r="G125">
            <v>192</v>
          </cell>
          <cell r="Q125">
            <v>15000</v>
          </cell>
          <cell r="R125" t="str">
            <v>204005-4201</v>
          </cell>
          <cell r="S125">
            <v>146.58000000000001</v>
          </cell>
          <cell r="T125">
            <v>2198700</v>
          </cell>
          <cell r="U125">
            <v>-2198892</v>
          </cell>
        </row>
        <row r="126">
          <cell r="E126">
            <v>40002</v>
          </cell>
          <cell r="G126">
            <v>392</v>
          </cell>
          <cell r="U126">
            <v>204324</v>
          </cell>
        </row>
        <row r="128">
          <cell r="C128" t="str">
            <v>LUCK</v>
          </cell>
          <cell r="D128">
            <v>40008</v>
          </cell>
          <cell r="E128">
            <v>40010</v>
          </cell>
          <cell r="F128">
            <v>750</v>
          </cell>
          <cell r="G128">
            <v>120</v>
          </cell>
          <cell r="Q128">
            <v>15000</v>
          </cell>
          <cell r="R128" t="str">
            <v>208078-4201</v>
          </cell>
          <cell r="S128">
            <v>69.3</v>
          </cell>
          <cell r="T128">
            <v>1039500</v>
          </cell>
          <cell r="U128">
            <v>-1039620</v>
          </cell>
        </row>
        <row r="129">
          <cell r="G129">
            <v>120</v>
          </cell>
          <cell r="U129">
            <v>-1039620</v>
          </cell>
        </row>
        <row r="131">
          <cell r="C131" t="str">
            <v>ATRL</v>
          </cell>
          <cell r="D131">
            <v>40010</v>
          </cell>
          <cell r="E131">
            <v>40014</v>
          </cell>
          <cell r="F131">
            <v>0</v>
          </cell>
          <cell r="G131">
            <v>0</v>
          </cell>
          <cell r="Q131">
            <v>15000</v>
          </cell>
          <cell r="R131" t="str">
            <v>204005-4201</v>
          </cell>
          <cell r="S131">
            <v>152.50206666666668</v>
          </cell>
          <cell r="T131">
            <v>2287531</v>
          </cell>
          <cell r="U131">
            <v>-2287531</v>
          </cell>
        </row>
        <row r="132">
          <cell r="C132" t="str">
            <v>DGKC</v>
          </cell>
          <cell r="D132">
            <v>40010</v>
          </cell>
          <cell r="E132">
            <v>40014</v>
          </cell>
          <cell r="F132">
            <v>7500</v>
          </cell>
          <cell r="G132">
            <v>1200</v>
          </cell>
          <cell r="Q132">
            <v>150000</v>
          </cell>
          <cell r="R132" t="str">
            <v>203955-4201</v>
          </cell>
          <cell r="S132">
            <v>34.658459999999998</v>
          </cell>
          <cell r="T132">
            <v>5198769</v>
          </cell>
          <cell r="U132">
            <v>-5199969</v>
          </cell>
        </row>
        <row r="133">
          <cell r="C133" t="str">
            <v>NML</v>
          </cell>
          <cell r="D133">
            <v>40010</v>
          </cell>
          <cell r="E133">
            <v>40014</v>
          </cell>
          <cell r="F133">
            <v>2500</v>
          </cell>
          <cell r="G133">
            <v>400</v>
          </cell>
          <cell r="Q133">
            <v>50000</v>
          </cell>
          <cell r="R133" t="str">
            <v>203696-4201</v>
          </cell>
          <cell r="S133">
            <v>42.290640000000003</v>
          </cell>
          <cell r="T133">
            <v>2114532</v>
          </cell>
          <cell r="U133">
            <v>-2114932</v>
          </cell>
        </row>
        <row r="134">
          <cell r="C134" t="str">
            <v>ENGRO</v>
          </cell>
          <cell r="D134">
            <v>40010</v>
          </cell>
          <cell r="E134">
            <v>40014</v>
          </cell>
          <cell r="F134">
            <v>2400</v>
          </cell>
          <cell r="G134">
            <v>384</v>
          </cell>
          <cell r="Q134">
            <v>30000</v>
          </cell>
          <cell r="R134" t="str">
            <v>203807-4201</v>
          </cell>
          <cell r="S134">
            <v>146.99733333333333</v>
          </cell>
          <cell r="T134">
            <v>4409920</v>
          </cell>
          <cell r="U134">
            <v>-4410304</v>
          </cell>
        </row>
        <row r="135">
          <cell r="C135" t="str">
            <v>ATRL</v>
          </cell>
          <cell r="D135">
            <v>40010</v>
          </cell>
          <cell r="E135">
            <v>40014</v>
          </cell>
          <cell r="F135">
            <v>1200</v>
          </cell>
          <cell r="G135">
            <v>192</v>
          </cell>
          <cell r="I135">
            <v>15000</v>
          </cell>
          <cell r="J135">
            <v>154.03053333333332</v>
          </cell>
          <cell r="K135">
            <v>2310458</v>
          </cell>
          <cell r="M135">
            <v>152.50206666666668</v>
          </cell>
          <cell r="N135" t="str">
            <v>204005-4201</v>
          </cell>
          <cell r="O135">
            <v>2287531</v>
          </cell>
          <cell r="P135">
            <v>21727</v>
          </cell>
          <cell r="U135">
            <v>2309066</v>
          </cell>
        </row>
        <row r="136">
          <cell r="C136" t="str">
            <v>DGKC</v>
          </cell>
          <cell r="D136">
            <v>40010</v>
          </cell>
          <cell r="E136">
            <v>40014</v>
          </cell>
          <cell r="F136">
            <v>0</v>
          </cell>
          <cell r="G136">
            <v>0</v>
          </cell>
          <cell r="I136">
            <v>75000</v>
          </cell>
          <cell r="J136">
            <v>35.316560000000003</v>
          </cell>
          <cell r="K136">
            <v>2648742</v>
          </cell>
          <cell r="M136">
            <v>33.991635474358972</v>
          </cell>
          <cell r="N136" t="str">
            <v>203955-4201</v>
          </cell>
          <cell r="O136">
            <v>2549372.6605769228</v>
          </cell>
          <cell r="P136">
            <v>99369.339423077181</v>
          </cell>
          <cell r="U136">
            <v>2648742</v>
          </cell>
        </row>
        <row r="137">
          <cell r="E137">
            <v>40014</v>
          </cell>
          <cell r="G137">
            <v>2176</v>
          </cell>
          <cell r="U137">
            <v>-9054928</v>
          </cell>
        </row>
        <row r="139">
          <cell r="C139" t="str">
            <v>PTC</v>
          </cell>
          <cell r="D139">
            <v>40011</v>
          </cell>
          <cell r="E139">
            <v>40015</v>
          </cell>
          <cell r="F139">
            <v>10000</v>
          </cell>
          <cell r="G139">
            <v>1600</v>
          </cell>
          <cell r="Q139">
            <v>200000</v>
          </cell>
          <cell r="R139" t="str">
            <v>203866-4201</v>
          </cell>
          <cell r="S139">
            <v>17.194769999999998</v>
          </cell>
          <cell r="T139">
            <v>3438954</v>
          </cell>
          <cell r="U139">
            <v>-3440554</v>
          </cell>
        </row>
        <row r="140">
          <cell r="E140">
            <v>40015</v>
          </cell>
          <cell r="G140">
            <v>1600</v>
          </cell>
          <cell r="U140">
            <v>-3440554</v>
          </cell>
        </row>
        <row r="142">
          <cell r="C142" t="str">
            <v>FFBL</v>
          </cell>
          <cell r="D142">
            <v>40014</v>
          </cell>
          <cell r="E142">
            <v>40016</v>
          </cell>
          <cell r="F142">
            <v>5000</v>
          </cell>
          <cell r="G142">
            <v>800</v>
          </cell>
          <cell r="Q142">
            <v>100000</v>
          </cell>
          <cell r="R142" t="str">
            <v>204269-4201</v>
          </cell>
          <cell r="S142">
            <v>20.3233</v>
          </cell>
          <cell r="T142">
            <v>2032330</v>
          </cell>
          <cell r="U142">
            <v>-2033130</v>
          </cell>
        </row>
        <row r="143">
          <cell r="C143" t="str">
            <v>SHEL</v>
          </cell>
          <cell r="D143">
            <v>40014</v>
          </cell>
          <cell r="E143">
            <v>40016</v>
          </cell>
          <cell r="F143">
            <v>1650</v>
          </cell>
          <cell r="G143">
            <v>264</v>
          </cell>
          <cell r="Q143">
            <v>15000</v>
          </cell>
          <cell r="R143" t="str">
            <v>203815-4201</v>
          </cell>
          <cell r="S143">
            <v>233.30013333333332</v>
          </cell>
          <cell r="T143">
            <v>3499502</v>
          </cell>
          <cell r="U143">
            <v>-3499766</v>
          </cell>
        </row>
        <row r="144">
          <cell r="C144" t="str">
            <v>NBP</v>
          </cell>
          <cell r="D144">
            <v>40014</v>
          </cell>
          <cell r="E144">
            <v>40016</v>
          </cell>
          <cell r="F144">
            <v>1900</v>
          </cell>
          <cell r="G144">
            <v>304</v>
          </cell>
          <cell r="Q144">
            <v>38000</v>
          </cell>
          <cell r="R144" t="str">
            <v>203882-4201</v>
          </cell>
          <cell r="S144">
            <v>73.640263157894736</v>
          </cell>
          <cell r="T144">
            <v>2798330</v>
          </cell>
          <cell r="U144">
            <v>-2798634</v>
          </cell>
        </row>
        <row r="145">
          <cell r="C145" t="str">
            <v>MCB</v>
          </cell>
          <cell r="D145">
            <v>40014</v>
          </cell>
          <cell r="E145">
            <v>40016</v>
          </cell>
          <cell r="F145">
            <v>800</v>
          </cell>
          <cell r="G145">
            <v>128</v>
          </cell>
          <cell r="Q145">
            <v>10000</v>
          </cell>
          <cell r="R145" t="str">
            <v>203874-4201</v>
          </cell>
          <cell r="S145">
            <v>167.09</v>
          </cell>
          <cell r="T145">
            <v>1670900</v>
          </cell>
          <cell r="U145">
            <v>-1671028</v>
          </cell>
        </row>
        <row r="146">
          <cell r="C146" t="str">
            <v>PSO</v>
          </cell>
          <cell r="D146">
            <v>40014</v>
          </cell>
          <cell r="E146">
            <v>40016</v>
          </cell>
          <cell r="F146">
            <v>5500</v>
          </cell>
          <cell r="G146">
            <v>880</v>
          </cell>
          <cell r="I146">
            <v>50000</v>
          </cell>
          <cell r="J146">
            <v>239.01982000000001</v>
          </cell>
          <cell r="K146">
            <v>11950991</v>
          </cell>
          <cell r="L146">
            <v>0</v>
          </cell>
          <cell r="M146">
            <v>233.98342</v>
          </cell>
          <cell r="N146" t="str">
            <v>203858-4201</v>
          </cell>
          <cell r="O146">
            <v>11699171</v>
          </cell>
          <cell r="P146">
            <v>246320</v>
          </cell>
          <cell r="U146">
            <v>11944611</v>
          </cell>
        </row>
        <row r="147">
          <cell r="E147">
            <v>40016</v>
          </cell>
          <cell r="G147">
            <v>2376</v>
          </cell>
          <cell r="U147">
            <v>1942053</v>
          </cell>
        </row>
        <row r="149">
          <cell r="C149" t="str">
            <v>NML</v>
          </cell>
          <cell r="D149">
            <v>40015</v>
          </cell>
          <cell r="E149">
            <v>40017</v>
          </cell>
          <cell r="F149">
            <v>1479.6875</v>
          </cell>
          <cell r="G149">
            <v>236.75</v>
          </cell>
          <cell r="Q149">
            <v>29594</v>
          </cell>
          <cell r="R149" t="str">
            <v>203696-4201</v>
          </cell>
          <cell r="S149">
            <v>40.283790633236464</v>
          </cell>
          <cell r="T149">
            <v>1192158.5</v>
          </cell>
          <cell r="U149">
            <v>-1192395.25</v>
          </cell>
        </row>
        <row r="150">
          <cell r="G150">
            <v>236.75</v>
          </cell>
          <cell r="U150">
            <v>-1192395.25</v>
          </cell>
        </row>
        <row r="152">
          <cell r="C152" t="str">
            <v>UBL</v>
          </cell>
          <cell r="D152">
            <v>40016</v>
          </cell>
          <cell r="E152">
            <v>40018</v>
          </cell>
          <cell r="F152">
            <v>5000</v>
          </cell>
          <cell r="G152">
            <v>800</v>
          </cell>
          <cell r="Q152">
            <v>100000</v>
          </cell>
          <cell r="R152" t="str">
            <v>206407-4201</v>
          </cell>
          <cell r="S152">
            <v>46.437587199999996</v>
          </cell>
          <cell r="T152">
            <v>4643758.72</v>
          </cell>
          <cell r="U152">
            <v>-4644558.72</v>
          </cell>
        </row>
        <row r="153">
          <cell r="G153">
            <v>800</v>
          </cell>
          <cell r="U153">
            <v>-4644558.72</v>
          </cell>
        </row>
        <row r="155">
          <cell r="C155" t="str">
            <v>HUBC</v>
          </cell>
          <cell r="D155">
            <v>40017</v>
          </cell>
          <cell r="E155">
            <v>40021</v>
          </cell>
          <cell r="F155">
            <v>375</v>
          </cell>
          <cell r="G155">
            <v>60</v>
          </cell>
          <cell r="I155">
            <v>7500</v>
          </cell>
          <cell r="J155">
            <v>28.95</v>
          </cell>
          <cell r="K155">
            <v>217125</v>
          </cell>
          <cell r="L155">
            <v>0</v>
          </cell>
          <cell r="M155">
            <v>25.4499789999999</v>
          </cell>
          <cell r="N155" t="str">
            <v>203840-4201</v>
          </cell>
          <cell r="O155">
            <v>190874.84249999924</v>
          </cell>
          <cell r="P155">
            <v>25875.157500000758</v>
          </cell>
          <cell r="U155">
            <v>216690</v>
          </cell>
        </row>
        <row r="156">
          <cell r="C156" t="str">
            <v>UBL</v>
          </cell>
          <cell r="D156">
            <v>40017</v>
          </cell>
          <cell r="E156">
            <v>40021</v>
          </cell>
          <cell r="F156">
            <v>5000</v>
          </cell>
          <cell r="G156">
            <v>800</v>
          </cell>
          <cell r="I156">
            <v>100000</v>
          </cell>
          <cell r="J156">
            <v>46.098502199999999</v>
          </cell>
          <cell r="K156">
            <v>4609850.22</v>
          </cell>
          <cell r="L156">
            <v>0</v>
          </cell>
          <cell r="M156">
            <v>46.502453599999996</v>
          </cell>
          <cell r="N156" t="str">
            <v>206407-4201</v>
          </cell>
          <cell r="O156">
            <v>4650245.3599999994</v>
          </cell>
          <cell r="P156">
            <v>-45395.139999999665</v>
          </cell>
          <cell r="U156">
            <v>4604050.22</v>
          </cell>
        </row>
        <row r="157">
          <cell r="C157" t="str">
            <v>PTC</v>
          </cell>
          <cell r="D157">
            <v>40017</v>
          </cell>
          <cell r="E157">
            <v>40021</v>
          </cell>
          <cell r="F157">
            <v>6250</v>
          </cell>
          <cell r="G157">
            <v>1000</v>
          </cell>
          <cell r="I157">
            <v>125000</v>
          </cell>
          <cell r="J157">
            <v>18.001504000000001</v>
          </cell>
          <cell r="K157">
            <v>2250188</v>
          </cell>
          <cell r="L157">
            <v>0</v>
          </cell>
          <cell r="M157">
            <v>17.186816</v>
          </cell>
          <cell r="N157" t="str">
            <v>203866-4201</v>
          </cell>
          <cell r="O157">
            <v>2148352</v>
          </cell>
          <cell r="P157">
            <v>95586</v>
          </cell>
          <cell r="U157">
            <v>2242938</v>
          </cell>
        </row>
        <row r="158">
          <cell r="C158" t="str">
            <v>NML</v>
          </cell>
          <cell r="D158">
            <v>40017</v>
          </cell>
          <cell r="E158">
            <v>40021</v>
          </cell>
          <cell r="F158">
            <v>2729.6875</v>
          </cell>
          <cell r="G158">
            <v>436.75</v>
          </cell>
          <cell r="I158">
            <v>54594</v>
          </cell>
          <cell r="J158">
            <v>42.389996473971493</v>
          </cell>
          <cell r="K158">
            <v>2314239.4674999998</v>
          </cell>
          <cell r="L158">
            <v>0</v>
          </cell>
          <cell r="M158">
            <v>41.541192948519075</v>
          </cell>
          <cell r="N158" t="str">
            <v>203696-4201</v>
          </cell>
          <cell r="O158">
            <v>2267899.8878314504</v>
          </cell>
          <cell r="P158">
            <v>43609.892168549355</v>
          </cell>
          <cell r="U158">
            <v>2311073.0299999998</v>
          </cell>
        </row>
        <row r="159">
          <cell r="G159">
            <v>2296.75</v>
          </cell>
          <cell r="U159">
            <v>9374751.25</v>
          </cell>
        </row>
        <row r="160">
          <cell r="F160">
            <v>0</v>
          </cell>
        </row>
        <row r="161">
          <cell r="C161" t="str">
            <v>PTC</v>
          </cell>
          <cell r="D161">
            <v>40022</v>
          </cell>
          <cell r="E161">
            <v>40024</v>
          </cell>
          <cell r="F161">
            <v>6500</v>
          </cell>
          <cell r="G161">
            <v>1040</v>
          </cell>
          <cell r="Q161">
            <v>130000</v>
          </cell>
          <cell r="R161" t="str">
            <v>203866-4201</v>
          </cell>
          <cell r="S161">
            <v>17.015469230769231</v>
          </cell>
          <cell r="T161">
            <v>2212011</v>
          </cell>
          <cell r="U161">
            <v>-2213051</v>
          </cell>
        </row>
        <row r="162">
          <cell r="F162">
            <v>0</v>
          </cell>
        </row>
        <row r="163">
          <cell r="C163" t="str">
            <v>PPL</v>
          </cell>
          <cell r="D163">
            <v>40023</v>
          </cell>
          <cell r="E163">
            <v>40025</v>
          </cell>
          <cell r="F163">
            <v>5000</v>
          </cell>
          <cell r="G163">
            <v>800</v>
          </cell>
          <cell r="I163">
            <v>100000</v>
          </cell>
          <cell r="J163">
            <v>184.844032</v>
          </cell>
          <cell r="K163">
            <v>18484403.199999999</v>
          </cell>
          <cell r="L163">
            <v>1848.5</v>
          </cell>
          <cell r="M163">
            <v>190.76636774999997</v>
          </cell>
          <cell r="N163" t="str">
            <v>204498-4201</v>
          </cell>
          <cell r="O163">
            <v>19076636.774999999</v>
          </cell>
          <cell r="P163">
            <v>-597233.57499999925</v>
          </cell>
          <cell r="U163">
            <v>18476754.699999999</v>
          </cell>
        </row>
        <row r="164">
          <cell r="C164" t="str">
            <v>PSO</v>
          </cell>
          <cell r="D164">
            <v>40023</v>
          </cell>
          <cell r="E164">
            <v>40025</v>
          </cell>
          <cell r="F164">
            <v>943.75</v>
          </cell>
          <cell r="G164">
            <v>151</v>
          </cell>
          <cell r="I164">
            <v>11870</v>
          </cell>
          <cell r="J164">
            <v>234.99942796967144</v>
          </cell>
          <cell r="K164">
            <v>2789443.21</v>
          </cell>
          <cell r="L164">
            <v>278.94</v>
          </cell>
          <cell r="M164">
            <v>237.55593554092587</v>
          </cell>
          <cell r="N164" t="str">
            <v>203858-4201</v>
          </cell>
          <cell r="O164">
            <v>2819788.9548707902</v>
          </cell>
          <cell r="P164">
            <v>-31289.49487079028</v>
          </cell>
          <cell r="U164">
            <v>2788069.52</v>
          </cell>
        </row>
        <row r="165">
          <cell r="G165">
            <v>951</v>
          </cell>
          <cell r="L165">
            <v>2127.44</v>
          </cell>
          <cell r="U165">
            <v>21264824.219999999</v>
          </cell>
        </row>
        <row r="166">
          <cell r="F166">
            <v>0</v>
          </cell>
        </row>
        <row r="167">
          <cell r="C167" t="str">
            <v>DGKC</v>
          </cell>
          <cell r="D167">
            <v>40029</v>
          </cell>
          <cell r="E167">
            <v>40031</v>
          </cell>
          <cell r="F167">
            <v>10000</v>
          </cell>
          <cell r="G167">
            <v>1600</v>
          </cell>
          <cell r="Q167">
            <v>200000</v>
          </cell>
          <cell r="R167" t="str">
            <v>203955-4201</v>
          </cell>
          <cell r="S167">
            <v>38.240840949999999</v>
          </cell>
          <cell r="T167">
            <v>7648168.1900000004</v>
          </cell>
          <cell r="U167">
            <v>-7649768.1900000004</v>
          </cell>
        </row>
        <row r="168">
          <cell r="F168">
            <v>0</v>
          </cell>
        </row>
        <row r="169">
          <cell r="C169" t="str">
            <v>LUCK</v>
          </cell>
          <cell r="D169">
            <v>40030</v>
          </cell>
          <cell r="E169">
            <v>40032</v>
          </cell>
          <cell r="F169">
            <v>0</v>
          </cell>
          <cell r="G169">
            <v>0</v>
          </cell>
          <cell r="Q169">
            <v>100000</v>
          </cell>
          <cell r="R169" t="str">
            <v>208078-4201</v>
          </cell>
          <cell r="S169">
            <v>76.599699999999999</v>
          </cell>
          <cell r="T169">
            <v>7659970</v>
          </cell>
          <cell r="U169">
            <v>-7659970</v>
          </cell>
        </row>
        <row r="170">
          <cell r="C170" t="str">
            <v>LUCK</v>
          </cell>
          <cell r="D170">
            <v>40030</v>
          </cell>
          <cell r="E170">
            <v>40032</v>
          </cell>
          <cell r="F170">
            <v>5000</v>
          </cell>
          <cell r="G170">
            <v>800</v>
          </cell>
          <cell r="I170">
            <v>100000</v>
          </cell>
          <cell r="J170">
            <v>77.75</v>
          </cell>
          <cell r="K170">
            <v>7775000</v>
          </cell>
          <cell r="L170">
            <v>0</v>
          </cell>
          <cell r="M170">
            <v>76.599699999999999</v>
          </cell>
          <cell r="N170" t="str">
            <v>208078-4201</v>
          </cell>
          <cell r="O170">
            <v>7659970</v>
          </cell>
          <cell r="P170">
            <v>110030</v>
          </cell>
          <cell r="U170">
            <v>7769200</v>
          </cell>
        </row>
        <row r="171">
          <cell r="C171" t="str">
            <v>PTC</v>
          </cell>
          <cell r="D171">
            <v>40030</v>
          </cell>
          <cell r="E171">
            <v>40032</v>
          </cell>
          <cell r="F171">
            <v>7500</v>
          </cell>
          <cell r="G171">
            <v>1200</v>
          </cell>
          <cell r="I171">
            <v>150000</v>
          </cell>
          <cell r="J171">
            <v>17.536581399999999</v>
          </cell>
          <cell r="K171">
            <v>2630487.21</v>
          </cell>
          <cell r="L171">
            <v>0</v>
          </cell>
          <cell r="M171">
            <v>17.038385524752474</v>
          </cell>
          <cell r="N171" t="str">
            <v>203866-4201</v>
          </cell>
          <cell r="O171">
            <v>2555757.8287128713</v>
          </cell>
          <cell r="P171">
            <v>67229.381287128665</v>
          </cell>
          <cell r="U171">
            <v>2621787.21</v>
          </cell>
        </row>
        <row r="172">
          <cell r="G172">
            <v>2000</v>
          </cell>
          <cell r="U172">
            <v>2731017.21</v>
          </cell>
        </row>
        <row r="173">
          <cell r="F173">
            <v>0</v>
          </cell>
        </row>
        <row r="174">
          <cell r="C174" t="str">
            <v>LUCK</v>
          </cell>
          <cell r="D174">
            <v>40031</v>
          </cell>
          <cell r="E174">
            <v>40035</v>
          </cell>
          <cell r="F174">
            <v>7500</v>
          </cell>
          <cell r="G174">
            <v>1200</v>
          </cell>
          <cell r="Q174">
            <v>150000</v>
          </cell>
          <cell r="R174" t="str">
            <v>208078-4201</v>
          </cell>
          <cell r="S174">
            <v>78.552051533333341</v>
          </cell>
          <cell r="T174">
            <v>11782807.73</v>
          </cell>
          <cell r="U174">
            <v>-11784007.73</v>
          </cell>
        </row>
        <row r="175">
          <cell r="C175" t="str">
            <v>ZTL</v>
          </cell>
          <cell r="D175">
            <v>40031</v>
          </cell>
          <cell r="E175">
            <v>40035</v>
          </cell>
          <cell r="F175">
            <v>15.0625</v>
          </cell>
          <cell r="G175">
            <v>2.41</v>
          </cell>
          <cell r="I175">
            <v>301</v>
          </cell>
          <cell r="J175">
            <v>2.7100415282392025</v>
          </cell>
          <cell r="K175">
            <v>815.72249999999997</v>
          </cell>
          <cell r="L175">
            <v>0</v>
          </cell>
          <cell r="M175">
            <v>2.0917275747508306</v>
          </cell>
          <cell r="N175" t="str">
            <v>204544-4201</v>
          </cell>
          <cell r="O175">
            <v>629.61</v>
          </cell>
          <cell r="P175">
            <v>171.04999999999998</v>
          </cell>
          <cell r="U175">
            <v>798.25</v>
          </cell>
        </row>
        <row r="176">
          <cell r="C176" t="str">
            <v>PTC</v>
          </cell>
          <cell r="D176">
            <v>40031</v>
          </cell>
          <cell r="E176">
            <v>40035</v>
          </cell>
          <cell r="F176">
            <v>2750</v>
          </cell>
          <cell r="G176">
            <v>440</v>
          </cell>
          <cell r="I176">
            <v>55000</v>
          </cell>
          <cell r="J176">
            <v>17.650628181818181</v>
          </cell>
          <cell r="K176">
            <v>970784.55</v>
          </cell>
          <cell r="L176">
            <v>0</v>
          </cell>
          <cell r="M176">
            <v>17.038385524752464</v>
          </cell>
          <cell r="N176" t="str">
            <v>203866-4201</v>
          </cell>
          <cell r="O176">
            <v>937111.20386138547</v>
          </cell>
          <cell r="P176">
            <v>30923.346138614579</v>
          </cell>
          <cell r="U176">
            <v>967594.55</v>
          </cell>
        </row>
        <row r="177">
          <cell r="E177">
            <v>40035</v>
          </cell>
          <cell r="G177">
            <v>1642.41</v>
          </cell>
          <cell r="U177">
            <v>-10815614.93</v>
          </cell>
        </row>
        <row r="178">
          <cell r="F178">
            <v>0</v>
          </cell>
        </row>
        <row r="179">
          <cell r="C179" t="str">
            <v>LUCK</v>
          </cell>
          <cell r="D179">
            <v>40032</v>
          </cell>
          <cell r="E179">
            <v>40036</v>
          </cell>
          <cell r="F179">
            <v>3750</v>
          </cell>
          <cell r="G179">
            <v>600</v>
          </cell>
          <cell r="I179">
            <v>75000</v>
          </cell>
          <cell r="J179">
            <v>77.027550000000005</v>
          </cell>
          <cell r="K179">
            <v>5777066.25</v>
          </cell>
          <cell r="L179">
            <v>0</v>
          </cell>
          <cell r="M179">
            <v>78.552051533333341</v>
          </cell>
          <cell r="N179" t="str">
            <v>208078-4201</v>
          </cell>
          <cell r="O179">
            <v>5891403.8650000002</v>
          </cell>
          <cell r="P179">
            <v>-118087.61500000022</v>
          </cell>
          <cell r="U179">
            <v>5772716.25</v>
          </cell>
        </row>
        <row r="180">
          <cell r="C180" t="str">
            <v>DGKC</v>
          </cell>
          <cell r="D180">
            <v>40032</v>
          </cell>
          <cell r="E180">
            <v>40036</v>
          </cell>
          <cell r="F180">
            <v>10000</v>
          </cell>
          <cell r="G180">
            <v>1600</v>
          </cell>
          <cell r="I180">
            <v>200000</v>
          </cell>
          <cell r="J180">
            <v>38.278022499999999</v>
          </cell>
          <cell r="K180">
            <v>7655604.5</v>
          </cell>
          <cell r="L180">
            <v>0</v>
          </cell>
          <cell r="M180">
            <v>38.240840950000006</v>
          </cell>
          <cell r="N180" t="str">
            <v>203955-4201</v>
          </cell>
          <cell r="O180">
            <v>7648168.1900000013</v>
          </cell>
          <cell r="P180">
            <v>-2563.6900000013411</v>
          </cell>
          <cell r="U180">
            <v>7644004.5</v>
          </cell>
        </row>
        <row r="181">
          <cell r="G181">
            <v>2200</v>
          </cell>
          <cell r="U181">
            <v>13416720.75</v>
          </cell>
        </row>
        <row r="182">
          <cell r="F182">
            <v>0</v>
          </cell>
        </row>
        <row r="183">
          <cell r="C183" t="str">
            <v>HUBC</v>
          </cell>
          <cell r="D183">
            <v>40035</v>
          </cell>
          <cell r="E183">
            <v>40037</v>
          </cell>
          <cell r="F183">
            <v>17500</v>
          </cell>
          <cell r="G183">
            <v>2800</v>
          </cell>
          <cell r="Q183">
            <v>350000</v>
          </cell>
          <cell r="R183" t="str">
            <v>203840-4201</v>
          </cell>
          <cell r="S183">
            <v>30.443624028571428</v>
          </cell>
          <cell r="T183">
            <v>10655268.41</v>
          </cell>
          <cell r="U183">
            <v>-10658068.41</v>
          </cell>
        </row>
        <row r="184">
          <cell r="C184" t="str">
            <v>LUCK</v>
          </cell>
          <cell r="D184">
            <v>40035</v>
          </cell>
          <cell r="E184">
            <v>40037</v>
          </cell>
          <cell r="F184">
            <v>3750</v>
          </cell>
          <cell r="G184">
            <v>600</v>
          </cell>
          <cell r="I184">
            <v>75000</v>
          </cell>
          <cell r="J184">
            <v>78.8</v>
          </cell>
          <cell r="K184">
            <v>5910000</v>
          </cell>
          <cell r="L184">
            <v>0</v>
          </cell>
          <cell r="M184">
            <v>78.552051533333312</v>
          </cell>
          <cell r="N184" t="str">
            <v>208078-4201</v>
          </cell>
          <cell r="O184">
            <v>5891403.8649999984</v>
          </cell>
          <cell r="P184">
            <v>14846.135000001639</v>
          </cell>
          <cell r="U184">
            <v>5905650</v>
          </cell>
        </row>
        <row r="185">
          <cell r="G185">
            <v>3400</v>
          </cell>
          <cell r="U185">
            <v>-4752418.41</v>
          </cell>
        </row>
        <row r="186">
          <cell r="F186">
            <v>0</v>
          </cell>
        </row>
        <row r="187">
          <cell r="C187" t="str">
            <v>HUBC</v>
          </cell>
          <cell r="D187">
            <v>40036</v>
          </cell>
          <cell r="E187">
            <v>40038</v>
          </cell>
          <cell r="F187">
            <v>7500</v>
          </cell>
          <cell r="G187">
            <v>1200</v>
          </cell>
          <cell r="Q187">
            <v>150000</v>
          </cell>
          <cell r="R187" t="str">
            <v>203840-4201</v>
          </cell>
          <cell r="S187">
            <v>31.031083333333335</v>
          </cell>
          <cell r="T187">
            <v>4654662.5</v>
          </cell>
          <cell r="U187">
            <v>-4655862.5</v>
          </cell>
        </row>
        <row r="188">
          <cell r="C188" t="str">
            <v>OGDC</v>
          </cell>
          <cell r="D188">
            <v>40036</v>
          </cell>
          <cell r="E188">
            <v>40038</v>
          </cell>
          <cell r="F188">
            <v>2000</v>
          </cell>
          <cell r="G188">
            <v>320</v>
          </cell>
          <cell r="Q188">
            <v>40000</v>
          </cell>
          <cell r="R188" t="str">
            <v>203920-4201</v>
          </cell>
          <cell r="S188">
            <v>97.4</v>
          </cell>
          <cell r="T188">
            <v>3896000</v>
          </cell>
          <cell r="U188">
            <v>-3896320</v>
          </cell>
        </row>
        <row r="189">
          <cell r="C189" t="str">
            <v>PTC</v>
          </cell>
          <cell r="D189">
            <v>40036</v>
          </cell>
          <cell r="E189">
            <v>40038</v>
          </cell>
          <cell r="F189">
            <v>11500</v>
          </cell>
          <cell r="G189">
            <v>1840</v>
          </cell>
          <cell r="Q189">
            <v>230000</v>
          </cell>
          <cell r="R189" t="str">
            <v>203866-4201</v>
          </cell>
          <cell r="S189">
            <v>18.259625652173916</v>
          </cell>
          <cell r="T189">
            <v>4199713.9000000004</v>
          </cell>
          <cell r="U189">
            <v>-4201553.9000000004</v>
          </cell>
        </row>
        <row r="190">
          <cell r="G190">
            <v>3360</v>
          </cell>
          <cell r="U190">
            <v>-12753736.4</v>
          </cell>
        </row>
        <row r="191">
          <cell r="F191">
            <v>0</v>
          </cell>
        </row>
        <row r="192">
          <cell r="C192" t="str">
            <v>JSCL</v>
          </cell>
          <cell r="D192">
            <v>40037</v>
          </cell>
          <cell r="E192">
            <v>40042</v>
          </cell>
          <cell r="F192">
            <v>7941</v>
          </cell>
          <cell r="G192">
            <v>1270.56</v>
          </cell>
          <cell r="I192">
            <v>158820</v>
          </cell>
          <cell r="J192">
            <v>25.844636695630275</v>
          </cell>
          <cell r="K192">
            <v>4104645.2</v>
          </cell>
          <cell r="L192">
            <v>0</v>
          </cell>
          <cell r="M192">
            <v>23.19</v>
          </cell>
          <cell r="N192" t="str">
            <v>206814-4201</v>
          </cell>
          <cell r="O192">
            <v>3683035.8000000003</v>
          </cell>
          <cell r="P192">
            <v>413668.39999999985</v>
          </cell>
          <cell r="U192">
            <v>4095433.64</v>
          </cell>
        </row>
        <row r="193">
          <cell r="F193">
            <v>0</v>
          </cell>
        </row>
        <row r="194">
          <cell r="C194" t="str">
            <v>HUBC</v>
          </cell>
          <cell r="D194">
            <v>40044</v>
          </cell>
          <cell r="E194">
            <v>40046</v>
          </cell>
          <cell r="F194">
            <v>1325</v>
          </cell>
          <cell r="G194">
            <v>212</v>
          </cell>
          <cell r="Q194">
            <v>26500</v>
          </cell>
          <cell r="R194" t="str">
            <v>203840-4201</v>
          </cell>
          <cell r="S194">
            <v>30.616226415094339</v>
          </cell>
          <cell r="T194">
            <v>811330</v>
          </cell>
          <cell r="U194">
            <v>-811542</v>
          </cell>
        </row>
        <row r="195">
          <cell r="F195">
            <v>0</v>
          </cell>
        </row>
        <row r="196">
          <cell r="F196">
            <v>0</v>
          </cell>
        </row>
        <row r="197">
          <cell r="C197" t="str">
            <v>HBL</v>
          </cell>
          <cell r="D197">
            <v>40046</v>
          </cell>
          <cell r="E197">
            <v>40050</v>
          </cell>
          <cell r="F197">
            <v>2000.125</v>
          </cell>
          <cell r="G197">
            <v>320.02</v>
          </cell>
          <cell r="Q197">
            <v>25000</v>
          </cell>
          <cell r="R197" t="str">
            <v>206610-4201</v>
          </cell>
          <cell r="S197">
            <v>112.6818</v>
          </cell>
          <cell r="T197">
            <v>2817045</v>
          </cell>
          <cell r="U197">
            <v>-2817365.02</v>
          </cell>
        </row>
        <row r="198">
          <cell r="C198" t="str">
            <v>OGDC</v>
          </cell>
          <cell r="D198">
            <v>40046</v>
          </cell>
          <cell r="E198">
            <v>40050</v>
          </cell>
          <cell r="F198">
            <v>250</v>
          </cell>
          <cell r="G198">
            <v>40</v>
          </cell>
          <cell r="I198">
            <v>5000</v>
          </cell>
          <cell r="J198">
            <v>93.4</v>
          </cell>
          <cell r="K198">
            <v>467000</v>
          </cell>
          <cell r="L198">
            <v>0</v>
          </cell>
          <cell r="M198">
            <v>96.509040666666706</v>
          </cell>
          <cell r="N198" t="str">
            <v>203920-4201</v>
          </cell>
          <cell r="O198">
            <v>482545.20333333354</v>
          </cell>
          <cell r="P198">
            <v>-15795.203333333542</v>
          </cell>
          <cell r="U198">
            <v>466710</v>
          </cell>
        </row>
        <row r="199">
          <cell r="C199" t="str">
            <v>HUBC</v>
          </cell>
          <cell r="D199">
            <v>40046</v>
          </cell>
          <cell r="E199">
            <v>40050</v>
          </cell>
          <cell r="F199">
            <v>11500.0625</v>
          </cell>
          <cell r="G199">
            <v>1840.01</v>
          </cell>
          <cell r="I199">
            <v>230000</v>
          </cell>
          <cell r="J199">
            <v>31.663938923913044</v>
          </cell>
          <cell r="K199">
            <v>7282705.9524999997</v>
          </cell>
          <cell r="L199">
            <v>0</v>
          </cell>
          <cell r="M199">
            <v>30.717705151320025</v>
          </cell>
          <cell r="N199" t="str">
            <v>203840-4201</v>
          </cell>
          <cell r="O199">
            <v>7065072.184803606</v>
          </cell>
          <cell r="P199">
            <v>206133.70519639389</v>
          </cell>
          <cell r="U199">
            <v>7269365.8799999999</v>
          </cell>
        </row>
        <row r="200">
          <cell r="C200" t="str">
            <v>FFBL</v>
          </cell>
          <cell r="D200">
            <v>40046</v>
          </cell>
          <cell r="E200">
            <v>40050</v>
          </cell>
          <cell r="F200">
            <v>5000</v>
          </cell>
          <cell r="G200">
            <v>800</v>
          </cell>
          <cell r="I200">
            <v>100000</v>
          </cell>
          <cell r="J200">
            <v>19.006835500000001</v>
          </cell>
          <cell r="K200">
            <v>1900683.55</v>
          </cell>
          <cell r="L200">
            <v>0</v>
          </cell>
          <cell r="M200">
            <v>20.3233</v>
          </cell>
          <cell r="N200" t="str">
            <v>204269-4201</v>
          </cell>
          <cell r="O200">
            <v>2032330</v>
          </cell>
          <cell r="P200">
            <v>-136646.44999999995</v>
          </cell>
          <cell r="U200">
            <v>1894883.55</v>
          </cell>
        </row>
        <row r="201">
          <cell r="E201">
            <v>40050</v>
          </cell>
          <cell r="G201">
            <v>3000.0299999999997</v>
          </cell>
          <cell r="U201">
            <v>6813594.4099999992</v>
          </cell>
        </row>
        <row r="203">
          <cell r="C203" t="str">
            <v>HUBC</v>
          </cell>
          <cell r="D203">
            <v>40050</v>
          </cell>
          <cell r="E203">
            <v>40052</v>
          </cell>
          <cell r="F203">
            <v>14775</v>
          </cell>
          <cell r="G203">
            <v>2364</v>
          </cell>
          <cell r="I203">
            <v>295500</v>
          </cell>
          <cell r="J203">
            <v>31.559385651438244</v>
          </cell>
          <cell r="K203">
            <v>9325798.4600000009</v>
          </cell>
          <cell r="L203">
            <v>0</v>
          </cell>
          <cell r="M203">
            <v>30.717705151320025</v>
          </cell>
          <cell r="N203" t="str">
            <v>203840-4201</v>
          </cell>
          <cell r="O203">
            <v>9077081.872215068</v>
          </cell>
          <cell r="P203">
            <v>233941.58778493293</v>
          </cell>
          <cell r="U203">
            <v>9308659.4600000009</v>
          </cell>
        </row>
        <row r="204">
          <cell r="C204" t="str">
            <v>HBL</v>
          </cell>
          <cell r="D204">
            <v>40050</v>
          </cell>
          <cell r="E204">
            <v>40052</v>
          </cell>
          <cell r="F204">
            <v>8</v>
          </cell>
          <cell r="G204">
            <v>1.28</v>
          </cell>
          <cell r="I204">
            <v>100</v>
          </cell>
          <cell r="J204">
            <v>112.5</v>
          </cell>
          <cell r="K204">
            <v>11250</v>
          </cell>
          <cell r="L204">
            <v>0</v>
          </cell>
          <cell r="M204">
            <v>112.68180000000001</v>
          </cell>
          <cell r="N204" t="str">
            <v>206610-4201</v>
          </cell>
          <cell r="O204">
            <v>11268.18</v>
          </cell>
          <cell r="P204">
            <v>-26.180000000000945</v>
          </cell>
          <cell r="U204">
            <v>11240.72</v>
          </cell>
        </row>
        <row r="205">
          <cell r="U205">
            <v>9319900.1800000016</v>
          </cell>
        </row>
        <row r="207">
          <cell r="C207" t="str">
            <v>HUBC</v>
          </cell>
          <cell r="D207">
            <v>40056</v>
          </cell>
          <cell r="E207">
            <v>40058</v>
          </cell>
          <cell r="F207">
            <v>5000</v>
          </cell>
          <cell r="G207">
            <v>800</v>
          </cell>
          <cell r="Q207">
            <v>100000</v>
          </cell>
          <cell r="R207" t="str">
            <v>203840-4201</v>
          </cell>
          <cell r="S207">
            <v>32.652999999999999</v>
          </cell>
          <cell r="T207">
            <v>3265300</v>
          </cell>
          <cell r="U207">
            <v>-3266100</v>
          </cell>
        </row>
        <row r="209">
          <cell r="C209" t="str">
            <v>HUBC</v>
          </cell>
          <cell r="D209">
            <v>40057</v>
          </cell>
          <cell r="E209">
            <v>40059</v>
          </cell>
          <cell r="F209">
            <v>5000</v>
          </cell>
          <cell r="G209">
            <v>800</v>
          </cell>
          <cell r="Q209">
            <v>100000</v>
          </cell>
          <cell r="R209" t="str">
            <v>203840-4201</v>
          </cell>
          <cell r="S209">
            <v>33.110999999999997</v>
          </cell>
          <cell r="T209">
            <v>3311100</v>
          </cell>
          <cell r="U209">
            <v>-3311900</v>
          </cell>
        </row>
        <row r="210">
          <cell r="C210" t="str">
            <v>FFC</v>
          </cell>
          <cell r="D210">
            <v>40057</v>
          </cell>
          <cell r="E210">
            <v>40059</v>
          </cell>
          <cell r="F210">
            <v>2500.0625</v>
          </cell>
          <cell r="G210">
            <v>400.01</v>
          </cell>
          <cell r="Q210">
            <v>50000</v>
          </cell>
          <cell r="R210" t="str">
            <v>203890-4201</v>
          </cell>
          <cell r="S210">
            <v>97.782283200000009</v>
          </cell>
          <cell r="T210">
            <v>4889114.16</v>
          </cell>
          <cell r="U210">
            <v>-4889514.17</v>
          </cell>
        </row>
        <row r="211">
          <cell r="G211">
            <v>1200.01</v>
          </cell>
          <cell r="U211">
            <v>-8201414.1699999999</v>
          </cell>
        </row>
        <row r="213">
          <cell r="C213" t="str">
            <v>DOL</v>
          </cell>
          <cell r="D213">
            <v>40066</v>
          </cell>
          <cell r="E213">
            <v>40070</v>
          </cell>
          <cell r="F213">
            <v>5000</v>
          </cell>
          <cell r="G213">
            <v>800</v>
          </cell>
          <cell r="I213">
            <v>100000</v>
          </cell>
          <cell r="J213">
            <v>9</v>
          </cell>
          <cell r="K213">
            <v>900000</v>
          </cell>
          <cell r="M213">
            <v>7.54</v>
          </cell>
          <cell r="N213" t="str">
            <v>202428-4201</v>
          </cell>
          <cell r="O213">
            <v>754000</v>
          </cell>
          <cell r="P213">
            <v>141000</v>
          </cell>
          <cell r="U213">
            <v>894200</v>
          </cell>
        </row>
        <row r="214">
          <cell r="C214" t="str">
            <v>FFC</v>
          </cell>
          <cell r="D214">
            <v>40066</v>
          </cell>
          <cell r="E214">
            <v>40070</v>
          </cell>
          <cell r="F214">
            <v>1250</v>
          </cell>
          <cell r="G214">
            <v>200</v>
          </cell>
          <cell r="I214">
            <v>25000</v>
          </cell>
          <cell r="J214">
            <v>99.75</v>
          </cell>
          <cell r="K214">
            <v>2493750</v>
          </cell>
          <cell r="M214">
            <v>97.373399300000003</v>
          </cell>
          <cell r="N214" t="str">
            <v>203890-4201</v>
          </cell>
          <cell r="O214">
            <v>2434334.9824999999</v>
          </cell>
          <cell r="P214">
            <v>58165.017500000075</v>
          </cell>
          <cell r="U214">
            <v>2492300</v>
          </cell>
        </row>
        <row r="215">
          <cell r="G215">
            <v>1000</v>
          </cell>
          <cell r="U215">
            <v>3386500</v>
          </cell>
        </row>
        <row r="217">
          <cell r="C217" t="str">
            <v>DOL</v>
          </cell>
          <cell r="D217">
            <v>40067</v>
          </cell>
          <cell r="E217">
            <v>40071</v>
          </cell>
          <cell r="F217">
            <v>7500.0625</v>
          </cell>
          <cell r="G217">
            <v>1200.01</v>
          </cell>
          <cell r="I217">
            <v>150000</v>
          </cell>
          <cell r="J217">
            <v>9.1366640833333328</v>
          </cell>
          <cell r="K217">
            <v>1370499.6125</v>
          </cell>
          <cell r="L217">
            <v>0</v>
          </cell>
          <cell r="M217">
            <v>7.54</v>
          </cell>
          <cell r="N217" t="str">
            <v>202428-4201</v>
          </cell>
          <cell r="O217">
            <v>1131000</v>
          </cell>
          <cell r="P217">
            <v>231999.55000000005</v>
          </cell>
          <cell r="U217">
            <v>1361799.54</v>
          </cell>
        </row>
        <row r="218">
          <cell r="C218" t="str">
            <v>UBL</v>
          </cell>
          <cell r="D218">
            <v>40067</v>
          </cell>
          <cell r="E218">
            <v>40071</v>
          </cell>
          <cell r="F218">
            <v>1250</v>
          </cell>
          <cell r="G218">
            <v>200</v>
          </cell>
          <cell r="I218">
            <v>25000</v>
          </cell>
          <cell r="J218">
            <v>56.350158</v>
          </cell>
          <cell r="K218">
            <v>1408753.95</v>
          </cell>
          <cell r="L218">
            <v>0</v>
          </cell>
          <cell r="M218">
            <v>55.209240000000072</v>
          </cell>
          <cell r="N218" t="str">
            <v>206407-4201</v>
          </cell>
          <cell r="O218">
            <v>1380231.0000000019</v>
          </cell>
          <cell r="P218">
            <v>27272.949999998091</v>
          </cell>
          <cell r="U218">
            <v>1407303.95</v>
          </cell>
        </row>
        <row r="219">
          <cell r="C219" t="str">
            <v>FFC</v>
          </cell>
          <cell r="D219">
            <v>40067</v>
          </cell>
          <cell r="E219">
            <v>40071</v>
          </cell>
          <cell r="F219">
            <v>824</v>
          </cell>
          <cell r="G219">
            <v>131.84</v>
          </cell>
          <cell r="I219">
            <v>10300</v>
          </cell>
          <cell r="J219">
            <v>101.76456310679612</v>
          </cell>
          <cell r="K219">
            <v>1048175</v>
          </cell>
          <cell r="L219">
            <v>0</v>
          </cell>
          <cell r="M219">
            <v>97.373399299999974</v>
          </cell>
          <cell r="N219" t="str">
            <v>203890-4201</v>
          </cell>
          <cell r="O219">
            <v>1002946.0127899997</v>
          </cell>
          <cell r="P219">
            <v>44404.987210000312</v>
          </cell>
          <cell r="U219">
            <v>1047219.16</v>
          </cell>
        </row>
        <row r="220">
          <cell r="E220">
            <v>40071</v>
          </cell>
          <cell r="G220">
            <v>1531.85</v>
          </cell>
          <cell r="U220">
            <v>3816322.6500000004</v>
          </cell>
        </row>
        <row r="222">
          <cell r="C222" t="str">
            <v>DOL</v>
          </cell>
          <cell r="D222">
            <v>40070</v>
          </cell>
          <cell r="E222">
            <v>40072</v>
          </cell>
          <cell r="F222">
            <v>2525</v>
          </cell>
          <cell r="G222">
            <v>404</v>
          </cell>
          <cell r="I222">
            <v>50500</v>
          </cell>
          <cell r="J222">
            <v>9.06</v>
          </cell>
          <cell r="K222">
            <v>457530</v>
          </cell>
          <cell r="L222">
            <v>0</v>
          </cell>
          <cell r="M222">
            <v>7.54</v>
          </cell>
          <cell r="N222" t="str">
            <v>202428-4201</v>
          </cell>
          <cell r="O222">
            <v>380770</v>
          </cell>
          <cell r="P222">
            <v>74235</v>
          </cell>
          <cell r="U222">
            <v>454601</v>
          </cell>
        </row>
        <row r="224">
          <cell r="C224" t="str">
            <v>DOL</v>
          </cell>
          <cell r="D224">
            <v>40080</v>
          </cell>
          <cell r="E224">
            <v>40084</v>
          </cell>
          <cell r="F224">
            <v>5000</v>
          </cell>
          <cell r="G224">
            <v>800</v>
          </cell>
          <cell r="I224">
            <v>100000</v>
          </cell>
          <cell r="J224">
            <v>9.2813944999999993</v>
          </cell>
          <cell r="K224">
            <v>928139.45</v>
          </cell>
          <cell r="L224">
            <v>0</v>
          </cell>
          <cell r="M224">
            <v>7.54</v>
          </cell>
          <cell r="N224" t="str">
            <v>202428-4201</v>
          </cell>
          <cell r="O224">
            <v>754000</v>
          </cell>
          <cell r="P224">
            <v>169139.44999999995</v>
          </cell>
          <cell r="U224">
            <v>922339.45</v>
          </cell>
        </row>
        <row r="226">
          <cell r="C226" t="str">
            <v>PPL</v>
          </cell>
          <cell r="D226">
            <v>40081</v>
          </cell>
          <cell r="E226">
            <v>40085</v>
          </cell>
          <cell r="F226">
            <v>1467.75</v>
          </cell>
          <cell r="G226">
            <v>234.84</v>
          </cell>
          <cell r="Q226">
            <v>15000</v>
          </cell>
          <cell r="R226" t="str">
            <v>204498-4201</v>
          </cell>
          <cell r="S226">
            <v>200.07705000000001</v>
          </cell>
          <cell r="T226">
            <v>3001155.75</v>
          </cell>
          <cell r="U226">
            <v>-3001390.59</v>
          </cell>
        </row>
        <row r="227">
          <cell r="C227" t="str">
            <v>POL</v>
          </cell>
          <cell r="D227">
            <v>40081</v>
          </cell>
          <cell r="E227">
            <v>40085</v>
          </cell>
          <cell r="F227">
            <v>1650</v>
          </cell>
          <cell r="G227">
            <v>264</v>
          </cell>
          <cell r="Q227">
            <v>15000</v>
          </cell>
          <cell r="R227" t="str">
            <v>204196-4201</v>
          </cell>
          <cell r="S227">
            <v>214.55807666666666</v>
          </cell>
          <cell r="T227">
            <v>3218371.15</v>
          </cell>
          <cell r="U227">
            <v>-3218635.15</v>
          </cell>
        </row>
        <row r="228">
          <cell r="C228" t="str">
            <v>ATRL</v>
          </cell>
          <cell r="D228">
            <v>40081</v>
          </cell>
          <cell r="E228">
            <v>40085</v>
          </cell>
          <cell r="F228">
            <v>809.8125</v>
          </cell>
          <cell r="G228">
            <v>129.57</v>
          </cell>
          <cell r="I228">
            <v>10123</v>
          </cell>
          <cell r="J228">
            <v>169.59609033883237</v>
          </cell>
          <cell r="K228">
            <v>1716821.2225000001</v>
          </cell>
          <cell r="L228">
            <v>0</v>
          </cell>
          <cell r="M228">
            <v>154.64055537499999</v>
          </cell>
          <cell r="N228" t="str">
            <v>204005-4201</v>
          </cell>
          <cell r="O228">
            <v>1565426.342061125</v>
          </cell>
          <cell r="P228">
            <v>150585.06793887512</v>
          </cell>
          <cell r="U228">
            <v>1715881.84</v>
          </cell>
        </row>
        <row r="229">
          <cell r="G229">
            <v>628.41000000000008</v>
          </cell>
          <cell r="U229">
            <v>-4504143.9000000004</v>
          </cell>
        </row>
        <row r="231">
          <cell r="C231" t="str">
            <v>PPL</v>
          </cell>
          <cell r="D231">
            <v>40085</v>
          </cell>
          <cell r="E231">
            <v>40087</v>
          </cell>
          <cell r="F231">
            <v>800</v>
          </cell>
          <cell r="G231">
            <v>128</v>
          </cell>
          <cell r="Q231">
            <v>10000</v>
          </cell>
          <cell r="R231" t="str">
            <v>204498-4201</v>
          </cell>
          <cell r="S231">
            <v>195.73065</v>
          </cell>
          <cell r="T231">
            <v>1957306.5</v>
          </cell>
          <cell r="U231">
            <v>-1957434.5</v>
          </cell>
        </row>
        <row r="233">
          <cell r="C233" t="str">
            <v>APL</v>
          </cell>
          <cell r="D233">
            <v>40093</v>
          </cell>
          <cell r="E233">
            <v>40095</v>
          </cell>
          <cell r="F233">
            <v>3066.1875</v>
          </cell>
          <cell r="G233">
            <v>490.59</v>
          </cell>
          <cell r="I233">
            <v>21900</v>
          </cell>
          <cell r="J233">
            <v>380.02653824200911</v>
          </cell>
          <cell r="K233">
            <v>8322581.1875</v>
          </cell>
          <cell r="L233">
            <v>832.26</v>
          </cell>
          <cell r="M233">
            <v>374.58465861538463</v>
          </cell>
          <cell r="N233" t="str">
            <v>204684-4201</v>
          </cell>
          <cell r="O233">
            <v>8203404.0236769235</v>
          </cell>
          <cell r="P233">
            <v>116110.97632307667</v>
          </cell>
          <cell r="U233">
            <v>8318192.1500000004</v>
          </cell>
        </row>
        <row r="234">
          <cell r="C234" t="str">
            <v>PTC</v>
          </cell>
          <cell r="D234">
            <v>40093</v>
          </cell>
          <cell r="E234">
            <v>40095</v>
          </cell>
          <cell r="F234">
            <v>2500</v>
          </cell>
          <cell r="G234">
            <v>400</v>
          </cell>
          <cell r="I234">
            <v>50000</v>
          </cell>
          <cell r="J234">
            <v>22.05096</v>
          </cell>
          <cell r="K234">
            <v>1102548</v>
          </cell>
          <cell r="L234">
            <v>110.25</v>
          </cell>
          <cell r="M234">
            <v>21.135565610859729</v>
          </cell>
          <cell r="N234" t="str">
            <v>203866-4201</v>
          </cell>
          <cell r="O234">
            <v>1056778.2805429865</v>
          </cell>
          <cell r="P234">
            <v>43269.719457013533</v>
          </cell>
          <cell r="U234">
            <v>1099537.75</v>
          </cell>
        </row>
        <row r="235">
          <cell r="G235">
            <v>890.58999999999992</v>
          </cell>
          <cell r="L235">
            <v>942.51</v>
          </cell>
          <cell r="U235">
            <v>9417729.9000000004</v>
          </cell>
        </row>
        <row r="237">
          <cell r="C237" t="str">
            <v>PTC</v>
          </cell>
          <cell r="D237">
            <v>40095</v>
          </cell>
          <cell r="E237">
            <v>40099</v>
          </cell>
          <cell r="F237">
            <v>1989.9999999999998</v>
          </cell>
          <cell r="G237">
            <v>318.39999999999998</v>
          </cell>
          <cell r="Q237">
            <v>39800</v>
          </cell>
          <cell r="R237" t="str">
            <v>203866-4201</v>
          </cell>
          <cell r="S237">
            <v>20.247939698492463</v>
          </cell>
          <cell r="T237">
            <v>805868</v>
          </cell>
          <cell r="U237">
            <v>-806186.4</v>
          </cell>
        </row>
        <row r="238">
          <cell r="C238" t="str">
            <v>PTC</v>
          </cell>
          <cell r="D238">
            <v>40105</v>
          </cell>
          <cell r="E238">
            <v>40107</v>
          </cell>
          <cell r="F238">
            <v>10000</v>
          </cell>
          <cell r="G238">
            <v>1600</v>
          </cell>
          <cell r="Q238">
            <v>200000</v>
          </cell>
          <cell r="R238" t="str">
            <v>203866-4201</v>
          </cell>
          <cell r="S238">
            <v>20.262499999999999</v>
          </cell>
          <cell r="T238">
            <v>4052500</v>
          </cell>
          <cell r="U238">
            <v>-4054100</v>
          </cell>
        </row>
        <row r="241">
          <cell r="C241" t="str">
            <v>AICL</v>
          </cell>
          <cell r="D241">
            <v>39995</v>
          </cell>
          <cell r="E241">
            <v>39997</v>
          </cell>
          <cell r="F241">
            <v>2500</v>
          </cell>
          <cell r="G241">
            <v>400</v>
          </cell>
          <cell r="I241">
            <v>25000</v>
          </cell>
          <cell r="J241">
            <v>88.18</v>
          </cell>
          <cell r="K241">
            <v>2204500</v>
          </cell>
          <cell r="L241">
            <v>220.45</v>
          </cell>
          <cell r="M241">
            <v>86.231223599999993</v>
          </cell>
          <cell r="N241" t="str">
            <v>203718-4201</v>
          </cell>
          <cell r="O241">
            <v>2155780.59</v>
          </cell>
          <cell r="P241">
            <v>46219.410000000149</v>
          </cell>
          <cell r="R241" t="str">
            <v>NET RECEIVABLE</v>
          </cell>
          <cell r="U241">
            <v>2201379.5499999998</v>
          </cell>
        </row>
        <row r="243">
          <cell r="C243" t="str">
            <v>MCB</v>
          </cell>
          <cell r="D243">
            <v>40003</v>
          </cell>
          <cell r="E243">
            <v>40007</v>
          </cell>
          <cell r="F243">
            <v>2250</v>
          </cell>
          <cell r="G243">
            <v>360</v>
          </cell>
          <cell r="Q243">
            <v>15000</v>
          </cell>
          <cell r="R243" t="str">
            <v>203874-4201</v>
          </cell>
          <cell r="S243">
            <v>160.15846666666667</v>
          </cell>
          <cell r="T243">
            <v>2402377</v>
          </cell>
          <cell r="U243">
            <v>-2402737</v>
          </cell>
        </row>
        <row r="244">
          <cell r="C244" t="str">
            <v>NBP</v>
          </cell>
          <cell r="D244">
            <v>40003</v>
          </cell>
          <cell r="E244">
            <v>40007</v>
          </cell>
          <cell r="F244">
            <v>1000</v>
          </cell>
          <cell r="G244">
            <v>160</v>
          </cell>
          <cell r="Q244">
            <v>10000</v>
          </cell>
          <cell r="R244" t="str">
            <v>203882-4201</v>
          </cell>
          <cell r="S244">
            <v>71.148700000000005</v>
          </cell>
          <cell r="T244">
            <v>711487</v>
          </cell>
          <cell r="U244">
            <v>-711647</v>
          </cell>
        </row>
        <row r="245">
          <cell r="C245" t="str">
            <v>NML</v>
          </cell>
          <cell r="D245">
            <v>40003</v>
          </cell>
          <cell r="E245">
            <v>40007</v>
          </cell>
          <cell r="F245">
            <v>500</v>
          </cell>
          <cell r="G245">
            <v>80</v>
          </cell>
          <cell r="Q245">
            <v>10000</v>
          </cell>
          <cell r="R245" t="str">
            <v>203696-4201</v>
          </cell>
          <cell r="S245">
            <v>42.05</v>
          </cell>
          <cell r="T245">
            <v>420500</v>
          </cell>
          <cell r="U245">
            <v>-420580</v>
          </cell>
        </row>
        <row r="246">
          <cell r="G246">
            <v>600</v>
          </cell>
          <cell r="U246">
            <v>-3534964</v>
          </cell>
        </row>
        <row r="248">
          <cell r="C248" t="str">
            <v>NML</v>
          </cell>
          <cell r="D248">
            <v>40009</v>
          </cell>
          <cell r="E248">
            <v>40011</v>
          </cell>
          <cell r="F248">
            <v>750</v>
          </cell>
          <cell r="G248">
            <v>120</v>
          </cell>
          <cell r="Q248">
            <v>15000</v>
          </cell>
          <cell r="R248" t="str">
            <v>203696-4201</v>
          </cell>
          <cell r="S248">
            <v>41.05</v>
          </cell>
          <cell r="T248">
            <v>615750</v>
          </cell>
          <cell r="U248">
            <v>-615870</v>
          </cell>
        </row>
        <row r="249">
          <cell r="C249" t="str">
            <v>NBP</v>
          </cell>
          <cell r="D249">
            <v>40009</v>
          </cell>
          <cell r="E249">
            <v>40011</v>
          </cell>
          <cell r="F249">
            <v>3000</v>
          </cell>
          <cell r="G249">
            <v>480</v>
          </cell>
          <cell r="Q249">
            <v>30000</v>
          </cell>
          <cell r="R249" t="str">
            <v>203882-4201</v>
          </cell>
          <cell r="S249">
            <v>74.61493333333334</v>
          </cell>
          <cell r="T249">
            <v>2238448</v>
          </cell>
          <cell r="U249">
            <v>-2238928</v>
          </cell>
        </row>
        <row r="250">
          <cell r="C250" t="str">
            <v>MCB</v>
          </cell>
          <cell r="D250">
            <v>40009</v>
          </cell>
          <cell r="E250">
            <v>40011</v>
          </cell>
          <cell r="F250">
            <v>3750</v>
          </cell>
          <cell r="G250">
            <v>600</v>
          </cell>
          <cell r="Q250">
            <v>25000</v>
          </cell>
          <cell r="R250" t="str">
            <v>203874-4201</v>
          </cell>
          <cell r="S250">
            <v>166.70359999999999</v>
          </cell>
          <cell r="T250">
            <v>4167590</v>
          </cell>
          <cell r="U250">
            <v>-4168190</v>
          </cell>
        </row>
        <row r="251">
          <cell r="C251" t="str">
            <v>FFC</v>
          </cell>
          <cell r="D251">
            <v>40009</v>
          </cell>
          <cell r="E251">
            <v>40011</v>
          </cell>
          <cell r="F251">
            <v>5000</v>
          </cell>
          <cell r="G251">
            <v>800</v>
          </cell>
          <cell r="Q251">
            <v>50000</v>
          </cell>
          <cell r="R251" t="str">
            <v>203890-4201</v>
          </cell>
          <cell r="S251">
            <v>96.491879999999995</v>
          </cell>
          <cell r="T251">
            <v>4824594</v>
          </cell>
          <cell r="U251">
            <v>-4825394</v>
          </cell>
        </row>
        <row r="252">
          <cell r="C252" t="str">
            <v>UBL</v>
          </cell>
          <cell r="D252">
            <v>40009</v>
          </cell>
          <cell r="E252">
            <v>40011</v>
          </cell>
          <cell r="F252">
            <v>2500</v>
          </cell>
          <cell r="G252">
            <v>400</v>
          </cell>
          <cell r="I252">
            <v>50000</v>
          </cell>
          <cell r="J252">
            <v>42.519399999999997</v>
          </cell>
          <cell r="K252">
            <v>2125970</v>
          </cell>
          <cell r="L252">
            <v>212.63</v>
          </cell>
          <cell r="M252">
            <v>41.546529000000007</v>
          </cell>
          <cell r="N252" t="str">
            <v>206407-4201</v>
          </cell>
          <cell r="O252">
            <v>2077326.4500000004</v>
          </cell>
          <cell r="P252">
            <v>46143.549999999581</v>
          </cell>
          <cell r="U252">
            <v>2122857.37</v>
          </cell>
        </row>
        <row r="253">
          <cell r="C253" t="str">
            <v>LUCK</v>
          </cell>
          <cell r="D253">
            <v>40009</v>
          </cell>
          <cell r="E253">
            <v>40011</v>
          </cell>
          <cell r="F253">
            <v>6500</v>
          </cell>
          <cell r="G253">
            <v>1040</v>
          </cell>
          <cell r="I253">
            <v>65000</v>
          </cell>
          <cell r="J253">
            <v>69.989999999999995</v>
          </cell>
          <cell r="K253">
            <v>4549350</v>
          </cell>
          <cell r="L253">
            <v>454.94</v>
          </cell>
          <cell r="M253">
            <v>68.953846153846158</v>
          </cell>
          <cell r="N253" t="str">
            <v>208078-4201</v>
          </cell>
          <cell r="O253">
            <v>4482000</v>
          </cell>
          <cell r="P253">
            <v>60850</v>
          </cell>
          <cell r="U253">
            <v>4541355.0599999996</v>
          </cell>
        </row>
        <row r="254">
          <cell r="C254" t="str">
            <v>DGKC</v>
          </cell>
          <cell r="D254">
            <v>40009</v>
          </cell>
          <cell r="E254">
            <v>40011</v>
          </cell>
          <cell r="F254">
            <v>1500</v>
          </cell>
          <cell r="G254">
            <v>240</v>
          </cell>
          <cell r="I254">
            <v>30000</v>
          </cell>
          <cell r="J254">
            <v>32.805166666666665</v>
          </cell>
          <cell r="K254">
            <v>984155</v>
          </cell>
          <cell r="L254">
            <v>98.42</v>
          </cell>
          <cell r="M254">
            <v>30.657512846153843</v>
          </cell>
          <cell r="N254" t="str">
            <v>203955-4201</v>
          </cell>
          <cell r="O254">
            <v>919725.38538461528</v>
          </cell>
          <cell r="P254">
            <v>62929.614615384722</v>
          </cell>
          <cell r="U254">
            <v>982316.58</v>
          </cell>
        </row>
        <row r="255">
          <cell r="G255">
            <v>3680</v>
          </cell>
          <cell r="L255">
            <v>765.9899999999999</v>
          </cell>
          <cell r="U255">
            <v>-4201852.9899999993</v>
          </cell>
        </row>
        <row r="257">
          <cell r="C257" t="str">
            <v>MCB</v>
          </cell>
          <cell r="D257">
            <v>40011</v>
          </cell>
          <cell r="E257">
            <v>40015</v>
          </cell>
          <cell r="F257">
            <v>0</v>
          </cell>
          <cell r="G257">
            <v>0</v>
          </cell>
          <cell r="Q257">
            <v>15200</v>
          </cell>
          <cell r="R257" t="str">
            <v>203874-4201</v>
          </cell>
          <cell r="S257">
            <v>168.97539473684211</v>
          </cell>
          <cell r="T257">
            <v>2568426</v>
          </cell>
          <cell r="U257">
            <v>-2568426</v>
          </cell>
        </row>
        <row r="258">
          <cell r="C258" t="str">
            <v>NBP</v>
          </cell>
          <cell r="D258">
            <v>40011</v>
          </cell>
          <cell r="E258">
            <v>40015</v>
          </cell>
          <cell r="F258">
            <v>1200</v>
          </cell>
          <cell r="G258">
            <v>192</v>
          </cell>
          <cell r="Q258">
            <v>12000</v>
          </cell>
          <cell r="R258" t="str">
            <v>203882-4201</v>
          </cell>
          <cell r="S258">
            <v>73.525999999999996</v>
          </cell>
          <cell r="T258">
            <v>882312</v>
          </cell>
          <cell r="U258">
            <v>-882504</v>
          </cell>
        </row>
        <row r="259">
          <cell r="C259" t="str">
            <v>PSO</v>
          </cell>
          <cell r="D259">
            <v>40011</v>
          </cell>
          <cell r="E259">
            <v>40015</v>
          </cell>
          <cell r="F259">
            <v>10000</v>
          </cell>
          <cell r="G259">
            <v>1600</v>
          </cell>
          <cell r="Q259">
            <v>50000</v>
          </cell>
          <cell r="R259" t="str">
            <v>203858-4201</v>
          </cell>
          <cell r="S259">
            <v>233.98342</v>
          </cell>
          <cell r="T259">
            <v>11699171</v>
          </cell>
          <cell r="U259">
            <v>-11700771</v>
          </cell>
        </row>
        <row r="260">
          <cell r="C260" t="str">
            <v>MCB</v>
          </cell>
          <cell r="D260">
            <v>40011</v>
          </cell>
          <cell r="E260">
            <v>40015</v>
          </cell>
          <cell r="F260">
            <v>7500</v>
          </cell>
          <cell r="G260">
            <v>1200</v>
          </cell>
          <cell r="I260">
            <v>50000</v>
          </cell>
          <cell r="J260">
            <v>169.89202</v>
          </cell>
          <cell r="K260">
            <v>8494601</v>
          </cell>
          <cell r="L260">
            <v>849.48</v>
          </cell>
          <cell r="M260">
            <v>167.033192101227</v>
          </cell>
          <cell r="N260" t="str">
            <v>203874-4201</v>
          </cell>
          <cell r="O260">
            <v>8351659.6050613504</v>
          </cell>
          <cell r="P260">
            <v>135441.39493864961</v>
          </cell>
          <cell r="U260">
            <v>8485051.5199999996</v>
          </cell>
        </row>
        <row r="261">
          <cell r="E261">
            <v>40015</v>
          </cell>
          <cell r="G261">
            <v>2992</v>
          </cell>
          <cell r="U261">
            <v>-6666649.4800000004</v>
          </cell>
        </row>
        <row r="263">
          <cell r="C263" t="str">
            <v>MCB</v>
          </cell>
          <cell r="D263">
            <v>40014</v>
          </cell>
          <cell r="E263">
            <v>40016</v>
          </cell>
          <cell r="F263">
            <v>3750</v>
          </cell>
          <cell r="G263">
            <v>600</v>
          </cell>
          <cell r="Q263">
            <v>25000</v>
          </cell>
          <cell r="R263" t="str">
            <v>203874-4201</v>
          </cell>
          <cell r="S263">
            <v>170.14599999999999</v>
          </cell>
          <cell r="T263">
            <v>4253650</v>
          </cell>
          <cell r="U263">
            <v>-4254250</v>
          </cell>
        </row>
        <row r="264">
          <cell r="C264" t="str">
            <v>SHEL</v>
          </cell>
          <cell r="D264">
            <v>40014</v>
          </cell>
          <cell r="E264">
            <v>40016</v>
          </cell>
          <cell r="F264">
            <v>1660.0000000000002</v>
          </cell>
          <cell r="G264">
            <v>265.60000000000002</v>
          </cell>
          <cell r="Q264">
            <v>8300</v>
          </cell>
          <cell r="R264" t="str">
            <v>203815-4201</v>
          </cell>
          <cell r="S264">
            <v>231.54438554216867</v>
          </cell>
          <cell r="T264">
            <v>1921818.4</v>
          </cell>
          <cell r="U264">
            <v>-1922084</v>
          </cell>
        </row>
        <row r="265">
          <cell r="E265">
            <v>40016</v>
          </cell>
          <cell r="G265">
            <v>865.6</v>
          </cell>
          <cell r="U265">
            <v>-6176334</v>
          </cell>
        </row>
        <row r="267">
          <cell r="C267" t="str">
            <v>MCB</v>
          </cell>
          <cell r="D267">
            <v>40015</v>
          </cell>
          <cell r="E267">
            <v>40017</v>
          </cell>
          <cell r="F267">
            <v>0</v>
          </cell>
          <cell r="G267">
            <v>0</v>
          </cell>
          <cell r="Q267">
            <v>5380</v>
          </cell>
          <cell r="R267" t="str">
            <v>203874-4201</v>
          </cell>
          <cell r="S267">
            <v>172.06</v>
          </cell>
          <cell r="T267">
            <v>925682.8</v>
          </cell>
          <cell r="U267">
            <v>-925682.8</v>
          </cell>
        </row>
        <row r="268">
          <cell r="C268" t="str">
            <v>PPL</v>
          </cell>
          <cell r="D268">
            <v>40015</v>
          </cell>
          <cell r="E268">
            <v>40017</v>
          </cell>
          <cell r="F268">
            <v>5000</v>
          </cell>
          <cell r="G268">
            <v>800</v>
          </cell>
          <cell r="Q268">
            <v>100000</v>
          </cell>
          <cell r="R268" t="str">
            <v>204498-4201</v>
          </cell>
          <cell r="S268">
            <v>194.8025595</v>
          </cell>
          <cell r="T268">
            <v>19480255.949999999</v>
          </cell>
          <cell r="U268">
            <v>-19481055.949999999</v>
          </cell>
        </row>
        <row r="269">
          <cell r="C269" t="str">
            <v>PSO</v>
          </cell>
          <cell r="D269">
            <v>40015</v>
          </cell>
          <cell r="E269">
            <v>40017</v>
          </cell>
          <cell r="F269">
            <v>1280.0625</v>
          </cell>
          <cell r="G269">
            <v>204.81</v>
          </cell>
          <cell r="Q269">
            <v>16001</v>
          </cell>
          <cell r="R269" t="str">
            <v>203858-4201</v>
          </cell>
          <cell r="S269">
            <v>236.93330916817698</v>
          </cell>
          <cell r="T269">
            <v>3791169.88</v>
          </cell>
          <cell r="U269">
            <v>-3791374.69</v>
          </cell>
        </row>
        <row r="270">
          <cell r="C270" t="str">
            <v>SHEL</v>
          </cell>
          <cell r="D270">
            <v>40015</v>
          </cell>
          <cell r="E270">
            <v>40017</v>
          </cell>
          <cell r="F270">
            <v>2135.8125</v>
          </cell>
          <cell r="G270">
            <v>341.73</v>
          </cell>
          <cell r="Q270">
            <v>26700</v>
          </cell>
          <cell r="R270" t="str">
            <v>203815-4201</v>
          </cell>
          <cell r="S270">
            <v>236.23504307116102</v>
          </cell>
          <cell r="T270">
            <v>6307475.6499999994</v>
          </cell>
          <cell r="U270">
            <v>-6307817.3799999999</v>
          </cell>
        </row>
        <row r="271">
          <cell r="C271" t="str">
            <v>MCB</v>
          </cell>
          <cell r="D271">
            <v>40015</v>
          </cell>
          <cell r="E271">
            <v>40017</v>
          </cell>
          <cell r="F271">
            <v>1334.375</v>
          </cell>
          <cell r="G271">
            <v>213.5</v>
          </cell>
          <cell r="I271">
            <v>26688</v>
          </cell>
          <cell r="J271">
            <v>173.59999906324938</v>
          </cell>
          <cell r="K271">
            <v>4633036.7749999994</v>
          </cell>
          <cell r="L271">
            <v>463.3</v>
          </cell>
          <cell r="M271">
            <v>168.93014249619739</v>
          </cell>
          <cell r="N271" t="str">
            <v>203874-4201</v>
          </cell>
          <cell r="O271">
            <v>4508407.6429385161</v>
          </cell>
          <cell r="P271">
            <v>123294.75706148334</v>
          </cell>
          <cell r="U271">
            <v>4631025.5999999996</v>
          </cell>
        </row>
        <row r="272">
          <cell r="G272">
            <v>1560.04</v>
          </cell>
          <cell r="U272">
            <v>-25874905.219999999</v>
          </cell>
        </row>
        <row r="274">
          <cell r="C274" t="str">
            <v>PSO</v>
          </cell>
          <cell r="D274">
            <v>40016</v>
          </cell>
          <cell r="E274">
            <v>40018</v>
          </cell>
          <cell r="F274">
            <v>2719.9375</v>
          </cell>
          <cell r="G274">
            <v>435.19</v>
          </cell>
          <cell r="Q274">
            <v>50000</v>
          </cell>
          <cell r="R274" t="str">
            <v>203858-4201</v>
          </cell>
          <cell r="S274">
            <v>239.32543080000002</v>
          </cell>
          <cell r="T274">
            <v>11966271.540000001</v>
          </cell>
          <cell r="U274">
            <v>-11966706.73</v>
          </cell>
        </row>
        <row r="275">
          <cell r="C275" t="str">
            <v>UBL</v>
          </cell>
          <cell r="D275">
            <v>40016</v>
          </cell>
          <cell r="E275">
            <v>40018</v>
          </cell>
          <cell r="F275">
            <v>5000</v>
          </cell>
          <cell r="G275">
            <v>800</v>
          </cell>
          <cell r="Q275">
            <v>100000</v>
          </cell>
          <cell r="R275" t="str">
            <v>206407-4201</v>
          </cell>
          <cell r="S275">
            <v>46.567320000000002</v>
          </cell>
          <cell r="T275">
            <v>4656732</v>
          </cell>
          <cell r="U275">
            <v>-4657532</v>
          </cell>
        </row>
        <row r="276">
          <cell r="C276" t="str">
            <v>MCB</v>
          </cell>
          <cell r="D276">
            <v>40016</v>
          </cell>
          <cell r="E276">
            <v>40018</v>
          </cell>
          <cell r="F276">
            <v>1444.625</v>
          </cell>
          <cell r="G276">
            <v>231.14</v>
          </cell>
          <cell r="I276">
            <v>28892</v>
          </cell>
          <cell r="J276">
            <v>174.00452322442197</v>
          </cell>
          <cell r="K276">
            <v>5027338.6849999996</v>
          </cell>
          <cell r="L276">
            <v>502.77</v>
          </cell>
          <cell r="M276">
            <v>168.93014249619699</v>
          </cell>
          <cell r="N276" t="str">
            <v>203874-4201</v>
          </cell>
          <cell r="O276">
            <v>4880729.6770001231</v>
          </cell>
          <cell r="P276">
            <v>145164.38299987686</v>
          </cell>
          <cell r="U276">
            <v>5025160.1500000004</v>
          </cell>
        </row>
        <row r="277">
          <cell r="C277" t="str">
            <v>NML</v>
          </cell>
          <cell r="D277">
            <v>40016</v>
          </cell>
          <cell r="E277">
            <v>40018</v>
          </cell>
          <cell r="F277">
            <v>2750</v>
          </cell>
          <cell r="G277">
            <v>440</v>
          </cell>
          <cell r="I277">
            <v>55000</v>
          </cell>
          <cell r="J277">
            <v>41.807272727272725</v>
          </cell>
          <cell r="K277">
            <v>2299400</v>
          </cell>
          <cell r="L277">
            <v>229.95</v>
          </cell>
          <cell r="M277">
            <v>41.541192948519083</v>
          </cell>
          <cell r="N277" t="str">
            <v>203696-4201</v>
          </cell>
          <cell r="O277">
            <v>2284765.6121685496</v>
          </cell>
          <cell r="P277">
            <v>11884.38783145044</v>
          </cell>
          <cell r="U277">
            <v>2295980.0499999998</v>
          </cell>
        </row>
        <row r="278">
          <cell r="C278" t="str">
            <v>PSO</v>
          </cell>
          <cell r="D278">
            <v>40016</v>
          </cell>
          <cell r="E278">
            <v>40018</v>
          </cell>
          <cell r="F278">
            <v>1280.0625</v>
          </cell>
          <cell r="G278">
            <v>204.81</v>
          </cell>
          <cell r="I278">
            <v>16001</v>
          </cell>
          <cell r="J278">
            <v>240.60059074432849</v>
          </cell>
          <cell r="K278">
            <v>3849850.0525000002</v>
          </cell>
          <cell r="L278">
            <v>385</v>
          </cell>
          <cell r="M278">
            <v>238.74549506825656</v>
          </cell>
          <cell r="N278" t="str">
            <v>203858-4201</v>
          </cell>
          <cell r="O278">
            <v>3820166.666587173</v>
          </cell>
          <cell r="P278">
            <v>28403.323412827162</v>
          </cell>
          <cell r="U278">
            <v>3847980.18</v>
          </cell>
        </row>
        <row r="279">
          <cell r="C279" t="str">
            <v>SHEL</v>
          </cell>
          <cell r="D279">
            <v>40016</v>
          </cell>
          <cell r="E279">
            <v>40018</v>
          </cell>
          <cell r="F279">
            <v>1223.1875</v>
          </cell>
          <cell r="G279">
            <v>195.71</v>
          </cell>
          <cell r="I279">
            <v>15290</v>
          </cell>
          <cell r="J279">
            <v>238.1146165794637</v>
          </cell>
          <cell r="K279">
            <v>3640772.4874999998</v>
          </cell>
          <cell r="L279">
            <v>364.09</v>
          </cell>
          <cell r="M279">
            <v>234.57592099999997</v>
          </cell>
          <cell r="N279" t="str">
            <v>203815-4201</v>
          </cell>
          <cell r="O279">
            <v>3586665.8320899997</v>
          </cell>
          <cell r="P279">
            <v>52883.467910000159</v>
          </cell>
          <cell r="U279">
            <v>3638989.5</v>
          </cell>
        </row>
        <row r="280">
          <cell r="E280">
            <v>40018</v>
          </cell>
          <cell r="G280">
            <v>2306.85</v>
          </cell>
          <cell r="L280">
            <v>1481.81</v>
          </cell>
          <cell r="U280">
            <v>-1816128.8500000015</v>
          </cell>
        </row>
        <row r="282">
          <cell r="C282" t="str">
            <v>MCB</v>
          </cell>
          <cell r="D282">
            <v>40017</v>
          </cell>
          <cell r="E282">
            <v>40021</v>
          </cell>
          <cell r="F282">
            <v>2500</v>
          </cell>
          <cell r="G282">
            <v>400</v>
          </cell>
          <cell r="Q282">
            <v>103100</v>
          </cell>
          <cell r="R282" t="str">
            <v>203874-4201</v>
          </cell>
          <cell r="S282">
            <v>171.84557555771096</v>
          </cell>
          <cell r="T282">
            <v>17717278.84</v>
          </cell>
          <cell r="U282">
            <v>-17717678.84</v>
          </cell>
        </row>
        <row r="283">
          <cell r="C283" t="str">
            <v>OGDC</v>
          </cell>
          <cell r="D283">
            <v>40017</v>
          </cell>
          <cell r="E283">
            <v>40021</v>
          </cell>
          <cell r="F283">
            <v>2500</v>
          </cell>
          <cell r="G283">
            <v>400</v>
          </cell>
          <cell r="Q283">
            <v>50000</v>
          </cell>
          <cell r="R283" t="str">
            <v>203920-4201</v>
          </cell>
          <cell r="S283">
            <v>90.509019199999997</v>
          </cell>
          <cell r="T283">
            <v>4525450.96</v>
          </cell>
          <cell r="U283">
            <v>-4525850.96</v>
          </cell>
        </row>
        <row r="284">
          <cell r="C284" t="str">
            <v>PPL</v>
          </cell>
          <cell r="D284">
            <v>40017</v>
          </cell>
          <cell r="E284">
            <v>40021</v>
          </cell>
          <cell r="F284">
            <v>0</v>
          </cell>
          <cell r="G284">
            <v>0</v>
          </cell>
          <cell r="Q284">
            <v>100000</v>
          </cell>
          <cell r="R284" t="str">
            <v>204498-4201</v>
          </cell>
          <cell r="S284">
            <v>194.1771115</v>
          </cell>
          <cell r="T284">
            <v>19417711.149999999</v>
          </cell>
          <cell r="U284">
            <v>-19417711.149999999</v>
          </cell>
        </row>
        <row r="285">
          <cell r="C285" t="str">
            <v>PSO</v>
          </cell>
          <cell r="D285">
            <v>40017</v>
          </cell>
          <cell r="E285">
            <v>40021</v>
          </cell>
          <cell r="F285">
            <v>0</v>
          </cell>
          <cell r="G285">
            <v>0</v>
          </cell>
          <cell r="Q285">
            <v>50000</v>
          </cell>
          <cell r="R285" t="str">
            <v>203858-4201</v>
          </cell>
          <cell r="S285">
            <v>239.89508000000001</v>
          </cell>
          <cell r="T285">
            <v>11994754</v>
          </cell>
          <cell r="U285">
            <v>-11994754</v>
          </cell>
        </row>
        <row r="286">
          <cell r="C286" t="str">
            <v>FFC</v>
          </cell>
          <cell r="D286">
            <v>40017</v>
          </cell>
          <cell r="E286">
            <v>40021</v>
          </cell>
          <cell r="F286">
            <v>5020</v>
          </cell>
          <cell r="G286">
            <v>803.2</v>
          </cell>
          <cell r="I286">
            <v>100400</v>
          </cell>
          <cell r="J286">
            <v>96.499302788844602</v>
          </cell>
          <cell r="K286">
            <v>9688529.9999999981</v>
          </cell>
          <cell r="L286">
            <v>968.87</v>
          </cell>
          <cell r="M286">
            <v>95.865378486055775</v>
          </cell>
          <cell r="N286" t="str">
            <v>203890-4201</v>
          </cell>
          <cell r="O286">
            <v>9624884</v>
          </cell>
          <cell r="P286">
            <v>58625.99999999888</v>
          </cell>
          <cell r="U286">
            <v>9681737.9299999997</v>
          </cell>
        </row>
        <row r="287">
          <cell r="C287" t="str">
            <v>MCB</v>
          </cell>
          <cell r="D287">
            <v>40017</v>
          </cell>
          <cell r="E287">
            <v>40021</v>
          </cell>
          <cell r="F287">
            <v>2655.0625</v>
          </cell>
          <cell r="G287">
            <v>424.81</v>
          </cell>
          <cell r="I287">
            <v>53100</v>
          </cell>
          <cell r="J287">
            <v>173.17347876647835</v>
          </cell>
          <cell r="K287">
            <v>9195511.7225000001</v>
          </cell>
          <cell r="L287">
            <v>919.56</v>
          </cell>
          <cell r="M287">
            <v>171.84557555771107</v>
          </cell>
          <cell r="N287" t="str">
            <v>203874-4201</v>
          </cell>
          <cell r="O287">
            <v>9125000.0621144585</v>
          </cell>
          <cell r="P287">
            <v>67856.597885541094</v>
          </cell>
          <cell r="U287">
            <v>9191512.2899999991</v>
          </cell>
        </row>
        <row r="288">
          <cell r="C288" t="str">
            <v>PPL</v>
          </cell>
          <cell r="D288">
            <v>40017</v>
          </cell>
          <cell r="E288">
            <v>40021</v>
          </cell>
          <cell r="F288">
            <v>5000</v>
          </cell>
          <cell r="G288">
            <v>800</v>
          </cell>
          <cell r="I288">
            <v>100000</v>
          </cell>
          <cell r="J288">
            <v>196.1067358</v>
          </cell>
          <cell r="K288">
            <v>19610673.579999998</v>
          </cell>
          <cell r="L288">
            <v>1961.08</v>
          </cell>
          <cell r="M288">
            <v>194.48983549999997</v>
          </cell>
          <cell r="N288" t="str">
            <v>204498-4201</v>
          </cell>
          <cell r="O288">
            <v>19448983.549999997</v>
          </cell>
          <cell r="P288">
            <v>156690.03000000119</v>
          </cell>
          <cell r="U288">
            <v>19602912.5</v>
          </cell>
        </row>
        <row r="289">
          <cell r="C289" t="str">
            <v>PSO</v>
          </cell>
          <cell r="D289">
            <v>40017</v>
          </cell>
          <cell r="E289">
            <v>40021</v>
          </cell>
          <cell r="F289">
            <v>4000</v>
          </cell>
          <cell r="G289">
            <v>640</v>
          </cell>
          <cell r="I289">
            <v>50000</v>
          </cell>
          <cell r="J289">
            <v>242.52189999999999</v>
          </cell>
          <cell r="K289">
            <v>12126095</v>
          </cell>
          <cell r="L289">
            <v>1212.6300000000001</v>
          </cell>
          <cell r="M289">
            <v>239.32028753412828</v>
          </cell>
          <cell r="N289" t="str">
            <v>203858-4201</v>
          </cell>
          <cell r="O289">
            <v>11966014.376706414</v>
          </cell>
          <cell r="P289">
            <v>156080.62329358608</v>
          </cell>
          <cell r="U289">
            <v>12120242.369999999</v>
          </cell>
        </row>
        <row r="290">
          <cell r="C290" t="str">
            <v>PTC</v>
          </cell>
          <cell r="D290">
            <v>40017</v>
          </cell>
          <cell r="E290">
            <v>40021</v>
          </cell>
          <cell r="F290">
            <v>6250</v>
          </cell>
          <cell r="G290">
            <v>1000</v>
          </cell>
          <cell r="I290">
            <v>125000</v>
          </cell>
          <cell r="J290">
            <v>18</v>
          </cell>
          <cell r="K290">
            <v>2250000</v>
          </cell>
          <cell r="L290">
            <v>225</v>
          </cell>
          <cell r="M290">
            <v>17.186816</v>
          </cell>
          <cell r="N290" t="str">
            <v>203866-4201</v>
          </cell>
          <cell r="O290">
            <v>2148352</v>
          </cell>
          <cell r="P290">
            <v>95398</v>
          </cell>
          <cell r="U290">
            <v>2242525</v>
          </cell>
        </row>
        <row r="291">
          <cell r="C291" t="str">
            <v>UBL</v>
          </cell>
          <cell r="D291">
            <v>40017</v>
          </cell>
          <cell r="E291">
            <v>40021</v>
          </cell>
          <cell r="F291">
            <v>4999.9375</v>
          </cell>
          <cell r="G291">
            <v>799.99</v>
          </cell>
          <cell r="I291">
            <v>100000</v>
          </cell>
          <cell r="J291">
            <v>46.001299375000002</v>
          </cell>
          <cell r="K291">
            <v>4600129.9375</v>
          </cell>
          <cell r="L291">
            <v>460</v>
          </cell>
          <cell r="M291">
            <v>46.502453599999996</v>
          </cell>
          <cell r="N291" t="str">
            <v>206407-4201</v>
          </cell>
          <cell r="O291">
            <v>4650245.3599999994</v>
          </cell>
          <cell r="P291">
            <v>-55115.35999999963</v>
          </cell>
          <cell r="U291">
            <v>4593870.01</v>
          </cell>
        </row>
        <row r="292">
          <cell r="G292">
            <v>5268</v>
          </cell>
          <cell r="L292">
            <v>5747.1399999999994</v>
          </cell>
          <cell r="U292">
            <v>3776805.1499999948</v>
          </cell>
        </row>
        <row r="294">
          <cell r="C294" t="str">
            <v>ENGRO</v>
          </cell>
          <cell r="D294">
            <v>40018</v>
          </cell>
          <cell r="E294">
            <v>40022</v>
          </cell>
          <cell r="F294">
            <v>2499.9375</v>
          </cell>
          <cell r="G294">
            <v>399.99</v>
          </cell>
          <cell r="Q294">
            <v>50000</v>
          </cell>
          <cell r="R294" t="str">
            <v>203807-4201</v>
          </cell>
          <cell r="S294">
            <v>141.8292606</v>
          </cell>
          <cell r="T294">
            <v>7091463.0299999993</v>
          </cell>
          <cell r="U294">
            <v>-7091863.0199999996</v>
          </cell>
        </row>
        <row r="295">
          <cell r="C295" t="str">
            <v>MCB</v>
          </cell>
          <cell r="D295">
            <v>40018</v>
          </cell>
          <cell r="E295">
            <v>40022</v>
          </cell>
          <cell r="F295">
            <v>0</v>
          </cell>
          <cell r="G295">
            <v>0</v>
          </cell>
          <cell r="Q295">
            <v>25000</v>
          </cell>
          <cell r="R295" t="str">
            <v>203874-4201</v>
          </cell>
          <cell r="S295">
            <v>169</v>
          </cell>
          <cell r="T295">
            <v>4225000</v>
          </cell>
          <cell r="U295">
            <v>-4225000</v>
          </cell>
        </row>
        <row r="296">
          <cell r="C296" t="str">
            <v>PSO</v>
          </cell>
          <cell r="D296">
            <v>40018</v>
          </cell>
          <cell r="E296">
            <v>40022</v>
          </cell>
          <cell r="F296">
            <v>3640</v>
          </cell>
          <cell r="G296">
            <v>582.4</v>
          </cell>
          <cell r="Q296">
            <v>45500</v>
          </cell>
          <cell r="R296" t="str">
            <v>203858-4201</v>
          </cell>
          <cell r="S296">
            <v>236.1245454945055</v>
          </cell>
          <cell r="T296">
            <v>10743666.82</v>
          </cell>
          <cell r="U296">
            <v>-10744249.220000001</v>
          </cell>
        </row>
        <row r="297">
          <cell r="C297" t="str">
            <v>SHEL</v>
          </cell>
          <cell r="D297">
            <v>40018</v>
          </cell>
          <cell r="E297">
            <v>40022</v>
          </cell>
          <cell r="F297">
            <v>0</v>
          </cell>
          <cell r="G297">
            <v>0</v>
          </cell>
          <cell r="Q297">
            <v>7443</v>
          </cell>
          <cell r="R297" t="str">
            <v>203815-4201</v>
          </cell>
          <cell r="S297">
            <v>234.00061803036411</v>
          </cell>
          <cell r="T297">
            <v>1741666.6</v>
          </cell>
          <cell r="U297">
            <v>-1741666.6</v>
          </cell>
        </row>
        <row r="298">
          <cell r="C298" t="str">
            <v>MCB</v>
          </cell>
          <cell r="D298">
            <v>40017</v>
          </cell>
          <cell r="E298">
            <v>40021</v>
          </cell>
          <cell r="F298">
            <v>3750</v>
          </cell>
          <cell r="G298">
            <v>600</v>
          </cell>
          <cell r="I298">
            <v>75000</v>
          </cell>
          <cell r="J298">
            <v>172.15733333333333</v>
          </cell>
          <cell r="K298">
            <v>12911800</v>
          </cell>
          <cell r="L298">
            <v>1291.2</v>
          </cell>
          <cell r="M298">
            <v>170.89705037180735</v>
          </cell>
          <cell r="N298" t="str">
            <v>203874-4201</v>
          </cell>
          <cell r="O298">
            <v>12817278.777885551</v>
          </cell>
          <cell r="P298">
            <v>90771.222114449367</v>
          </cell>
          <cell r="U298">
            <v>12906158.800000001</v>
          </cell>
        </row>
        <row r="299">
          <cell r="C299" t="str">
            <v>SHEL</v>
          </cell>
          <cell r="D299">
            <v>40017</v>
          </cell>
          <cell r="E299">
            <v>40021</v>
          </cell>
          <cell r="F299">
            <v>924</v>
          </cell>
          <cell r="G299">
            <v>147.84</v>
          </cell>
          <cell r="I299">
            <v>11550</v>
          </cell>
          <cell r="J299">
            <v>236.06709956709958</v>
          </cell>
          <cell r="K299">
            <v>2726575</v>
          </cell>
          <cell r="L299">
            <v>272.66000000000003</v>
          </cell>
          <cell r="M299">
            <v>234.47433914335869</v>
          </cell>
          <cell r="N299" t="str">
            <v>203815-4201</v>
          </cell>
          <cell r="O299">
            <v>2708178.6171057927</v>
          </cell>
          <cell r="P299">
            <v>17472.382894207407</v>
          </cell>
          <cell r="U299">
            <v>2725230.5</v>
          </cell>
        </row>
        <row r="300">
          <cell r="E300">
            <v>40021</v>
          </cell>
          <cell r="G300">
            <v>1730.2299999999998</v>
          </cell>
          <cell r="L300">
            <v>1563.8600000000001</v>
          </cell>
          <cell r="U300">
            <v>-8171389.5400000028</v>
          </cell>
        </row>
        <row r="302">
          <cell r="C302" t="str">
            <v>PSO</v>
          </cell>
          <cell r="D302">
            <v>40021</v>
          </cell>
          <cell r="E302">
            <v>40023</v>
          </cell>
          <cell r="F302">
            <v>0</v>
          </cell>
          <cell r="Q302">
            <v>5080</v>
          </cell>
          <cell r="R302" t="str">
            <v>203858-4201</v>
          </cell>
          <cell r="S302">
            <v>233.01078740157482</v>
          </cell>
          <cell r="T302">
            <v>1183694.8</v>
          </cell>
          <cell r="U302">
            <v>-1183694.8</v>
          </cell>
        </row>
        <row r="303">
          <cell r="C303" t="str">
            <v>PTC</v>
          </cell>
          <cell r="D303">
            <v>40021</v>
          </cell>
          <cell r="E303">
            <v>40023</v>
          </cell>
          <cell r="F303">
            <v>12750</v>
          </cell>
          <cell r="G303">
            <v>2040</v>
          </cell>
          <cell r="Q303">
            <v>255000</v>
          </cell>
          <cell r="R303" t="str">
            <v>203866-4201</v>
          </cell>
          <cell r="S303">
            <v>17.052768666666665</v>
          </cell>
          <cell r="T303">
            <v>4348456.01</v>
          </cell>
          <cell r="U303">
            <v>-4350496.01</v>
          </cell>
        </row>
        <row r="304">
          <cell r="C304" t="str">
            <v>BAFL</v>
          </cell>
          <cell r="D304">
            <v>40021</v>
          </cell>
          <cell r="E304">
            <v>40023</v>
          </cell>
          <cell r="F304">
            <v>29389.5</v>
          </cell>
          <cell r="G304">
            <v>4702.32</v>
          </cell>
          <cell r="I304">
            <v>587790</v>
          </cell>
          <cell r="J304">
            <v>11.409657241531841</v>
          </cell>
          <cell r="K304">
            <v>6706482.4300000006</v>
          </cell>
          <cell r="L304">
            <v>670.69</v>
          </cell>
          <cell r="M304">
            <v>10.55</v>
          </cell>
          <cell r="N304" t="str">
            <v>205648-4201</v>
          </cell>
          <cell r="O304">
            <v>6201184.5</v>
          </cell>
          <cell r="P304">
            <v>475908.43000000034</v>
          </cell>
          <cell r="U304">
            <v>6671719.9199999999</v>
          </cell>
        </row>
        <row r="305">
          <cell r="C305" t="str">
            <v>OGDC</v>
          </cell>
          <cell r="D305">
            <v>40021</v>
          </cell>
          <cell r="E305">
            <v>40023</v>
          </cell>
          <cell r="F305">
            <v>2500</v>
          </cell>
          <cell r="G305">
            <v>400</v>
          </cell>
          <cell r="I305">
            <v>50000</v>
          </cell>
          <cell r="J305">
            <v>87.809049999999999</v>
          </cell>
          <cell r="K305">
            <v>4390452.5</v>
          </cell>
          <cell r="L305">
            <v>439.05</v>
          </cell>
          <cell r="M305">
            <v>90.509019199999997</v>
          </cell>
          <cell r="N305" t="str">
            <v>203920-4201</v>
          </cell>
          <cell r="O305">
            <v>4525450.96</v>
          </cell>
          <cell r="P305">
            <v>-137498.45999999996</v>
          </cell>
          <cell r="U305">
            <v>4387113.45</v>
          </cell>
        </row>
        <row r="306">
          <cell r="C306" t="str">
            <v>PSO</v>
          </cell>
          <cell r="D306">
            <v>40021</v>
          </cell>
          <cell r="E306">
            <v>40023</v>
          </cell>
          <cell r="F306">
            <v>7096.8125</v>
          </cell>
          <cell r="G306">
            <v>1135.49</v>
          </cell>
          <cell r="I306">
            <v>88710</v>
          </cell>
          <cell r="J306">
            <v>235.70057527336263</v>
          </cell>
          <cell r="K306">
            <v>20908998.032499999</v>
          </cell>
          <cell r="L306">
            <v>2090.94</v>
          </cell>
          <cell r="M306">
            <v>237.55593554092673</v>
          </cell>
          <cell r="N306" t="str">
            <v>203858-4201</v>
          </cell>
          <cell r="O306">
            <v>21073587.04183561</v>
          </cell>
          <cell r="P306">
            <v>-171685.82183560939</v>
          </cell>
          <cell r="U306">
            <v>20898674.789999999</v>
          </cell>
        </row>
        <row r="307">
          <cell r="C307" t="str">
            <v>SHEL</v>
          </cell>
          <cell r="D307">
            <v>40021</v>
          </cell>
          <cell r="E307">
            <v>40023</v>
          </cell>
          <cell r="F307">
            <v>120</v>
          </cell>
          <cell r="G307">
            <v>19.2</v>
          </cell>
          <cell r="I307">
            <v>1500</v>
          </cell>
          <cell r="J307">
            <v>236.00000000000003</v>
          </cell>
          <cell r="K307">
            <v>354000.00000000006</v>
          </cell>
          <cell r="L307">
            <v>35.4</v>
          </cell>
          <cell r="M307">
            <v>234.47433914335869</v>
          </cell>
          <cell r="N307" t="str">
            <v>203815-4201</v>
          </cell>
          <cell r="O307">
            <v>351711.50871503801</v>
          </cell>
          <cell r="P307">
            <v>2168.4912849620332</v>
          </cell>
          <cell r="U307">
            <v>353825.4</v>
          </cell>
        </row>
        <row r="308">
          <cell r="G308">
            <v>8297.01</v>
          </cell>
          <cell r="L308">
            <v>3236.0800000000004</v>
          </cell>
          <cell r="U308">
            <v>26777142.75</v>
          </cell>
        </row>
        <row r="310">
          <cell r="C310" t="str">
            <v>PTC</v>
          </cell>
          <cell r="D310">
            <v>40022</v>
          </cell>
          <cell r="E310">
            <v>40024</v>
          </cell>
          <cell r="F310">
            <v>6000</v>
          </cell>
          <cell r="G310">
            <v>960</v>
          </cell>
          <cell r="Q310">
            <v>120000</v>
          </cell>
          <cell r="R310" t="str">
            <v>203866-4201</v>
          </cell>
          <cell r="S310">
            <v>17.032647333333333</v>
          </cell>
          <cell r="T310">
            <v>2043917.68</v>
          </cell>
          <cell r="U310">
            <v>-2044877.68</v>
          </cell>
        </row>
        <row r="311">
          <cell r="C311" t="str">
            <v>ENGRO</v>
          </cell>
          <cell r="D311">
            <v>40022</v>
          </cell>
          <cell r="E311">
            <v>40024</v>
          </cell>
          <cell r="F311">
            <v>1250</v>
          </cell>
          <cell r="G311">
            <v>200</v>
          </cell>
          <cell r="Q311">
            <v>25000</v>
          </cell>
          <cell r="R311" t="str">
            <v>203807-4201</v>
          </cell>
          <cell r="S311">
            <v>134.99006800000001</v>
          </cell>
          <cell r="T311">
            <v>3374751.7</v>
          </cell>
          <cell r="U311">
            <v>-3374951.7</v>
          </cell>
        </row>
        <row r="312">
          <cell r="C312" t="str">
            <v>MCB</v>
          </cell>
          <cell r="D312">
            <v>40022</v>
          </cell>
          <cell r="E312">
            <v>40024</v>
          </cell>
          <cell r="F312">
            <v>0</v>
          </cell>
          <cell r="G312">
            <v>0</v>
          </cell>
          <cell r="Q312">
            <v>50000</v>
          </cell>
          <cell r="R312" t="str">
            <v>203874-4201</v>
          </cell>
          <cell r="S312">
            <v>164.39158399999999</v>
          </cell>
          <cell r="T312">
            <v>8219579.2000000002</v>
          </cell>
          <cell r="U312">
            <v>-8219579.2000000002</v>
          </cell>
        </row>
        <row r="313">
          <cell r="C313" t="str">
            <v>PPL</v>
          </cell>
          <cell r="D313">
            <v>40022</v>
          </cell>
          <cell r="E313">
            <v>40024</v>
          </cell>
          <cell r="F313">
            <v>5000</v>
          </cell>
          <cell r="G313">
            <v>800</v>
          </cell>
          <cell r="Q313">
            <v>100000</v>
          </cell>
          <cell r="R313" t="str">
            <v>204498-4201</v>
          </cell>
          <cell r="S313">
            <v>187.0429</v>
          </cell>
          <cell r="T313">
            <v>18704290</v>
          </cell>
          <cell r="U313">
            <v>-18705090</v>
          </cell>
        </row>
        <row r="314">
          <cell r="C314" t="str">
            <v>MCB</v>
          </cell>
          <cell r="D314">
            <v>40022</v>
          </cell>
          <cell r="E314">
            <v>40024</v>
          </cell>
          <cell r="F314">
            <v>2500</v>
          </cell>
          <cell r="G314">
            <v>400</v>
          </cell>
          <cell r="I314">
            <v>50000</v>
          </cell>
          <cell r="J314">
            <v>167.09955780000001</v>
          </cell>
          <cell r="K314">
            <v>8354977.8900000006</v>
          </cell>
          <cell r="L314">
            <v>835.53</v>
          </cell>
          <cell r="M314">
            <v>164.39158400000005</v>
          </cell>
          <cell r="N314" t="str">
            <v>203874-4201</v>
          </cell>
          <cell r="O314">
            <v>8219579.200000003</v>
          </cell>
          <cell r="P314">
            <v>132898.68999999762</v>
          </cell>
          <cell r="U314">
            <v>8351242.3600000003</v>
          </cell>
        </row>
        <row r="315">
          <cell r="G315">
            <v>2360</v>
          </cell>
          <cell r="U315">
            <v>-23993256.219999999</v>
          </cell>
        </row>
        <row r="317">
          <cell r="C317" t="str">
            <v>POL</v>
          </cell>
          <cell r="D317">
            <v>40029</v>
          </cell>
          <cell r="E317">
            <v>40031</v>
          </cell>
          <cell r="F317">
            <v>3750</v>
          </cell>
          <cell r="G317">
            <v>600</v>
          </cell>
          <cell r="Q317">
            <v>75000</v>
          </cell>
          <cell r="R317" t="str">
            <v>204196-4201</v>
          </cell>
          <cell r="S317">
            <v>169.38933413333334</v>
          </cell>
          <cell r="T317">
            <v>12704200.060000001</v>
          </cell>
          <cell r="U317">
            <v>-12704800.060000001</v>
          </cell>
        </row>
        <row r="318">
          <cell r="C318" t="str">
            <v>SHEL</v>
          </cell>
          <cell r="D318">
            <v>40029</v>
          </cell>
          <cell r="E318">
            <v>40031</v>
          </cell>
          <cell r="F318">
            <v>711.75</v>
          </cell>
          <cell r="G318">
            <v>113.88</v>
          </cell>
          <cell r="Q318">
            <v>8897</v>
          </cell>
          <cell r="R318" t="str">
            <v>203815-4201</v>
          </cell>
          <cell r="S318">
            <v>232.96370574350905</v>
          </cell>
          <cell r="T318">
            <v>2072678.09</v>
          </cell>
          <cell r="U318">
            <v>-2072791.97</v>
          </cell>
        </row>
        <row r="319">
          <cell r="E319">
            <v>40031</v>
          </cell>
          <cell r="G319">
            <v>713.88</v>
          </cell>
          <cell r="U319">
            <v>-14777592.030000001</v>
          </cell>
        </row>
        <row r="321">
          <cell r="C321" t="str">
            <v>APL</v>
          </cell>
          <cell r="D321">
            <v>40030</v>
          </cell>
          <cell r="E321">
            <v>40032</v>
          </cell>
          <cell r="F321">
            <v>3885.125</v>
          </cell>
          <cell r="G321">
            <v>621.62</v>
          </cell>
          <cell r="Q321">
            <v>48564</v>
          </cell>
          <cell r="R321" t="str">
            <v>204684-4201</v>
          </cell>
          <cell r="S321">
            <v>378.37036570298983</v>
          </cell>
          <cell r="T321">
            <v>18375178.439999998</v>
          </cell>
          <cell r="U321">
            <v>-18375800.059999999</v>
          </cell>
        </row>
        <row r="322">
          <cell r="C322" t="str">
            <v>MCB</v>
          </cell>
          <cell r="D322">
            <v>40030</v>
          </cell>
          <cell r="E322">
            <v>40032</v>
          </cell>
          <cell r="F322">
            <v>2500</v>
          </cell>
          <cell r="G322">
            <v>400</v>
          </cell>
          <cell r="Q322">
            <v>50000</v>
          </cell>
          <cell r="R322" t="str">
            <v>203874-4201</v>
          </cell>
          <cell r="S322">
            <v>169.31112999999999</v>
          </cell>
          <cell r="T322">
            <v>8465556.5</v>
          </cell>
          <cell r="U322">
            <v>-8465956.5</v>
          </cell>
        </row>
        <row r="323">
          <cell r="C323" t="str">
            <v>PSO</v>
          </cell>
          <cell r="D323">
            <v>40030</v>
          </cell>
          <cell r="E323">
            <v>40032</v>
          </cell>
          <cell r="F323">
            <v>0</v>
          </cell>
          <cell r="G323">
            <v>0</v>
          </cell>
          <cell r="Q323">
            <v>50000</v>
          </cell>
          <cell r="R323" t="str">
            <v>203858-4201</v>
          </cell>
          <cell r="S323">
            <v>248.51111800000001</v>
          </cell>
          <cell r="T323">
            <v>12425555.9</v>
          </cell>
          <cell r="U323">
            <v>-12425555.9</v>
          </cell>
        </row>
        <row r="324">
          <cell r="C324" t="str">
            <v>PSO</v>
          </cell>
          <cell r="D324">
            <v>40030</v>
          </cell>
          <cell r="E324">
            <v>40032</v>
          </cell>
          <cell r="F324">
            <v>4000</v>
          </cell>
          <cell r="G324">
            <v>640</v>
          </cell>
          <cell r="I324">
            <v>50000</v>
          </cell>
          <cell r="J324">
            <v>251.00403800000001</v>
          </cell>
          <cell r="K324">
            <v>12550201.9</v>
          </cell>
          <cell r="L324">
            <v>1255.02</v>
          </cell>
          <cell r="M324">
            <v>248.51111799999998</v>
          </cell>
          <cell r="N324" t="str">
            <v>203858-4201</v>
          </cell>
          <cell r="O324">
            <v>12425555.899999999</v>
          </cell>
          <cell r="P324">
            <v>120646.00000000186</v>
          </cell>
          <cell r="U324">
            <v>12544306.880000001</v>
          </cell>
        </row>
        <row r="325">
          <cell r="C325" t="str">
            <v>POL</v>
          </cell>
          <cell r="D325">
            <v>40030</v>
          </cell>
          <cell r="E325">
            <v>40032</v>
          </cell>
          <cell r="F325">
            <v>4571</v>
          </cell>
          <cell r="G325">
            <v>731.36</v>
          </cell>
          <cell r="I325">
            <v>91420</v>
          </cell>
          <cell r="J325">
            <v>171.23382739006783</v>
          </cell>
          <cell r="K325">
            <v>15654196.5</v>
          </cell>
          <cell r="L325">
            <v>1565.41</v>
          </cell>
          <cell r="M325">
            <v>169.97573959999949</v>
          </cell>
          <cell r="N325" t="str">
            <v>204196-4201</v>
          </cell>
          <cell r="O325">
            <v>15539182.114231953</v>
          </cell>
          <cell r="P325">
            <v>110443.3857680472</v>
          </cell>
          <cell r="U325">
            <v>15647328.73</v>
          </cell>
        </row>
        <row r="326">
          <cell r="C326" t="str">
            <v>PPL</v>
          </cell>
          <cell r="D326">
            <v>40030</v>
          </cell>
          <cell r="E326">
            <v>40032</v>
          </cell>
          <cell r="F326">
            <v>3546.5000000000005</v>
          </cell>
          <cell r="G326">
            <v>567.44000000000005</v>
          </cell>
          <cell r="I326">
            <v>70929</v>
          </cell>
          <cell r="J326">
            <v>191.1772201779244</v>
          </cell>
          <cell r="K326">
            <v>13560009.049999999</v>
          </cell>
          <cell r="L326">
            <v>1356</v>
          </cell>
          <cell r="M326">
            <v>190.76636774999997</v>
          </cell>
          <cell r="N326" t="str">
            <v>204498-4201</v>
          </cell>
          <cell r="O326">
            <v>13530867.698139748</v>
          </cell>
          <cell r="P326">
            <v>25594.851860251798</v>
          </cell>
          <cell r="U326">
            <v>13554539.109999999</v>
          </cell>
        </row>
        <row r="327">
          <cell r="C327" t="str">
            <v>SHEL</v>
          </cell>
          <cell r="D327">
            <v>40030</v>
          </cell>
          <cell r="E327">
            <v>40032</v>
          </cell>
          <cell r="F327">
            <v>3040</v>
          </cell>
          <cell r="G327">
            <v>486.4</v>
          </cell>
          <cell r="I327">
            <v>38000</v>
          </cell>
          <cell r="J327">
            <v>238.72121447368423</v>
          </cell>
          <cell r="K327">
            <v>9071406.1500000004</v>
          </cell>
          <cell r="L327">
            <v>907.14</v>
          </cell>
          <cell r="M327">
            <v>234.12065216024121</v>
          </cell>
          <cell r="N327" t="str">
            <v>203815-4201</v>
          </cell>
          <cell r="O327">
            <v>8896584.7820891663</v>
          </cell>
          <cell r="P327">
            <v>171781.36791083365</v>
          </cell>
          <cell r="U327">
            <v>9066972.6099999994</v>
          </cell>
        </row>
        <row r="328">
          <cell r="G328">
            <v>3446.82</v>
          </cell>
          <cell r="L328">
            <v>5083.5700000000006</v>
          </cell>
          <cell r="U328">
            <v>11545834.870000001</v>
          </cell>
        </row>
        <row r="330">
          <cell r="C330" t="str">
            <v>POL</v>
          </cell>
          <cell r="D330">
            <v>40031</v>
          </cell>
          <cell r="E330">
            <v>40035</v>
          </cell>
          <cell r="F330">
            <v>2499.9375</v>
          </cell>
          <cell r="G330">
            <v>399.99</v>
          </cell>
          <cell r="Q330">
            <v>50000</v>
          </cell>
          <cell r="R330" t="str">
            <v>204196-4201</v>
          </cell>
          <cell r="S330">
            <v>169.43005460000001</v>
          </cell>
          <cell r="T330">
            <v>8471502.7300000004</v>
          </cell>
          <cell r="U330">
            <v>-8471902.7200000007</v>
          </cell>
        </row>
        <row r="331">
          <cell r="C331" t="str">
            <v>APL</v>
          </cell>
          <cell r="D331">
            <v>40031</v>
          </cell>
          <cell r="E331">
            <v>40035</v>
          </cell>
          <cell r="F331">
            <v>3885.25</v>
          </cell>
          <cell r="G331">
            <v>621.64</v>
          </cell>
          <cell r="I331">
            <v>48564</v>
          </cell>
          <cell r="J331">
            <v>390.05320710814595</v>
          </cell>
          <cell r="K331">
            <v>18942543.949999999</v>
          </cell>
          <cell r="L331">
            <v>1894.31</v>
          </cell>
          <cell r="M331">
            <v>378.37036570298983</v>
          </cell>
          <cell r="N331" t="str">
            <v>204684-4201</v>
          </cell>
          <cell r="O331">
            <v>18375178.439999998</v>
          </cell>
          <cell r="P331">
            <v>563480.26000000106</v>
          </cell>
          <cell r="U331">
            <v>18936142.75</v>
          </cell>
        </row>
        <row r="332">
          <cell r="G332">
            <v>1021.63</v>
          </cell>
          <cell r="U332">
            <v>10464240.029999999</v>
          </cell>
        </row>
        <row r="334">
          <cell r="C334" t="str">
            <v>ATRL</v>
          </cell>
          <cell r="D334">
            <v>40032</v>
          </cell>
          <cell r="E334">
            <v>40036</v>
          </cell>
          <cell r="F334">
            <v>3150</v>
          </cell>
          <cell r="G334">
            <v>504</v>
          </cell>
          <cell r="Q334">
            <v>63000</v>
          </cell>
          <cell r="R334" t="str">
            <v>204005-4201</v>
          </cell>
          <cell r="S334">
            <v>156.45978333333332</v>
          </cell>
          <cell r="T334">
            <v>9856966.3499999996</v>
          </cell>
          <cell r="U334">
            <v>-9857470.3499999996</v>
          </cell>
        </row>
        <row r="335">
          <cell r="C335" t="str">
            <v>OGDC</v>
          </cell>
          <cell r="D335">
            <v>40032</v>
          </cell>
          <cell r="E335">
            <v>40036</v>
          </cell>
          <cell r="F335">
            <v>5000</v>
          </cell>
          <cell r="G335">
            <v>800</v>
          </cell>
          <cell r="Q335">
            <v>100000</v>
          </cell>
          <cell r="R335" t="str">
            <v>203920-4201</v>
          </cell>
          <cell r="S335">
            <v>90.445554999999999</v>
          </cell>
          <cell r="T335">
            <v>9044555.5</v>
          </cell>
          <cell r="U335">
            <v>-9045355.5</v>
          </cell>
        </row>
        <row r="336">
          <cell r="C336" t="str">
            <v>MCB</v>
          </cell>
          <cell r="D336">
            <v>40032</v>
          </cell>
          <cell r="E336">
            <v>40036</v>
          </cell>
          <cell r="F336">
            <v>1000</v>
          </cell>
          <cell r="G336">
            <v>160</v>
          </cell>
          <cell r="I336">
            <v>20000</v>
          </cell>
          <cell r="J336">
            <v>171.375</v>
          </cell>
          <cell r="K336">
            <v>3427500</v>
          </cell>
          <cell r="L336">
            <v>342.75</v>
          </cell>
          <cell r="M336">
            <v>169.31112999999999</v>
          </cell>
          <cell r="N336" t="str">
            <v>203874-4201</v>
          </cell>
          <cell r="O336">
            <v>3386222.5999999996</v>
          </cell>
          <cell r="P336">
            <v>40277.400000000373</v>
          </cell>
          <cell r="U336">
            <v>3425997.25</v>
          </cell>
        </row>
        <row r="337">
          <cell r="C337" t="str">
            <v>POL</v>
          </cell>
          <cell r="D337">
            <v>40032</v>
          </cell>
          <cell r="E337">
            <v>40036</v>
          </cell>
          <cell r="F337">
            <v>928.99999999999989</v>
          </cell>
          <cell r="G337">
            <v>148.63999999999999</v>
          </cell>
          <cell r="I337">
            <v>18580</v>
          </cell>
          <cell r="J337">
            <v>170</v>
          </cell>
          <cell r="K337">
            <v>3158600</v>
          </cell>
          <cell r="L337">
            <v>315.86</v>
          </cell>
          <cell r="M337">
            <v>169.50997910153629</v>
          </cell>
          <cell r="N337" t="str">
            <v>204196-4201</v>
          </cell>
          <cell r="O337">
            <v>3149495.4117065445</v>
          </cell>
          <cell r="P337">
            <v>8175.5882934554111</v>
          </cell>
          <cell r="U337">
            <v>3157206.5</v>
          </cell>
        </row>
        <row r="338">
          <cell r="G338">
            <v>1612.6399999999999</v>
          </cell>
          <cell r="L338">
            <v>658.61</v>
          </cell>
          <cell r="U338">
            <v>-12319622.100000001</v>
          </cell>
        </row>
        <row r="340">
          <cell r="C340" t="str">
            <v>MARI</v>
          </cell>
          <cell r="D340">
            <v>40035</v>
          </cell>
          <cell r="E340">
            <v>40037</v>
          </cell>
          <cell r="F340">
            <v>1999.9375</v>
          </cell>
          <cell r="G340">
            <v>319.99</v>
          </cell>
          <cell r="Q340">
            <v>40000</v>
          </cell>
          <cell r="R340" t="str">
            <v>212229-4201</v>
          </cell>
          <cell r="S340">
            <v>163.73571999999999</v>
          </cell>
          <cell r="T340">
            <v>6549428.7999999998</v>
          </cell>
          <cell r="U340">
            <v>-6549748.79</v>
          </cell>
        </row>
        <row r="341">
          <cell r="C341" t="str">
            <v>MCB</v>
          </cell>
          <cell r="D341">
            <v>40035</v>
          </cell>
          <cell r="E341">
            <v>40037</v>
          </cell>
          <cell r="F341">
            <v>1500</v>
          </cell>
          <cell r="G341">
            <v>240</v>
          </cell>
          <cell r="I341">
            <v>30000</v>
          </cell>
          <cell r="J341">
            <v>170.92916666666667</v>
          </cell>
          <cell r="K341">
            <v>5127875</v>
          </cell>
          <cell r="L341">
            <v>512.79999999999995</v>
          </cell>
          <cell r="M341">
            <v>169.31112999999996</v>
          </cell>
          <cell r="N341" t="str">
            <v>203874-4201</v>
          </cell>
          <cell r="O341">
            <v>5079333.8999999985</v>
          </cell>
          <cell r="P341">
            <v>47041.10000000149</v>
          </cell>
          <cell r="U341">
            <v>5125622.2</v>
          </cell>
        </row>
        <row r="342">
          <cell r="C342" t="str">
            <v>OGDC</v>
          </cell>
          <cell r="D342">
            <v>40035</v>
          </cell>
          <cell r="E342">
            <v>40037</v>
          </cell>
          <cell r="F342">
            <v>5000</v>
          </cell>
          <cell r="G342">
            <v>800</v>
          </cell>
          <cell r="I342">
            <v>100000</v>
          </cell>
          <cell r="J342">
            <v>91.409278999999984</v>
          </cell>
          <cell r="K342">
            <v>9140927.8999999985</v>
          </cell>
          <cell r="L342">
            <v>914.12</v>
          </cell>
          <cell r="M342">
            <v>90.445555000000013</v>
          </cell>
          <cell r="N342" t="str">
            <v>203920-4201</v>
          </cell>
          <cell r="O342">
            <v>9044555.5000000019</v>
          </cell>
          <cell r="P342">
            <v>91372.399999996647</v>
          </cell>
          <cell r="U342">
            <v>9134213.7799999993</v>
          </cell>
        </row>
        <row r="343">
          <cell r="C343" t="str">
            <v>POL</v>
          </cell>
          <cell r="D343">
            <v>40035</v>
          </cell>
          <cell r="E343">
            <v>40037</v>
          </cell>
          <cell r="F343">
            <v>2000</v>
          </cell>
          <cell r="G343">
            <v>320</v>
          </cell>
          <cell r="I343">
            <v>40000</v>
          </cell>
          <cell r="J343">
            <v>170.22827000000001</v>
          </cell>
          <cell r="K343">
            <v>6809130.7999999998</v>
          </cell>
          <cell r="L343">
            <v>680.93</v>
          </cell>
          <cell r="M343">
            <v>169.50997910153632</v>
          </cell>
          <cell r="N343" t="str">
            <v>204196-4201</v>
          </cell>
          <cell r="O343">
            <v>6780399.1640614523</v>
          </cell>
          <cell r="P343">
            <v>26731.635938547552</v>
          </cell>
          <cell r="U343">
            <v>6806129.8700000001</v>
          </cell>
        </row>
        <row r="344">
          <cell r="C344" t="str">
            <v>PPL</v>
          </cell>
          <cell r="D344">
            <v>40035</v>
          </cell>
          <cell r="E344">
            <v>40037</v>
          </cell>
          <cell r="F344">
            <v>1453.5625</v>
          </cell>
          <cell r="G344">
            <v>232.57</v>
          </cell>
          <cell r="I344">
            <v>29071</v>
          </cell>
          <cell r="J344">
            <v>191.25000042998181</v>
          </cell>
          <cell r="K344">
            <v>5559828.7625000011</v>
          </cell>
          <cell r="L344">
            <v>555.98</v>
          </cell>
          <cell r="M344">
            <v>190.76636774999997</v>
          </cell>
          <cell r="N344" t="str">
            <v>204498-4201</v>
          </cell>
          <cell r="O344">
            <v>5545769.076860249</v>
          </cell>
          <cell r="P344">
            <v>12606.123139751777</v>
          </cell>
          <cell r="U344">
            <v>5557586.6500000004</v>
          </cell>
        </row>
        <row r="345">
          <cell r="G345">
            <v>1912.56</v>
          </cell>
          <cell r="L345">
            <v>2663.83</v>
          </cell>
          <cell r="U345">
            <v>20073803.710000001</v>
          </cell>
        </row>
        <row r="347">
          <cell r="C347" t="str">
            <v>APL</v>
          </cell>
          <cell r="D347">
            <v>40036</v>
          </cell>
          <cell r="E347">
            <v>40038</v>
          </cell>
          <cell r="F347">
            <v>1200</v>
          </cell>
          <cell r="G347">
            <v>192</v>
          </cell>
          <cell r="Q347">
            <v>15000</v>
          </cell>
          <cell r="R347" t="str">
            <v>204684-4201</v>
          </cell>
          <cell r="S347">
            <v>369.58882</v>
          </cell>
          <cell r="T347">
            <v>5543832.2999999998</v>
          </cell>
          <cell r="U347">
            <v>-5544024.2999999998</v>
          </cell>
        </row>
        <row r="348">
          <cell r="C348" t="str">
            <v>ENGRO</v>
          </cell>
          <cell r="D348">
            <v>40036</v>
          </cell>
          <cell r="E348">
            <v>40038</v>
          </cell>
          <cell r="F348">
            <v>2500</v>
          </cell>
          <cell r="G348">
            <v>400</v>
          </cell>
          <cell r="Q348">
            <v>50000</v>
          </cell>
          <cell r="R348" t="str">
            <v>203807-4201</v>
          </cell>
          <cell r="S348">
            <v>140.6455516</v>
          </cell>
          <cell r="T348">
            <v>7032277.5800000001</v>
          </cell>
          <cell r="U348">
            <v>-7032677.5800000001</v>
          </cell>
        </row>
        <row r="349">
          <cell r="C349" t="str">
            <v>OGDC</v>
          </cell>
          <cell r="D349">
            <v>40036</v>
          </cell>
          <cell r="E349">
            <v>40038</v>
          </cell>
          <cell r="F349">
            <v>1750</v>
          </cell>
          <cell r="G349">
            <v>280</v>
          </cell>
          <cell r="Q349">
            <v>35000</v>
          </cell>
          <cell r="R349" t="str">
            <v>203920-4201</v>
          </cell>
          <cell r="S349">
            <v>95.49080142857143</v>
          </cell>
          <cell r="T349">
            <v>3342178.05</v>
          </cell>
          <cell r="U349">
            <v>-3342458.05</v>
          </cell>
        </row>
        <row r="350">
          <cell r="G350">
            <v>872</v>
          </cell>
          <cell r="U350">
            <v>-15919159.93</v>
          </cell>
        </row>
        <row r="352">
          <cell r="C352" t="str">
            <v>PPL</v>
          </cell>
          <cell r="D352">
            <v>40037</v>
          </cell>
          <cell r="E352">
            <v>40038</v>
          </cell>
          <cell r="F352">
            <v>2500</v>
          </cell>
          <cell r="G352">
            <v>400</v>
          </cell>
          <cell r="Q352">
            <v>50000</v>
          </cell>
          <cell r="R352" t="str">
            <v>204498-4201</v>
          </cell>
          <cell r="S352">
            <v>197.8632278</v>
          </cell>
          <cell r="T352">
            <v>9893161.3900000006</v>
          </cell>
          <cell r="U352">
            <v>-9893561.3900000006</v>
          </cell>
        </row>
        <row r="354">
          <cell r="C354" t="str">
            <v>APL</v>
          </cell>
          <cell r="D354">
            <v>40038</v>
          </cell>
          <cell r="E354">
            <v>40043</v>
          </cell>
          <cell r="F354">
            <v>643.1875</v>
          </cell>
          <cell r="G354">
            <v>102.91</v>
          </cell>
          <cell r="I354">
            <v>8040</v>
          </cell>
          <cell r="J354">
            <v>372.05584421641794</v>
          </cell>
          <cell r="K354">
            <v>2991328.9875000003</v>
          </cell>
          <cell r="L354">
            <v>299.14999999999998</v>
          </cell>
          <cell r="M354">
            <v>369.58882000000006</v>
          </cell>
          <cell r="N354" t="str">
            <v>204684-4201</v>
          </cell>
          <cell r="O354">
            <v>2971494.1128000002</v>
          </cell>
          <cell r="P354">
            <v>19191.687199999895</v>
          </cell>
          <cell r="U354">
            <v>2990283.74</v>
          </cell>
        </row>
        <row r="355">
          <cell r="C355" t="str">
            <v>ENGRO</v>
          </cell>
          <cell r="D355">
            <v>40038</v>
          </cell>
          <cell r="E355">
            <v>40043</v>
          </cell>
          <cell r="F355">
            <v>1660.0000000000002</v>
          </cell>
          <cell r="G355">
            <v>265.60000000000002</v>
          </cell>
          <cell r="I355">
            <v>33200</v>
          </cell>
          <cell r="J355">
            <v>138.05617469879516</v>
          </cell>
          <cell r="K355">
            <v>4583464.9999999991</v>
          </cell>
          <cell r="L355">
            <v>458.38</v>
          </cell>
          <cell r="M355">
            <v>139.98793848000003</v>
          </cell>
          <cell r="N355" t="str">
            <v>203807-4201</v>
          </cell>
          <cell r="O355">
            <v>4647599.5575360004</v>
          </cell>
          <cell r="P355">
            <v>-65794.557536000939</v>
          </cell>
          <cell r="U355">
            <v>4581081.0199999996</v>
          </cell>
        </row>
        <row r="356">
          <cell r="G356">
            <v>368.51</v>
          </cell>
          <cell r="L356">
            <v>757.53</v>
          </cell>
          <cell r="U356">
            <v>7571364.7599999998</v>
          </cell>
        </row>
        <row r="358">
          <cell r="C358" t="str">
            <v>APL</v>
          </cell>
          <cell r="D358">
            <v>40043</v>
          </cell>
          <cell r="E358">
            <v>40045</v>
          </cell>
          <cell r="F358">
            <v>556.8125</v>
          </cell>
          <cell r="G358">
            <v>89.09</v>
          </cell>
          <cell r="I358">
            <v>6960</v>
          </cell>
          <cell r="J358">
            <v>372.10000179597699</v>
          </cell>
          <cell r="K358">
            <v>2589816.0124999997</v>
          </cell>
          <cell r="L358">
            <v>258.98</v>
          </cell>
          <cell r="M358">
            <v>369.58881999999983</v>
          </cell>
          <cell r="N358" t="str">
            <v>204684-4201</v>
          </cell>
          <cell r="O358">
            <v>2572338.1871999986</v>
          </cell>
          <cell r="P358">
            <v>16921.012800001223</v>
          </cell>
          <cell r="U358">
            <v>2588911.13</v>
          </cell>
        </row>
        <row r="360">
          <cell r="C360" t="str">
            <v>APL</v>
          </cell>
          <cell r="D360">
            <v>40046</v>
          </cell>
          <cell r="E360">
            <v>40050</v>
          </cell>
          <cell r="F360">
            <v>2000</v>
          </cell>
          <cell r="G360">
            <v>320</v>
          </cell>
          <cell r="Q360">
            <v>25000</v>
          </cell>
          <cell r="R360" t="str">
            <v>204684-4201</v>
          </cell>
          <cell r="S360">
            <v>377.7633644</v>
          </cell>
          <cell r="T360">
            <v>9444084.1099999994</v>
          </cell>
          <cell r="U360">
            <v>-9444404.1099999994</v>
          </cell>
        </row>
        <row r="361">
          <cell r="C361" t="str">
            <v>HUBC</v>
          </cell>
          <cell r="D361">
            <v>40046</v>
          </cell>
          <cell r="E361">
            <v>40050</v>
          </cell>
          <cell r="F361">
            <v>8800</v>
          </cell>
          <cell r="G361">
            <v>1408</v>
          </cell>
          <cell r="I361">
            <v>176000</v>
          </cell>
          <cell r="J361">
            <v>31.700536420454547</v>
          </cell>
          <cell r="K361">
            <v>5579294.4100000001</v>
          </cell>
          <cell r="L361">
            <v>557.95000000000005</v>
          </cell>
          <cell r="M361">
            <v>30.717705151320025</v>
          </cell>
          <cell r="N361" t="str">
            <v>203840-4201</v>
          </cell>
          <cell r="O361">
            <v>5406316.1066323249</v>
          </cell>
          <cell r="P361">
            <v>164178.30336767528</v>
          </cell>
          <cell r="U361">
            <v>5568528.46</v>
          </cell>
        </row>
        <row r="362">
          <cell r="C362" t="str">
            <v>OGDC</v>
          </cell>
          <cell r="D362">
            <v>40046</v>
          </cell>
          <cell r="E362">
            <v>40050</v>
          </cell>
          <cell r="F362">
            <v>3500</v>
          </cell>
          <cell r="G362">
            <v>560</v>
          </cell>
          <cell r="I362">
            <v>70000</v>
          </cell>
          <cell r="J362">
            <v>93.535017000000011</v>
          </cell>
          <cell r="K362">
            <v>6547451.1900000004</v>
          </cell>
          <cell r="L362">
            <v>654.74</v>
          </cell>
          <cell r="M362">
            <v>96.509040666666706</v>
          </cell>
          <cell r="N362" t="str">
            <v>203920-4201</v>
          </cell>
          <cell r="O362">
            <v>6755632.8466666695</v>
          </cell>
          <cell r="P362">
            <v>-211681.65666666906</v>
          </cell>
          <cell r="U362">
            <v>6542736.4500000002</v>
          </cell>
        </row>
        <row r="363">
          <cell r="E363">
            <v>40050</v>
          </cell>
          <cell r="G363">
            <v>2288</v>
          </cell>
          <cell r="L363">
            <v>1212.69</v>
          </cell>
          <cell r="U363">
            <v>2666860.8000000007</v>
          </cell>
        </row>
        <row r="365">
          <cell r="C365" t="str">
            <v>ICI</v>
          </cell>
          <cell r="D365">
            <v>40049</v>
          </cell>
          <cell r="E365">
            <v>40051</v>
          </cell>
          <cell r="F365">
            <v>2500</v>
          </cell>
          <cell r="G365">
            <v>400</v>
          </cell>
          <cell r="Q365">
            <v>50000</v>
          </cell>
          <cell r="R365" t="str">
            <v>208116-4201</v>
          </cell>
          <cell r="S365">
            <v>143.26986160000001</v>
          </cell>
          <cell r="T365">
            <v>7163493.0800000001</v>
          </cell>
          <cell r="U365">
            <v>-7163893.0800000001</v>
          </cell>
        </row>
        <row r="367">
          <cell r="C367" t="str">
            <v>APL</v>
          </cell>
          <cell r="D367">
            <v>40050</v>
          </cell>
          <cell r="E367">
            <v>40051</v>
          </cell>
          <cell r="F367">
            <v>423.5625</v>
          </cell>
          <cell r="G367">
            <v>67.77</v>
          </cell>
          <cell r="I367">
            <v>5295</v>
          </cell>
          <cell r="J367">
            <v>387.12674457034939</v>
          </cell>
          <cell r="K367">
            <v>2049836.1125</v>
          </cell>
          <cell r="L367">
            <v>205.02</v>
          </cell>
          <cell r="M367">
            <v>377.7633644</v>
          </cell>
          <cell r="N367" t="str">
            <v>204684-4201</v>
          </cell>
          <cell r="O367">
            <v>2000257.014498</v>
          </cell>
          <cell r="P367">
            <v>49155.535501999992</v>
          </cell>
          <cell r="U367">
            <v>2049139.76</v>
          </cell>
        </row>
        <row r="369">
          <cell r="C369" t="str">
            <v>PPL</v>
          </cell>
          <cell r="D369">
            <v>40050</v>
          </cell>
          <cell r="E369">
            <v>40052</v>
          </cell>
          <cell r="F369">
            <v>4000</v>
          </cell>
          <cell r="G369">
            <v>640</v>
          </cell>
          <cell r="I369">
            <v>50000</v>
          </cell>
          <cell r="J369">
            <v>209</v>
          </cell>
          <cell r="K369">
            <v>10450000</v>
          </cell>
          <cell r="L369">
            <v>1045</v>
          </cell>
          <cell r="M369">
            <v>197.8632278</v>
          </cell>
          <cell r="N369" t="str">
            <v>204498-4201</v>
          </cell>
          <cell r="O369">
            <v>9893161.3900000006</v>
          </cell>
          <cell r="P369">
            <v>552838.6099999994</v>
          </cell>
          <cell r="U369">
            <v>10444315</v>
          </cell>
        </row>
        <row r="370">
          <cell r="G370">
            <v>707.77</v>
          </cell>
          <cell r="L370">
            <v>1250.02</v>
          </cell>
        </row>
        <row r="372">
          <cell r="C372" t="str">
            <v>APL</v>
          </cell>
          <cell r="D372">
            <v>40051</v>
          </cell>
          <cell r="E372">
            <v>40052</v>
          </cell>
          <cell r="F372">
            <v>344</v>
          </cell>
          <cell r="G372">
            <v>55.04</v>
          </cell>
          <cell r="I372">
            <v>4300</v>
          </cell>
          <cell r="J372">
            <v>387.04883720930235</v>
          </cell>
          <cell r="K372">
            <v>1664310</v>
          </cell>
          <cell r="L372">
            <v>166.43</v>
          </cell>
          <cell r="M372">
            <v>377.7633644</v>
          </cell>
          <cell r="N372" t="str">
            <v>204684-4201</v>
          </cell>
          <cell r="O372">
            <v>1624382.46692</v>
          </cell>
          <cell r="P372">
            <v>39583.533079999928</v>
          </cell>
          <cell r="U372">
            <v>1663744.53</v>
          </cell>
        </row>
        <row r="374">
          <cell r="C374" t="str">
            <v>HBL</v>
          </cell>
          <cell r="D374">
            <v>40051</v>
          </cell>
          <cell r="E374">
            <v>40053</v>
          </cell>
          <cell r="F374">
            <v>145</v>
          </cell>
          <cell r="G374">
            <v>23.2</v>
          </cell>
          <cell r="I374">
            <v>2900</v>
          </cell>
          <cell r="J374">
            <v>113.25000000000001</v>
          </cell>
          <cell r="K374">
            <v>328425.00000000006</v>
          </cell>
          <cell r="L374">
            <v>32.840000000000003</v>
          </cell>
          <cell r="M374">
            <v>112.6818</v>
          </cell>
          <cell r="N374" t="str">
            <v>206610-4201</v>
          </cell>
          <cell r="O374">
            <v>326777.21999999997</v>
          </cell>
          <cell r="P374">
            <v>1502.7800000000746</v>
          </cell>
          <cell r="U374">
            <v>328223.96000000002</v>
          </cell>
        </row>
        <row r="375">
          <cell r="G375">
            <v>78.239999999999995</v>
          </cell>
          <cell r="L375">
            <v>199.27</v>
          </cell>
        </row>
        <row r="377">
          <cell r="C377" t="str">
            <v>APL</v>
          </cell>
          <cell r="D377">
            <v>40052</v>
          </cell>
          <cell r="E377">
            <v>40053</v>
          </cell>
          <cell r="F377">
            <v>1932.375</v>
          </cell>
          <cell r="G377">
            <v>309.18</v>
          </cell>
          <cell r="I377">
            <v>15405</v>
          </cell>
          <cell r="J377">
            <v>397.13193605972083</v>
          </cell>
          <cell r="K377">
            <v>6117817.4749999996</v>
          </cell>
          <cell r="L377">
            <v>611.78</v>
          </cell>
          <cell r="M377">
            <v>377.76336440000006</v>
          </cell>
          <cell r="N377" t="str">
            <v>204684-4201</v>
          </cell>
          <cell r="O377">
            <v>5819444.6285820007</v>
          </cell>
          <cell r="P377">
            <v>296440.47141799919</v>
          </cell>
          <cell r="U377">
            <v>6114964.1399999997</v>
          </cell>
        </row>
        <row r="379">
          <cell r="C379" t="str">
            <v>ICI</v>
          </cell>
          <cell r="D379">
            <v>40052</v>
          </cell>
          <cell r="E379">
            <v>40056</v>
          </cell>
          <cell r="F379">
            <v>1500</v>
          </cell>
          <cell r="G379">
            <v>240</v>
          </cell>
          <cell r="I379">
            <v>30000</v>
          </cell>
          <cell r="J379">
            <v>145.5</v>
          </cell>
          <cell r="K379">
            <v>4365000</v>
          </cell>
          <cell r="L379">
            <v>436.5</v>
          </cell>
          <cell r="M379">
            <v>143.26986160000001</v>
          </cell>
          <cell r="N379" t="str">
            <v>208116-4201</v>
          </cell>
          <cell r="O379">
            <v>4298095.8480000002</v>
          </cell>
          <cell r="P379">
            <v>65404.151999999769</v>
          </cell>
          <cell r="U379">
            <v>4362823.5</v>
          </cell>
        </row>
        <row r="380">
          <cell r="G380">
            <v>549.18000000000006</v>
          </cell>
          <cell r="L380">
            <v>1048.28</v>
          </cell>
        </row>
        <row r="382">
          <cell r="C382" t="str">
            <v>ICI</v>
          </cell>
          <cell r="D382">
            <v>40053</v>
          </cell>
          <cell r="E382">
            <v>40057</v>
          </cell>
          <cell r="F382">
            <v>1125</v>
          </cell>
          <cell r="G382">
            <v>180</v>
          </cell>
          <cell r="I382">
            <v>20000</v>
          </cell>
          <cell r="J382">
            <v>148.00725</v>
          </cell>
          <cell r="K382">
            <v>2960145</v>
          </cell>
          <cell r="L382">
            <v>296</v>
          </cell>
          <cell r="M382">
            <v>143.26986159999998</v>
          </cell>
          <cell r="N382" t="str">
            <v>208116-4201</v>
          </cell>
          <cell r="O382">
            <v>2865397.2319999998</v>
          </cell>
          <cell r="P382">
            <v>93622.768000000156</v>
          </cell>
          <cell r="U382">
            <v>2958544</v>
          </cell>
        </row>
        <row r="384">
          <cell r="C384" t="str">
            <v>ENGRO</v>
          </cell>
          <cell r="D384">
            <v>40053</v>
          </cell>
          <cell r="E384">
            <v>40084</v>
          </cell>
          <cell r="F384">
            <v>2250</v>
          </cell>
          <cell r="G384">
            <v>360</v>
          </cell>
          <cell r="I384">
            <v>45000</v>
          </cell>
          <cell r="J384">
            <v>145.40090666666666</v>
          </cell>
          <cell r="K384">
            <v>6543040.7999999998</v>
          </cell>
          <cell r="L384">
            <v>654.28</v>
          </cell>
          <cell r="M384">
            <v>139.98793848000008</v>
          </cell>
          <cell r="N384" t="str">
            <v>203807-4201</v>
          </cell>
          <cell r="O384">
            <v>6299457.2316000033</v>
          </cell>
          <cell r="P384">
            <v>241333.5683999965</v>
          </cell>
          <cell r="U384">
            <v>6539776.5199999996</v>
          </cell>
        </row>
        <row r="385">
          <cell r="G385">
            <v>540</v>
          </cell>
          <cell r="L385">
            <v>950.28</v>
          </cell>
          <cell r="U385">
            <v>9498320.5199999996</v>
          </cell>
        </row>
        <row r="387">
          <cell r="C387" t="str">
            <v>ENGRO</v>
          </cell>
          <cell r="D387">
            <v>40056</v>
          </cell>
          <cell r="E387">
            <v>40057</v>
          </cell>
          <cell r="F387">
            <v>2340</v>
          </cell>
          <cell r="G387">
            <v>374.4</v>
          </cell>
          <cell r="I387">
            <v>46800</v>
          </cell>
          <cell r="J387">
            <v>144.81856196581197</v>
          </cell>
          <cell r="K387">
            <v>6777508.7000000002</v>
          </cell>
          <cell r="L387">
            <v>677.75</v>
          </cell>
          <cell r="M387">
            <v>139.98793847999988</v>
          </cell>
          <cell r="N387" t="str">
            <v>203807-4201</v>
          </cell>
          <cell r="O387">
            <v>6551435.520863995</v>
          </cell>
          <cell r="P387">
            <v>223733.17913600485</v>
          </cell>
          <cell r="U387">
            <v>6774116.5499999998</v>
          </cell>
        </row>
        <row r="389">
          <cell r="C389" t="str">
            <v>HBL</v>
          </cell>
          <cell r="D389">
            <v>40056</v>
          </cell>
          <cell r="E389">
            <v>40058</v>
          </cell>
          <cell r="F389">
            <v>630</v>
          </cell>
          <cell r="G389">
            <v>100.8</v>
          </cell>
          <cell r="I389">
            <v>12600</v>
          </cell>
          <cell r="J389">
            <v>114.18780158730159</v>
          </cell>
          <cell r="K389">
            <v>1438766.3</v>
          </cell>
          <cell r="L389">
            <v>143.85</v>
          </cell>
          <cell r="M389">
            <v>112.68179999999998</v>
          </cell>
          <cell r="N389" t="str">
            <v>206610-4201</v>
          </cell>
          <cell r="O389">
            <v>1419790.6799999997</v>
          </cell>
          <cell r="P389">
            <v>18345.620000000297</v>
          </cell>
          <cell r="U389">
            <v>1437891.65</v>
          </cell>
        </row>
        <row r="390">
          <cell r="C390" t="str">
            <v>HUBC</v>
          </cell>
          <cell r="D390">
            <v>40056</v>
          </cell>
          <cell r="E390">
            <v>40058</v>
          </cell>
          <cell r="F390">
            <v>7500</v>
          </cell>
          <cell r="G390">
            <v>1200</v>
          </cell>
          <cell r="Q390">
            <v>150000</v>
          </cell>
          <cell r="R390" t="str">
            <v>203840-4201</v>
          </cell>
          <cell r="S390">
            <v>32.916073733333327</v>
          </cell>
          <cell r="T390">
            <v>4937411.0599999996</v>
          </cell>
          <cell r="U390">
            <v>-4938611.0599999996</v>
          </cell>
        </row>
        <row r="391">
          <cell r="G391">
            <v>1675.2</v>
          </cell>
          <cell r="L391">
            <v>821.6</v>
          </cell>
          <cell r="U391">
            <v>-3500719.4099999997</v>
          </cell>
        </row>
        <row r="393">
          <cell r="C393" t="str">
            <v>HUBC</v>
          </cell>
          <cell r="D393">
            <v>40057</v>
          </cell>
          <cell r="E393">
            <v>40059</v>
          </cell>
          <cell r="F393">
            <v>7500</v>
          </cell>
          <cell r="G393">
            <v>1200</v>
          </cell>
          <cell r="Q393">
            <v>150000</v>
          </cell>
          <cell r="R393" t="str">
            <v>203840-4201</v>
          </cell>
          <cell r="S393">
            <v>33.07</v>
          </cell>
          <cell r="T393">
            <v>4960500</v>
          </cell>
          <cell r="U393">
            <v>-4961700</v>
          </cell>
        </row>
        <row r="394">
          <cell r="C394" t="str">
            <v>APL</v>
          </cell>
          <cell r="D394">
            <v>40057</v>
          </cell>
          <cell r="E394">
            <v>40059</v>
          </cell>
          <cell r="F394">
            <v>1600</v>
          </cell>
          <cell r="G394">
            <v>256</v>
          </cell>
          <cell r="Q394">
            <v>20000</v>
          </cell>
          <cell r="R394" t="str">
            <v>204684-4201</v>
          </cell>
          <cell r="S394">
            <v>392.12230049999999</v>
          </cell>
          <cell r="T394">
            <v>7842446.0099999998</v>
          </cell>
          <cell r="U394">
            <v>-7842702.0099999998</v>
          </cell>
        </row>
        <row r="395">
          <cell r="C395" t="str">
            <v>ATRL</v>
          </cell>
          <cell r="D395">
            <v>40057</v>
          </cell>
          <cell r="E395">
            <v>40059</v>
          </cell>
          <cell r="F395">
            <v>1850</v>
          </cell>
          <cell r="G395">
            <v>296</v>
          </cell>
          <cell r="Q395">
            <v>37000</v>
          </cell>
          <cell r="R395" t="str">
            <v>204005-4201</v>
          </cell>
          <cell r="S395">
            <v>154.43418378378377</v>
          </cell>
          <cell r="T395">
            <v>5714064.7999999998</v>
          </cell>
          <cell r="U395">
            <v>-5714360.7999999998</v>
          </cell>
        </row>
        <row r="396">
          <cell r="C396" t="str">
            <v>HBL</v>
          </cell>
          <cell r="D396">
            <v>40057</v>
          </cell>
          <cell r="E396">
            <v>40059</v>
          </cell>
          <cell r="F396">
            <v>780</v>
          </cell>
          <cell r="G396">
            <v>124.8</v>
          </cell>
          <cell r="Q396">
            <v>15600</v>
          </cell>
          <cell r="R396" t="str">
            <v>206610-4201</v>
          </cell>
          <cell r="S396">
            <v>119.04764102564103</v>
          </cell>
          <cell r="T396">
            <v>1857143.2</v>
          </cell>
          <cell r="U396">
            <v>-1857268</v>
          </cell>
        </row>
        <row r="397">
          <cell r="G397">
            <v>1876.8</v>
          </cell>
          <cell r="U397">
            <v>-20376030.809999999</v>
          </cell>
        </row>
        <row r="399">
          <cell r="C399" t="str">
            <v>NBP</v>
          </cell>
          <cell r="D399">
            <v>40058</v>
          </cell>
          <cell r="E399">
            <v>40060</v>
          </cell>
          <cell r="F399">
            <v>4999.9375</v>
          </cell>
          <cell r="G399">
            <v>799.99</v>
          </cell>
          <cell r="I399">
            <v>100000</v>
          </cell>
          <cell r="J399">
            <v>77.004049774999999</v>
          </cell>
          <cell r="K399">
            <v>7700404.9775</v>
          </cell>
          <cell r="L399">
            <v>770.04</v>
          </cell>
          <cell r="M399">
            <v>70.989102533333323</v>
          </cell>
          <cell r="N399" t="str">
            <v>203882-4201</v>
          </cell>
          <cell r="O399">
            <v>7098910.253333332</v>
          </cell>
          <cell r="P399">
            <v>596494.78666666779</v>
          </cell>
          <cell r="U399">
            <v>7693835.0099999998</v>
          </cell>
        </row>
        <row r="401">
          <cell r="C401" t="str">
            <v>HBL</v>
          </cell>
          <cell r="D401">
            <v>40059</v>
          </cell>
          <cell r="E401">
            <v>40063</v>
          </cell>
          <cell r="F401">
            <v>1250</v>
          </cell>
          <cell r="G401">
            <v>200</v>
          </cell>
          <cell r="I401">
            <v>25000</v>
          </cell>
          <cell r="J401">
            <v>125.497854</v>
          </cell>
          <cell r="K401">
            <v>3137446.35</v>
          </cell>
          <cell r="L401">
            <v>313.74</v>
          </cell>
          <cell r="M401">
            <v>116.65408480000001</v>
          </cell>
          <cell r="N401" t="str">
            <v>206610-4201</v>
          </cell>
          <cell r="O401">
            <v>2916352.12</v>
          </cell>
          <cell r="P401">
            <v>219844.22999999998</v>
          </cell>
          <cell r="U401">
            <v>3135682.61</v>
          </cell>
        </row>
        <row r="403">
          <cell r="C403" t="str">
            <v>FFC</v>
          </cell>
          <cell r="D403">
            <v>40060</v>
          </cell>
          <cell r="E403">
            <v>40064</v>
          </cell>
          <cell r="F403">
            <v>1500</v>
          </cell>
          <cell r="G403">
            <v>240</v>
          </cell>
          <cell r="Q403">
            <v>30000</v>
          </cell>
          <cell r="R403" t="str">
            <v>203890-4201</v>
          </cell>
          <cell r="S403">
            <v>97.55</v>
          </cell>
          <cell r="T403">
            <v>2926500</v>
          </cell>
          <cell r="U403">
            <v>-2926740</v>
          </cell>
        </row>
        <row r="404">
          <cell r="C404" t="str">
            <v>UBL</v>
          </cell>
          <cell r="D404">
            <v>40060</v>
          </cell>
          <cell r="E404">
            <v>40064</v>
          </cell>
          <cell r="F404">
            <v>1000</v>
          </cell>
          <cell r="G404">
            <v>160</v>
          </cell>
          <cell r="Q404">
            <v>20000</v>
          </cell>
          <cell r="R404" t="str">
            <v>206407-4201</v>
          </cell>
          <cell r="S404">
            <v>55.565449999999998</v>
          </cell>
          <cell r="T404">
            <v>1111309</v>
          </cell>
          <cell r="U404">
            <v>-1111469</v>
          </cell>
        </row>
        <row r="405">
          <cell r="G405">
            <v>400</v>
          </cell>
          <cell r="U405">
            <v>-4038209</v>
          </cell>
        </row>
        <row r="407">
          <cell r="C407" t="str">
            <v>APL</v>
          </cell>
          <cell r="D407">
            <v>40063</v>
          </cell>
          <cell r="E407">
            <v>40065</v>
          </cell>
          <cell r="F407">
            <v>400</v>
          </cell>
          <cell r="G407">
            <v>64</v>
          </cell>
          <cell r="Q407">
            <v>5000</v>
          </cell>
          <cell r="R407" t="str">
            <v>204684-4201</v>
          </cell>
          <cell r="S407">
            <v>370.07936000000001</v>
          </cell>
          <cell r="T407">
            <v>1850396.8</v>
          </cell>
          <cell r="U407">
            <v>-1850460.8</v>
          </cell>
        </row>
        <row r="408">
          <cell r="C408" t="str">
            <v>UBL</v>
          </cell>
          <cell r="D408">
            <v>40063</v>
          </cell>
          <cell r="E408">
            <v>40065</v>
          </cell>
          <cell r="F408">
            <v>250</v>
          </cell>
          <cell r="G408">
            <v>40</v>
          </cell>
          <cell r="Q408">
            <v>5000</v>
          </cell>
          <cell r="R408" t="str">
            <v>206407-4201</v>
          </cell>
          <cell r="S408">
            <v>53.784399999999998</v>
          </cell>
          <cell r="T408">
            <v>268922</v>
          </cell>
          <cell r="U408">
            <v>-268962</v>
          </cell>
        </row>
        <row r="409">
          <cell r="G409">
            <v>104</v>
          </cell>
          <cell r="U409">
            <v>-2119422.7999999998</v>
          </cell>
        </row>
        <row r="411">
          <cell r="C411" t="str">
            <v>FFC</v>
          </cell>
          <cell r="D411">
            <v>40064</v>
          </cell>
          <cell r="E411">
            <v>40066</v>
          </cell>
          <cell r="F411">
            <v>750</v>
          </cell>
          <cell r="G411">
            <v>120</v>
          </cell>
          <cell r="Q411">
            <v>15000</v>
          </cell>
          <cell r="R411" t="str">
            <v>203890-4201</v>
          </cell>
          <cell r="S411">
            <v>96.3</v>
          </cell>
          <cell r="T411">
            <v>1444500</v>
          </cell>
          <cell r="U411">
            <v>-1444620</v>
          </cell>
        </row>
        <row r="413">
          <cell r="C413" t="str">
            <v>ENGRO</v>
          </cell>
          <cell r="D413">
            <v>40065</v>
          </cell>
          <cell r="E413">
            <v>40067</v>
          </cell>
          <cell r="F413">
            <v>1250</v>
          </cell>
          <cell r="G413">
            <v>200</v>
          </cell>
          <cell r="I413">
            <v>25000</v>
          </cell>
          <cell r="J413">
            <v>151.04082440000002</v>
          </cell>
          <cell r="K413">
            <v>3776020.6100000003</v>
          </cell>
          <cell r="L413">
            <v>377.64</v>
          </cell>
          <cell r="M413">
            <v>146.36451199999988</v>
          </cell>
          <cell r="N413" t="str">
            <v>203807-4201</v>
          </cell>
          <cell r="O413">
            <v>3659112.799999997</v>
          </cell>
          <cell r="P413">
            <v>115657.81000000332</v>
          </cell>
          <cell r="U413">
            <v>3774192.97</v>
          </cell>
        </row>
        <row r="415">
          <cell r="C415" t="str">
            <v>NRL</v>
          </cell>
          <cell r="D415">
            <v>40066</v>
          </cell>
          <cell r="E415">
            <v>40070</v>
          </cell>
          <cell r="F415">
            <v>2412</v>
          </cell>
          <cell r="G415">
            <v>385.92</v>
          </cell>
          <cell r="Q415">
            <v>30150</v>
          </cell>
          <cell r="R415" t="str">
            <v>30775-4201</v>
          </cell>
          <cell r="S415">
            <v>227.47878275290216</v>
          </cell>
          <cell r="T415">
            <v>6858485.2999999998</v>
          </cell>
          <cell r="U415">
            <v>-6858871.2199999997</v>
          </cell>
        </row>
        <row r="416">
          <cell r="C416" t="str">
            <v>ATRL</v>
          </cell>
          <cell r="D416">
            <v>40066</v>
          </cell>
          <cell r="E416">
            <v>40070</v>
          </cell>
          <cell r="F416">
            <v>4250.0625</v>
          </cell>
          <cell r="G416">
            <v>680.01</v>
          </cell>
          <cell r="I416">
            <v>85000</v>
          </cell>
          <cell r="J416">
            <v>157.92375485294116</v>
          </cell>
          <cell r="K416">
            <v>13423519.1625</v>
          </cell>
          <cell r="L416">
            <v>1342.36</v>
          </cell>
          <cell r="M416">
            <v>155.71031149999999</v>
          </cell>
          <cell r="N416" t="str">
            <v>204005-4201</v>
          </cell>
          <cell r="O416">
            <v>13235376.477499999</v>
          </cell>
          <cell r="P416">
            <v>183892.62250000075</v>
          </cell>
          <cell r="U416">
            <v>13417246.73</v>
          </cell>
        </row>
        <row r="417">
          <cell r="C417" t="str">
            <v>MARI</v>
          </cell>
          <cell r="D417">
            <v>40066</v>
          </cell>
          <cell r="E417">
            <v>40070</v>
          </cell>
          <cell r="F417">
            <v>2000</v>
          </cell>
          <cell r="G417">
            <v>320</v>
          </cell>
          <cell r="I417">
            <v>40000</v>
          </cell>
          <cell r="J417">
            <v>172.342625</v>
          </cell>
          <cell r="K417">
            <v>6893705</v>
          </cell>
          <cell r="L417">
            <v>689.39</v>
          </cell>
          <cell r="M417">
            <v>163.73571999999999</v>
          </cell>
          <cell r="N417" t="str">
            <v>212229-4201</v>
          </cell>
          <cell r="O417">
            <v>6549428.7999999998</v>
          </cell>
          <cell r="P417">
            <v>342276.20000000019</v>
          </cell>
          <cell r="U417">
            <v>6890695.6100000003</v>
          </cell>
        </row>
        <row r="418">
          <cell r="G418">
            <v>1385.93</v>
          </cell>
          <cell r="L418">
            <v>2031.75</v>
          </cell>
          <cell r="U418">
            <v>13449071.120000001</v>
          </cell>
        </row>
        <row r="420">
          <cell r="C420" t="str">
            <v>APL</v>
          </cell>
          <cell r="D420">
            <v>40067</v>
          </cell>
          <cell r="E420">
            <v>40071</v>
          </cell>
          <cell r="F420">
            <v>1448.0625</v>
          </cell>
          <cell r="G420">
            <v>231.69</v>
          </cell>
          <cell r="Q420">
            <v>18100</v>
          </cell>
          <cell r="R420" t="str">
            <v>204684-4201</v>
          </cell>
          <cell r="S420">
            <v>377.04082872928177</v>
          </cell>
          <cell r="T420">
            <v>6824439</v>
          </cell>
          <cell r="U420">
            <v>-6824670.6900000004</v>
          </cell>
        </row>
        <row r="421">
          <cell r="C421" t="str">
            <v>NRL</v>
          </cell>
          <cell r="D421">
            <v>40067</v>
          </cell>
          <cell r="E421">
            <v>40071</v>
          </cell>
          <cell r="F421">
            <v>1588</v>
          </cell>
          <cell r="G421">
            <v>254.08</v>
          </cell>
          <cell r="Q421">
            <v>20850</v>
          </cell>
          <cell r="R421" t="str">
            <v>30775-4201</v>
          </cell>
          <cell r="S421">
            <v>225.19446043165468</v>
          </cell>
          <cell r="T421">
            <v>4695304.5</v>
          </cell>
          <cell r="U421">
            <v>-4695558.58</v>
          </cell>
        </row>
        <row r="422">
          <cell r="C422" t="str">
            <v>DOL</v>
          </cell>
          <cell r="D422">
            <v>40067</v>
          </cell>
          <cell r="E422">
            <v>40071</v>
          </cell>
          <cell r="F422">
            <v>2500</v>
          </cell>
          <cell r="G422">
            <v>400</v>
          </cell>
          <cell r="I422">
            <v>50000</v>
          </cell>
          <cell r="J422">
            <v>9.0259400000000003</v>
          </cell>
          <cell r="K422">
            <v>451297</v>
          </cell>
          <cell r="L422">
            <v>45.15</v>
          </cell>
          <cell r="M422">
            <v>7.54</v>
          </cell>
          <cell r="N422" t="str">
            <v>202428-4201</v>
          </cell>
          <cell r="O422">
            <v>377000</v>
          </cell>
          <cell r="P422">
            <v>71797</v>
          </cell>
          <cell r="U422">
            <v>448351.85</v>
          </cell>
        </row>
        <row r="423">
          <cell r="C423" t="str">
            <v>NRL</v>
          </cell>
          <cell r="D423">
            <v>40067</v>
          </cell>
          <cell r="E423">
            <v>40071</v>
          </cell>
          <cell r="F423">
            <v>80</v>
          </cell>
          <cell r="G423">
            <v>12.8</v>
          </cell>
          <cell r="I423">
            <v>1000</v>
          </cell>
          <cell r="J423">
            <v>224.75</v>
          </cell>
          <cell r="K423">
            <v>224750</v>
          </cell>
          <cell r="L423">
            <v>22.48</v>
          </cell>
          <cell r="M423">
            <v>226.5448980392157</v>
          </cell>
          <cell r="N423" t="str">
            <v>30775-4201</v>
          </cell>
          <cell r="O423">
            <v>226544.89803921571</v>
          </cell>
          <cell r="P423">
            <v>-1874.8980392156984</v>
          </cell>
          <cell r="U423">
            <v>224634.72</v>
          </cell>
        </row>
        <row r="424">
          <cell r="G424">
            <v>898.56999999999994</v>
          </cell>
          <cell r="L424">
            <v>67.63</v>
          </cell>
          <cell r="U424">
            <v>-10847242.699999999</v>
          </cell>
        </row>
        <row r="426">
          <cell r="C426" t="str">
            <v>ATRL</v>
          </cell>
          <cell r="D426">
            <v>40070</v>
          </cell>
          <cell r="E426">
            <v>40072</v>
          </cell>
          <cell r="F426">
            <v>1000</v>
          </cell>
          <cell r="G426">
            <v>160</v>
          </cell>
          <cell r="Q426">
            <v>20000</v>
          </cell>
          <cell r="R426" t="str">
            <v>204005-4201</v>
          </cell>
          <cell r="S426">
            <v>151.89834999999999</v>
          </cell>
          <cell r="T426">
            <v>3037967</v>
          </cell>
          <cell r="U426">
            <v>-3038127</v>
          </cell>
        </row>
        <row r="428">
          <cell r="C428" t="str">
            <v>APL</v>
          </cell>
          <cell r="D428">
            <v>40071</v>
          </cell>
          <cell r="E428">
            <v>40073</v>
          </cell>
          <cell r="F428">
            <v>968</v>
          </cell>
          <cell r="G428">
            <v>154.88</v>
          </cell>
          <cell r="Q428">
            <v>12100</v>
          </cell>
          <cell r="R428" t="str">
            <v>204684-4201</v>
          </cell>
          <cell r="S428">
            <v>362.31322314049589</v>
          </cell>
          <cell r="T428">
            <v>4383990</v>
          </cell>
          <cell r="U428">
            <v>-4384144.88</v>
          </cell>
        </row>
        <row r="429">
          <cell r="C429" t="str">
            <v>PSO</v>
          </cell>
          <cell r="D429">
            <v>40071</v>
          </cell>
          <cell r="E429">
            <v>40073</v>
          </cell>
          <cell r="F429">
            <v>0</v>
          </cell>
          <cell r="G429">
            <v>0</v>
          </cell>
          <cell r="Q429">
            <v>8000</v>
          </cell>
          <cell r="R429" t="str">
            <v>203858-4201</v>
          </cell>
          <cell r="S429">
            <v>286.37758250000002</v>
          </cell>
          <cell r="T429">
            <v>2291020.66</v>
          </cell>
          <cell r="U429">
            <v>-2291020.66</v>
          </cell>
        </row>
        <row r="430">
          <cell r="C430" t="str">
            <v>PSO</v>
          </cell>
          <cell r="D430">
            <v>40071</v>
          </cell>
          <cell r="E430">
            <v>40073</v>
          </cell>
          <cell r="F430">
            <v>640</v>
          </cell>
          <cell r="G430">
            <v>102.4</v>
          </cell>
          <cell r="I430">
            <v>8000</v>
          </cell>
          <cell r="J430">
            <v>287.26274999999998</v>
          </cell>
          <cell r="K430">
            <v>2298102</v>
          </cell>
          <cell r="L430">
            <v>229.81</v>
          </cell>
          <cell r="M430">
            <v>286.37758250000047</v>
          </cell>
          <cell r="N430" t="str">
            <v>203858-4201</v>
          </cell>
          <cell r="O430">
            <v>2291020.6600000039</v>
          </cell>
          <cell r="P430">
            <v>6441.3399999962185</v>
          </cell>
          <cell r="U430">
            <v>2297129.79</v>
          </cell>
        </row>
        <row r="431">
          <cell r="G431">
            <v>257.27999999999997</v>
          </cell>
          <cell r="L431">
            <v>229.81</v>
          </cell>
          <cell r="U431">
            <v>-4378035.75</v>
          </cell>
        </row>
        <row r="433">
          <cell r="C433" t="str">
            <v>APL</v>
          </cell>
          <cell r="D433">
            <v>40073</v>
          </cell>
          <cell r="E433">
            <v>40081</v>
          </cell>
          <cell r="F433">
            <v>784</v>
          </cell>
          <cell r="G433">
            <v>125.44</v>
          </cell>
          <cell r="Q433">
            <v>9800</v>
          </cell>
          <cell r="R433" t="str">
            <v>204684-4201</v>
          </cell>
          <cell r="S433">
            <v>351.70724489795919</v>
          </cell>
          <cell r="T433">
            <v>3446731</v>
          </cell>
          <cell r="U433">
            <v>-3446856.44</v>
          </cell>
        </row>
        <row r="434">
          <cell r="C434" t="str">
            <v>ATRL</v>
          </cell>
          <cell r="D434">
            <v>40073</v>
          </cell>
          <cell r="E434">
            <v>40081</v>
          </cell>
          <cell r="F434">
            <v>1250.0625</v>
          </cell>
          <cell r="G434">
            <v>200.01</v>
          </cell>
          <cell r="Q434">
            <v>25000</v>
          </cell>
          <cell r="R434" t="str">
            <v>204005-4201</v>
          </cell>
          <cell r="S434">
            <v>156.19246600000002</v>
          </cell>
          <cell r="T434">
            <v>3904811.6500000004</v>
          </cell>
          <cell r="U434">
            <v>-3905011.66</v>
          </cell>
        </row>
        <row r="435">
          <cell r="C435" t="str">
            <v>POL</v>
          </cell>
          <cell r="D435">
            <v>40073</v>
          </cell>
          <cell r="E435">
            <v>40081</v>
          </cell>
          <cell r="F435">
            <v>4400</v>
          </cell>
          <cell r="G435">
            <v>704</v>
          </cell>
          <cell r="Q435">
            <v>55000</v>
          </cell>
          <cell r="R435" t="str">
            <v>204196-4201</v>
          </cell>
          <cell r="S435">
            <v>220.6813809090909</v>
          </cell>
          <cell r="T435">
            <v>12137475.949999999</v>
          </cell>
          <cell r="U435">
            <v>-12138179.949999999</v>
          </cell>
        </row>
        <row r="436">
          <cell r="G436">
            <v>1029.45</v>
          </cell>
          <cell r="U436">
            <v>-19490048.049999997</v>
          </cell>
        </row>
        <row r="438">
          <cell r="C438" t="str">
            <v>EFUG</v>
          </cell>
          <cell r="D438">
            <v>40080</v>
          </cell>
          <cell r="E438">
            <v>40084</v>
          </cell>
          <cell r="F438">
            <v>750</v>
          </cell>
          <cell r="G438">
            <v>120</v>
          </cell>
          <cell r="Q438">
            <v>15000</v>
          </cell>
          <cell r="R438" t="str">
            <v>212059-4201</v>
          </cell>
          <cell r="S438">
            <v>106.64114533333333</v>
          </cell>
          <cell r="T438">
            <v>1599617.18</v>
          </cell>
          <cell r="U438">
            <v>-1599737.18</v>
          </cell>
        </row>
        <row r="440">
          <cell r="C440" t="str">
            <v>EFUG</v>
          </cell>
          <cell r="D440">
            <v>40081</v>
          </cell>
          <cell r="E440">
            <v>40085</v>
          </cell>
          <cell r="F440">
            <v>1750</v>
          </cell>
          <cell r="G440">
            <v>280</v>
          </cell>
          <cell r="Q440">
            <v>35000</v>
          </cell>
          <cell r="R440" t="str">
            <v>212059-4201</v>
          </cell>
          <cell r="S440">
            <v>112.24707857142857</v>
          </cell>
          <cell r="T440">
            <v>3928647.75</v>
          </cell>
          <cell r="U440">
            <v>-3928927.75</v>
          </cell>
        </row>
        <row r="441">
          <cell r="C441" t="str">
            <v>PPL</v>
          </cell>
          <cell r="D441">
            <v>40081</v>
          </cell>
          <cell r="E441">
            <v>40085</v>
          </cell>
          <cell r="F441">
            <v>750</v>
          </cell>
          <cell r="G441">
            <v>120</v>
          </cell>
          <cell r="Q441">
            <v>15000</v>
          </cell>
          <cell r="R441" t="str">
            <v>204498-4201</v>
          </cell>
          <cell r="S441">
            <v>199.71266666666668</v>
          </cell>
          <cell r="T441">
            <v>2995690</v>
          </cell>
          <cell r="U441">
            <v>-2995810</v>
          </cell>
        </row>
        <row r="442">
          <cell r="G442">
            <v>400</v>
          </cell>
          <cell r="U442">
            <v>-6924737.75</v>
          </cell>
        </row>
        <row r="444">
          <cell r="C444" t="str">
            <v>PAEL</v>
          </cell>
          <cell r="D444">
            <v>40084</v>
          </cell>
          <cell r="E444">
            <v>40086</v>
          </cell>
          <cell r="F444">
            <v>2962.5</v>
          </cell>
          <cell r="G444">
            <v>474</v>
          </cell>
          <cell r="I444">
            <v>59250</v>
          </cell>
          <cell r="J444">
            <v>22.335703628691984</v>
          </cell>
          <cell r="K444">
            <v>1323390.4400000002</v>
          </cell>
          <cell r="L444">
            <v>132.33000000000001</v>
          </cell>
          <cell r="M444">
            <v>24.392813448300998</v>
          </cell>
          <cell r="N444" t="str">
            <v>212067-4201</v>
          </cell>
          <cell r="O444">
            <v>1445274.1968118341</v>
          </cell>
          <cell r="P444">
            <v>-124846.25681183394</v>
          </cell>
          <cell r="U444">
            <v>1319821.6100000001</v>
          </cell>
        </row>
        <row r="445">
          <cell r="C445" t="str">
            <v>PTC</v>
          </cell>
          <cell r="D445">
            <v>40084</v>
          </cell>
          <cell r="E445">
            <v>40086</v>
          </cell>
          <cell r="F445">
            <v>10000</v>
          </cell>
          <cell r="G445">
            <v>1600</v>
          </cell>
          <cell r="Q445">
            <v>200000</v>
          </cell>
          <cell r="R445" t="str">
            <v>203866-4201</v>
          </cell>
          <cell r="S445">
            <v>21.74</v>
          </cell>
          <cell r="T445">
            <v>4348000</v>
          </cell>
          <cell r="U445">
            <v>-4349600</v>
          </cell>
        </row>
        <row r="446">
          <cell r="G446">
            <v>2074</v>
          </cell>
          <cell r="L446">
            <v>132.33000000000001</v>
          </cell>
          <cell r="U446">
            <v>-3029778.3899999997</v>
          </cell>
        </row>
        <row r="448">
          <cell r="C448" t="str">
            <v>PSO</v>
          </cell>
          <cell r="D448">
            <v>40085</v>
          </cell>
          <cell r="E448">
            <v>40087</v>
          </cell>
          <cell r="F448">
            <v>2000</v>
          </cell>
          <cell r="G448">
            <v>320</v>
          </cell>
          <cell r="Q448">
            <v>25000</v>
          </cell>
          <cell r="R448" t="str">
            <v>203858-4201</v>
          </cell>
          <cell r="S448">
            <v>323.20142399999997</v>
          </cell>
          <cell r="T448">
            <v>8080035.5999999996</v>
          </cell>
          <cell r="U448">
            <v>-8080355.5999999996</v>
          </cell>
        </row>
        <row r="449">
          <cell r="C449" t="str">
            <v>PTC</v>
          </cell>
          <cell r="D449">
            <v>40085</v>
          </cell>
          <cell r="E449">
            <v>40087</v>
          </cell>
          <cell r="F449">
            <v>7500</v>
          </cell>
          <cell r="G449">
            <v>1200</v>
          </cell>
          <cell r="Q449">
            <v>150000</v>
          </cell>
          <cell r="R449" t="str">
            <v>203866-4201</v>
          </cell>
          <cell r="S449">
            <v>20.836666666666666</v>
          </cell>
          <cell r="T449">
            <v>3125500</v>
          </cell>
          <cell r="U449">
            <v>-3126700</v>
          </cell>
        </row>
        <row r="450">
          <cell r="C450" t="str">
            <v>ATRL</v>
          </cell>
          <cell r="D450">
            <v>40085</v>
          </cell>
          <cell r="E450">
            <v>40087</v>
          </cell>
          <cell r="F450">
            <v>1243.8125</v>
          </cell>
          <cell r="G450">
            <v>199.01</v>
          </cell>
          <cell r="I450">
            <v>24877</v>
          </cell>
          <cell r="J450">
            <v>170.03977459098766</v>
          </cell>
          <cell r="K450">
            <v>4230079.4725000001</v>
          </cell>
          <cell r="L450">
            <v>423.03</v>
          </cell>
          <cell r="M450">
            <v>154.64055537499999</v>
          </cell>
          <cell r="N450" t="str">
            <v>204005-4201</v>
          </cell>
          <cell r="O450">
            <v>3846993.0960638747</v>
          </cell>
          <cell r="P450">
            <v>381842.56393612572</v>
          </cell>
          <cell r="U450">
            <v>4228213.62</v>
          </cell>
        </row>
        <row r="451">
          <cell r="G451">
            <v>1719.01</v>
          </cell>
          <cell r="L451">
            <v>423.03</v>
          </cell>
          <cell r="U451">
            <v>-6978841.9799999995</v>
          </cell>
        </row>
        <row r="453">
          <cell r="C453" t="str">
            <v>PSO</v>
          </cell>
          <cell r="D453">
            <v>40088</v>
          </cell>
          <cell r="E453">
            <v>40092</v>
          </cell>
          <cell r="F453">
            <v>2000</v>
          </cell>
          <cell r="G453">
            <v>320</v>
          </cell>
          <cell r="I453">
            <v>25000</v>
          </cell>
          <cell r="J453">
            <v>327.85</v>
          </cell>
          <cell r="K453">
            <v>8196250</v>
          </cell>
          <cell r="L453">
            <v>819.62</v>
          </cell>
          <cell r="M453">
            <v>323.20142399999946</v>
          </cell>
          <cell r="N453" t="str">
            <v>203858-4201</v>
          </cell>
          <cell r="O453">
            <v>8080035.5999999866</v>
          </cell>
          <cell r="P453">
            <v>114214.40000001341</v>
          </cell>
          <cell r="U453">
            <v>8193110.3799999999</v>
          </cell>
        </row>
        <row r="455">
          <cell r="C455" t="str">
            <v>NRL</v>
          </cell>
          <cell r="D455">
            <v>40093</v>
          </cell>
          <cell r="E455">
            <v>40094</v>
          </cell>
          <cell r="F455">
            <v>2639.9375</v>
          </cell>
          <cell r="G455">
            <v>422.39</v>
          </cell>
          <cell r="I455">
            <v>33000</v>
          </cell>
          <cell r="J455">
            <v>236.55101628787878</v>
          </cell>
          <cell r="K455">
            <v>7806183.5374999996</v>
          </cell>
          <cell r="L455">
            <v>780.68</v>
          </cell>
          <cell r="M455">
            <v>226.5448980392157</v>
          </cell>
          <cell r="N455" t="str">
            <v>30775-4201</v>
          </cell>
          <cell r="O455">
            <v>7475981.635294118</v>
          </cell>
          <cell r="P455">
            <v>327561.96470588201</v>
          </cell>
          <cell r="U455">
            <v>7802340.5300000003</v>
          </cell>
        </row>
        <row r="457">
          <cell r="C457" t="str">
            <v>APL</v>
          </cell>
          <cell r="D457">
            <v>40093</v>
          </cell>
          <cell r="E457">
            <v>40095</v>
          </cell>
          <cell r="F457">
            <v>2600</v>
          </cell>
          <cell r="G457">
            <v>416</v>
          </cell>
          <cell r="I457">
            <v>32500</v>
          </cell>
          <cell r="J457">
            <v>380.73130092307696</v>
          </cell>
          <cell r="K457">
            <v>12373767.280000001</v>
          </cell>
          <cell r="L457">
            <v>1237.3800000000001</v>
          </cell>
          <cell r="M457">
            <v>374.58465861538457</v>
          </cell>
          <cell r="N457" t="str">
            <v>204684-4201</v>
          </cell>
          <cell r="O457">
            <v>12174001.404999999</v>
          </cell>
          <cell r="P457">
            <v>197165.87500000186</v>
          </cell>
          <cell r="U457">
            <v>12369513.9</v>
          </cell>
        </row>
        <row r="458">
          <cell r="C458" t="str">
            <v>PTC</v>
          </cell>
          <cell r="D458">
            <v>40093</v>
          </cell>
          <cell r="E458">
            <v>40095</v>
          </cell>
          <cell r="F458">
            <v>5000</v>
          </cell>
          <cell r="G458">
            <v>800</v>
          </cell>
          <cell r="I458">
            <v>100000</v>
          </cell>
          <cell r="J458">
            <v>22.066522400000004</v>
          </cell>
          <cell r="K458">
            <v>2206652.2400000002</v>
          </cell>
          <cell r="L458">
            <v>220.7</v>
          </cell>
          <cell r="M458">
            <v>21.135565610859729</v>
          </cell>
          <cell r="N458" t="str">
            <v>203866-4201</v>
          </cell>
          <cell r="O458">
            <v>2113556.5610859729</v>
          </cell>
          <cell r="P458">
            <v>88095.678914027289</v>
          </cell>
          <cell r="U458">
            <v>2200631.54</v>
          </cell>
        </row>
        <row r="459">
          <cell r="G459">
            <v>1638.3899999999999</v>
          </cell>
          <cell r="L459">
            <v>2238.7599999999998</v>
          </cell>
          <cell r="U459">
            <v>14570145.440000001</v>
          </cell>
        </row>
        <row r="461">
          <cell r="C461" t="str">
            <v>NRL</v>
          </cell>
          <cell r="D461">
            <v>40095</v>
          </cell>
          <cell r="E461">
            <v>40099</v>
          </cell>
          <cell r="F461">
            <v>1000</v>
          </cell>
          <cell r="G461">
            <v>160</v>
          </cell>
          <cell r="Q461">
            <v>12500</v>
          </cell>
          <cell r="R461" t="str">
            <v>30775-4201</v>
          </cell>
          <cell r="S461">
            <v>214.68</v>
          </cell>
          <cell r="T461">
            <v>2683500</v>
          </cell>
          <cell r="U461">
            <v>-2683660</v>
          </cell>
        </row>
        <row r="462">
          <cell r="C462" t="str">
            <v>PPL</v>
          </cell>
          <cell r="D462">
            <v>40095</v>
          </cell>
          <cell r="E462">
            <v>40099</v>
          </cell>
          <cell r="F462">
            <v>2000.0625</v>
          </cell>
          <cell r="G462">
            <v>320.01</v>
          </cell>
          <cell r="Q462">
            <v>40000</v>
          </cell>
          <cell r="R462" t="str">
            <v>204498-4201</v>
          </cell>
          <cell r="S462">
            <v>193.44966474999998</v>
          </cell>
          <cell r="T462">
            <v>7737986.5899999999</v>
          </cell>
          <cell r="U462">
            <v>-7738306.5999999996</v>
          </cell>
        </row>
        <row r="463">
          <cell r="C463" t="str">
            <v>PTC</v>
          </cell>
          <cell r="D463">
            <v>40095</v>
          </cell>
          <cell r="E463">
            <v>40099</v>
          </cell>
          <cell r="F463">
            <v>5000</v>
          </cell>
          <cell r="G463">
            <v>800</v>
          </cell>
          <cell r="Q463">
            <v>100000</v>
          </cell>
          <cell r="R463" t="str">
            <v>203866-4201</v>
          </cell>
          <cell r="S463">
            <v>20.434948300000002</v>
          </cell>
          <cell r="T463">
            <v>2043494.83</v>
          </cell>
          <cell r="U463">
            <v>-2044294.83</v>
          </cell>
        </row>
        <row r="464">
          <cell r="G464">
            <v>1280.01</v>
          </cell>
          <cell r="U464">
            <v>-12466261.43</v>
          </cell>
        </row>
        <row r="466">
          <cell r="C466" t="str">
            <v>APL</v>
          </cell>
          <cell r="D466">
            <v>40098</v>
          </cell>
          <cell r="E466">
            <v>40100</v>
          </cell>
          <cell r="F466">
            <v>2000</v>
          </cell>
          <cell r="G466">
            <v>320</v>
          </cell>
          <cell r="Q466">
            <v>25000</v>
          </cell>
          <cell r="R466" t="str">
            <v>204684-4201</v>
          </cell>
          <cell r="S466">
            <v>366.00797080000001</v>
          </cell>
          <cell r="T466">
            <v>9150199.2699999996</v>
          </cell>
          <cell r="U466">
            <v>-9150519.2699999996</v>
          </cell>
        </row>
        <row r="467">
          <cell r="C467" t="str">
            <v>FFC</v>
          </cell>
          <cell r="D467">
            <v>40098</v>
          </cell>
          <cell r="E467">
            <v>40100</v>
          </cell>
          <cell r="F467">
            <v>1250</v>
          </cell>
          <cell r="G467">
            <v>200</v>
          </cell>
          <cell r="Q467">
            <v>25000</v>
          </cell>
          <cell r="R467" t="str">
            <v>203890-4201</v>
          </cell>
          <cell r="S467">
            <v>102.55</v>
          </cell>
          <cell r="T467">
            <v>2563750</v>
          </cell>
          <cell r="U467">
            <v>-2563950</v>
          </cell>
        </row>
        <row r="468">
          <cell r="C468" t="str">
            <v>NRL</v>
          </cell>
          <cell r="D468">
            <v>40098</v>
          </cell>
          <cell r="E468">
            <v>40100</v>
          </cell>
          <cell r="F468">
            <v>335.375</v>
          </cell>
          <cell r="G468">
            <v>53.66</v>
          </cell>
          <cell r="Q468">
            <v>4192</v>
          </cell>
          <cell r="R468" t="str">
            <v>30775-4201</v>
          </cell>
          <cell r="S468">
            <v>214.32212786259541</v>
          </cell>
          <cell r="T468">
            <v>898438.36</v>
          </cell>
          <cell r="U468">
            <v>-898492.02</v>
          </cell>
        </row>
        <row r="469">
          <cell r="C469" t="str">
            <v>PTC</v>
          </cell>
          <cell r="D469">
            <v>40098</v>
          </cell>
          <cell r="E469">
            <v>40100</v>
          </cell>
          <cell r="F469">
            <v>4250</v>
          </cell>
          <cell r="G469">
            <v>680</v>
          </cell>
          <cell r="Q469">
            <v>85000</v>
          </cell>
          <cell r="R469" t="str">
            <v>203866-4201</v>
          </cell>
          <cell r="S469">
            <v>20.098823529411764</v>
          </cell>
          <cell r="T469">
            <v>1708400</v>
          </cell>
          <cell r="U469">
            <v>-1709080</v>
          </cell>
        </row>
        <row r="470">
          <cell r="G470">
            <v>1253.6599999999999</v>
          </cell>
          <cell r="U470">
            <v>-14322041.289999999</v>
          </cell>
        </row>
        <row r="472">
          <cell r="C472" t="str">
            <v>NRL</v>
          </cell>
          <cell r="D472">
            <v>40099</v>
          </cell>
          <cell r="E472">
            <v>40101</v>
          </cell>
          <cell r="F472">
            <v>665.75</v>
          </cell>
          <cell r="G472">
            <v>106.52</v>
          </cell>
          <cell r="Q472">
            <v>8323</v>
          </cell>
          <cell r="R472" t="str">
            <v>30775-4201</v>
          </cell>
          <cell r="S472">
            <v>214.33154992190316</v>
          </cell>
          <cell r="T472">
            <v>1783881.49</v>
          </cell>
          <cell r="U472">
            <v>-1783988.01</v>
          </cell>
        </row>
        <row r="474">
          <cell r="C474" t="str">
            <v>APL</v>
          </cell>
          <cell r="D474">
            <v>40100</v>
          </cell>
          <cell r="E474">
            <v>40102</v>
          </cell>
          <cell r="F474">
            <v>1040.0625</v>
          </cell>
          <cell r="G474">
            <v>166.41</v>
          </cell>
          <cell r="Q474">
            <v>13000</v>
          </cell>
          <cell r="R474" t="str">
            <v>204684-4201</v>
          </cell>
          <cell r="S474">
            <v>370.41359076923072</v>
          </cell>
          <cell r="T474">
            <v>4815376.68</v>
          </cell>
          <cell r="U474">
            <v>-4815543.09</v>
          </cell>
        </row>
        <row r="476">
          <cell r="C476" t="str">
            <v>ATRL</v>
          </cell>
          <cell r="D476">
            <v>40101</v>
          </cell>
          <cell r="E476">
            <v>40105</v>
          </cell>
          <cell r="F476">
            <v>2500</v>
          </cell>
          <cell r="G476">
            <v>400</v>
          </cell>
          <cell r="Q476">
            <v>50000</v>
          </cell>
          <cell r="R476" t="str">
            <v>204005-4201</v>
          </cell>
          <cell r="S476">
            <v>140.38488419999999</v>
          </cell>
          <cell r="T476">
            <v>7019244.21</v>
          </cell>
          <cell r="U476">
            <v>-7019644.21</v>
          </cell>
        </row>
        <row r="478">
          <cell r="C478" t="str">
            <v>POL</v>
          </cell>
          <cell r="D478">
            <v>40102</v>
          </cell>
          <cell r="E478">
            <v>40105</v>
          </cell>
          <cell r="F478">
            <v>6000</v>
          </cell>
          <cell r="G478">
            <v>960</v>
          </cell>
          <cell r="I478">
            <v>75000</v>
          </cell>
          <cell r="J478">
            <v>227.58896933333332</v>
          </cell>
          <cell r="K478">
            <v>17069172.699999999</v>
          </cell>
          <cell r="L478">
            <v>1706.98</v>
          </cell>
          <cell r="M478">
            <v>217.33990902857141</v>
          </cell>
          <cell r="N478" t="str">
            <v>204196-4201</v>
          </cell>
          <cell r="O478">
            <v>16300493.177142857</v>
          </cell>
          <cell r="P478">
            <v>762679.52285714261</v>
          </cell>
          <cell r="U478">
            <v>17060505.719999999</v>
          </cell>
        </row>
        <row r="480">
          <cell r="C480" t="str">
            <v>APL</v>
          </cell>
          <cell r="D480">
            <v>40102</v>
          </cell>
          <cell r="E480">
            <v>40106</v>
          </cell>
          <cell r="F480">
            <v>2000.0625</v>
          </cell>
          <cell r="G480">
            <v>320.01</v>
          </cell>
          <cell r="Q480">
            <v>25000</v>
          </cell>
          <cell r="R480" t="str">
            <v>204684-4201</v>
          </cell>
          <cell r="S480">
            <v>366.69001600000001</v>
          </cell>
          <cell r="T480">
            <v>9167250.4000000004</v>
          </cell>
          <cell r="U480">
            <v>-9167570.4100000001</v>
          </cell>
        </row>
        <row r="481">
          <cell r="C481" t="str">
            <v>ATRL</v>
          </cell>
          <cell r="D481">
            <v>40102</v>
          </cell>
          <cell r="E481">
            <v>40106</v>
          </cell>
          <cell r="F481">
            <v>2500</v>
          </cell>
          <cell r="G481">
            <v>400</v>
          </cell>
          <cell r="I481">
            <v>50000</v>
          </cell>
          <cell r="J481">
            <v>143.2012168</v>
          </cell>
          <cell r="K481">
            <v>7160060.8399999999</v>
          </cell>
          <cell r="L481">
            <v>716.06</v>
          </cell>
          <cell r="M481">
            <v>140.38488420000002</v>
          </cell>
          <cell r="N481" t="str">
            <v>204005-4201</v>
          </cell>
          <cell r="O481">
            <v>7019244.2100000009</v>
          </cell>
          <cell r="P481">
            <v>138316.62999999896</v>
          </cell>
          <cell r="U481">
            <v>7156444.7800000003</v>
          </cell>
        </row>
        <row r="482">
          <cell r="G482">
            <v>1680.01</v>
          </cell>
          <cell r="L482">
            <v>2423.04</v>
          </cell>
          <cell r="U482">
            <v>-2011125.63</v>
          </cell>
        </row>
        <row r="484">
          <cell r="C484" t="str">
            <v>ATRL</v>
          </cell>
          <cell r="D484">
            <v>40105</v>
          </cell>
          <cell r="E484">
            <v>40107</v>
          </cell>
          <cell r="F484">
            <v>2500</v>
          </cell>
          <cell r="G484">
            <v>400</v>
          </cell>
          <cell r="Q484">
            <v>50000</v>
          </cell>
          <cell r="R484" t="str">
            <v>204005-4201</v>
          </cell>
          <cell r="S484">
            <v>136.734644</v>
          </cell>
          <cell r="T484">
            <v>6836732.2000000002</v>
          </cell>
          <cell r="U484">
            <v>-6837132.2000000002</v>
          </cell>
        </row>
        <row r="485">
          <cell r="C485" t="str">
            <v>PPL</v>
          </cell>
          <cell r="D485">
            <v>40105</v>
          </cell>
          <cell r="E485">
            <v>40107</v>
          </cell>
          <cell r="F485">
            <v>177.375</v>
          </cell>
          <cell r="G485">
            <v>28.38</v>
          </cell>
          <cell r="Q485">
            <v>5000</v>
          </cell>
          <cell r="R485" t="str">
            <v>204498-4201</v>
          </cell>
          <cell r="S485">
            <v>184.41548</v>
          </cell>
          <cell r="T485">
            <v>922077.4</v>
          </cell>
          <cell r="U485">
            <v>-922105.78</v>
          </cell>
        </row>
        <row r="486">
          <cell r="C486" t="str">
            <v>PTC</v>
          </cell>
          <cell r="D486">
            <v>40105</v>
          </cell>
          <cell r="E486">
            <v>40107</v>
          </cell>
          <cell r="F486">
            <v>5000</v>
          </cell>
          <cell r="G486">
            <v>800</v>
          </cell>
          <cell r="Q486">
            <v>100000</v>
          </cell>
          <cell r="R486" t="str">
            <v>203866-4201</v>
          </cell>
          <cell r="S486">
            <v>20.13</v>
          </cell>
          <cell r="T486">
            <v>2013000</v>
          </cell>
          <cell r="U486">
            <v>-2013800</v>
          </cell>
        </row>
        <row r="487">
          <cell r="C487" t="str">
            <v>OGDC</v>
          </cell>
          <cell r="D487">
            <v>40105</v>
          </cell>
          <cell r="E487">
            <v>40107</v>
          </cell>
          <cell r="F487">
            <v>60</v>
          </cell>
          <cell r="G487">
            <v>9.6</v>
          </cell>
          <cell r="J487" t="e">
            <v>#DIV/0!</v>
          </cell>
          <cell r="K487">
            <v>132660</v>
          </cell>
          <cell r="L487">
            <v>13.27</v>
          </cell>
          <cell r="N487" t="str">
            <v>203920-4201</v>
          </cell>
          <cell r="O487">
            <v>0</v>
          </cell>
          <cell r="P487">
            <v>132600</v>
          </cell>
          <cell r="U487">
            <v>132577.13</v>
          </cell>
        </row>
        <row r="488">
          <cell r="C488" t="str">
            <v>PPL</v>
          </cell>
          <cell r="D488">
            <v>40105</v>
          </cell>
          <cell r="E488">
            <v>40107</v>
          </cell>
          <cell r="F488">
            <v>72.625</v>
          </cell>
          <cell r="G488">
            <v>11.62</v>
          </cell>
          <cell r="J488" t="e">
            <v>#DIV/0!</v>
          </cell>
          <cell r="K488">
            <v>276511.82499999995</v>
          </cell>
          <cell r="L488">
            <v>27.67</v>
          </cell>
          <cell r="N488" t="str">
            <v>204498-4201</v>
          </cell>
          <cell r="O488">
            <v>0</v>
          </cell>
          <cell r="P488">
            <v>276439.19999999995</v>
          </cell>
          <cell r="U488">
            <v>276399.90999999997</v>
          </cell>
        </row>
        <row r="489">
          <cell r="G489">
            <v>1249.5999999999999</v>
          </cell>
          <cell r="L489">
            <v>40.94</v>
          </cell>
          <cell r="U489">
            <v>-9364060.9399999995</v>
          </cell>
        </row>
        <row r="491">
          <cell r="C491" t="str">
            <v>ICI</v>
          </cell>
          <cell r="D491">
            <v>40106</v>
          </cell>
          <cell r="E491">
            <v>40108</v>
          </cell>
          <cell r="F491">
            <v>1500.125</v>
          </cell>
          <cell r="G491">
            <v>240.02</v>
          </cell>
          <cell r="Q491">
            <v>30000</v>
          </cell>
          <cell r="R491" t="str">
            <v>208116-4201</v>
          </cell>
          <cell r="S491">
            <v>178.01663333333335</v>
          </cell>
          <cell r="T491">
            <v>5340499</v>
          </cell>
          <cell r="U491">
            <v>-5340739.0199999996</v>
          </cell>
        </row>
        <row r="492">
          <cell r="C492" t="str">
            <v>APL</v>
          </cell>
          <cell r="D492">
            <v>40106</v>
          </cell>
          <cell r="E492">
            <v>40108</v>
          </cell>
          <cell r="F492">
            <v>1440</v>
          </cell>
          <cell r="G492">
            <v>230.4</v>
          </cell>
          <cell r="I492">
            <v>18000</v>
          </cell>
          <cell r="J492">
            <v>369.64</v>
          </cell>
          <cell r="K492">
            <v>6653520</v>
          </cell>
          <cell r="L492">
            <v>665.35</v>
          </cell>
          <cell r="M492">
            <v>367.18771984126977</v>
          </cell>
          <cell r="N492" t="str">
            <v>204684-4201</v>
          </cell>
          <cell r="O492">
            <v>6609378.957142856</v>
          </cell>
          <cell r="P492">
            <v>42701.042857143657</v>
          </cell>
          <cell r="U492">
            <v>6651184.25</v>
          </cell>
        </row>
        <row r="493">
          <cell r="C493" t="str">
            <v>ATRL</v>
          </cell>
          <cell r="D493">
            <v>40106</v>
          </cell>
          <cell r="E493">
            <v>40108</v>
          </cell>
          <cell r="F493">
            <v>2500</v>
          </cell>
          <cell r="G493">
            <v>400</v>
          </cell>
          <cell r="I493">
            <v>50000</v>
          </cell>
          <cell r="J493">
            <v>137.5</v>
          </cell>
          <cell r="K493">
            <v>6875000</v>
          </cell>
          <cell r="L493">
            <v>687.52</v>
          </cell>
          <cell r="M493">
            <v>136.73464400000006</v>
          </cell>
          <cell r="N493" t="str">
            <v>204005-4201</v>
          </cell>
          <cell r="O493">
            <v>6836732.200000003</v>
          </cell>
          <cell r="P493">
            <v>35767.79999999702</v>
          </cell>
          <cell r="U493">
            <v>6871412.4800000004</v>
          </cell>
        </row>
        <row r="494">
          <cell r="G494">
            <v>870.42000000000007</v>
          </cell>
          <cell r="L494">
            <v>1352.87</v>
          </cell>
          <cell r="U494">
            <v>8181857.7100000009</v>
          </cell>
        </row>
        <row r="496">
          <cell r="C496" t="str">
            <v>PTC</v>
          </cell>
          <cell r="D496">
            <v>40107</v>
          </cell>
          <cell r="E496">
            <v>40109</v>
          </cell>
          <cell r="F496">
            <v>2500</v>
          </cell>
          <cell r="G496">
            <v>400</v>
          </cell>
          <cell r="Q496">
            <v>50000</v>
          </cell>
          <cell r="R496" t="str">
            <v>203866-4201</v>
          </cell>
          <cell r="S496">
            <v>19.7118</v>
          </cell>
          <cell r="T496">
            <v>985590</v>
          </cell>
          <cell r="U496">
            <v>-985990</v>
          </cell>
        </row>
        <row r="498">
          <cell r="C498" t="str">
            <v>DGKC</v>
          </cell>
          <cell r="D498">
            <v>40002</v>
          </cell>
          <cell r="E498">
            <v>40004</v>
          </cell>
          <cell r="F498">
            <v>1000</v>
          </cell>
          <cell r="G498">
            <v>160</v>
          </cell>
          <cell r="Q498">
            <v>20000</v>
          </cell>
          <cell r="R498" t="str">
            <v>203955-4201</v>
          </cell>
          <cell r="S498">
            <v>30.92</v>
          </cell>
          <cell r="T498">
            <v>618400</v>
          </cell>
          <cell r="U498">
            <v>-618560</v>
          </cell>
        </row>
        <row r="499">
          <cell r="C499" t="str">
            <v>NBP</v>
          </cell>
          <cell r="D499">
            <v>40002</v>
          </cell>
          <cell r="E499">
            <v>40004</v>
          </cell>
          <cell r="F499">
            <v>1000</v>
          </cell>
          <cell r="G499">
            <v>160</v>
          </cell>
          <cell r="Q499">
            <v>10000</v>
          </cell>
          <cell r="R499" t="str">
            <v>203882-4201</v>
          </cell>
          <cell r="S499">
            <v>71.900000000000006</v>
          </cell>
          <cell r="T499">
            <v>719000</v>
          </cell>
          <cell r="U499">
            <v>-719160</v>
          </cell>
        </row>
        <row r="500">
          <cell r="C500" t="str">
            <v>NML</v>
          </cell>
          <cell r="D500">
            <v>40002</v>
          </cell>
          <cell r="E500">
            <v>40004</v>
          </cell>
          <cell r="F500">
            <v>250</v>
          </cell>
          <cell r="G500">
            <v>40</v>
          </cell>
          <cell r="Q500">
            <v>5000</v>
          </cell>
          <cell r="R500" t="str">
            <v>203696-4201</v>
          </cell>
          <cell r="S500">
            <v>41.945</v>
          </cell>
          <cell r="T500">
            <v>209725</v>
          </cell>
          <cell r="U500">
            <v>-209765</v>
          </cell>
        </row>
        <row r="501">
          <cell r="G501">
            <v>360</v>
          </cell>
          <cell r="U501">
            <v>-1547485</v>
          </cell>
        </row>
        <row r="503">
          <cell r="C503" t="str">
            <v>DGKC</v>
          </cell>
          <cell r="D503">
            <v>40008</v>
          </cell>
          <cell r="E503">
            <v>40010</v>
          </cell>
          <cell r="F503">
            <v>2750</v>
          </cell>
          <cell r="G503">
            <v>440</v>
          </cell>
          <cell r="Q503">
            <v>55000</v>
          </cell>
          <cell r="R503" t="str">
            <v>203955-4201</v>
          </cell>
          <cell r="S503">
            <v>32.596363636363634</v>
          </cell>
          <cell r="T503">
            <v>1792800</v>
          </cell>
          <cell r="U503">
            <v>-1793240</v>
          </cell>
        </row>
        <row r="504">
          <cell r="C504" t="str">
            <v>ENGRO</v>
          </cell>
          <cell r="D504">
            <v>40008</v>
          </cell>
          <cell r="E504">
            <v>40010</v>
          </cell>
          <cell r="F504">
            <v>15000</v>
          </cell>
          <cell r="G504">
            <v>2400</v>
          </cell>
          <cell r="Q504">
            <v>100000</v>
          </cell>
          <cell r="R504" t="str">
            <v>203807-4201</v>
          </cell>
          <cell r="S504">
            <v>141.10943</v>
          </cell>
          <cell r="T504">
            <v>14110943</v>
          </cell>
          <cell r="U504">
            <v>-14113343</v>
          </cell>
        </row>
        <row r="505">
          <cell r="C505" t="str">
            <v>MCB</v>
          </cell>
          <cell r="D505">
            <v>40008</v>
          </cell>
          <cell r="E505">
            <v>40010</v>
          </cell>
          <cell r="F505">
            <v>3750</v>
          </cell>
          <cell r="G505">
            <v>600</v>
          </cell>
          <cell r="Q505">
            <v>25000</v>
          </cell>
          <cell r="R505" t="str">
            <v>203874-4201</v>
          </cell>
          <cell r="S505">
            <v>169.79599999999999</v>
          </cell>
          <cell r="T505">
            <v>4244900</v>
          </cell>
          <cell r="U505">
            <v>-4245500</v>
          </cell>
        </row>
        <row r="506">
          <cell r="C506" t="str">
            <v>NBP</v>
          </cell>
          <cell r="D506">
            <v>40008</v>
          </cell>
          <cell r="E506">
            <v>40010</v>
          </cell>
          <cell r="F506">
            <v>5000</v>
          </cell>
          <cell r="G506">
            <v>800</v>
          </cell>
          <cell r="Q506">
            <v>50000</v>
          </cell>
          <cell r="R506" t="str">
            <v>203882-4201</v>
          </cell>
          <cell r="S506">
            <v>75.475120000000004</v>
          </cell>
          <cell r="T506">
            <v>3773756</v>
          </cell>
          <cell r="U506">
            <v>-3774556</v>
          </cell>
        </row>
        <row r="507">
          <cell r="C507" t="str">
            <v>UBL</v>
          </cell>
          <cell r="D507">
            <v>40008</v>
          </cell>
          <cell r="E507">
            <v>40010</v>
          </cell>
          <cell r="F507">
            <v>3500</v>
          </cell>
          <cell r="G507">
            <v>560</v>
          </cell>
          <cell r="Q507">
            <v>70000</v>
          </cell>
          <cell r="R507" t="str">
            <v>206407-4201</v>
          </cell>
          <cell r="S507">
            <v>41.931800000000003</v>
          </cell>
          <cell r="T507">
            <v>2935226</v>
          </cell>
          <cell r="U507">
            <v>-2935786</v>
          </cell>
        </row>
        <row r="508">
          <cell r="C508" t="str">
            <v>DGKC</v>
          </cell>
          <cell r="D508">
            <v>40008</v>
          </cell>
          <cell r="E508">
            <v>40010</v>
          </cell>
          <cell r="F508">
            <v>750</v>
          </cell>
          <cell r="G508">
            <v>120</v>
          </cell>
          <cell r="I508">
            <v>70000</v>
          </cell>
          <cell r="J508">
            <v>32.694914285714283</v>
          </cell>
          <cell r="K508">
            <v>2288644</v>
          </cell>
          <cell r="L508">
            <v>0</v>
          </cell>
          <cell r="M508">
            <v>30.657512846153846</v>
          </cell>
          <cell r="N508" t="str">
            <v>203955-4201</v>
          </cell>
          <cell r="O508">
            <v>2146025.8992307694</v>
          </cell>
          <cell r="P508">
            <v>141868.10076923063</v>
          </cell>
          <cell r="U508">
            <v>2287774</v>
          </cell>
        </row>
        <row r="509">
          <cell r="C509" t="str">
            <v>ENGRO</v>
          </cell>
          <cell r="D509">
            <v>40008</v>
          </cell>
          <cell r="E509">
            <v>40010</v>
          </cell>
          <cell r="F509">
            <v>0</v>
          </cell>
          <cell r="G509">
            <v>0</v>
          </cell>
          <cell r="I509">
            <v>24700</v>
          </cell>
          <cell r="J509">
            <v>142.11315789473684</v>
          </cell>
          <cell r="K509">
            <v>3510195</v>
          </cell>
          <cell r="L509">
            <v>0</v>
          </cell>
          <cell r="M509">
            <v>140.846575</v>
          </cell>
          <cell r="N509" t="str">
            <v>203807-4201</v>
          </cell>
          <cell r="O509">
            <v>3478910.4024999999</v>
          </cell>
          <cell r="P509">
            <v>31284.597500000149</v>
          </cell>
          <cell r="U509">
            <v>3510195</v>
          </cell>
        </row>
        <row r="510">
          <cell r="C510" t="str">
            <v>MCB</v>
          </cell>
          <cell r="D510">
            <v>40008</v>
          </cell>
          <cell r="E510">
            <v>40010</v>
          </cell>
          <cell r="F510">
            <v>0</v>
          </cell>
          <cell r="G510">
            <v>0</v>
          </cell>
          <cell r="I510">
            <v>15000</v>
          </cell>
          <cell r="J510">
            <v>171.43833333333333</v>
          </cell>
          <cell r="K510">
            <v>2571575</v>
          </cell>
          <cell r="L510">
            <v>0</v>
          </cell>
          <cell r="M510">
            <v>166.18192500000001</v>
          </cell>
          <cell r="N510" t="str">
            <v>203874-4201</v>
          </cell>
          <cell r="O510">
            <v>2492728.875</v>
          </cell>
          <cell r="P510">
            <v>78846.125</v>
          </cell>
          <cell r="U510">
            <v>2571575</v>
          </cell>
        </row>
        <row r="511">
          <cell r="C511" t="str">
            <v>ATRL</v>
          </cell>
          <cell r="D511">
            <v>40008</v>
          </cell>
          <cell r="E511">
            <v>40010</v>
          </cell>
          <cell r="F511">
            <v>2250</v>
          </cell>
          <cell r="G511">
            <v>360</v>
          </cell>
          <cell r="I511">
            <v>15000</v>
          </cell>
          <cell r="J511">
            <v>147.22319999999999</v>
          </cell>
          <cell r="K511">
            <v>2208348</v>
          </cell>
          <cell r="L511">
            <v>0</v>
          </cell>
          <cell r="M511">
            <v>146.58000000000001</v>
          </cell>
          <cell r="N511" t="str">
            <v>204005-4201</v>
          </cell>
          <cell r="O511">
            <v>2198700</v>
          </cell>
          <cell r="P511">
            <v>7398</v>
          </cell>
          <cell r="U511">
            <v>2205738</v>
          </cell>
        </row>
        <row r="512">
          <cell r="C512" t="str">
            <v>UBL</v>
          </cell>
          <cell r="D512">
            <v>40008</v>
          </cell>
          <cell r="E512">
            <v>40010</v>
          </cell>
          <cell r="F512">
            <v>0</v>
          </cell>
          <cell r="G512">
            <v>0</v>
          </cell>
          <cell r="I512">
            <v>50000</v>
          </cell>
          <cell r="J512">
            <v>42.176319999999997</v>
          </cell>
          <cell r="K512">
            <v>2108816</v>
          </cell>
          <cell r="M512">
            <v>41.546529</v>
          </cell>
          <cell r="N512" t="str">
            <v>206407-4201</v>
          </cell>
          <cell r="O512">
            <v>2077326.45</v>
          </cell>
          <cell r="P512">
            <v>31489.550000000047</v>
          </cell>
          <cell r="U512">
            <v>2108816</v>
          </cell>
        </row>
        <row r="513">
          <cell r="E513">
            <v>40010</v>
          </cell>
          <cell r="G513">
            <v>5280</v>
          </cell>
          <cell r="U513">
            <v>-14178327</v>
          </cell>
        </row>
        <row r="515">
          <cell r="C515" t="str">
            <v>NBP</v>
          </cell>
          <cell r="D515">
            <v>40014</v>
          </cell>
          <cell r="E515">
            <v>40016</v>
          </cell>
          <cell r="F515">
            <v>5000</v>
          </cell>
          <cell r="G515">
            <v>800</v>
          </cell>
          <cell r="Q515">
            <v>50000</v>
          </cell>
          <cell r="R515" t="str">
            <v>203882-4201</v>
          </cell>
          <cell r="S515">
            <v>74.530680000000004</v>
          </cell>
          <cell r="T515">
            <v>3726534</v>
          </cell>
          <cell r="U515">
            <v>-3727334</v>
          </cell>
        </row>
        <row r="516">
          <cell r="C516" t="str">
            <v>ENGRO</v>
          </cell>
          <cell r="D516">
            <v>40014</v>
          </cell>
          <cell r="E516">
            <v>40016</v>
          </cell>
          <cell r="F516">
            <v>7500</v>
          </cell>
          <cell r="G516">
            <v>1200</v>
          </cell>
          <cell r="I516">
            <v>50000</v>
          </cell>
          <cell r="J516">
            <v>147.75</v>
          </cell>
          <cell r="K516">
            <v>7387500</v>
          </cell>
          <cell r="L516">
            <v>0</v>
          </cell>
          <cell r="M516">
            <v>146.4624</v>
          </cell>
          <cell r="N516" t="str">
            <v>203807-4201</v>
          </cell>
          <cell r="O516">
            <v>7323120</v>
          </cell>
          <cell r="P516">
            <v>56880</v>
          </cell>
          <cell r="U516">
            <v>7378800</v>
          </cell>
        </row>
        <row r="517">
          <cell r="E517">
            <v>40016</v>
          </cell>
          <cell r="G517">
            <v>2000</v>
          </cell>
          <cell r="U517">
            <v>3651466</v>
          </cell>
        </row>
        <row r="519">
          <cell r="C519" t="str">
            <v>PTC</v>
          </cell>
          <cell r="D519">
            <v>40030</v>
          </cell>
          <cell r="E519">
            <v>40032</v>
          </cell>
          <cell r="F519">
            <v>2500</v>
          </cell>
          <cell r="G519">
            <v>400</v>
          </cell>
          <cell r="I519">
            <v>50000</v>
          </cell>
          <cell r="J519">
            <v>17.500990000000002</v>
          </cell>
          <cell r="K519">
            <v>875049.5</v>
          </cell>
          <cell r="L519">
            <v>87.51</v>
          </cell>
          <cell r="M519">
            <v>17.038385524752471</v>
          </cell>
          <cell r="N519" t="str">
            <v>203866-4201</v>
          </cell>
          <cell r="O519">
            <v>851919.27623762353</v>
          </cell>
          <cell r="P519">
            <v>20630.223762376467</v>
          </cell>
          <cell r="U519">
            <v>872061.99</v>
          </cell>
        </row>
        <row r="521">
          <cell r="C521" t="str">
            <v>HUBC</v>
          </cell>
          <cell r="D521">
            <v>40056</v>
          </cell>
          <cell r="E521">
            <v>40058</v>
          </cell>
          <cell r="F521">
            <v>1250</v>
          </cell>
          <cell r="G521">
            <v>200</v>
          </cell>
          <cell r="Q521">
            <v>25000</v>
          </cell>
          <cell r="R521" t="str">
            <v>203840-4201</v>
          </cell>
          <cell r="S521">
            <v>32.6</v>
          </cell>
          <cell r="T521">
            <v>815000</v>
          </cell>
          <cell r="U521">
            <v>-815200</v>
          </cell>
        </row>
        <row r="523">
          <cell r="C523" t="str">
            <v>HUBC</v>
          </cell>
          <cell r="D523">
            <v>40057</v>
          </cell>
          <cell r="E523">
            <v>40059</v>
          </cell>
          <cell r="F523">
            <v>1250</v>
          </cell>
          <cell r="G523">
            <v>200</v>
          </cell>
          <cell r="Q523">
            <v>25000</v>
          </cell>
          <cell r="R523" t="str">
            <v>203840-4201</v>
          </cell>
          <cell r="S523">
            <v>33.299999999999997</v>
          </cell>
          <cell r="T523">
            <v>832500</v>
          </cell>
          <cell r="U523">
            <v>-832700</v>
          </cell>
        </row>
        <row r="525">
          <cell r="C525" t="str">
            <v>FFC</v>
          </cell>
          <cell r="D525">
            <v>40067</v>
          </cell>
          <cell r="E525">
            <v>40071</v>
          </cell>
          <cell r="F525">
            <v>1750</v>
          </cell>
          <cell r="G525">
            <v>280</v>
          </cell>
          <cell r="I525">
            <v>25000</v>
          </cell>
          <cell r="J525">
            <v>101.2</v>
          </cell>
          <cell r="K525">
            <v>2530000</v>
          </cell>
          <cell r="L525">
            <v>253</v>
          </cell>
          <cell r="M525">
            <v>97.373399300000003</v>
          </cell>
          <cell r="N525" t="str">
            <v>203890-4201</v>
          </cell>
          <cell r="O525">
            <v>2434334.9824999999</v>
          </cell>
          <cell r="P525">
            <v>93915.017500000075</v>
          </cell>
          <cell r="U525">
            <v>2527717</v>
          </cell>
        </row>
        <row r="527">
          <cell r="C527" t="str">
            <v>PTC</v>
          </cell>
          <cell r="D527">
            <v>40093</v>
          </cell>
          <cell r="E527">
            <v>40095</v>
          </cell>
          <cell r="F527">
            <v>2500</v>
          </cell>
          <cell r="G527">
            <v>400</v>
          </cell>
          <cell r="I527">
            <v>50000</v>
          </cell>
          <cell r="J527">
            <v>22.276</v>
          </cell>
          <cell r="K527">
            <v>1113800</v>
          </cell>
          <cell r="L527">
            <v>111.4</v>
          </cell>
          <cell r="M527">
            <v>21.135565610859725</v>
          </cell>
          <cell r="N527" t="str">
            <v>203866-4201</v>
          </cell>
          <cell r="O527">
            <v>1056778.2805429862</v>
          </cell>
          <cell r="P527">
            <v>54521.719457013765</v>
          </cell>
          <cell r="U527">
            <v>1110788.6000000001</v>
          </cell>
        </row>
        <row r="529">
          <cell r="C529" t="str">
            <v>FFC</v>
          </cell>
          <cell r="D529">
            <v>40098</v>
          </cell>
          <cell r="E529">
            <v>40100</v>
          </cell>
          <cell r="F529">
            <v>1750</v>
          </cell>
          <cell r="G529">
            <v>280</v>
          </cell>
          <cell r="Q529">
            <v>25000</v>
          </cell>
          <cell r="R529" t="str">
            <v>203890-4201</v>
          </cell>
          <cell r="S529">
            <v>102.9704</v>
          </cell>
          <cell r="T529">
            <v>2574260</v>
          </cell>
          <cell r="U529">
            <v>-2574540</v>
          </cell>
        </row>
        <row r="530">
          <cell r="C530" t="str">
            <v>POL</v>
          </cell>
          <cell r="D530">
            <v>40098</v>
          </cell>
          <cell r="E530">
            <v>40100</v>
          </cell>
          <cell r="F530">
            <v>2500</v>
          </cell>
          <cell r="G530">
            <v>400</v>
          </cell>
          <cell r="Q530">
            <v>25000</v>
          </cell>
          <cell r="R530" t="str">
            <v>204196-4201</v>
          </cell>
          <cell r="S530">
            <v>215.1</v>
          </cell>
          <cell r="T530">
            <v>5377500</v>
          </cell>
          <cell r="U530">
            <v>-5377900</v>
          </cell>
        </row>
        <row r="531">
          <cell r="C531" t="str">
            <v>PTC</v>
          </cell>
          <cell r="D531">
            <v>40098</v>
          </cell>
          <cell r="E531">
            <v>40100</v>
          </cell>
          <cell r="F531">
            <v>1250</v>
          </cell>
          <cell r="G531">
            <v>200</v>
          </cell>
          <cell r="Q531">
            <v>25000</v>
          </cell>
          <cell r="R531" t="str">
            <v>203866-4201</v>
          </cell>
          <cell r="S531">
            <v>20.079999999999998</v>
          </cell>
          <cell r="T531">
            <v>502000</v>
          </cell>
          <cell r="U531">
            <v>-502200</v>
          </cell>
        </row>
        <row r="532">
          <cell r="G532">
            <v>880</v>
          </cell>
          <cell r="U532">
            <v>-8454640</v>
          </cell>
        </row>
        <row r="534">
          <cell r="C534" t="str">
            <v>POL</v>
          </cell>
          <cell r="D534">
            <v>40102</v>
          </cell>
          <cell r="E534">
            <v>40105</v>
          </cell>
          <cell r="F534">
            <v>2500</v>
          </cell>
          <cell r="G534">
            <v>400</v>
          </cell>
          <cell r="I534">
            <v>25000</v>
          </cell>
          <cell r="J534">
            <v>229.08588919999997</v>
          </cell>
          <cell r="K534">
            <v>5727147.2299999995</v>
          </cell>
          <cell r="L534">
            <v>572.71</v>
          </cell>
          <cell r="M534">
            <v>217.33990902857136</v>
          </cell>
          <cell r="N534" t="str">
            <v>204196-4201</v>
          </cell>
          <cell r="O534">
            <v>5433497.725714284</v>
          </cell>
          <cell r="P534">
            <v>291149.50428571552</v>
          </cell>
          <cell r="U534">
            <v>5723674.5199999996</v>
          </cell>
        </row>
        <row r="537">
          <cell r="C537" t="str">
            <v>PTC</v>
          </cell>
          <cell r="D537">
            <v>40030</v>
          </cell>
          <cell r="E537">
            <v>40032</v>
          </cell>
          <cell r="F537">
            <v>2500</v>
          </cell>
          <cell r="G537">
            <v>400</v>
          </cell>
          <cell r="I537">
            <v>50000</v>
          </cell>
          <cell r="J537">
            <v>17.5</v>
          </cell>
          <cell r="K537">
            <v>875000</v>
          </cell>
          <cell r="L537">
            <v>87.5</v>
          </cell>
          <cell r="M537">
            <v>17.038385524752471</v>
          </cell>
          <cell r="N537" t="str">
            <v>203866-4201</v>
          </cell>
          <cell r="O537">
            <v>851919.27623762353</v>
          </cell>
          <cell r="P537">
            <v>20580.723762376467</v>
          </cell>
          <cell r="U537">
            <v>872012.5</v>
          </cell>
        </row>
        <row r="539">
          <cell r="C539" t="str">
            <v>HUBC</v>
          </cell>
          <cell r="D539">
            <v>40036</v>
          </cell>
          <cell r="E539">
            <v>40038</v>
          </cell>
          <cell r="F539">
            <v>5000</v>
          </cell>
          <cell r="G539">
            <v>800</v>
          </cell>
          <cell r="Q539">
            <v>100000</v>
          </cell>
          <cell r="R539" t="str">
            <v>203840-4201</v>
          </cell>
          <cell r="S539">
            <v>30.6</v>
          </cell>
          <cell r="T539">
            <v>3060000</v>
          </cell>
          <cell r="U539">
            <v>-3060800</v>
          </cell>
        </row>
        <row r="540">
          <cell r="C540" t="str">
            <v>HUBC</v>
          </cell>
          <cell r="D540">
            <v>40053</v>
          </cell>
          <cell r="E540">
            <v>40057</v>
          </cell>
          <cell r="F540">
            <v>3200</v>
          </cell>
          <cell r="G540">
            <v>512</v>
          </cell>
          <cell r="Q540">
            <v>64000</v>
          </cell>
          <cell r="R540" t="str">
            <v>203840-4201</v>
          </cell>
          <cell r="S540">
            <v>32.256156249999997</v>
          </cell>
          <cell r="T540">
            <v>2064394</v>
          </cell>
          <cell r="U540">
            <v>-2064906</v>
          </cell>
        </row>
        <row r="542">
          <cell r="C542" t="str">
            <v>FFC</v>
          </cell>
          <cell r="D542">
            <v>40059</v>
          </cell>
          <cell r="E542">
            <v>40063</v>
          </cell>
          <cell r="F542">
            <v>625</v>
          </cell>
          <cell r="G542">
            <v>100</v>
          </cell>
          <cell r="Q542">
            <v>12500</v>
          </cell>
          <cell r="R542" t="str">
            <v>203890-4201</v>
          </cell>
          <cell r="S542">
            <v>97.21</v>
          </cell>
          <cell r="T542">
            <v>1215125</v>
          </cell>
          <cell r="U542">
            <v>-1215225</v>
          </cell>
        </row>
        <row r="543">
          <cell r="C543" t="str">
            <v>NBP</v>
          </cell>
          <cell r="D543">
            <v>40059</v>
          </cell>
          <cell r="E543">
            <v>40063</v>
          </cell>
          <cell r="F543">
            <v>2500</v>
          </cell>
          <cell r="G543">
            <v>400</v>
          </cell>
          <cell r="I543">
            <v>50000</v>
          </cell>
          <cell r="J543">
            <v>75.837329999999994</v>
          </cell>
          <cell r="K543">
            <v>3791866.5</v>
          </cell>
          <cell r="L543">
            <v>379.19</v>
          </cell>
          <cell r="M543">
            <v>70.989102533333323</v>
          </cell>
          <cell r="N543" t="str">
            <v>203882-4201</v>
          </cell>
          <cell r="O543">
            <v>3549455.126666666</v>
          </cell>
          <cell r="P543">
            <v>239911.37333333399</v>
          </cell>
          <cell r="U543">
            <v>3788587.31</v>
          </cell>
        </row>
        <row r="544">
          <cell r="G544">
            <v>500</v>
          </cell>
          <cell r="L544">
            <v>379.19</v>
          </cell>
          <cell r="U544">
            <v>2573362.31</v>
          </cell>
        </row>
        <row r="546">
          <cell r="C546" t="str">
            <v>HUBC</v>
          </cell>
          <cell r="D546">
            <v>40064</v>
          </cell>
          <cell r="E546">
            <v>40065</v>
          </cell>
          <cell r="F546">
            <v>5.9375</v>
          </cell>
          <cell r="G546">
            <v>0.95</v>
          </cell>
          <cell r="Q546">
            <v>119</v>
          </cell>
          <cell r="R546" t="str">
            <v>203840-4201</v>
          </cell>
          <cell r="S546">
            <v>32.75</v>
          </cell>
          <cell r="T546">
            <v>3897.25</v>
          </cell>
          <cell r="U546">
            <v>-3898.2</v>
          </cell>
        </row>
        <row r="548">
          <cell r="C548" t="str">
            <v>FFC</v>
          </cell>
          <cell r="D548">
            <v>40064</v>
          </cell>
          <cell r="E548">
            <v>40066</v>
          </cell>
          <cell r="F548">
            <v>1500</v>
          </cell>
          <cell r="G548">
            <v>240</v>
          </cell>
          <cell r="Q548">
            <v>30000</v>
          </cell>
          <cell r="R548" t="str">
            <v>203890-4201</v>
          </cell>
          <cell r="S548">
            <v>96.169600000000003</v>
          </cell>
          <cell r="T548">
            <v>2885088</v>
          </cell>
          <cell r="U548">
            <v>-2885328</v>
          </cell>
        </row>
        <row r="549">
          <cell r="G549">
            <v>240.95</v>
          </cell>
        </row>
        <row r="551">
          <cell r="C551" t="str">
            <v>FFC</v>
          </cell>
          <cell r="D551">
            <v>40066</v>
          </cell>
          <cell r="E551">
            <v>40070</v>
          </cell>
          <cell r="F551">
            <v>1250</v>
          </cell>
          <cell r="G551">
            <v>200</v>
          </cell>
          <cell r="I551">
            <v>25000</v>
          </cell>
          <cell r="J551">
            <v>99.5</v>
          </cell>
          <cell r="K551">
            <v>2487500</v>
          </cell>
          <cell r="L551">
            <v>248.75</v>
          </cell>
          <cell r="M551">
            <v>97.373399300000003</v>
          </cell>
          <cell r="N551" t="str">
            <v>203890-4201</v>
          </cell>
          <cell r="O551">
            <v>2434334.9824999999</v>
          </cell>
          <cell r="P551">
            <v>51915.017500000075</v>
          </cell>
          <cell r="U551">
            <v>2485801.25</v>
          </cell>
        </row>
        <row r="553">
          <cell r="C553" t="str">
            <v>FFC</v>
          </cell>
          <cell r="D553">
            <v>40067</v>
          </cell>
          <cell r="E553">
            <v>40071</v>
          </cell>
          <cell r="F553">
            <v>2000</v>
          </cell>
          <cell r="G553">
            <v>320</v>
          </cell>
          <cell r="I553">
            <v>25000</v>
          </cell>
          <cell r="J553">
            <v>100.28277199999999</v>
          </cell>
          <cell r="K553">
            <v>2507069.2999999998</v>
          </cell>
          <cell r="L553">
            <v>320</v>
          </cell>
          <cell r="M553">
            <v>97.37339929999996</v>
          </cell>
          <cell r="N553" t="str">
            <v>203890-4201</v>
          </cell>
          <cell r="O553">
            <v>2434334.982499999</v>
          </cell>
          <cell r="P553">
            <v>70734.31750000082</v>
          </cell>
          <cell r="U553">
            <v>2504429.2999999998</v>
          </cell>
        </row>
        <row r="555">
          <cell r="C555" t="str">
            <v>DOL</v>
          </cell>
          <cell r="D555">
            <v>40071</v>
          </cell>
          <cell r="E555">
            <v>40073</v>
          </cell>
          <cell r="F555">
            <v>4245.125</v>
          </cell>
          <cell r="G555">
            <v>679.22</v>
          </cell>
          <cell r="I555">
            <v>84902</v>
          </cell>
          <cell r="J555">
            <v>9.0674215566182177</v>
          </cell>
          <cell r="K555">
            <v>769842.22499999998</v>
          </cell>
          <cell r="L555">
            <v>76.989999999999995</v>
          </cell>
          <cell r="M555">
            <v>7.54</v>
          </cell>
          <cell r="N555" t="str">
            <v>202428-4201</v>
          </cell>
          <cell r="O555">
            <v>640161.07999999996</v>
          </cell>
          <cell r="P555">
            <v>125436.02000000005</v>
          </cell>
          <cell r="U555">
            <v>764840.89</v>
          </cell>
        </row>
        <row r="556">
          <cell r="C556" t="str">
            <v>FFC</v>
          </cell>
          <cell r="D556">
            <v>40071</v>
          </cell>
          <cell r="E556">
            <v>40073</v>
          </cell>
          <cell r="F556">
            <v>3235</v>
          </cell>
          <cell r="G556">
            <v>517.6</v>
          </cell>
          <cell r="I556">
            <v>64700</v>
          </cell>
          <cell r="J556">
            <v>98.519659969088082</v>
          </cell>
          <cell r="K556">
            <v>6374221.9999999991</v>
          </cell>
          <cell r="L556">
            <v>637.47</v>
          </cell>
          <cell r="M556">
            <v>97.373399300000116</v>
          </cell>
          <cell r="N556" t="str">
            <v>203890-4201</v>
          </cell>
          <cell r="O556">
            <v>6300058.9347100072</v>
          </cell>
          <cell r="P556">
            <v>70928.065289992286</v>
          </cell>
          <cell r="U556">
            <v>6369831.9299999997</v>
          </cell>
        </row>
        <row r="557">
          <cell r="G557">
            <v>1196.8200000000002</v>
          </cell>
          <cell r="L557">
            <v>714.46</v>
          </cell>
          <cell r="U557">
            <v>7134672.8199999994</v>
          </cell>
        </row>
        <row r="559">
          <cell r="C559" t="str">
            <v>POL</v>
          </cell>
          <cell r="D559">
            <v>40080</v>
          </cell>
          <cell r="E559">
            <v>40084</v>
          </cell>
          <cell r="F559">
            <v>1500</v>
          </cell>
          <cell r="G559">
            <v>240</v>
          </cell>
          <cell r="Q559">
            <v>10000</v>
          </cell>
          <cell r="R559" t="str">
            <v>204196-4201</v>
          </cell>
          <cell r="S559">
            <v>220.3828</v>
          </cell>
          <cell r="T559">
            <v>2203828</v>
          </cell>
          <cell r="U559">
            <v>-2204068</v>
          </cell>
        </row>
        <row r="560">
          <cell r="C560" t="str">
            <v>PPL</v>
          </cell>
          <cell r="D560">
            <v>40080</v>
          </cell>
          <cell r="E560">
            <v>40084</v>
          </cell>
          <cell r="F560">
            <v>1500</v>
          </cell>
          <cell r="G560">
            <v>240</v>
          </cell>
          <cell r="Q560">
            <v>10000</v>
          </cell>
          <cell r="R560" t="str">
            <v>204498-4201</v>
          </cell>
          <cell r="S560">
            <v>201.345</v>
          </cell>
          <cell r="T560">
            <v>2013450</v>
          </cell>
          <cell r="U560">
            <v>-2013690</v>
          </cell>
        </row>
        <row r="561">
          <cell r="C561" t="str">
            <v>DOL</v>
          </cell>
          <cell r="D561">
            <v>40080</v>
          </cell>
          <cell r="E561">
            <v>40084</v>
          </cell>
          <cell r="F561">
            <v>5000</v>
          </cell>
          <cell r="G561">
            <v>800</v>
          </cell>
          <cell r="I561">
            <v>100000</v>
          </cell>
          <cell r="J561">
            <v>9.8056940000000008</v>
          </cell>
          <cell r="K561">
            <v>980569.4</v>
          </cell>
          <cell r="L561">
            <v>98.06</v>
          </cell>
          <cell r="M561">
            <v>7.54</v>
          </cell>
          <cell r="N561" t="str">
            <v>202428-4201</v>
          </cell>
          <cell r="O561">
            <v>754000</v>
          </cell>
          <cell r="P561">
            <v>221569.40000000002</v>
          </cell>
          <cell r="U561">
            <v>974671.34</v>
          </cell>
        </row>
        <row r="562">
          <cell r="G562">
            <v>1280</v>
          </cell>
          <cell r="L562">
            <v>98.06</v>
          </cell>
          <cell r="U562">
            <v>-3243086.66</v>
          </cell>
        </row>
        <row r="564">
          <cell r="C564" t="str">
            <v>ATRL</v>
          </cell>
          <cell r="D564">
            <v>40081</v>
          </cell>
          <cell r="E564">
            <v>40085</v>
          </cell>
          <cell r="F564">
            <v>2500</v>
          </cell>
          <cell r="G564">
            <v>400</v>
          </cell>
          <cell r="I564">
            <v>25000</v>
          </cell>
          <cell r="J564">
            <v>167.70357759999999</v>
          </cell>
          <cell r="K564">
            <v>4192589.44</v>
          </cell>
          <cell r="L564">
            <v>419.25</v>
          </cell>
          <cell r="M564">
            <v>154.64055537499996</v>
          </cell>
          <cell r="N564" t="str">
            <v>204005-4201</v>
          </cell>
          <cell r="O564">
            <v>3866013.884374999</v>
          </cell>
          <cell r="P564">
            <v>324075.55562500097</v>
          </cell>
          <cell r="U564">
            <v>4189270.19</v>
          </cell>
        </row>
        <row r="566">
          <cell r="P566" t="str">
            <v>9362612-586</v>
          </cell>
        </row>
        <row r="567">
          <cell r="C567" t="str">
            <v>SFWF</v>
          </cell>
          <cell r="D567">
            <v>40088</v>
          </cell>
          <cell r="E567">
            <v>40092</v>
          </cell>
          <cell r="F567">
            <v>6.25E-2</v>
          </cell>
          <cell r="G567">
            <v>0.01</v>
          </cell>
          <cell r="I567">
            <v>1</v>
          </cell>
          <cell r="J567">
            <v>9.0124999999999993</v>
          </cell>
          <cell r="K567">
            <v>9.0124999999999993</v>
          </cell>
          <cell r="L567">
            <v>0</v>
          </cell>
          <cell r="M567">
            <v>7.7498700436727628</v>
          </cell>
          <cell r="N567" t="str">
            <v>0205346-4271</v>
          </cell>
          <cell r="O567">
            <v>7.7498700436727628</v>
          </cell>
          <cell r="P567">
            <v>1.2001299563272367</v>
          </cell>
          <cell r="U567">
            <v>8.94</v>
          </cell>
        </row>
        <row r="570">
          <cell r="C570" t="str">
            <v>NRL</v>
          </cell>
          <cell r="D570">
            <v>40094</v>
          </cell>
          <cell r="E570">
            <v>40095</v>
          </cell>
          <cell r="F570">
            <v>2549.9375</v>
          </cell>
          <cell r="G570">
            <v>407.99</v>
          </cell>
          <cell r="I570">
            <v>17000</v>
          </cell>
          <cell r="J570">
            <v>230.56243867647058</v>
          </cell>
          <cell r="K570">
            <v>3919561.4575</v>
          </cell>
          <cell r="L570">
            <v>391.96</v>
          </cell>
          <cell r="M570">
            <v>226.54489803921572</v>
          </cell>
          <cell r="N570" t="str">
            <v>30775-4201</v>
          </cell>
          <cell r="O570">
            <v>3851263.2666666675</v>
          </cell>
          <cell r="P570">
            <v>65748.253333332264</v>
          </cell>
          <cell r="U570">
            <v>3916211.57</v>
          </cell>
        </row>
        <row r="572">
          <cell r="C572" t="str">
            <v>POL</v>
          </cell>
          <cell r="D572">
            <v>40094</v>
          </cell>
          <cell r="E572">
            <v>40098</v>
          </cell>
          <cell r="F572">
            <v>3750</v>
          </cell>
          <cell r="G572">
            <v>600</v>
          </cell>
          <cell r="Q572">
            <v>25000</v>
          </cell>
          <cell r="R572" t="str">
            <v>204196-4201</v>
          </cell>
          <cell r="S572">
            <v>216.15</v>
          </cell>
          <cell r="T572">
            <v>5403750</v>
          </cell>
          <cell r="U572">
            <v>-5404350</v>
          </cell>
        </row>
        <row r="573">
          <cell r="C573" t="str">
            <v>EFUG</v>
          </cell>
          <cell r="D573">
            <v>40094</v>
          </cell>
          <cell r="E573">
            <v>40098</v>
          </cell>
          <cell r="F573">
            <v>1600</v>
          </cell>
          <cell r="G573">
            <v>256</v>
          </cell>
          <cell r="I573">
            <v>16000</v>
          </cell>
          <cell r="J573">
            <v>112.02922625000001</v>
          </cell>
          <cell r="K573">
            <v>1792467.62</v>
          </cell>
          <cell r="L573">
            <v>179.28</v>
          </cell>
          <cell r="M573">
            <v>110.56529859999999</v>
          </cell>
          <cell r="N573" t="str">
            <v>212059-4201</v>
          </cell>
          <cell r="O573">
            <v>1769044.7775999999</v>
          </cell>
          <cell r="P573">
            <v>21822.842400000198</v>
          </cell>
          <cell r="U573">
            <v>1790432.34</v>
          </cell>
        </row>
        <row r="574">
          <cell r="C574" t="str">
            <v>PTC</v>
          </cell>
          <cell r="D574">
            <v>40094</v>
          </cell>
          <cell r="E574">
            <v>40098</v>
          </cell>
          <cell r="F574">
            <v>5000</v>
          </cell>
          <cell r="G574">
            <v>800</v>
          </cell>
          <cell r="I574">
            <v>100000</v>
          </cell>
          <cell r="J574">
            <v>21.541839499999998</v>
          </cell>
          <cell r="K574">
            <v>2154183.9499999997</v>
          </cell>
          <cell r="L574">
            <v>215.44</v>
          </cell>
          <cell r="M574">
            <v>21.135565610859729</v>
          </cell>
          <cell r="N574" t="str">
            <v>203866-4201</v>
          </cell>
          <cell r="O574">
            <v>2113556.5610859729</v>
          </cell>
          <cell r="P574">
            <v>35627.388914026786</v>
          </cell>
          <cell r="U574">
            <v>2148168.5099999998</v>
          </cell>
        </row>
        <row r="575">
          <cell r="G575">
            <v>2063.9899999999998</v>
          </cell>
          <cell r="L575">
            <v>786.68000000000006</v>
          </cell>
          <cell r="U575">
            <v>-1465749.1500000004</v>
          </cell>
        </row>
        <row r="577">
          <cell r="C577" t="str">
            <v>PTC</v>
          </cell>
          <cell r="D577">
            <v>40095</v>
          </cell>
          <cell r="E577">
            <v>40099</v>
          </cell>
          <cell r="F577">
            <v>1250</v>
          </cell>
          <cell r="G577">
            <v>200</v>
          </cell>
          <cell r="Q577">
            <v>25000</v>
          </cell>
          <cell r="R577" t="str">
            <v>203866-4201</v>
          </cell>
          <cell r="S577">
            <v>20.3</v>
          </cell>
          <cell r="T577">
            <v>507500</v>
          </cell>
          <cell r="U577">
            <v>-507700</v>
          </cell>
        </row>
        <row r="579">
          <cell r="C579" t="str">
            <v>POL</v>
          </cell>
          <cell r="D579">
            <v>40102</v>
          </cell>
          <cell r="E579">
            <v>40105</v>
          </cell>
          <cell r="F579">
            <v>3750</v>
          </cell>
          <cell r="G579">
            <v>600</v>
          </cell>
          <cell r="I579">
            <v>25000</v>
          </cell>
          <cell r="J579">
            <v>229.50985359999999</v>
          </cell>
          <cell r="K579">
            <v>5737746.3399999999</v>
          </cell>
          <cell r="L579">
            <v>573.79999999999995</v>
          </cell>
          <cell r="M579">
            <v>217.33990902857147</v>
          </cell>
          <cell r="N579" t="str">
            <v>204196-4201</v>
          </cell>
          <cell r="O579">
            <v>5433497.7257142868</v>
          </cell>
          <cell r="P579">
            <v>300498.61428571306</v>
          </cell>
          <cell r="U579">
            <v>5732822.54</v>
          </cell>
        </row>
        <row r="581">
          <cell r="C581" t="str">
            <v>PTC</v>
          </cell>
          <cell r="D581">
            <v>40105</v>
          </cell>
          <cell r="E581">
            <v>40107</v>
          </cell>
          <cell r="F581">
            <v>7500</v>
          </cell>
          <cell r="G581">
            <v>1200</v>
          </cell>
          <cell r="Q581">
            <v>150000</v>
          </cell>
          <cell r="R581" t="str">
            <v>203866-4201</v>
          </cell>
          <cell r="S581">
            <v>20.276666666666667</v>
          </cell>
          <cell r="T581">
            <v>3041500</v>
          </cell>
          <cell r="U581">
            <v>-3042700</v>
          </cell>
        </row>
        <row r="582">
          <cell r="C582" t="str">
            <v>OGDC</v>
          </cell>
          <cell r="D582">
            <v>40105</v>
          </cell>
          <cell r="E582">
            <v>40107</v>
          </cell>
          <cell r="F582">
            <v>500</v>
          </cell>
          <cell r="G582">
            <v>80</v>
          </cell>
          <cell r="Q582">
            <v>5000</v>
          </cell>
          <cell r="R582" t="str">
            <v>203920-4201</v>
          </cell>
          <cell r="S582">
            <v>107.09220000000001</v>
          </cell>
          <cell r="T582">
            <v>535461</v>
          </cell>
          <cell r="U582">
            <v>-535541</v>
          </cell>
        </row>
        <row r="583">
          <cell r="G583">
            <v>1280</v>
          </cell>
          <cell r="U583">
            <v>-3578241</v>
          </cell>
        </row>
        <row r="585">
          <cell r="C585" t="str">
            <v>FFC</v>
          </cell>
          <cell r="D585">
            <v>40059</v>
          </cell>
          <cell r="E585">
            <v>40063</v>
          </cell>
          <cell r="F585">
            <v>625</v>
          </cell>
          <cell r="G585">
            <v>100</v>
          </cell>
          <cell r="Q585">
            <v>12500</v>
          </cell>
          <cell r="R585" t="str">
            <v>203890-4201</v>
          </cell>
          <cell r="S585">
            <v>96.878079999999997</v>
          </cell>
          <cell r="T585">
            <v>1210976</v>
          </cell>
          <cell r="U585">
            <v>-1211076</v>
          </cell>
        </row>
        <row r="586">
          <cell r="C586" t="str">
            <v>NBP</v>
          </cell>
          <cell r="D586">
            <v>40059</v>
          </cell>
          <cell r="E586">
            <v>40063</v>
          </cell>
          <cell r="F586">
            <v>2499.9375</v>
          </cell>
          <cell r="G586">
            <v>399.99</v>
          </cell>
          <cell r="I586">
            <v>50000</v>
          </cell>
          <cell r="J586">
            <v>76.032870950000003</v>
          </cell>
          <cell r="K586">
            <v>3801643.5475000003</v>
          </cell>
          <cell r="L586">
            <v>380.16</v>
          </cell>
          <cell r="M586">
            <v>70.989102533333323</v>
          </cell>
          <cell r="N586" t="str">
            <v>203882-4201</v>
          </cell>
          <cell r="O586">
            <v>3549455.126666666</v>
          </cell>
          <cell r="P586">
            <v>249688.48333333409</v>
          </cell>
          <cell r="U586">
            <v>3798363.46</v>
          </cell>
        </row>
        <row r="587">
          <cell r="G587">
            <v>499.99</v>
          </cell>
          <cell r="L587">
            <v>380.16</v>
          </cell>
          <cell r="U587">
            <v>2587287.46</v>
          </cell>
        </row>
        <row r="589">
          <cell r="C589" t="str">
            <v>PTC</v>
          </cell>
          <cell r="D589">
            <v>40085</v>
          </cell>
          <cell r="E589">
            <v>40087</v>
          </cell>
          <cell r="F589">
            <v>5125</v>
          </cell>
          <cell r="G589">
            <v>820</v>
          </cell>
          <cell r="Q589">
            <v>102500</v>
          </cell>
          <cell r="R589" t="str">
            <v>203866-4201</v>
          </cell>
          <cell r="S589">
            <v>20.76</v>
          </cell>
          <cell r="T589">
            <v>2127900</v>
          </cell>
          <cell r="U589">
            <v>-2128720</v>
          </cell>
        </row>
        <row r="590">
          <cell r="C590" t="str">
            <v>PTC</v>
          </cell>
          <cell r="D590">
            <v>40085</v>
          </cell>
          <cell r="E590">
            <v>40087</v>
          </cell>
          <cell r="F590">
            <v>0</v>
          </cell>
          <cell r="G590">
            <v>0</v>
          </cell>
          <cell r="I590">
            <v>102500</v>
          </cell>
          <cell r="J590">
            <v>22.020975609756096</v>
          </cell>
          <cell r="K590">
            <v>2257150</v>
          </cell>
          <cell r="L590">
            <v>225.74</v>
          </cell>
          <cell r="M590">
            <v>21.135565610859729</v>
          </cell>
          <cell r="N590" t="str">
            <v>203866-4201</v>
          </cell>
          <cell r="O590">
            <v>2166395.4751131223</v>
          </cell>
          <cell r="P590">
            <v>90754.524886877742</v>
          </cell>
          <cell r="U590">
            <v>2256924.2599999998</v>
          </cell>
        </row>
        <row r="591">
          <cell r="G591">
            <v>820</v>
          </cell>
          <cell r="L591">
            <v>225.74</v>
          </cell>
          <cell r="U591">
            <v>128204.25999999978</v>
          </cell>
        </row>
        <row r="593">
          <cell r="C593" t="str">
            <v>PTC</v>
          </cell>
          <cell r="D593">
            <v>40105</v>
          </cell>
          <cell r="E593">
            <v>40107</v>
          </cell>
          <cell r="F593">
            <v>2500</v>
          </cell>
          <cell r="G593">
            <v>400</v>
          </cell>
          <cell r="K593">
            <v>-1004000</v>
          </cell>
          <cell r="Q593">
            <v>50000</v>
          </cell>
          <cell r="R593" t="str">
            <v>203866-4201</v>
          </cell>
          <cell r="S593">
            <v>20.13</v>
          </cell>
          <cell r="T593">
            <v>1006500</v>
          </cell>
          <cell r="U593">
            <v>-1006900</v>
          </cell>
        </row>
        <row r="597">
          <cell r="C597" t="str">
            <v>PTC</v>
          </cell>
          <cell r="D597">
            <v>40101</v>
          </cell>
          <cell r="E597">
            <v>40105</v>
          </cell>
          <cell r="F597">
            <v>10738.875</v>
          </cell>
          <cell r="G597">
            <v>1718.22</v>
          </cell>
          <cell r="I597">
            <v>214777</v>
          </cell>
          <cell r="J597">
            <v>21.799998626482349</v>
          </cell>
          <cell r="K597">
            <v>4682138.3049999997</v>
          </cell>
          <cell r="L597">
            <v>468.21</v>
          </cell>
          <cell r="M597">
            <v>20.296627627108446</v>
          </cell>
          <cell r="N597" t="str">
            <v>203866-4201</v>
          </cell>
          <cell r="O597">
            <v>4359248.7918674704</v>
          </cell>
          <cell r="P597">
            <v>312150.63813252957</v>
          </cell>
          <cell r="U597">
            <v>4669213</v>
          </cell>
        </row>
        <row r="600">
          <cell r="C600" t="str">
            <v>HUBC</v>
          </cell>
          <cell r="D600">
            <v>40122</v>
          </cell>
          <cell r="E600">
            <v>40127</v>
          </cell>
          <cell r="F600">
            <v>450</v>
          </cell>
          <cell r="G600">
            <v>72</v>
          </cell>
          <cell r="H600">
            <v>522</v>
          </cell>
          <cell r="J600">
            <v>29.576555555555554</v>
          </cell>
          <cell r="K600">
            <v>-266189</v>
          </cell>
          <cell r="Q600">
            <v>9000</v>
          </cell>
          <cell r="R600" t="str">
            <v>203840-4201</v>
          </cell>
          <cell r="S600">
            <v>29.626555555555555</v>
          </cell>
          <cell r="T600">
            <v>266639</v>
          </cell>
          <cell r="U600">
            <v>-266711</v>
          </cell>
        </row>
        <row r="601">
          <cell r="C601" t="str">
            <v>EFUG</v>
          </cell>
          <cell r="D601">
            <v>40122</v>
          </cell>
          <cell r="E601">
            <v>40127</v>
          </cell>
          <cell r="F601">
            <v>250</v>
          </cell>
          <cell r="G601">
            <v>40</v>
          </cell>
          <cell r="H601">
            <v>338.51</v>
          </cell>
          <cell r="I601">
            <v>5000</v>
          </cell>
          <cell r="J601">
            <v>97.012299999999996</v>
          </cell>
          <cell r="K601">
            <v>485061.5</v>
          </cell>
          <cell r="L601">
            <v>48.51</v>
          </cell>
          <cell r="M601">
            <v>110.56529860000001</v>
          </cell>
          <cell r="N601" t="str">
            <v>212059-4201</v>
          </cell>
          <cell r="O601">
            <v>552826.49300000002</v>
          </cell>
          <cell r="P601">
            <v>-68014.993000000017</v>
          </cell>
          <cell r="U601">
            <v>484722.99</v>
          </cell>
        </row>
        <row r="602">
          <cell r="F602">
            <v>700</v>
          </cell>
          <cell r="G602">
            <v>112</v>
          </cell>
          <cell r="K602">
            <v>218872.5</v>
          </cell>
          <cell r="L602">
            <v>48.51</v>
          </cell>
          <cell r="U602">
            <v>218011.99</v>
          </cell>
        </row>
        <row r="604">
          <cell r="C604" t="str">
            <v>HUBC</v>
          </cell>
          <cell r="D604">
            <v>40129</v>
          </cell>
          <cell r="E604">
            <v>40133</v>
          </cell>
          <cell r="F604">
            <v>25</v>
          </cell>
          <cell r="G604">
            <v>4</v>
          </cell>
          <cell r="H604">
            <v>29</v>
          </cell>
          <cell r="J604">
            <v>29.4</v>
          </cell>
          <cell r="K604">
            <v>-14700</v>
          </cell>
          <cell r="Q604">
            <v>500</v>
          </cell>
          <cell r="R604" t="str">
            <v>203840-4201</v>
          </cell>
          <cell r="S604">
            <v>29.45</v>
          </cell>
          <cell r="T604">
            <v>14725</v>
          </cell>
          <cell r="U604">
            <v>-14729</v>
          </cell>
        </row>
        <row r="605">
          <cell r="C605" t="str">
            <v>KAPCO</v>
          </cell>
          <cell r="D605">
            <v>40129</v>
          </cell>
          <cell r="E605">
            <v>40133</v>
          </cell>
          <cell r="F605">
            <v>2500</v>
          </cell>
          <cell r="G605">
            <v>400</v>
          </cell>
          <cell r="H605">
            <v>2900</v>
          </cell>
          <cell r="J605">
            <v>45.521479999999997</v>
          </cell>
          <cell r="K605">
            <v>-2276074</v>
          </cell>
          <cell r="Q605">
            <v>50000</v>
          </cell>
          <cell r="R605" t="str">
            <v>205443-4201</v>
          </cell>
          <cell r="S605">
            <v>45.571480000000001</v>
          </cell>
          <cell r="T605">
            <v>2278574</v>
          </cell>
          <cell r="U605">
            <v>-2278974</v>
          </cell>
        </row>
        <row r="606">
          <cell r="F606">
            <v>2525</v>
          </cell>
          <cell r="G606">
            <v>404</v>
          </cell>
          <cell r="K606">
            <v>-2290774</v>
          </cell>
        </row>
        <row r="608">
          <cell r="C608" t="str">
            <v>ENGRO</v>
          </cell>
          <cell r="D608">
            <v>40130</v>
          </cell>
          <cell r="E608">
            <v>40133</v>
          </cell>
          <cell r="F608">
            <v>3000</v>
          </cell>
          <cell r="G608">
            <v>480</v>
          </cell>
          <cell r="H608">
            <v>4017.59</v>
          </cell>
          <cell r="I608">
            <v>30000</v>
          </cell>
          <cell r="J608">
            <v>179.19326666666666</v>
          </cell>
          <cell r="K608">
            <v>5375798</v>
          </cell>
          <cell r="L608">
            <v>537.59</v>
          </cell>
          <cell r="M608">
            <v>173.90245400000066</v>
          </cell>
          <cell r="N608" t="str">
            <v>203807-4201</v>
          </cell>
          <cell r="O608">
            <v>5217073.6200000197</v>
          </cell>
          <cell r="P608">
            <v>155724.37999998033</v>
          </cell>
          <cell r="U608">
            <v>5371780.4100000001</v>
          </cell>
        </row>
        <row r="609">
          <cell r="E609">
            <v>40133</v>
          </cell>
          <cell r="K609">
            <v>3085024</v>
          </cell>
        </row>
        <row r="611">
          <cell r="C611" t="str">
            <v>KAPCO</v>
          </cell>
          <cell r="D611">
            <v>40130</v>
          </cell>
          <cell r="E611">
            <v>40134</v>
          </cell>
          <cell r="F611">
            <v>4000</v>
          </cell>
          <cell r="G611">
            <v>640</v>
          </cell>
          <cell r="H611">
            <v>4640</v>
          </cell>
          <cell r="J611">
            <v>45.621906250000002</v>
          </cell>
          <cell r="K611">
            <v>-3649752.5</v>
          </cell>
          <cell r="Q611">
            <v>80000</v>
          </cell>
          <cell r="R611" t="str">
            <v>205443-4201</v>
          </cell>
          <cell r="S611">
            <v>45.671906249999999</v>
          </cell>
          <cell r="T611">
            <v>3653752.5</v>
          </cell>
          <cell r="U611">
            <v>-3654392.5</v>
          </cell>
        </row>
        <row r="613">
          <cell r="C613" t="str">
            <v>KAPCO</v>
          </cell>
          <cell r="D613">
            <v>40133</v>
          </cell>
          <cell r="E613">
            <v>40135</v>
          </cell>
          <cell r="F613">
            <v>2500</v>
          </cell>
          <cell r="G613">
            <v>400</v>
          </cell>
          <cell r="H613">
            <v>2900</v>
          </cell>
          <cell r="J613">
            <v>46.193899999999999</v>
          </cell>
          <cell r="K613">
            <v>-2309695</v>
          </cell>
          <cell r="Q613">
            <v>50000</v>
          </cell>
          <cell r="R613" t="str">
            <v>205443-4201</v>
          </cell>
          <cell r="S613">
            <v>46.243899999999996</v>
          </cell>
          <cell r="T613">
            <v>2312195</v>
          </cell>
          <cell r="U613">
            <v>-2312595</v>
          </cell>
        </row>
        <row r="615">
          <cell r="C615" t="str">
            <v>HUBC</v>
          </cell>
          <cell r="D615">
            <v>40133</v>
          </cell>
          <cell r="E615">
            <v>40135</v>
          </cell>
          <cell r="F615">
            <v>4519</v>
          </cell>
          <cell r="G615">
            <v>723.04</v>
          </cell>
          <cell r="H615">
            <v>5242.04</v>
          </cell>
          <cell r="J615">
            <v>29.997228621059737</v>
          </cell>
          <cell r="K615">
            <v>-2711179.52</v>
          </cell>
          <cell r="Q615">
            <v>90381</v>
          </cell>
          <cell r="R615" t="str">
            <v>203840-4201</v>
          </cell>
          <cell r="S615">
            <v>30.047228067846117</v>
          </cell>
          <cell r="T615">
            <v>2715698.52</v>
          </cell>
          <cell r="U615">
            <v>-2716421.56</v>
          </cell>
        </row>
        <row r="617">
          <cell r="E617">
            <v>40135</v>
          </cell>
          <cell r="F617">
            <v>7019</v>
          </cell>
          <cell r="G617">
            <v>1123.04</v>
          </cell>
          <cell r="K617">
            <v>-5020874.5199999996</v>
          </cell>
        </row>
        <row r="619">
          <cell r="C619" t="str">
            <v>KAPCO</v>
          </cell>
          <cell r="D619">
            <v>40134</v>
          </cell>
          <cell r="E619">
            <v>40136</v>
          </cell>
          <cell r="F619">
            <v>4999.9975000000004</v>
          </cell>
          <cell r="G619">
            <v>799.99</v>
          </cell>
          <cell r="H619">
            <v>5799.9875000000002</v>
          </cell>
          <cell r="J619">
            <v>45.998333625000001</v>
          </cell>
          <cell r="K619">
            <v>-4599833.3624999998</v>
          </cell>
          <cell r="Q619">
            <v>100000</v>
          </cell>
          <cell r="R619" t="str">
            <v>205443-4201</v>
          </cell>
          <cell r="S619">
            <v>46.048333599999992</v>
          </cell>
          <cell r="T619">
            <v>4604833.3599999994</v>
          </cell>
          <cell r="U619">
            <v>-4605633.3499999996</v>
          </cell>
        </row>
        <row r="621">
          <cell r="C621" t="str">
            <v>HUBC</v>
          </cell>
          <cell r="D621">
            <v>40134</v>
          </cell>
          <cell r="E621">
            <v>40136</v>
          </cell>
          <cell r="F621">
            <v>2500</v>
          </cell>
          <cell r="G621">
            <v>400</v>
          </cell>
          <cell r="H621">
            <v>2900</v>
          </cell>
          <cell r="J621">
            <v>29.823562400000004</v>
          </cell>
          <cell r="K621">
            <v>-1491178.12</v>
          </cell>
          <cell r="Q621">
            <v>50000</v>
          </cell>
          <cell r="R621" t="str">
            <v>203840-4201</v>
          </cell>
          <cell r="S621">
            <v>29.873562400000001</v>
          </cell>
          <cell r="T621">
            <v>1493678.12</v>
          </cell>
          <cell r="U621">
            <v>-1494078.12</v>
          </cell>
        </row>
        <row r="623">
          <cell r="E623">
            <v>40136</v>
          </cell>
          <cell r="F623">
            <v>7499.9975000000004</v>
          </cell>
          <cell r="G623">
            <v>1199.99</v>
          </cell>
          <cell r="K623">
            <v>-6091011.4824999999</v>
          </cell>
        </row>
        <row r="626">
          <cell r="C626" t="str">
            <v>KAPCO</v>
          </cell>
          <cell r="D626">
            <v>40135</v>
          </cell>
          <cell r="E626">
            <v>40137</v>
          </cell>
          <cell r="F626">
            <v>1500</v>
          </cell>
          <cell r="G626">
            <v>240</v>
          </cell>
          <cell r="H626">
            <v>1740</v>
          </cell>
          <cell r="J626">
            <v>45.675670000000004</v>
          </cell>
          <cell r="K626">
            <v>-1370270.1</v>
          </cell>
          <cell r="Q626">
            <v>30000</v>
          </cell>
          <cell r="R626" t="str">
            <v>205443-4201</v>
          </cell>
          <cell r="S626">
            <v>45.725670000000001</v>
          </cell>
          <cell r="T626">
            <v>1371770.1</v>
          </cell>
          <cell r="U626">
            <v>-1372010.1</v>
          </cell>
        </row>
        <row r="628">
          <cell r="C628" t="str">
            <v>HUBC</v>
          </cell>
          <cell r="D628">
            <v>40135</v>
          </cell>
          <cell r="E628">
            <v>40137</v>
          </cell>
          <cell r="F628">
            <v>2500</v>
          </cell>
          <cell r="G628">
            <v>400</v>
          </cell>
          <cell r="H628">
            <v>2900</v>
          </cell>
          <cell r="J628">
            <v>30.648598</v>
          </cell>
          <cell r="K628">
            <v>-1532429.9</v>
          </cell>
          <cell r="Q628">
            <v>50000</v>
          </cell>
          <cell r="R628" t="str">
            <v>203840-4201</v>
          </cell>
          <cell r="S628">
            <v>30.698597999999997</v>
          </cell>
          <cell r="T628">
            <v>1534929.9</v>
          </cell>
          <cell r="U628">
            <v>-1535329.9</v>
          </cell>
        </row>
        <row r="630">
          <cell r="E630">
            <v>40137</v>
          </cell>
          <cell r="F630">
            <v>4000</v>
          </cell>
          <cell r="G630">
            <v>640</v>
          </cell>
          <cell r="K630">
            <v>-2902700</v>
          </cell>
        </row>
        <row r="633">
          <cell r="C633" t="str">
            <v>KAPCO</v>
          </cell>
          <cell r="D633">
            <v>40136</v>
          </cell>
          <cell r="E633">
            <v>40140</v>
          </cell>
          <cell r="F633">
            <v>250</v>
          </cell>
          <cell r="G633">
            <v>40</v>
          </cell>
          <cell r="H633">
            <v>290</v>
          </cell>
          <cell r="J633">
            <v>45.95</v>
          </cell>
          <cell r="K633">
            <v>-229750</v>
          </cell>
          <cell r="Q633">
            <v>5000</v>
          </cell>
          <cell r="R633" t="str">
            <v>205443-4201</v>
          </cell>
          <cell r="S633">
            <v>46</v>
          </cell>
          <cell r="T633">
            <v>230000</v>
          </cell>
          <cell r="U633">
            <v>-230040</v>
          </cell>
        </row>
        <row r="635">
          <cell r="C635" t="str">
            <v>MCB</v>
          </cell>
          <cell r="D635">
            <v>40137</v>
          </cell>
          <cell r="E635">
            <v>40141</v>
          </cell>
          <cell r="F635">
            <v>1500</v>
          </cell>
          <cell r="G635">
            <v>240</v>
          </cell>
          <cell r="H635">
            <v>1740</v>
          </cell>
          <cell r="J635">
            <v>220.5</v>
          </cell>
          <cell r="K635">
            <v>-2205000</v>
          </cell>
          <cell r="Q635">
            <v>10000</v>
          </cell>
          <cell r="R635" t="str">
            <v>203874-4201</v>
          </cell>
          <cell r="S635">
            <v>220.65</v>
          </cell>
          <cell r="T635">
            <v>2206500</v>
          </cell>
          <cell r="U635">
            <v>-2206740</v>
          </cell>
        </row>
        <row r="637">
          <cell r="C637" t="str">
            <v>OGDC</v>
          </cell>
          <cell r="D637">
            <v>40140</v>
          </cell>
          <cell r="E637">
            <v>40142</v>
          </cell>
          <cell r="F637">
            <v>500</v>
          </cell>
          <cell r="G637">
            <v>80</v>
          </cell>
          <cell r="H637">
            <v>634.51</v>
          </cell>
          <cell r="I637">
            <v>5000</v>
          </cell>
          <cell r="J637">
            <v>109.03419199999999</v>
          </cell>
          <cell r="K637">
            <v>545170.96</v>
          </cell>
          <cell r="L637">
            <v>54.51</v>
          </cell>
          <cell r="M637">
            <v>107.09219999999925</v>
          </cell>
          <cell r="N637" t="str">
            <v>203920-4201</v>
          </cell>
          <cell r="O637">
            <v>535460.99999999627</v>
          </cell>
          <cell r="P637">
            <v>9209.960000003688</v>
          </cell>
          <cell r="U637">
            <v>544536.44999999995</v>
          </cell>
        </row>
        <row r="639">
          <cell r="C639" t="str">
            <v>KAPCO</v>
          </cell>
          <cell r="D639">
            <v>40142</v>
          </cell>
          <cell r="E639">
            <v>40148</v>
          </cell>
          <cell r="F639">
            <v>1750</v>
          </cell>
          <cell r="G639">
            <v>280</v>
          </cell>
          <cell r="H639">
            <v>2030</v>
          </cell>
          <cell r="J639">
            <v>45.499285714285712</v>
          </cell>
          <cell r="K639">
            <v>-1592475</v>
          </cell>
          <cell r="Q639">
            <v>35000</v>
          </cell>
          <cell r="R639" t="str">
            <v>205443-4201</v>
          </cell>
          <cell r="S639">
            <v>45.549285714285716</v>
          </cell>
          <cell r="T639">
            <v>1594225</v>
          </cell>
          <cell r="U639">
            <v>-1594505</v>
          </cell>
        </row>
        <row r="640">
          <cell r="C640" t="str">
            <v>HUBC</v>
          </cell>
          <cell r="D640">
            <v>40142</v>
          </cell>
          <cell r="E640">
            <v>40148</v>
          </cell>
          <cell r="F640">
            <v>2500</v>
          </cell>
          <cell r="G640">
            <v>400</v>
          </cell>
          <cell r="H640">
            <v>2900</v>
          </cell>
          <cell r="J640">
            <v>30.605322000000001</v>
          </cell>
          <cell r="K640">
            <v>-1530266.1</v>
          </cell>
          <cell r="Q640">
            <v>50000</v>
          </cell>
          <cell r="R640" t="str">
            <v>203840-4201</v>
          </cell>
          <cell r="S640">
            <v>30.655322000000002</v>
          </cell>
          <cell r="T640">
            <v>1532766.1</v>
          </cell>
          <cell r="U640">
            <v>-1533166.1</v>
          </cell>
        </row>
        <row r="641">
          <cell r="G641">
            <v>680</v>
          </cell>
          <cell r="H641">
            <v>4930</v>
          </cell>
          <cell r="K641">
            <v>-3122741.1</v>
          </cell>
        </row>
        <row r="643">
          <cell r="C643" t="str">
            <v>HUBC</v>
          </cell>
          <cell r="D643">
            <v>40143</v>
          </cell>
          <cell r="E643">
            <v>40149</v>
          </cell>
          <cell r="F643">
            <v>500</v>
          </cell>
          <cell r="G643">
            <v>80</v>
          </cell>
          <cell r="H643">
            <v>580</v>
          </cell>
          <cell r="J643">
            <v>30.25</v>
          </cell>
          <cell r="K643">
            <v>-302500</v>
          </cell>
          <cell r="Q643">
            <v>10000</v>
          </cell>
          <cell r="R643" t="str">
            <v>203840-4201</v>
          </cell>
          <cell r="S643">
            <v>30.3</v>
          </cell>
          <cell r="T643">
            <v>303000</v>
          </cell>
          <cell r="U643">
            <v>-303080</v>
          </cell>
        </row>
        <row r="644">
          <cell r="C644" t="str">
            <v>HUBC</v>
          </cell>
          <cell r="D644">
            <v>40143</v>
          </cell>
          <cell r="E644">
            <v>40149</v>
          </cell>
          <cell r="F644">
            <v>1000</v>
          </cell>
          <cell r="G644">
            <v>160</v>
          </cell>
          <cell r="H644">
            <v>1160</v>
          </cell>
          <cell r="J644">
            <v>30.225000000000001</v>
          </cell>
          <cell r="K644">
            <v>-604500</v>
          </cell>
          <cell r="Q644">
            <v>20000</v>
          </cell>
          <cell r="R644" t="str">
            <v>203840-4201</v>
          </cell>
          <cell r="S644">
            <v>30.274999999999999</v>
          </cell>
          <cell r="T644">
            <v>605500</v>
          </cell>
          <cell r="U644">
            <v>-605660</v>
          </cell>
        </row>
        <row r="645">
          <cell r="C645" t="str">
            <v>HUBC</v>
          </cell>
          <cell r="D645">
            <v>40143</v>
          </cell>
          <cell r="E645">
            <v>40149</v>
          </cell>
          <cell r="F645">
            <v>1500</v>
          </cell>
          <cell r="G645">
            <v>240</v>
          </cell>
          <cell r="H645">
            <v>1740</v>
          </cell>
          <cell r="J645">
            <v>30.241602333333333</v>
          </cell>
          <cell r="K645">
            <v>-907248.07</v>
          </cell>
          <cell r="Q645">
            <v>30000</v>
          </cell>
          <cell r="R645" t="str">
            <v>203840-4201</v>
          </cell>
          <cell r="S645">
            <v>30.29160233333333</v>
          </cell>
          <cell r="T645">
            <v>908748.07</v>
          </cell>
          <cell r="U645">
            <v>-908988.07</v>
          </cell>
        </row>
        <row r="646">
          <cell r="G646">
            <v>480</v>
          </cell>
          <cell r="H646">
            <v>3480</v>
          </cell>
          <cell r="K646">
            <v>-1814248.0699999998</v>
          </cell>
        </row>
        <row r="648">
          <cell r="C648" t="str">
            <v>SFWF</v>
          </cell>
          <cell r="D648">
            <v>40148</v>
          </cell>
          <cell r="E648">
            <v>40150</v>
          </cell>
          <cell r="F648">
            <v>6.25E-2</v>
          </cell>
          <cell r="G648">
            <v>0.01</v>
          </cell>
          <cell r="H648">
            <v>7.2499999999999995E-2</v>
          </cell>
          <cell r="J648">
            <v>5.7075000000000005</v>
          </cell>
          <cell r="K648">
            <v>-5.7075000000000005</v>
          </cell>
          <cell r="Q648">
            <v>1</v>
          </cell>
          <cell r="R648" t="str">
            <v>0205346-4271</v>
          </cell>
          <cell r="S648">
            <v>5.7700000000000005</v>
          </cell>
          <cell r="T648">
            <v>5.7700000000000005</v>
          </cell>
          <cell r="U648">
            <v>-5.78</v>
          </cell>
        </row>
        <row r="649">
          <cell r="C649" t="str">
            <v>HUBC</v>
          </cell>
          <cell r="D649">
            <v>40148</v>
          </cell>
          <cell r="E649">
            <v>40150</v>
          </cell>
          <cell r="F649">
            <v>50000</v>
          </cell>
          <cell r="G649">
            <v>8000</v>
          </cell>
          <cell r="H649">
            <v>61005</v>
          </cell>
          <cell r="I649">
            <v>1000000</v>
          </cell>
          <cell r="J649">
            <v>30.05</v>
          </cell>
          <cell r="K649">
            <v>30050000</v>
          </cell>
          <cell r="L649">
            <v>3005</v>
          </cell>
          <cell r="M649">
            <v>32.253572190839698</v>
          </cell>
          <cell r="N649" t="str">
            <v>203840-4201</v>
          </cell>
          <cell r="O649">
            <v>32253572.190839697</v>
          </cell>
          <cell r="P649">
            <v>-2253572.1908396967</v>
          </cell>
          <cell r="U649">
            <v>29988995</v>
          </cell>
        </row>
        <row r="650">
          <cell r="G650">
            <v>8000.01</v>
          </cell>
          <cell r="K650">
            <v>30049994.2925</v>
          </cell>
          <cell r="U650">
            <v>29988989.219999999</v>
          </cell>
        </row>
        <row r="652">
          <cell r="C652" t="str">
            <v>HUBC</v>
          </cell>
          <cell r="D652">
            <v>40149</v>
          </cell>
          <cell r="E652">
            <v>40151</v>
          </cell>
          <cell r="F652">
            <v>15000</v>
          </cell>
          <cell r="G652">
            <v>2400</v>
          </cell>
          <cell r="H652">
            <v>18304.5</v>
          </cell>
          <cell r="I652">
            <v>300000</v>
          </cell>
          <cell r="J652">
            <v>30.15</v>
          </cell>
          <cell r="K652">
            <v>9045000</v>
          </cell>
          <cell r="L652">
            <v>904.5</v>
          </cell>
          <cell r="M652">
            <v>32.253572190839698</v>
          </cell>
          <cell r="N652" t="str">
            <v>203840-4201</v>
          </cell>
          <cell r="O652">
            <v>9676071.6572519094</v>
          </cell>
          <cell r="P652">
            <v>-646071.65725190938</v>
          </cell>
          <cell r="U652">
            <v>9026695.5</v>
          </cell>
        </row>
        <row r="654">
          <cell r="C654" t="str">
            <v>UBL</v>
          </cell>
          <cell r="D654">
            <v>40150</v>
          </cell>
          <cell r="E654">
            <v>40154</v>
          </cell>
          <cell r="F654">
            <v>500</v>
          </cell>
          <cell r="G654">
            <v>80</v>
          </cell>
          <cell r="H654">
            <v>580</v>
          </cell>
          <cell r="J654">
            <v>57.4</v>
          </cell>
          <cell r="K654">
            <v>-574000</v>
          </cell>
          <cell r="Q654">
            <v>10000</v>
          </cell>
          <cell r="R654" t="str">
            <v>206407-4201</v>
          </cell>
          <cell r="S654">
            <v>57.45</v>
          </cell>
          <cell r="T654">
            <v>574500</v>
          </cell>
          <cell r="U654">
            <v>-574580</v>
          </cell>
        </row>
        <row r="656">
          <cell r="C656" t="str">
            <v>HUBC</v>
          </cell>
          <cell r="D656">
            <v>40149</v>
          </cell>
          <cell r="E656">
            <v>40154</v>
          </cell>
          <cell r="F656">
            <v>9350</v>
          </cell>
          <cell r="G656">
            <v>1496</v>
          </cell>
          <cell r="H656">
            <v>10846</v>
          </cell>
          <cell r="J656">
            <v>30.15</v>
          </cell>
          <cell r="K656">
            <v>-5638050</v>
          </cell>
          <cell r="Q656">
            <v>187000</v>
          </cell>
          <cell r="R656" t="str">
            <v>203840-4201</v>
          </cell>
          <cell r="S656">
            <v>30.2</v>
          </cell>
          <cell r="T656">
            <v>5647400</v>
          </cell>
          <cell r="U656">
            <v>-5648896</v>
          </cell>
        </row>
        <row r="657">
          <cell r="C657" t="str">
            <v>HUBC</v>
          </cell>
          <cell r="D657">
            <v>40150</v>
          </cell>
          <cell r="E657">
            <v>40154</v>
          </cell>
          <cell r="F657">
            <v>55650</v>
          </cell>
          <cell r="G657">
            <v>8904</v>
          </cell>
          <cell r="H657">
            <v>64554</v>
          </cell>
          <cell r="J657">
            <v>30.64</v>
          </cell>
          <cell r="K657">
            <v>-34102320</v>
          </cell>
          <cell r="Q657">
            <v>1113000</v>
          </cell>
          <cell r="R657" t="str">
            <v>203840-4201</v>
          </cell>
          <cell r="S657">
            <v>30.69</v>
          </cell>
          <cell r="T657">
            <v>34157970</v>
          </cell>
          <cell r="U657">
            <v>-34166874</v>
          </cell>
        </row>
        <row r="658">
          <cell r="G658">
            <v>10400</v>
          </cell>
          <cell r="H658">
            <v>75400</v>
          </cell>
          <cell r="K658">
            <v>-39740370</v>
          </cell>
        </row>
        <row r="660">
          <cell r="C660" t="str">
            <v>DOL</v>
          </cell>
          <cell r="D660">
            <v>40154</v>
          </cell>
          <cell r="E660">
            <v>40156</v>
          </cell>
          <cell r="F660">
            <v>3170</v>
          </cell>
          <cell r="G660">
            <v>507.2</v>
          </cell>
          <cell r="H660">
            <v>3728.66</v>
          </cell>
          <cell r="I660">
            <v>63400</v>
          </cell>
          <cell r="J660">
            <v>8.1154574132492119</v>
          </cell>
          <cell r="K660">
            <v>514520.00000000006</v>
          </cell>
          <cell r="L660">
            <v>51.46</v>
          </cell>
          <cell r="M660">
            <v>7.54</v>
          </cell>
          <cell r="N660" t="str">
            <v>202428-4201</v>
          </cell>
          <cell r="O660">
            <v>478036</v>
          </cell>
          <cell r="P660">
            <v>33314.000000000044</v>
          </cell>
          <cell r="U660">
            <v>510791.34</v>
          </cell>
        </row>
        <row r="661">
          <cell r="C661" t="str">
            <v>DOL</v>
          </cell>
          <cell r="D661">
            <v>40154</v>
          </cell>
          <cell r="E661">
            <v>40156</v>
          </cell>
          <cell r="F661">
            <v>700</v>
          </cell>
          <cell r="G661">
            <v>112</v>
          </cell>
          <cell r="H661">
            <v>823.48</v>
          </cell>
          <cell r="I661">
            <v>14000</v>
          </cell>
          <cell r="J661">
            <v>8.201428571428572</v>
          </cell>
          <cell r="K661">
            <v>114820</v>
          </cell>
          <cell r="L661">
            <v>11.48</v>
          </cell>
          <cell r="M661">
            <v>7.54</v>
          </cell>
          <cell r="N661" t="str">
            <v>202428-4201</v>
          </cell>
          <cell r="O661">
            <v>105560</v>
          </cell>
          <cell r="P661">
            <v>8560</v>
          </cell>
          <cell r="U661">
            <v>113996.52</v>
          </cell>
        </row>
        <row r="662">
          <cell r="G662">
            <v>619.20000000000005</v>
          </cell>
          <cell r="H662">
            <v>4552.1399999999994</v>
          </cell>
          <cell r="K662">
            <v>629340</v>
          </cell>
          <cell r="L662">
            <v>62.94</v>
          </cell>
        </row>
        <row r="664">
          <cell r="C664" t="str">
            <v>KAPCO</v>
          </cell>
          <cell r="D664">
            <v>40155</v>
          </cell>
          <cell r="E664">
            <v>40157</v>
          </cell>
          <cell r="F664">
            <v>250</v>
          </cell>
          <cell r="G664">
            <v>40</v>
          </cell>
          <cell r="H664">
            <v>290</v>
          </cell>
          <cell r="J664">
            <v>44.996000000000002</v>
          </cell>
          <cell r="K664">
            <v>-224980</v>
          </cell>
          <cell r="Q664">
            <v>5000</v>
          </cell>
          <cell r="R664" t="str">
            <v>205443-4201</v>
          </cell>
          <cell r="S664">
            <v>45.045999999999999</v>
          </cell>
          <cell r="T664">
            <v>225230</v>
          </cell>
          <cell r="U664">
            <v>-225270</v>
          </cell>
        </row>
        <row r="665">
          <cell r="C665" t="str">
            <v>KAPCO</v>
          </cell>
          <cell r="D665">
            <v>40155</v>
          </cell>
          <cell r="E665">
            <v>40157</v>
          </cell>
          <cell r="F665">
            <v>500</v>
          </cell>
          <cell r="G665">
            <v>80</v>
          </cell>
          <cell r="H665">
            <v>580</v>
          </cell>
          <cell r="J665">
            <v>45.25</v>
          </cell>
          <cell r="K665">
            <v>-452500</v>
          </cell>
          <cell r="Q665">
            <v>10000</v>
          </cell>
          <cell r="R665" t="str">
            <v>205443-4201</v>
          </cell>
          <cell r="S665">
            <v>45.3</v>
          </cell>
          <cell r="T665">
            <v>453000</v>
          </cell>
          <cell r="U665">
            <v>-453080</v>
          </cell>
        </row>
        <row r="666">
          <cell r="G666">
            <v>120</v>
          </cell>
          <cell r="H666">
            <v>870</v>
          </cell>
          <cell r="K666">
            <v>-677480</v>
          </cell>
        </row>
        <row r="668">
          <cell r="C668" t="str">
            <v>KAPCO</v>
          </cell>
          <cell r="D668">
            <v>40156</v>
          </cell>
          <cell r="E668">
            <v>40158</v>
          </cell>
          <cell r="F668">
            <v>250</v>
          </cell>
          <cell r="G668">
            <v>40</v>
          </cell>
          <cell r="H668">
            <v>290</v>
          </cell>
          <cell r="J668">
            <v>44.890999999999998</v>
          </cell>
          <cell r="K668">
            <v>-224455</v>
          </cell>
          <cell r="Q668">
            <v>5000</v>
          </cell>
          <cell r="R668" t="str">
            <v>205443-4201</v>
          </cell>
          <cell r="S668">
            <v>44.941000000000003</v>
          </cell>
          <cell r="T668">
            <v>224705</v>
          </cell>
          <cell r="U668">
            <v>-224745</v>
          </cell>
        </row>
        <row r="670">
          <cell r="C670" t="str">
            <v>KAPCO</v>
          </cell>
          <cell r="D670">
            <v>40162</v>
          </cell>
          <cell r="E670">
            <v>40164</v>
          </cell>
          <cell r="F670">
            <v>1000</v>
          </cell>
          <cell r="G670">
            <v>160</v>
          </cell>
          <cell r="H670">
            <v>1253.5899999999999</v>
          </cell>
          <cell r="I670">
            <v>20000</v>
          </cell>
          <cell r="J670">
            <v>46.792335999999999</v>
          </cell>
          <cell r="K670">
            <v>935846.72</v>
          </cell>
          <cell r="L670">
            <v>93.59</v>
          </cell>
          <cell r="M670">
            <v>45.806175567567571</v>
          </cell>
          <cell r="N670" t="str">
            <v>205443-4201</v>
          </cell>
          <cell r="O670">
            <v>916123.51135135139</v>
          </cell>
          <cell r="P670">
            <v>18723.208648648579</v>
          </cell>
          <cell r="U670">
            <v>934593.13</v>
          </cell>
        </row>
        <row r="671">
          <cell r="C671" t="str">
            <v>MCB</v>
          </cell>
          <cell r="D671">
            <v>40162</v>
          </cell>
          <cell r="E671">
            <v>40164</v>
          </cell>
          <cell r="F671">
            <v>1500</v>
          </cell>
          <cell r="G671">
            <v>240</v>
          </cell>
          <cell r="H671">
            <v>1961</v>
          </cell>
          <cell r="I671">
            <v>10000</v>
          </cell>
          <cell r="J671">
            <v>221</v>
          </cell>
          <cell r="K671">
            <v>2210000</v>
          </cell>
          <cell r="L671">
            <v>221</v>
          </cell>
          <cell r="M671">
            <v>220.65</v>
          </cell>
          <cell r="N671" t="str">
            <v>203874-4201</v>
          </cell>
          <cell r="O671">
            <v>2206500</v>
          </cell>
          <cell r="P671">
            <v>2000</v>
          </cell>
          <cell r="U671">
            <v>2208039</v>
          </cell>
        </row>
        <row r="672">
          <cell r="C672" t="str">
            <v>UBL</v>
          </cell>
          <cell r="D672">
            <v>40162</v>
          </cell>
          <cell r="E672">
            <v>40164</v>
          </cell>
          <cell r="F672">
            <v>500</v>
          </cell>
          <cell r="G672">
            <v>80</v>
          </cell>
          <cell r="H672">
            <v>640.41999999999996</v>
          </cell>
          <cell r="I672">
            <v>10000</v>
          </cell>
          <cell r="J672">
            <v>60.417749999999998</v>
          </cell>
          <cell r="K672">
            <v>604177.5</v>
          </cell>
          <cell r="L672">
            <v>60.42</v>
          </cell>
          <cell r="M672">
            <v>57.449999999999811</v>
          </cell>
          <cell r="N672" t="str">
            <v>206407-4201</v>
          </cell>
          <cell r="O672">
            <v>574499.99999999814</v>
          </cell>
          <cell r="P672">
            <v>29177.500000001863</v>
          </cell>
          <cell r="U672">
            <v>603537.07999999996</v>
          </cell>
        </row>
        <row r="673">
          <cell r="C673" t="str">
            <v>MYBL</v>
          </cell>
          <cell r="D673">
            <v>40162</v>
          </cell>
          <cell r="E673">
            <v>40164</v>
          </cell>
          <cell r="F673">
            <v>11500</v>
          </cell>
          <cell r="G673">
            <v>1840</v>
          </cell>
          <cell r="H673">
            <v>13340</v>
          </cell>
          <cell r="J673">
            <v>4.9027483478260878</v>
          </cell>
          <cell r="K673">
            <v>-1127632.1200000001</v>
          </cell>
          <cell r="Q673">
            <v>230000</v>
          </cell>
          <cell r="R673" t="str">
            <v>0210501-4201</v>
          </cell>
          <cell r="S673">
            <v>4.9527483478260876</v>
          </cell>
          <cell r="T673">
            <v>1139132.1200000001</v>
          </cell>
          <cell r="U673">
            <v>-1140972.1200000001</v>
          </cell>
        </row>
        <row r="674">
          <cell r="G674">
            <v>2320</v>
          </cell>
          <cell r="H674">
            <v>17195.010000000002</v>
          </cell>
          <cell r="K674">
            <v>2622392.0999999996</v>
          </cell>
          <cell r="L674">
            <v>375.01000000000005</v>
          </cell>
        </row>
        <row r="676">
          <cell r="C676" t="str">
            <v>MYBL</v>
          </cell>
          <cell r="D676">
            <v>40163</v>
          </cell>
          <cell r="E676">
            <v>40165</v>
          </cell>
          <cell r="F676">
            <v>6000</v>
          </cell>
          <cell r="G676">
            <v>960</v>
          </cell>
          <cell r="H676">
            <v>6960</v>
          </cell>
          <cell r="J676">
            <v>4.8318750000000001</v>
          </cell>
          <cell r="K676">
            <v>-579825</v>
          </cell>
          <cell r="Q676">
            <v>120000</v>
          </cell>
          <cell r="R676" t="str">
            <v>0210501-4201</v>
          </cell>
          <cell r="S676">
            <v>4.881875</v>
          </cell>
          <cell r="T676">
            <v>585825</v>
          </cell>
          <cell r="U676">
            <v>-586785</v>
          </cell>
        </row>
        <row r="677">
          <cell r="C677" t="str">
            <v>FABL</v>
          </cell>
          <cell r="D677">
            <v>40163</v>
          </cell>
          <cell r="E677">
            <v>40165</v>
          </cell>
          <cell r="F677">
            <v>5000</v>
          </cell>
          <cell r="G677">
            <v>800</v>
          </cell>
          <cell r="H677">
            <v>5800</v>
          </cell>
          <cell r="J677">
            <v>17.53058</v>
          </cell>
          <cell r="K677">
            <v>-1753058</v>
          </cell>
          <cell r="Q677">
            <v>100000</v>
          </cell>
          <cell r="R677" t="str">
            <v>204528-4201</v>
          </cell>
          <cell r="S677">
            <v>17.580580000000001</v>
          </cell>
          <cell r="T677">
            <v>1758058</v>
          </cell>
          <cell r="U677">
            <v>-1758858</v>
          </cell>
        </row>
        <row r="678">
          <cell r="C678" t="str">
            <v>MYBL</v>
          </cell>
          <cell r="D678">
            <v>40163</v>
          </cell>
          <cell r="E678">
            <v>40165</v>
          </cell>
          <cell r="F678">
            <v>3000</v>
          </cell>
          <cell r="G678">
            <v>480</v>
          </cell>
          <cell r="H678">
            <v>3480</v>
          </cell>
          <cell r="J678">
            <v>4.8499999999999996</v>
          </cell>
          <cell r="K678">
            <v>-291000</v>
          </cell>
          <cell r="Q678">
            <v>60000</v>
          </cell>
          <cell r="R678" t="str">
            <v>0210501-4201</v>
          </cell>
          <cell r="S678">
            <v>4.9000000000000004</v>
          </cell>
          <cell r="T678">
            <v>294000</v>
          </cell>
          <cell r="U678">
            <v>-294480</v>
          </cell>
        </row>
        <row r="679">
          <cell r="G679">
            <v>2240</v>
          </cell>
          <cell r="H679">
            <v>16240</v>
          </cell>
          <cell r="K679">
            <v>-2623883</v>
          </cell>
        </row>
        <row r="681">
          <cell r="C681" t="str">
            <v>UBL</v>
          </cell>
          <cell r="D681">
            <v>40164</v>
          </cell>
          <cell r="E681">
            <v>40168</v>
          </cell>
          <cell r="F681">
            <v>1250</v>
          </cell>
          <cell r="G681">
            <v>200</v>
          </cell>
          <cell r="H681">
            <v>1450</v>
          </cell>
          <cell r="J681">
            <v>58.615915999999999</v>
          </cell>
          <cell r="K681">
            <v>-1465397.9</v>
          </cell>
          <cell r="Q681">
            <v>25000</v>
          </cell>
          <cell r="R681" t="str">
            <v>206407-4201</v>
          </cell>
          <cell r="S681">
            <v>58.665915999999996</v>
          </cell>
          <cell r="T681">
            <v>1466647.9</v>
          </cell>
          <cell r="U681">
            <v>-1466847.9</v>
          </cell>
        </row>
        <row r="682">
          <cell r="C682" t="str">
            <v>UBL</v>
          </cell>
          <cell r="D682">
            <v>40164</v>
          </cell>
          <cell r="E682">
            <v>40168</v>
          </cell>
          <cell r="F682">
            <v>1250</v>
          </cell>
          <cell r="G682">
            <v>200</v>
          </cell>
          <cell r="H682">
            <v>1450</v>
          </cell>
          <cell r="J682">
            <v>58.563835999999995</v>
          </cell>
          <cell r="K682">
            <v>-1464095.9</v>
          </cell>
          <cell r="Q682">
            <v>25000</v>
          </cell>
          <cell r="R682" t="str">
            <v>206407-4201</v>
          </cell>
          <cell r="S682">
            <v>58.613835999999999</v>
          </cell>
          <cell r="T682">
            <v>1465345.9</v>
          </cell>
          <cell r="U682">
            <v>-1465545.9</v>
          </cell>
        </row>
        <row r="683">
          <cell r="C683" t="str">
            <v>FABL</v>
          </cell>
          <cell r="D683">
            <v>40164</v>
          </cell>
          <cell r="E683">
            <v>40168</v>
          </cell>
          <cell r="F683">
            <v>5000</v>
          </cell>
          <cell r="G683">
            <v>800</v>
          </cell>
          <cell r="H683">
            <v>5984.68</v>
          </cell>
          <cell r="I683">
            <v>100000</v>
          </cell>
          <cell r="J683">
            <v>18.468617699999999</v>
          </cell>
          <cell r="K683">
            <v>1846861.77</v>
          </cell>
          <cell r="L683">
            <v>184.68</v>
          </cell>
          <cell r="M683">
            <v>17.580580000000001</v>
          </cell>
          <cell r="N683" t="str">
            <v>204528-4201</v>
          </cell>
          <cell r="O683">
            <v>1758058.0000000002</v>
          </cell>
          <cell r="P683">
            <v>83803.769999999786</v>
          </cell>
          <cell r="U683">
            <v>1840877.09</v>
          </cell>
        </row>
        <row r="684">
          <cell r="G684">
            <v>1200</v>
          </cell>
          <cell r="H684">
            <v>8884.68</v>
          </cell>
          <cell r="K684">
            <v>-1082632.0299999998</v>
          </cell>
          <cell r="L684">
            <v>184.68</v>
          </cell>
        </row>
        <row r="686">
          <cell r="C686" t="str">
            <v>UBL</v>
          </cell>
          <cell r="D686">
            <v>40165</v>
          </cell>
          <cell r="E686">
            <v>40169</v>
          </cell>
          <cell r="F686">
            <v>500</v>
          </cell>
          <cell r="G686">
            <v>80</v>
          </cell>
          <cell r="H686">
            <v>580</v>
          </cell>
          <cell r="J686">
            <v>58.5</v>
          </cell>
          <cell r="K686">
            <v>-585000</v>
          </cell>
          <cell r="Q686">
            <v>10000</v>
          </cell>
          <cell r="R686" t="str">
            <v>206407-4201</v>
          </cell>
          <cell r="S686">
            <v>58.55</v>
          </cell>
          <cell r="T686">
            <v>585500</v>
          </cell>
          <cell r="U686">
            <v>-585580</v>
          </cell>
        </row>
        <row r="688">
          <cell r="C688" t="str">
            <v>AICL</v>
          </cell>
          <cell r="D688">
            <v>40169</v>
          </cell>
          <cell r="E688">
            <v>40171</v>
          </cell>
          <cell r="F688">
            <v>1000</v>
          </cell>
          <cell r="G688">
            <v>160</v>
          </cell>
          <cell r="H688">
            <v>1160</v>
          </cell>
          <cell r="J688">
            <v>125.27249999999999</v>
          </cell>
          <cell r="K688">
            <v>-1252725</v>
          </cell>
          <cell r="Q688">
            <v>10000</v>
          </cell>
          <cell r="R688" t="str">
            <v>203718-4201</v>
          </cell>
          <cell r="S688">
            <v>125.3725</v>
          </cell>
          <cell r="T688">
            <v>1253725</v>
          </cell>
          <cell r="U688">
            <v>-1253885</v>
          </cell>
        </row>
        <row r="689">
          <cell r="C689" t="str">
            <v>AICL</v>
          </cell>
          <cell r="D689">
            <v>40169</v>
          </cell>
          <cell r="E689">
            <v>40171</v>
          </cell>
          <cell r="F689">
            <v>0</v>
          </cell>
          <cell r="G689">
            <v>0</v>
          </cell>
          <cell r="H689">
            <v>127</v>
          </cell>
          <cell r="I689">
            <v>10000</v>
          </cell>
          <cell r="J689">
            <v>127</v>
          </cell>
          <cell r="K689">
            <v>1270000</v>
          </cell>
          <cell r="L689">
            <v>127</v>
          </cell>
          <cell r="M689">
            <v>125.3725</v>
          </cell>
          <cell r="N689" t="str">
            <v>203718-4201</v>
          </cell>
          <cell r="O689">
            <v>1253725</v>
          </cell>
          <cell r="P689">
            <v>16275</v>
          </cell>
          <cell r="U689">
            <v>1269873</v>
          </cell>
        </row>
        <row r="690">
          <cell r="H690">
            <v>1287</v>
          </cell>
          <cell r="K690">
            <v>17275</v>
          </cell>
        </row>
        <row r="692">
          <cell r="C692" t="str">
            <v>UBL</v>
          </cell>
          <cell r="D692">
            <v>40170</v>
          </cell>
          <cell r="E692">
            <v>40176</v>
          </cell>
          <cell r="F692">
            <v>2750</v>
          </cell>
          <cell r="G692">
            <v>440</v>
          </cell>
          <cell r="H692">
            <v>3523.3</v>
          </cell>
          <cell r="I692">
            <v>55000</v>
          </cell>
          <cell r="J692">
            <v>60.601218181818183</v>
          </cell>
          <cell r="K692">
            <v>3333067</v>
          </cell>
          <cell r="L692">
            <v>333.3</v>
          </cell>
          <cell r="M692">
            <v>58.624896666666665</v>
          </cell>
          <cell r="N692" t="str">
            <v>206407-4201</v>
          </cell>
          <cell r="O692">
            <v>3224369.3166666664</v>
          </cell>
          <cell r="P692">
            <v>105947.68333333358</v>
          </cell>
          <cell r="U692">
            <v>3329543.7</v>
          </cell>
        </row>
        <row r="694">
          <cell r="C694" t="str">
            <v>UBL</v>
          </cell>
          <cell r="D694">
            <v>40171</v>
          </cell>
          <cell r="E694">
            <v>40177</v>
          </cell>
          <cell r="F694">
            <v>250</v>
          </cell>
          <cell r="G694">
            <v>40</v>
          </cell>
          <cell r="H694">
            <v>320.27</v>
          </cell>
          <cell r="I694">
            <v>5000</v>
          </cell>
          <cell r="J694">
            <v>60.531440000000003</v>
          </cell>
          <cell r="K694">
            <v>302657.2</v>
          </cell>
          <cell r="L694">
            <v>30.27</v>
          </cell>
          <cell r="M694">
            <v>58.624896666666665</v>
          </cell>
          <cell r="N694" t="str">
            <v>206407-4201</v>
          </cell>
          <cell r="O694">
            <v>293124.48333333334</v>
          </cell>
          <cell r="P694">
            <v>9282.7166666666744</v>
          </cell>
          <cell r="U694">
            <v>302336.93</v>
          </cell>
        </row>
        <row r="695">
          <cell r="C695" t="str">
            <v>FFC</v>
          </cell>
          <cell r="D695">
            <v>40171</v>
          </cell>
          <cell r="E695">
            <v>40177</v>
          </cell>
          <cell r="F695">
            <v>6020</v>
          </cell>
          <cell r="G695">
            <v>963.2</v>
          </cell>
          <cell r="H695">
            <v>6983.2</v>
          </cell>
          <cell r="J695">
            <v>104.9964649501661</v>
          </cell>
          <cell r="K695">
            <v>-6320787.1899999995</v>
          </cell>
          <cell r="Q695">
            <v>60200</v>
          </cell>
          <cell r="R695" t="str">
            <v>203890-4201</v>
          </cell>
          <cell r="S695">
            <v>105.09646495016611</v>
          </cell>
          <cell r="T695">
            <v>6326807.1899999995</v>
          </cell>
          <cell r="U695">
            <v>-6327770.3899999997</v>
          </cell>
        </row>
        <row r="696">
          <cell r="G696">
            <v>1003.2</v>
          </cell>
          <cell r="H696">
            <v>7303.4699999999993</v>
          </cell>
          <cell r="K696">
            <v>-6018129.9899999993</v>
          </cell>
        </row>
        <row r="698">
          <cell r="C698" t="str">
            <v>ENGRO</v>
          </cell>
          <cell r="D698">
            <v>40171</v>
          </cell>
          <cell r="E698">
            <v>40177</v>
          </cell>
          <cell r="F698">
            <v>0</v>
          </cell>
          <cell r="G698">
            <v>0</v>
          </cell>
          <cell r="H698">
            <v>0</v>
          </cell>
          <cell r="K698" t="str">
            <v>DIRECT</v>
          </cell>
          <cell r="Q698">
            <v>75000</v>
          </cell>
          <cell r="R698" t="str">
            <v>203807-4201</v>
          </cell>
          <cell r="S698">
            <v>182.14379466666665</v>
          </cell>
          <cell r="T698">
            <v>13660784.6</v>
          </cell>
          <cell r="U698">
            <v>-13660784.6</v>
          </cell>
        </row>
        <row r="699">
          <cell r="C699" t="str">
            <v>ENGRO</v>
          </cell>
          <cell r="D699">
            <v>40171</v>
          </cell>
          <cell r="E699">
            <v>40177</v>
          </cell>
          <cell r="F699">
            <v>7500</v>
          </cell>
          <cell r="G699">
            <v>1200</v>
          </cell>
          <cell r="H699" t="str">
            <v>DIRECT</v>
          </cell>
          <cell r="I699">
            <v>75000</v>
          </cell>
          <cell r="J699">
            <v>183.25032440000001</v>
          </cell>
          <cell r="K699">
            <v>13743774.33</v>
          </cell>
          <cell r="L699">
            <v>1374.37</v>
          </cell>
          <cell r="M699">
            <v>182.14379466666659</v>
          </cell>
          <cell r="N699" t="str">
            <v>203807-4201</v>
          </cell>
          <cell r="O699">
            <v>13660784.599999994</v>
          </cell>
          <cell r="P699">
            <v>75489.730000006035</v>
          </cell>
          <cell r="U699">
            <v>13733699.960000001</v>
          </cell>
        </row>
        <row r="700">
          <cell r="U700">
            <v>72915.360000001267</v>
          </cell>
        </row>
        <row r="702">
          <cell r="C702" t="str">
            <v>FFC</v>
          </cell>
          <cell r="D702">
            <v>40177</v>
          </cell>
          <cell r="E702">
            <v>40182</v>
          </cell>
          <cell r="F702">
            <v>0</v>
          </cell>
          <cell r="G702">
            <v>0</v>
          </cell>
          <cell r="H702">
            <v>0</v>
          </cell>
          <cell r="K702">
            <v>-3150000</v>
          </cell>
          <cell r="Q702">
            <v>30000</v>
          </cell>
          <cell r="R702" t="str">
            <v>203890-4201</v>
          </cell>
          <cell r="S702">
            <v>105</v>
          </cell>
          <cell r="T702">
            <v>3150000</v>
          </cell>
          <cell r="U702">
            <v>-3150000</v>
          </cell>
        </row>
        <row r="703">
          <cell r="C703" t="str">
            <v>FFC</v>
          </cell>
          <cell r="D703">
            <v>40177</v>
          </cell>
          <cell r="E703">
            <v>40182</v>
          </cell>
          <cell r="F703">
            <v>6020</v>
          </cell>
          <cell r="G703">
            <v>963.2</v>
          </cell>
          <cell r="H703">
            <v>7621.42</v>
          </cell>
          <cell r="I703">
            <v>60200</v>
          </cell>
          <cell r="J703">
            <v>106.01543770764118</v>
          </cell>
          <cell r="K703">
            <v>6382129.3499999996</v>
          </cell>
          <cell r="L703">
            <v>638.22</v>
          </cell>
          <cell r="M703">
            <v>105.0643812638579</v>
          </cell>
          <cell r="N703" t="str">
            <v>203890-4201</v>
          </cell>
          <cell r="O703">
            <v>6324875.752084245</v>
          </cell>
          <cell r="P703">
            <v>51233.597915754464</v>
          </cell>
          <cell r="U703">
            <v>6374507.9299999997</v>
          </cell>
        </row>
        <row r="704">
          <cell r="C704" t="str">
            <v>HUBC</v>
          </cell>
          <cell r="D704">
            <v>40177</v>
          </cell>
          <cell r="E704">
            <v>40182</v>
          </cell>
          <cell r="F704">
            <v>1500</v>
          </cell>
          <cell r="G704">
            <v>240</v>
          </cell>
          <cell r="H704">
            <v>1834.66</v>
          </cell>
          <cell r="I704">
            <v>30000</v>
          </cell>
          <cell r="J704">
            <v>31.553755000000002</v>
          </cell>
          <cell r="K704">
            <v>946612.65</v>
          </cell>
          <cell r="L704">
            <v>94.66</v>
          </cell>
          <cell r="M704">
            <v>30.631989100693435</v>
          </cell>
          <cell r="N704" t="str">
            <v>203840-4201</v>
          </cell>
          <cell r="O704">
            <v>918959.67302080302</v>
          </cell>
          <cell r="P704">
            <v>26152.976979197003</v>
          </cell>
          <cell r="U704">
            <v>944777.99</v>
          </cell>
        </row>
        <row r="705">
          <cell r="C705" t="str">
            <v>HUBC</v>
          </cell>
          <cell r="D705">
            <v>40177</v>
          </cell>
          <cell r="E705">
            <v>40182</v>
          </cell>
          <cell r="F705">
            <v>3223.8750000000005</v>
          </cell>
          <cell r="G705">
            <v>515.82000000000005</v>
          </cell>
          <cell r="H705">
            <v>3942.9550000000008</v>
          </cell>
          <cell r="I705">
            <v>64477</v>
          </cell>
          <cell r="J705">
            <v>31.524744094793494</v>
          </cell>
          <cell r="K705">
            <v>2032620.925</v>
          </cell>
          <cell r="L705">
            <v>203.26</v>
          </cell>
          <cell r="M705">
            <v>30.631989100693435</v>
          </cell>
          <cell r="N705" t="str">
            <v>203840-4201</v>
          </cell>
          <cell r="O705">
            <v>1975058.7612454107</v>
          </cell>
          <cell r="P705">
            <v>54338.288754589325</v>
          </cell>
          <cell r="U705">
            <v>2028677.97</v>
          </cell>
        </row>
        <row r="706">
          <cell r="C706" t="str">
            <v>HUBC</v>
          </cell>
          <cell r="D706">
            <v>40177</v>
          </cell>
          <cell r="E706">
            <v>40182</v>
          </cell>
          <cell r="F706">
            <v>5000</v>
          </cell>
          <cell r="G706">
            <v>800</v>
          </cell>
          <cell r="H706">
            <v>6115.31</v>
          </cell>
          <cell r="I706">
            <v>100000</v>
          </cell>
          <cell r="J706">
            <v>31.5281792</v>
          </cell>
          <cell r="K706">
            <v>3152817.92</v>
          </cell>
          <cell r="L706">
            <v>315.31</v>
          </cell>
          <cell r="M706">
            <v>30.631989100693435</v>
          </cell>
          <cell r="N706" t="str">
            <v>203840-4201</v>
          </cell>
          <cell r="O706">
            <v>3063198.9100693436</v>
          </cell>
          <cell r="P706">
            <v>84619.009930656292</v>
          </cell>
          <cell r="U706">
            <v>3146702.61</v>
          </cell>
        </row>
        <row r="707">
          <cell r="C707" t="str">
            <v>HUBC</v>
          </cell>
          <cell r="D707">
            <v>40177</v>
          </cell>
          <cell r="E707">
            <v>40182</v>
          </cell>
          <cell r="F707">
            <v>1250</v>
          </cell>
          <cell r="G707">
            <v>200</v>
          </cell>
          <cell r="H707">
            <v>1528.88</v>
          </cell>
          <cell r="I707">
            <v>25000</v>
          </cell>
          <cell r="J707">
            <v>31.55</v>
          </cell>
          <cell r="K707">
            <v>788750</v>
          </cell>
          <cell r="L707">
            <v>78.88</v>
          </cell>
          <cell r="M707">
            <v>30.631989100693435</v>
          </cell>
          <cell r="N707" t="str">
            <v>203840-4201</v>
          </cell>
          <cell r="O707">
            <v>765799.72751733591</v>
          </cell>
          <cell r="P707">
            <v>21700.272482664092</v>
          </cell>
          <cell r="U707">
            <v>787221.12</v>
          </cell>
        </row>
        <row r="708">
          <cell r="F708">
            <v>16993.875</v>
          </cell>
          <cell r="G708">
            <v>2719.02</v>
          </cell>
          <cell r="H708">
            <v>21043.225000000002</v>
          </cell>
          <cell r="K708">
            <v>10152930.844999999</v>
          </cell>
          <cell r="L708">
            <v>1330.33</v>
          </cell>
        </row>
        <row r="710">
          <cell r="C710" t="str">
            <v>FFC</v>
          </cell>
          <cell r="D710">
            <v>40178</v>
          </cell>
          <cell r="E710">
            <v>40182</v>
          </cell>
          <cell r="F710">
            <v>1500</v>
          </cell>
          <cell r="G710">
            <v>240</v>
          </cell>
          <cell r="H710">
            <v>1740</v>
          </cell>
          <cell r="K710">
            <v>-1552650</v>
          </cell>
          <cell r="Q710">
            <v>15000</v>
          </cell>
          <cell r="R710" t="str">
            <v>203890-4201</v>
          </cell>
          <cell r="S710">
            <v>103.61</v>
          </cell>
          <cell r="T710">
            <v>1554150</v>
          </cell>
          <cell r="U710">
            <v>-1554390</v>
          </cell>
        </row>
        <row r="711">
          <cell r="C711" t="str">
            <v>FFC</v>
          </cell>
          <cell r="D711">
            <v>40178</v>
          </cell>
          <cell r="E711">
            <v>40182</v>
          </cell>
          <cell r="F711">
            <v>3000</v>
          </cell>
          <cell r="G711">
            <v>480</v>
          </cell>
          <cell r="H711">
            <v>3480</v>
          </cell>
          <cell r="K711">
            <v>-3139500</v>
          </cell>
          <cell r="Q711">
            <v>30000</v>
          </cell>
          <cell r="R711" t="str">
            <v>203890-4201</v>
          </cell>
          <cell r="S711">
            <v>104.75</v>
          </cell>
          <cell r="T711">
            <v>3142500</v>
          </cell>
          <cell r="U711">
            <v>-3142980</v>
          </cell>
        </row>
        <row r="712">
          <cell r="C712" t="str">
            <v>FFC</v>
          </cell>
          <cell r="D712">
            <v>40178</v>
          </cell>
          <cell r="E712">
            <v>40182</v>
          </cell>
          <cell r="F712">
            <v>2000</v>
          </cell>
          <cell r="G712">
            <v>320</v>
          </cell>
          <cell r="H712">
            <v>2320</v>
          </cell>
          <cell r="K712">
            <v>-2065200</v>
          </cell>
          <cell r="Q712">
            <v>20000</v>
          </cell>
          <cell r="R712" t="str">
            <v>203890-4201</v>
          </cell>
          <cell r="S712">
            <v>103.36</v>
          </cell>
          <cell r="T712">
            <v>2067200</v>
          </cell>
          <cell r="U712">
            <v>-2067520</v>
          </cell>
        </row>
        <row r="713">
          <cell r="C713" t="str">
            <v>FFC</v>
          </cell>
          <cell r="D713">
            <v>40178</v>
          </cell>
          <cell r="E713">
            <v>40182</v>
          </cell>
          <cell r="F713">
            <v>1500</v>
          </cell>
          <cell r="G713">
            <v>240</v>
          </cell>
          <cell r="H713">
            <v>1740</v>
          </cell>
          <cell r="K713">
            <v>-1566000</v>
          </cell>
          <cell r="Q713">
            <v>15000</v>
          </cell>
          <cell r="R713" t="str">
            <v>203890-4201</v>
          </cell>
          <cell r="S713">
            <v>104.5</v>
          </cell>
          <cell r="T713">
            <v>1567500</v>
          </cell>
          <cell r="U713">
            <v>-1567740</v>
          </cell>
        </row>
        <row r="714">
          <cell r="F714">
            <v>8000</v>
          </cell>
          <cell r="G714">
            <v>1280</v>
          </cell>
          <cell r="H714">
            <v>9280</v>
          </cell>
          <cell r="K714">
            <v>-8323350</v>
          </cell>
        </row>
        <row r="715">
          <cell r="K715">
            <v>1829580.8449999988</v>
          </cell>
        </row>
        <row r="717">
          <cell r="C717" t="str">
            <v>HUBC</v>
          </cell>
          <cell r="D717">
            <v>40182</v>
          </cell>
          <cell r="E717">
            <v>40184</v>
          </cell>
          <cell r="F717">
            <v>1250</v>
          </cell>
          <cell r="G717">
            <v>200</v>
          </cell>
          <cell r="H717">
            <v>1529.64</v>
          </cell>
          <cell r="I717">
            <v>25000</v>
          </cell>
          <cell r="J717">
            <v>31.853999999999999</v>
          </cell>
          <cell r="K717">
            <v>796350</v>
          </cell>
          <cell r="L717">
            <v>79.64</v>
          </cell>
          <cell r="M717">
            <v>30.631989100693428</v>
          </cell>
          <cell r="N717" t="str">
            <v>203840-4201</v>
          </cell>
          <cell r="O717">
            <v>765799.72751733568</v>
          </cell>
          <cell r="P717">
            <v>29300.272482664324</v>
          </cell>
          <cell r="U717">
            <v>794820.36</v>
          </cell>
        </row>
        <row r="718">
          <cell r="C718" t="str">
            <v>HUBC</v>
          </cell>
          <cell r="D718">
            <v>40182</v>
          </cell>
          <cell r="E718">
            <v>40184</v>
          </cell>
          <cell r="F718">
            <v>1526.125</v>
          </cell>
          <cell r="G718">
            <v>244.18</v>
          </cell>
          <cell r="H718">
            <v>1867.5350000000001</v>
          </cell>
          <cell r="I718">
            <v>30523</v>
          </cell>
          <cell r="J718">
            <v>31.85311224322642</v>
          </cell>
          <cell r="K718">
            <v>972252.54500000004</v>
          </cell>
          <cell r="L718">
            <v>97.23</v>
          </cell>
          <cell r="M718">
            <v>30.631989100693428</v>
          </cell>
          <cell r="N718" t="str">
            <v>203840-4201</v>
          </cell>
          <cell r="O718">
            <v>934980.20332046552</v>
          </cell>
          <cell r="P718">
            <v>35746.216679534475</v>
          </cell>
          <cell r="U718">
            <v>970385.01</v>
          </cell>
        </row>
        <row r="719">
          <cell r="C719" t="str">
            <v>HUBC</v>
          </cell>
          <cell r="D719">
            <v>40182</v>
          </cell>
          <cell r="E719">
            <v>40184</v>
          </cell>
          <cell r="F719">
            <v>1750</v>
          </cell>
          <cell r="G719">
            <v>280</v>
          </cell>
          <cell r="H719">
            <v>2141.12</v>
          </cell>
          <cell r="I719">
            <v>35000</v>
          </cell>
          <cell r="J719">
            <v>31.75</v>
          </cell>
          <cell r="K719">
            <v>1111250</v>
          </cell>
          <cell r="L719">
            <v>111.12</v>
          </cell>
          <cell r="M719">
            <v>30.631989100693428</v>
          </cell>
          <cell r="N719" t="str">
            <v>203840-4201</v>
          </cell>
          <cell r="O719">
            <v>1072119.6185242699</v>
          </cell>
          <cell r="P719">
            <v>37380.381475730101</v>
          </cell>
          <cell r="U719">
            <v>1109108.8799999999</v>
          </cell>
        </row>
        <row r="720">
          <cell r="G720">
            <v>724.18000000000006</v>
          </cell>
          <cell r="H720">
            <v>5538.2950000000001</v>
          </cell>
          <cell r="K720">
            <v>2879852.5449999999</v>
          </cell>
          <cell r="L720">
            <v>287.99</v>
          </cell>
        </row>
        <row r="722">
          <cell r="C722" t="str">
            <v>PPL</v>
          </cell>
          <cell r="D722">
            <v>40183</v>
          </cell>
          <cell r="E722">
            <v>40185</v>
          </cell>
          <cell r="F722">
            <v>4500</v>
          </cell>
          <cell r="G722">
            <v>720</v>
          </cell>
          <cell r="H722">
            <v>6115.53</v>
          </cell>
          <cell r="I722">
            <v>45000</v>
          </cell>
          <cell r="J722">
            <v>199.00688888888888</v>
          </cell>
          <cell r="K722">
            <v>8955310</v>
          </cell>
          <cell r="L722">
            <v>895.53</v>
          </cell>
          <cell r="M722">
            <v>195.36707605128211</v>
          </cell>
          <cell r="N722" t="str">
            <v>204498-4201</v>
          </cell>
          <cell r="O722">
            <v>8791518.4223076943</v>
          </cell>
          <cell r="P722">
            <v>159291.57769230567</v>
          </cell>
          <cell r="U722">
            <v>8949194.4700000007</v>
          </cell>
        </row>
        <row r="723">
          <cell r="C723" t="str">
            <v>HUBC</v>
          </cell>
          <cell r="D723">
            <v>40183</v>
          </cell>
          <cell r="E723">
            <v>40185</v>
          </cell>
          <cell r="F723">
            <v>500</v>
          </cell>
          <cell r="G723">
            <v>80</v>
          </cell>
          <cell r="H723">
            <v>612.4</v>
          </cell>
          <cell r="I723">
            <v>10000</v>
          </cell>
          <cell r="J723">
            <v>32.4</v>
          </cell>
          <cell r="K723">
            <v>324000</v>
          </cell>
          <cell r="L723">
            <v>32.4</v>
          </cell>
          <cell r="M723">
            <v>30.631989100693435</v>
          </cell>
          <cell r="N723" t="str">
            <v>203840-4201</v>
          </cell>
          <cell r="O723">
            <v>306319.89100693434</v>
          </cell>
          <cell r="P723">
            <v>17180.10899306566</v>
          </cell>
          <cell r="U723">
            <v>323387.59999999998</v>
          </cell>
        </row>
        <row r="724">
          <cell r="C724" t="str">
            <v>HUBC</v>
          </cell>
          <cell r="D724">
            <v>40183</v>
          </cell>
          <cell r="E724">
            <v>40185</v>
          </cell>
          <cell r="F724">
            <v>1500</v>
          </cell>
          <cell r="G724">
            <v>240</v>
          </cell>
          <cell r="H724">
            <v>1836.28</v>
          </cell>
          <cell r="I724">
            <v>30000</v>
          </cell>
          <cell r="J724">
            <v>32.088166666666666</v>
          </cell>
          <cell r="K724">
            <v>962645</v>
          </cell>
          <cell r="L724">
            <v>96.28</v>
          </cell>
          <cell r="M724">
            <v>30.631989100693435</v>
          </cell>
          <cell r="N724" t="str">
            <v>203840-4201</v>
          </cell>
          <cell r="O724">
            <v>918959.67302080302</v>
          </cell>
          <cell r="P724">
            <v>42185.32697919698</v>
          </cell>
          <cell r="U724">
            <v>960808.72</v>
          </cell>
        </row>
        <row r="725">
          <cell r="G725">
            <v>1040</v>
          </cell>
          <cell r="H725">
            <v>8564.2099999999991</v>
          </cell>
          <cell r="K725">
            <v>10241955</v>
          </cell>
          <cell r="L725">
            <v>1024.21</v>
          </cell>
        </row>
        <row r="727">
          <cell r="C727" t="str">
            <v>ICI</v>
          </cell>
          <cell r="D727">
            <v>40184</v>
          </cell>
          <cell r="E727">
            <v>40186</v>
          </cell>
          <cell r="F727">
            <v>1099.9375</v>
          </cell>
          <cell r="G727">
            <v>175.99</v>
          </cell>
          <cell r="H727">
            <v>1275.9275</v>
          </cell>
          <cell r="K727">
            <v>-1912855.4624999999</v>
          </cell>
          <cell r="Q727">
            <v>11000</v>
          </cell>
          <cell r="R727" t="str">
            <v>208116-4201</v>
          </cell>
          <cell r="S727">
            <v>173.99594545454545</v>
          </cell>
          <cell r="T727">
            <v>1913955.4</v>
          </cell>
          <cell r="U727">
            <v>-1914131.39</v>
          </cell>
        </row>
        <row r="728">
          <cell r="C728" t="str">
            <v>ICI</v>
          </cell>
          <cell r="D728">
            <v>40184</v>
          </cell>
          <cell r="E728">
            <v>40186</v>
          </cell>
          <cell r="F728">
            <v>2000</v>
          </cell>
          <cell r="G728">
            <v>320</v>
          </cell>
          <cell r="H728">
            <v>2320</v>
          </cell>
          <cell r="K728">
            <v>-3515638</v>
          </cell>
          <cell r="Q728">
            <v>20000</v>
          </cell>
          <cell r="R728" t="str">
            <v>208116-4201</v>
          </cell>
          <cell r="S728">
            <v>175.8819</v>
          </cell>
          <cell r="T728">
            <v>3517638</v>
          </cell>
          <cell r="U728">
            <v>-3517958</v>
          </cell>
        </row>
        <row r="729">
          <cell r="C729" t="str">
            <v>PPL</v>
          </cell>
          <cell r="D729">
            <v>40184</v>
          </cell>
          <cell r="E729">
            <v>40186</v>
          </cell>
          <cell r="F729">
            <v>2000</v>
          </cell>
          <cell r="G729">
            <v>320</v>
          </cell>
          <cell r="H729">
            <v>2716.27</v>
          </cell>
          <cell r="I729">
            <v>20000</v>
          </cell>
          <cell r="J729">
            <v>198.130225</v>
          </cell>
          <cell r="K729">
            <v>3962604.5</v>
          </cell>
          <cell r="L729">
            <v>396.27</v>
          </cell>
          <cell r="M729">
            <v>195.36707605128208</v>
          </cell>
          <cell r="N729" t="str">
            <v>204498-4201</v>
          </cell>
          <cell r="O729">
            <v>3907341.5210256418</v>
          </cell>
          <cell r="P729">
            <v>53262.978974358179</v>
          </cell>
          <cell r="U729">
            <v>3959888.23</v>
          </cell>
        </row>
        <row r="730">
          <cell r="C730" t="str">
            <v>PPL</v>
          </cell>
          <cell r="D730">
            <v>40184</v>
          </cell>
          <cell r="E730">
            <v>40186</v>
          </cell>
          <cell r="F730">
            <v>1000</v>
          </cell>
          <cell r="G730">
            <v>160</v>
          </cell>
          <cell r="H730">
            <v>1358.04</v>
          </cell>
          <cell r="I730">
            <v>10000</v>
          </cell>
          <cell r="J730">
            <v>198.02990600000001</v>
          </cell>
          <cell r="K730">
            <v>1980299.06</v>
          </cell>
          <cell r="L730">
            <v>198.04</v>
          </cell>
          <cell r="M730">
            <v>195.36707605128208</v>
          </cell>
          <cell r="N730" t="str">
            <v>204498-4201</v>
          </cell>
          <cell r="O730">
            <v>1953670.7605128209</v>
          </cell>
          <cell r="P730">
            <v>25628.299487179145</v>
          </cell>
          <cell r="U730">
            <v>1978941.02</v>
          </cell>
        </row>
        <row r="731">
          <cell r="C731" t="str">
            <v>PPL</v>
          </cell>
          <cell r="D731">
            <v>40184</v>
          </cell>
          <cell r="E731">
            <v>40186</v>
          </cell>
          <cell r="F731">
            <v>2000</v>
          </cell>
          <cell r="G731">
            <v>320</v>
          </cell>
          <cell r="H731">
            <v>2717.77</v>
          </cell>
          <cell r="I731">
            <v>20000</v>
          </cell>
          <cell r="J731">
            <v>198.87625500000001</v>
          </cell>
          <cell r="K731">
            <v>3977525.1</v>
          </cell>
          <cell r="L731">
            <v>397.77</v>
          </cell>
          <cell r="M731">
            <v>195.36707605128208</v>
          </cell>
          <cell r="N731" t="str">
            <v>204498-4201</v>
          </cell>
          <cell r="O731">
            <v>3907341.5210256418</v>
          </cell>
          <cell r="P731">
            <v>68183.578974358272</v>
          </cell>
          <cell r="U731">
            <v>3974807.33</v>
          </cell>
        </row>
        <row r="732">
          <cell r="C732" t="str">
            <v>EFUG</v>
          </cell>
          <cell r="D732">
            <v>40184</v>
          </cell>
          <cell r="E732">
            <v>40186</v>
          </cell>
          <cell r="F732">
            <v>400</v>
          </cell>
          <cell r="G732">
            <v>64</v>
          </cell>
          <cell r="H732">
            <v>532.4</v>
          </cell>
          <cell r="I732">
            <v>7000</v>
          </cell>
          <cell r="J732">
            <v>97.705494285714295</v>
          </cell>
          <cell r="K732">
            <v>683938.46000000008</v>
          </cell>
          <cell r="L732">
            <v>68.400000000000006</v>
          </cell>
          <cell r="M732">
            <v>110.56529859999999</v>
          </cell>
          <cell r="N732" t="str">
            <v>212059-4201</v>
          </cell>
          <cell r="O732">
            <v>773957.09019999998</v>
          </cell>
          <cell r="P732">
            <v>-90418.630199999898</v>
          </cell>
          <cell r="U732">
            <v>683406.06</v>
          </cell>
        </row>
        <row r="733">
          <cell r="C733" t="str">
            <v>HUBC</v>
          </cell>
          <cell r="D733">
            <v>40184</v>
          </cell>
          <cell r="E733">
            <v>40186</v>
          </cell>
          <cell r="F733">
            <v>2500</v>
          </cell>
          <cell r="G733">
            <v>400</v>
          </cell>
          <cell r="H733">
            <v>3063.13</v>
          </cell>
          <cell r="I733">
            <v>50000</v>
          </cell>
          <cell r="J733">
            <v>32.625</v>
          </cell>
          <cell r="K733">
            <v>1631250</v>
          </cell>
          <cell r="L733">
            <v>163.13</v>
          </cell>
          <cell r="M733">
            <v>30.631989100693431</v>
          </cell>
          <cell r="N733" t="str">
            <v>203840-4201</v>
          </cell>
          <cell r="O733">
            <v>1531599.4550346716</v>
          </cell>
          <cell r="P733">
            <v>97150.544965328416</v>
          </cell>
          <cell r="U733">
            <v>1628186.87</v>
          </cell>
        </row>
        <row r="734">
          <cell r="C734" t="str">
            <v>HUBC</v>
          </cell>
          <cell r="D734">
            <v>40184</v>
          </cell>
          <cell r="E734">
            <v>40186</v>
          </cell>
          <cell r="F734">
            <v>1250</v>
          </cell>
          <cell r="G734">
            <v>200</v>
          </cell>
          <cell r="H734">
            <v>1531.26</v>
          </cell>
          <cell r="I734">
            <v>25000</v>
          </cell>
          <cell r="J734">
            <v>32.5</v>
          </cell>
          <cell r="K734">
            <v>812500</v>
          </cell>
          <cell r="L734">
            <v>81.260000000000005</v>
          </cell>
          <cell r="M734">
            <v>30.631989100693431</v>
          </cell>
          <cell r="N734" t="str">
            <v>203840-4201</v>
          </cell>
          <cell r="O734">
            <v>765799.72751733579</v>
          </cell>
          <cell r="P734">
            <v>45450.272482664208</v>
          </cell>
          <cell r="U734">
            <v>810968.74</v>
          </cell>
        </row>
        <row r="735">
          <cell r="C735" t="str">
            <v>HUBC</v>
          </cell>
          <cell r="D735">
            <v>40184</v>
          </cell>
          <cell r="E735">
            <v>40186</v>
          </cell>
          <cell r="F735">
            <v>1500</v>
          </cell>
          <cell r="G735">
            <v>240</v>
          </cell>
          <cell r="H735">
            <v>1837.21</v>
          </cell>
          <cell r="I735">
            <v>30000</v>
          </cell>
          <cell r="J735">
            <v>32.4</v>
          </cell>
          <cell r="K735">
            <v>972000</v>
          </cell>
          <cell r="L735">
            <v>97.21</v>
          </cell>
          <cell r="M735">
            <v>30.631989100693431</v>
          </cell>
          <cell r="N735" t="str">
            <v>203840-4201</v>
          </cell>
          <cell r="O735">
            <v>918959.6730208029</v>
          </cell>
          <cell r="P735">
            <v>51540.326979197096</v>
          </cell>
          <cell r="U735">
            <v>970162.79</v>
          </cell>
        </row>
        <row r="736">
          <cell r="C736" t="str">
            <v>KAPCO</v>
          </cell>
          <cell r="D736">
            <v>40184</v>
          </cell>
          <cell r="E736">
            <v>40186</v>
          </cell>
          <cell r="F736">
            <v>1680</v>
          </cell>
          <cell r="G736">
            <v>268.8</v>
          </cell>
          <cell r="H736">
            <v>2106.6999999999998</v>
          </cell>
          <cell r="I736">
            <v>33600</v>
          </cell>
          <cell r="J736">
            <v>46.993303571428569</v>
          </cell>
          <cell r="K736">
            <v>1578975</v>
          </cell>
          <cell r="L736">
            <v>157.9</v>
          </cell>
          <cell r="M736">
            <v>45.806175567567571</v>
          </cell>
          <cell r="N736" t="str">
            <v>205443-4201</v>
          </cell>
          <cell r="O736">
            <v>1539087.4990702705</v>
          </cell>
          <cell r="P736">
            <v>38207.500929729504</v>
          </cell>
          <cell r="U736">
            <v>1576868.3</v>
          </cell>
        </row>
        <row r="737">
          <cell r="G737">
            <v>2468.79</v>
          </cell>
          <cell r="H737">
            <v>19458.7075</v>
          </cell>
          <cell r="K737">
            <v>10170598.657499999</v>
          </cell>
          <cell r="L737">
            <v>1559.9800000000002</v>
          </cell>
        </row>
        <row r="739">
          <cell r="C739" t="str">
            <v>LUCK</v>
          </cell>
          <cell r="D739">
            <v>40185</v>
          </cell>
          <cell r="E739">
            <v>40189</v>
          </cell>
          <cell r="F739">
            <v>500</v>
          </cell>
          <cell r="G739">
            <v>80</v>
          </cell>
          <cell r="H739">
            <v>580</v>
          </cell>
          <cell r="K739">
            <v>-692460</v>
          </cell>
          <cell r="Q739">
            <v>10000</v>
          </cell>
          <cell r="R739" t="str">
            <v>208078-4201</v>
          </cell>
          <cell r="S739">
            <v>69.296000000000006</v>
          </cell>
          <cell r="T739">
            <v>692960</v>
          </cell>
          <cell r="U739">
            <v>-693040</v>
          </cell>
        </row>
        <row r="740">
          <cell r="C740" t="str">
            <v>LUCK</v>
          </cell>
          <cell r="D740">
            <v>40185</v>
          </cell>
          <cell r="E740">
            <v>40189</v>
          </cell>
          <cell r="F740">
            <v>500</v>
          </cell>
          <cell r="G740">
            <v>80</v>
          </cell>
          <cell r="H740">
            <v>580</v>
          </cell>
          <cell r="K740">
            <v>-685490</v>
          </cell>
          <cell r="Q740">
            <v>10000</v>
          </cell>
          <cell r="R740" t="str">
            <v>208078-4201</v>
          </cell>
          <cell r="S740">
            <v>68.599000000000004</v>
          </cell>
          <cell r="T740">
            <v>685990</v>
          </cell>
          <cell r="U740">
            <v>-686070</v>
          </cell>
        </row>
        <row r="741">
          <cell r="C741" t="str">
            <v>ENGRO</v>
          </cell>
          <cell r="D741">
            <v>40185</v>
          </cell>
          <cell r="E741">
            <v>40189</v>
          </cell>
          <cell r="F741">
            <v>1000</v>
          </cell>
          <cell r="G741">
            <v>160</v>
          </cell>
          <cell r="H741">
            <v>1160</v>
          </cell>
          <cell r="K741">
            <v>-1898090.3</v>
          </cell>
          <cell r="Q741">
            <v>10000</v>
          </cell>
          <cell r="R741" t="str">
            <v>203807-4201</v>
          </cell>
          <cell r="S741">
            <v>189.90903</v>
          </cell>
          <cell r="T741">
            <v>1899090.3</v>
          </cell>
          <cell r="U741">
            <v>-1899250.3</v>
          </cell>
        </row>
        <row r="742">
          <cell r="C742" t="str">
            <v>NBP</v>
          </cell>
          <cell r="D742">
            <v>40185</v>
          </cell>
          <cell r="E742">
            <v>40189</v>
          </cell>
          <cell r="F742">
            <v>500</v>
          </cell>
          <cell r="G742">
            <v>80</v>
          </cell>
          <cell r="H742">
            <v>580</v>
          </cell>
          <cell r="K742">
            <v>-793910.03</v>
          </cell>
          <cell r="Q742">
            <v>10000</v>
          </cell>
          <cell r="R742" t="str">
            <v>203882-4201</v>
          </cell>
          <cell r="S742">
            <v>79.441003000000009</v>
          </cell>
          <cell r="T742">
            <v>794410.03</v>
          </cell>
          <cell r="U742">
            <v>-794490.03</v>
          </cell>
        </row>
        <row r="743">
          <cell r="C743" t="str">
            <v>EFUG</v>
          </cell>
          <cell r="D743">
            <v>40185</v>
          </cell>
          <cell r="E743">
            <v>40189</v>
          </cell>
          <cell r="F743">
            <v>500</v>
          </cell>
          <cell r="G743">
            <v>80</v>
          </cell>
          <cell r="H743">
            <v>678.52</v>
          </cell>
          <cell r="I743">
            <v>10000</v>
          </cell>
          <cell r="J743">
            <v>98.515389999999996</v>
          </cell>
          <cell r="K743">
            <v>985153.9</v>
          </cell>
          <cell r="L743">
            <v>98.52</v>
          </cell>
          <cell r="M743">
            <v>110.56529859999999</v>
          </cell>
          <cell r="N743" t="str">
            <v>212059-4201</v>
          </cell>
          <cell r="O743">
            <v>1105652.9859999998</v>
          </cell>
          <cell r="P743">
            <v>-120999.08599999978</v>
          </cell>
          <cell r="U743">
            <v>984475.38</v>
          </cell>
        </row>
        <row r="744">
          <cell r="C744" t="str">
            <v>HUBC</v>
          </cell>
          <cell r="D744">
            <v>40185</v>
          </cell>
          <cell r="E744">
            <v>40189</v>
          </cell>
          <cell r="F744">
            <v>500</v>
          </cell>
          <cell r="G744">
            <v>80</v>
          </cell>
          <cell r="H744">
            <v>612.32000000000005</v>
          </cell>
          <cell r="I744">
            <v>10000</v>
          </cell>
          <cell r="J744">
            <v>32.310949999999998</v>
          </cell>
          <cell r="K744">
            <v>323109.5</v>
          </cell>
          <cell r="L744">
            <v>32.32</v>
          </cell>
          <cell r="M744">
            <v>30.631989100693421</v>
          </cell>
          <cell r="N744" t="str">
            <v>203840-4201</v>
          </cell>
          <cell r="O744">
            <v>306319.89100693422</v>
          </cell>
          <cell r="P744">
            <v>16289.608993065776</v>
          </cell>
          <cell r="U744">
            <v>322497.18</v>
          </cell>
        </row>
        <row r="745">
          <cell r="C745" t="str">
            <v>PPL</v>
          </cell>
          <cell r="D745">
            <v>40185</v>
          </cell>
          <cell r="E745">
            <v>40189</v>
          </cell>
          <cell r="F745">
            <v>1000</v>
          </cell>
          <cell r="G745">
            <v>160</v>
          </cell>
          <cell r="H745">
            <v>1359.26</v>
          </cell>
          <cell r="I745">
            <v>10000</v>
          </cell>
          <cell r="J745">
            <v>199.2602</v>
          </cell>
          <cell r="K745">
            <v>1992602</v>
          </cell>
          <cell r="L745">
            <v>199.26</v>
          </cell>
          <cell r="M745">
            <v>195.36707605128214</v>
          </cell>
          <cell r="N745" t="str">
            <v>204498-4201</v>
          </cell>
          <cell r="O745">
            <v>1953670.7605128214</v>
          </cell>
          <cell r="P745">
            <v>37931.239487178624</v>
          </cell>
          <cell r="U745">
            <v>1991242.74</v>
          </cell>
        </row>
        <row r="746">
          <cell r="C746" t="str">
            <v>PPL</v>
          </cell>
          <cell r="D746">
            <v>40185</v>
          </cell>
          <cell r="E746">
            <v>40189</v>
          </cell>
          <cell r="F746">
            <v>4000</v>
          </cell>
          <cell r="G746">
            <v>640</v>
          </cell>
          <cell r="H746">
            <v>5240.09</v>
          </cell>
          <cell r="I746">
            <v>30000</v>
          </cell>
          <cell r="J746">
            <v>200.03186666666667</v>
          </cell>
          <cell r="K746">
            <v>6000956</v>
          </cell>
          <cell r="L746">
            <v>600.09</v>
          </cell>
          <cell r="M746">
            <v>195.36707605128214</v>
          </cell>
          <cell r="N746" t="str">
            <v>204498-4201</v>
          </cell>
          <cell r="O746">
            <v>5861012.2815384641</v>
          </cell>
          <cell r="P746">
            <v>135943.71846153587</v>
          </cell>
          <cell r="U746">
            <v>5995715.9100000001</v>
          </cell>
        </row>
        <row r="747">
          <cell r="C747" t="str">
            <v>KAPCO</v>
          </cell>
          <cell r="D747">
            <v>40185</v>
          </cell>
          <cell r="E747">
            <v>40189</v>
          </cell>
          <cell r="F747">
            <v>500</v>
          </cell>
          <cell r="G747">
            <v>80</v>
          </cell>
          <cell r="H747">
            <v>626.75</v>
          </cell>
          <cell r="I747">
            <v>10000</v>
          </cell>
          <cell r="J747">
            <v>46.752499999999998</v>
          </cell>
          <cell r="K747">
            <v>467525</v>
          </cell>
          <cell r="L747">
            <v>46.75</v>
          </cell>
          <cell r="M747">
            <v>45.806175567567564</v>
          </cell>
          <cell r="N747" t="str">
            <v>205443-4201</v>
          </cell>
          <cell r="O747">
            <v>458061.75567567564</v>
          </cell>
          <cell r="P747">
            <v>8963.2443243243615</v>
          </cell>
          <cell r="U747">
            <v>466898.25</v>
          </cell>
        </row>
        <row r="748">
          <cell r="C748" t="str">
            <v>KAPCO</v>
          </cell>
          <cell r="D748">
            <v>40185</v>
          </cell>
          <cell r="E748">
            <v>40189</v>
          </cell>
          <cell r="F748">
            <v>145</v>
          </cell>
          <cell r="G748">
            <v>23.2</v>
          </cell>
          <cell r="H748">
            <v>181.82</v>
          </cell>
          <cell r="I748">
            <v>2900</v>
          </cell>
          <cell r="J748">
            <v>47.036206896551725</v>
          </cell>
          <cell r="K748">
            <v>136405</v>
          </cell>
          <cell r="L748">
            <v>13.62</v>
          </cell>
          <cell r="M748">
            <v>45.806175567567564</v>
          </cell>
          <cell r="N748" t="str">
            <v>205443-4201</v>
          </cell>
          <cell r="O748">
            <v>132837.90914594595</v>
          </cell>
          <cell r="P748">
            <v>3422.0908540540431</v>
          </cell>
          <cell r="U748">
            <v>136223.18</v>
          </cell>
        </row>
        <row r="749">
          <cell r="C749" t="str">
            <v>KAPCO</v>
          </cell>
          <cell r="D749">
            <v>40185</v>
          </cell>
          <cell r="E749">
            <v>40189</v>
          </cell>
          <cell r="F749">
            <v>1320</v>
          </cell>
          <cell r="G749">
            <v>211.2</v>
          </cell>
          <cell r="H749">
            <v>1654.18</v>
          </cell>
          <cell r="I749">
            <v>26400</v>
          </cell>
          <cell r="J749">
            <v>46.570085227272727</v>
          </cell>
          <cell r="K749">
            <v>1229450.25</v>
          </cell>
          <cell r="L749">
            <v>122.98</v>
          </cell>
          <cell r="M749">
            <v>45.806175567567564</v>
          </cell>
          <cell r="N749" t="str">
            <v>205443-4201</v>
          </cell>
          <cell r="O749">
            <v>1209283.0349837837</v>
          </cell>
          <cell r="P749">
            <v>18847.21501621632</v>
          </cell>
          <cell r="U749">
            <v>1227796.07</v>
          </cell>
        </row>
        <row r="750">
          <cell r="G750">
            <v>1674.4</v>
          </cell>
          <cell r="H750">
            <v>13252.94</v>
          </cell>
          <cell r="K750">
            <v>7065251.3200000003</v>
          </cell>
          <cell r="L750">
            <v>1113.54</v>
          </cell>
        </row>
        <row r="752">
          <cell r="C752" t="str">
            <v>UBL</v>
          </cell>
          <cell r="D752">
            <v>40186</v>
          </cell>
          <cell r="E752">
            <v>40190</v>
          </cell>
          <cell r="F752">
            <v>1000</v>
          </cell>
          <cell r="G752">
            <v>160</v>
          </cell>
          <cell r="H752">
            <v>1160</v>
          </cell>
          <cell r="K752">
            <v>-628943</v>
          </cell>
          <cell r="Q752">
            <v>10000</v>
          </cell>
          <cell r="R752" t="str">
            <v>206407-4201</v>
          </cell>
          <cell r="S752">
            <v>62.994300000000003</v>
          </cell>
          <cell r="T752">
            <v>629943</v>
          </cell>
          <cell r="U752">
            <v>-630103</v>
          </cell>
        </row>
        <row r="753">
          <cell r="C753" t="str">
            <v>UBL</v>
          </cell>
          <cell r="D753">
            <v>40186</v>
          </cell>
          <cell r="E753">
            <v>40190</v>
          </cell>
          <cell r="F753">
            <v>250</v>
          </cell>
          <cell r="G753">
            <v>40</v>
          </cell>
          <cell r="H753">
            <v>290</v>
          </cell>
          <cell r="K753">
            <v>-312500</v>
          </cell>
          <cell r="Q753">
            <v>5000</v>
          </cell>
          <cell r="R753" t="str">
            <v>206407-4201</v>
          </cell>
          <cell r="S753">
            <v>62.55</v>
          </cell>
          <cell r="T753">
            <v>312750</v>
          </cell>
          <cell r="U753">
            <v>-312790</v>
          </cell>
        </row>
        <row r="754">
          <cell r="C754" t="str">
            <v>ICI</v>
          </cell>
          <cell r="D754">
            <v>40186</v>
          </cell>
          <cell r="E754">
            <v>40190</v>
          </cell>
          <cell r="F754">
            <v>1100</v>
          </cell>
          <cell r="G754">
            <v>176</v>
          </cell>
          <cell r="H754">
            <v>1474.08</v>
          </cell>
          <cell r="I754">
            <v>11000</v>
          </cell>
          <cell r="J754">
            <v>180.07</v>
          </cell>
          <cell r="K754">
            <v>1980770</v>
          </cell>
          <cell r="L754">
            <v>198.08</v>
          </cell>
          <cell r="M754">
            <v>176.59167868852461</v>
          </cell>
          <cell r="N754" t="str">
            <v>208116-4201</v>
          </cell>
          <cell r="O754">
            <v>1942508.4655737707</v>
          </cell>
          <cell r="P754">
            <v>37161.534426229307</v>
          </cell>
          <cell r="U754">
            <v>1979295.92</v>
          </cell>
        </row>
        <row r="755">
          <cell r="C755" t="str">
            <v>PPL</v>
          </cell>
          <cell r="D755">
            <v>40186</v>
          </cell>
          <cell r="E755">
            <v>40190</v>
          </cell>
          <cell r="F755">
            <v>750</v>
          </cell>
          <cell r="G755">
            <v>120</v>
          </cell>
          <cell r="H755">
            <v>970.22</v>
          </cell>
          <cell r="I755">
            <v>5000</v>
          </cell>
          <cell r="J755">
            <v>200.45</v>
          </cell>
          <cell r="K755">
            <v>1002250</v>
          </cell>
          <cell r="L755">
            <v>100.22</v>
          </cell>
          <cell r="M755">
            <v>195.36707605128214</v>
          </cell>
          <cell r="N755" t="str">
            <v>204498-4201</v>
          </cell>
          <cell r="O755">
            <v>976835.38025641069</v>
          </cell>
          <cell r="P755">
            <v>24664.619743589312</v>
          </cell>
          <cell r="U755">
            <v>1001279.78</v>
          </cell>
        </row>
        <row r="756">
          <cell r="C756" t="str">
            <v>PPL</v>
          </cell>
          <cell r="D756">
            <v>40186</v>
          </cell>
          <cell r="E756">
            <v>40190</v>
          </cell>
          <cell r="F756">
            <v>3000</v>
          </cell>
          <cell r="G756">
            <v>480</v>
          </cell>
          <cell r="H756">
            <v>3880</v>
          </cell>
          <cell r="I756">
            <v>20000</v>
          </cell>
          <cell r="J756">
            <v>200</v>
          </cell>
          <cell r="K756">
            <v>4000000</v>
          </cell>
          <cell r="L756">
            <v>400</v>
          </cell>
          <cell r="M756">
            <v>195.36707605128214</v>
          </cell>
          <cell r="N756" t="str">
            <v>204498-4201</v>
          </cell>
          <cell r="O756">
            <v>3907341.5210256428</v>
          </cell>
          <cell r="P756">
            <v>89658.478974357247</v>
          </cell>
          <cell r="U756">
            <v>3996120</v>
          </cell>
        </row>
        <row r="757">
          <cell r="C757" t="str">
            <v>KAPCO</v>
          </cell>
          <cell r="D757">
            <v>40186</v>
          </cell>
          <cell r="E757">
            <v>40190</v>
          </cell>
          <cell r="F757">
            <v>1250</v>
          </cell>
          <cell r="G757">
            <v>200</v>
          </cell>
          <cell r="H757">
            <v>1569.01</v>
          </cell>
          <cell r="I757">
            <v>25000</v>
          </cell>
          <cell r="J757">
            <v>47.601039999999998</v>
          </cell>
          <cell r="K757">
            <v>1190026</v>
          </cell>
          <cell r="L757">
            <v>119.01</v>
          </cell>
          <cell r="M757">
            <v>45.806175567567571</v>
          </cell>
          <cell r="N757" t="str">
            <v>205443-4201</v>
          </cell>
          <cell r="O757">
            <v>1145154.3891891893</v>
          </cell>
          <cell r="P757">
            <v>43621.6108108107</v>
          </cell>
          <cell r="U757">
            <v>1188456.99</v>
          </cell>
        </row>
        <row r="758">
          <cell r="C758" t="str">
            <v>KAPCO</v>
          </cell>
          <cell r="D758">
            <v>40186</v>
          </cell>
          <cell r="E758">
            <v>40190</v>
          </cell>
          <cell r="F758">
            <v>600</v>
          </cell>
          <cell r="G758">
            <v>96</v>
          </cell>
          <cell r="H758">
            <v>753.83</v>
          </cell>
          <cell r="I758">
            <v>12000</v>
          </cell>
          <cell r="J758">
            <v>48.25</v>
          </cell>
          <cell r="K758">
            <v>579000</v>
          </cell>
          <cell r="L758">
            <v>57.83</v>
          </cell>
          <cell r="M758">
            <v>45.806175567567571</v>
          </cell>
          <cell r="N758" t="str">
            <v>205443-4201</v>
          </cell>
          <cell r="O758">
            <v>549674.10681081086</v>
          </cell>
          <cell r="P758">
            <v>28725.893189189141</v>
          </cell>
          <cell r="U758">
            <v>578246.17000000004</v>
          </cell>
        </row>
        <row r="759">
          <cell r="G759">
            <v>1272</v>
          </cell>
          <cell r="H759">
            <v>10097.14</v>
          </cell>
          <cell r="K759">
            <v>7810603</v>
          </cell>
          <cell r="L759">
            <v>875.14</v>
          </cell>
        </row>
        <row r="761">
          <cell r="C761" t="str">
            <v>PSMC</v>
          </cell>
          <cell r="D761">
            <v>40189</v>
          </cell>
          <cell r="E761">
            <v>40191</v>
          </cell>
          <cell r="F761">
            <v>2500</v>
          </cell>
          <cell r="G761">
            <v>400</v>
          </cell>
          <cell r="H761">
            <v>2900</v>
          </cell>
          <cell r="K761">
            <v>-2542245.7000000002</v>
          </cell>
          <cell r="Q761">
            <v>25000</v>
          </cell>
          <cell r="R761" t="str">
            <v>213306-4201</v>
          </cell>
          <cell r="S761">
            <v>101.78982800000001</v>
          </cell>
          <cell r="T761">
            <v>2544745.7000000002</v>
          </cell>
          <cell r="U761">
            <v>-2545145.7000000002</v>
          </cell>
        </row>
        <row r="762">
          <cell r="C762" t="str">
            <v>ENGRO</v>
          </cell>
          <cell r="D762">
            <v>40189</v>
          </cell>
          <cell r="E762">
            <v>40191</v>
          </cell>
          <cell r="F762">
            <v>1500</v>
          </cell>
          <cell r="G762">
            <v>240</v>
          </cell>
          <cell r="H762">
            <v>1740</v>
          </cell>
          <cell r="K762">
            <v>-2945644.7</v>
          </cell>
          <cell r="Q762">
            <v>15000</v>
          </cell>
          <cell r="R762" t="str">
            <v>203807-4201</v>
          </cell>
          <cell r="S762">
            <v>196.47631333333334</v>
          </cell>
          <cell r="T762">
            <v>2947144.7</v>
          </cell>
          <cell r="U762">
            <v>-2947384.7</v>
          </cell>
        </row>
        <row r="763">
          <cell r="C763" t="str">
            <v>UBL</v>
          </cell>
          <cell r="D763">
            <v>40189</v>
          </cell>
          <cell r="E763">
            <v>40191</v>
          </cell>
          <cell r="F763">
            <v>500</v>
          </cell>
          <cell r="G763">
            <v>80</v>
          </cell>
          <cell r="H763">
            <v>580</v>
          </cell>
          <cell r="K763">
            <v>-636939</v>
          </cell>
          <cell r="Q763">
            <v>10000</v>
          </cell>
          <cell r="R763" t="str">
            <v>206407-4201</v>
          </cell>
          <cell r="S763">
            <v>63.743899999999996</v>
          </cell>
          <cell r="T763">
            <v>637439</v>
          </cell>
          <cell r="U763">
            <v>-637519</v>
          </cell>
        </row>
        <row r="764">
          <cell r="C764" t="str">
            <v>EFUG</v>
          </cell>
          <cell r="D764">
            <v>40189</v>
          </cell>
          <cell r="E764">
            <v>40191</v>
          </cell>
          <cell r="F764">
            <v>300</v>
          </cell>
          <cell r="G764">
            <v>48</v>
          </cell>
          <cell r="H764">
            <v>378.46</v>
          </cell>
          <cell r="I764">
            <v>3000</v>
          </cell>
          <cell r="J764">
            <v>101.53350333333334</v>
          </cell>
          <cell r="K764">
            <v>304600.51</v>
          </cell>
          <cell r="L764">
            <v>30.46</v>
          </cell>
          <cell r="M764">
            <v>110.56529860000002</v>
          </cell>
          <cell r="N764" t="str">
            <v>212059-4201</v>
          </cell>
          <cell r="O764">
            <v>331695.89580000006</v>
          </cell>
          <cell r="P764">
            <v>-27395.385800000047</v>
          </cell>
          <cell r="U764">
            <v>304222.05</v>
          </cell>
        </row>
        <row r="765">
          <cell r="C765" t="str">
            <v>PPL</v>
          </cell>
          <cell r="D765">
            <v>40189</v>
          </cell>
          <cell r="E765">
            <v>40191</v>
          </cell>
          <cell r="F765">
            <v>1000</v>
          </cell>
          <cell r="G765">
            <v>160</v>
          </cell>
          <cell r="H765">
            <v>1358</v>
          </cell>
          <cell r="I765">
            <v>10000</v>
          </cell>
          <cell r="J765">
            <v>198</v>
          </cell>
          <cell r="K765">
            <v>1980000</v>
          </cell>
          <cell r="L765">
            <v>198</v>
          </cell>
          <cell r="M765">
            <v>195.36707605128203</v>
          </cell>
          <cell r="N765" t="str">
            <v>204498-4201</v>
          </cell>
          <cell r="O765">
            <v>1953670.7605128202</v>
          </cell>
          <cell r="P765">
            <v>25329.239487179788</v>
          </cell>
          <cell r="U765">
            <v>1978642</v>
          </cell>
        </row>
        <row r="766">
          <cell r="C766" t="str">
            <v>ICI</v>
          </cell>
          <cell r="D766">
            <v>40189</v>
          </cell>
          <cell r="E766">
            <v>40191</v>
          </cell>
          <cell r="F766">
            <v>4500</v>
          </cell>
          <cell r="G766">
            <v>720</v>
          </cell>
          <cell r="H766">
            <v>6043.64</v>
          </cell>
          <cell r="I766">
            <v>45000</v>
          </cell>
          <cell r="J766">
            <v>183.02497866666667</v>
          </cell>
          <cell r="K766">
            <v>8236124.04</v>
          </cell>
          <cell r="L766">
            <v>823.64</v>
          </cell>
          <cell r="M766">
            <v>176.59167868852458</v>
          </cell>
          <cell r="N766" t="str">
            <v>208116-4201</v>
          </cell>
          <cell r="O766">
            <v>7946625.5409836061</v>
          </cell>
          <cell r="P766">
            <v>284998.49901639391</v>
          </cell>
          <cell r="U766">
            <v>8230080.4000000004</v>
          </cell>
        </row>
        <row r="767">
          <cell r="G767">
            <v>1648</v>
          </cell>
          <cell r="H767">
            <v>13000.1</v>
          </cell>
          <cell r="K767">
            <v>4395895.1499999994</v>
          </cell>
          <cell r="L767">
            <v>1052.0999999999999</v>
          </cell>
        </row>
        <row r="769">
          <cell r="C769" t="str">
            <v>PSMC</v>
          </cell>
          <cell r="D769">
            <v>40190</v>
          </cell>
          <cell r="E769">
            <v>40192</v>
          </cell>
          <cell r="F769">
            <v>1928.125</v>
          </cell>
          <cell r="G769">
            <v>308.5</v>
          </cell>
          <cell r="H769">
            <v>2236.625</v>
          </cell>
          <cell r="K769">
            <v>-2006107.5649999999</v>
          </cell>
          <cell r="Q769">
            <v>20000</v>
          </cell>
          <cell r="R769" t="str">
            <v>213306-4201</v>
          </cell>
          <cell r="S769">
            <v>100.40178449999999</v>
          </cell>
          <cell r="T769">
            <v>2008035.69</v>
          </cell>
          <cell r="U769">
            <v>-2008344.19</v>
          </cell>
        </row>
        <row r="770">
          <cell r="C770" t="str">
            <v>ENGRO</v>
          </cell>
          <cell r="D770">
            <v>40190</v>
          </cell>
          <cell r="E770">
            <v>40192</v>
          </cell>
          <cell r="F770">
            <v>200</v>
          </cell>
          <cell r="G770">
            <v>32</v>
          </cell>
          <cell r="H770">
            <v>232</v>
          </cell>
          <cell r="K770">
            <v>-384850</v>
          </cell>
          <cell r="Q770">
            <v>2000</v>
          </cell>
          <cell r="R770" t="str">
            <v>203807-4201</v>
          </cell>
          <cell r="S770">
            <v>192.52500000000001</v>
          </cell>
          <cell r="T770">
            <v>385050</v>
          </cell>
          <cell r="U770">
            <v>-385082</v>
          </cell>
        </row>
        <row r="771">
          <cell r="C771" t="str">
            <v>HUBC</v>
          </cell>
          <cell r="D771">
            <v>40190</v>
          </cell>
          <cell r="E771">
            <v>40192</v>
          </cell>
          <cell r="F771">
            <v>1250</v>
          </cell>
          <cell r="G771">
            <v>200</v>
          </cell>
          <cell r="H771">
            <v>1450</v>
          </cell>
          <cell r="K771">
            <v>-812449</v>
          </cell>
          <cell r="Q771">
            <v>25000</v>
          </cell>
          <cell r="R771" t="str">
            <v>203840-4201</v>
          </cell>
          <cell r="S771">
            <v>32.547960000000003</v>
          </cell>
          <cell r="T771">
            <v>813699</v>
          </cell>
          <cell r="U771">
            <v>-813899</v>
          </cell>
        </row>
        <row r="772">
          <cell r="C772" t="str">
            <v>LUCK</v>
          </cell>
          <cell r="D772">
            <v>40190</v>
          </cell>
          <cell r="E772">
            <v>40192</v>
          </cell>
          <cell r="F772">
            <v>350</v>
          </cell>
          <cell r="G772">
            <v>56</v>
          </cell>
          <cell r="H772">
            <v>406</v>
          </cell>
          <cell r="K772">
            <v>-493458.25</v>
          </cell>
          <cell r="Q772">
            <v>7000</v>
          </cell>
          <cell r="R772" t="str">
            <v>208078-4201</v>
          </cell>
          <cell r="S772">
            <v>70.544035714285712</v>
          </cell>
          <cell r="T772">
            <v>493808.25</v>
          </cell>
          <cell r="U772">
            <v>-493864.25</v>
          </cell>
        </row>
        <row r="773">
          <cell r="G773">
            <v>596.5</v>
          </cell>
          <cell r="H773">
            <v>4324.625</v>
          </cell>
          <cell r="K773">
            <v>-3696864.8149999999</v>
          </cell>
        </row>
        <row r="775">
          <cell r="C775" t="str">
            <v>HUBC</v>
          </cell>
          <cell r="D775">
            <v>40191</v>
          </cell>
          <cell r="E775">
            <v>40193</v>
          </cell>
          <cell r="F775">
            <v>1500</v>
          </cell>
          <cell r="G775">
            <v>240</v>
          </cell>
          <cell r="H775">
            <v>1740</v>
          </cell>
          <cell r="K775">
            <v>-980950</v>
          </cell>
          <cell r="Q775">
            <v>30000</v>
          </cell>
          <cell r="R775" t="str">
            <v>203840-4201</v>
          </cell>
          <cell r="S775">
            <v>32.748333333333335</v>
          </cell>
          <cell r="T775">
            <v>982450</v>
          </cell>
          <cell r="U775">
            <v>-982690</v>
          </cell>
        </row>
        <row r="776">
          <cell r="C776" t="str">
            <v>HUBC</v>
          </cell>
          <cell r="D776">
            <v>40191</v>
          </cell>
          <cell r="E776">
            <v>40193</v>
          </cell>
          <cell r="F776">
            <v>2500</v>
          </cell>
          <cell r="G776">
            <v>400</v>
          </cell>
          <cell r="H776">
            <v>2900</v>
          </cell>
          <cell r="K776">
            <v>-1635000</v>
          </cell>
          <cell r="Q776">
            <v>50000</v>
          </cell>
          <cell r="R776" t="str">
            <v>203840-4201</v>
          </cell>
          <cell r="S776">
            <v>32.75</v>
          </cell>
          <cell r="T776">
            <v>1637500</v>
          </cell>
          <cell r="U776">
            <v>-1637900</v>
          </cell>
        </row>
        <row r="777">
          <cell r="C777" t="str">
            <v>HUBC</v>
          </cell>
          <cell r="D777">
            <v>40191</v>
          </cell>
          <cell r="E777">
            <v>40193</v>
          </cell>
          <cell r="F777">
            <v>2500</v>
          </cell>
          <cell r="G777">
            <v>400</v>
          </cell>
          <cell r="H777">
            <v>2900</v>
          </cell>
          <cell r="K777">
            <v>-1633430</v>
          </cell>
          <cell r="Q777">
            <v>50000</v>
          </cell>
          <cell r="R777" t="str">
            <v>203840-4201</v>
          </cell>
          <cell r="S777">
            <v>32.718600000000002</v>
          </cell>
          <cell r="T777">
            <v>1635930</v>
          </cell>
          <cell r="U777">
            <v>-1636330</v>
          </cell>
        </row>
        <row r="778">
          <cell r="C778" t="str">
            <v>LUCK</v>
          </cell>
          <cell r="D778">
            <v>40191</v>
          </cell>
          <cell r="E778">
            <v>40193</v>
          </cell>
          <cell r="F778">
            <v>250</v>
          </cell>
          <cell r="G778">
            <v>40</v>
          </cell>
          <cell r="H778">
            <v>290</v>
          </cell>
          <cell r="K778">
            <v>-345322</v>
          </cell>
          <cell r="Q778">
            <v>5000</v>
          </cell>
          <cell r="R778" t="str">
            <v>208078-4201</v>
          </cell>
          <cell r="S778">
            <v>69.114400000000003</v>
          </cell>
          <cell r="T778">
            <v>345572</v>
          </cell>
          <cell r="U778">
            <v>-345612</v>
          </cell>
        </row>
        <row r="779">
          <cell r="C779" t="str">
            <v>PPL</v>
          </cell>
          <cell r="D779">
            <v>40191</v>
          </cell>
          <cell r="E779">
            <v>40193</v>
          </cell>
          <cell r="F779">
            <v>500</v>
          </cell>
          <cell r="G779">
            <v>80</v>
          </cell>
          <cell r="H779">
            <v>679.16</v>
          </cell>
          <cell r="I779">
            <v>5000</v>
          </cell>
          <cell r="J779">
            <v>198.3</v>
          </cell>
          <cell r="K779">
            <v>991500</v>
          </cell>
          <cell r="L779">
            <v>99.16</v>
          </cell>
          <cell r="M779">
            <v>195.36707605128228</v>
          </cell>
          <cell r="N779" t="str">
            <v>204498-4201</v>
          </cell>
          <cell r="O779">
            <v>976835.38025641139</v>
          </cell>
          <cell r="P779">
            <v>14164.619743588613</v>
          </cell>
          <cell r="U779">
            <v>990820.84</v>
          </cell>
        </row>
        <row r="780">
          <cell r="C780" t="str">
            <v>EFUG</v>
          </cell>
          <cell r="D780">
            <v>40191</v>
          </cell>
          <cell r="E780">
            <v>40193</v>
          </cell>
          <cell r="F780">
            <v>325</v>
          </cell>
          <cell r="G780">
            <v>52</v>
          </cell>
          <cell r="H780">
            <v>441.52</v>
          </cell>
          <cell r="I780">
            <v>6500</v>
          </cell>
          <cell r="J780">
            <v>99.21406923076924</v>
          </cell>
          <cell r="K780">
            <v>644891.45000000007</v>
          </cell>
          <cell r="L780">
            <v>64.52</v>
          </cell>
          <cell r="M780">
            <v>110.56529860000002</v>
          </cell>
          <cell r="N780" t="str">
            <v>212059-4201</v>
          </cell>
          <cell r="O780">
            <v>718674.44090000016</v>
          </cell>
          <cell r="P780">
            <v>-74107.990900000092</v>
          </cell>
          <cell r="U780">
            <v>644449.93000000005</v>
          </cell>
        </row>
        <row r="781">
          <cell r="C781" t="str">
            <v>ICI</v>
          </cell>
          <cell r="D781">
            <v>40191</v>
          </cell>
          <cell r="E781">
            <v>40193</v>
          </cell>
          <cell r="F781">
            <v>500</v>
          </cell>
          <cell r="G781">
            <v>80</v>
          </cell>
          <cell r="H781">
            <v>673.01</v>
          </cell>
          <cell r="I781">
            <v>5000</v>
          </cell>
          <cell r="J781">
            <v>186.02378000000002</v>
          </cell>
          <cell r="K781">
            <v>930118.9</v>
          </cell>
          <cell r="L781">
            <v>93.01</v>
          </cell>
          <cell r="M781">
            <v>176.59167868852467</v>
          </cell>
          <cell r="N781" t="str">
            <v>208116-4201</v>
          </cell>
          <cell r="O781">
            <v>882958.39344262332</v>
          </cell>
          <cell r="P781">
            <v>46660.506557376706</v>
          </cell>
          <cell r="U781">
            <v>929445.89</v>
          </cell>
        </row>
        <row r="782">
          <cell r="G782">
            <v>1292</v>
          </cell>
          <cell r="H782">
            <v>9623.69</v>
          </cell>
          <cell r="K782">
            <v>-2028191.65</v>
          </cell>
        </row>
        <row r="784">
          <cell r="C784" t="str">
            <v>ENGRO</v>
          </cell>
          <cell r="D784">
            <v>40192</v>
          </cell>
          <cell r="E784">
            <v>40196</v>
          </cell>
          <cell r="F784">
            <v>450</v>
          </cell>
          <cell r="G784">
            <v>72</v>
          </cell>
          <cell r="H784">
            <v>522</v>
          </cell>
          <cell r="J784">
            <v>-193.1</v>
          </cell>
          <cell r="K784">
            <v>-579300</v>
          </cell>
          <cell r="Q784">
            <v>3000</v>
          </cell>
          <cell r="R784" t="str">
            <v>203807-4201</v>
          </cell>
          <cell r="S784">
            <v>193.25</v>
          </cell>
          <cell r="T784">
            <v>579750</v>
          </cell>
          <cell r="U784">
            <v>-579822</v>
          </cell>
        </row>
        <row r="785">
          <cell r="C785" t="str">
            <v>NBP</v>
          </cell>
          <cell r="D785">
            <v>40192</v>
          </cell>
          <cell r="E785">
            <v>40196</v>
          </cell>
          <cell r="F785">
            <v>1500</v>
          </cell>
          <cell r="G785">
            <v>240</v>
          </cell>
          <cell r="H785">
            <v>1740</v>
          </cell>
          <cell r="J785">
            <v>-81</v>
          </cell>
          <cell r="K785">
            <v>-1215000</v>
          </cell>
          <cell r="Q785">
            <v>15000</v>
          </cell>
          <cell r="R785" t="str">
            <v>203882-4201</v>
          </cell>
          <cell r="S785">
            <v>81.099999999999994</v>
          </cell>
          <cell r="T785">
            <v>1216500</v>
          </cell>
          <cell r="U785">
            <v>-1216740</v>
          </cell>
        </row>
        <row r="786">
          <cell r="C786" t="str">
            <v>UBL</v>
          </cell>
          <cell r="D786">
            <v>40192</v>
          </cell>
          <cell r="E786">
            <v>40196</v>
          </cell>
          <cell r="F786">
            <v>1500</v>
          </cell>
          <cell r="G786">
            <v>240</v>
          </cell>
          <cell r="H786">
            <v>1740</v>
          </cell>
          <cell r="J786">
            <v>-63.303866666666664</v>
          </cell>
          <cell r="K786">
            <v>-949558</v>
          </cell>
          <cell r="Q786">
            <v>15000</v>
          </cell>
          <cell r="R786" t="str">
            <v>206407-4201</v>
          </cell>
          <cell r="S786">
            <v>63.403866666666666</v>
          </cell>
          <cell r="T786">
            <v>951058</v>
          </cell>
          <cell r="U786">
            <v>-951298</v>
          </cell>
        </row>
        <row r="787">
          <cell r="C787" t="str">
            <v>LUCK</v>
          </cell>
          <cell r="D787">
            <v>40192</v>
          </cell>
          <cell r="E787">
            <v>40196</v>
          </cell>
          <cell r="F787">
            <v>500</v>
          </cell>
          <cell r="G787">
            <v>80</v>
          </cell>
          <cell r="H787">
            <v>580</v>
          </cell>
          <cell r="K787">
            <v>-699100</v>
          </cell>
          <cell r="Q787">
            <v>10000</v>
          </cell>
          <cell r="R787" t="str">
            <v>208078-4201</v>
          </cell>
          <cell r="S787">
            <v>69.959999999999994</v>
          </cell>
          <cell r="T787">
            <v>699600</v>
          </cell>
          <cell r="U787">
            <v>-699680</v>
          </cell>
        </row>
        <row r="788">
          <cell r="G788">
            <v>632</v>
          </cell>
          <cell r="H788">
            <v>4582</v>
          </cell>
          <cell r="K788">
            <v>-3442958</v>
          </cell>
        </row>
        <row r="790">
          <cell r="C790" t="str">
            <v>HUBC</v>
          </cell>
          <cell r="D790">
            <v>40193</v>
          </cell>
          <cell r="E790">
            <v>40197</v>
          </cell>
          <cell r="F790">
            <v>5000</v>
          </cell>
          <cell r="G790">
            <v>800</v>
          </cell>
          <cell r="H790">
            <v>5800</v>
          </cell>
          <cell r="K790">
            <v>-3300000</v>
          </cell>
          <cell r="Q790">
            <v>100000</v>
          </cell>
          <cell r="R790" t="str">
            <v>203840-4201</v>
          </cell>
          <cell r="S790">
            <v>33.049999999999997</v>
          </cell>
          <cell r="T790">
            <v>3305000</v>
          </cell>
          <cell r="U790">
            <v>-3305800</v>
          </cell>
        </row>
        <row r="791">
          <cell r="C791" t="str">
            <v>ICI</v>
          </cell>
          <cell r="D791">
            <v>40193</v>
          </cell>
          <cell r="E791">
            <v>40197</v>
          </cell>
          <cell r="F791">
            <v>300</v>
          </cell>
          <cell r="G791">
            <v>48</v>
          </cell>
          <cell r="H791">
            <v>348</v>
          </cell>
          <cell r="K791">
            <v>-540000</v>
          </cell>
          <cell r="Q791">
            <v>3000</v>
          </cell>
          <cell r="R791" t="str">
            <v>208116-4201</v>
          </cell>
          <cell r="S791">
            <v>180.1</v>
          </cell>
          <cell r="T791">
            <v>540300</v>
          </cell>
          <cell r="U791">
            <v>-540348</v>
          </cell>
        </row>
        <row r="792">
          <cell r="C792" t="str">
            <v>PPL</v>
          </cell>
          <cell r="D792">
            <v>40193</v>
          </cell>
          <cell r="E792">
            <v>40197</v>
          </cell>
          <cell r="F792">
            <v>1500</v>
          </cell>
          <cell r="G792">
            <v>240</v>
          </cell>
          <cell r="H792">
            <v>1740</v>
          </cell>
          <cell r="K792">
            <v>-2038251.9</v>
          </cell>
          <cell r="Q792">
            <v>10000</v>
          </cell>
          <cell r="R792" t="str">
            <v>204498-4201</v>
          </cell>
          <cell r="S792">
            <v>203.97519</v>
          </cell>
          <cell r="T792">
            <v>2039751.9</v>
          </cell>
          <cell r="U792">
            <v>-2039991.9</v>
          </cell>
        </row>
        <row r="793">
          <cell r="C793" t="str">
            <v>LUCK</v>
          </cell>
          <cell r="D793">
            <v>40193</v>
          </cell>
          <cell r="E793">
            <v>40197</v>
          </cell>
          <cell r="F793">
            <v>400</v>
          </cell>
          <cell r="G793">
            <v>64</v>
          </cell>
          <cell r="H793">
            <v>464</v>
          </cell>
          <cell r="K793">
            <v>-568745</v>
          </cell>
          <cell r="Q793">
            <v>8000</v>
          </cell>
          <cell r="R793" t="str">
            <v>208078-4201</v>
          </cell>
          <cell r="S793">
            <v>71.143124999999998</v>
          </cell>
          <cell r="T793">
            <v>569145</v>
          </cell>
          <cell r="U793">
            <v>-569209</v>
          </cell>
        </row>
        <row r="794">
          <cell r="C794" t="str">
            <v>FFBL</v>
          </cell>
          <cell r="D794">
            <v>40193</v>
          </cell>
          <cell r="E794">
            <v>40197</v>
          </cell>
          <cell r="F794">
            <v>2500</v>
          </cell>
          <cell r="G794">
            <v>400</v>
          </cell>
          <cell r="H794">
            <v>2900</v>
          </cell>
          <cell r="K794">
            <v>-1470770</v>
          </cell>
          <cell r="Q794">
            <v>50000</v>
          </cell>
          <cell r="R794" t="str">
            <v>204269-4201</v>
          </cell>
          <cell r="S794">
            <v>29.465399999999999</v>
          </cell>
          <cell r="T794">
            <v>1473270</v>
          </cell>
          <cell r="U794">
            <v>-1473670</v>
          </cell>
        </row>
        <row r="795">
          <cell r="C795" t="str">
            <v>ICI</v>
          </cell>
          <cell r="D795">
            <v>40193</v>
          </cell>
          <cell r="E795">
            <v>40197</v>
          </cell>
          <cell r="F795">
            <v>1999.9375</v>
          </cell>
          <cell r="G795">
            <v>319.99</v>
          </cell>
          <cell r="H795">
            <v>2319.9274999999998</v>
          </cell>
          <cell r="K795">
            <v>-3582285.4524999997</v>
          </cell>
          <cell r="Q795">
            <v>20000</v>
          </cell>
          <cell r="R795" t="str">
            <v>208116-4201</v>
          </cell>
          <cell r="S795">
            <v>179.21426949999997</v>
          </cell>
          <cell r="T795">
            <v>3584285.3899999997</v>
          </cell>
          <cell r="U795">
            <v>-3584605.38</v>
          </cell>
        </row>
        <row r="796">
          <cell r="C796" t="str">
            <v>PTC</v>
          </cell>
          <cell r="D796">
            <v>40193</v>
          </cell>
          <cell r="E796">
            <v>40197</v>
          </cell>
          <cell r="F796">
            <v>7500</v>
          </cell>
          <cell r="G796">
            <v>1200</v>
          </cell>
          <cell r="H796">
            <v>9003.8700000000008</v>
          </cell>
          <cell r="I796">
            <v>150000</v>
          </cell>
          <cell r="J796">
            <v>20.257333333333332</v>
          </cell>
          <cell r="K796">
            <v>3038600</v>
          </cell>
          <cell r="L796">
            <v>303.87</v>
          </cell>
          <cell r="M796">
            <v>20.186614180789821</v>
          </cell>
          <cell r="N796" t="str">
            <v>203866-4201</v>
          </cell>
          <cell r="O796">
            <v>3027992.1271184729</v>
          </cell>
          <cell r="P796">
            <v>3107.8728815270588</v>
          </cell>
          <cell r="U796">
            <v>3029596.13</v>
          </cell>
        </row>
        <row r="797">
          <cell r="C797" t="str">
            <v>PTC</v>
          </cell>
          <cell r="D797">
            <v>40193</v>
          </cell>
          <cell r="E797">
            <v>40197</v>
          </cell>
          <cell r="F797">
            <v>3750</v>
          </cell>
          <cell r="G797">
            <v>600</v>
          </cell>
          <cell r="H797">
            <v>4501.6400000000003</v>
          </cell>
          <cell r="I797">
            <v>75000</v>
          </cell>
          <cell r="J797">
            <v>20.216666666666665</v>
          </cell>
          <cell r="K797">
            <v>1516250</v>
          </cell>
          <cell r="L797">
            <v>151.63999999999999</v>
          </cell>
          <cell r="M797">
            <v>20.186614180789821</v>
          </cell>
          <cell r="N797" t="str">
            <v>203866-4201</v>
          </cell>
          <cell r="O797">
            <v>1513996.0635592365</v>
          </cell>
          <cell r="P797">
            <v>-1496.0635592364706</v>
          </cell>
          <cell r="U797">
            <v>1511748.36</v>
          </cell>
        </row>
        <row r="798">
          <cell r="C798" t="str">
            <v>PTC</v>
          </cell>
          <cell r="D798">
            <v>40193</v>
          </cell>
          <cell r="E798">
            <v>40197</v>
          </cell>
          <cell r="F798">
            <v>5500</v>
          </cell>
          <cell r="G798">
            <v>880</v>
          </cell>
          <cell r="H798">
            <v>6601.81</v>
          </cell>
          <cell r="I798">
            <v>110000</v>
          </cell>
          <cell r="J798">
            <v>20.163581818181818</v>
          </cell>
          <cell r="K798">
            <v>2217994</v>
          </cell>
          <cell r="L798">
            <v>221.81</v>
          </cell>
          <cell r="M798">
            <v>20.186614180789821</v>
          </cell>
          <cell r="N798" t="str">
            <v>203866-4201</v>
          </cell>
          <cell r="O798">
            <v>2220527.5598868802</v>
          </cell>
          <cell r="P798">
            <v>-8033.559886880219</v>
          </cell>
          <cell r="U798">
            <v>2211392.19</v>
          </cell>
        </row>
        <row r="799">
          <cell r="C799" t="str">
            <v>PTC</v>
          </cell>
          <cell r="D799">
            <v>40193</v>
          </cell>
          <cell r="E799">
            <v>40197</v>
          </cell>
          <cell r="F799">
            <v>6500</v>
          </cell>
          <cell r="G799">
            <v>1040</v>
          </cell>
          <cell r="H799">
            <v>7797.28</v>
          </cell>
          <cell r="I799">
            <v>130000</v>
          </cell>
          <cell r="J799">
            <v>19.789796153846154</v>
          </cell>
          <cell r="K799">
            <v>2572673.5</v>
          </cell>
          <cell r="L799">
            <v>257.27999999999997</v>
          </cell>
          <cell r="M799">
            <v>20.186614180789821</v>
          </cell>
          <cell r="N799" t="str">
            <v>203866-4201</v>
          </cell>
          <cell r="O799">
            <v>2624259.8435026766</v>
          </cell>
          <cell r="P799">
            <v>-58086.34350267658</v>
          </cell>
          <cell r="U799">
            <v>2564876.2200000002</v>
          </cell>
        </row>
        <row r="800">
          <cell r="C800" t="str">
            <v>EFUG</v>
          </cell>
          <cell r="D800">
            <v>40193</v>
          </cell>
          <cell r="E800">
            <v>40197</v>
          </cell>
          <cell r="F800">
            <v>125</v>
          </cell>
          <cell r="G800">
            <v>20</v>
          </cell>
          <cell r="H800">
            <v>169.51</v>
          </cell>
          <cell r="I800">
            <v>2500</v>
          </cell>
          <cell r="J800">
            <v>98.020399999999995</v>
          </cell>
          <cell r="K800">
            <v>245051</v>
          </cell>
          <cell r="L800">
            <v>24.51</v>
          </cell>
          <cell r="M800">
            <v>110.56529860000015</v>
          </cell>
          <cell r="N800" t="str">
            <v>212059-4201</v>
          </cell>
          <cell r="O800">
            <v>276413.24650000036</v>
          </cell>
          <cell r="P800">
            <v>-31487.246500000358</v>
          </cell>
          <cell r="U800">
            <v>244881.49</v>
          </cell>
        </row>
        <row r="801">
          <cell r="G801">
            <v>5611.99</v>
          </cell>
          <cell r="H801">
            <v>41646.037499999999</v>
          </cell>
          <cell r="K801">
            <v>-1909483.8524999991</v>
          </cell>
          <cell r="L801">
            <v>959.1099999999999</v>
          </cell>
        </row>
        <row r="803">
          <cell r="C803" t="str">
            <v>ICI</v>
          </cell>
          <cell r="D803">
            <v>40196</v>
          </cell>
          <cell r="E803">
            <v>40198</v>
          </cell>
          <cell r="F803">
            <v>800</v>
          </cell>
          <cell r="G803">
            <v>128</v>
          </cell>
          <cell r="H803">
            <v>928</v>
          </cell>
          <cell r="K803">
            <v>-1413479.03</v>
          </cell>
          <cell r="Q803">
            <v>8000</v>
          </cell>
          <cell r="R803" t="str">
            <v>208116-4201</v>
          </cell>
          <cell r="S803">
            <v>176.78487874999999</v>
          </cell>
          <cell r="T803">
            <v>1414279.03</v>
          </cell>
          <cell r="U803">
            <v>-1414407.03</v>
          </cell>
        </row>
        <row r="804">
          <cell r="C804" t="str">
            <v>PTC</v>
          </cell>
          <cell r="D804">
            <v>40196</v>
          </cell>
          <cell r="E804">
            <v>40198</v>
          </cell>
          <cell r="F804">
            <v>2500</v>
          </cell>
          <cell r="G804">
            <v>400</v>
          </cell>
          <cell r="H804">
            <v>3002.84</v>
          </cell>
          <cell r="I804">
            <v>50000</v>
          </cell>
          <cell r="J804">
            <v>20.5682142</v>
          </cell>
          <cell r="K804">
            <v>1028410.71</v>
          </cell>
          <cell r="L804">
            <v>102.84</v>
          </cell>
          <cell r="M804">
            <v>20.186614180789821</v>
          </cell>
          <cell r="N804" t="str">
            <v>203866-4201</v>
          </cell>
          <cell r="O804">
            <v>1009330.709039491</v>
          </cell>
          <cell r="P804">
            <v>16580.000960508944</v>
          </cell>
          <cell r="U804">
            <v>1025407.87</v>
          </cell>
        </row>
        <row r="805">
          <cell r="G805">
            <v>528</v>
          </cell>
          <cell r="H805">
            <v>3930.84</v>
          </cell>
          <cell r="K805">
            <v>-385068.32000000007</v>
          </cell>
        </row>
        <row r="807">
          <cell r="C807" t="str">
            <v>UBL</v>
          </cell>
          <cell r="D807">
            <v>40197</v>
          </cell>
          <cell r="E807">
            <v>40199</v>
          </cell>
          <cell r="F807">
            <v>500</v>
          </cell>
          <cell r="G807">
            <v>80</v>
          </cell>
          <cell r="H807">
            <v>580</v>
          </cell>
          <cell r="K807">
            <v>-658395.51</v>
          </cell>
          <cell r="Q807">
            <v>10000</v>
          </cell>
          <cell r="R807" t="str">
            <v>206407-4201</v>
          </cell>
          <cell r="S807">
            <v>65.889550999999997</v>
          </cell>
          <cell r="T807">
            <v>658895.51</v>
          </cell>
          <cell r="U807">
            <v>-658975.51</v>
          </cell>
        </row>
        <row r="808">
          <cell r="C808" t="str">
            <v>NBP</v>
          </cell>
          <cell r="D808">
            <v>40197</v>
          </cell>
          <cell r="E808">
            <v>40199</v>
          </cell>
          <cell r="F808">
            <v>1250</v>
          </cell>
          <cell r="G808">
            <v>200</v>
          </cell>
          <cell r="H808">
            <v>1450</v>
          </cell>
          <cell r="K808">
            <v>-2074590.38</v>
          </cell>
          <cell r="Q808">
            <v>25000</v>
          </cell>
          <cell r="R808" t="str">
            <v>203882-4201</v>
          </cell>
          <cell r="S808">
            <v>83.0336152</v>
          </cell>
          <cell r="T808">
            <v>2075840.38</v>
          </cell>
          <cell r="U808">
            <v>-2076040.38</v>
          </cell>
        </row>
        <row r="809">
          <cell r="C809" t="str">
            <v>ICI</v>
          </cell>
          <cell r="D809">
            <v>40197</v>
          </cell>
          <cell r="E809">
            <v>40199</v>
          </cell>
          <cell r="F809">
            <v>1000</v>
          </cell>
          <cell r="G809">
            <v>160</v>
          </cell>
          <cell r="H809">
            <v>1160</v>
          </cell>
          <cell r="K809">
            <v>-1766000</v>
          </cell>
          <cell r="Q809">
            <v>10000</v>
          </cell>
          <cell r="R809" t="str">
            <v>208116-4201</v>
          </cell>
          <cell r="S809">
            <v>176.7</v>
          </cell>
          <cell r="T809">
            <v>1767000</v>
          </cell>
          <cell r="U809">
            <v>-1767160</v>
          </cell>
        </row>
        <row r="810">
          <cell r="C810" t="str">
            <v>FFBL</v>
          </cell>
          <cell r="D810">
            <v>40197</v>
          </cell>
          <cell r="E810">
            <v>40199</v>
          </cell>
          <cell r="F810">
            <v>2500</v>
          </cell>
          <cell r="G810">
            <v>400</v>
          </cell>
          <cell r="H810">
            <v>3053.13</v>
          </cell>
          <cell r="I810">
            <v>50000</v>
          </cell>
          <cell r="K810">
            <v>1531144.15</v>
          </cell>
          <cell r="L810">
            <v>153.13</v>
          </cell>
          <cell r="M810">
            <v>29.465399999999999</v>
          </cell>
          <cell r="N810" t="str">
            <v>204269-4201</v>
          </cell>
          <cell r="O810">
            <v>1473270</v>
          </cell>
          <cell r="P810">
            <v>55374.149999999907</v>
          </cell>
          <cell r="U810">
            <v>1528091.02</v>
          </cell>
        </row>
        <row r="811">
          <cell r="G811">
            <v>840</v>
          </cell>
          <cell r="H811">
            <v>6243.13</v>
          </cell>
          <cell r="K811">
            <v>-2967841.7399999998</v>
          </cell>
          <cell r="L811">
            <v>153.13</v>
          </cell>
        </row>
        <row r="813">
          <cell r="C813" t="str">
            <v>ICI</v>
          </cell>
          <cell r="D813">
            <v>40198</v>
          </cell>
          <cell r="E813">
            <v>40200</v>
          </cell>
          <cell r="F813">
            <v>900</v>
          </cell>
          <cell r="G813">
            <v>144</v>
          </cell>
          <cell r="H813">
            <v>1044</v>
          </cell>
          <cell r="K813">
            <v>-1560510</v>
          </cell>
          <cell r="Q813">
            <v>9000</v>
          </cell>
          <cell r="R813" t="str">
            <v>208116-4201</v>
          </cell>
          <cell r="S813">
            <v>173.49</v>
          </cell>
          <cell r="T813">
            <v>1561410</v>
          </cell>
          <cell r="U813">
            <v>-1561554</v>
          </cell>
        </row>
        <row r="814">
          <cell r="C814" t="str">
            <v>HUBC</v>
          </cell>
          <cell r="D814">
            <v>40198</v>
          </cell>
          <cell r="E814">
            <v>40200</v>
          </cell>
          <cell r="F814">
            <v>2500</v>
          </cell>
          <cell r="G814">
            <v>400</v>
          </cell>
          <cell r="H814">
            <v>2900</v>
          </cell>
          <cell r="K814">
            <v>-1611708.86</v>
          </cell>
          <cell r="Q814">
            <v>50000</v>
          </cell>
          <cell r="R814" t="str">
            <v>203840-4201</v>
          </cell>
          <cell r="S814">
            <v>32.284177200000002</v>
          </cell>
          <cell r="T814">
            <v>1614208.86</v>
          </cell>
          <cell r="U814">
            <v>-1614608.86</v>
          </cell>
        </row>
        <row r="815">
          <cell r="G815">
            <v>544</v>
          </cell>
          <cell r="H815">
            <v>3944</v>
          </cell>
          <cell r="K815">
            <v>-3172218.8600000003</v>
          </cell>
        </row>
        <row r="817">
          <cell r="C817" t="str">
            <v>ENGRO</v>
          </cell>
          <cell r="D817">
            <v>40199</v>
          </cell>
          <cell r="E817">
            <v>40203</v>
          </cell>
          <cell r="F817">
            <v>439.8125</v>
          </cell>
          <cell r="G817">
            <v>70.37</v>
          </cell>
          <cell r="H817">
            <v>510.1825</v>
          </cell>
          <cell r="K817">
            <v>-830778.1875</v>
          </cell>
          <cell r="Q817">
            <v>4398</v>
          </cell>
          <cell r="R817" t="str">
            <v>203807-4201</v>
          </cell>
          <cell r="S817">
            <v>188.99909049567987</v>
          </cell>
          <cell r="T817">
            <v>831218</v>
          </cell>
          <cell r="U817">
            <v>-831288.37</v>
          </cell>
        </row>
        <row r="818">
          <cell r="C818" t="str">
            <v>KAPCO</v>
          </cell>
          <cell r="D818">
            <v>40199</v>
          </cell>
          <cell r="E818">
            <v>40203</v>
          </cell>
          <cell r="F818">
            <v>894.3125</v>
          </cell>
          <cell r="G818">
            <v>143.09</v>
          </cell>
          <cell r="H818">
            <v>1037.4024999999999</v>
          </cell>
          <cell r="K818">
            <v>-839747.70750000002</v>
          </cell>
          <cell r="Q818">
            <v>17886</v>
          </cell>
          <cell r="R818" t="str">
            <v>205443-4201</v>
          </cell>
          <cell r="S818">
            <v>47.000001118192998</v>
          </cell>
          <cell r="T818">
            <v>840642.02</v>
          </cell>
          <cell r="U818">
            <v>-840785.11</v>
          </cell>
        </row>
        <row r="819">
          <cell r="C819" t="str">
            <v>HUBC</v>
          </cell>
          <cell r="D819">
            <v>40199</v>
          </cell>
          <cell r="E819">
            <v>40203</v>
          </cell>
          <cell r="F819">
            <v>2500</v>
          </cell>
          <cell r="G819">
            <v>400</v>
          </cell>
          <cell r="H819">
            <v>2900</v>
          </cell>
          <cell r="K819">
            <v>-1587500</v>
          </cell>
          <cell r="Q819">
            <v>50000</v>
          </cell>
          <cell r="R819" t="str">
            <v>203840-4201</v>
          </cell>
          <cell r="S819">
            <v>31.8</v>
          </cell>
          <cell r="T819">
            <v>1590000</v>
          </cell>
          <cell r="U819">
            <v>-1590400</v>
          </cell>
        </row>
        <row r="820">
          <cell r="G820">
            <v>613.46</v>
          </cell>
          <cell r="H820">
            <v>4447.585</v>
          </cell>
          <cell r="K820">
            <v>-3258025.895</v>
          </cell>
        </row>
        <row r="822">
          <cell r="C822" t="str">
            <v>APL</v>
          </cell>
          <cell r="D822">
            <v>40204</v>
          </cell>
          <cell r="E822">
            <v>40206</v>
          </cell>
          <cell r="F822">
            <v>2250</v>
          </cell>
          <cell r="G822">
            <v>360</v>
          </cell>
          <cell r="H822">
            <v>2610</v>
          </cell>
          <cell r="K822">
            <v>-5396515.2199999997</v>
          </cell>
          <cell r="Q822">
            <v>15000</v>
          </cell>
          <cell r="R822" t="str">
            <v>204684-4201</v>
          </cell>
          <cell r="S822">
            <v>359.91768133333329</v>
          </cell>
          <cell r="T822">
            <v>5398765.2199999997</v>
          </cell>
          <cell r="U822">
            <v>-5399125.2199999997</v>
          </cell>
        </row>
        <row r="823">
          <cell r="C823" t="str">
            <v>LOTPTA</v>
          </cell>
          <cell r="D823">
            <v>40204</v>
          </cell>
          <cell r="E823">
            <v>40206</v>
          </cell>
          <cell r="F823">
            <v>1075</v>
          </cell>
          <cell r="G823">
            <v>172</v>
          </cell>
          <cell r="H823">
            <v>1247</v>
          </cell>
          <cell r="K823">
            <v>-241850</v>
          </cell>
          <cell r="Q823">
            <v>21500</v>
          </cell>
          <cell r="R823" t="str">
            <v>212270-4201</v>
          </cell>
          <cell r="S823">
            <v>11.298837209302325</v>
          </cell>
          <cell r="T823">
            <v>242925</v>
          </cell>
          <cell r="U823">
            <v>-243097</v>
          </cell>
        </row>
        <row r="824">
          <cell r="C824" t="str">
            <v>LOTPTA</v>
          </cell>
          <cell r="D824">
            <v>40204</v>
          </cell>
          <cell r="E824">
            <v>40206</v>
          </cell>
          <cell r="F824">
            <v>2500</v>
          </cell>
          <cell r="G824">
            <v>400</v>
          </cell>
          <cell r="H824">
            <v>2900</v>
          </cell>
          <cell r="K824">
            <v>-566250</v>
          </cell>
          <cell r="Q824">
            <v>50000</v>
          </cell>
          <cell r="R824" t="str">
            <v>212270-4201</v>
          </cell>
          <cell r="S824">
            <v>11.375</v>
          </cell>
          <cell r="T824">
            <v>568750</v>
          </cell>
          <cell r="U824">
            <v>-569150</v>
          </cell>
        </row>
        <row r="825">
          <cell r="C825" t="str">
            <v>LOTPTA</v>
          </cell>
          <cell r="D825">
            <v>40204</v>
          </cell>
          <cell r="E825">
            <v>40206</v>
          </cell>
          <cell r="F825">
            <v>10000</v>
          </cell>
          <cell r="G825">
            <v>1600</v>
          </cell>
          <cell r="H825">
            <v>11600</v>
          </cell>
          <cell r="K825">
            <v>-2268695.59</v>
          </cell>
          <cell r="Q825">
            <v>200000</v>
          </cell>
          <cell r="R825" t="str">
            <v>212270-4201</v>
          </cell>
          <cell r="S825">
            <v>11.393477949999999</v>
          </cell>
          <cell r="T825">
            <v>2278695.59</v>
          </cell>
          <cell r="U825">
            <v>-2280295.59</v>
          </cell>
        </row>
        <row r="826">
          <cell r="C826" t="str">
            <v>LOTPTA</v>
          </cell>
          <cell r="D826">
            <v>40204</v>
          </cell>
          <cell r="E826">
            <v>40206</v>
          </cell>
          <cell r="F826">
            <v>2500</v>
          </cell>
          <cell r="G826">
            <v>400</v>
          </cell>
          <cell r="H826">
            <v>2900</v>
          </cell>
          <cell r="K826">
            <v>-570000</v>
          </cell>
          <cell r="Q826">
            <v>50000</v>
          </cell>
          <cell r="R826" t="str">
            <v>212270-4201</v>
          </cell>
          <cell r="S826">
            <v>11.45</v>
          </cell>
          <cell r="T826">
            <v>572500</v>
          </cell>
          <cell r="U826">
            <v>-572900</v>
          </cell>
        </row>
        <row r="827">
          <cell r="C827" t="str">
            <v>NBP</v>
          </cell>
          <cell r="D827">
            <v>40204</v>
          </cell>
          <cell r="E827">
            <v>40206</v>
          </cell>
          <cell r="F827">
            <v>90.375</v>
          </cell>
          <cell r="G827">
            <v>14.46</v>
          </cell>
          <cell r="H827">
            <v>104.83500000000001</v>
          </cell>
          <cell r="K827">
            <v>-146366.97500000001</v>
          </cell>
          <cell r="Q827">
            <v>1807</v>
          </cell>
          <cell r="R827" t="str">
            <v>203882-4201</v>
          </cell>
          <cell r="S827">
            <v>81.05</v>
          </cell>
          <cell r="T827">
            <v>146457.35</v>
          </cell>
          <cell r="U827">
            <v>-146471.81</v>
          </cell>
        </row>
        <row r="828">
          <cell r="C828" t="str">
            <v>NBP</v>
          </cell>
          <cell r="D828">
            <v>40204</v>
          </cell>
          <cell r="E828">
            <v>40206</v>
          </cell>
          <cell r="F828">
            <v>2500</v>
          </cell>
          <cell r="G828">
            <v>400</v>
          </cell>
          <cell r="H828">
            <v>2900</v>
          </cell>
          <cell r="K828">
            <v>-4068010.4</v>
          </cell>
          <cell r="Q828">
            <v>50000</v>
          </cell>
          <cell r="R828" t="str">
            <v>203882-4201</v>
          </cell>
          <cell r="S828">
            <v>81.410207999999997</v>
          </cell>
          <cell r="T828">
            <v>4070510.4</v>
          </cell>
          <cell r="U828">
            <v>-4070910.4</v>
          </cell>
        </row>
        <row r="829">
          <cell r="C829" t="str">
            <v>FFC</v>
          </cell>
          <cell r="D829">
            <v>40204</v>
          </cell>
          <cell r="E829">
            <v>40206</v>
          </cell>
          <cell r="F829">
            <v>4500</v>
          </cell>
          <cell r="G829">
            <v>720</v>
          </cell>
          <cell r="H829">
            <v>5710.17</v>
          </cell>
          <cell r="I829">
            <v>45000</v>
          </cell>
          <cell r="J829">
            <v>108.92874444444445</v>
          </cell>
          <cell r="K829">
            <v>4901793.5</v>
          </cell>
          <cell r="L829">
            <v>490.17</v>
          </cell>
          <cell r="M829">
            <v>104.39346761741584</v>
          </cell>
          <cell r="N829" t="str">
            <v>203890-4201</v>
          </cell>
          <cell r="O829">
            <v>4697706.042783713</v>
          </cell>
          <cell r="P829">
            <v>199587.45721628703</v>
          </cell>
          <cell r="U829">
            <v>4896083.33</v>
          </cell>
        </row>
        <row r="830">
          <cell r="G830">
            <v>4066.46</v>
          </cell>
          <cell r="H830">
            <v>29972.004999999997</v>
          </cell>
          <cell r="K830">
            <v>-8355894.6849999987</v>
          </cell>
          <cell r="L830">
            <v>490.17</v>
          </cell>
        </row>
        <row r="832">
          <cell r="C832" t="str">
            <v>UBL</v>
          </cell>
          <cell r="D832">
            <v>40206</v>
          </cell>
          <cell r="E832">
            <v>40210</v>
          </cell>
          <cell r="F832">
            <v>6000</v>
          </cell>
          <cell r="G832">
            <v>960</v>
          </cell>
          <cell r="H832">
            <v>6960</v>
          </cell>
          <cell r="J832">
            <v>-64.936558333333338</v>
          </cell>
          <cell r="K832">
            <v>-7792387</v>
          </cell>
          <cell r="Q832">
            <v>120000</v>
          </cell>
          <cell r="R832" t="str">
            <v>206407-4201</v>
          </cell>
          <cell r="S832">
            <v>64.986558333333335</v>
          </cell>
          <cell r="T832">
            <v>7798387</v>
          </cell>
          <cell r="U832">
            <v>-7799347</v>
          </cell>
        </row>
        <row r="833">
          <cell r="C833" t="str">
            <v>ENGRO</v>
          </cell>
          <cell r="D833">
            <v>40206</v>
          </cell>
          <cell r="E833">
            <v>40210</v>
          </cell>
          <cell r="F833">
            <v>2050</v>
          </cell>
          <cell r="G833">
            <v>328</v>
          </cell>
          <cell r="H833">
            <v>2771.15</v>
          </cell>
          <cell r="I833">
            <v>20500</v>
          </cell>
          <cell r="J833">
            <v>191.77129463414633</v>
          </cell>
          <cell r="K833">
            <v>3931311.54</v>
          </cell>
          <cell r="L833">
            <v>393.15</v>
          </cell>
          <cell r="M833">
            <v>193.09997674283389</v>
          </cell>
          <cell r="N833" t="str">
            <v>203807-4201</v>
          </cell>
          <cell r="O833">
            <v>3958549.5232280949</v>
          </cell>
          <cell r="P833">
            <v>-29287.983228094876</v>
          </cell>
          <cell r="U833">
            <v>3928540.39</v>
          </cell>
        </row>
        <row r="834">
          <cell r="C834" t="str">
            <v>FFC</v>
          </cell>
          <cell r="D834">
            <v>40206</v>
          </cell>
          <cell r="E834">
            <v>40210</v>
          </cell>
          <cell r="F834">
            <v>5000</v>
          </cell>
          <cell r="G834">
            <v>800</v>
          </cell>
          <cell r="H834">
            <v>6333.57</v>
          </cell>
          <cell r="I834">
            <v>50000</v>
          </cell>
          <cell r="J834">
            <v>106.714635</v>
          </cell>
          <cell r="K834">
            <v>5335731.75</v>
          </cell>
          <cell r="L834">
            <v>533.57000000000005</v>
          </cell>
          <cell r="M834">
            <v>104.39346761741569</v>
          </cell>
          <cell r="N834" t="str">
            <v>203890-4201</v>
          </cell>
          <cell r="O834">
            <v>5219673.3808707846</v>
          </cell>
          <cell r="P834">
            <v>111058.36912921537</v>
          </cell>
          <cell r="U834">
            <v>5329398.18</v>
          </cell>
        </row>
        <row r="835">
          <cell r="G835">
            <v>2088</v>
          </cell>
          <cell r="H835">
            <v>16064.72</v>
          </cell>
          <cell r="K835">
            <v>1474656.29</v>
          </cell>
          <cell r="L835">
            <v>926.72</v>
          </cell>
        </row>
        <row r="837">
          <cell r="C837" t="str">
            <v>ENGRO</v>
          </cell>
          <cell r="D837">
            <v>40213</v>
          </cell>
          <cell r="E837">
            <v>40218</v>
          </cell>
          <cell r="F837">
            <v>1389.75</v>
          </cell>
          <cell r="G837">
            <v>222.36</v>
          </cell>
          <cell r="H837">
            <v>1885.9900000000002</v>
          </cell>
          <cell r="I837">
            <v>13898</v>
          </cell>
          <cell r="K837">
            <v>2738469.98</v>
          </cell>
          <cell r="L837">
            <v>273.88</v>
          </cell>
          <cell r="M837">
            <v>193.09997674283395</v>
          </cell>
          <cell r="N837" t="str">
            <v>203807-4201</v>
          </cell>
          <cell r="O837">
            <v>2683703.476771906</v>
          </cell>
          <cell r="P837">
            <v>53376.753228094094</v>
          </cell>
          <cell r="U837">
            <v>2736583.99</v>
          </cell>
        </row>
        <row r="838">
          <cell r="C838" t="str">
            <v>FFC</v>
          </cell>
          <cell r="D838">
            <v>40213</v>
          </cell>
          <cell r="E838">
            <v>40218</v>
          </cell>
          <cell r="F838">
            <v>1500</v>
          </cell>
          <cell r="G838">
            <v>240</v>
          </cell>
          <cell r="H838">
            <v>1900.66</v>
          </cell>
          <cell r="I838">
            <v>15000</v>
          </cell>
          <cell r="K838">
            <v>1606360.52</v>
          </cell>
          <cell r="L838">
            <v>160.66</v>
          </cell>
          <cell r="M838">
            <v>104.39346761741638</v>
          </cell>
          <cell r="N838" t="str">
            <v>203890-4201</v>
          </cell>
          <cell r="O838">
            <v>1565902.0142612457</v>
          </cell>
          <cell r="P838">
            <v>38958.505738754291</v>
          </cell>
          <cell r="U838">
            <v>1604459.86</v>
          </cell>
        </row>
        <row r="839">
          <cell r="G839">
            <v>462.36</v>
          </cell>
          <cell r="H839">
            <v>3786.6500000000005</v>
          </cell>
          <cell r="K839">
            <v>4344830.5</v>
          </cell>
          <cell r="L839">
            <v>434.53999999999996</v>
          </cell>
          <cell r="U839">
            <v>4341043.8500000006</v>
          </cell>
        </row>
        <row r="841">
          <cell r="C841" t="str">
            <v>DOL</v>
          </cell>
          <cell r="D841">
            <v>40217</v>
          </cell>
          <cell r="E841">
            <v>40219</v>
          </cell>
          <cell r="F841">
            <v>12500</v>
          </cell>
          <cell r="G841">
            <v>2000</v>
          </cell>
          <cell r="H841">
            <v>14705.95</v>
          </cell>
          <cell r="I841">
            <v>250000</v>
          </cell>
          <cell r="K841">
            <v>2059465.3</v>
          </cell>
          <cell r="L841">
            <v>205.95</v>
          </cell>
          <cell r="M841">
            <v>7.54</v>
          </cell>
          <cell r="N841" t="str">
            <v>202428-4201</v>
          </cell>
          <cell r="O841">
            <v>1885000</v>
          </cell>
          <cell r="P841">
            <v>161965.30000000005</v>
          </cell>
          <cell r="U841">
            <v>2044759.35</v>
          </cell>
        </row>
        <row r="842">
          <cell r="C842" t="str">
            <v>DOL</v>
          </cell>
          <cell r="D842">
            <v>40217</v>
          </cell>
          <cell r="E842">
            <v>40219</v>
          </cell>
          <cell r="F842">
            <v>12500</v>
          </cell>
          <cell r="G842">
            <v>2000</v>
          </cell>
          <cell r="H842">
            <v>14705.95</v>
          </cell>
          <cell r="I842">
            <v>250000</v>
          </cell>
          <cell r="K842">
            <v>2059310.28</v>
          </cell>
          <cell r="L842">
            <v>205.95</v>
          </cell>
          <cell r="M842">
            <v>7.54</v>
          </cell>
          <cell r="N842" t="str">
            <v>202428-4201</v>
          </cell>
          <cell r="O842">
            <v>1885000</v>
          </cell>
          <cell r="P842">
            <v>161810.28000000003</v>
          </cell>
          <cell r="U842">
            <v>2044604.33</v>
          </cell>
        </row>
        <row r="843">
          <cell r="C843" t="str">
            <v>PTC</v>
          </cell>
          <cell r="D843">
            <v>40217</v>
          </cell>
          <cell r="E843">
            <v>40219</v>
          </cell>
          <cell r="F843">
            <v>2250</v>
          </cell>
          <cell r="G843">
            <v>360</v>
          </cell>
          <cell r="H843">
            <v>2701.36</v>
          </cell>
          <cell r="I843">
            <v>45000</v>
          </cell>
          <cell r="K843">
            <v>913520</v>
          </cell>
          <cell r="L843">
            <v>91.36</v>
          </cell>
          <cell r="M843">
            <v>20.18661418078981</v>
          </cell>
          <cell r="N843" t="str">
            <v>203866-4201</v>
          </cell>
          <cell r="O843">
            <v>908397.63813554146</v>
          </cell>
          <cell r="P843">
            <v>2872.3618644585367</v>
          </cell>
          <cell r="U843">
            <v>910818.64</v>
          </cell>
        </row>
        <row r="844">
          <cell r="G844">
            <v>4360</v>
          </cell>
          <cell r="H844">
            <v>32113.260000000002</v>
          </cell>
          <cell r="K844">
            <v>5032295.58</v>
          </cell>
          <cell r="L844">
            <v>503.26</v>
          </cell>
        </row>
        <row r="846">
          <cell r="C846" t="str">
            <v>DOL</v>
          </cell>
          <cell r="D846">
            <v>40218</v>
          </cell>
          <cell r="E846">
            <v>40220</v>
          </cell>
          <cell r="F846">
            <v>5000</v>
          </cell>
          <cell r="G846">
            <v>800</v>
          </cell>
          <cell r="H846">
            <v>5886.39</v>
          </cell>
          <cell r="I846">
            <v>100000</v>
          </cell>
          <cell r="J846">
            <v>8.6395704999999996</v>
          </cell>
          <cell r="K846">
            <v>863957.05</v>
          </cell>
          <cell r="L846">
            <v>86.39</v>
          </cell>
          <cell r="M846">
            <v>7.54</v>
          </cell>
          <cell r="N846" t="str">
            <v>202428-4201</v>
          </cell>
          <cell r="O846">
            <v>754000</v>
          </cell>
          <cell r="P846">
            <v>104957.05000000005</v>
          </cell>
          <cell r="U846">
            <v>858070.66</v>
          </cell>
        </row>
        <row r="849">
          <cell r="C849" t="str">
            <v>MYBL</v>
          </cell>
          <cell r="D849">
            <v>40219</v>
          </cell>
          <cell r="E849">
            <v>40221</v>
          </cell>
          <cell r="F849">
            <v>5000</v>
          </cell>
          <cell r="G849">
            <v>800</v>
          </cell>
          <cell r="H849">
            <v>5850.81</v>
          </cell>
          <cell r="I849">
            <v>100000</v>
          </cell>
          <cell r="K849">
            <v>508050</v>
          </cell>
          <cell r="L849">
            <v>50.81</v>
          </cell>
          <cell r="M849">
            <v>4.9242856585365855</v>
          </cell>
          <cell r="N849" t="str">
            <v>0210501-4201</v>
          </cell>
          <cell r="O849">
            <v>492428.56585365854</v>
          </cell>
          <cell r="P849">
            <v>10621.43414634146</v>
          </cell>
          <cell r="U849">
            <v>502199.19</v>
          </cell>
        </row>
        <row r="850">
          <cell r="C850" t="str">
            <v>DOL</v>
          </cell>
          <cell r="D850">
            <v>40219</v>
          </cell>
          <cell r="E850">
            <v>40221</v>
          </cell>
          <cell r="F850">
            <v>5000</v>
          </cell>
          <cell r="G850">
            <v>800</v>
          </cell>
          <cell r="H850">
            <v>5881.76</v>
          </cell>
          <cell r="I850">
            <v>100000</v>
          </cell>
          <cell r="K850">
            <v>817592.1</v>
          </cell>
          <cell r="L850">
            <v>81.760000000000005</v>
          </cell>
          <cell r="M850">
            <v>7.54</v>
          </cell>
          <cell r="N850" t="str">
            <v>202428-4201</v>
          </cell>
          <cell r="O850">
            <v>754000</v>
          </cell>
          <cell r="P850">
            <v>58592.099999999977</v>
          </cell>
          <cell r="U850">
            <v>811710.34</v>
          </cell>
        </row>
        <row r="851">
          <cell r="G851">
            <v>1600</v>
          </cell>
          <cell r="H851">
            <v>11732.57</v>
          </cell>
          <cell r="K851">
            <v>1325642.1000000001</v>
          </cell>
          <cell r="L851">
            <v>132.57</v>
          </cell>
        </row>
        <row r="853">
          <cell r="C853" t="str">
            <v>MYBL</v>
          </cell>
          <cell r="D853">
            <v>40220</v>
          </cell>
          <cell r="E853">
            <v>40224</v>
          </cell>
          <cell r="F853">
            <v>2500</v>
          </cell>
          <cell r="G853">
            <v>400</v>
          </cell>
          <cell r="H853">
            <v>2926.5</v>
          </cell>
          <cell r="I853">
            <v>50000</v>
          </cell>
          <cell r="J853">
            <v>5.2996999999999996</v>
          </cell>
          <cell r="K853">
            <v>264985</v>
          </cell>
          <cell r="L853">
            <v>26.5</v>
          </cell>
          <cell r="M853">
            <v>4.9242856585365855</v>
          </cell>
          <cell r="N853" t="str">
            <v>0210501-4201</v>
          </cell>
          <cell r="O853">
            <v>246214.28292682927</v>
          </cell>
          <cell r="P853">
            <v>16270.71707317073</v>
          </cell>
          <cell r="U853">
            <v>262058.5</v>
          </cell>
        </row>
        <row r="855">
          <cell r="C855" t="str">
            <v>MYBL</v>
          </cell>
          <cell r="D855">
            <v>40221</v>
          </cell>
          <cell r="E855">
            <v>40225</v>
          </cell>
          <cell r="F855">
            <v>3000</v>
          </cell>
          <cell r="G855">
            <v>480</v>
          </cell>
          <cell r="H855">
            <v>3513.04</v>
          </cell>
          <cell r="I855">
            <v>60000</v>
          </cell>
          <cell r="K855">
            <v>330300</v>
          </cell>
          <cell r="L855">
            <v>33.04</v>
          </cell>
          <cell r="M855">
            <v>4.9242856585365864</v>
          </cell>
          <cell r="N855" t="str">
            <v>0210501-4201</v>
          </cell>
          <cell r="O855">
            <v>295457.13951219519</v>
          </cell>
          <cell r="P855">
            <v>31842.860487804806</v>
          </cell>
          <cell r="U855">
            <v>326786.96000000002</v>
          </cell>
        </row>
        <row r="856">
          <cell r="C856" t="str">
            <v>DOL</v>
          </cell>
          <cell r="D856">
            <v>40221</v>
          </cell>
          <cell r="E856">
            <v>40225</v>
          </cell>
          <cell r="F856">
            <v>5000</v>
          </cell>
          <cell r="G856">
            <v>800</v>
          </cell>
          <cell r="H856">
            <v>5880.57</v>
          </cell>
          <cell r="I856">
            <v>100000</v>
          </cell>
          <cell r="K856">
            <v>805387.14999999991</v>
          </cell>
          <cell r="L856">
            <v>80.569999999999993</v>
          </cell>
          <cell r="M856">
            <v>7.54</v>
          </cell>
          <cell r="N856" t="str">
            <v>202428-4201</v>
          </cell>
          <cell r="O856">
            <v>754000</v>
          </cell>
          <cell r="P856">
            <v>46387.149999999907</v>
          </cell>
          <cell r="U856">
            <v>799506.58</v>
          </cell>
        </row>
        <row r="857">
          <cell r="G857">
            <v>1280</v>
          </cell>
          <cell r="H857">
            <v>9393.61</v>
          </cell>
          <cell r="K857">
            <v>1135687.1499999999</v>
          </cell>
          <cell r="L857">
            <v>113.60999999999999</v>
          </cell>
        </row>
        <row r="859">
          <cell r="C859" t="str">
            <v>UBL</v>
          </cell>
          <cell r="R859" t="str">
            <v>206407-4201</v>
          </cell>
          <cell r="T859">
            <v>-1250</v>
          </cell>
          <cell r="U859">
            <v>1250</v>
          </cell>
        </row>
        <row r="860">
          <cell r="C860" t="str">
            <v>NBP</v>
          </cell>
          <cell r="R860" t="str">
            <v>203882-4201</v>
          </cell>
          <cell r="T860">
            <v>-750</v>
          </cell>
          <cell r="U860">
            <v>750</v>
          </cell>
        </row>
        <row r="862">
          <cell r="C862" t="str">
            <v>DOL</v>
          </cell>
          <cell r="D862">
            <v>40224</v>
          </cell>
          <cell r="E862">
            <v>40226</v>
          </cell>
          <cell r="F862">
            <v>5000</v>
          </cell>
          <cell r="G862">
            <v>800</v>
          </cell>
          <cell r="H862">
            <v>5880.76</v>
          </cell>
          <cell r="I862">
            <v>100000</v>
          </cell>
          <cell r="K862">
            <v>807720</v>
          </cell>
          <cell r="L862">
            <v>80.760000000000005</v>
          </cell>
          <cell r="M862">
            <v>7.54</v>
          </cell>
          <cell r="N862" t="str">
            <v>202428-4201</v>
          </cell>
          <cell r="O862">
            <v>754000</v>
          </cell>
          <cell r="P862">
            <v>48720</v>
          </cell>
          <cell r="U862">
            <v>801839.24</v>
          </cell>
        </row>
        <row r="863">
          <cell r="C863" t="str">
            <v>ABL</v>
          </cell>
          <cell r="D863">
            <v>40224</v>
          </cell>
          <cell r="E863">
            <v>40226</v>
          </cell>
          <cell r="F863">
            <v>1500</v>
          </cell>
          <cell r="G863">
            <v>240</v>
          </cell>
          <cell r="H863">
            <v>1740</v>
          </cell>
          <cell r="K863">
            <v>-2016516.3</v>
          </cell>
          <cell r="Q863">
            <v>30000</v>
          </cell>
          <cell r="R863" t="str">
            <v>206830-4201</v>
          </cell>
          <cell r="T863">
            <v>2018016.3</v>
          </cell>
          <cell r="U863">
            <v>-2018256.3</v>
          </cell>
        </row>
        <row r="864">
          <cell r="G864">
            <v>1040</v>
          </cell>
          <cell r="H864">
            <v>7620.76</v>
          </cell>
          <cell r="K864">
            <v>-1208796.3</v>
          </cell>
        </row>
        <row r="866">
          <cell r="C866" t="str">
            <v>DOL</v>
          </cell>
          <cell r="D866">
            <v>40225</v>
          </cell>
          <cell r="E866">
            <v>40227</v>
          </cell>
          <cell r="F866">
            <v>15000</v>
          </cell>
          <cell r="G866">
            <v>2400</v>
          </cell>
          <cell r="H866">
            <v>17674.96</v>
          </cell>
          <cell r="I866">
            <v>300000</v>
          </cell>
          <cell r="J866">
            <v>9.1641463666666674</v>
          </cell>
          <cell r="K866">
            <v>2749243.91</v>
          </cell>
          <cell r="L866">
            <v>274.95999999999998</v>
          </cell>
          <cell r="M866">
            <v>7.54</v>
          </cell>
          <cell r="N866" t="str">
            <v>202428-4201</v>
          </cell>
          <cell r="O866">
            <v>2262000</v>
          </cell>
          <cell r="P866">
            <v>472243.91000000015</v>
          </cell>
          <cell r="U866">
            <v>2731568.95</v>
          </cell>
        </row>
        <row r="868">
          <cell r="C868" t="str">
            <v>PSMC</v>
          </cell>
          <cell r="N868" t="str">
            <v>213306-4201</v>
          </cell>
          <cell r="O868">
            <v>-0.03</v>
          </cell>
        </row>
        <row r="869">
          <cell r="C869" t="str">
            <v>APL</v>
          </cell>
          <cell r="N869" t="str">
            <v>204684-4201</v>
          </cell>
          <cell r="O869">
            <v>-0.4</v>
          </cell>
        </row>
        <row r="870">
          <cell r="C870" t="str">
            <v>NRL</v>
          </cell>
          <cell r="N870" t="str">
            <v>30775-4201</v>
          </cell>
          <cell r="O870">
            <v>-0.23</v>
          </cell>
        </row>
        <row r="871">
          <cell r="C871" t="str">
            <v>ICI</v>
          </cell>
          <cell r="N871" t="str">
            <v>208116-4201</v>
          </cell>
          <cell r="O871">
            <v>-0.06</v>
          </cell>
        </row>
        <row r="872">
          <cell r="C872" t="str">
            <v>LOTPTA</v>
          </cell>
          <cell r="N872" t="str">
            <v>212270-4201</v>
          </cell>
          <cell r="O872">
            <v>0.01</v>
          </cell>
        </row>
        <row r="873">
          <cell r="C873" t="str">
            <v>PTC</v>
          </cell>
          <cell r="N873" t="str">
            <v>203866-4201</v>
          </cell>
          <cell r="O873">
            <v>-0.87</v>
          </cell>
        </row>
        <row r="874">
          <cell r="C874" t="str">
            <v>HUBC</v>
          </cell>
          <cell r="N874" t="str">
            <v>203840-4201</v>
          </cell>
          <cell r="O874">
            <v>-0.08</v>
          </cell>
        </row>
        <row r="875">
          <cell r="C875" t="str">
            <v>KAPCO</v>
          </cell>
          <cell r="N875" t="str">
            <v>205443-4201</v>
          </cell>
          <cell r="O875">
            <v>0.02</v>
          </cell>
        </row>
        <row r="876">
          <cell r="C876" t="str">
            <v>SFWF</v>
          </cell>
          <cell r="N876" t="str">
            <v>0205346-4271</v>
          </cell>
          <cell r="O876">
            <v>0.01</v>
          </cell>
        </row>
        <row r="877">
          <cell r="C877" t="str">
            <v>PPL</v>
          </cell>
          <cell r="N877" t="str">
            <v>204498-4201</v>
          </cell>
          <cell r="O877">
            <v>-0.03</v>
          </cell>
        </row>
        <row r="878">
          <cell r="M878">
            <v>-1.6600000000000001</v>
          </cell>
        </row>
        <row r="880">
          <cell r="C880" t="str">
            <v>LUCK</v>
          </cell>
          <cell r="D880">
            <v>40226</v>
          </cell>
          <cell r="E880">
            <v>40228</v>
          </cell>
          <cell r="F880">
            <v>965</v>
          </cell>
          <cell r="G880">
            <v>154.4</v>
          </cell>
          <cell r="H880">
            <v>1257.7</v>
          </cell>
          <cell r="I880">
            <v>19300</v>
          </cell>
          <cell r="J880">
            <v>71.653544041450772</v>
          </cell>
          <cell r="K880">
            <v>1382913.4</v>
          </cell>
          <cell r="L880">
            <v>138.30000000000001</v>
          </cell>
          <cell r="M880">
            <v>69.741505000000075</v>
          </cell>
          <cell r="N880" t="str">
            <v>208078-4201</v>
          </cell>
          <cell r="O880">
            <v>1346011.0465000013</v>
          </cell>
          <cell r="P880">
            <v>35937.353499998666</v>
          </cell>
          <cell r="U880">
            <v>1381655.7</v>
          </cell>
        </row>
        <row r="881">
          <cell r="C881" t="str">
            <v>DOL</v>
          </cell>
          <cell r="D881">
            <v>40226</v>
          </cell>
          <cell r="E881">
            <v>40228</v>
          </cell>
          <cell r="F881">
            <v>7500</v>
          </cell>
          <cell r="G881">
            <v>1200</v>
          </cell>
          <cell r="H881">
            <v>8856.65</v>
          </cell>
          <cell r="I881">
            <v>150000</v>
          </cell>
          <cell r="J881">
            <v>10.443333333333333</v>
          </cell>
          <cell r="K881">
            <v>1566500</v>
          </cell>
          <cell r="L881">
            <v>156.65</v>
          </cell>
          <cell r="M881">
            <v>7.54</v>
          </cell>
          <cell r="N881" t="str">
            <v>202428-4201</v>
          </cell>
          <cell r="O881">
            <v>1131000</v>
          </cell>
          <cell r="P881">
            <v>428000</v>
          </cell>
          <cell r="U881">
            <v>1557643.35</v>
          </cell>
        </row>
        <row r="882">
          <cell r="C882" t="str">
            <v>DOL</v>
          </cell>
          <cell r="D882">
            <v>40226</v>
          </cell>
          <cell r="E882">
            <v>40228</v>
          </cell>
          <cell r="F882">
            <v>7500</v>
          </cell>
          <cell r="G882">
            <v>1200</v>
          </cell>
          <cell r="H882">
            <v>8856.5499999999993</v>
          </cell>
          <cell r="I882">
            <v>150000</v>
          </cell>
          <cell r="J882">
            <v>10.436666666666667</v>
          </cell>
          <cell r="K882">
            <v>1565500</v>
          </cell>
          <cell r="L882">
            <v>156.55000000000001</v>
          </cell>
          <cell r="M882">
            <v>7.54</v>
          </cell>
          <cell r="N882" t="str">
            <v>202428-4201</v>
          </cell>
          <cell r="O882">
            <v>1131000</v>
          </cell>
          <cell r="P882">
            <v>427000</v>
          </cell>
          <cell r="U882">
            <v>1556643.45</v>
          </cell>
        </row>
        <row r="883">
          <cell r="C883" t="str">
            <v>DOL</v>
          </cell>
          <cell r="D883">
            <v>40226</v>
          </cell>
          <cell r="E883">
            <v>40228</v>
          </cell>
          <cell r="F883">
            <v>15000</v>
          </cell>
          <cell r="G883">
            <v>2400</v>
          </cell>
          <cell r="H883">
            <v>17704.47</v>
          </cell>
          <cell r="I883">
            <v>300000</v>
          </cell>
          <cell r="J883">
            <v>10.148466666666666</v>
          </cell>
          <cell r="K883">
            <v>3044540</v>
          </cell>
          <cell r="L883">
            <v>304.47000000000003</v>
          </cell>
          <cell r="M883">
            <v>7.54</v>
          </cell>
          <cell r="N883" t="str">
            <v>202428-4201</v>
          </cell>
          <cell r="O883">
            <v>2262000</v>
          </cell>
          <cell r="P883">
            <v>767540</v>
          </cell>
          <cell r="U883">
            <v>3026835.53</v>
          </cell>
        </row>
        <row r="884">
          <cell r="G884">
            <v>4954.3999999999996</v>
          </cell>
          <cell r="H884">
            <v>36675.370000000003</v>
          </cell>
          <cell r="K884">
            <v>7559453.4000000004</v>
          </cell>
          <cell r="L884">
            <v>755.97</v>
          </cell>
        </row>
        <row r="886">
          <cell r="C886" t="str">
            <v>ICI</v>
          </cell>
          <cell r="D886">
            <v>40227</v>
          </cell>
          <cell r="E886">
            <v>40231</v>
          </cell>
          <cell r="F886">
            <v>1500</v>
          </cell>
          <cell r="G886">
            <v>240</v>
          </cell>
          <cell r="H886">
            <v>1740</v>
          </cell>
          <cell r="K886">
            <v>-2523810</v>
          </cell>
          <cell r="Q886">
            <v>15000</v>
          </cell>
          <cell r="R886" t="str">
            <v>208116-4201</v>
          </cell>
          <cell r="T886">
            <v>2525310</v>
          </cell>
          <cell r="U886">
            <v>-2525550</v>
          </cell>
        </row>
        <row r="888">
          <cell r="C888" t="str">
            <v>DOL</v>
          </cell>
          <cell r="D888">
            <v>40228</v>
          </cell>
          <cell r="E888">
            <v>40232</v>
          </cell>
          <cell r="F888">
            <v>12500</v>
          </cell>
          <cell r="G888">
            <v>2000</v>
          </cell>
          <cell r="H888">
            <v>14742.84</v>
          </cell>
          <cell r="I888">
            <v>250000</v>
          </cell>
          <cell r="J888">
            <v>9.7127983999999987</v>
          </cell>
          <cell r="K888">
            <v>2428199.5999999996</v>
          </cell>
          <cell r="L888">
            <v>242.84</v>
          </cell>
          <cell r="M888">
            <v>7.54</v>
          </cell>
          <cell r="N888" t="str">
            <v>202428-4201</v>
          </cell>
          <cell r="O888">
            <v>1885000</v>
          </cell>
          <cell r="P888">
            <v>530699.59999999963</v>
          </cell>
          <cell r="U888">
            <v>2413456.7599999998</v>
          </cell>
        </row>
        <row r="889">
          <cell r="C889" t="str">
            <v>MYBL</v>
          </cell>
          <cell r="D889">
            <v>40228</v>
          </cell>
          <cell r="E889">
            <v>40232</v>
          </cell>
          <cell r="F889">
            <v>2500</v>
          </cell>
          <cell r="G889">
            <v>400</v>
          </cell>
          <cell r="H889">
            <v>2928.88</v>
          </cell>
          <cell r="I889">
            <v>50000</v>
          </cell>
          <cell r="J889">
            <v>5.7744999999999997</v>
          </cell>
          <cell r="K889">
            <v>288725</v>
          </cell>
          <cell r="L889">
            <v>28.88</v>
          </cell>
          <cell r="M889">
            <v>4.9242856780487809</v>
          </cell>
          <cell r="N889" t="str">
            <v>0210501-4201</v>
          </cell>
          <cell r="O889">
            <v>246214.28390243906</v>
          </cell>
          <cell r="P889">
            <v>40010.716097560944</v>
          </cell>
          <cell r="U889">
            <v>285796.12</v>
          </cell>
        </row>
        <row r="890">
          <cell r="C890" t="str">
            <v>DOL</v>
          </cell>
          <cell r="D890">
            <v>40228</v>
          </cell>
          <cell r="E890">
            <v>40232</v>
          </cell>
          <cell r="F890">
            <v>10000</v>
          </cell>
          <cell r="G890">
            <v>1600</v>
          </cell>
          <cell r="H890">
            <v>11793.01</v>
          </cell>
          <cell r="I890">
            <v>200000</v>
          </cell>
          <cell r="J890">
            <v>9.6482582499999996</v>
          </cell>
          <cell r="K890">
            <v>1929651.65</v>
          </cell>
          <cell r="L890">
            <v>193.01</v>
          </cell>
          <cell r="M890">
            <v>7.54</v>
          </cell>
          <cell r="N890" t="str">
            <v>202428-4201</v>
          </cell>
          <cell r="O890">
            <v>1508000</v>
          </cell>
          <cell r="P890">
            <v>411651.64999999991</v>
          </cell>
          <cell r="U890">
            <v>1917858.64</v>
          </cell>
        </row>
        <row r="891">
          <cell r="C891" t="str">
            <v>LUCK</v>
          </cell>
          <cell r="D891">
            <v>40228</v>
          </cell>
          <cell r="E891">
            <v>40232</v>
          </cell>
          <cell r="F891">
            <v>1535</v>
          </cell>
          <cell r="G891">
            <v>245.6</v>
          </cell>
          <cell r="H891">
            <v>2000.8899999999999</v>
          </cell>
          <cell r="I891">
            <v>30700</v>
          </cell>
          <cell r="J891">
            <v>71.755700325732903</v>
          </cell>
          <cell r="K891">
            <v>2202900</v>
          </cell>
          <cell r="L891">
            <v>220.29</v>
          </cell>
          <cell r="M891">
            <v>69.741500000000002</v>
          </cell>
          <cell r="N891" t="str">
            <v>208078-4201</v>
          </cell>
          <cell r="O891">
            <v>2141064.2000000002</v>
          </cell>
          <cell r="P891">
            <v>60300.799999999719</v>
          </cell>
          <cell r="U891">
            <v>2200899.11</v>
          </cell>
        </row>
        <row r="892">
          <cell r="C892" t="str">
            <v>DOL</v>
          </cell>
          <cell r="D892">
            <v>40228</v>
          </cell>
          <cell r="E892">
            <v>40232</v>
          </cell>
          <cell r="F892">
            <v>10000</v>
          </cell>
          <cell r="G892">
            <v>1600</v>
          </cell>
          <cell r="H892">
            <v>11791.39</v>
          </cell>
          <cell r="I892">
            <v>200000</v>
          </cell>
          <cell r="J892">
            <v>9.5678635500000002</v>
          </cell>
          <cell r="K892">
            <v>1913572.71</v>
          </cell>
          <cell r="L892">
            <v>191.39</v>
          </cell>
          <cell r="M892">
            <v>7.54</v>
          </cell>
          <cell r="N892" t="str">
            <v>202428-4201</v>
          </cell>
          <cell r="O892">
            <v>1508000</v>
          </cell>
          <cell r="P892">
            <v>395572.70999999996</v>
          </cell>
          <cell r="U892">
            <v>1901781.32</v>
          </cell>
        </row>
        <row r="893">
          <cell r="G893">
            <v>5845.6</v>
          </cell>
          <cell r="H893">
            <v>43257.01</v>
          </cell>
          <cell r="K893">
            <v>8763048.9600000009</v>
          </cell>
          <cell r="L893">
            <v>876.41</v>
          </cell>
        </row>
        <row r="895">
          <cell r="C895" t="str">
            <v>DOL</v>
          </cell>
          <cell r="D895">
            <v>40231</v>
          </cell>
          <cell r="E895">
            <v>40233</v>
          </cell>
          <cell r="F895">
            <v>5250</v>
          </cell>
          <cell r="G895">
            <v>840</v>
          </cell>
          <cell r="H895">
            <v>6184.67</v>
          </cell>
          <cell r="I895">
            <v>105000</v>
          </cell>
          <cell r="J895">
            <v>9.0164886666666675</v>
          </cell>
          <cell r="K895">
            <v>946731.31</v>
          </cell>
          <cell r="L895">
            <v>94.67</v>
          </cell>
          <cell r="M895">
            <v>7.54</v>
          </cell>
          <cell r="N895" t="str">
            <v>202428-4201</v>
          </cell>
          <cell r="O895">
            <v>791700</v>
          </cell>
          <cell r="P895">
            <v>149781.31000000006</v>
          </cell>
          <cell r="U895">
            <v>940546.64</v>
          </cell>
        </row>
        <row r="896">
          <cell r="C896" t="str">
            <v>DOL</v>
          </cell>
          <cell r="D896">
            <v>40231</v>
          </cell>
          <cell r="E896">
            <v>40233</v>
          </cell>
          <cell r="F896">
            <v>3367.8024999999998</v>
          </cell>
          <cell r="G896">
            <v>538.85</v>
          </cell>
          <cell r="H896">
            <v>3967.3324999999995</v>
          </cell>
          <cell r="I896">
            <v>67356</v>
          </cell>
          <cell r="J896">
            <v>9.0094646727834196</v>
          </cell>
          <cell r="K896">
            <v>606841.50250000006</v>
          </cell>
          <cell r="L896">
            <v>60.68</v>
          </cell>
          <cell r="M896">
            <v>7.54</v>
          </cell>
          <cell r="N896" t="str">
            <v>202428-4201</v>
          </cell>
          <cell r="O896">
            <v>507864.24</v>
          </cell>
          <cell r="P896">
            <v>95609.460000000108</v>
          </cell>
          <cell r="U896">
            <v>602874.17000000004</v>
          </cell>
        </row>
        <row r="897">
          <cell r="C897" t="str">
            <v>UBL</v>
          </cell>
          <cell r="D897">
            <v>40231</v>
          </cell>
          <cell r="E897">
            <v>40233</v>
          </cell>
          <cell r="F897">
            <v>1500</v>
          </cell>
          <cell r="G897">
            <v>240</v>
          </cell>
          <cell r="H897">
            <v>1937.94</v>
          </cell>
          <cell r="I897">
            <v>30000</v>
          </cell>
          <cell r="J897">
            <v>65.976666666666674</v>
          </cell>
          <cell r="K897">
            <v>1979300</v>
          </cell>
          <cell r="L897">
            <v>197.94</v>
          </cell>
          <cell r="M897">
            <v>64.630720647058808</v>
          </cell>
          <cell r="N897" t="str">
            <v>206407-4201</v>
          </cell>
          <cell r="O897">
            <v>1938921.6194117642</v>
          </cell>
          <cell r="P897">
            <v>38878.380588235799</v>
          </cell>
          <cell r="U897">
            <v>1977362.06</v>
          </cell>
        </row>
        <row r="898">
          <cell r="C898" t="str">
            <v>DOL</v>
          </cell>
          <cell r="D898">
            <v>40231</v>
          </cell>
          <cell r="E898">
            <v>40233</v>
          </cell>
          <cell r="F898">
            <v>1250</v>
          </cell>
          <cell r="G898">
            <v>200</v>
          </cell>
          <cell r="H898">
            <v>1472.68</v>
          </cell>
          <cell r="I898">
            <v>25000</v>
          </cell>
          <cell r="J898">
            <v>9.0721919999999994</v>
          </cell>
          <cell r="K898">
            <v>226804.8</v>
          </cell>
          <cell r="L898">
            <v>22.68</v>
          </cell>
          <cell r="M898">
            <v>7.54</v>
          </cell>
          <cell r="N898" t="str">
            <v>202428-4201</v>
          </cell>
          <cell r="O898">
            <v>188500</v>
          </cell>
          <cell r="P898">
            <v>37054.799999999988</v>
          </cell>
          <cell r="U898">
            <v>225332.12</v>
          </cell>
        </row>
        <row r="899">
          <cell r="C899" t="str">
            <v>MYBL</v>
          </cell>
          <cell r="D899">
            <v>40231</v>
          </cell>
          <cell r="E899">
            <v>40233</v>
          </cell>
          <cell r="F899">
            <v>2500</v>
          </cell>
          <cell r="G899">
            <v>400</v>
          </cell>
          <cell r="H899">
            <v>2927.81</v>
          </cell>
          <cell r="I899">
            <v>50000</v>
          </cell>
          <cell r="J899">
            <v>5.5620000000000003</v>
          </cell>
          <cell r="K899">
            <v>278100</v>
          </cell>
          <cell r="L899">
            <v>27.81</v>
          </cell>
          <cell r="M899">
            <v>4.9242856520325207</v>
          </cell>
          <cell r="N899" t="str">
            <v>0210501-4201</v>
          </cell>
          <cell r="O899">
            <v>246214.28260162604</v>
          </cell>
          <cell r="P899">
            <v>29385.717398373963</v>
          </cell>
          <cell r="U899">
            <v>275172.19</v>
          </cell>
        </row>
        <row r="900">
          <cell r="C900" t="str">
            <v>NBP</v>
          </cell>
          <cell r="D900">
            <v>40231</v>
          </cell>
          <cell r="E900">
            <v>40233</v>
          </cell>
          <cell r="F900">
            <v>3750</v>
          </cell>
          <cell r="G900">
            <v>600</v>
          </cell>
          <cell r="H900">
            <v>5002.7700000000004</v>
          </cell>
          <cell r="I900">
            <v>75000</v>
          </cell>
          <cell r="J900">
            <v>87.036003999999991</v>
          </cell>
          <cell r="K900">
            <v>6527700.2999999998</v>
          </cell>
          <cell r="L900">
            <v>652.77</v>
          </cell>
          <cell r="M900">
            <v>81.555965306904241</v>
          </cell>
          <cell r="N900" t="str">
            <v>203882-4201</v>
          </cell>
          <cell r="O900">
            <v>6116697.3980178181</v>
          </cell>
          <cell r="P900">
            <v>407252.90198218171</v>
          </cell>
          <cell r="U900">
            <v>6522697.5300000003</v>
          </cell>
        </row>
        <row r="901">
          <cell r="G901">
            <v>2818.85</v>
          </cell>
          <cell r="H901">
            <v>21493.202499999999</v>
          </cell>
          <cell r="K901">
            <v>10565477.9125</v>
          </cell>
          <cell r="L901">
            <v>1056.55</v>
          </cell>
        </row>
        <row r="903">
          <cell r="C903" t="str">
            <v>NBP</v>
          </cell>
          <cell r="D903">
            <v>40232</v>
          </cell>
          <cell r="E903">
            <v>40234</v>
          </cell>
          <cell r="F903">
            <v>1340.375</v>
          </cell>
          <cell r="G903">
            <v>214.46</v>
          </cell>
          <cell r="H903">
            <v>1793.7049999999999</v>
          </cell>
          <cell r="I903">
            <v>26807</v>
          </cell>
          <cell r="J903">
            <v>89.108249524377968</v>
          </cell>
          <cell r="K903">
            <v>2388724.8450000002</v>
          </cell>
          <cell r="L903">
            <v>238.87</v>
          </cell>
          <cell r="M903">
            <v>81.555965306904312</v>
          </cell>
          <cell r="N903" t="str">
            <v>203882-4201</v>
          </cell>
          <cell r="O903">
            <v>2186270.7619821839</v>
          </cell>
          <cell r="P903">
            <v>201113.70801781633</v>
          </cell>
          <cell r="U903">
            <v>2386931.14</v>
          </cell>
        </row>
        <row r="904">
          <cell r="C904" t="str">
            <v>ATRL</v>
          </cell>
          <cell r="D904">
            <v>40232</v>
          </cell>
          <cell r="E904">
            <v>40234</v>
          </cell>
          <cell r="F904">
            <v>4000</v>
          </cell>
          <cell r="G904">
            <v>640</v>
          </cell>
          <cell r="H904">
            <v>4640</v>
          </cell>
          <cell r="K904">
            <v>-4559477.92</v>
          </cell>
          <cell r="Q904">
            <v>40000</v>
          </cell>
          <cell r="R904" t="str">
            <v>204005-4201</v>
          </cell>
          <cell r="T904">
            <v>4563477.92</v>
          </cell>
          <cell r="U904">
            <v>-4564117.92</v>
          </cell>
        </row>
        <row r="905">
          <cell r="C905" t="str">
            <v>ENGRO</v>
          </cell>
          <cell r="D905">
            <v>40232</v>
          </cell>
          <cell r="E905">
            <v>40234</v>
          </cell>
          <cell r="F905">
            <v>350</v>
          </cell>
          <cell r="G905">
            <v>56</v>
          </cell>
          <cell r="H905">
            <v>406</v>
          </cell>
          <cell r="K905">
            <v>-654500</v>
          </cell>
          <cell r="Q905">
            <v>3500</v>
          </cell>
          <cell r="R905" t="str">
            <v>203807-4201</v>
          </cell>
          <cell r="T905">
            <v>654850</v>
          </cell>
          <cell r="U905">
            <v>-654906</v>
          </cell>
        </row>
        <row r="906">
          <cell r="C906" t="str">
            <v>PPL</v>
          </cell>
          <cell r="D906">
            <v>40232</v>
          </cell>
          <cell r="E906">
            <v>40234</v>
          </cell>
          <cell r="F906">
            <v>200</v>
          </cell>
          <cell r="G906">
            <v>32</v>
          </cell>
          <cell r="H906">
            <v>232</v>
          </cell>
          <cell r="K906">
            <v>-390000</v>
          </cell>
          <cell r="Q906">
            <v>2000</v>
          </cell>
          <cell r="R906" t="str">
            <v>204498-4201</v>
          </cell>
          <cell r="T906">
            <v>390200</v>
          </cell>
          <cell r="U906">
            <v>-390232</v>
          </cell>
        </row>
        <row r="907">
          <cell r="C907" t="str">
            <v>PSO</v>
          </cell>
          <cell r="D907">
            <v>40232</v>
          </cell>
          <cell r="E907">
            <v>40234</v>
          </cell>
          <cell r="F907">
            <v>600</v>
          </cell>
          <cell r="G907">
            <v>96</v>
          </cell>
          <cell r="H907">
            <v>696</v>
          </cell>
          <cell r="K907">
            <v>-1214040</v>
          </cell>
          <cell r="Q907">
            <v>4000</v>
          </cell>
          <cell r="R907" t="str">
            <v>203858-4201</v>
          </cell>
          <cell r="T907">
            <v>1214640</v>
          </cell>
          <cell r="U907">
            <v>-1214736</v>
          </cell>
        </row>
        <row r="908">
          <cell r="G908">
            <v>1038.46</v>
          </cell>
          <cell r="H908">
            <v>7767.7049999999999</v>
          </cell>
          <cell r="K908">
            <v>-4429293.0749999993</v>
          </cell>
          <cell r="L908">
            <v>238.87</v>
          </cell>
        </row>
        <row r="910">
          <cell r="C910" t="str">
            <v>HUBC</v>
          </cell>
          <cell r="D910">
            <v>40233</v>
          </cell>
          <cell r="E910">
            <v>40234</v>
          </cell>
          <cell r="F910">
            <v>3271.0625</v>
          </cell>
          <cell r="G910">
            <v>523.37</v>
          </cell>
          <cell r="H910">
            <v>4005.7424999999998</v>
          </cell>
          <cell r="I910">
            <v>65421</v>
          </cell>
          <cell r="J910">
            <v>32.30000003821403</v>
          </cell>
          <cell r="K910">
            <v>2113098.3025000002</v>
          </cell>
          <cell r="L910">
            <v>211.31</v>
          </cell>
          <cell r="M910">
            <v>31.219015608404948</v>
          </cell>
          <cell r="N910" t="str">
            <v>203840-4201</v>
          </cell>
          <cell r="O910">
            <v>2042379.2201174602</v>
          </cell>
          <cell r="P910">
            <v>67448.019882539869</v>
          </cell>
          <cell r="U910">
            <v>2109092.56</v>
          </cell>
        </row>
        <row r="911">
          <cell r="C911" t="str">
            <v>ATRL</v>
          </cell>
          <cell r="D911">
            <v>40233</v>
          </cell>
          <cell r="E911">
            <v>40234</v>
          </cell>
          <cell r="F911">
            <v>500</v>
          </cell>
          <cell r="G911">
            <v>80</v>
          </cell>
          <cell r="H911">
            <v>580</v>
          </cell>
          <cell r="K911">
            <v>-565000</v>
          </cell>
          <cell r="Q911">
            <v>5000</v>
          </cell>
          <cell r="R911" t="str">
            <v>204005-4201</v>
          </cell>
          <cell r="T911">
            <v>565500</v>
          </cell>
          <cell r="U911">
            <v>-565580</v>
          </cell>
        </row>
        <row r="912">
          <cell r="C912" t="str">
            <v>ENGRO</v>
          </cell>
          <cell r="D912">
            <v>40233</v>
          </cell>
          <cell r="E912">
            <v>40234</v>
          </cell>
          <cell r="F912">
            <v>2900</v>
          </cell>
          <cell r="G912">
            <v>464</v>
          </cell>
          <cell r="H912">
            <v>3364</v>
          </cell>
          <cell r="K912">
            <v>-5361550</v>
          </cell>
          <cell r="Q912">
            <v>29000</v>
          </cell>
          <cell r="R912" t="str">
            <v>203807-4201</v>
          </cell>
          <cell r="T912">
            <v>5364450</v>
          </cell>
          <cell r="U912">
            <v>-5364914</v>
          </cell>
        </row>
        <row r="913">
          <cell r="C913" t="str">
            <v>FFC</v>
          </cell>
          <cell r="D913">
            <v>40233</v>
          </cell>
          <cell r="E913">
            <v>40234</v>
          </cell>
          <cell r="F913">
            <v>1000</v>
          </cell>
          <cell r="G913">
            <v>160</v>
          </cell>
          <cell r="H913">
            <v>1160</v>
          </cell>
          <cell r="K913">
            <v>-1038125</v>
          </cell>
          <cell r="Q913">
            <v>10000</v>
          </cell>
          <cell r="R913" t="str">
            <v>203890-4201</v>
          </cell>
          <cell r="T913">
            <v>1039125</v>
          </cell>
          <cell r="U913">
            <v>-1039285</v>
          </cell>
        </row>
        <row r="914">
          <cell r="C914" t="str">
            <v>PPL</v>
          </cell>
          <cell r="D914">
            <v>40233</v>
          </cell>
          <cell r="E914">
            <v>40234</v>
          </cell>
          <cell r="F914">
            <v>1000</v>
          </cell>
          <cell r="G914">
            <v>160</v>
          </cell>
          <cell r="H914">
            <v>1160</v>
          </cell>
          <cell r="K914">
            <v>-1932100</v>
          </cell>
          <cell r="Q914">
            <v>10000</v>
          </cell>
          <cell r="R914" t="str">
            <v>204498-4201</v>
          </cell>
          <cell r="T914">
            <v>1933100</v>
          </cell>
          <cell r="U914">
            <v>-1933260</v>
          </cell>
        </row>
        <row r="915">
          <cell r="C915" t="str">
            <v>PSO</v>
          </cell>
          <cell r="D915">
            <v>40233</v>
          </cell>
          <cell r="E915">
            <v>40234</v>
          </cell>
          <cell r="F915">
            <v>5250</v>
          </cell>
          <cell r="G915">
            <v>840</v>
          </cell>
          <cell r="H915">
            <v>6090</v>
          </cell>
          <cell r="K915">
            <v>-10552204.539999999</v>
          </cell>
          <cell r="Q915">
            <v>35000</v>
          </cell>
          <cell r="R915" t="str">
            <v>203858-4201</v>
          </cell>
          <cell r="T915">
            <v>10557454.539999999</v>
          </cell>
          <cell r="U915">
            <v>-10558294.539999999</v>
          </cell>
        </row>
        <row r="916">
          <cell r="G916">
            <v>2227.37</v>
          </cell>
          <cell r="H916">
            <v>16359.7425</v>
          </cell>
          <cell r="K916">
            <v>-17335881.237499997</v>
          </cell>
          <cell r="L916">
            <v>211.31</v>
          </cell>
        </row>
        <row r="918">
          <cell r="C918" t="str">
            <v>PSO</v>
          </cell>
          <cell r="D918">
            <v>40234</v>
          </cell>
          <cell r="E918">
            <v>40238</v>
          </cell>
          <cell r="F918">
            <v>1650</v>
          </cell>
          <cell r="G918">
            <v>264</v>
          </cell>
          <cell r="H918">
            <v>1914</v>
          </cell>
          <cell r="K918">
            <v>-3292880</v>
          </cell>
          <cell r="Q918">
            <v>11000</v>
          </cell>
          <cell r="R918" t="str">
            <v>203858-4201</v>
          </cell>
          <cell r="T918">
            <v>3294530</v>
          </cell>
          <cell r="U918">
            <v>-3294794</v>
          </cell>
        </row>
        <row r="919">
          <cell r="C919" t="str">
            <v>ATRL</v>
          </cell>
          <cell r="D919">
            <v>40234</v>
          </cell>
          <cell r="E919">
            <v>40238</v>
          </cell>
          <cell r="F919">
            <v>500</v>
          </cell>
          <cell r="G919">
            <v>80</v>
          </cell>
          <cell r="H919">
            <v>580</v>
          </cell>
          <cell r="K919">
            <v>-560050</v>
          </cell>
          <cell r="Q919">
            <v>5000</v>
          </cell>
          <cell r="R919" t="str">
            <v>204005-4201</v>
          </cell>
          <cell r="T919">
            <v>560550</v>
          </cell>
          <cell r="U919">
            <v>-560630</v>
          </cell>
        </row>
        <row r="920">
          <cell r="C920" t="str">
            <v>ENGRO</v>
          </cell>
          <cell r="D920">
            <v>40234</v>
          </cell>
          <cell r="E920">
            <v>40238</v>
          </cell>
          <cell r="F920">
            <v>1132</v>
          </cell>
          <cell r="G920">
            <v>181.12</v>
          </cell>
          <cell r="H920">
            <v>1313.12</v>
          </cell>
          <cell r="K920">
            <v>-2051632.5</v>
          </cell>
          <cell r="Q920">
            <v>11320</v>
          </cell>
          <cell r="R920" t="str">
            <v>203807-4201</v>
          </cell>
          <cell r="T920">
            <v>2052764.5</v>
          </cell>
          <cell r="U920">
            <v>-2052945.62</v>
          </cell>
        </row>
        <row r="921">
          <cell r="C921" t="str">
            <v>FFC</v>
          </cell>
          <cell r="D921">
            <v>40234</v>
          </cell>
          <cell r="E921">
            <v>40238</v>
          </cell>
          <cell r="F921">
            <v>1311.5</v>
          </cell>
          <cell r="G921">
            <v>209.84</v>
          </cell>
          <cell r="H921">
            <v>1521.34</v>
          </cell>
          <cell r="K921">
            <v>-1358439.7999999998</v>
          </cell>
          <cell r="Q921">
            <v>13115</v>
          </cell>
          <cell r="R921" t="str">
            <v>203890-4201</v>
          </cell>
          <cell r="T921">
            <v>1359751.2999999998</v>
          </cell>
          <cell r="U921">
            <v>-1359961.14</v>
          </cell>
        </row>
        <row r="922">
          <cell r="C922" t="str">
            <v>HUBC</v>
          </cell>
          <cell r="D922">
            <v>40234</v>
          </cell>
          <cell r="E922">
            <v>40238</v>
          </cell>
          <cell r="F922">
            <v>1728.9375</v>
          </cell>
          <cell r="G922">
            <v>276.63</v>
          </cell>
          <cell r="H922">
            <v>2119.2674999999999</v>
          </cell>
          <cell r="I922">
            <v>34579</v>
          </cell>
          <cell r="J922">
            <v>32.879999927701782</v>
          </cell>
          <cell r="K922">
            <v>1136957.5174999998</v>
          </cell>
          <cell r="L922">
            <v>113.7</v>
          </cell>
          <cell r="M922">
            <v>31.219015608404945</v>
          </cell>
          <cell r="N922" t="str">
            <v>203840-4201</v>
          </cell>
          <cell r="O922">
            <v>1079522.3407230347</v>
          </cell>
          <cell r="P922">
            <v>55706.239276965258</v>
          </cell>
          <cell r="U922">
            <v>1134838.25</v>
          </cell>
        </row>
        <row r="923">
          <cell r="C923" t="str">
            <v>HUBC</v>
          </cell>
          <cell r="D923">
            <v>40234</v>
          </cell>
          <cell r="E923">
            <v>40238</v>
          </cell>
          <cell r="F923">
            <v>20000</v>
          </cell>
          <cell r="G923">
            <v>3200</v>
          </cell>
          <cell r="H923">
            <v>24513.62</v>
          </cell>
          <cell r="I923">
            <v>400000</v>
          </cell>
          <cell r="J923">
            <v>32.839762374999999</v>
          </cell>
          <cell r="K923">
            <v>13135904.949999999</v>
          </cell>
          <cell r="L923">
            <v>1313.62</v>
          </cell>
          <cell r="M923">
            <v>31.219015608404945</v>
          </cell>
          <cell r="N923" t="str">
            <v>203840-4201</v>
          </cell>
          <cell r="O923">
            <v>12487606.243361978</v>
          </cell>
          <cell r="P923">
            <v>628298.70663802139</v>
          </cell>
          <cell r="U923">
            <v>13111391.33</v>
          </cell>
        </row>
        <row r="924">
          <cell r="C924" t="str">
            <v>HUBC</v>
          </cell>
          <cell r="D924">
            <v>40234</v>
          </cell>
          <cell r="E924">
            <v>40238</v>
          </cell>
          <cell r="F924">
            <v>10000</v>
          </cell>
          <cell r="G924">
            <v>1600</v>
          </cell>
          <cell r="H924">
            <v>12252.29</v>
          </cell>
          <cell r="I924">
            <v>200000</v>
          </cell>
          <cell r="J924">
            <v>32.614175000000003</v>
          </cell>
          <cell r="K924">
            <v>6522835</v>
          </cell>
          <cell r="L924">
            <v>652.29</v>
          </cell>
          <cell r="M924">
            <v>31.219015608404945</v>
          </cell>
          <cell r="N924" t="str">
            <v>203840-4201</v>
          </cell>
          <cell r="O924">
            <v>6243803.1216809889</v>
          </cell>
          <cell r="P924">
            <v>269031.87831901107</v>
          </cell>
          <cell r="U924">
            <v>6510582.71</v>
          </cell>
        </row>
        <row r="925">
          <cell r="G925">
            <v>5811.59</v>
          </cell>
          <cell r="H925">
            <v>44213.637499999997</v>
          </cell>
          <cell r="K925">
            <v>13532695.1675</v>
          </cell>
          <cell r="L925">
            <v>2079.6099999999997</v>
          </cell>
        </row>
        <row r="927">
          <cell r="C927" t="str">
            <v>MYBL</v>
          </cell>
          <cell r="D927">
            <v>40235</v>
          </cell>
          <cell r="E927">
            <v>40239</v>
          </cell>
          <cell r="F927">
            <v>7.3949999999999996</v>
          </cell>
          <cell r="G927">
            <v>1.18</v>
          </cell>
          <cell r="H927">
            <v>8.6449999999999996</v>
          </cell>
          <cell r="I927">
            <v>148</v>
          </cell>
          <cell r="J927">
            <v>5.049966216216216</v>
          </cell>
          <cell r="K927">
            <v>747.39499999999998</v>
          </cell>
          <cell r="L927">
            <v>7.0000000000000007E-2</v>
          </cell>
          <cell r="M927">
            <v>4.9242856520325198</v>
          </cell>
          <cell r="N927" t="str">
            <v>0210501-4201</v>
          </cell>
          <cell r="O927">
            <v>728.79427650081288</v>
          </cell>
          <cell r="P927">
            <v>11.205723499187165</v>
          </cell>
          <cell r="U927">
            <v>738.75</v>
          </cell>
        </row>
        <row r="928">
          <cell r="C928" t="str">
            <v>HUBC</v>
          </cell>
          <cell r="D928">
            <v>40235</v>
          </cell>
          <cell r="E928">
            <v>40239</v>
          </cell>
          <cell r="F928">
            <v>12500</v>
          </cell>
          <cell r="G928">
            <v>2000</v>
          </cell>
          <cell r="H928">
            <v>15339.76</v>
          </cell>
          <cell r="I928">
            <v>250000</v>
          </cell>
          <cell r="J928">
            <v>33.589368</v>
          </cell>
          <cell r="K928">
            <v>8397342</v>
          </cell>
          <cell r="L928">
            <v>839.76</v>
          </cell>
          <cell r="M928">
            <v>31.219015608404945</v>
          </cell>
          <cell r="N928" t="str">
            <v>203840-4201</v>
          </cell>
          <cell r="O928">
            <v>7804753.9021012364</v>
          </cell>
          <cell r="P928">
            <v>580088.0978987636</v>
          </cell>
          <cell r="U928">
            <v>8382002.2400000002</v>
          </cell>
        </row>
        <row r="929">
          <cell r="C929" t="str">
            <v>HUBC</v>
          </cell>
          <cell r="D929">
            <v>40235</v>
          </cell>
          <cell r="E929">
            <v>40239</v>
          </cell>
          <cell r="F929">
            <v>12500</v>
          </cell>
          <cell r="G929">
            <v>2000</v>
          </cell>
          <cell r="H929">
            <v>15325.99</v>
          </cell>
          <cell r="I929">
            <v>250000</v>
          </cell>
          <cell r="J929">
            <v>33.038820000000001</v>
          </cell>
          <cell r="K929">
            <v>8259705</v>
          </cell>
          <cell r="L929">
            <v>825.99</v>
          </cell>
          <cell r="M929">
            <v>31.219015608404945</v>
          </cell>
          <cell r="N929" t="str">
            <v>203840-4201</v>
          </cell>
          <cell r="O929">
            <v>7804753.9021012364</v>
          </cell>
          <cell r="P929">
            <v>442451.0978987636</v>
          </cell>
          <cell r="U929">
            <v>8244379.0099999998</v>
          </cell>
        </row>
        <row r="930">
          <cell r="G930">
            <v>4001.1800000000003</v>
          </cell>
          <cell r="H930">
            <v>30674.395</v>
          </cell>
          <cell r="K930">
            <v>16657794.395</v>
          </cell>
          <cell r="L930">
            <v>1665.8200000000002</v>
          </cell>
        </row>
        <row r="932">
          <cell r="C932" t="str">
            <v>DOL</v>
          </cell>
          <cell r="D932">
            <v>40238</v>
          </cell>
          <cell r="E932">
            <v>40240</v>
          </cell>
          <cell r="F932">
            <v>7149.9375</v>
          </cell>
          <cell r="G932">
            <v>1143.99</v>
          </cell>
          <cell r="H932">
            <v>8408.3675000000003</v>
          </cell>
          <cell r="I932">
            <v>142999</v>
          </cell>
          <cell r="J932">
            <v>8.0031156686410387</v>
          </cell>
          <cell r="K932">
            <v>1144437.5374999999</v>
          </cell>
          <cell r="L932">
            <v>114.44</v>
          </cell>
          <cell r="M932">
            <v>7.5400000000000089</v>
          </cell>
          <cell r="N932" t="str">
            <v>202428-4201</v>
          </cell>
          <cell r="O932">
            <v>1078212.4600000014</v>
          </cell>
          <cell r="P932">
            <v>59075.139999998508</v>
          </cell>
          <cell r="U932">
            <v>1136029.17</v>
          </cell>
        </row>
        <row r="933">
          <cell r="C933" t="str">
            <v>FFC</v>
          </cell>
          <cell r="D933">
            <v>40238</v>
          </cell>
          <cell r="E933">
            <v>40240</v>
          </cell>
          <cell r="F933">
            <v>2311.5</v>
          </cell>
          <cell r="G933">
            <v>369.84</v>
          </cell>
          <cell r="H933">
            <v>2921.82</v>
          </cell>
          <cell r="I933">
            <v>23115</v>
          </cell>
          <cell r="J933">
            <v>104.03042180402335</v>
          </cell>
          <cell r="K933">
            <v>2404663.1999999997</v>
          </cell>
          <cell r="L933">
            <v>240.48</v>
          </cell>
          <cell r="M933">
            <v>103.78006921912166</v>
          </cell>
          <cell r="N933" t="str">
            <v>203890-4201</v>
          </cell>
          <cell r="O933">
            <v>2398876.299999997</v>
          </cell>
          <cell r="P933">
            <v>3475.40000000285</v>
          </cell>
          <cell r="U933">
            <v>2401741.38</v>
          </cell>
        </row>
        <row r="934">
          <cell r="C934" t="str">
            <v>MYBL</v>
          </cell>
          <cell r="D934">
            <v>40238</v>
          </cell>
          <cell r="E934">
            <v>40240</v>
          </cell>
          <cell r="F934">
            <v>6.25E-2</v>
          </cell>
          <cell r="G934">
            <v>0.01</v>
          </cell>
          <cell r="H934">
            <v>7.2499999999999995E-2</v>
          </cell>
          <cell r="I934">
            <v>1</v>
          </cell>
          <cell r="J934">
            <v>5.0024999999999995</v>
          </cell>
          <cell r="K934">
            <v>5.0024999999999995</v>
          </cell>
          <cell r="M934">
            <v>4.9242856520325198</v>
          </cell>
          <cell r="N934" t="str">
            <v>0210501-4201</v>
          </cell>
          <cell r="O934">
            <v>4.9242856520325198</v>
          </cell>
          <cell r="P934">
            <v>1.571434796747994E-2</v>
          </cell>
          <cell r="U934">
            <v>4.93</v>
          </cell>
        </row>
        <row r="935">
          <cell r="G935">
            <v>1513.84</v>
          </cell>
          <cell r="H935">
            <v>11330.26</v>
          </cell>
          <cell r="K935">
            <v>3549105.7399999998</v>
          </cell>
          <cell r="L935">
            <v>354.91999999999996</v>
          </cell>
        </row>
        <row r="937">
          <cell r="C937" t="str">
            <v>HBL</v>
          </cell>
          <cell r="D937">
            <v>40239</v>
          </cell>
          <cell r="E937">
            <v>40241</v>
          </cell>
          <cell r="F937">
            <v>999.99</v>
          </cell>
          <cell r="G937">
            <v>160</v>
          </cell>
          <cell r="H937">
            <v>1159.99</v>
          </cell>
          <cell r="K937">
            <v>-1245300</v>
          </cell>
          <cell r="Q937">
            <v>10000</v>
          </cell>
          <cell r="R937" t="str">
            <v>206610-4201</v>
          </cell>
          <cell r="T937">
            <v>1246299.99</v>
          </cell>
          <cell r="U937">
            <v>-1246459.99</v>
          </cell>
        </row>
        <row r="938">
          <cell r="C938" t="str">
            <v>ENGRO</v>
          </cell>
          <cell r="D938">
            <v>40239</v>
          </cell>
          <cell r="E938">
            <v>40241</v>
          </cell>
          <cell r="F938">
            <v>618</v>
          </cell>
          <cell r="G938">
            <v>98.88</v>
          </cell>
          <cell r="H938">
            <v>716.88</v>
          </cell>
          <cell r="K938">
            <v>-1109585.2000000002</v>
          </cell>
          <cell r="Q938">
            <v>6180</v>
          </cell>
          <cell r="R938" t="str">
            <v>203807-4201</v>
          </cell>
          <cell r="T938">
            <v>1110203.2000000002</v>
          </cell>
          <cell r="U938">
            <v>-1110302.08</v>
          </cell>
        </row>
        <row r="939">
          <cell r="C939" t="str">
            <v>FFC</v>
          </cell>
          <cell r="D939">
            <v>40239</v>
          </cell>
          <cell r="E939">
            <v>40241</v>
          </cell>
          <cell r="F939">
            <v>1000</v>
          </cell>
          <cell r="G939">
            <v>160</v>
          </cell>
          <cell r="H939">
            <v>1160</v>
          </cell>
          <cell r="K939">
            <v>-1040000</v>
          </cell>
          <cell r="Q939">
            <v>10000</v>
          </cell>
          <cell r="R939" t="str">
            <v>203890-4201</v>
          </cell>
          <cell r="T939">
            <v>1041000</v>
          </cell>
          <cell r="U939">
            <v>-1041160</v>
          </cell>
        </row>
        <row r="940">
          <cell r="C940" t="str">
            <v>MYBL</v>
          </cell>
          <cell r="D940">
            <v>40239</v>
          </cell>
          <cell r="E940">
            <v>40241</v>
          </cell>
          <cell r="F940">
            <v>4992.5524999999998</v>
          </cell>
          <cell r="G940">
            <v>798.81</v>
          </cell>
          <cell r="H940">
            <v>5840.2524999999996</v>
          </cell>
          <cell r="I940">
            <v>99851</v>
          </cell>
          <cell r="J940">
            <v>4.8946203092607981</v>
          </cell>
          <cell r="K940">
            <v>488732.73249999998</v>
          </cell>
          <cell r="L940">
            <v>48.89</v>
          </cell>
          <cell r="M940">
            <v>4.9242856520325189</v>
          </cell>
          <cell r="N940" t="str">
            <v>0210501-4201</v>
          </cell>
          <cell r="O940">
            <v>491694.84664109902</v>
          </cell>
          <cell r="P940">
            <v>-7954.6666410990274</v>
          </cell>
          <cell r="U940">
            <v>482892.48</v>
          </cell>
        </row>
        <row r="941">
          <cell r="G941">
            <v>1217.69</v>
          </cell>
          <cell r="H941">
            <v>8877.1224999999995</v>
          </cell>
          <cell r="K941">
            <v>-2906152.4675000003</v>
          </cell>
          <cell r="L941">
            <v>48.89</v>
          </cell>
        </row>
        <row r="943">
          <cell r="C943" t="str">
            <v>FFC</v>
          </cell>
          <cell r="D943">
            <v>40240</v>
          </cell>
          <cell r="E943">
            <v>40242</v>
          </cell>
          <cell r="F943">
            <v>1000</v>
          </cell>
          <cell r="G943">
            <v>160</v>
          </cell>
          <cell r="H943">
            <v>1160</v>
          </cell>
          <cell r="K943">
            <v>-1040000</v>
          </cell>
          <cell r="Q943">
            <v>10000</v>
          </cell>
          <cell r="R943" t="str">
            <v>203890-4201</v>
          </cell>
          <cell r="T943">
            <v>1041000</v>
          </cell>
          <cell r="U943">
            <v>-1041160</v>
          </cell>
        </row>
        <row r="944">
          <cell r="C944" t="str">
            <v>HBL</v>
          </cell>
          <cell r="D944">
            <v>40240</v>
          </cell>
          <cell r="E944">
            <v>40242</v>
          </cell>
          <cell r="F944">
            <v>500</v>
          </cell>
          <cell r="G944">
            <v>80</v>
          </cell>
          <cell r="H944">
            <v>580</v>
          </cell>
          <cell r="K944">
            <v>-616700</v>
          </cell>
          <cell r="Q944">
            <v>5000</v>
          </cell>
          <cell r="R944" t="str">
            <v>206610-4201</v>
          </cell>
          <cell r="T944">
            <v>617200</v>
          </cell>
          <cell r="U944">
            <v>-617280</v>
          </cell>
        </row>
        <row r="945">
          <cell r="G945">
            <v>240</v>
          </cell>
          <cell r="H945">
            <v>1740</v>
          </cell>
          <cell r="K945">
            <v>-1656700</v>
          </cell>
        </row>
        <row r="947">
          <cell r="C947" t="str">
            <v>FFC</v>
          </cell>
          <cell r="D947">
            <v>40241</v>
          </cell>
          <cell r="E947">
            <v>40245</v>
          </cell>
          <cell r="F947">
            <v>1000</v>
          </cell>
          <cell r="G947">
            <v>160</v>
          </cell>
          <cell r="H947">
            <v>1160</v>
          </cell>
          <cell r="K947">
            <v>-1040000</v>
          </cell>
          <cell r="Q947">
            <v>10000</v>
          </cell>
          <cell r="R947" t="str">
            <v>203890-4201</v>
          </cell>
          <cell r="T947">
            <v>1041000</v>
          </cell>
          <cell r="U947">
            <v>-1041160</v>
          </cell>
        </row>
        <row r="949">
          <cell r="C949" t="str">
            <v>PSMC</v>
          </cell>
          <cell r="D949">
            <v>40242</v>
          </cell>
          <cell r="E949">
            <v>40246</v>
          </cell>
          <cell r="F949">
            <v>250</v>
          </cell>
          <cell r="G949">
            <v>40</v>
          </cell>
          <cell r="H949">
            <v>290</v>
          </cell>
          <cell r="K949">
            <v>-405250</v>
          </cell>
          <cell r="Q949">
            <v>5000</v>
          </cell>
          <cell r="R949" t="str">
            <v>213306-4201</v>
          </cell>
          <cell r="T949">
            <v>405500</v>
          </cell>
          <cell r="U949">
            <v>-405540</v>
          </cell>
        </row>
        <row r="950">
          <cell r="C950" t="str">
            <v>FFC</v>
          </cell>
          <cell r="D950">
            <v>40242</v>
          </cell>
          <cell r="E950">
            <v>40246</v>
          </cell>
          <cell r="F950">
            <v>3000</v>
          </cell>
          <cell r="G950">
            <v>480</v>
          </cell>
          <cell r="H950">
            <v>3794.74</v>
          </cell>
          <cell r="I950">
            <v>30000</v>
          </cell>
          <cell r="J950">
            <v>104.9</v>
          </cell>
          <cell r="K950">
            <v>3147000</v>
          </cell>
          <cell r="L950">
            <v>314.74</v>
          </cell>
          <cell r="M950">
            <v>104.1</v>
          </cell>
          <cell r="N950" t="str">
            <v>203890-4201</v>
          </cell>
          <cell r="O950">
            <v>3123000</v>
          </cell>
          <cell r="P950">
            <v>21000</v>
          </cell>
          <cell r="U950">
            <v>3143205.26</v>
          </cell>
        </row>
        <row r="951">
          <cell r="G951">
            <v>520</v>
          </cell>
          <cell r="H951">
            <v>4084.74</v>
          </cell>
          <cell r="K951">
            <v>2741750</v>
          </cell>
          <cell r="L951">
            <v>314.74</v>
          </cell>
        </row>
        <row r="953">
          <cell r="C953" t="str">
            <v>ABL</v>
          </cell>
          <cell r="D953">
            <v>40245</v>
          </cell>
          <cell r="E953">
            <v>40247</v>
          </cell>
          <cell r="F953">
            <v>450</v>
          </cell>
          <cell r="G953">
            <v>72</v>
          </cell>
          <cell r="H953">
            <v>522</v>
          </cell>
          <cell r="K953">
            <v>-575617.01</v>
          </cell>
          <cell r="Q953">
            <v>9000</v>
          </cell>
          <cell r="R953" t="str">
            <v>206830-4201</v>
          </cell>
          <cell r="T953">
            <v>576067.01</v>
          </cell>
          <cell r="U953">
            <v>-576139.01</v>
          </cell>
        </row>
        <row r="954">
          <cell r="C954" t="str">
            <v>KAPCO</v>
          </cell>
          <cell r="D954">
            <v>40245</v>
          </cell>
          <cell r="E954">
            <v>40246</v>
          </cell>
          <cell r="F954">
            <v>2899.3125</v>
          </cell>
          <cell r="G954">
            <v>463.89</v>
          </cell>
          <cell r="H954">
            <v>3630.2525000000001</v>
          </cell>
          <cell r="I954">
            <v>57986</v>
          </cell>
          <cell r="J954">
            <v>46.05598769530576</v>
          </cell>
          <cell r="K954">
            <v>2670602.5024999999</v>
          </cell>
          <cell r="L954">
            <v>267.05</v>
          </cell>
          <cell r="M954">
            <v>45.888942631665955</v>
          </cell>
          <cell r="N954" t="str">
            <v>205443-4201</v>
          </cell>
          <cell r="O954">
            <v>2660916.2274397821</v>
          </cell>
          <cell r="P954">
            <v>6786.9625602176975</v>
          </cell>
          <cell r="U954">
            <v>2666972.25</v>
          </cell>
        </row>
        <row r="955">
          <cell r="C955" t="str">
            <v>UBL</v>
          </cell>
          <cell r="D955">
            <v>40245</v>
          </cell>
          <cell r="E955">
            <v>40247</v>
          </cell>
          <cell r="F955">
            <v>2000</v>
          </cell>
          <cell r="G955">
            <v>320</v>
          </cell>
          <cell r="H955">
            <v>2585.4</v>
          </cell>
          <cell r="I955">
            <v>40000</v>
          </cell>
          <cell r="J955">
            <v>66.345249999999993</v>
          </cell>
          <cell r="K955">
            <v>2653810</v>
          </cell>
          <cell r="L955">
            <v>265.39999999999998</v>
          </cell>
          <cell r="M955">
            <v>64.630720647058823</v>
          </cell>
          <cell r="N955" t="str">
            <v>206407-4201</v>
          </cell>
          <cell r="O955">
            <v>2585228.8258823529</v>
          </cell>
          <cell r="P955">
            <v>66581.174117647111</v>
          </cell>
          <cell r="U955">
            <v>2651224.6</v>
          </cell>
        </row>
        <row r="956">
          <cell r="C956" t="str">
            <v>UBL</v>
          </cell>
          <cell r="D956">
            <v>40245</v>
          </cell>
          <cell r="E956">
            <v>40247</v>
          </cell>
          <cell r="F956">
            <v>750</v>
          </cell>
          <cell r="G956">
            <v>120</v>
          </cell>
          <cell r="H956">
            <v>970.53</v>
          </cell>
          <cell r="I956">
            <v>15000</v>
          </cell>
          <cell r="J956">
            <v>67.016666666666666</v>
          </cell>
          <cell r="K956">
            <v>1005250</v>
          </cell>
          <cell r="L956">
            <v>100.53</v>
          </cell>
          <cell r="M956">
            <v>64.630720647058823</v>
          </cell>
          <cell r="N956" t="str">
            <v>206407-4201</v>
          </cell>
          <cell r="O956">
            <v>969460.80970588233</v>
          </cell>
          <cell r="P956">
            <v>35039.190294117667</v>
          </cell>
          <cell r="U956">
            <v>1004279.47</v>
          </cell>
        </row>
        <row r="957">
          <cell r="G957">
            <v>975.89</v>
          </cell>
          <cell r="H957">
            <v>7708.1824999999999</v>
          </cell>
          <cell r="K957">
            <v>5754045.4924999997</v>
          </cell>
          <cell r="L957">
            <v>632.98</v>
          </cell>
        </row>
        <row r="958">
          <cell r="K958">
            <v>3083442.9899999998</v>
          </cell>
        </row>
        <row r="960">
          <cell r="C960" t="str">
            <v>HBL</v>
          </cell>
          <cell r="D960">
            <v>40246</v>
          </cell>
          <cell r="E960">
            <v>40247</v>
          </cell>
          <cell r="F960">
            <v>1500</v>
          </cell>
          <cell r="G960">
            <v>240</v>
          </cell>
          <cell r="H960">
            <v>1930.66</v>
          </cell>
          <cell r="I960">
            <v>15000</v>
          </cell>
          <cell r="J960">
            <v>127.09251333333333</v>
          </cell>
          <cell r="K960">
            <v>1906387.7</v>
          </cell>
          <cell r="L960">
            <v>190.66</v>
          </cell>
          <cell r="M960">
            <v>124.23333266666668</v>
          </cell>
          <cell r="N960" t="str">
            <v>206610-4201</v>
          </cell>
          <cell r="O960">
            <v>1863499.9900000002</v>
          </cell>
          <cell r="P960">
            <v>41387.70999999973</v>
          </cell>
          <cell r="U960">
            <v>1904457.04</v>
          </cell>
        </row>
        <row r="961">
          <cell r="C961" t="str">
            <v>KAPCO</v>
          </cell>
          <cell r="D961">
            <v>40246</v>
          </cell>
          <cell r="E961">
            <v>40247</v>
          </cell>
          <cell r="F961">
            <v>4750</v>
          </cell>
          <cell r="G961">
            <v>760</v>
          </cell>
          <cell r="H961">
            <v>5948.56</v>
          </cell>
          <cell r="I961">
            <v>95000</v>
          </cell>
          <cell r="J961">
            <v>46.162788526315779</v>
          </cell>
          <cell r="K961">
            <v>4385464.9099999992</v>
          </cell>
          <cell r="L961">
            <v>438.56</v>
          </cell>
          <cell r="M961">
            <v>45.888942631665955</v>
          </cell>
          <cell r="N961" t="str">
            <v>205443-4201</v>
          </cell>
          <cell r="O961">
            <v>4359449.5500082653</v>
          </cell>
          <cell r="P961">
            <v>21265.359991733916</v>
          </cell>
          <cell r="U961">
            <v>4379516.3499999996</v>
          </cell>
        </row>
        <row r="962">
          <cell r="C962" t="str">
            <v>KAPCO</v>
          </cell>
          <cell r="D962">
            <v>40246</v>
          </cell>
          <cell r="E962">
            <v>40247</v>
          </cell>
          <cell r="F962">
            <v>5250</v>
          </cell>
          <cell r="G962">
            <v>840</v>
          </cell>
          <cell r="H962">
            <v>6573.17</v>
          </cell>
          <cell r="I962">
            <v>105000</v>
          </cell>
          <cell r="J962">
            <v>46.006599999999999</v>
          </cell>
          <cell r="K962">
            <v>4830693</v>
          </cell>
          <cell r="L962">
            <v>483.17</v>
          </cell>
          <cell r="M962">
            <v>45.888942631665955</v>
          </cell>
          <cell r="N962" t="str">
            <v>205443-4201</v>
          </cell>
          <cell r="O962">
            <v>4818338.9763249252</v>
          </cell>
          <cell r="P962">
            <v>7104.0236750748008</v>
          </cell>
          <cell r="U962">
            <v>4824119.83</v>
          </cell>
        </row>
        <row r="963">
          <cell r="G963">
            <v>1840</v>
          </cell>
          <cell r="H963">
            <v>14452.39</v>
          </cell>
          <cell r="K963">
            <v>11122545.609999999</v>
          </cell>
          <cell r="L963">
            <v>1112.3900000000001</v>
          </cell>
        </row>
        <row r="964">
          <cell r="K964">
            <v>14205988.6</v>
          </cell>
        </row>
        <row r="966">
          <cell r="C966" t="str">
            <v>PTC</v>
          </cell>
          <cell r="D966">
            <v>40246</v>
          </cell>
          <cell r="E966">
            <v>40248</v>
          </cell>
          <cell r="F966">
            <v>2750</v>
          </cell>
          <cell r="G966">
            <v>440</v>
          </cell>
          <cell r="H966">
            <v>3301.8</v>
          </cell>
          <cell r="I966">
            <v>55000</v>
          </cell>
          <cell r="J966">
            <v>20.327381818181816</v>
          </cell>
          <cell r="K966">
            <v>1118006</v>
          </cell>
          <cell r="L966">
            <v>111.8</v>
          </cell>
          <cell r="M966">
            <v>20.186616739613321</v>
          </cell>
          <cell r="N966" t="str">
            <v>203866-4201</v>
          </cell>
          <cell r="O966">
            <v>1110263.9206787327</v>
          </cell>
          <cell r="P966">
            <v>4992.0793212673161</v>
          </cell>
          <cell r="U966">
            <v>1114704.2</v>
          </cell>
        </row>
        <row r="967">
          <cell r="C967" t="str">
            <v>PTC</v>
          </cell>
          <cell r="D967">
            <v>40246</v>
          </cell>
          <cell r="E967">
            <v>40248</v>
          </cell>
          <cell r="F967">
            <v>2500</v>
          </cell>
          <cell r="G967">
            <v>400</v>
          </cell>
          <cell r="H967">
            <v>3000.01</v>
          </cell>
          <cell r="I967">
            <v>50000</v>
          </cell>
          <cell r="J967">
            <v>20.0017</v>
          </cell>
          <cell r="K967">
            <v>1000085</v>
          </cell>
          <cell r="L967">
            <v>100.01</v>
          </cell>
          <cell r="M967">
            <v>20.186616739613321</v>
          </cell>
          <cell r="N967" t="str">
            <v>203866-4201</v>
          </cell>
          <cell r="O967">
            <v>1009330.836980666</v>
          </cell>
          <cell r="P967">
            <v>-11745.836980666034</v>
          </cell>
          <cell r="U967">
            <v>997084.99</v>
          </cell>
        </row>
        <row r="968">
          <cell r="C968" t="str">
            <v>PTC</v>
          </cell>
          <cell r="D968">
            <v>40246</v>
          </cell>
          <cell r="E968">
            <v>40248</v>
          </cell>
          <cell r="F968">
            <v>2500</v>
          </cell>
          <cell r="G968">
            <v>400</v>
          </cell>
          <cell r="H968">
            <v>3000.77</v>
          </cell>
          <cell r="I968">
            <v>50000</v>
          </cell>
          <cell r="J968">
            <v>20.151434999999999</v>
          </cell>
          <cell r="K968">
            <v>1007571.75</v>
          </cell>
          <cell r="L968">
            <v>100.77</v>
          </cell>
          <cell r="M968">
            <v>20.186616739613321</v>
          </cell>
          <cell r="N968" t="str">
            <v>203866-4201</v>
          </cell>
          <cell r="O968">
            <v>1009330.836980666</v>
          </cell>
          <cell r="P968">
            <v>-4259.0869806660339</v>
          </cell>
          <cell r="U968">
            <v>1004570.98</v>
          </cell>
        </row>
        <row r="969">
          <cell r="C969" t="str">
            <v>LOTPTA</v>
          </cell>
          <cell r="D969">
            <v>40246</v>
          </cell>
          <cell r="E969">
            <v>40248</v>
          </cell>
          <cell r="F969">
            <v>10000</v>
          </cell>
          <cell r="G969">
            <v>1600</v>
          </cell>
          <cell r="H969">
            <v>11833.18</v>
          </cell>
          <cell r="I969">
            <v>200000</v>
          </cell>
          <cell r="J969">
            <v>11.65865</v>
          </cell>
          <cell r="K969">
            <v>2331730</v>
          </cell>
          <cell r="L969">
            <v>233.18</v>
          </cell>
          <cell r="M969">
            <v>11.393065567651632</v>
          </cell>
          <cell r="N969" t="str">
            <v>212270-4201</v>
          </cell>
          <cell r="O969">
            <v>2278613.1135303266</v>
          </cell>
          <cell r="P969">
            <v>43116.886469673365</v>
          </cell>
          <cell r="U969">
            <v>2319896.8199999998</v>
          </cell>
        </row>
        <row r="970">
          <cell r="C970" t="str">
            <v>LOTPTA</v>
          </cell>
          <cell r="D970">
            <v>40246</v>
          </cell>
          <cell r="E970">
            <v>40248</v>
          </cell>
          <cell r="F970">
            <v>6075</v>
          </cell>
          <cell r="G970">
            <v>972</v>
          </cell>
          <cell r="H970">
            <v>7187.11</v>
          </cell>
          <cell r="I970">
            <v>121500</v>
          </cell>
          <cell r="J970">
            <v>11.529478189300413</v>
          </cell>
          <cell r="K970">
            <v>1400831.6</v>
          </cell>
          <cell r="L970">
            <v>140.11000000000001</v>
          </cell>
          <cell r="M970">
            <v>11.393065567651632</v>
          </cell>
          <cell r="N970" t="str">
            <v>212270-4201</v>
          </cell>
          <cell r="O970">
            <v>1384257.4664696734</v>
          </cell>
          <cell r="P970">
            <v>10499.133530326653</v>
          </cell>
          <cell r="U970">
            <v>1393644.49</v>
          </cell>
        </row>
        <row r="971">
          <cell r="C971" t="str">
            <v>ENGRO</v>
          </cell>
          <cell r="D971">
            <v>40246</v>
          </cell>
          <cell r="E971">
            <v>40248</v>
          </cell>
          <cell r="F971">
            <v>5000</v>
          </cell>
          <cell r="G971">
            <v>800</v>
          </cell>
          <cell r="H971">
            <v>6731.15</v>
          </cell>
          <cell r="I971">
            <v>50000</v>
          </cell>
          <cell r="J971">
            <v>186.2277378</v>
          </cell>
          <cell r="K971">
            <v>9311386.8900000006</v>
          </cell>
          <cell r="L971">
            <v>931.15</v>
          </cell>
          <cell r="M971">
            <v>183.64535400000005</v>
          </cell>
          <cell r="N971" t="str">
            <v>203807-4201</v>
          </cell>
          <cell r="O971">
            <v>9182267.700000003</v>
          </cell>
          <cell r="P971">
            <v>124119.18999999762</v>
          </cell>
          <cell r="U971">
            <v>9304655.7400000002</v>
          </cell>
        </row>
        <row r="972">
          <cell r="C972" t="str">
            <v>ATRL</v>
          </cell>
          <cell r="D972">
            <v>40246</v>
          </cell>
          <cell r="E972">
            <v>40248</v>
          </cell>
          <cell r="F972">
            <v>5000</v>
          </cell>
          <cell r="G972">
            <v>800</v>
          </cell>
          <cell r="H972">
            <v>6383.6</v>
          </cell>
          <cell r="I972">
            <v>50000</v>
          </cell>
          <cell r="J972">
            <v>116.72</v>
          </cell>
          <cell r="K972">
            <v>5836000</v>
          </cell>
          <cell r="L972">
            <v>583.6</v>
          </cell>
          <cell r="M972">
            <v>113.79055840000004</v>
          </cell>
          <cell r="N972" t="str">
            <v>204005-4201</v>
          </cell>
          <cell r="O972">
            <v>5689527.9200000018</v>
          </cell>
          <cell r="P972">
            <v>141472.07999999821</v>
          </cell>
          <cell r="U972">
            <v>5829616.4000000004</v>
          </cell>
        </row>
        <row r="973">
          <cell r="C973" t="str">
            <v>PSO</v>
          </cell>
          <cell r="D973">
            <v>40246</v>
          </cell>
          <cell r="E973">
            <v>40248</v>
          </cell>
          <cell r="F973">
            <v>0</v>
          </cell>
          <cell r="G973">
            <v>0</v>
          </cell>
          <cell r="H973">
            <v>0</v>
          </cell>
          <cell r="K973">
            <v>-3036195</v>
          </cell>
          <cell r="Q973">
            <v>10000</v>
          </cell>
          <cell r="R973" t="str">
            <v>203858-4201</v>
          </cell>
          <cell r="T973">
            <v>3036195</v>
          </cell>
          <cell r="U973">
            <v>-3036195</v>
          </cell>
        </row>
        <row r="974">
          <cell r="C974" t="str">
            <v>PSO</v>
          </cell>
          <cell r="D974">
            <v>40246</v>
          </cell>
          <cell r="E974">
            <v>40248</v>
          </cell>
          <cell r="F974">
            <v>1500</v>
          </cell>
          <cell r="G974">
            <v>240</v>
          </cell>
          <cell r="H974">
            <v>2047.38</v>
          </cell>
          <cell r="I974">
            <v>10000</v>
          </cell>
          <cell r="J974">
            <v>307.37321000000003</v>
          </cell>
          <cell r="K974">
            <v>3073732.1</v>
          </cell>
          <cell r="L974">
            <v>307.38</v>
          </cell>
          <cell r="M974">
            <v>301.71365900000035</v>
          </cell>
          <cell r="N974" t="str">
            <v>203858-4201</v>
          </cell>
          <cell r="O974">
            <v>3017136.5900000036</v>
          </cell>
          <cell r="P974">
            <v>55095.509999996517</v>
          </cell>
          <cell r="U974">
            <v>3071684.72</v>
          </cell>
        </row>
        <row r="975">
          <cell r="G975">
            <v>5652</v>
          </cell>
          <cell r="H975">
            <v>43485</v>
          </cell>
          <cell r="K975">
            <v>22043148.340000004</v>
          </cell>
          <cell r="L975">
            <v>2508</v>
          </cell>
        </row>
        <row r="977">
          <cell r="C977" t="str">
            <v>PSO</v>
          </cell>
          <cell r="D977">
            <v>40247</v>
          </cell>
          <cell r="E977">
            <v>40249</v>
          </cell>
          <cell r="F977">
            <v>7500</v>
          </cell>
          <cell r="G977">
            <v>1200</v>
          </cell>
          <cell r="H977">
            <v>10239.18</v>
          </cell>
          <cell r="I977">
            <v>50000</v>
          </cell>
          <cell r="J977">
            <v>307.83241099999998</v>
          </cell>
          <cell r="K977">
            <v>15391620.549999999</v>
          </cell>
          <cell r="L977">
            <v>1539.18</v>
          </cell>
          <cell r="M977">
            <v>301.71365900000035</v>
          </cell>
          <cell r="N977" t="str">
            <v>203858-4201</v>
          </cell>
          <cell r="O977">
            <v>15085682.950000018</v>
          </cell>
          <cell r="P977">
            <v>298437.599999981</v>
          </cell>
          <cell r="U977">
            <v>15381381.369999999</v>
          </cell>
        </row>
        <row r="979">
          <cell r="C979" t="str">
            <v>PTC</v>
          </cell>
          <cell r="D979">
            <v>40248</v>
          </cell>
          <cell r="E979">
            <v>40252</v>
          </cell>
          <cell r="F979">
            <v>4250</v>
          </cell>
          <cell r="G979">
            <v>680</v>
          </cell>
          <cell r="H979">
            <v>5104.01</v>
          </cell>
          <cell r="I979">
            <v>85000</v>
          </cell>
          <cell r="J979">
            <v>20.470071529411765</v>
          </cell>
          <cell r="K979">
            <v>1739956.08</v>
          </cell>
          <cell r="L979">
            <v>174.01</v>
          </cell>
          <cell r="M979">
            <v>20.186616739613342</v>
          </cell>
          <cell r="N979" t="str">
            <v>203866-4201</v>
          </cell>
          <cell r="O979">
            <v>1715862.422867134</v>
          </cell>
          <cell r="P979">
            <v>19843.657132866094</v>
          </cell>
          <cell r="U979">
            <v>1734852.07</v>
          </cell>
        </row>
        <row r="980">
          <cell r="C980" t="str">
            <v>PTC</v>
          </cell>
          <cell r="D980">
            <v>40248</v>
          </cell>
          <cell r="E980">
            <v>40252</v>
          </cell>
          <cell r="F980">
            <v>2500</v>
          </cell>
          <cell r="G980">
            <v>400</v>
          </cell>
          <cell r="H980">
            <v>3003.05</v>
          </cell>
          <cell r="I980">
            <v>50000</v>
          </cell>
          <cell r="J980">
            <v>20.609732399999999</v>
          </cell>
          <cell r="K980">
            <v>1030486.62</v>
          </cell>
          <cell r="L980">
            <v>103.05</v>
          </cell>
          <cell r="M980">
            <v>20.186616739613342</v>
          </cell>
          <cell r="N980" t="str">
            <v>203866-4201</v>
          </cell>
          <cell r="O980">
            <v>1009330.8369806671</v>
          </cell>
          <cell r="P980">
            <v>18655.783019332914</v>
          </cell>
          <cell r="U980">
            <v>1027483.57</v>
          </cell>
        </row>
        <row r="981">
          <cell r="C981" t="str">
            <v>PTC</v>
          </cell>
          <cell r="D981">
            <v>40248</v>
          </cell>
          <cell r="E981">
            <v>40252</v>
          </cell>
          <cell r="F981">
            <v>2500</v>
          </cell>
          <cell r="G981">
            <v>400</v>
          </cell>
          <cell r="H981">
            <v>3004</v>
          </cell>
          <cell r="I981">
            <v>50000</v>
          </cell>
          <cell r="J981">
            <v>20.8</v>
          </cell>
          <cell r="K981">
            <v>1040000</v>
          </cell>
          <cell r="L981">
            <v>104</v>
          </cell>
          <cell r="M981">
            <v>20.186616739613342</v>
          </cell>
          <cell r="N981" t="str">
            <v>203866-4201</v>
          </cell>
          <cell r="O981">
            <v>1009330.8369806671</v>
          </cell>
          <cell r="P981">
            <v>28169.163019332918</v>
          </cell>
          <cell r="U981">
            <v>1036996</v>
          </cell>
        </row>
        <row r="982">
          <cell r="C982" t="str">
            <v>PPL</v>
          </cell>
          <cell r="D982">
            <v>40248</v>
          </cell>
          <cell r="E982">
            <v>40252</v>
          </cell>
          <cell r="F982">
            <v>4500</v>
          </cell>
          <cell r="G982">
            <v>720</v>
          </cell>
          <cell r="H982">
            <v>5220</v>
          </cell>
          <cell r="K982">
            <v>-8720148.5500000007</v>
          </cell>
          <cell r="Q982">
            <v>45000</v>
          </cell>
          <cell r="R982" t="str">
            <v>204498-4201</v>
          </cell>
          <cell r="T982">
            <v>8724648.5500000007</v>
          </cell>
          <cell r="U982">
            <v>-8725368.5500000007</v>
          </cell>
        </row>
        <row r="983">
          <cell r="G983">
            <v>2200</v>
          </cell>
          <cell r="H983">
            <v>16331.060000000001</v>
          </cell>
          <cell r="K983">
            <v>-4909705.8500000006</v>
          </cell>
          <cell r="L983">
            <v>381.06</v>
          </cell>
        </row>
        <row r="985">
          <cell r="C985" t="str">
            <v>MCB</v>
          </cell>
          <cell r="D985">
            <v>40249</v>
          </cell>
          <cell r="E985">
            <v>40252</v>
          </cell>
          <cell r="F985">
            <v>10950</v>
          </cell>
          <cell r="G985">
            <v>1752</v>
          </cell>
          <cell r="H985">
            <v>12702</v>
          </cell>
          <cell r="K985">
            <v>-16336311.4</v>
          </cell>
          <cell r="Q985">
            <v>73000</v>
          </cell>
          <cell r="R985" t="str">
            <v>203874-4201</v>
          </cell>
          <cell r="T985">
            <v>16347261.4</v>
          </cell>
          <cell r="U985">
            <v>-16349013.4</v>
          </cell>
        </row>
        <row r="987">
          <cell r="C987" t="str">
            <v>ENGRO</v>
          </cell>
          <cell r="D987">
            <v>40249</v>
          </cell>
          <cell r="E987">
            <v>40253</v>
          </cell>
          <cell r="F987">
            <v>2500</v>
          </cell>
          <cell r="G987">
            <v>400</v>
          </cell>
          <cell r="H987">
            <v>2900</v>
          </cell>
          <cell r="K987">
            <v>-4587484</v>
          </cell>
          <cell r="Q987">
            <v>25000</v>
          </cell>
          <cell r="R987" t="str">
            <v>203807-4201</v>
          </cell>
          <cell r="T987">
            <v>4589984</v>
          </cell>
          <cell r="U987">
            <v>-4590384</v>
          </cell>
        </row>
        <row r="988">
          <cell r="C988" t="str">
            <v>POL</v>
          </cell>
          <cell r="D988">
            <v>40249</v>
          </cell>
          <cell r="E988">
            <v>40253</v>
          </cell>
          <cell r="F988">
            <v>3750</v>
          </cell>
          <cell r="G988">
            <v>600</v>
          </cell>
          <cell r="H988">
            <v>4350</v>
          </cell>
          <cell r="K988">
            <v>-5824884.4800000004</v>
          </cell>
          <cell r="Q988">
            <v>25000</v>
          </cell>
          <cell r="R988" t="str">
            <v>204196-4201</v>
          </cell>
          <cell r="T988">
            <v>5828634.4800000004</v>
          </cell>
          <cell r="U988">
            <v>-5829234.4800000004</v>
          </cell>
        </row>
        <row r="989">
          <cell r="C989" t="str">
            <v>ENGRO</v>
          </cell>
          <cell r="D989">
            <v>40249</v>
          </cell>
          <cell r="E989">
            <v>40253</v>
          </cell>
          <cell r="F989">
            <v>1000</v>
          </cell>
          <cell r="G989">
            <v>160</v>
          </cell>
          <cell r="H989">
            <v>1160</v>
          </cell>
          <cell r="K989">
            <v>-1852500</v>
          </cell>
          <cell r="Q989">
            <v>10000</v>
          </cell>
          <cell r="R989" t="str">
            <v>203807-4201</v>
          </cell>
          <cell r="T989">
            <v>1853500</v>
          </cell>
          <cell r="U989">
            <v>-1853660</v>
          </cell>
        </row>
        <row r="990">
          <cell r="C990" t="str">
            <v>ABL</v>
          </cell>
          <cell r="D990">
            <v>40249</v>
          </cell>
          <cell r="E990">
            <v>40253</v>
          </cell>
          <cell r="F990">
            <v>550</v>
          </cell>
          <cell r="G990">
            <v>88</v>
          </cell>
          <cell r="H990">
            <v>638</v>
          </cell>
          <cell r="K990">
            <v>-712071.8</v>
          </cell>
          <cell r="Q990">
            <v>11000</v>
          </cell>
          <cell r="R990" t="str">
            <v>206830-4201</v>
          </cell>
          <cell r="T990">
            <v>712621.8</v>
          </cell>
          <cell r="U990">
            <v>-712709.8</v>
          </cell>
        </row>
        <row r="991">
          <cell r="C991" t="str">
            <v>HBL</v>
          </cell>
          <cell r="D991">
            <v>40249</v>
          </cell>
          <cell r="E991">
            <v>40253</v>
          </cell>
          <cell r="F991">
            <v>2530</v>
          </cell>
          <cell r="G991">
            <v>404.8</v>
          </cell>
          <cell r="H991">
            <v>2934.8</v>
          </cell>
          <cell r="K991">
            <v>-2855016.4000000004</v>
          </cell>
          <cell r="Q991">
            <v>25300</v>
          </cell>
          <cell r="R991" t="str">
            <v>206610-4201</v>
          </cell>
          <cell r="T991">
            <v>2857546.4000000004</v>
          </cell>
          <cell r="U991">
            <v>-2857951.2</v>
          </cell>
        </row>
        <row r="992">
          <cell r="G992">
            <v>3404.8</v>
          </cell>
          <cell r="H992">
            <v>24684.799999999999</v>
          </cell>
          <cell r="K992">
            <v>-15831956.680000002</v>
          </cell>
        </row>
        <row r="994">
          <cell r="C994" t="str">
            <v>UBL</v>
          </cell>
          <cell r="D994">
            <v>40252</v>
          </cell>
          <cell r="E994">
            <v>40253</v>
          </cell>
          <cell r="F994">
            <v>4250</v>
          </cell>
          <cell r="G994">
            <v>680</v>
          </cell>
          <cell r="H994">
            <v>5517.15</v>
          </cell>
          <cell r="I994">
            <v>85000</v>
          </cell>
          <cell r="J994">
            <v>69.071085411764713</v>
          </cell>
          <cell r="K994">
            <v>5871042.2600000007</v>
          </cell>
          <cell r="L994">
            <v>587.15</v>
          </cell>
          <cell r="M994">
            <v>64.630720647058808</v>
          </cell>
          <cell r="N994" t="str">
            <v>206407-4201</v>
          </cell>
          <cell r="O994">
            <v>5493611.254999999</v>
          </cell>
          <cell r="P994">
            <v>373181.00500000175</v>
          </cell>
          <cell r="U994">
            <v>5865525.1100000003</v>
          </cell>
        </row>
        <row r="995">
          <cell r="K995">
            <v>-9960914.4200000018</v>
          </cell>
        </row>
        <row r="997">
          <cell r="C997" t="str">
            <v>POL</v>
          </cell>
          <cell r="D997">
            <v>40252</v>
          </cell>
          <cell r="E997">
            <v>40254</v>
          </cell>
          <cell r="F997">
            <v>6915.0000000000009</v>
          </cell>
          <cell r="G997">
            <v>1106.4000000000001</v>
          </cell>
          <cell r="H997">
            <v>8021.4000000000015</v>
          </cell>
          <cell r="K997">
            <v>-10691316.9</v>
          </cell>
          <cell r="Q997">
            <v>46100</v>
          </cell>
          <cell r="R997" t="str">
            <v>204196-4201</v>
          </cell>
          <cell r="T997">
            <v>10698231.9</v>
          </cell>
          <cell r="U997">
            <v>-10699338.300000001</v>
          </cell>
        </row>
        <row r="998">
          <cell r="G998">
            <v>1786.4</v>
          </cell>
          <cell r="H998">
            <v>13538.550000000001</v>
          </cell>
          <cell r="L998">
            <v>587.15</v>
          </cell>
        </row>
        <row r="1000">
          <cell r="C1000" t="str">
            <v>MCB</v>
          </cell>
          <cell r="D1000">
            <v>40253</v>
          </cell>
          <cell r="E1000">
            <v>40254</v>
          </cell>
          <cell r="F1000">
            <v>7500</v>
          </cell>
          <cell r="G1000">
            <v>1200</v>
          </cell>
          <cell r="H1000">
            <v>9840.0300000000007</v>
          </cell>
          <cell r="I1000">
            <v>50000</v>
          </cell>
          <cell r="J1000">
            <v>228.00150099999999</v>
          </cell>
          <cell r="K1000">
            <v>11400075.049999999</v>
          </cell>
          <cell r="L1000">
            <v>1140.03</v>
          </cell>
          <cell r="M1000">
            <v>223.93508767123296</v>
          </cell>
          <cell r="N1000" t="str">
            <v>203874-4201</v>
          </cell>
          <cell r="O1000">
            <v>11196754.383561648</v>
          </cell>
          <cell r="P1000">
            <v>195820.66643835045</v>
          </cell>
          <cell r="U1000">
            <v>11390235.02</v>
          </cell>
        </row>
        <row r="1002">
          <cell r="C1002" t="str">
            <v>HBL</v>
          </cell>
          <cell r="D1002">
            <v>40253</v>
          </cell>
          <cell r="E1002">
            <v>40255</v>
          </cell>
          <cell r="F1002">
            <v>1000</v>
          </cell>
          <cell r="G1002">
            <v>160</v>
          </cell>
          <cell r="H1002">
            <v>1160</v>
          </cell>
          <cell r="K1002">
            <v>-1133894.23</v>
          </cell>
          <cell r="Q1002">
            <v>10000</v>
          </cell>
          <cell r="R1002" t="str">
            <v>206610-4201</v>
          </cell>
          <cell r="T1002">
            <v>1134894.23</v>
          </cell>
          <cell r="U1002">
            <v>-1135054.23</v>
          </cell>
        </row>
        <row r="1003">
          <cell r="C1003" t="str">
            <v>POL</v>
          </cell>
          <cell r="D1003">
            <v>40253</v>
          </cell>
          <cell r="E1003">
            <v>40255</v>
          </cell>
          <cell r="F1003">
            <v>1635.0000000000002</v>
          </cell>
          <cell r="G1003">
            <v>261.60000000000002</v>
          </cell>
          <cell r="H1003">
            <v>1896.6000000000004</v>
          </cell>
          <cell r="K1003">
            <v>-2505109</v>
          </cell>
          <cell r="Q1003">
            <v>10900</v>
          </cell>
          <cell r="R1003" t="str">
            <v>204196-4201</v>
          </cell>
          <cell r="T1003">
            <v>2506744</v>
          </cell>
          <cell r="U1003">
            <v>-2507005.6</v>
          </cell>
        </row>
        <row r="1004">
          <cell r="C1004" t="str">
            <v>DOL</v>
          </cell>
          <cell r="D1004">
            <v>40253</v>
          </cell>
          <cell r="E1004">
            <v>40255</v>
          </cell>
          <cell r="F1004">
            <v>5000</v>
          </cell>
          <cell r="G1004">
            <v>800</v>
          </cell>
          <cell r="H1004">
            <v>5880.73</v>
          </cell>
          <cell r="I1004">
            <v>100000</v>
          </cell>
          <cell r="J1004">
            <v>8.0721354000000005</v>
          </cell>
          <cell r="K1004">
            <v>807213.54</v>
          </cell>
          <cell r="L1004">
            <v>80.73</v>
          </cell>
          <cell r="M1004">
            <v>7.5400000000000098</v>
          </cell>
          <cell r="N1004" t="str">
            <v>202428-4201</v>
          </cell>
          <cell r="O1004">
            <v>754000.00000000093</v>
          </cell>
          <cell r="P1004">
            <v>48213.539999999106</v>
          </cell>
          <cell r="U1004">
            <v>801332.81</v>
          </cell>
        </row>
        <row r="1005">
          <cell r="C1005" t="str">
            <v>ENGRO</v>
          </cell>
          <cell r="D1005">
            <v>40253</v>
          </cell>
          <cell r="E1005">
            <v>40255</v>
          </cell>
          <cell r="F1005">
            <v>1620.0024999999998</v>
          </cell>
          <cell r="G1005">
            <v>259.20999999999998</v>
          </cell>
          <cell r="H1005">
            <v>2182.2224999999999</v>
          </cell>
          <cell r="I1005">
            <v>16200</v>
          </cell>
          <cell r="J1005">
            <v>187.05186435185183</v>
          </cell>
          <cell r="K1005">
            <v>3030240.2024999997</v>
          </cell>
          <cell r="L1005">
            <v>303.01</v>
          </cell>
          <cell r="M1005">
            <v>184.09954285714286</v>
          </cell>
          <cell r="N1005" t="str">
            <v>203807-4201</v>
          </cell>
          <cell r="O1005">
            <v>2982412.5942857144</v>
          </cell>
          <cell r="P1005">
            <v>46207.605714285317</v>
          </cell>
          <cell r="U1005">
            <v>3028057.98</v>
          </cell>
        </row>
        <row r="1006">
          <cell r="C1006" t="str">
            <v>DOL</v>
          </cell>
          <cell r="D1006">
            <v>40253</v>
          </cell>
          <cell r="E1006">
            <v>40255</v>
          </cell>
          <cell r="F1006">
            <v>1250</v>
          </cell>
          <cell r="G1006">
            <v>200</v>
          </cell>
          <cell r="H1006">
            <v>1470.26</v>
          </cell>
          <cell r="I1006">
            <v>25000</v>
          </cell>
          <cell r="J1006">
            <v>8.1010799999999996</v>
          </cell>
          <cell r="K1006">
            <v>202527</v>
          </cell>
          <cell r="L1006">
            <v>20.260000000000002</v>
          </cell>
          <cell r="M1006">
            <v>7.5400000000000098</v>
          </cell>
          <cell r="N1006" t="str">
            <v>202428-4201</v>
          </cell>
          <cell r="O1006">
            <v>188500.00000000023</v>
          </cell>
          <cell r="P1006">
            <v>12776.999999999767</v>
          </cell>
          <cell r="U1006">
            <v>201056.74</v>
          </cell>
        </row>
        <row r="1007">
          <cell r="C1007" t="str">
            <v>PPL</v>
          </cell>
          <cell r="D1007">
            <v>40253</v>
          </cell>
          <cell r="E1007">
            <v>40255</v>
          </cell>
          <cell r="F1007">
            <v>5271.0950000000003</v>
          </cell>
          <cell r="G1007">
            <v>843.38</v>
          </cell>
          <cell r="H1007">
            <v>7156.4650000000001</v>
          </cell>
          <cell r="I1007">
            <v>52711</v>
          </cell>
          <cell r="J1007">
            <v>197.67204179393298</v>
          </cell>
          <cell r="K1007">
            <v>10419490.995000001</v>
          </cell>
          <cell r="L1007">
            <v>1041.99</v>
          </cell>
          <cell r="M1007">
            <v>195.34531035661664</v>
          </cell>
          <cell r="N1007" t="str">
            <v>204498-4201</v>
          </cell>
          <cell r="O1007">
            <v>10296846.654207619</v>
          </cell>
          <cell r="P1007">
            <v>117373.24579238065</v>
          </cell>
          <cell r="U1007">
            <v>10412334.529999999</v>
          </cell>
        </row>
        <row r="1008">
          <cell r="K1008">
            <v>10820468.5075</v>
          </cell>
        </row>
        <row r="1009">
          <cell r="G1009">
            <v>3724.19</v>
          </cell>
          <cell r="H1009">
            <v>29586.307499999999</v>
          </cell>
          <cell r="L1009">
            <v>2586.02</v>
          </cell>
        </row>
        <row r="1011">
          <cell r="C1011" t="str">
            <v>MCB</v>
          </cell>
          <cell r="D1011">
            <v>40254</v>
          </cell>
          <cell r="E1011">
            <v>40255</v>
          </cell>
          <cell r="F1011">
            <v>3450</v>
          </cell>
          <cell r="G1011">
            <v>552</v>
          </cell>
          <cell r="H1011">
            <v>4528.67</v>
          </cell>
          <cell r="I1011">
            <v>23000</v>
          </cell>
          <cell r="J1011">
            <v>228.97643478260869</v>
          </cell>
          <cell r="K1011">
            <v>5266458</v>
          </cell>
          <cell r="L1011">
            <v>526.66999999999996</v>
          </cell>
          <cell r="M1011">
            <v>223.93508767123296</v>
          </cell>
          <cell r="N1011" t="str">
            <v>203874-4201</v>
          </cell>
          <cell r="O1011">
            <v>5150507.0164383585</v>
          </cell>
          <cell r="P1011">
            <v>112500.98356164154</v>
          </cell>
          <cell r="U1011">
            <v>5261929.33</v>
          </cell>
        </row>
        <row r="1013">
          <cell r="C1013" t="str">
            <v>HBL</v>
          </cell>
          <cell r="D1013">
            <v>40254</v>
          </cell>
          <cell r="E1013">
            <v>40256</v>
          </cell>
          <cell r="F1013">
            <v>1470</v>
          </cell>
          <cell r="G1013">
            <v>235.2</v>
          </cell>
          <cell r="H1013">
            <v>1705.2</v>
          </cell>
          <cell r="K1013">
            <v>-1653022.25</v>
          </cell>
          <cell r="Q1013">
            <v>14700</v>
          </cell>
          <cell r="R1013" t="str">
            <v>206610-4201</v>
          </cell>
          <cell r="T1013">
            <v>1654492.25</v>
          </cell>
          <cell r="U1013">
            <v>-1654727.45</v>
          </cell>
        </row>
        <row r="1014">
          <cell r="C1014" t="str">
            <v>PPL</v>
          </cell>
          <cell r="D1014">
            <v>40254</v>
          </cell>
          <cell r="E1014">
            <v>40256</v>
          </cell>
          <cell r="F1014">
            <v>3071.125</v>
          </cell>
          <cell r="G1014">
            <v>491.38</v>
          </cell>
          <cell r="H1014">
            <v>3562.5050000000001</v>
          </cell>
          <cell r="K1014">
            <v>-5953201.2050000001</v>
          </cell>
          <cell r="Q1014">
            <v>30711</v>
          </cell>
          <cell r="R1014" t="str">
            <v>204498-4201</v>
          </cell>
          <cell r="T1014">
            <v>5956272.3300000001</v>
          </cell>
          <cell r="U1014">
            <v>-5956763.71</v>
          </cell>
        </row>
        <row r="1015">
          <cell r="C1015" t="str">
            <v>ENGRO</v>
          </cell>
          <cell r="D1015">
            <v>40254</v>
          </cell>
          <cell r="E1015">
            <v>40256</v>
          </cell>
          <cell r="F1015">
            <v>649.875</v>
          </cell>
          <cell r="G1015">
            <v>103.98</v>
          </cell>
          <cell r="H1015">
            <v>753.85500000000002</v>
          </cell>
          <cell r="K1015">
            <v>-1196115.7949999999</v>
          </cell>
          <cell r="Q1015">
            <v>6499</v>
          </cell>
          <cell r="R1015" t="str">
            <v>203807-4201</v>
          </cell>
          <cell r="T1015">
            <v>1196765.67</v>
          </cell>
          <cell r="U1015">
            <v>-1196869.6499999999</v>
          </cell>
        </row>
        <row r="1016">
          <cell r="C1016" t="str">
            <v>PPL</v>
          </cell>
          <cell r="D1016">
            <v>40254</v>
          </cell>
          <cell r="E1016">
            <v>40256</v>
          </cell>
          <cell r="F1016">
            <v>3500</v>
          </cell>
          <cell r="G1016">
            <v>560</v>
          </cell>
          <cell r="H1016">
            <v>4060</v>
          </cell>
          <cell r="K1016">
            <v>-6775350</v>
          </cell>
          <cell r="Q1016">
            <v>35000</v>
          </cell>
          <cell r="R1016" t="str">
            <v>204498-4201</v>
          </cell>
          <cell r="T1016">
            <v>6778850</v>
          </cell>
          <cell r="U1016">
            <v>-6779410</v>
          </cell>
        </row>
        <row r="1017">
          <cell r="C1017" t="str">
            <v>POL</v>
          </cell>
          <cell r="D1017">
            <v>40254</v>
          </cell>
          <cell r="E1017">
            <v>40256</v>
          </cell>
          <cell r="F1017">
            <v>0</v>
          </cell>
          <cell r="G1017">
            <v>0</v>
          </cell>
          <cell r="H1017">
            <v>0</v>
          </cell>
          <cell r="K1017">
            <v>-5799910</v>
          </cell>
          <cell r="Q1017">
            <v>25000</v>
          </cell>
          <cell r="R1017" t="str">
            <v>204196-4201</v>
          </cell>
          <cell r="T1017">
            <v>5799910</v>
          </cell>
          <cell r="U1017">
            <v>-5799910</v>
          </cell>
        </row>
        <row r="1018">
          <cell r="C1018" t="str">
            <v>POL</v>
          </cell>
          <cell r="D1018">
            <v>40254</v>
          </cell>
          <cell r="E1018">
            <v>40256</v>
          </cell>
          <cell r="F1018">
            <v>3750</v>
          </cell>
          <cell r="G1018">
            <v>600</v>
          </cell>
          <cell r="H1018">
            <v>4937.55</v>
          </cell>
          <cell r="I1018">
            <v>25000</v>
          </cell>
          <cell r="J1018">
            <v>235</v>
          </cell>
          <cell r="K1018">
            <v>5875000</v>
          </cell>
          <cell r="L1018">
            <v>587.54999999999995</v>
          </cell>
          <cell r="M1018">
            <v>232.08897551401893</v>
          </cell>
          <cell r="N1018" t="str">
            <v>204196-4201</v>
          </cell>
          <cell r="O1018">
            <v>5802224.3878504727</v>
          </cell>
          <cell r="P1018">
            <v>69025.612149527296</v>
          </cell>
          <cell r="U1018">
            <v>5870062.4500000002</v>
          </cell>
        </row>
        <row r="1019">
          <cell r="G1019">
            <v>2542.56</v>
          </cell>
          <cell r="H1019">
            <v>19547.78</v>
          </cell>
          <cell r="K1019">
            <v>-15502599.25</v>
          </cell>
          <cell r="L1019">
            <v>1114.2199999999998</v>
          </cell>
        </row>
        <row r="1021">
          <cell r="C1021" t="str">
            <v>MCB</v>
          </cell>
          <cell r="D1021">
            <v>40255</v>
          </cell>
          <cell r="E1021">
            <v>40259</v>
          </cell>
          <cell r="F1021">
            <v>4650</v>
          </cell>
          <cell r="G1021">
            <v>744</v>
          </cell>
          <cell r="H1021">
            <v>5394</v>
          </cell>
          <cell r="K1021">
            <v>-6439620.5</v>
          </cell>
          <cell r="Q1021">
            <v>31000</v>
          </cell>
          <cell r="R1021" t="str">
            <v>203874-4201</v>
          </cell>
          <cell r="T1021">
            <v>6444270.5</v>
          </cell>
          <cell r="U1021">
            <v>-6445014.5</v>
          </cell>
        </row>
        <row r="1022">
          <cell r="C1022" t="str">
            <v>MCB</v>
          </cell>
          <cell r="D1022">
            <v>40255</v>
          </cell>
          <cell r="E1022">
            <v>40259</v>
          </cell>
          <cell r="F1022">
            <v>3000</v>
          </cell>
          <cell r="G1022">
            <v>480</v>
          </cell>
          <cell r="H1022">
            <v>3480</v>
          </cell>
          <cell r="K1022">
            <v>-4162500</v>
          </cell>
          <cell r="Q1022">
            <v>20000</v>
          </cell>
          <cell r="R1022" t="str">
            <v>203874-4201</v>
          </cell>
          <cell r="T1022">
            <v>4165500</v>
          </cell>
          <cell r="U1022">
            <v>-4165980</v>
          </cell>
        </row>
        <row r="1023">
          <cell r="C1023" t="str">
            <v>PSO</v>
          </cell>
          <cell r="D1023">
            <v>40255</v>
          </cell>
          <cell r="E1023">
            <v>40259</v>
          </cell>
          <cell r="F1023">
            <v>1050</v>
          </cell>
          <cell r="G1023">
            <v>168</v>
          </cell>
          <cell r="H1023">
            <v>1218</v>
          </cell>
          <cell r="K1023">
            <v>-2138500</v>
          </cell>
          <cell r="Q1023">
            <v>7000</v>
          </cell>
          <cell r="R1023" t="str">
            <v>203858-4201</v>
          </cell>
          <cell r="T1023">
            <v>2139550</v>
          </cell>
          <cell r="U1023">
            <v>-2139718</v>
          </cell>
        </row>
        <row r="1024">
          <cell r="C1024" t="str">
            <v>UBL</v>
          </cell>
          <cell r="D1024">
            <v>40255</v>
          </cell>
          <cell r="E1024">
            <v>40259</v>
          </cell>
          <cell r="F1024">
            <v>500</v>
          </cell>
          <cell r="G1024">
            <v>80</v>
          </cell>
          <cell r="H1024">
            <v>580</v>
          </cell>
          <cell r="K1024">
            <v>-599995</v>
          </cell>
          <cell r="Q1024">
            <v>10000</v>
          </cell>
          <cell r="R1024" t="str">
            <v>206407-4201</v>
          </cell>
          <cell r="T1024">
            <v>600495</v>
          </cell>
          <cell r="U1024">
            <v>-600575</v>
          </cell>
        </row>
        <row r="1025">
          <cell r="C1025" t="str">
            <v>UBL</v>
          </cell>
          <cell r="D1025">
            <v>40255</v>
          </cell>
          <cell r="E1025">
            <v>40259</v>
          </cell>
          <cell r="F1025">
            <v>2250</v>
          </cell>
          <cell r="G1025">
            <v>360</v>
          </cell>
          <cell r="H1025">
            <v>2610</v>
          </cell>
          <cell r="K1025">
            <v>-2704996.05</v>
          </cell>
          <cell r="Q1025">
            <v>45000</v>
          </cell>
          <cell r="R1025" t="str">
            <v>206407-4201</v>
          </cell>
          <cell r="T1025">
            <v>2707246.05</v>
          </cell>
          <cell r="U1025">
            <v>-2707606.05</v>
          </cell>
        </row>
        <row r="1026">
          <cell r="C1026" t="str">
            <v>PSO</v>
          </cell>
          <cell r="D1026">
            <v>40255</v>
          </cell>
          <cell r="E1026">
            <v>40259</v>
          </cell>
          <cell r="F1026">
            <v>1568.25</v>
          </cell>
          <cell r="G1026">
            <v>250.92</v>
          </cell>
          <cell r="H1026">
            <v>1819.17</v>
          </cell>
          <cell r="K1026">
            <v>-2395137.9900000002</v>
          </cell>
          <cell r="Q1026">
            <v>7841</v>
          </cell>
          <cell r="R1026" t="str">
            <v>203858-4201</v>
          </cell>
          <cell r="T1026">
            <v>2396706.2400000002</v>
          </cell>
          <cell r="U1026">
            <v>-2396957.16</v>
          </cell>
        </row>
        <row r="1027">
          <cell r="C1027" t="str">
            <v>ENGRO</v>
          </cell>
          <cell r="D1027">
            <v>40255</v>
          </cell>
          <cell r="E1027">
            <v>40259</v>
          </cell>
          <cell r="F1027">
            <v>2529.875</v>
          </cell>
          <cell r="G1027">
            <v>404.78</v>
          </cell>
          <cell r="H1027">
            <v>3403.5649999999996</v>
          </cell>
          <cell r="I1027">
            <v>25299</v>
          </cell>
          <cell r="J1027">
            <v>185.3523457448911</v>
          </cell>
          <cell r="K1027">
            <v>4689228.9950000001</v>
          </cell>
          <cell r="L1027">
            <v>468.91</v>
          </cell>
          <cell r="M1027">
            <v>184.1115093764295</v>
          </cell>
          <cell r="N1027" t="str">
            <v>203807-4201</v>
          </cell>
          <cell r="O1027">
            <v>4657837.0757142901</v>
          </cell>
          <cell r="P1027">
            <v>28862.044285709708</v>
          </cell>
          <cell r="U1027">
            <v>4685825.43</v>
          </cell>
        </row>
        <row r="1028">
          <cell r="F1028">
            <v>15548.125</v>
          </cell>
          <cell r="G1028">
            <v>2487.6999999999998</v>
          </cell>
          <cell r="H1028">
            <v>18504.735000000001</v>
          </cell>
          <cell r="K1028">
            <v>-13751520.544999998</v>
          </cell>
          <cell r="L1028">
            <v>468.91</v>
          </cell>
        </row>
        <row r="1030">
          <cell r="C1030" t="str">
            <v>PSO</v>
          </cell>
          <cell r="D1030">
            <v>40256</v>
          </cell>
          <cell r="E1030">
            <v>40261</v>
          </cell>
          <cell r="F1030">
            <v>2250</v>
          </cell>
          <cell r="G1030">
            <v>360</v>
          </cell>
          <cell r="H1030">
            <v>2610</v>
          </cell>
          <cell r="K1030">
            <v>-4616238</v>
          </cell>
          <cell r="Q1030">
            <v>15000</v>
          </cell>
          <cell r="R1030" t="str">
            <v>203858-4201</v>
          </cell>
          <cell r="T1030">
            <v>4618488</v>
          </cell>
          <cell r="U1030">
            <v>-4618848</v>
          </cell>
        </row>
        <row r="1032">
          <cell r="C1032" t="str">
            <v>ABL</v>
          </cell>
          <cell r="G1032">
            <v>0</v>
          </cell>
          <cell r="H1032">
            <v>0</v>
          </cell>
          <cell r="Q1032">
            <v>5000</v>
          </cell>
          <cell r="T1032">
            <v>0</v>
          </cell>
          <cell r="U1032">
            <v>0</v>
          </cell>
        </row>
        <row r="1034">
          <cell r="C1034" t="str">
            <v>MCB</v>
          </cell>
          <cell r="D1034">
            <v>40261</v>
          </cell>
          <cell r="E1034">
            <v>40263</v>
          </cell>
          <cell r="F1034">
            <v>2250</v>
          </cell>
          <cell r="G1034">
            <v>360</v>
          </cell>
          <cell r="H1034">
            <v>2610</v>
          </cell>
          <cell r="K1034">
            <v>-3097550</v>
          </cell>
          <cell r="Q1034">
            <v>15000</v>
          </cell>
          <cell r="R1034" t="str">
            <v>203874-4201</v>
          </cell>
          <cell r="T1034">
            <v>3099800</v>
          </cell>
          <cell r="U1034">
            <v>-3100160</v>
          </cell>
        </row>
        <row r="1035">
          <cell r="C1035" t="str">
            <v>UBL</v>
          </cell>
          <cell r="D1035">
            <v>40261</v>
          </cell>
          <cell r="E1035">
            <v>40263</v>
          </cell>
          <cell r="F1035">
            <v>750</v>
          </cell>
          <cell r="G1035">
            <v>120</v>
          </cell>
          <cell r="H1035">
            <v>870</v>
          </cell>
          <cell r="K1035">
            <v>-883405</v>
          </cell>
          <cell r="Q1035">
            <v>15000</v>
          </cell>
          <cell r="R1035" t="str">
            <v>206407-4201</v>
          </cell>
          <cell r="T1035">
            <v>884155</v>
          </cell>
          <cell r="U1035">
            <v>-884275</v>
          </cell>
        </row>
        <row r="1036">
          <cell r="C1036" t="str">
            <v>MCB</v>
          </cell>
          <cell r="D1036">
            <v>40261</v>
          </cell>
          <cell r="E1036">
            <v>40263</v>
          </cell>
          <cell r="F1036">
            <v>6750</v>
          </cell>
          <cell r="G1036">
            <v>1080</v>
          </cell>
          <cell r="H1036">
            <v>7830</v>
          </cell>
          <cell r="K1036">
            <v>-9371663.7899999991</v>
          </cell>
          <cell r="Q1036">
            <v>45000</v>
          </cell>
          <cell r="R1036" t="str">
            <v>203874-4201</v>
          </cell>
          <cell r="T1036">
            <v>9378413.7899999991</v>
          </cell>
          <cell r="U1036">
            <v>-9379493.7899999991</v>
          </cell>
        </row>
        <row r="1037">
          <cell r="C1037" t="str">
            <v>UBL</v>
          </cell>
          <cell r="D1037">
            <v>40261</v>
          </cell>
          <cell r="E1037">
            <v>40263</v>
          </cell>
          <cell r="F1037">
            <v>2500</v>
          </cell>
          <cell r="G1037">
            <v>400</v>
          </cell>
          <cell r="H1037">
            <v>2900</v>
          </cell>
          <cell r="K1037">
            <v>-2999000</v>
          </cell>
          <cell r="Q1037">
            <v>50000</v>
          </cell>
          <cell r="R1037" t="str">
            <v>206407-4201</v>
          </cell>
          <cell r="T1037">
            <v>3001500</v>
          </cell>
          <cell r="U1037">
            <v>-3001900</v>
          </cell>
        </row>
        <row r="1038">
          <cell r="G1038">
            <v>1960</v>
          </cell>
          <cell r="H1038">
            <v>14210</v>
          </cell>
          <cell r="K1038">
            <v>-16351618.789999999</v>
          </cell>
        </row>
        <row r="1040">
          <cell r="C1040" t="str">
            <v>UBL</v>
          </cell>
          <cell r="D1040">
            <v>40262</v>
          </cell>
          <cell r="E1040">
            <v>40266</v>
          </cell>
          <cell r="F1040">
            <v>4000</v>
          </cell>
          <cell r="G1040">
            <v>640</v>
          </cell>
          <cell r="H1040">
            <v>4640</v>
          </cell>
          <cell r="K1040">
            <v>-4779861.8499999996</v>
          </cell>
          <cell r="Q1040">
            <v>80000</v>
          </cell>
          <cell r="R1040" t="str">
            <v>206407-4201</v>
          </cell>
          <cell r="T1040">
            <v>4783861.8499999996</v>
          </cell>
          <cell r="U1040">
            <v>-4784501.8499999996</v>
          </cell>
        </row>
        <row r="1042">
          <cell r="C1042" t="str">
            <v>PSO</v>
          </cell>
          <cell r="D1042">
            <v>40266</v>
          </cell>
          <cell r="E1042">
            <v>40268</v>
          </cell>
          <cell r="F1042">
            <v>944.99999999999989</v>
          </cell>
          <cell r="G1042">
            <v>151.19999999999999</v>
          </cell>
          <cell r="H1042">
            <v>1293.31</v>
          </cell>
          <cell r="I1042">
            <v>6300</v>
          </cell>
          <cell r="J1042">
            <v>312.84992857142856</v>
          </cell>
          <cell r="K1042">
            <v>1970954.55</v>
          </cell>
          <cell r="L1042">
            <v>197.11</v>
          </cell>
          <cell r="M1042">
            <v>306.78409704768586</v>
          </cell>
          <cell r="N1042" t="str">
            <v>203858-4201</v>
          </cell>
          <cell r="O1042">
            <v>1932739.811400421</v>
          </cell>
          <cell r="P1042">
            <v>37269.738599579126</v>
          </cell>
          <cell r="U1042">
            <v>1969661.24</v>
          </cell>
        </row>
        <row r="1043">
          <cell r="C1043" t="str">
            <v>UBL</v>
          </cell>
          <cell r="D1043">
            <v>40266</v>
          </cell>
          <cell r="E1043">
            <v>40268</v>
          </cell>
          <cell r="F1043">
            <v>1750</v>
          </cell>
          <cell r="G1043">
            <v>280</v>
          </cell>
          <cell r="H1043">
            <v>2242.88</v>
          </cell>
          <cell r="I1043">
            <v>35000</v>
          </cell>
          <cell r="J1043">
            <v>60.821428571428569</v>
          </cell>
          <cell r="K1043">
            <v>2128750</v>
          </cell>
          <cell r="L1043">
            <v>212.88</v>
          </cell>
          <cell r="M1043">
            <v>59.88628949999999</v>
          </cell>
          <cell r="N1043" t="str">
            <v>206407-4201</v>
          </cell>
          <cell r="O1043">
            <v>2096020.1324999996</v>
          </cell>
          <cell r="P1043">
            <v>30979.8675000004</v>
          </cell>
          <cell r="U1043">
            <v>2126507.12</v>
          </cell>
        </row>
        <row r="1044">
          <cell r="C1044" t="str">
            <v>UBL</v>
          </cell>
          <cell r="D1044">
            <v>40266</v>
          </cell>
          <cell r="E1044">
            <v>40268</v>
          </cell>
          <cell r="F1044">
            <v>750</v>
          </cell>
          <cell r="G1044">
            <v>120</v>
          </cell>
          <cell r="H1044">
            <v>961.86</v>
          </cell>
          <cell r="I1044">
            <v>15000</v>
          </cell>
          <cell r="J1044">
            <v>61.24</v>
          </cell>
          <cell r="K1044">
            <v>918600</v>
          </cell>
          <cell r="L1044">
            <v>91.86</v>
          </cell>
          <cell r="M1044">
            <v>59.88628949999999</v>
          </cell>
          <cell r="N1044" t="str">
            <v>206407-4201</v>
          </cell>
          <cell r="O1044">
            <v>898294.3424999998</v>
          </cell>
          <cell r="P1044">
            <v>19555.657500000205</v>
          </cell>
          <cell r="U1044">
            <v>917638.14</v>
          </cell>
        </row>
        <row r="1045">
          <cell r="C1045" t="str">
            <v>UBL</v>
          </cell>
          <cell r="D1045">
            <v>40266</v>
          </cell>
          <cell r="E1045">
            <v>40268</v>
          </cell>
          <cell r="F1045">
            <v>1000</v>
          </cell>
          <cell r="G1045">
            <v>160</v>
          </cell>
          <cell r="H1045">
            <v>1282</v>
          </cell>
          <cell r="I1045">
            <v>20000</v>
          </cell>
          <cell r="J1045">
            <v>61</v>
          </cell>
          <cell r="K1045">
            <v>1220000</v>
          </cell>
          <cell r="L1045">
            <v>122</v>
          </cell>
          <cell r="M1045">
            <v>59.88628949999999</v>
          </cell>
          <cell r="N1045" t="str">
            <v>206407-4201</v>
          </cell>
          <cell r="O1045">
            <v>1197725.7899999998</v>
          </cell>
          <cell r="P1045">
            <v>21274.210000000196</v>
          </cell>
          <cell r="U1045">
            <v>1218718</v>
          </cell>
        </row>
        <row r="1046">
          <cell r="C1046" t="str">
            <v>PSO</v>
          </cell>
          <cell r="D1046">
            <v>40266</v>
          </cell>
          <cell r="E1046">
            <v>40268</v>
          </cell>
          <cell r="F1046">
            <v>3531.125</v>
          </cell>
          <cell r="G1046">
            <v>564.98</v>
          </cell>
          <cell r="H1046">
            <v>4830.2449999999999</v>
          </cell>
          <cell r="I1046">
            <v>23541</v>
          </cell>
          <cell r="J1046">
            <v>311.84935537997535</v>
          </cell>
          <cell r="K1046">
            <v>7341245.6749999998</v>
          </cell>
          <cell r="L1046">
            <v>734.14</v>
          </cell>
          <cell r="M1046">
            <v>306.78409704768586</v>
          </cell>
          <cell r="N1046" t="str">
            <v>203858-4201</v>
          </cell>
          <cell r="O1046">
            <v>7222004.4285995727</v>
          </cell>
          <cell r="P1046">
            <v>115710.12140042662</v>
          </cell>
          <cell r="U1046">
            <v>7336415.4299999997</v>
          </cell>
        </row>
        <row r="1047">
          <cell r="C1047" t="str">
            <v>DOL</v>
          </cell>
          <cell r="D1047">
            <v>40266</v>
          </cell>
          <cell r="E1047">
            <v>40268</v>
          </cell>
          <cell r="F1047">
            <v>5000</v>
          </cell>
          <cell r="G1047">
            <v>800</v>
          </cell>
          <cell r="H1047">
            <v>5881.54</v>
          </cell>
          <cell r="I1047">
            <v>100000</v>
          </cell>
          <cell r="J1047">
            <v>8.1502635000000012</v>
          </cell>
          <cell r="K1047">
            <v>815026.35000000009</v>
          </cell>
          <cell r="L1047">
            <v>81.540000000000006</v>
          </cell>
          <cell r="M1047">
            <v>7.5400000000000187</v>
          </cell>
          <cell r="N1047" t="str">
            <v>202428-4201</v>
          </cell>
          <cell r="O1047">
            <v>754000.00000000186</v>
          </cell>
          <cell r="P1047">
            <v>56026.34999999823</v>
          </cell>
          <cell r="U1047">
            <v>809144.81</v>
          </cell>
        </row>
        <row r="1048">
          <cell r="G1048">
            <v>2076.1800000000003</v>
          </cell>
          <cell r="H1048">
            <v>16491.834999999999</v>
          </cell>
          <cell r="K1048">
            <v>14394576.574999999</v>
          </cell>
          <cell r="L1048">
            <v>1439.53</v>
          </cell>
        </row>
        <row r="1050">
          <cell r="C1050" t="str">
            <v>MCB</v>
          </cell>
          <cell r="D1050">
            <v>40267</v>
          </cell>
          <cell r="E1050">
            <v>40269</v>
          </cell>
          <cell r="F1050">
            <v>2100</v>
          </cell>
          <cell r="G1050">
            <v>336</v>
          </cell>
          <cell r="H1050">
            <v>2436</v>
          </cell>
          <cell r="K1050">
            <v>-2891598.3</v>
          </cell>
          <cell r="Q1050">
            <v>14000</v>
          </cell>
          <cell r="R1050" t="str">
            <v>203874-4201</v>
          </cell>
          <cell r="S1050">
            <v>206.6927357142857</v>
          </cell>
          <cell r="T1050">
            <v>2893698.3</v>
          </cell>
          <cell r="U1050">
            <v>-2894034.3</v>
          </cell>
        </row>
        <row r="1051">
          <cell r="C1051" t="str">
            <v>UBL</v>
          </cell>
          <cell r="D1051">
            <v>40267</v>
          </cell>
          <cell r="E1051">
            <v>40269</v>
          </cell>
          <cell r="F1051">
            <v>1500</v>
          </cell>
          <cell r="G1051">
            <v>240</v>
          </cell>
          <cell r="H1051">
            <v>1740</v>
          </cell>
          <cell r="K1051">
            <v>-1791550</v>
          </cell>
          <cell r="Q1051">
            <v>30000</v>
          </cell>
          <cell r="R1051" t="str">
            <v>206407-4201</v>
          </cell>
          <cell r="S1051">
            <v>59.768333333333331</v>
          </cell>
          <cell r="T1051">
            <v>1793050</v>
          </cell>
          <cell r="U1051">
            <v>-1793290</v>
          </cell>
        </row>
        <row r="1052">
          <cell r="C1052" t="str">
            <v>UBL</v>
          </cell>
          <cell r="D1052">
            <v>40267</v>
          </cell>
          <cell r="E1052">
            <v>40269</v>
          </cell>
          <cell r="F1052">
            <v>3500</v>
          </cell>
          <cell r="G1052">
            <v>560</v>
          </cell>
          <cell r="H1052">
            <v>4060</v>
          </cell>
          <cell r="K1052">
            <v>-4182277.51</v>
          </cell>
          <cell r="Q1052">
            <v>70000</v>
          </cell>
          <cell r="R1052" t="str">
            <v>206407-4201</v>
          </cell>
          <cell r="S1052">
            <v>59.796821571428566</v>
          </cell>
          <cell r="T1052">
            <v>4185777.51</v>
          </cell>
          <cell r="U1052">
            <v>-4186337.51</v>
          </cell>
        </row>
        <row r="1053">
          <cell r="C1053" t="str">
            <v>PSO</v>
          </cell>
          <cell r="D1053">
            <v>40267</v>
          </cell>
          <cell r="E1053">
            <v>40269</v>
          </cell>
          <cell r="F1053">
            <v>4893.3125</v>
          </cell>
          <cell r="G1053">
            <v>782.93</v>
          </cell>
          <cell r="H1053">
            <v>5676.2425000000003</v>
          </cell>
          <cell r="K1053">
            <v>-10031336.997500001</v>
          </cell>
          <cell r="Q1053">
            <v>32622</v>
          </cell>
          <cell r="R1053" t="str">
            <v>203858-4201</v>
          </cell>
          <cell r="S1053">
            <v>307.65220740604502</v>
          </cell>
          <cell r="T1053">
            <v>10036230.310000001</v>
          </cell>
          <cell r="U1053">
            <v>-10037013.24</v>
          </cell>
        </row>
        <row r="1054">
          <cell r="C1054" t="str">
            <v>POL</v>
          </cell>
          <cell r="D1054">
            <v>40267</v>
          </cell>
          <cell r="E1054">
            <v>40269</v>
          </cell>
          <cell r="F1054">
            <v>177</v>
          </cell>
          <cell r="G1054">
            <v>28.32</v>
          </cell>
          <cell r="H1054">
            <v>232.93</v>
          </cell>
          <cell r="I1054">
            <v>1180</v>
          </cell>
          <cell r="J1054">
            <v>234</v>
          </cell>
          <cell r="K1054">
            <v>276120</v>
          </cell>
          <cell r="L1054">
            <v>27.61</v>
          </cell>
          <cell r="M1054">
            <v>232.08897551401887</v>
          </cell>
          <cell r="N1054" t="str">
            <v>204196-4201</v>
          </cell>
          <cell r="O1054">
            <v>273864.99110654229</v>
          </cell>
          <cell r="P1054">
            <v>2078.0088934577002</v>
          </cell>
          <cell r="U1054">
            <v>275887.07</v>
          </cell>
        </row>
        <row r="1055">
          <cell r="G1055">
            <v>1947.2499999999998</v>
          </cell>
          <cell r="H1055">
            <v>14145.172500000001</v>
          </cell>
          <cell r="K1055">
            <v>-18620642.807499997</v>
          </cell>
          <cell r="L1055">
            <v>27.61</v>
          </cell>
        </row>
        <row r="1682">
          <cell r="I1682">
            <v>19056339</v>
          </cell>
          <cell r="K1682">
            <v>783375079.25750101</v>
          </cell>
          <cell r="L1682">
            <v>171364.33000000002</v>
          </cell>
          <cell r="O1682">
            <v>1094013132.4801755</v>
          </cell>
          <cell r="P1682">
            <v>27565337.489824731</v>
          </cell>
          <cell r="Q1682">
            <v>14838631</v>
          </cell>
          <cell r="T1682">
            <v>1162030366.6199994</v>
          </cell>
          <cell r="U1682">
            <v>-136755593.51999977</v>
          </cell>
        </row>
      </sheetData>
      <sheetData sheetId="1"/>
      <sheetData sheetId="2"/>
      <sheetData sheetId="3"/>
      <sheetData sheetId="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NORMAL"/>
      <sheetName val="BASIC DATA"/>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ImpPurJournal"/>
      <sheetName val="EXPL-PROD_IEOC"/>
      <sheetName val="EXPL-EXP_IEOC"/>
      <sheetName val="Notes 3 to27"/>
      <sheetName val="BS"/>
      <sheetName val="Recipe"/>
      <sheetName val="Active Washes"/>
      <sheetName val="Requirements"/>
      <sheetName val="CPMLETE TB - original"/>
      <sheetName val="BS FOR PRINT"/>
      <sheetName val="Main 01-02"/>
      <sheetName val="PRICE-COMP"/>
      <sheetName val="TOTAL P&amp;L"/>
      <sheetName val="Input"/>
      <sheetName val="Invetory level"/>
      <sheetName val="Fin Stats"/>
      <sheetName val="BASIC_DATA"/>
      <sheetName val="acct"/>
      <sheetName val="pnsc"/>
      <sheetName val="pur&amp;sal"/>
      <sheetName val="recn"/>
      <sheetName val="Sheet3"/>
      <sheetName val="Sheet2"/>
      <sheetName val="Electrical"/>
      <sheetName val="Bill"/>
      <sheetName val="ELEC. METER READINGS(Annex-A)"/>
      <sheetName val="Gas Break Up(Annex-E)"/>
      <sheetName val="Mechanical"/>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row r="2">
          <cell r="B2" t="str">
            <v>Indus Motor Company Limited</v>
          </cell>
        </row>
      </sheetData>
      <sheetData sheetId="85">
        <row r="2">
          <cell r="B2" t="str">
            <v>Indus Motor Company Limited</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2">
          <cell r="B2" t="str">
            <v>Indus Motor Company Limited</v>
          </cell>
        </row>
      </sheetData>
      <sheetData sheetId="103">
        <row r="2">
          <cell r="B2" t="str">
            <v>Indus Motor Company Limited</v>
          </cell>
        </row>
      </sheetData>
      <sheetData sheetId="104">
        <row r="2">
          <cell r="B2" t="str">
            <v>Indus Motor Company Limited</v>
          </cell>
        </row>
      </sheetData>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pivot"/>
      <sheetName val="FIG Final summary"/>
      <sheetName val="Final Summary"/>
      <sheetName val="Summary"/>
      <sheetName val="Sheet7"/>
      <sheetName val="Sheet2"/>
      <sheetName val="Calculation"/>
      <sheetName val="Table"/>
      <sheetName val="Balance sheet mapping"/>
      <sheetName val="FE - Summary - STD"/>
      <sheetName val="Sheet1"/>
      <sheetName val="March 110"/>
      <sheetName val="MarchSL904"/>
      <sheetName val="Code"/>
      <sheetName val="COA"/>
      <sheetName val="Template"/>
      <sheetName val="ApprovalLimit"/>
      <sheetName val="Furniture"/>
    </sheetNames>
    <sheetDataSet>
      <sheetData sheetId="0"/>
      <sheetData sheetId="1"/>
      <sheetData sheetId="2"/>
      <sheetData sheetId="3"/>
      <sheetData sheetId="4"/>
      <sheetData sheetId="5"/>
      <sheetData sheetId="6"/>
      <sheetData sheetId="7" refreshError="1">
        <row r="4">
          <cell r="C4">
            <v>0.2</v>
          </cell>
        </row>
        <row r="5">
          <cell r="C5">
            <v>0.5</v>
          </cell>
        </row>
        <row r="7">
          <cell r="C7">
            <v>1</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heetName val="Sheet3"/>
      <sheetName val="Summary 1 in LC"/>
      <sheetName val="Summary 2 in LC"/>
      <sheetName val="Summary 3 in LC"/>
      <sheetName val="Summary 1 in pkr"/>
      <sheetName val="Summary 2 in pkr"/>
      <sheetName val="Summary 3 in pkr"/>
      <sheetName val="Quarterly Comparison"/>
      <sheetName val="Cyrus"/>
      <sheetName val="UAE portfolio"/>
      <sheetName val="Qatar-Doha Portfolio"/>
      <sheetName val="Bahrain Portfolio"/>
      <sheetName val="UAE-IBG"/>
      <sheetName val="FI&amp;IB"/>
      <sheetName val="Consumer-portfolio"/>
      <sheetName val="Bonds Portfolio"/>
      <sheetName val="Tables"/>
      <sheetName val="Assumptions"/>
      <sheetName val="Corporate Summary"/>
      <sheetName val="BSDOMOVS"/>
      <sheetName val="T-BILL"/>
      <sheetName val="Table"/>
      <sheetName val="Breakups"/>
      <sheetName val="LS-U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TFCs MR105-JUNE06"/>
      <sheetName val="Daily Rates"/>
      <sheetName val="EQUITIES"/>
      <sheetName val="SNAPSHOT-JUNE30th"/>
      <sheetName val="Investment"/>
      <sheetName val="SNAPSHOT-Daily"/>
      <sheetName val="C-Available for Sale Jun06"/>
      <sheetName val="SELLOFF"/>
      <sheetName val="TRADE LOG"/>
      <sheetName val="EQUITIES CLASS"/>
      <sheetName val="AFS"/>
      <sheetName val="HFT"/>
      <sheetName val="REALIZED"/>
      <sheetName val="Dividend"/>
      <sheetName val="Trading Summary"/>
      <sheetName val="BROKER B-D"/>
      <sheetName val="FIXED INCOME"/>
      <sheetName val="BROKER"/>
      <sheetName val="Gain-Loss"/>
      <sheetName val="Physical Shares"/>
      <sheetName val="Shared"/>
      <sheetName val="Portfolio"/>
      <sheetName val="ACCRUED"/>
      <sheetName val="Budget"/>
      <sheetName val="DAILY PERFORMANCE"/>
      <sheetName val="Unitiza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 7 (2)"/>
      <sheetName val="Currency-expo"/>
      <sheetName val="Income"/>
      <sheetName val="Expenses"/>
      <sheetName val="A"/>
      <sheetName val="Assets 2002"/>
      <sheetName val="Liabiliteis 2002"/>
      <sheetName val="Sheet1 "/>
      <sheetName val="Sheet2 (3)"/>
      <sheetName val="Notes1-5"/>
      <sheetName val="Note 9.7-9.8 (2)"/>
      <sheetName val="Note 12(3)"/>
      <sheetName val="Chart2"/>
      <sheetName val="TaxWDVJul-Dec02"/>
      <sheetName val="AUDITADJUST (2)"/>
      <sheetName val="AUDITADJUST"/>
      <sheetName val="EFFECT"/>
      <sheetName val="P&amp;L 2002"/>
      <sheetName val="Sheet1 (3)"/>
      <sheetName val="NEWAD"/>
      <sheetName val="SBP-Staggering"/>
      <sheetName val="Assets (3)"/>
      <sheetName val="Liabiliteis (2)"/>
      <sheetName val="Computa.Tax"/>
      <sheetName val="Balance Sheet"/>
      <sheetName val="p&amp;l"/>
      <sheetName val="CashFlow"/>
      <sheetName val="Statement of Ch"/>
      <sheetName val="Notes1-5 OLD"/>
      <sheetName val="Note 3-6"/>
      <sheetName val="Note6"/>
      <sheetName val="Note 7"/>
      <sheetName val="Sheet10"/>
      <sheetName val="Sheet9"/>
      <sheetName val="Note"/>
      <sheetName val="Note6-8.2"/>
      <sheetName val="Note 9.6-9.9"/>
      <sheetName val="Notes10-10.4.2"/>
      <sheetName val="10.5-11.3"/>
      <sheetName val="Note 12 "/>
      <sheetName val="Note16-21.1"/>
      <sheetName val="Note22-23"/>
      <sheetName val="Notes24-26.1"/>
      <sheetName val="Computa.Tax (2)"/>
      <sheetName val="Notes33-34"/>
      <sheetName val="Notes35-36"/>
      <sheetName val="Notes37"/>
      <sheetName val="Notes38-42.1 (2)"/>
      <sheetName val="Com.TaxJul-Dec01"/>
      <sheetName val="Sheet8"/>
      <sheetName val="D Tax2002"/>
      <sheetName val="WKGJul-Dec01"/>
      <sheetName val="Guarantee"/>
      <sheetName val="reginal"/>
      <sheetName val="pinex"/>
      <sheetName val="Annexure (3)"/>
      <sheetName val="Notes42.2-44"/>
      <sheetName val="Note 45"/>
      <sheetName val="Annexure"/>
      <sheetName val="affair"/>
      <sheetName val="inc-exp"/>
      <sheetName val="YieldAd"/>
      <sheetName val="YieldAd-net"/>
      <sheetName val="MaturLiabili"/>
      <sheetName val="MaturiAssets"/>
      <sheetName val="Sheet1 (4)"/>
      <sheetName val="YielDeposit"/>
      <sheetName val="Sheet1"/>
      <sheetName val="summary (3)"/>
      <sheetName val="Sheet2"/>
      <sheetName val="Sheet3"/>
      <sheetName val="Notes(New)39-40"/>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Cash Flow - CY Workings"/>
      <sheetName val="ACC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sheetData sheetId="95"/>
      <sheetData sheetId="96" refreshError="1"/>
      <sheetData sheetId="9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Main"/>
      <sheetName val="Sheet1"/>
      <sheetName val="March 110"/>
      <sheetName val="MarchSL904"/>
      <sheetName val="Feb"/>
      <sheetName val="T-BILL"/>
      <sheetName val="Ranges"/>
      <sheetName val="Rates"/>
      <sheetName val="Depos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A "/>
      <sheetName val="INC-EXP"/>
      <sheetName val="B3-A"/>
      <sheetName val="B4-A"/>
      <sheetName val="1-bwb(cb)"/>
      <sheetName val="2 bwb(gb)"/>
      <sheetName val="3-bwb(eb)"/>
      <sheetName val="4-investment"/>
      <sheetName val="5-investment(equities)"/>
      <sheetName val="6-adv(pub &amp;pri)"/>
      <sheetName val="7-NPL"/>
      <sheetName val="8-mat-int repricing"/>
      <sheetName val="9-fcy advances"/>
      <sheetName val="10-mov of prov&amp; susp"/>
      <sheetName val="11-segment"/>
      <sheetName val="12-cash"/>
      <sheetName val="13-fassets schedule"/>
      <sheetName val="14-disposals"/>
      <sheetName val="15-other asset"/>
      <sheetName val="16-off balance sheet"/>
      <sheetName val="17-seg analysis"/>
      <sheetName val="18-deposit"/>
      <sheetName val="19-seg deposits"/>
      <sheetName val="20-mat &amp; int repricing"/>
      <sheetName val="21- bankdep"/>
      <sheetName val="22- borr(gb) "/>
      <sheetName val="23-borr(eb)"/>
      <sheetName val="24-other liab"/>
      <sheetName val="25-comm curr"/>
      <sheetName val="26-AUDITORS REMUN"/>
      <sheetName val="27-Other income"/>
      <sheetName val="28-Exch. &amp; Brok"/>
      <sheetName val="29-Director's remuneration"/>
      <sheetName val="statement 30"/>
      <sheetName val="Statement 30A"/>
      <sheetName val="Statement 30B"/>
      <sheetName val="GLMASTBAL"/>
      <sheetName val="affair"/>
      <sheetName val="BSDOMOVS"/>
      <sheetName val="budget"/>
      <sheetName val="SOA_"/>
      <sheetName val="2_bwb(gb)"/>
      <sheetName val="6-adv(pub_&amp;pri)"/>
      <sheetName val="8-mat-int_repricing"/>
      <sheetName val="9-fcy_advances"/>
      <sheetName val="10-mov_of_prov&amp;_susp"/>
      <sheetName val="13-fassets_schedule"/>
      <sheetName val="15-other_asset"/>
      <sheetName val="16-off_balance_sheet"/>
      <sheetName val="17-seg_analysis"/>
      <sheetName val="19-seg_deposits"/>
      <sheetName val="20-mat_&amp;_int_repricing"/>
      <sheetName val="21-_bankdep"/>
      <sheetName val="22-_borr(gb)_"/>
      <sheetName val="24-other_liab"/>
      <sheetName val="25-comm_curr"/>
      <sheetName val="26-AUDITORS_REMUN"/>
      <sheetName val="27-Other_income"/>
      <sheetName val="28-Exch__&amp;_Brok"/>
      <sheetName val="29-Director's_remuneration"/>
      <sheetName val="statement_30"/>
      <sheetName val="Statement_30A"/>
      <sheetName val="Statement_30B"/>
      <sheetName val="B-6"/>
      <sheetName val="SOA_1"/>
      <sheetName val="2_bwb(gb)1"/>
      <sheetName val="6-adv(pub_&amp;pri)1"/>
      <sheetName val="8-mat-int_repricing1"/>
      <sheetName val="9-fcy_advances1"/>
      <sheetName val="10-mov_of_prov&amp;_susp1"/>
      <sheetName val="13-fassets_schedule1"/>
      <sheetName val="15-other_asset1"/>
      <sheetName val="16-off_balance_sheet1"/>
      <sheetName val="17-seg_analysis1"/>
      <sheetName val="19-seg_deposits1"/>
      <sheetName val="20-mat_&amp;_int_repricing1"/>
      <sheetName val="21-_bankdep1"/>
      <sheetName val="22-_borr(gb)_1"/>
      <sheetName val="24-other_liab1"/>
      <sheetName val="25-comm_curr1"/>
      <sheetName val="26-AUDITORS_REMUN1"/>
      <sheetName val="27-Other_income1"/>
      <sheetName val="28-Exch__&amp;_Brok1"/>
      <sheetName val="29-Director's_remuneration1"/>
      <sheetName val="statement_301"/>
      <sheetName val="Statement_30A1"/>
      <sheetName val="Statement_30B1"/>
      <sheetName val="SOA_3"/>
      <sheetName val="2_bwb(gb)3"/>
      <sheetName val="6-adv(pub_&amp;pri)3"/>
      <sheetName val="8-mat-int_repricing3"/>
      <sheetName val="9-fcy_advances3"/>
      <sheetName val="10-mov_of_prov&amp;_susp3"/>
      <sheetName val="13-fassets_schedule3"/>
      <sheetName val="15-other_asset3"/>
      <sheetName val="16-off_balance_sheet3"/>
      <sheetName val="17-seg_analysis3"/>
      <sheetName val="19-seg_deposits3"/>
      <sheetName val="20-mat_&amp;_int_repricing3"/>
      <sheetName val="21-_bankdep3"/>
      <sheetName val="22-_borr(gb)_3"/>
      <sheetName val="24-other_liab3"/>
      <sheetName val="25-comm_curr3"/>
      <sheetName val="26-AUDITORS_REMUN3"/>
      <sheetName val="27-Other_income3"/>
      <sheetName val="28-Exch__&amp;_Brok3"/>
      <sheetName val="29-Director's_remuneration3"/>
      <sheetName val="statement_303"/>
      <sheetName val="Statement_30A3"/>
      <sheetName val="Statement_30B3"/>
      <sheetName val="SOA_2"/>
      <sheetName val="2_bwb(gb)2"/>
      <sheetName val="6-adv(pub_&amp;pri)2"/>
      <sheetName val="8-mat-int_repricing2"/>
      <sheetName val="9-fcy_advances2"/>
      <sheetName val="10-mov_of_prov&amp;_susp2"/>
      <sheetName val="13-fassets_schedule2"/>
      <sheetName val="15-other_asset2"/>
      <sheetName val="16-off_balance_sheet2"/>
      <sheetName val="17-seg_analysis2"/>
      <sheetName val="19-seg_deposits2"/>
      <sheetName val="20-mat_&amp;_int_repricing2"/>
      <sheetName val="21-_bankdep2"/>
      <sheetName val="22-_borr(gb)_2"/>
      <sheetName val="24-other_liab2"/>
      <sheetName val="25-comm_curr2"/>
      <sheetName val="26-AUDITORS_REMUN2"/>
      <sheetName val="27-Other_income2"/>
      <sheetName val="28-Exch__&amp;_Brok2"/>
      <sheetName val="29-Director's_remuneration2"/>
      <sheetName val="statement_302"/>
      <sheetName val="Statement_30A2"/>
      <sheetName val="Statement_30B2"/>
      <sheetName val="BAHRAIN"/>
      <sheetName val="DOHA QATAR "/>
      <sheetName val="PAKISTAN"/>
      <sheetName val="UAE"/>
      <sheetName val="Depreciation from 1983 to 2006"/>
      <sheetName val="Cash Flow  HOH"/>
    </sheetNames>
    <sheetDataSet>
      <sheetData sheetId="0" refreshError="1">
        <row r="1">
          <cell r="K1" t="str">
            <v>SUDAN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ow r="1">
          <cell r="K1" t="str">
            <v>SUDAN</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ow r="1">
          <cell r="K1" t="str">
            <v>SUDAN</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udget"/>
      <sheetName val="SOA "/>
      <sheetName val="BSDOMOVS"/>
      <sheetName val="BS-OVS"/>
      <sheetName val="Implied Rate"/>
      <sheetName val="I-BR"/>
      <sheetName val="Updated  Rates"/>
      <sheetName val="Market Rates"/>
      <sheetName val="FX"/>
      <sheetName val="TABLES"/>
      <sheetName val="Data-922"/>
      <sheetName val="Strat. Portfolio"/>
      <sheetName val="Grouping MGT"/>
      <sheetName val="Revenue-Fire-Marine-Motor"/>
      <sheetName val="I-B"/>
    </sheetNames>
    <sheetDataSet>
      <sheetData sheetId="0"/>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C11" t="str">
            <v>Certain Draw Down</v>
          </cell>
          <cell r="F11" t="str">
            <v>Equitable Mortgage / Hypothecation of Fixed Assets</v>
          </cell>
        </row>
        <row r="12">
          <cell r="C12" t="str">
            <v>Short Term Facility</v>
          </cell>
          <cell r="F12" t="str">
            <v>Equitable Mortgage of Property</v>
          </cell>
        </row>
        <row r="13">
          <cell r="C13" t="str">
            <v>Long Term Facility</v>
          </cell>
          <cell r="F13" t="str">
            <v>First Hypothecation Charge on Current Assets</v>
          </cell>
        </row>
        <row r="14">
          <cell r="F14" t="str">
            <v>First Hypothecation Charge on Fixed Assets</v>
          </cell>
        </row>
        <row r="15">
          <cell r="F15" t="str">
            <v xml:space="preserve">Hypothecation of Fixed Assets </v>
          </cell>
        </row>
        <row r="16">
          <cell r="C16" t="str">
            <v>Direct Credit Substitute</v>
          </cell>
          <cell r="F16" t="str">
            <v>Lien on Deposit Certificates</v>
          </cell>
        </row>
        <row r="17">
          <cell r="C17" t="str">
            <v>Trade Related Contingency</v>
          </cell>
          <cell r="F17" t="str">
            <v xml:space="preserve">Lien on Term Deposit Receipt TDR issued (Local Currency) </v>
          </cell>
        </row>
        <row r="18">
          <cell r="C18" t="str">
            <v>Performance Related Contingency</v>
          </cell>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C25" t="str">
            <v>Active</v>
          </cell>
          <cell r="F25" t="str">
            <v>Pledge of Foreign currency Bonds</v>
          </cell>
        </row>
        <row r="26">
          <cell r="C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C30" t="str">
            <v>Corporate</v>
          </cell>
          <cell r="F30" t="str">
            <v>Pledge of Shares (Non Main Index)</v>
          </cell>
        </row>
        <row r="31">
          <cell r="C31" t="str">
            <v>Bank / DFI</v>
          </cell>
          <cell r="F31" t="str">
            <v>Pledge of Term Deposit Receipt TDR issued by Other Fin. Institution</v>
          </cell>
        </row>
        <row r="32">
          <cell r="C32" t="str">
            <v>Government</v>
          </cell>
          <cell r="F32" t="str">
            <v>Pledge of Work in Process and Finished Goods</v>
          </cell>
        </row>
        <row r="33">
          <cell r="C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C38" t="str">
            <v xml:space="preserve">Fixed </v>
          </cell>
          <cell r="F38" t="str">
            <v xml:space="preserve">Trust Receipt </v>
          </cell>
        </row>
        <row r="39">
          <cell r="C39" t="str">
            <v>Floating</v>
          </cell>
        </row>
        <row r="43">
          <cell r="C43" t="str">
            <v>Monthly</v>
          </cell>
        </row>
        <row r="44">
          <cell r="C44" t="str">
            <v>Quarterly</v>
          </cell>
        </row>
        <row r="45">
          <cell r="C45" t="str">
            <v>Half Yearly</v>
          </cell>
        </row>
        <row r="46">
          <cell r="C46" t="str">
            <v>Annually</v>
          </cell>
        </row>
        <row r="47">
          <cell r="C47" t="str">
            <v>At Maturity</v>
          </cell>
        </row>
        <row r="48">
          <cell r="C48" t="str">
            <v>No Interest</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Month End Foreign Currency"/>
      <sheetName val="Revenue-Fire-Marine-Motor"/>
    </sheetNames>
    <sheetDataSet>
      <sheetData sheetId="0" refreshError="1"/>
      <sheetData sheetId="1" refreshError="1"/>
      <sheetData sheetId="2">
        <row r="8">
          <cell r="E8" t="str">
            <v>Practice US C Corporation</v>
          </cell>
        </row>
        <row r="14">
          <cell r="F14">
            <v>5000</v>
          </cell>
        </row>
        <row r="16">
          <cell r="F16">
            <v>0</v>
          </cell>
        </row>
        <row r="17">
          <cell r="F17">
            <v>0</v>
          </cell>
        </row>
        <row r="18">
          <cell r="F18">
            <v>0</v>
          </cell>
        </row>
        <row r="20">
          <cell r="F20">
            <v>5000</v>
          </cell>
        </row>
        <row r="22">
          <cell r="F22">
            <v>5000</v>
          </cell>
        </row>
        <row r="24">
          <cell r="F24">
            <v>0</v>
          </cell>
        </row>
        <row r="27">
          <cell r="F27">
            <v>0</v>
          </cell>
        </row>
        <row r="28">
          <cell r="F28">
            <v>0</v>
          </cell>
        </row>
        <row r="34">
          <cell r="F34">
            <v>0</v>
          </cell>
        </row>
        <row r="43">
          <cell r="F43">
            <v>0</v>
          </cell>
        </row>
        <row r="45">
          <cell r="F45">
            <v>0</v>
          </cell>
        </row>
        <row r="48">
          <cell r="F48">
            <v>37256</v>
          </cell>
        </row>
        <row r="51">
          <cell r="F51">
            <v>365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B3&amp;4"/>
      <sheetName val="B-9"/>
      <sheetName val="B-6"/>
      <sheetName val="B3C"/>
      <sheetName val="B4C"/>
      <sheetName val="S-1"/>
      <sheetName val="R-1"/>
      <sheetName val="Statement of Affairs"/>
      <sheetName val="Advances"/>
      <sheetName val="Placements"/>
      <sheetName val="Income &amp; Expenditure"/>
      <sheetName val="Break-up B3A"/>
      <sheetName val="Term Deposits"/>
      <sheetName val="Revaluation"/>
      <sheetName val="INT SUS KARIM'S"/>
      <sheetName val="Resummary"/>
      <sheetName val="Sheet10"/>
      <sheetName val="Sheet11"/>
      <sheetName val="SOA "/>
      <sheetName val="Lookups"/>
      <sheetName val="Statement_of_Affairs"/>
      <sheetName val="Income_&amp;_Expenditure"/>
      <sheetName val="Break-up_B3A"/>
      <sheetName val="Term_Deposits"/>
      <sheetName val="INT_SUS_KARIM'S"/>
      <sheetName val="SOA_"/>
      <sheetName val="Data"/>
      <sheetName val="SCHD INVT"/>
      <sheetName val="COMP%"/>
      <sheetName val="Note 9.2.4"/>
    </sheetNames>
    <sheetDataSet>
      <sheetData sheetId="0" refreshError="1"/>
      <sheetData sheetId="1" refreshError="1"/>
      <sheetData sheetId="2" refreshError="1"/>
      <sheetData sheetId="3" refreshError="1">
        <row r="3">
          <cell r="O3" t="str">
            <v>SUDAN</v>
          </cell>
        </row>
      </sheetData>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heetName val="Cover"/>
      <sheetName val="Indicators"/>
      <sheetName val="Currency Data"/>
      <sheetName val="Profit and Loss"/>
      <sheetName val="OCF-S&amp;U"/>
      <sheetName val="Cash Conversion Cycle"/>
      <sheetName val="Balance Sheet"/>
      <sheetName val="Int. Net Funds"/>
      <sheetName val="Divs &amp; Distr. Reserv."/>
      <sheetName val="Taxation"/>
      <sheetName val="Structure"/>
      <sheetName val="Banking"/>
      <sheetName val="Checks"/>
      <sheetName val="CIB2"/>
      <sheetName val="Currency_Data"/>
      <sheetName val="Profit_and_Loss"/>
      <sheetName val="Cash_Conversion_Cycle"/>
      <sheetName val="Balance_Sheet"/>
      <sheetName val="Int__Net_Funds"/>
      <sheetName val="Divs_&amp;_Distr__Reserv_"/>
      <sheetName val="Assumptions"/>
      <sheetName val="Currency_Data1"/>
      <sheetName val="Profit_and_Loss1"/>
      <sheetName val="Cash_Conversion_Cycle1"/>
      <sheetName val="Balance_Sheet1"/>
      <sheetName val="Int__Net_Funds1"/>
      <sheetName val="Divs_&amp;_Distr__Reserv_1"/>
      <sheetName val="Base sheet"/>
      <sheetName val="BSDOMOVS"/>
      <sheetName val="BK"/>
      <sheetName val="Lookups"/>
      <sheetName val="acct"/>
      <sheetName val="39-40.1 Old"/>
      <sheetName val="Sheet1"/>
      <sheetName val="Parent-restr"/>
      <sheetName val="td"/>
      <sheetName val="cd "/>
      <sheetName val="adp_or"/>
      <sheetName val="c_b"/>
      <sheetName val="rc"/>
      <sheetName val="f_f"/>
      <sheetName val="tax"/>
      <sheetName val="others"/>
    </sheetNames>
    <sheetDataSet>
      <sheetData sheetId="0">
        <row r="7">
          <cell r="C7" t="str">
            <v>Pakistan</v>
          </cell>
        </row>
        <row r="9">
          <cell r="F9" t="str">
            <v>Unilever Pakistan Limited</v>
          </cell>
        </row>
        <row r="11">
          <cell r="F11" t="str">
            <v>Rupee</v>
          </cell>
        </row>
        <row r="13">
          <cell r="C13" t="str">
            <v>Millions</v>
          </cell>
        </row>
        <row r="15">
          <cell r="F15">
            <v>5.6070000000000002E-2</v>
          </cell>
        </row>
      </sheetData>
      <sheetData sheetId="1" refreshError="1"/>
      <sheetData sheetId="2"/>
      <sheetData sheetId="3" refreshError="1"/>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
      <sheetName val="Cap Sch (YTD) (2)"/>
      <sheetName val="FA Movmnt Schedule"/>
      <sheetName val="Disposal Schedule"/>
      <sheetName val="Disposal Details-Note 43"/>
      <sheetName val="Capex by Projec"/>
      <sheetName val="Cap Sch (QTR)"/>
      <sheetName val="Cap Sch (YTD)"/>
      <sheetName val="Categorywise FA Details"/>
      <sheetName val="depn"/>
      <sheetName val="Alloc GBV"/>
      <sheetName val="Classwise FA Details"/>
      <sheetName val="CWIP Details"/>
      <sheetName val="1st QYR"/>
      <sheetName val="CP STATytd"/>
      <sheetName val="Capital Commitments"/>
      <sheetName val="FA SCH"/>
      <sheetName val="COMMIT"/>
      <sheetName val="Shifts Worked"/>
      <sheetName val="KF"/>
      <sheetName val="TEA"/>
      <sheetName val="WALLS"/>
      <sheetName val="POLKA"/>
      <sheetName val="ICECREAM"/>
      <sheetName val="Sheet4"/>
      <sheetName val="TOTAL"/>
      <sheetName val="Balance"/>
      <sheetName val="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B10" t="str">
            <v>RF97313</v>
          </cell>
          <cell r="C10" t="str">
            <v>UPGRADING AIR COND. FACILITY OF MOOASAC STORE</v>
          </cell>
        </row>
        <row r="11">
          <cell r="B11" t="str">
            <v>RF97315</v>
          </cell>
          <cell r="C11" t="str">
            <v>HARD SOAP DEBOTTLENECKING</v>
          </cell>
        </row>
        <row r="12">
          <cell r="B12" t="str">
            <v>RF98306</v>
          </cell>
          <cell r="C12" t="str">
            <v>REP/ADD OF PLANT EQUIP FOR SOAP MANUFACTURING</v>
          </cell>
        </row>
        <row r="13">
          <cell r="B13" t="str">
            <v>RF00306</v>
          </cell>
          <cell r="C13" t="str">
            <v>T/SOAP WRAPPING  CAPACITY EXPANSION (ACMA-711)</v>
          </cell>
        </row>
        <row r="14">
          <cell r="B14" t="str">
            <v>RF01304</v>
          </cell>
          <cell r="C14" t="str">
            <v>TABLET COUNTERS FOR HARD SOAP LINES</v>
          </cell>
        </row>
        <row r="15">
          <cell r="B15" t="str">
            <v>RF99304</v>
          </cell>
          <cell r="C15" t="str">
            <v>RATIONALISATION OF TOILET SOAP LINES</v>
          </cell>
        </row>
        <row r="16">
          <cell r="B16" t="str">
            <v>RF99306</v>
          </cell>
          <cell r="C16" t="str">
            <v>REP/ADD OF PLANT EQUIPMENT AT RF</v>
          </cell>
        </row>
        <row r="17">
          <cell r="B17" t="str">
            <v>RF01307</v>
          </cell>
          <cell r="C17" t="str">
            <v>SAFETY UPGRADATION OF ELECTRICAL SYSTEM IN SOAPERY</v>
          </cell>
        </row>
        <row r="18">
          <cell r="B18" t="str">
            <v>RF02302</v>
          </cell>
          <cell r="C18" t="str">
            <v>DEBOTTLENECKING  3RD TLT</v>
          </cell>
        </row>
        <row r="19">
          <cell r="B19" t="str">
            <v>RF03301</v>
          </cell>
          <cell r="C19" t="str">
            <v>PROJECT CRYSTAL</v>
          </cell>
        </row>
        <row r="20">
          <cell r="B20" t="str">
            <v>RF03302</v>
          </cell>
          <cell r="C20" t="str">
            <v>INTERIM ARRANGMENT OF NEW L/B</v>
          </cell>
        </row>
        <row r="21">
          <cell r="B21" t="str">
            <v>RF03310</v>
          </cell>
        </row>
        <row r="22">
          <cell r="B22" t="str">
            <v>RF01308</v>
          </cell>
          <cell r="C22" t="str">
            <v>PILOT PLANT FOR SOAPS</v>
          </cell>
        </row>
        <row r="23">
          <cell r="B23" t="str">
            <v>RF01311</v>
          </cell>
          <cell r="C23" t="str">
            <v>CONVERSION OF H.SOAP PROCEESING TO BATCH SWISS</v>
          </cell>
        </row>
        <row r="24">
          <cell r="B24" t="str">
            <v>RF02303</v>
          </cell>
          <cell r="C24" t="str">
            <v>CONVERSION OF H.SOAP PROCEESING TO BATCH SWISS-ii</v>
          </cell>
        </row>
        <row r="25">
          <cell r="B25" t="str">
            <v>RF02305</v>
          </cell>
          <cell r="C25" t="str">
            <v>ADDITIVE DOSING TLT SOAP</v>
          </cell>
        </row>
        <row r="26">
          <cell r="B26" t="str">
            <v>RF02307</v>
          </cell>
          <cell r="C26" t="str">
            <v>ENHANCEMENT IN BLEA CAPA</v>
          </cell>
        </row>
        <row r="27">
          <cell r="B27" t="str">
            <v>RF01312</v>
          </cell>
          <cell r="C27" t="str">
            <v>FACILITIES FOR DISTILLED FATTY ACIDS &amp;ALTERNATE FATS AT RF</v>
          </cell>
        </row>
        <row r="28">
          <cell r="C28" t="str">
            <v>SUB TOTAL PERSONAL WASH</v>
          </cell>
        </row>
        <row r="29">
          <cell r="C29" t="str">
            <v>HCP</v>
          </cell>
        </row>
        <row r="30">
          <cell r="B30" t="str">
            <v>RF98308</v>
          </cell>
          <cell r="C30" t="str">
            <v>PRODCTIVITY HEALTH &amp; ENVOIRMENTAL IMPROVEMENT</v>
          </cell>
        </row>
        <row r="31">
          <cell r="B31" t="str">
            <v>RF02301</v>
          </cell>
          <cell r="C31" t="str">
            <v>FLOW WRAPING OF NSD BARS</v>
          </cell>
        </row>
        <row r="32">
          <cell r="B32" t="str">
            <v>RF01302</v>
          </cell>
          <cell r="C32" t="str">
            <v>FLOW WRAP MACHINE FOR VIM LONG BAR</v>
          </cell>
        </row>
        <row r="33">
          <cell r="C33" t="str">
            <v>SUB TOTAL HCP</v>
          </cell>
        </row>
        <row r="34">
          <cell r="C34" t="str">
            <v>P.P.PLANT</v>
          </cell>
        </row>
        <row r="35">
          <cell r="B35" t="str">
            <v>RF99307</v>
          </cell>
          <cell r="C35" t="str">
            <v>UPGRADING  SHAMPOO MANUFACTURING FACILITY DLL</v>
          </cell>
        </row>
        <row r="36">
          <cell r="B36" t="str">
            <v>EX LCL</v>
          </cell>
          <cell r="C36" t="str">
            <v>EX LCL BUILDING</v>
          </cell>
        </row>
        <row r="37">
          <cell r="B37" t="str">
            <v>RF01301</v>
          </cell>
          <cell r="C37" t="str">
            <v>BOSSAR MACHINE WITH FLOW WRAPER UD/RD</v>
          </cell>
        </row>
        <row r="38">
          <cell r="B38" t="str">
            <v>RF9914</v>
          </cell>
          <cell r="C38" t="str">
            <v>OMAG C3/8 FOR PP SACHET  CAPACITY ENHANCEMENT RD</v>
          </cell>
        </row>
        <row r="39">
          <cell r="B39" t="str">
            <v>RF00303</v>
          </cell>
          <cell r="C39" t="str">
            <v>PERS, PRODUCTS  MANUFACTURING CAPACITY EXPANSION UD/TD/RD</v>
          </cell>
        </row>
        <row r="40">
          <cell r="B40" t="str">
            <v>RF00307</v>
          </cell>
          <cell r="C40" t="str">
            <v>P P MANUFACTURING CAPACITY EXPANSION-DENTAL</v>
          </cell>
        </row>
        <row r="41">
          <cell r="B41" t="str">
            <v>RF00309</v>
          </cell>
          <cell r="C41" t="str">
            <v>IMPROVEMENT OF HYGIENIC CONDITION PACKING HALL DLL UD/TD</v>
          </cell>
        </row>
        <row r="42">
          <cell r="B42" t="str">
            <v>RF99308</v>
          </cell>
          <cell r="C42" t="str">
            <v>UPGRADING  T/PASTE MANUFACTURING FACILITY DLL</v>
          </cell>
        </row>
        <row r="43">
          <cell r="B43" t="str">
            <v>RF99310</v>
          </cell>
          <cell r="C43" t="str">
            <v>PLANT &amp; EQUIPMENT FOR PP OPRATION AT RF TD/RD</v>
          </cell>
        </row>
        <row r="44">
          <cell r="B44" t="str">
            <v>RF99309</v>
          </cell>
          <cell r="C44" t="str">
            <v>REP/ADD OF PP EQUIPMENT AT RF UD/RD</v>
          </cell>
        </row>
        <row r="45">
          <cell r="B45" t="str">
            <v>RF99302</v>
          </cell>
          <cell r="C45" t="str">
            <v>PACKING MACHINES FOR PROJECT BIG NOSE T/PASTE</v>
          </cell>
        </row>
        <row r="46">
          <cell r="C46" t="str">
            <v>SUB TOTAL PP</v>
          </cell>
        </row>
        <row r="47">
          <cell r="C47" t="str">
            <v>FEBRIC WASH</v>
          </cell>
        </row>
        <row r="48">
          <cell r="B48" t="str">
            <v>RF00301</v>
          </cell>
          <cell r="C48" t="str">
            <v xml:space="preserve"> SACHET  MACHINES   FOR  WHEEL  40 GRMS  5 NOS FCL</v>
          </cell>
        </row>
        <row r="49">
          <cell r="B49" t="str">
            <v>RF00310</v>
          </cell>
          <cell r="C49" t="str">
            <v>DEVELOPMENT PE SACHET M/C FOR DETERGENT FCL</v>
          </cell>
        </row>
        <row r="50">
          <cell r="B50" t="str">
            <v>RF00311</v>
          </cell>
          <cell r="C50" t="str">
            <v>WHEEL -MOBILE MANUFACTURING UNIT FCL</v>
          </cell>
        </row>
        <row r="51">
          <cell r="C51" t="str">
            <v>SUB TOTAL FEBRIC WASH</v>
          </cell>
        </row>
        <row r="52">
          <cell r="C52" t="str">
            <v>OTHERS</v>
          </cell>
        </row>
        <row r="53">
          <cell r="B53" t="str">
            <v>RF98305</v>
          </cell>
          <cell r="C53" t="str">
            <v>REPLACEMENT &amp; ADDITION OF  ADMIN ITEMS</v>
          </cell>
        </row>
        <row r="54">
          <cell r="B54" t="str">
            <v>RF00308</v>
          </cell>
          <cell r="C54" t="str">
            <v>PERS, PRODUCTS  MANUFACTURING CAPACITY EXPANSION</v>
          </cell>
        </row>
        <row r="55">
          <cell r="B55" t="str">
            <v>RF00302</v>
          </cell>
          <cell r="C55" t="str">
            <v>UPGRADING  OF FACTORY ENGINEERING SERVICES RF</v>
          </cell>
        </row>
        <row r="56">
          <cell r="B56" t="str">
            <v>RF01303</v>
          </cell>
          <cell r="C56" t="str">
            <v>REP. OF FLAD LOCKERS &amp; RENNOVATION OF C-TYPE</v>
          </cell>
        </row>
        <row r="57">
          <cell r="B57" t="str">
            <v>RYK0101</v>
          </cell>
          <cell r="C57" t="str">
            <v>REPLACEMENT &amp; ADDITION OF MISC PLANT &amp; EQUIPMENT</v>
          </cell>
        </row>
        <row r="58">
          <cell r="B58" t="str">
            <v>RF00304</v>
          </cell>
          <cell r="C58" t="str">
            <v>REPLACEMENT &amp; ADDITION OF LABORATORY EQUIPMENT</v>
          </cell>
        </row>
        <row r="59">
          <cell r="B59" t="str">
            <v>RF00305</v>
          </cell>
          <cell r="C59" t="str">
            <v>RATIONALISATION OF THE  UPS AT RF</v>
          </cell>
        </row>
        <row r="60">
          <cell r="B60" t="str">
            <v>RF98311</v>
          </cell>
          <cell r="C60" t="str">
            <v>SAFETY UPGRADATION OF R.F</v>
          </cell>
        </row>
        <row r="61">
          <cell r="B61" t="str">
            <v>RF99305</v>
          </cell>
          <cell r="C61" t="str">
            <v>IMPLEMENTATION OF HAZOP PROJECT AT RF</v>
          </cell>
        </row>
        <row r="62">
          <cell r="B62" t="str">
            <v>RF01305</v>
          </cell>
          <cell r="C62" t="str">
            <v>SYNCHRONIZED FINISHED SOAP HANDLING AT RF</v>
          </cell>
        </row>
        <row r="63">
          <cell r="B63" t="str">
            <v>RF01306</v>
          </cell>
          <cell r="C63" t="str">
            <v>UPGRADATION OF FACTORY &amp;ESTATE PANELS</v>
          </cell>
        </row>
        <row r="64">
          <cell r="B64" t="str">
            <v>RF01309</v>
          </cell>
          <cell r="C64" t="str">
            <v>STEAM MEASURING INSTRUMENT FOR RF</v>
          </cell>
        </row>
        <row r="65">
          <cell r="B65" t="str">
            <v>RF01310</v>
          </cell>
          <cell r="C65" t="str">
            <v>REP/ADD OF QUALITY ASSURANCE EQUIPMENT AT RF</v>
          </cell>
        </row>
        <row r="66">
          <cell r="B66" t="str">
            <v>RF01313</v>
          </cell>
          <cell r="C66" t="str">
            <v>REP/ADD OF VARIOUS FACTORY ITEMS</v>
          </cell>
        </row>
        <row r="67">
          <cell r="B67" t="str">
            <v>RF0101R2</v>
          </cell>
          <cell r="C67" t="str">
            <v>REFURBISHMENT OF RF MAIN OFFICE BUILDING</v>
          </cell>
        </row>
        <row r="68">
          <cell r="B68" t="str">
            <v>RYK0205</v>
          </cell>
          <cell r="C68" t="str">
            <v>REP.&amp; ADDITION OF ADMIN ITEMS</v>
          </cell>
        </row>
        <row r="69">
          <cell r="B69" t="str">
            <v>RYK0201</v>
          </cell>
          <cell r="C69" t="str">
            <v>REP.&amp; ADDITION OF ADMIN ITEMS</v>
          </cell>
        </row>
        <row r="70">
          <cell r="B70" t="str">
            <v>RYK0103</v>
          </cell>
          <cell r="C70" t="str">
            <v>FACILITIES FOR MINILAB AT EFFULUENT TREATMENT PLANT</v>
          </cell>
        </row>
        <row r="71">
          <cell r="B71" t="str">
            <v>RYK0202</v>
          </cell>
          <cell r="C71" t="str">
            <v>REP.&amp; ADDITION OF ADMIN ITEMS</v>
          </cell>
        </row>
        <row r="72">
          <cell r="B72" t="str">
            <v>RYK0204</v>
          </cell>
          <cell r="C72" t="str">
            <v xml:space="preserve">REPLACEMENT &amp; ADDITION OF ADMIN ITEMS (PART II  ) </v>
          </cell>
        </row>
        <row r="73">
          <cell r="B73" t="str">
            <v>RYK0301</v>
          </cell>
          <cell r="C73" t="str">
            <v xml:space="preserve">MISC. ADMIN ITEMS </v>
          </cell>
        </row>
        <row r="74">
          <cell r="B74" t="str">
            <v>RYK0302</v>
          </cell>
          <cell r="C74" t="str">
            <v>ADDTION OF MISC. ADMIN ITEMS (PART 11)  TV,DVD,VCR(F.Canteen)</v>
          </cell>
        </row>
        <row r="75">
          <cell r="B75" t="str">
            <v>RYK0104</v>
          </cell>
          <cell r="C75" t="str">
            <v>COMPONANTS FOR SOAP STAMPER-ASIL</v>
          </cell>
        </row>
        <row r="76">
          <cell r="C76" t="str">
            <v>Total</v>
          </cell>
        </row>
        <row r="77">
          <cell r="C77" t="str">
            <v>GRAND TOTAL</v>
          </cell>
        </row>
      </sheetData>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FEEL"/>
      <sheetName val="Working"/>
      <sheetName val="Feel"/>
      <sheetName val="Placement"/>
      <sheetName val="N-OUR"/>
      <sheetName val="N-THEIR"/>
      <sheetName val="CFC Posting"/>
      <sheetName val="Rates"/>
      <sheetName val="SCRR+CRR"/>
      <sheetName val="SBP Letter"/>
      <sheetName val="Prov-Vouchers"/>
    </sheetNames>
    <sheetDataSet>
      <sheetData sheetId="0">
        <row r="42">
          <cell r="A42" t="str">
            <v>USD</v>
          </cell>
          <cell r="B42">
            <v>1994.1497374029602</v>
          </cell>
          <cell r="C42">
            <v>22.398361528132</v>
          </cell>
          <cell r="D42">
            <v>-1971751.3758748283</v>
          </cell>
          <cell r="E42">
            <v>84.241600000000005</v>
          </cell>
          <cell r="F42">
            <v>57017.41</v>
          </cell>
          <cell r="G42">
            <v>57017.410000000033</v>
          </cell>
        </row>
        <row r="43">
          <cell r="A43" t="str">
            <v>EUR</v>
          </cell>
          <cell r="B43">
            <v>-8.4631400000002799</v>
          </cell>
          <cell r="C43">
            <v>-3.8213600000000127</v>
          </cell>
          <cell r="D43">
            <v>4641.7800000002671</v>
          </cell>
          <cell r="E43">
            <v>121.3711</v>
          </cell>
          <cell r="F43">
            <v>1000</v>
          </cell>
          <cell r="G43">
            <v>1000</v>
          </cell>
        </row>
        <row r="44">
          <cell r="A44" t="str">
            <v>GBP</v>
          </cell>
          <cell r="B44">
            <v>-230.74267999999978</v>
          </cell>
          <cell r="C44">
            <v>-221.40209999999973</v>
          </cell>
          <cell r="D44">
            <v>9340.5800000000454</v>
          </cell>
          <cell r="E44">
            <v>135.8143</v>
          </cell>
          <cell r="F44">
            <v>-2225</v>
          </cell>
          <cell r="G44">
            <v>-2225</v>
          </cell>
        </row>
        <row r="45">
          <cell r="A45" t="str">
            <v>JPY</v>
          </cell>
          <cell r="B45">
            <v>5726.5460000000103</v>
          </cell>
          <cell r="C45">
            <v>5689.6270000000104</v>
          </cell>
          <cell r="D45">
            <v>-36918.999999999869</v>
          </cell>
          <cell r="E45">
            <v>0.9123</v>
          </cell>
        </row>
        <row r="46">
          <cell r="A46" t="str">
            <v>AED</v>
          </cell>
          <cell r="B46">
            <v>-4232.726020364189</v>
          </cell>
          <cell r="C46">
            <v>-4323.1979883988824</v>
          </cell>
          <cell r="D46">
            <v>-90471.968034693418</v>
          </cell>
          <cell r="E46">
            <v>22.9344</v>
          </cell>
        </row>
        <row r="47">
          <cell r="A47" t="str">
            <v>BHD</v>
          </cell>
          <cell r="B47">
            <v>-214.27609700000005</v>
          </cell>
          <cell r="C47">
            <v>-110.45709700000008</v>
          </cell>
          <cell r="D47">
            <v>103818.99999999997</v>
          </cell>
          <cell r="E47">
            <v>223.45840000000001</v>
          </cell>
        </row>
        <row r="48">
          <cell r="A48" t="str">
            <v>QAR</v>
          </cell>
          <cell r="B48">
            <v>-2943.4143779218475</v>
          </cell>
          <cell r="C48">
            <v>-2020.9059833430119</v>
          </cell>
          <cell r="D48">
            <v>922508.39457883558</v>
          </cell>
          <cell r="E48">
            <v>23.1312</v>
          </cell>
        </row>
        <row r="49">
          <cell r="A49" t="str">
            <v>OMR</v>
          </cell>
          <cell r="B49">
            <v>2.7880599999999998</v>
          </cell>
          <cell r="C49">
            <v>2.7880599999999998</v>
          </cell>
          <cell r="D49">
            <v>0</v>
          </cell>
          <cell r="E49">
            <v>218.84299999999999</v>
          </cell>
        </row>
        <row r="50">
          <cell r="A50" t="str">
            <v>CHF</v>
          </cell>
          <cell r="B50">
            <v>8.705619999998861</v>
          </cell>
          <cell r="C50">
            <v>8.705619999998861</v>
          </cell>
          <cell r="D50">
            <v>0</v>
          </cell>
          <cell r="E50">
            <v>81.700699999999998</v>
          </cell>
        </row>
        <row r="51">
          <cell r="A51" t="str">
            <v>SAR</v>
          </cell>
          <cell r="B51">
            <v>767.10317000000009</v>
          </cell>
          <cell r="C51">
            <v>1050.3161700000001</v>
          </cell>
          <cell r="D51">
            <v>283212.99999999994</v>
          </cell>
          <cell r="E51">
            <v>22.459299999999999</v>
          </cell>
        </row>
        <row r="52">
          <cell r="A52" t="str">
            <v>AUD</v>
          </cell>
          <cell r="B52">
            <v>6.2357399999999998</v>
          </cell>
          <cell r="C52">
            <v>6.2357399999999998</v>
          </cell>
          <cell r="D52">
            <v>0</v>
          </cell>
          <cell r="E52">
            <v>75.703699999999998</v>
          </cell>
        </row>
        <row r="53">
          <cell r="A53" t="str">
            <v>CAD</v>
          </cell>
          <cell r="B53">
            <v>-260.64596999999998</v>
          </cell>
          <cell r="C53">
            <v>-263.34596999999997</v>
          </cell>
          <cell r="D53">
            <v>-2699.9999999999886</v>
          </cell>
          <cell r="E53">
            <v>80.176599999999993</v>
          </cell>
        </row>
        <row r="54">
          <cell r="A54" t="str">
            <v>DKK</v>
          </cell>
          <cell r="B54">
            <v>0</v>
          </cell>
          <cell r="C54">
            <v>0</v>
          </cell>
          <cell r="D54">
            <v>0</v>
          </cell>
          <cell r="E54">
            <v>16.310600000000001</v>
          </cell>
        </row>
        <row r="55">
          <cell r="A55" t="str">
            <v>HKD</v>
          </cell>
          <cell r="B55">
            <v>0</v>
          </cell>
          <cell r="C55">
            <v>0</v>
          </cell>
          <cell r="D55">
            <v>0</v>
          </cell>
          <cell r="E55">
            <v>10.863200000000001</v>
          </cell>
        </row>
        <row r="56">
          <cell r="A56" t="str">
            <v>INR</v>
          </cell>
          <cell r="B56">
            <v>2854.0424500000004</v>
          </cell>
          <cell r="C56">
            <v>2854.0424500000004</v>
          </cell>
          <cell r="D56">
            <v>0</v>
          </cell>
          <cell r="E56">
            <v>1.8068</v>
          </cell>
        </row>
        <row r="57">
          <cell r="A57" t="str">
            <v>KWD</v>
          </cell>
          <cell r="B57">
            <v>6.6056650000000001</v>
          </cell>
          <cell r="C57">
            <v>6.6056650000000001</v>
          </cell>
          <cell r="D57">
            <v>0</v>
          </cell>
          <cell r="E57">
            <v>293.6782</v>
          </cell>
        </row>
        <row r="58">
          <cell r="A58" t="str">
            <v>SGD</v>
          </cell>
          <cell r="B58">
            <v>0</v>
          </cell>
          <cell r="C58">
            <v>0</v>
          </cell>
          <cell r="D58">
            <v>0</v>
          </cell>
          <cell r="E58">
            <v>60.118899999999996</v>
          </cell>
        </row>
        <row r="59">
          <cell r="A59" t="str">
            <v>NZD</v>
          </cell>
          <cell r="B59">
            <v>0</v>
          </cell>
          <cell r="C59">
            <v>0</v>
          </cell>
          <cell r="D59">
            <v>0</v>
          </cell>
          <cell r="E59">
            <v>61.231000000000002</v>
          </cell>
        </row>
        <row r="60">
          <cell r="A60" t="str">
            <v>NOK</v>
          </cell>
          <cell r="B60">
            <v>0</v>
          </cell>
          <cell r="C60">
            <v>0</v>
          </cell>
          <cell r="D60">
            <v>0</v>
          </cell>
          <cell r="E60">
            <v>14.6142</v>
          </cell>
        </row>
        <row r="61">
          <cell r="A61" t="str">
            <v>SEK</v>
          </cell>
          <cell r="B61">
            <v>0</v>
          </cell>
          <cell r="C61">
            <v>0</v>
          </cell>
          <cell r="D61">
            <v>0</v>
          </cell>
          <cell r="E61">
            <v>11.816700000000001</v>
          </cell>
        </row>
        <row r="62">
          <cell r="A62" t="str">
            <v>YER</v>
          </cell>
          <cell r="B62">
            <v>-23638</v>
          </cell>
          <cell r="C62">
            <v>98976</v>
          </cell>
          <cell r="D62">
            <v>122614000</v>
          </cell>
          <cell r="E62">
            <v>0.40798663200000002</v>
          </cell>
        </row>
      </sheetData>
      <sheetData sheetId="1"/>
      <sheetData sheetId="2"/>
      <sheetData sheetId="3"/>
      <sheetData sheetId="4">
        <row r="1">
          <cell r="V1" t="str">
            <v>AD015</v>
          </cell>
          <cell r="W1" t="str">
            <v>WESTPAK BANKING CORP</v>
          </cell>
          <cell r="X1" t="str">
            <v>OTH</v>
          </cell>
        </row>
        <row r="2">
          <cell r="I2" t="str">
            <v>OTH</v>
          </cell>
          <cell r="J2">
            <v>52883.7400000005</v>
          </cell>
          <cell r="K2">
            <v>4003494.79</v>
          </cell>
          <cell r="V2" t="str">
            <v>BE709</v>
          </cell>
          <cell r="W2" t="str">
            <v>HBL Dhaka</v>
          </cell>
          <cell r="X2" t="str">
            <v>EUR</v>
          </cell>
        </row>
        <row r="3">
          <cell r="I3" t="str">
            <v>USD</v>
          </cell>
          <cell r="J3">
            <v>1055767</v>
          </cell>
          <cell r="K3">
            <v>88939501.310000002</v>
          </cell>
          <cell r="V3" t="str">
            <v>BU016</v>
          </cell>
          <cell r="W3" t="str">
            <v>JANATA BANK</v>
          </cell>
          <cell r="X3" t="str">
            <v>USD</v>
          </cell>
        </row>
        <row r="4">
          <cell r="I4" t="str">
            <v>USD</v>
          </cell>
          <cell r="J4">
            <v>1722083.81</v>
          </cell>
          <cell r="K4">
            <v>145071095.49000001</v>
          </cell>
          <cell r="V4" t="str">
            <v>BU038</v>
          </cell>
          <cell r="W4" t="str">
            <v>STANDARD CHARTERED BANK</v>
          </cell>
          <cell r="X4" t="str">
            <v>USD</v>
          </cell>
        </row>
        <row r="5">
          <cell r="I5" t="str">
            <v>OTH</v>
          </cell>
          <cell r="J5">
            <v>-501333.59</v>
          </cell>
          <cell r="K5">
            <v>-40195222.710000001</v>
          </cell>
          <cell r="V5" t="str">
            <v>CD017</v>
          </cell>
          <cell r="W5" t="str">
            <v>BANK OF MONTREAL</v>
          </cell>
          <cell r="X5" t="str">
            <v>OTH</v>
          </cell>
        </row>
        <row r="6">
          <cell r="I6" t="str">
            <v>OTH</v>
          </cell>
          <cell r="J6">
            <v>121113.05</v>
          </cell>
          <cell r="K6">
            <v>1975426.51</v>
          </cell>
          <cell r="V6" t="str">
            <v>DK515</v>
          </cell>
          <cell r="W6" t="str">
            <v>DEN DANSKE BANK</v>
          </cell>
          <cell r="X6" t="str">
            <v>OTH</v>
          </cell>
        </row>
        <row r="7">
          <cell r="I7" t="str">
            <v>OTH</v>
          </cell>
          <cell r="J7">
            <v>6207823.4600000102</v>
          </cell>
          <cell r="K7">
            <v>142372706.36000001</v>
          </cell>
          <cell r="V7" t="str">
            <v>ED815</v>
          </cell>
          <cell r="W7" t="str">
            <v>UNITED BANK LIMITED</v>
          </cell>
          <cell r="X7" t="str">
            <v>OTH</v>
          </cell>
        </row>
        <row r="8">
          <cell r="I8" t="e">
            <v>#N/A</v>
          </cell>
          <cell r="J8">
            <v>11702217</v>
          </cell>
          <cell r="K8">
            <v>268383325.56</v>
          </cell>
          <cell r="V8" t="str">
            <v>EU025</v>
          </cell>
          <cell r="W8" t="str">
            <v>DRESDNER BANK</v>
          </cell>
          <cell r="X8" t="str">
            <v>EUR</v>
          </cell>
        </row>
        <row r="9">
          <cell r="I9" t="e">
            <v>#N/A</v>
          </cell>
          <cell r="J9">
            <v>-11702217</v>
          </cell>
          <cell r="K9">
            <v>-268383325.56</v>
          </cell>
          <cell r="V9" t="str">
            <v>EU047</v>
          </cell>
          <cell r="W9" t="str">
            <v>DEUTSCHE BANK</v>
          </cell>
          <cell r="X9" t="str">
            <v>EUR</v>
          </cell>
        </row>
        <row r="10">
          <cell r="I10" t="str">
            <v>EUR</v>
          </cell>
          <cell r="J10">
            <v>-30691.809999999099</v>
          </cell>
          <cell r="K10">
            <v>-3725098.74</v>
          </cell>
          <cell r="V10" t="str">
            <v>EU058</v>
          </cell>
          <cell r="W10" t="str">
            <v>PLACEMENT WITH BRANCHES</v>
          </cell>
          <cell r="X10" t="str">
            <v>EUR</v>
          </cell>
        </row>
        <row r="11">
          <cell r="I11" t="str">
            <v>EUR</v>
          </cell>
          <cell r="J11">
            <v>234582.70000000499</v>
          </cell>
          <cell r="K11">
            <v>28471560.34</v>
          </cell>
          <cell r="V11" t="str">
            <v>EU069</v>
          </cell>
          <cell r="W11" t="str">
            <v>UNITED NATIONAL BANK LIMITED</v>
          </cell>
          <cell r="X11" t="str">
            <v>EUR</v>
          </cell>
        </row>
        <row r="12">
          <cell r="I12" t="str">
            <v>EUR</v>
          </cell>
          <cell r="J12">
            <v>0</v>
          </cell>
          <cell r="K12">
            <v>0</v>
          </cell>
          <cell r="V12" t="str">
            <v>EU105</v>
          </cell>
          <cell r="W12" t="str">
            <v>NATIONAL BANK OF PAKISTAN</v>
          </cell>
          <cell r="X12" t="str">
            <v>EUR</v>
          </cell>
        </row>
        <row r="13">
          <cell r="I13" t="str">
            <v>EUR</v>
          </cell>
          <cell r="J13">
            <v>41759.609999997803</v>
          </cell>
          <cell r="K13">
            <v>5068409.8</v>
          </cell>
          <cell r="V13" t="str">
            <v>EU116</v>
          </cell>
          <cell r="W13" t="str">
            <v>NATIONAL BANK OF PAKISTAN</v>
          </cell>
          <cell r="X13" t="str">
            <v>EUR</v>
          </cell>
        </row>
        <row r="14">
          <cell r="I14" t="e">
            <v>#N/A</v>
          </cell>
          <cell r="J14">
            <v>34312323</v>
          </cell>
          <cell r="K14">
            <v>4164524386.0700002</v>
          </cell>
          <cell r="V14" t="str">
            <v>EU150</v>
          </cell>
          <cell r="W14" t="str">
            <v>COMMERZ BANK</v>
          </cell>
          <cell r="X14" t="str">
            <v>EUR</v>
          </cell>
        </row>
        <row r="15">
          <cell r="I15" t="e">
            <v>#N/A</v>
          </cell>
          <cell r="J15">
            <v>-34312323</v>
          </cell>
          <cell r="K15">
            <v>-4164524386.0700002</v>
          </cell>
          <cell r="V15" t="str">
            <v>EU274</v>
          </cell>
          <cell r="W15" t="str">
            <v>AMERICAN EXPRESS BANK</v>
          </cell>
          <cell r="X15" t="str">
            <v>EUR</v>
          </cell>
        </row>
        <row r="16">
          <cell r="I16" t="str">
            <v>EUR</v>
          </cell>
          <cell r="J16">
            <v>102688.35</v>
          </cell>
          <cell r="K16">
            <v>12463398</v>
          </cell>
          <cell r="V16" t="str">
            <v>EU708</v>
          </cell>
          <cell r="W16" t="str">
            <v>EXPORT DEVELOPMENT BANK OF IRAN</v>
          </cell>
          <cell r="X16" t="str">
            <v>EUR</v>
          </cell>
        </row>
        <row r="17">
          <cell r="I17" t="str">
            <v>EUR</v>
          </cell>
          <cell r="J17">
            <v>133536.09</v>
          </cell>
          <cell r="K17">
            <v>16207422.130000001</v>
          </cell>
          <cell r="V17" t="str">
            <v>HK019</v>
          </cell>
          <cell r="W17" t="str">
            <v>HONGKONG SHANGHAI BANKING CORP</v>
          </cell>
          <cell r="X17" t="str">
            <v>OTH</v>
          </cell>
        </row>
        <row r="18">
          <cell r="I18" t="e">
            <v>#N/A</v>
          </cell>
          <cell r="J18">
            <v>4265</v>
          </cell>
          <cell r="K18">
            <v>517647.74</v>
          </cell>
          <cell r="V18" t="str">
            <v>IE711</v>
          </cell>
          <cell r="W18" t="str">
            <v xml:space="preserve">MASHREQ BANK MUMBAI </v>
          </cell>
          <cell r="X18" t="str">
            <v>EUR</v>
          </cell>
        </row>
        <row r="19">
          <cell r="I19" t="e">
            <v>#N/A</v>
          </cell>
          <cell r="J19">
            <v>-4265</v>
          </cell>
          <cell r="K19">
            <v>-517647.74</v>
          </cell>
          <cell r="V19" t="str">
            <v>IU018</v>
          </cell>
          <cell r="W19" t="str">
            <v>STATE BANK OF INDIA</v>
          </cell>
          <cell r="X19" t="str">
            <v>USD</v>
          </cell>
        </row>
        <row r="20">
          <cell r="I20" t="str">
            <v>EUR</v>
          </cell>
          <cell r="J20">
            <v>163488.65</v>
          </cell>
          <cell r="K20">
            <v>19842797.289999999</v>
          </cell>
          <cell r="V20" t="str">
            <v>IU030</v>
          </cell>
          <cell r="W20" t="str">
            <v>STANDARD CHARTERED BANK</v>
          </cell>
          <cell r="X20" t="str">
            <v>USD</v>
          </cell>
        </row>
        <row r="21">
          <cell r="I21" t="e">
            <v>#N/A</v>
          </cell>
          <cell r="J21">
            <v>3911339</v>
          </cell>
          <cell r="K21">
            <v>474723516.89999998</v>
          </cell>
          <cell r="V21" t="str">
            <v>JY050</v>
          </cell>
          <cell r="W21" t="str">
            <v>NATIONAL BANK OF PAKISTAN</v>
          </cell>
          <cell r="X21" t="str">
            <v>JPY</v>
          </cell>
        </row>
        <row r="22">
          <cell r="I22" t="e">
            <v>#N/A</v>
          </cell>
          <cell r="J22">
            <v>-3911339</v>
          </cell>
          <cell r="K22">
            <v>-474723516.89999998</v>
          </cell>
          <cell r="V22" t="str">
            <v>JY152</v>
          </cell>
          <cell r="W22" t="str">
            <v>AMERICAN EXPRES BANK LTD.</v>
          </cell>
          <cell r="X22" t="str">
            <v>JPY</v>
          </cell>
        </row>
        <row r="23">
          <cell r="I23" t="e">
            <v>#N/A</v>
          </cell>
          <cell r="J23">
            <v>115900</v>
          </cell>
          <cell r="K23">
            <v>14066910.49</v>
          </cell>
          <cell r="V23" t="str">
            <v>KD019</v>
          </cell>
          <cell r="W23" t="str">
            <v>UBL DUBAI</v>
          </cell>
          <cell r="X23" t="str">
            <v>OTH</v>
          </cell>
        </row>
        <row r="24">
          <cell r="I24" t="e">
            <v>#N/A</v>
          </cell>
          <cell r="J24">
            <v>0</v>
          </cell>
          <cell r="K24">
            <v>0</v>
          </cell>
          <cell r="V24" t="str">
            <v>NK020</v>
          </cell>
          <cell r="W24" t="str">
            <v>DEN NORSKE BANK</v>
          </cell>
          <cell r="X24" t="str">
            <v>OTH</v>
          </cell>
        </row>
        <row r="25">
          <cell r="I25" t="str">
            <v>EUR</v>
          </cell>
          <cell r="J25">
            <v>411024.87400001002</v>
          </cell>
          <cell r="K25">
            <v>49886541.079999998</v>
          </cell>
          <cell r="V25" t="str">
            <v>NZ017</v>
          </cell>
          <cell r="W25" t="str">
            <v>ANZ BANKING GROUP</v>
          </cell>
          <cell r="X25" t="str">
            <v>OTH</v>
          </cell>
        </row>
        <row r="26">
          <cell r="I26" t="str">
            <v>OTH</v>
          </cell>
          <cell r="J26">
            <v>164145.85999999999</v>
          </cell>
          <cell r="K26">
            <v>1783149.31</v>
          </cell>
          <cell r="V26" t="str">
            <v>RE710</v>
          </cell>
          <cell r="W26" t="str">
            <v>EXPORT DEVELOPMENT BANK OF IRAN</v>
          </cell>
          <cell r="X26" t="str">
            <v>EUR</v>
          </cell>
        </row>
        <row r="27">
          <cell r="I27" t="str">
            <v>USD</v>
          </cell>
          <cell r="J27">
            <v>-389.349999999977</v>
          </cell>
          <cell r="K27">
            <v>-32799.47</v>
          </cell>
          <cell r="V27" t="str">
            <v>RU016</v>
          </cell>
          <cell r="W27" t="str">
            <v>BANK SADERAT</v>
          </cell>
          <cell r="X27" t="str">
            <v>USD</v>
          </cell>
        </row>
        <row r="28">
          <cell r="I28" t="str">
            <v>USD</v>
          </cell>
          <cell r="J28">
            <v>319874.00999999698</v>
          </cell>
          <cell r="K28">
            <v>26946698.399999999</v>
          </cell>
          <cell r="V28" t="str">
            <v>SD039</v>
          </cell>
          <cell r="W28" t="str">
            <v>HABIB BANK LIMITED</v>
          </cell>
          <cell r="X28" t="str">
            <v>OTH</v>
          </cell>
        </row>
        <row r="29">
          <cell r="I29" t="str">
            <v>JPY</v>
          </cell>
          <cell r="J29">
            <v>39866760</v>
          </cell>
          <cell r="K29">
            <v>36370445.149999999</v>
          </cell>
          <cell r="V29" t="str">
            <v>SF817</v>
          </cell>
          <cell r="W29" t="str">
            <v>UNITED BANK AG ZURICH</v>
          </cell>
          <cell r="X29" t="str">
            <v>OTH</v>
          </cell>
        </row>
        <row r="30">
          <cell r="I30" t="e">
            <v>#N/A</v>
          </cell>
          <cell r="J30">
            <v>0</v>
          </cell>
          <cell r="K30">
            <v>0</v>
          </cell>
          <cell r="V30" t="str">
            <v>SF840</v>
          </cell>
          <cell r="W30" t="str">
            <v>PLACEMENT WITH BANKS</v>
          </cell>
          <cell r="X30" t="str">
            <v>OTH</v>
          </cell>
        </row>
        <row r="31">
          <cell r="I31" t="e">
            <v>#N/A</v>
          </cell>
          <cell r="J31">
            <v>30000</v>
          </cell>
          <cell r="K31">
            <v>27369</v>
          </cell>
          <cell r="V31" t="str">
            <v>SK519</v>
          </cell>
          <cell r="W31" t="str">
            <v>SEVENSKA HANDELS BANK</v>
          </cell>
          <cell r="X31" t="str">
            <v>OTH</v>
          </cell>
        </row>
        <row r="32">
          <cell r="I32" t="e">
            <v>#N/A</v>
          </cell>
          <cell r="J32">
            <v>-30000</v>
          </cell>
          <cell r="K32">
            <v>-27369</v>
          </cell>
          <cell r="V32" t="str">
            <v>SR529</v>
          </cell>
          <cell r="W32" t="str">
            <v>RIYADH BANK</v>
          </cell>
          <cell r="X32" t="str">
            <v>OTH</v>
          </cell>
        </row>
        <row r="33">
          <cell r="I33" t="e">
            <v>#N/A</v>
          </cell>
          <cell r="J33">
            <v>6718416</v>
          </cell>
          <cell r="K33">
            <v>6129210.9199999999</v>
          </cell>
          <cell r="V33" t="str">
            <v>SU023</v>
          </cell>
          <cell r="W33" t="str">
            <v>MCB BANK</v>
          </cell>
          <cell r="X33" t="str">
            <v>USD</v>
          </cell>
        </row>
        <row r="34">
          <cell r="I34" t="e">
            <v>#N/A</v>
          </cell>
          <cell r="J34">
            <v>-6718416</v>
          </cell>
          <cell r="K34">
            <v>-6129210.9199999999</v>
          </cell>
          <cell r="V34" t="str">
            <v>SU024</v>
          </cell>
          <cell r="W34" t="str">
            <v>HBL Colombo</v>
          </cell>
          <cell r="X34" t="str">
            <v>USD</v>
          </cell>
        </row>
        <row r="35">
          <cell r="I35" t="str">
            <v>JPY</v>
          </cell>
          <cell r="J35">
            <v>-138953133.36000001</v>
          </cell>
          <cell r="K35">
            <v>-126766943.56</v>
          </cell>
          <cell r="V35" t="str">
            <v>UK811</v>
          </cell>
          <cell r="W35" t="str">
            <v>UNITED NATIONAL BANK LIMITED</v>
          </cell>
          <cell r="X35" t="str">
            <v>GBP</v>
          </cell>
        </row>
        <row r="36">
          <cell r="I36" t="str">
            <v>OTH</v>
          </cell>
          <cell r="J36">
            <v>-218.95</v>
          </cell>
          <cell r="K36">
            <v>-64300.84</v>
          </cell>
          <cell r="V36" t="str">
            <v>UK866</v>
          </cell>
          <cell r="W36" t="str">
            <v>PLACEMENT GBP</v>
          </cell>
          <cell r="X36" t="str">
            <v>GBP</v>
          </cell>
        </row>
        <row r="37">
          <cell r="I37" t="str">
            <v>OTH</v>
          </cell>
          <cell r="J37">
            <v>365145.78</v>
          </cell>
          <cell r="K37">
            <v>5336313.46</v>
          </cell>
          <cell r="V37" t="str">
            <v>US011</v>
          </cell>
          <cell r="W37" t="str">
            <v>AMERICAN EXPRESS BANK</v>
          </cell>
          <cell r="X37" t="str">
            <v>USD</v>
          </cell>
        </row>
        <row r="38">
          <cell r="I38" t="str">
            <v>OTH</v>
          </cell>
          <cell r="J38">
            <v>65786.36</v>
          </cell>
          <cell r="K38">
            <v>4028164.61</v>
          </cell>
          <cell r="V38" t="str">
            <v>US022</v>
          </cell>
          <cell r="W38" t="str">
            <v>DEUTSCHE BANKER TURST</v>
          </cell>
          <cell r="X38" t="str">
            <v>USD</v>
          </cell>
        </row>
        <row r="39">
          <cell r="I39" t="str">
            <v>USD</v>
          </cell>
          <cell r="J39">
            <v>1107179.3400000001</v>
          </cell>
          <cell r="K39">
            <v>93270559.090000004</v>
          </cell>
          <cell r="V39" t="str">
            <v>US033</v>
          </cell>
          <cell r="W39" t="str">
            <v>TERM LENDING TO BRANCHES IN FCY.</v>
          </cell>
          <cell r="X39" t="str">
            <v>USD</v>
          </cell>
        </row>
        <row r="40">
          <cell r="I40" t="str">
            <v>OTH</v>
          </cell>
          <cell r="J40">
            <v>172873.9</v>
          </cell>
          <cell r="K40">
            <v>10392988.710000001</v>
          </cell>
          <cell r="V40" t="str">
            <v>US077</v>
          </cell>
          <cell r="W40" t="str">
            <v>JP MORGAN CHASE BANK</v>
          </cell>
          <cell r="X40" t="str">
            <v>USD</v>
          </cell>
        </row>
        <row r="41">
          <cell r="I41" t="str">
            <v>OTH</v>
          </cell>
          <cell r="J41">
            <v>620.38009999842097</v>
          </cell>
          <cell r="K41">
            <v>50685.49</v>
          </cell>
          <cell r="V41" t="str">
            <v>US157</v>
          </cell>
          <cell r="W41" t="str">
            <v xml:space="preserve">PLACEMENT DERIVATIVES </v>
          </cell>
          <cell r="X41" t="str">
            <v>USD</v>
          </cell>
        </row>
        <row r="42">
          <cell r="I42" t="str">
            <v>OTH</v>
          </cell>
          <cell r="J42">
            <v>0</v>
          </cell>
          <cell r="K42">
            <v>0</v>
          </cell>
          <cell r="V42" t="str">
            <v>US191</v>
          </cell>
          <cell r="W42" t="str">
            <v>GOVT BOND PREM/DISC-AFS</v>
          </cell>
          <cell r="X42" t="str">
            <v>USD</v>
          </cell>
        </row>
        <row r="43">
          <cell r="I43" t="str">
            <v>OTH</v>
          </cell>
          <cell r="J43">
            <v>116651.159999996</v>
          </cell>
          <cell r="K43">
            <v>1378431.76</v>
          </cell>
          <cell r="V43" t="str">
            <v>US362</v>
          </cell>
          <cell r="W43" t="str">
            <v>EPZ BRANCH</v>
          </cell>
          <cell r="X43" t="str">
            <v>USD</v>
          </cell>
        </row>
        <row r="44">
          <cell r="I44" t="str">
            <v>OTH</v>
          </cell>
          <cell r="J44">
            <v>5349476.8600000003</v>
          </cell>
          <cell r="K44">
            <v>120145505.64</v>
          </cell>
          <cell r="V44" t="str">
            <v>US817</v>
          </cell>
          <cell r="W44" t="str">
            <v>UNITED BANK LIMITED</v>
          </cell>
          <cell r="X44" t="str">
            <v>USD</v>
          </cell>
        </row>
        <row r="45">
          <cell r="I45" t="e">
            <v>#N/A</v>
          </cell>
          <cell r="J45">
            <v>11297554</v>
          </cell>
          <cell r="K45">
            <v>253735154.55000001</v>
          </cell>
          <cell r="V45" t="str">
            <v>US862</v>
          </cell>
          <cell r="W45" t="str">
            <v>PLACEMENT WITH BRANCHES</v>
          </cell>
          <cell r="X45" t="str">
            <v>USD</v>
          </cell>
        </row>
        <row r="46">
          <cell r="I46" t="e">
            <v>#N/A</v>
          </cell>
          <cell r="J46">
            <v>-11297554</v>
          </cell>
          <cell r="K46">
            <v>-253735154.55000001</v>
          </cell>
          <cell r="V46" t="str">
            <v>US919</v>
          </cell>
          <cell r="W46" t="str">
            <v>MESHREQ BANK</v>
          </cell>
          <cell r="X46" t="str">
            <v>USD</v>
          </cell>
        </row>
        <row r="47">
          <cell r="I47" t="e">
            <v>#N/A</v>
          </cell>
          <cell r="J47">
            <v>16455193</v>
          </cell>
          <cell r="K47">
            <v>369572116.14999998</v>
          </cell>
          <cell r="V47" t="str">
            <v>US953</v>
          </cell>
          <cell r="W47" t="str">
            <v>LOCAL USD COLLECTION ACCOUNT</v>
          </cell>
          <cell r="X47" t="str">
            <v>USD</v>
          </cell>
        </row>
        <row r="48">
          <cell r="I48" t="e">
            <v>#N/A</v>
          </cell>
          <cell r="J48">
            <v>-16455193</v>
          </cell>
          <cell r="K48">
            <v>-369572116.13999999</v>
          </cell>
          <cell r="V48" t="str">
            <v>US964</v>
          </cell>
          <cell r="W48" t="str">
            <v>UBL NY VISA INTL</v>
          </cell>
          <cell r="X48" t="str">
            <v>USD</v>
          </cell>
        </row>
        <row r="49">
          <cell r="I49" t="str">
            <v>USD</v>
          </cell>
          <cell r="J49">
            <v>-945.85000000002003</v>
          </cell>
          <cell r="K49">
            <v>-79679.92</v>
          </cell>
          <cell r="V49" t="str">
            <v>US975</v>
          </cell>
          <cell r="W49" t="str">
            <v>UBL NY MASTER CARD</v>
          </cell>
          <cell r="X49" t="str">
            <v>USD</v>
          </cell>
        </row>
        <row r="50">
          <cell r="I50" t="e">
            <v>#N/A</v>
          </cell>
          <cell r="J50">
            <v>534902</v>
          </cell>
          <cell r="K50">
            <v>72647340.700000003</v>
          </cell>
          <cell r="V50" t="str">
            <v>US088</v>
          </cell>
          <cell r="W50" t="str">
            <v xml:space="preserve">INV (OVERSEAS) CDC SAARC FUND - FC </v>
          </cell>
          <cell r="X50" t="str">
            <v>USD</v>
          </cell>
        </row>
        <row r="51">
          <cell r="I51" t="e">
            <v>#N/A</v>
          </cell>
          <cell r="J51">
            <v>-534902</v>
          </cell>
          <cell r="K51">
            <v>-72647340.700000003</v>
          </cell>
        </row>
        <row r="52">
          <cell r="I52" t="str">
            <v>GBP</v>
          </cell>
          <cell r="J52">
            <v>-1179748.1680000201</v>
          </cell>
          <cell r="K52">
            <v>-160226671.61000001</v>
          </cell>
        </row>
        <row r="53">
          <cell r="I53" t="e">
            <v>#N/A</v>
          </cell>
          <cell r="J53">
            <v>2750974</v>
          </cell>
          <cell r="K53">
            <v>373621608.13</v>
          </cell>
        </row>
        <row r="54">
          <cell r="I54" t="e">
            <v>#N/A</v>
          </cell>
          <cell r="J54">
            <v>-2750974</v>
          </cell>
          <cell r="K54">
            <v>-373621608.13</v>
          </cell>
        </row>
        <row r="55">
          <cell r="I55" t="e">
            <v>#N/A</v>
          </cell>
          <cell r="J55">
            <v>39103454</v>
          </cell>
          <cell r="K55">
            <v>5310808232.5900002</v>
          </cell>
        </row>
        <row r="56">
          <cell r="I56" t="e">
            <v>#N/A</v>
          </cell>
          <cell r="J56">
            <v>-39103454</v>
          </cell>
          <cell r="K56">
            <v>-5310808232.5900002</v>
          </cell>
        </row>
        <row r="57">
          <cell r="I57" t="str">
            <v>GBP</v>
          </cell>
          <cell r="J57">
            <v>0</v>
          </cell>
          <cell r="K57">
            <v>0</v>
          </cell>
        </row>
        <row r="58">
          <cell r="I58" t="e">
            <v>#N/A</v>
          </cell>
          <cell r="J58">
            <v>0</v>
          </cell>
          <cell r="K58">
            <v>0</v>
          </cell>
        </row>
        <row r="59">
          <cell r="I59" t="e">
            <v>#N/A</v>
          </cell>
          <cell r="J59">
            <v>0</v>
          </cell>
          <cell r="K59">
            <v>0</v>
          </cell>
        </row>
        <row r="60">
          <cell r="I60" t="str">
            <v>USD</v>
          </cell>
          <cell r="J60">
            <v>303596.249999994</v>
          </cell>
          <cell r="K60">
            <v>25575433.850000001</v>
          </cell>
        </row>
        <row r="61">
          <cell r="I61" t="str">
            <v>USD</v>
          </cell>
          <cell r="J61">
            <v>-292194.45799957198</v>
          </cell>
          <cell r="K61">
            <v>-24614928.649999999</v>
          </cell>
        </row>
        <row r="62">
          <cell r="I62" t="e">
            <v>#N/A</v>
          </cell>
          <cell r="J62">
            <v>26145.4</v>
          </cell>
          <cell r="K62">
            <v>2202530.33</v>
          </cell>
        </row>
        <row r="63">
          <cell r="I63" t="str">
            <v>USD</v>
          </cell>
          <cell r="J63">
            <v>-375460.73299998202</v>
          </cell>
          <cell r="K63">
            <v>-31629412.879999999</v>
          </cell>
        </row>
        <row r="64">
          <cell r="I64" t="e">
            <v>#N/A</v>
          </cell>
          <cell r="J64">
            <v>0</v>
          </cell>
          <cell r="K64">
            <v>0</v>
          </cell>
        </row>
        <row r="65">
          <cell r="I65" t="e">
            <v>#N/A</v>
          </cell>
          <cell r="J65">
            <v>2.9103830456733697E-11</v>
          </cell>
          <cell r="K65">
            <v>0</v>
          </cell>
        </row>
        <row r="66">
          <cell r="I66" t="e">
            <v>#N/A</v>
          </cell>
          <cell r="J66">
            <v>5418378</v>
          </cell>
          <cell r="K66">
            <v>456452832.12</v>
          </cell>
        </row>
        <row r="67">
          <cell r="I67" t="e">
            <v>#N/A</v>
          </cell>
          <cell r="J67">
            <v>-5418378</v>
          </cell>
          <cell r="K67">
            <v>-456452832.12</v>
          </cell>
        </row>
        <row r="68">
          <cell r="I68" t="str">
            <v>USD</v>
          </cell>
          <cell r="J68">
            <v>0</v>
          </cell>
          <cell r="K68">
            <v>0</v>
          </cell>
        </row>
        <row r="69">
          <cell r="I69" t="e">
            <v>#N/A</v>
          </cell>
          <cell r="J69">
            <v>-563879</v>
          </cell>
          <cell r="K69">
            <v>-47502069.170000002</v>
          </cell>
        </row>
        <row r="70">
          <cell r="I70" t="e">
            <v>#N/A</v>
          </cell>
          <cell r="J70">
            <v>563879</v>
          </cell>
          <cell r="K70">
            <v>47502069.170000002</v>
          </cell>
        </row>
        <row r="71">
          <cell r="I71" t="str">
            <v>USD</v>
          </cell>
          <cell r="J71">
            <v>20000000</v>
          </cell>
          <cell r="K71">
            <v>1684832000</v>
          </cell>
        </row>
        <row r="72">
          <cell r="I72" t="e">
            <v>#N/A</v>
          </cell>
          <cell r="J72">
            <v>34182.269999999997</v>
          </cell>
          <cell r="K72">
            <v>2879569.12</v>
          </cell>
        </row>
        <row r="73">
          <cell r="I73" t="e">
            <v>#N/A</v>
          </cell>
          <cell r="J73">
            <v>312774.73</v>
          </cell>
          <cell r="K73">
            <v>26348643.690000001</v>
          </cell>
        </row>
        <row r="74">
          <cell r="I74" t="str">
            <v>USD</v>
          </cell>
          <cell r="J74">
            <v>0</v>
          </cell>
          <cell r="K74">
            <v>0</v>
          </cell>
        </row>
        <row r="75">
          <cell r="I75" t="str">
            <v>USD</v>
          </cell>
          <cell r="J75">
            <v>1572253.1299999901</v>
          </cell>
          <cell r="K75">
            <v>132449119.28</v>
          </cell>
        </row>
        <row r="76">
          <cell r="I76" t="e">
            <v>#N/A</v>
          </cell>
          <cell r="J76">
            <v>0</v>
          </cell>
          <cell r="K76">
            <v>0</v>
          </cell>
        </row>
        <row r="77">
          <cell r="I77" t="e">
            <v>#N/A</v>
          </cell>
          <cell r="J77">
            <v>146372292</v>
          </cell>
          <cell r="K77">
            <v>12330636073.75</v>
          </cell>
        </row>
        <row r="78">
          <cell r="I78" t="str">
            <v>USD</v>
          </cell>
          <cell r="J78">
            <v>0</v>
          </cell>
          <cell r="K78">
            <v>0</v>
          </cell>
        </row>
        <row r="79">
          <cell r="I79" t="e">
            <v>#N/A</v>
          </cell>
          <cell r="J79">
            <v>-15000000</v>
          </cell>
          <cell r="K79">
            <v>-1263624000</v>
          </cell>
        </row>
        <row r="80">
          <cell r="I80" t="e">
            <v>#N/A</v>
          </cell>
          <cell r="J80">
            <v>-146372292</v>
          </cell>
          <cell r="K80">
            <v>-12330636073.75</v>
          </cell>
        </row>
        <row r="81">
          <cell r="I81" t="e">
            <v>#N/A</v>
          </cell>
          <cell r="J81">
            <v>4605584</v>
          </cell>
          <cell r="K81">
            <v>387981765.08999997</v>
          </cell>
        </row>
        <row r="82">
          <cell r="I82" t="e">
            <v>#N/A</v>
          </cell>
          <cell r="J82">
            <v>-4605584</v>
          </cell>
          <cell r="K82">
            <v>-387981765.08999997</v>
          </cell>
        </row>
        <row r="83">
          <cell r="I83" t="str">
            <v>USD</v>
          </cell>
          <cell r="J83">
            <v>0</v>
          </cell>
          <cell r="K83">
            <v>0</v>
          </cell>
        </row>
        <row r="84">
          <cell r="I84" t="e">
            <v>#N/A</v>
          </cell>
          <cell r="J84">
            <v>13309000</v>
          </cell>
          <cell r="K84">
            <v>1121171454.4000001</v>
          </cell>
        </row>
        <row r="85">
          <cell r="I85" t="e">
            <v>#N/A</v>
          </cell>
          <cell r="J85">
            <v>39925000</v>
          </cell>
          <cell r="K85">
            <v>3363345880</v>
          </cell>
        </row>
        <row r="86">
          <cell r="I86" t="e">
            <v>#N/A</v>
          </cell>
          <cell r="J86">
            <v>49656849.280000702</v>
          </cell>
          <cell r="K86">
            <v>4183172434.3099999</v>
          </cell>
        </row>
        <row r="87">
          <cell r="I87" t="str">
            <v>USD</v>
          </cell>
          <cell r="J87">
            <v>33347.3699999987</v>
          </cell>
          <cell r="K87">
            <v>2809235.8</v>
          </cell>
        </row>
        <row r="88">
          <cell r="I88" t="str">
            <v>USD</v>
          </cell>
          <cell r="J88">
            <v>390433.837999999</v>
          </cell>
          <cell r="K88">
            <v>32890771.210000001</v>
          </cell>
        </row>
        <row r="89">
          <cell r="I89" t="str">
            <v>USD</v>
          </cell>
          <cell r="J89">
            <v>1.00000003294554E-3</v>
          </cell>
          <cell r="K89">
            <v>0.08</v>
          </cell>
        </row>
        <row r="90">
          <cell r="I90" t="e">
            <v>#N/A</v>
          </cell>
          <cell r="J90">
            <v>0</v>
          </cell>
          <cell r="K90">
            <v>0</v>
          </cell>
        </row>
        <row r="91">
          <cell r="I91" t="e">
            <v>#N/A</v>
          </cell>
          <cell r="J91">
            <v>0</v>
          </cell>
          <cell r="K91">
            <v>0</v>
          </cell>
        </row>
        <row r="92">
          <cell r="I92" t="str">
            <v>USD</v>
          </cell>
          <cell r="J92">
            <v>40000000</v>
          </cell>
          <cell r="K92">
            <v>3369664000</v>
          </cell>
        </row>
        <row r="93">
          <cell r="I93" t="e">
            <v>#N/A</v>
          </cell>
          <cell r="J93">
            <v>6076227</v>
          </cell>
          <cell r="K93">
            <v>139354620.50999999</v>
          </cell>
        </row>
        <row r="94">
          <cell r="I94" t="e">
            <v>#N/A</v>
          </cell>
          <cell r="J94">
            <v>-6076227</v>
          </cell>
          <cell r="K94">
            <v>-139354620.50999999</v>
          </cell>
        </row>
        <row r="95">
          <cell r="I95" t="str">
            <v>EUR</v>
          </cell>
          <cell r="J95">
            <v>166549.94</v>
          </cell>
          <cell r="K95">
            <v>20214349.420000002</v>
          </cell>
        </row>
        <row r="96">
          <cell r="I96" t="e">
            <v>#N/A</v>
          </cell>
          <cell r="J96">
            <v>0</v>
          </cell>
          <cell r="K96">
            <v>0</v>
          </cell>
        </row>
        <row r="97">
          <cell r="I97" t="e">
            <v>#N/A</v>
          </cell>
          <cell r="J97">
            <v>0</v>
          </cell>
          <cell r="K97">
            <v>0</v>
          </cell>
        </row>
        <row r="98">
          <cell r="I98" t="e">
            <v>#N/A</v>
          </cell>
          <cell r="J98">
            <v>0</v>
          </cell>
          <cell r="K98">
            <v>0</v>
          </cell>
        </row>
        <row r="99">
          <cell r="I99" t="e">
            <v>#N/A</v>
          </cell>
          <cell r="J99">
            <v>0</v>
          </cell>
          <cell r="K99">
            <v>0</v>
          </cell>
        </row>
        <row r="100">
          <cell r="I100" t="e">
            <v>#N/A</v>
          </cell>
          <cell r="J100">
            <v>0</v>
          </cell>
          <cell r="K100">
            <v>0</v>
          </cell>
        </row>
        <row r="101">
          <cell r="I101" t="e">
            <v>#N/A</v>
          </cell>
          <cell r="J101">
            <v>2.3283064365387004E-10</v>
          </cell>
          <cell r="K101">
            <v>0</v>
          </cell>
        </row>
        <row r="102">
          <cell r="I102" t="str">
            <v>EUR</v>
          </cell>
          <cell r="J102">
            <v>0</v>
          </cell>
          <cell r="K102">
            <v>0</v>
          </cell>
        </row>
        <row r="103">
          <cell r="I103" t="str">
            <v>EUR</v>
          </cell>
          <cell r="J103">
            <v>1707902.96</v>
          </cell>
          <cell r="K103">
            <v>207290060.94999999</v>
          </cell>
        </row>
        <row r="104">
          <cell r="I104" t="str">
            <v>USD</v>
          </cell>
          <cell r="J104">
            <v>172053.65</v>
          </cell>
          <cell r="K104">
            <v>14494074.76</v>
          </cell>
        </row>
        <row r="105">
          <cell r="I105" t="str">
            <v>EUR</v>
          </cell>
          <cell r="J105">
            <v>800000</v>
          </cell>
          <cell r="K105">
            <v>97096880</v>
          </cell>
        </row>
        <row r="106">
          <cell r="I106" t="e">
            <v>#N/A</v>
          </cell>
          <cell r="J106">
            <v>0</v>
          </cell>
          <cell r="K106">
            <v>0</v>
          </cell>
        </row>
        <row r="107">
          <cell r="I107" t="e">
            <v>#N/A</v>
          </cell>
          <cell r="J107">
            <v>0</v>
          </cell>
          <cell r="K107">
            <v>0</v>
          </cell>
        </row>
        <row r="108">
          <cell r="I108" t="e">
            <v>#N/A</v>
          </cell>
          <cell r="J108">
            <v>0</v>
          </cell>
          <cell r="K108">
            <v>0</v>
          </cell>
        </row>
        <row r="109">
          <cell r="I109" t="e">
            <v>#N/A</v>
          </cell>
          <cell r="J109">
            <v>0</v>
          </cell>
          <cell r="K109">
            <v>0</v>
          </cell>
        </row>
        <row r="110">
          <cell r="I110" t="e">
            <v>#N/A</v>
          </cell>
          <cell r="J110">
            <v>0</v>
          </cell>
          <cell r="K110">
            <v>0</v>
          </cell>
        </row>
        <row r="111">
          <cell r="I111" t="e">
            <v>#N/A</v>
          </cell>
          <cell r="J111">
            <v>0</v>
          </cell>
          <cell r="K111">
            <v>0</v>
          </cell>
        </row>
        <row r="112">
          <cell r="I112" t="e">
            <v>#N/A</v>
          </cell>
          <cell r="J112">
            <v>0</v>
          </cell>
          <cell r="K112">
            <v>0</v>
          </cell>
        </row>
        <row r="113">
          <cell r="I113" t="e">
            <v>#N/A</v>
          </cell>
          <cell r="J113">
            <v>0</v>
          </cell>
          <cell r="K113">
            <v>0</v>
          </cell>
        </row>
        <row r="114">
          <cell r="I114" t="e">
            <v>#N/A</v>
          </cell>
          <cell r="J114">
            <v>0</v>
          </cell>
          <cell r="K114">
            <v>0</v>
          </cell>
        </row>
        <row r="115">
          <cell r="I115" t="e">
            <v>#N/A</v>
          </cell>
          <cell r="J115">
            <v>0</v>
          </cell>
          <cell r="K115">
            <v>0</v>
          </cell>
        </row>
        <row r="116">
          <cell r="I116" t="e">
            <v>#N/A</v>
          </cell>
          <cell r="J116">
            <v>0</v>
          </cell>
          <cell r="K116">
            <v>0</v>
          </cell>
        </row>
        <row r="117">
          <cell r="I117" t="e">
            <v>#N/A</v>
          </cell>
          <cell r="J117">
            <v>0</v>
          </cell>
          <cell r="K117">
            <v>0</v>
          </cell>
        </row>
        <row r="118">
          <cell r="I118" t="e">
            <v>#N/A</v>
          </cell>
          <cell r="J118">
            <v>0</v>
          </cell>
          <cell r="K118">
            <v>0</v>
          </cell>
        </row>
        <row r="119">
          <cell r="I119" t="e">
            <v>#N/A</v>
          </cell>
          <cell r="J119">
            <v>0</v>
          </cell>
          <cell r="K119">
            <v>0</v>
          </cell>
        </row>
      </sheetData>
      <sheetData sheetId="5"/>
      <sheetData sheetId="6"/>
      <sheetData sheetId="7"/>
      <sheetData sheetId="8">
        <row r="22">
          <cell r="B22">
            <v>39531</v>
          </cell>
        </row>
      </sheetData>
      <sheetData sheetId="9"/>
      <sheetData sheetId="1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 val="Conso Serv"/>
      <sheetName val="Parameters"/>
      <sheetName val="Conso O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FEEL"/>
      <sheetName val="Working"/>
      <sheetName val="Feel"/>
      <sheetName val="Placement"/>
      <sheetName val="N-OUR"/>
      <sheetName val="N-THEIR"/>
      <sheetName val="CFC Posting"/>
      <sheetName val="Rates"/>
      <sheetName val="SCRR+CRR"/>
      <sheetName val="SBP Letter"/>
      <sheetName val="Prov-Vouchers"/>
    </sheetNames>
    <sheetDataSet>
      <sheetData sheetId="0"/>
      <sheetData sheetId="1"/>
      <sheetData sheetId="2"/>
      <sheetData sheetId="3"/>
      <sheetData sheetId="4"/>
      <sheetData sheetId="5"/>
      <sheetData sheetId="6"/>
      <sheetData sheetId="7"/>
      <sheetData sheetId="8">
        <row r="22">
          <cell r="B22">
            <v>39531</v>
          </cell>
          <cell r="C22">
            <v>299898399.7248612</v>
          </cell>
          <cell r="D22">
            <v>14994919.986243062</v>
          </cell>
          <cell r="E22">
            <v>14994919.986243062</v>
          </cell>
          <cell r="F22">
            <v>29989839.972486123</v>
          </cell>
          <cell r="G22">
            <v>93000</v>
          </cell>
          <cell r="H22">
            <v>15195000</v>
          </cell>
          <cell r="I22">
            <v>93000</v>
          </cell>
          <cell r="J22">
            <v>15194999.999999996</v>
          </cell>
        </row>
        <row r="23">
          <cell r="B23">
            <v>39538</v>
          </cell>
          <cell r="C23">
            <v>296190156.53870505</v>
          </cell>
          <cell r="D23">
            <v>14809507.826935254</v>
          </cell>
          <cell r="E23">
            <v>14809507.826935254</v>
          </cell>
          <cell r="F23">
            <v>29619015.653870508</v>
          </cell>
          <cell r="H23">
            <v>15195000</v>
          </cell>
          <cell r="J23">
            <v>15194999.999999996</v>
          </cell>
        </row>
        <row r="24">
          <cell r="B24">
            <v>39539</v>
          </cell>
          <cell r="H24">
            <v>15195000</v>
          </cell>
          <cell r="I24">
            <v>28067.43</v>
          </cell>
          <cell r="J24">
            <v>15223067.429999996</v>
          </cell>
        </row>
        <row r="25">
          <cell r="B25">
            <v>39545</v>
          </cell>
          <cell r="C25">
            <v>295688849.42458946</v>
          </cell>
          <cell r="D25">
            <v>14784442.471229473</v>
          </cell>
          <cell r="E25">
            <v>14784442.471229473</v>
          </cell>
          <cell r="F25">
            <v>29568884.942458946</v>
          </cell>
          <cell r="G25">
            <v>-210000</v>
          </cell>
          <cell r="H25">
            <v>14985000</v>
          </cell>
          <cell r="I25">
            <v>-210000</v>
          </cell>
          <cell r="J25">
            <v>15013067.429999996</v>
          </cell>
        </row>
        <row r="26">
          <cell r="B26">
            <v>39552</v>
          </cell>
          <cell r="C26">
            <v>298305502.95813501</v>
          </cell>
          <cell r="D26">
            <v>14915275.14790675</v>
          </cell>
          <cell r="E26">
            <v>14915275.14790675</v>
          </cell>
          <cell r="F26">
            <v>29830550.295813501</v>
          </cell>
          <cell r="G26">
            <v>130275</v>
          </cell>
          <cell r="H26">
            <v>15115275</v>
          </cell>
          <cell r="I26">
            <v>130275</v>
          </cell>
          <cell r="J26">
            <v>15143342.429999996</v>
          </cell>
        </row>
        <row r="27">
          <cell r="B27">
            <v>39566</v>
          </cell>
          <cell r="C27">
            <v>296315844.67233276</v>
          </cell>
          <cell r="D27">
            <v>14815792.233616639</v>
          </cell>
          <cell r="E27">
            <v>14815792.233616639</v>
          </cell>
          <cell r="F27">
            <v>29631584.467233278</v>
          </cell>
          <cell r="G27">
            <v>-99483</v>
          </cell>
          <cell r="H27">
            <v>15015792</v>
          </cell>
          <cell r="I27">
            <v>-127550</v>
          </cell>
          <cell r="J27">
            <v>15015792.429999996</v>
          </cell>
        </row>
        <row r="28">
          <cell r="B28">
            <v>39569</v>
          </cell>
          <cell r="C28">
            <v>296315844.67233276</v>
          </cell>
          <cell r="D28">
            <v>14815792.233616639</v>
          </cell>
          <cell r="E28">
            <v>14815792.233616639</v>
          </cell>
          <cell r="F28">
            <v>29631584.467233278</v>
          </cell>
          <cell r="H28">
            <v>15015792</v>
          </cell>
          <cell r="I28">
            <v>21414.52</v>
          </cell>
          <cell r="J28">
            <v>15037206.949999996</v>
          </cell>
        </row>
        <row r="29">
          <cell r="B29">
            <v>39573</v>
          </cell>
          <cell r="C29">
            <v>304834272.11150473</v>
          </cell>
          <cell r="D29">
            <v>15241713.605575237</v>
          </cell>
          <cell r="E29">
            <v>15241713.605575237</v>
          </cell>
          <cell r="F29">
            <v>30483427.211150475</v>
          </cell>
          <cell r="G29">
            <v>425922</v>
          </cell>
          <cell r="H29">
            <v>15441714</v>
          </cell>
          <cell r="I29">
            <v>404507</v>
          </cell>
          <cell r="J29">
            <v>15441713.949999996</v>
          </cell>
        </row>
        <row r="30">
          <cell r="B30">
            <v>39580</v>
          </cell>
          <cell r="C30">
            <v>304087945.97983676</v>
          </cell>
          <cell r="D30">
            <v>15204397.298991838</v>
          </cell>
          <cell r="E30">
            <v>15204397.298991838</v>
          </cell>
          <cell r="F30">
            <v>30408794.597983677</v>
          </cell>
          <cell r="H30">
            <v>15441714</v>
          </cell>
          <cell r="J30">
            <v>15441713.949999996</v>
          </cell>
        </row>
        <row r="31">
          <cell r="B31">
            <v>39587</v>
          </cell>
          <cell r="C31">
            <v>303581533.8077324</v>
          </cell>
          <cell r="D31">
            <v>15179076.690386621</v>
          </cell>
          <cell r="E31">
            <v>15179076.690386621</v>
          </cell>
          <cell r="F31">
            <v>30358153.380773243</v>
          </cell>
          <cell r="H31">
            <v>15441714</v>
          </cell>
          <cell r="J31">
            <v>15441713.949999996</v>
          </cell>
        </row>
        <row r="32">
          <cell r="B32">
            <v>39592</v>
          </cell>
          <cell r="C32">
            <v>306846604.45188504</v>
          </cell>
          <cell r="D32">
            <v>15342330.222594254</v>
          </cell>
          <cell r="E32">
            <v>15342330.222594254</v>
          </cell>
          <cell r="F32">
            <v>30684660.445188507</v>
          </cell>
          <cell r="G32">
            <v>200000</v>
          </cell>
          <cell r="H32">
            <v>15641714</v>
          </cell>
          <cell r="I32">
            <v>200000</v>
          </cell>
          <cell r="J32">
            <v>15641713.949999996</v>
          </cell>
        </row>
        <row r="33">
          <cell r="B33">
            <v>39600</v>
          </cell>
          <cell r="I33">
            <v>23943.75</v>
          </cell>
          <cell r="J33">
            <v>15665657.699999996</v>
          </cell>
        </row>
        <row r="34">
          <cell r="B34">
            <v>39601</v>
          </cell>
          <cell r="C34">
            <v>310459234.99084526</v>
          </cell>
          <cell r="D34">
            <v>15522961.749542264</v>
          </cell>
          <cell r="E34">
            <v>15522961.749542264</v>
          </cell>
          <cell r="F34">
            <v>31045923.499084529</v>
          </cell>
          <cell r="G34">
            <v>81248</v>
          </cell>
          <cell r="H34">
            <v>15722962</v>
          </cell>
          <cell r="I34">
            <v>81248</v>
          </cell>
          <cell r="J34">
            <v>15746905.699999996</v>
          </cell>
        </row>
        <row r="35">
          <cell r="B35">
            <v>39608</v>
          </cell>
          <cell r="C35">
            <v>305883440.27439409</v>
          </cell>
          <cell r="D35">
            <v>15294172.013719706</v>
          </cell>
          <cell r="E35">
            <v>15294172.013719706</v>
          </cell>
          <cell r="F35">
            <v>30588344.027439412</v>
          </cell>
          <cell r="G35">
            <v>-228790</v>
          </cell>
          <cell r="H35">
            <v>15494172</v>
          </cell>
          <cell r="I35">
            <v>-228790</v>
          </cell>
          <cell r="J35">
            <v>15518115.699999996</v>
          </cell>
        </row>
        <row r="36">
          <cell r="B36">
            <v>39615</v>
          </cell>
          <cell r="C36">
            <v>309000914.44819081</v>
          </cell>
          <cell r="D36">
            <v>15450045.722409541</v>
          </cell>
          <cell r="E36">
            <v>15450045.722409541</v>
          </cell>
          <cell r="F36">
            <v>30900091.444819082</v>
          </cell>
          <cell r="G36">
            <v>155874</v>
          </cell>
          <cell r="H36">
            <v>15650046</v>
          </cell>
          <cell r="I36">
            <v>155874</v>
          </cell>
          <cell r="J36">
            <v>15673989.699999996</v>
          </cell>
        </row>
        <row r="37">
          <cell r="B37">
            <v>39622</v>
          </cell>
          <cell r="C37">
            <v>311506009.31916279</v>
          </cell>
          <cell r="D37">
            <v>15575300.465958141</v>
          </cell>
          <cell r="E37">
            <v>15575300.465958141</v>
          </cell>
          <cell r="F37">
            <v>31150600.931916282</v>
          </cell>
          <cell r="G37">
            <v>125954</v>
          </cell>
          <cell r="H37">
            <v>15776000</v>
          </cell>
          <cell r="I37">
            <v>102010.3</v>
          </cell>
          <cell r="J37">
            <v>15775999.999999996</v>
          </cell>
        </row>
        <row r="38">
          <cell r="B38">
            <v>39629</v>
          </cell>
          <cell r="C38">
            <v>329984386.92394137</v>
          </cell>
          <cell r="D38">
            <v>16499219.346197069</v>
          </cell>
          <cell r="E38">
            <v>49497658.038591206</v>
          </cell>
          <cell r="F38">
            <v>32998438.692394137</v>
          </cell>
          <cell r="G38">
            <v>924000</v>
          </cell>
          <cell r="H38">
            <v>16700000</v>
          </cell>
          <cell r="I38">
            <v>33922000</v>
          </cell>
          <cell r="J38">
            <v>49698000</v>
          </cell>
        </row>
        <row r="39">
          <cell r="B39">
            <v>39630</v>
          </cell>
          <cell r="H39">
            <v>16700000</v>
          </cell>
          <cell r="I39">
            <v>20454.95</v>
          </cell>
          <cell r="J39">
            <v>49718454.950000003</v>
          </cell>
        </row>
        <row r="40">
          <cell r="B40">
            <v>39636</v>
          </cell>
          <cell r="C40">
            <v>329469314.43403703</v>
          </cell>
          <cell r="D40">
            <v>16473465.721701853</v>
          </cell>
          <cell r="E40">
            <v>49420397.165105551</v>
          </cell>
          <cell r="F40">
            <v>32946931.443403706</v>
          </cell>
          <cell r="H40">
            <v>16700000</v>
          </cell>
          <cell r="J40">
            <v>49718454.950000003</v>
          </cell>
        </row>
        <row r="41">
          <cell r="B41">
            <v>39643</v>
          </cell>
          <cell r="C41">
            <v>330037100.32210225</v>
          </cell>
          <cell r="D41">
            <v>16501855.016105114</v>
          </cell>
          <cell r="E41">
            <v>49505565.048315339</v>
          </cell>
          <cell r="F41">
            <v>33003710.032210227</v>
          </cell>
          <cell r="H41">
            <v>16700000</v>
          </cell>
          <cell r="J41">
            <v>49718454.950000003</v>
          </cell>
        </row>
        <row r="42">
          <cell r="B42">
            <v>39650</v>
          </cell>
          <cell r="C42">
            <v>334718199.94746107</v>
          </cell>
          <cell r="D42">
            <v>16735909.997373054</v>
          </cell>
          <cell r="E42">
            <v>50207729.992119156</v>
          </cell>
          <cell r="F42">
            <v>33471819.994746108</v>
          </cell>
          <cell r="G42">
            <v>236000</v>
          </cell>
          <cell r="H42">
            <v>16936000</v>
          </cell>
          <cell r="I42">
            <v>689545.05</v>
          </cell>
          <cell r="J42">
            <v>50408000</v>
          </cell>
        </row>
        <row r="43">
          <cell r="B43">
            <v>39657</v>
          </cell>
          <cell r="C43">
            <v>331144272.05737543</v>
          </cell>
          <cell r="D43">
            <v>16557213.602868773</v>
          </cell>
          <cell r="E43">
            <v>49671640.808606312</v>
          </cell>
          <cell r="F43">
            <v>33114427.205737546</v>
          </cell>
          <cell r="G43">
            <v>-178780</v>
          </cell>
          <cell r="H43">
            <v>16757220</v>
          </cell>
          <cell r="I43">
            <v>-536300</v>
          </cell>
          <cell r="J43">
            <v>49871700</v>
          </cell>
        </row>
        <row r="44">
          <cell r="B44">
            <v>39661</v>
          </cell>
          <cell r="H44">
            <v>16757220</v>
          </cell>
          <cell r="I44">
            <v>62727.76</v>
          </cell>
          <cell r="J44">
            <v>49934427.759999998</v>
          </cell>
        </row>
        <row r="45">
          <cell r="B45">
            <v>39664</v>
          </cell>
          <cell r="C45">
            <v>335756156.44900227</v>
          </cell>
          <cell r="D45">
            <v>16787807.822450113</v>
          </cell>
          <cell r="E45">
            <v>50363423.467350341</v>
          </cell>
          <cell r="F45">
            <v>33575615.644900225</v>
          </cell>
          <cell r="G45">
            <v>230780</v>
          </cell>
          <cell r="H45">
            <v>16988000</v>
          </cell>
          <cell r="I45">
            <v>629572.24</v>
          </cell>
          <cell r="J45">
            <v>50564000</v>
          </cell>
        </row>
        <row r="46">
          <cell r="B46">
            <v>39671</v>
          </cell>
          <cell r="C46">
            <v>349532467.29111838</v>
          </cell>
          <cell r="D46">
            <v>17476623.364555921</v>
          </cell>
          <cell r="E46">
            <v>52429870.093667753</v>
          </cell>
          <cell r="F46">
            <v>34953246.729111843</v>
          </cell>
          <cell r="G46">
            <v>589000</v>
          </cell>
          <cell r="H46">
            <v>17577000</v>
          </cell>
          <cell r="I46">
            <v>2066000</v>
          </cell>
          <cell r="J46">
            <v>52630000</v>
          </cell>
        </row>
        <row r="47">
          <cell r="B47">
            <v>39678</v>
          </cell>
          <cell r="C47">
            <v>343263520.00721335</v>
          </cell>
          <cell r="D47">
            <v>17163176.000360668</v>
          </cell>
          <cell r="E47">
            <v>51489528.001082003</v>
          </cell>
          <cell r="F47">
            <v>34326352.000721335</v>
          </cell>
          <cell r="G47">
            <v>-313000</v>
          </cell>
          <cell r="H47">
            <v>17264000</v>
          </cell>
          <cell r="I47">
            <v>-940000</v>
          </cell>
          <cell r="J47">
            <v>51690000</v>
          </cell>
        </row>
        <row r="48">
          <cell r="B48">
            <v>39685</v>
          </cell>
          <cell r="C48">
            <v>341429575.83095801</v>
          </cell>
          <cell r="D48">
            <v>17071478.791547902</v>
          </cell>
          <cell r="E48">
            <v>51214436.374643698</v>
          </cell>
          <cell r="F48">
            <v>34142957.583095804</v>
          </cell>
          <cell r="G48">
            <v>-92000</v>
          </cell>
          <cell r="H48">
            <v>17172000</v>
          </cell>
          <cell r="I48">
            <v>-275000</v>
          </cell>
          <cell r="J48">
            <v>51415000</v>
          </cell>
        </row>
        <row r="49">
          <cell r="B49">
            <v>39690</v>
          </cell>
          <cell r="C49">
            <v>341325972.54317605</v>
          </cell>
          <cell r="D49">
            <v>17066298.627158802</v>
          </cell>
          <cell r="E49">
            <v>51198895.88147641</v>
          </cell>
          <cell r="F49">
            <v>34132597.254317604</v>
          </cell>
          <cell r="G49">
            <v>100000</v>
          </cell>
          <cell r="H49">
            <v>17272000</v>
          </cell>
          <cell r="I49">
            <v>300000</v>
          </cell>
          <cell r="J49">
            <v>51715000</v>
          </cell>
        </row>
        <row r="50">
          <cell r="B50">
            <v>39692</v>
          </cell>
          <cell r="C50">
            <v>341325972.54317605</v>
          </cell>
          <cell r="D50">
            <v>17066298.627158802</v>
          </cell>
          <cell r="E50">
            <v>51198895.88147641</v>
          </cell>
          <cell r="F50">
            <v>34132597.254317604</v>
          </cell>
          <cell r="H50">
            <v>17272000</v>
          </cell>
          <cell r="I50">
            <v>64677.86</v>
          </cell>
          <cell r="J50">
            <v>51779677.859999999</v>
          </cell>
        </row>
        <row r="51">
          <cell r="B51">
            <v>39699</v>
          </cell>
          <cell r="C51">
            <v>337382498.12348878</v>
          </cell>
          <cell r="D51">
            <v>16869124.90617444</v>
          </cell>
          <cell r="E51">
            <v>50607374.718523316</v>
          </cell>
          <cell r="F51">
            <v>33738249.81234888</v>
          </cell>
          <cell r="G51">
            <v>-302000</v>
          </cell>
          <cell r="H51">
            <v>16970000</v>
          </cell>
          <cell r="I51">
            <v>-971677.86</v>
          </cell>
          <cell r="J51">
            <v>50808000</v>
          </cell>
        </row>
        <row r="52">
          <cell r="B52">
            <v>39706</v>
          </cell>
          <cell r="C52">
            <v>332395216.08431369</v>
          </cell>
          <cell r="D52">
            <v>16619760.804215685</v>
          </cell>
          <cell r="E52">
            <v>49859282.412647054</v>
          </cell>
          <cell r="F52">
            <v>33239521.608431369</v>
          </cell>
          <cell r="G52">
            <v>-250200</v>
          </cell>
          <cell r="H52">
            <v>16719800</v>
          </cell>
          <cell r="I52">
            <v>-748700</v>
          </cell>
          <cell r="J52">
            <v>50059300</v>
          </cell>
        </row>
        <row r="53">
          <cell r="B53">
            <v>39713</v>
          </cell>
          <cell r="C53">
            <v>331118821.38452446</v>
          </cell>
          <cell r="D53">
            <v>16555941.069226224</v>
          </cell>
          <cell r="E53">
            <v>49667823.207678668</v>
          </cell>
          <cell r="F53">
            <v>33111882.138452448</v>
          </cell>
          <cell r="H53">
            <v>16719800</v>
          </cell>
          <cell r="J53">
            <v>50059300</v>
          </cell>
        </row>
        <row r="54">
          <cell r="B54">
            <v>39720</v>
          </cell>
          <cell r="C54">
            <v>307621828.13222122</v>
          </cell>
          <cell r="D54">
            <v>15381091.406611063</v>
          </cell>
          <cell r="E54">
            <v>46143274.21983318</v>
          </cell>
          <cell r="F54">
            <v>30762182.813222125</v>
          </cell>
          <cell r="G54">
            <v>-1238000</v>
          </cell>
          <cell r="H54">
            <v>15481800</v>
          </cell>
          <cell r="I54">
            <v>-3716000</v>
          </cell>
          <cell r="J54">
            <v>46343300</v>
          </cell>
        </row>
        <row r="55">
          <cell r="B55">
            <v>39722</v>
          </cell>
          <cell r="C55">
            <v>307621828.13222122</v>
          </cell>
          <cell r="D55">
            <v>15381091.406611063</v>
          </cell>
          <cell r="E55">
            <v>46143274.21983318</v>
          </cell>
          <cell r="F55">
            <v>30762182.813222125</v>
          </cell>
          <cell r="H55">
            <v>15481800</v>
          </cell>
          <cell r="I55">
            <v>62564.71</v>
          </cell>
          <cell r="J55">
            <v>46405864.710000001</v>
          </cell>
        </row>
        <row r="56">
          <cell r="B56">
            <v>39727</v>
          </cell>
          <cell r="C56">
            <v>308300722.73069787</v>
          </cell>
          <cell r="D56">
            <v>15415036.136534894</v>
          </cell>
          <cell r="E56">
            <v>46245108.409604676</v>
          </cell>
          <cell r="F56">
            <v>30830072.273069788</v>
          </cell>
          <cell r="G56">
            <v>34000</v>
          </cell>
          <cell r="H56">
            <v>15515800</v>
          </cell>
          <cell r="I56">
            <v>102000</v>
          </cell>
          <cell r="J56">
            <v>46507864.710000001</v>
          </cell>
        </row>
        <row r="57">
          <cell r="B57">
            <v>39741</v>
          </cell>
          <cell r="C57">
            <v>304588312.67712092</v>
          </cell>
          <cell r="D57">
            <v>15229415.633856047</v>
          </cell>
          <cell r="E57">
            <v>45688246.901568137</v>
          </cell>
          <cell r="F57">
            <v>30458831.267712094</v>
          </cell>
          <cell r="G57">
            <v>-186300</v>
          </cell>
          <cell r="H57">
            <v>15329500</v>
          </cell>
          <cell r="I57">
            <v>-557000</v>
          </cell>
          <cell r="J57">
            <v>45950864.710000001</v>
          </cell>
        </row>
        <row r="58">
          <cell r="B58">
            <v>39748</v>
          </cell>
          <cell r="C58">
            <v>293835436.62308353</v>
          </cell>
          <cell r="D58">
            <v>14691771.831154177</v>
          </cell>
          <cell r="E58">
            <v>44075315.493462525</v>
          </cell>
          <cell r="F58">
            <v>29383543.662308354</v>
          </cell>
          <cell r="G58">
            <v>-537500</v>
          </cell>
          <cell r="H58">
            <v>14792000</v>
          </cell>
          <cell r="I58">
            <v>-1674864.71</v>
          </cell>
          <cell r="J58">
            <v>44276000</v>
          </cell>
        </row>
        <row r="59">
          <cell r="B59">
            <v>39753</v>
          </cell>
          <cell r="D59">
            <v>0</v>
          </cell>
          <cell r="E59">
            <v>0</v>
          </cell>
          <cell r="F59">
            <v>0</v>
          </cell>
          <cell r="H59">
            <v>14792000</v>
          </cell>
          <cell r="I59">
            <v>116074.84</v>
          </cell>
          <cell r="J59">
            <v>44392074.840000004</v>
          </cell>
        </row>
        <row r="60">
          <cell r="B60">
            <v>39755</v>
          </cell>
          <cell r="C60">
            <v>296515829.49053437</v>
          </cell>
          <cell r="D60">
            <v>14825791.474526718</v>
          </cell>
          <cell r="E60">
            <v>44477374.423580155</v>
          </cell>
          <cell r="F60">
            <v>29651582.949053437</v>
          </cell>
          <cell r="G60">
            <v>133700</v>
          </cell>
          <cell r="H60">
            <v>14925700</v>
          </cell>
          <cell r="I60">
            <v>401300</v>
          </cell>
          <cell r="J60">
            <v>44793374.840000004</v>
          </cell>
        </row>
        <row r="61">
          <cell r="B61">
            <v>39762</v>
          </cell>
          <cell r="C61">
            <v>294135123.54646206</v>
          </cell>
          <cell r="D61">
            <v>14706756.177323103</v>
          </cell>
          <cell r="E61">
            <v>44120268.531969309</v>
          </cell>
          <cell r="F61">
            <v>29413512.354646206</v>
          </cell>
          <cell r="G61">
            <v>-118900</v>
          </cell>
          <cell r="H61">
            <v>14806800</v>
          </cell>
          <cell r="I61">
            <v>-357000</v>
          </cell>
          <cell r="J61">
            <v>44436374.840000004</v>
          </cell>
        </row>
        <row r="62">
          <cell r="B62">
            <v>39769</v>
          </cell>
          <cell r="C62">
            <v>291166607.33568919</v>
          </cell>
          <cell r="D62">
            <v>14558330.366784461</v>
          </cell>
          <cell r="E62">
            <v>43674991.100353375</v>
          </cell>
          <cell r="F62">
            <v>29116660.733568922</v>
          </cell>
          <cell r="G62">
            <v>-147800</v>
          </cell>
          <cell r="H62">
            <v>14659000</v>
          </cell>
          <cell r="I62">
            <v>-445300</v>
          </cell>
          <cell r="J62">
            <v>43991074.840000004</v>
          </cell>
        </row>
        <row r="63">
          <cell r="B63">
            <v>39776</v>
          </cell>
          <cell r="C63">
            <v>298283757.24640894</v>
          </cell>
          <cell r="D63">
            <v>14914187.862320447</v>
          </cell>
          <cell r="E63">
            <v>44742563.586961336</v>
          </cell>
          <cell r="F63">
            <v>29828375.724640895</v>
          </cell>
          <cell r="G63">
            <v>356000</v>
          </cell>
          <cell r="H63">
            <v>15015000</v>
          </cell>
          <cell r="I63">
            <v>1068000</v>
          </cell>
          <cell r="J63">
            <v>45059074.840000004</v>
          </cell>
        </row>
        <row r="64">
          <cell r="B64">
            <v>39783</v>
          </cell>
          <cell r="C64">
            <v>299158945.32810658</v>
          </cell>
          <cell r="D64">
            <v>14957947.266405329</v>
          </cell>
          <cell r="E64">
            <v>44873841.799215987</v>
          </cell>
          <cell r="F64">
            <v>29915894.532810658</v>
          </cell>
          <cell r="G64">
            <v>43000</v>
          </cell>
          <cell r="H64">
            <v>15058000</v>
          </cell>
          <cell r="I64">
            <v>189568.19</v>
          </cell>
          <cell r="J64">
            <v>45248643.030000001</v>
          </cell>
        </row>
        <row r="65">
          <cell r="B65">
            <v>39797</v>
          </cell>
          <cell r="C65">
            <v>302799347.35571778</v>
          </cell>
          <cell r="D65">
            <v>15139967.36778589</v>
          </cell>
          <cell r="E65">
            <v>45419902.103357665</v>
          </cell>
          <cell r="F65">
            <v>30279934.735571779</v>
          </cell>
          <cell r="G65">
            <v>181900</v>
          </cell>
          <cell r="H65">
            <v>15239900</v>
          </cell>
          <cell r="I65">
            <v>546000</v>
          </cell>
          <cell r="J65">
            <v>45794643.030000001</v>
          </cell>
        </row>
        <row r="66">
          <cell r="B66">
            <v>39804</v>
          </cell>
          <cell r="C66">
            <v>296430480.18643802</v>
          </cell>
          <cell r="D66">
            <v>14821524.009321902</v>
          </cell>
          <cell r="E66">
            <v>44464572.027965702</v>
          </cell>
          <cell r="F66">
            <v>29643048.018643804</v>
          </cell>
          <cell r="G66">
            <v>-317900</v>
          </cell>
          <cell r="H66">
            <v>14922000</v>
          </cell>
          <cell r="I66">
            <v>-1129643.03</v>
          </cell>
          <cell r="J66">
            <v>44665000</v>
          </cell>
        </row>
        <row r="67">
          <cell r="B67">
            <v>39811</v>
          </cell>
          <cell r="C67">
            <v>297339859.71973181</v>
          </cell>
          <cell r="D67">
            <v>14866992.98598659</v>
          </cell>
          <cell r="E67">
            <v>44600978.957959771</v>
          </cell>
          <cell r="F67">
            <v>29733985.971973181</v>
          </cell>
          <cell r="G67">
            <v>45000</v>
          </cell>
          <cell r="H67">
            <v>14967000</v>
          </cell>
          <cell r="I67">
            <v>136000</v>
          </cell>
          <cell r="J67">
            <v>44801000</v>
          </cell>
        </row>
        <row r="68">
          <cell r="B68">
            <v>39814</v>
          </cell>
          <cell r="D68">
            <v>0</v>
          </cell>
          <cell r="E68">
            <v>0</v>
          </cell>
          <cell r="F68">
            <v>0</v>
          </cell>
          <cell r="H68">
            <v>14967000</v>
          </cell>
          <cell r="I68">
            <v>35027.550000000003</v>
          </cell>
          <cell r="J68">
            <v>44836027.549999997</v>
          </cell>
        </row>
        <row r="69">
          <cell r="B69">
            <v>39818</v>
          </cell>
          <cell r="C69">
            <v>312208457.99665785</v>
          </cell>
          <cell r="D69">
            <v>15610422.899832893</v>
          </cell>
          <cell r="E69">
            <v>46831268.699498676</v>
          </cell>
          <cell r="F69">
            <v>31220845.799665786</v>
          </cell>
          <cell r="G69">
            <v>743425</v>
          </cell>
          <cell r="H69">
            <v>15710425</v>
          </cell>
          <cell r="I69">
            <v>2195250.4500000002</v>
          </cell>
          <cell r="J69">
            <v>47031278</v>
          </cell>
        </row>
        <row r="70">
          <cell r="B70">
            <v>39825</v>
          </cell>
          <cell r="C70">
            <v>317916894.49087763</v>
          </cell>
          <cell r="D70">
            <v>15895844.724543883</v>
          </cell>
          <cell r="E70">
            <v>47687534.173631646</v>
          </cell>
          <cell r="F70">
            <v>31791689.449087765</v>
          </cell>
          <cell r="G70">
            <v>285575</v>
          </cell>
          <cell r="H70">
            <v>15996000</v>
          </cell>
          <cell r="I70">
            <v>856722</v>
          </cell>
          <cell r="J70">
            <v>47888000</v>
          </cell>
        </row>
        <row r="71">
          <cell r="B71">
            <v>39839</v>
          </cell>
          <cell r="C71">
            <v>304266781.34072167</v>
          </cell>
          <cell r="D71">
            <v>15213339.067036085</v>
          </cell>
          <cell r="E71">
            <v>45640017.201108247</v>
          </cell>
          <cell r="F71">
            <v>30426678.13407217</v>
          </cell>
          <cell r="G71">
            <v>-682660</v>
          </cell>
          <cell r="H71">
            <v>15313340</v>
          </cell>
          <cell r="I71">
            <v>-2047982</v>
          </cell>
          <cell r="J71">
            <v>45840018</v>
          </cell>
        </row>
        <row r="72">
          <cell r="B72">
            <v>39846</v>
          </cell>
          <cell r="C72">
            <v>307779933.43966496</v>
          </cell>
          <cell r="D72">
            <v>15388996.671983249</v>
          </cell>
          <cell r="E72">
            <v>46166990.015949741</v>
          </cell>
          <cell r="F72">
            <v>30777993.343966499</v>
          </cell>
          <cell r="G72">
            <v>175657</v>
          </cell>
          <cell r="H72">
            <v>15488997</v>
          </cell>
          <cell r="I72">
            <v>526973</v>
          </cell>
          <cell r="J72">
            <v>46366991</v>
          </cell>
        </row>
        <row r="73">
          <cell r="B73">
            <v>39853</v>
          </cell>
          <cell r="C73">
            <v>301636035.57999772</v>
          </cell>
          <cell r="D73">
            <v>15081801.778999887</v>
          </cell>
          <cell r="E73">
            <v>45245405.336999655</v>
          </cell>
          <cell r="F73">
            <v>30163603.557999775</v>
          </cell>
          <cell r="G73">
            <v>-307195</v>
          </cell>
          <cell r="H73">
            <v>15181802</v>
          </cell>
          <cell r="I73">
            <v>-921585</v>
          </cell>
          <cell r="J73">
            <v>45445406</v>
          </cell>
        </row>
        <row r="74">
          <cell r="B74">
            <v>39858</v>
          </cell>
          <cell r="C74">
            <v>307518972.04098898</v>
          </cell>
          <cell r="D74">
            <v>15375948.602049449</v>
          </cell>
          <cell r="E74">
            <v>46127845.806148343</v>
          </cell>
          <cell r="F74">
            <v>30751897.204098899</v>
          </cell>
          <cell r="G74">
            <v>894146.6</v>
          </cell>
          <cell r="H74">
            <v>16075948.6</v>
          </cell>
          <cell r="I74">
            <v>1582439.81</v>
          </cell>
          <cell r="J74">
            <v>47027845.810000002</v>
          </cell>
        </row>
        <row r="75">
          <cell r="B75">
            <v>39867</v>
          </cell>
          <cell r="C75">
            <v>316442644.28249246</v>
          </cell>
          <cell r="D75">
            <v>15822132.214124624</v>
          </cell>
          <cell r="E75">
            <v>47466396.642373867</v>
          </cell>
          <cell r="F75">
            <v>31644264.428249247</v>
          </cell>
          <cell r="H75">
            <v>16075948.6</v>
          </cell>
          <cell r="I75">
            <v>639154.18999999994</v>
          </cell>
          <cell r="J75">
            <v>47667000</v>
          </cell>
        </row>
        <row r="76">
          <cell r="B76">
            <v>39874</v>
          </cell>
          <cell r="C76">
            <v>319102645.24792343</v>
          </cell>
          <cell r="D76">
            <v>15955132.262396172</v>
          </cell>
          <cell r="E76">
            <v>47865396.787188515</v>
          </cell>
          <cell r="F76">
            <v>31910264.524792343</v>
          </cell>
          <cell r="H76">
            <v>16075948.6</v>
          </cell>
          <cell r="I76">
            <v>400000</v>
          </cell>
          <cell r="J76">
            <v>48067000</v>
          </cell>
        </row>
        <row r="77">
          <cell r="B77">
            <v>39888</v>
          </cell>
          <cell r="C77">
            <v>308883070.67852122</v>
          </cell>
          <cell r="D77">
            <v>15444153.533926062</v>
          </cell>
          <cell r="E77">
            <v>46332460.601778179</v>
          </cell>
          <cell r="F77">
            <v>30888307.067852125</v>
          </cell>
          <cell r="G77">
            <v>-530948.6</v>
          </cell>
          <cell r="H77">
            <v>15545000</v>
          </cell>
          <cell r="I77">
            <v>-1534000</v>
          </cell>
          <cell r="J77">
            <v>46533000</v>
          </cell>
        </row>
        <row r="78">
          <cell r="B78">
            <v>39896</v>
          </cell>
          <cell r="C78">
            <v>308979999.40866464</v>
          </cell>
          <cell r="D78">
            <v>15448999.970433233</v>
          </cell>
          <cell r="E78">
            <v>46346999.911299698</v>
          </cell>
          <cell r="F78">
            <v>30897999.940866467</v>
          </cell>
          <cell r="G78">
            <v>4000</v>
          </cell>
          <cell r="H78">
            <v>15549000</v>
          </cell>
          <cell r="I78">
            <v>14000</v>
          </cell>
          <cell r="J78">
            <v>46547000</v>
          </cell>
        </row>
        <row r="79">
          <cell r="B79">
            <v>39902</v>
          </cell>
          <cell r="C79">
            <v>307786406.39435947</v>
          </cell>
          <cell r="D79">
            <v>15389320.319717973</v>
          </cell>
          <cell r="E79">
            <v>46167960.95915392</v>
          </cell>
          <cell r="F79">
            <v>30778640.639435947</v>
          </cell>
          <cell r="G79">
            <v>-59679</v>
          </cell>
          <cell r="H79">
            <v>15489321</v>
          </cell>
          <cell r="I79">
            <v>-179039</v>
          </cell>
          <cell r="J79">
            <v>46367961</v>
          </cell>
        </row>
        <row r="80">
          <cell r="B80">
            <v>39909</v>
          </cell>
          <cell r="C80">
            <v>354218385.59888774</v>
          </cell>
          <cell r="D80">
            <v>17710919.279944386</v>
          </cell>
          <cell r="E80">
            <v>53132757.839833163</v>
          </cell>
          <cell r="F80">
            <v>35421838.559888773</v>
          </cell>
          <cell r="G80">
            <v>2321679</v>
          </cell>
          <cell r="H80">
            <v>17811000</v>
          </cell>
          <cell r="I80">
            <v>6965039</v>
          </cell>
          <cell r="J80">
            <v>53333000</v>
          </cell>
        </row>
        <row r="81">
          <cell r="B81">
            <v>39916</v>
          </cell>
          <cell r="C81">
            <v>357825675.24017984</v>
          </cell>
          <cell r="D81">
            <v>17891283.762008991</v>
          </cell>
          <cell r="E81">
            <v>53673851.286026977</v>
          </cell>
          <cell r="F81">
            <v>35782567.524017982</v>
          </cell>
          <cell r="G81">
            <v>180283</v>
          </cell>
          <cell r="H81">
            <v>17991283</v>
          </cell>
          <cell r="I81">
            <v>540851</v>
          </cell>
          <cell r="J81">
            <v>53873851</v>
          </cell>
        </row>
        <row r="82">
          <cell r="B82">
            <v>39923</v>
          </cell>
          <cell r="C82">
            <v>353421646.72146368</v>
          </cell>
          <cell r="D82">
            <v>17671082.336073186</v>
          </cell>
          <cell r="E82">
            <v>53013247.008219548</v>
          </cell>
          <cell r="F82">
            <v>35342164.672146372</v>
          </cell>
          <cell r="G82">
            <v>-219283</v>
          </cell>
          <cell r="H82">
            <v>17772000</v>
          </cell>
          <cell r="I82">
            <v>-659851</v>
          </cell>
          <cell r="J82">
            <v>53214000</v>
          </cell>
        </row>
        <row r="83">
          <cell r="B83">
            <v>39930</v>
          </cell>
          <cell r="C83">
            <v>352872693.57724255</v>
          </cell>
          <cell r="D83">
            <v>17643634.678862128</v>
          </cell>
          <cell r="E83">
            <v>52930904.036586381</v>
          </cell>
          <cell r="F83">
            <v>35287269.357724257</v>
          </cell>
          <cell r="H83">
            <v>17772000</v>
          </cell>
          <cell r="J83">
            <v>53214000</v>
          </cell>
        </row>
        <row r="84">
          <cell r="B84">
            <v>39937</v>
          </cell>
          <cell r="C84">
            <v>362915889.94447047</v>
          </cell>
          <cell r="D84">
            <v>18145794.497223523</v>
          </cell>
          <cell r="E84">
            <v>54437383.491670571</v>
          </cell>
          <cell r="F84">
            <v>36291588.994447045</v>
          </cell>
          <cell r="G84">
            <v>473800</v>
          </cell>
          <cell r="H84">
            <v>18245800</v>
          </cell>
          <cell r="I84">
            <v>1423384</v>
          </cell>
          <cell r="J84">
            <v>54637384</v>
          </cell>
        </row>
        <row r="85">
          <cell r="B85">
            <v>39944</v>
          </cell>
          <cell r="C85">
            <v>336293228.6659146</v>
          </cell>
          <cell r="D85">
            <v>16814661.433295731</v>
          </cell>
          <cell r="E85">
            <v>50443984.299887188</v>
          </cell>
          <cell r="F85">
            <v>33629322.866591461</v>
          </cell>
          <cell r="G85">
            <v>-1331139</v>
          </cell>
          <cell r="H85">
            <v>16914661</v>
          </cell>
          <cell r="I85">
            <v>-3993400</v>
          </cell>
          <cell r="J85">
            <v>50643984</v>
          </cell>
        </row>
        <row r="86">
          <cell r="B86">
            <v>39951</v>
          </cell>
          <cell r="C86">
            <v>326042886.94832295</v>
          </cell>
          <cell r="D86">
            <v>16302144.347416148</v>
          </cell>
          <cell r="E86">
            <v>48906433.042248443</v>
          </cell>
          <cell r="F86">
            <v>65208577.38966459</v>
          </cell>
          <cell r="G86">
            <v>-512517</v>
          </cell>
          <cell r="H86">
            <v>16402144</v>
          </cell>
          <cell r="I86">
            <v>-1537550</v>
          </cell>
          <cell r="J86">
            <v>49106434</v>
          </cell>
        </row>
        <row r="87">
          <cell r="B87">
            <v>39955</v>
          </cell>
          <cell r="C87">
            <v>331406306.38912332</v>
          </cell>
          <cell r="D87">
            <v>16570315.319456168</v>
          </cell>
          <cell r="E87">
            <v>49710945.958368495</v>
          </cell>
          <cell r="F87">
            <v>66281261.27782467</v>
          </cell>
          <cell r="G87">
            <v>550000</v>
          </cell>
          <cell r="H87">
            <v>16952144</v>
          </cell>
          <cell r="I87">
            <v>1650000</v>
          </cell>
          <cell r="J87">
            <v>50756434</v>
          </cell>
        </row>
        <row r="88">
          <cell r="B88">
            <v>39972</v>
          </cell>
          <cell r="C88">
            <v>323332411.72250277</v>
          </cell>
          <cell r="D88">
            <v>16166620.586125139</v>
          </cell>
          <cell r="E88">
            <v>48499861.758375414</v>
          </cell>
          <cell r="F88">
            <v>64666482.344500557</v>
          </cell>
          <cell r="G88">
            <v>-685144</v>
          </cell>
          <cell r="H88">
            <v>16267000</v>
          </cell>
          <cell r="I88">
            <v>-2056434</v>
          </cell>
          <cell r="J88">
            <v>48700000</v>
          </cell>
        </row>
        <row r="89">
          <cell r="B89">
            <v>39979</v>
          </cell>
          <cell r="C89">
            <v>330321785.96524745</v>
          </cell>
          <cell r="D89">
            <v>16516089.298262373</v>
          </cell>
          <cell r="E89">
            <v>49548267.894787118</v>
          </cell>
          <cell r="F89">
            <v>66064357.19304949</v>
          </cell>
          <cell r="G89">
            <v>349000</v>
          </cell>
          <cell r="H89">
            <v>16616000</v>
          </cell>
          <cell r="I89">
            <v>1148267</v>
          </cell>
          <cell r="J89">
            <v>49848267</v>
          </cell>
        </row>
        <row r="90">
          <cell r="B90">
            <v>39986</v>
          </cell>
          <cell r="C90">
            <v>327702450.9095245</v>
          </cell>
          <cell r="D90">
            <v>16385122.545476226</v>
          </cell>
          <cell r="E90">
            <v>49155367.636428677</v>
          </cell>
          <cell r="F90">
            <v>65540490.181904905</v>
          </cell>
          <cell r="G90">
            <v>-130000</v>
          </cell>
          <cell r="H90">
            <v>16486000</v>
          </cell>
          <cell r="I90">
            <v>-392267</v>
          </cell>
          <cell r="J90">
            <v>49456000</v>
          </cell>
        </row>
        <row r="91">
          <cell r="B91">
            <v>39993</v>
          </cell>
          <cell r="C91">
            <v>324402714.69904935</v>
          </cell>
          <cell r="D91">
            <v>16220135.734952468</v>
          </cell>
          <cell r="E91">
            <v>48660407.204857402</v>
          </cell>
          <cell r="F91">
            <v>64880542.939809874</v>
          </cell>
          <cell r="G91">
            <v>-165000</v>
          </cell>
          <cell r="H91">
            <v>16321000</v>
          </cell>
          <cell r="I91">
            <v>-495000</v>
          </cell>
          <cell r="J91">
            <v>48961000</v>
          </cell>
        </row>
        <row r="92">
          <cell r="B92">
            <v>40000</v>
          </cell>
          <cell r="C92">
            <v>331455926.09802091</v>
          </cell>
          <cell r="D92">
            <v>16572796.304901047</v>
          </cell>
          <cell r="E92">
            <v>49718388.914703138</v>
          </cell>
          <cell r="F92">
            <v>66291185.219604187</v>
          </cell>
          <cell r="G92">
            <v>352000</v>
          </cell>
          <cell r="H92">
            <v>16673000</v>
          </cell>
          <cell r="I92">
            <v>1058000</v>
          </cell>
          <cell r="J92">
            <v>50019000</v>
          </cell>
        </row>
        <row r="93">
          <cell r="B93">
            <v>40007</v>
          </cell>
          <cell r="C93">
            <v>326777415.94511509</v>
          </cell>
          <cell r="D93">
            <v>16338870.797255754</v>
          </cell>
          <cell r="E93">
            <v>49016612.391767263</v>
          </cell>
          <cell r="F93">
            <v>65355483.189023018</v>
          </cell>
          <cell r="G93">
            <v>-234000</v>
          </cell>
          <cell r="H93">
            <v>16439000</v>
          </cell>
          <cell r="I93">
            <v>-702000</v>
          </cell>
          <cell r="J93">
            <v>49317000</v>
          </cell>
        </row>
        <row r="94">
          <cell r="B94">
            <v>40028</v>
          </cell>
          <cell r="C94">
            <v>325113199.22404009</v>
          </cell>
          <cell r="D94">
            <v>16255659.961202005</v>
          </cell>
          <cell r="E94">
            <v>48766979.883606009</v>
          </cell>
          <cell r="F94">
            <v>65022639.84480802</v>
          </cell>
          <cell r="G94">
            <v>-83000</v>
          </cell>
          <cell r="H94">
            <v>16356000</v>
          </cell>
          <cell r="I94">
            <v>-250000</v>
          </cell>
          <cell r="J94">
            <v>49067000</v>
          </cell>
        </row>
        <row r="95">
          <cell r="B95">
            <v>40035</v>
          </cell>
          <cell r="C95">
            <v>320264449.289482</v>
          </cell>
          <cell r="D95">
            <v>16013222.464474101</v>
          </cell>
          <cell r="E95">
            <v>48039667.393422298</v>
          </cell>
          <cell r="F95">
            <v>64052889.857896402</v>
          </cell>
          <cell r="G95">
            <v>-242000</v>
          </cell>
          <cell r="H95">
            <v>16114000</v>
          </cell>
          <cell r="I95">
            <v>-727300</v>
          </cell>
          <cell r="J95">
            <v>48339700</v>
          </cell>
        </row>
        <row r="96">
          <cell r="B96">
            <v>40042</v>
          </cell>
          <cell r="C96">
            <v>321784100.42606539</v>
          </cell>
          <cell r="D96">
            <v>16089205.02130327</v>
          </cell>
          <cell r="E96">
            <v>48267615.063909806</v>
          </cell>
          <cell r="F96">
            <v>64356820.08521308</v>
          </cell>
          <cell r="G96">
            <v>75200</v>
          </cell>
          <cell r="H96">
            <v>16189200</v>
          </cell>
          <cell r="I96">
            <v>227800</v>
          </cell>
          <cell r="J96">
            <v>48567500</v>
          </cell>
        </row>
        <row r="97">
          <cell r="B97">
            <v>40049</v>
          </cell>
          <cell r="C97">
            <v>307847202.10725278</v>
          </cell>
          <cell r="D97">
            <v>15392360.105362639</v>
          </cell>
          <cell r="E97">
            <v>46177080.316087916</v>
          </cell>
          <cell r="F97">
            <v>61569440.421450555</v>
          </cell>
          <cell r="G97">
            <v>-696000</v>
          </cell>
          <cell r="H97">
            <v>15493200</v>
          </cell>
          <cell r="I97">
            <v>-2090000</v>
          </cell>
          <cell r="J97">
            <v>46477500</v>
          </cell>
        </row>
        <row r="98">
          <cell r="B98">
            <v>40064</v>
          </cell>
          <cell r="C98">
            <v>251996065.76643413</v>
          </cell>
          <cell r="D98">
            <v>12599803.288321707</v>
          </cell>
          <cell r="E98">
            <v>37799409.864965118</v>
          </cell>
          <cell r="F98">
            <v>50399213.15328683</v>
          </cell>
          <cell r="G98">
            <v>-2793000</v>
          </cell>
          <cell r="H98">
            <v>12700200</v>
          </cell>
          <cell r="I98">
            <v>-8378000</v>
          </cell>
          <cell r="J98">
            <v>38099500</v>
          </cell>
        </row>
        <row r="99">
          <cell r="B99">
            <v>40080</v>
          </cell>
          <cell r="C99">
            <v>249289213.31369856</v>
          </cell>
          <cell r="D99">
            <v>12464460.665684929</v>
          </cell>
          <cell r="E99">
            <v>37393381.997054785</v>
          </cell>
          <cell r="F99">
            <v>49857842.662739716</v>
          </cell>
          <cell r="G99">
            <v>-135000</v>
          </cell>
          <cell r="H99">
            <v>12565200</v>
          </cell>
          <cell r="I99">
            <v>-406000</v>
          </cell>
          <cell r="J99">
            <v>37693500</v>
          </cell>
        </row>
        <row r="100">
          <cell r="B100">
            <v>40091</v>
          </cell>
          <cell r="C100">
            <v>251250575.68093321</v>
          </cell>
          <cell r="D100">
            <v>12562528.784046661</v>
          </cell>
          <cell r="E100">
            <v>37687586.35213998</v>
          </cell>
          <cell r="F100">
            <v>50250115.136186644</v>
          </cell>
          <cell r="G100">
            <v>97800</v>
          </cell>
          <cell r="H100">
            <v>12663000</v>
          </cell>
          <cell r="I100">
            <v>294500</v>
          </cell>
          <cell r="J100">
            <v>37988000</v>
          </cell>
        </row>
        <row r="101">
          <cell r="B101">
            <v>40095</v>
          </cell>
          <cell r="C101">
            <v>251973831.98845521</v>
          </cell>
          <cell r="D101">
            <v>12598691.59942276</v>
          </cell>
          <cell r="E101">
            <v>37796074.798268281</v>
          </cell>
          <cell r="F101">
            <v>50394766.397691041</v>
          </cell>
          <cell r="G101">
            <v>100000</v>
          </cell>
          <cell r="H101">
            <v>12763000</v>
          </cell>
          <cell r="I101">
            <v>200000</v>
          </cell>
          <cell r="J101">
            <v>38188000</v>
          </cell>
        </row>
        <row r="102">
          <cell r="B102">
            <v>40105</v>
          </cell>
          <cell r="C102">
            <v>255025875.99334258</v>
          </cell>
          <cell r="D102">
            <v>12751293.799667129</v>
          </cell>
          <cell r="E102">
            <v>38253881.399001382</v>
          </cell>
          <cell r="F102">
            <v>51005175.198668517</v>
          </cell>
          <cell r="G102">
            <v>88000</v>
          </cell>
          <cell r="H102">
            <v>12851000</v>
          </cell>
          <cell r="I102">
            <v>365000</v>
          </cell>
          <cell r="J102">
            <v>38553000</v>
          </cell>
        </row>
        <row r="103">
          <cell r="B103">
            <v>40112</v>
          </cell>
          <cell r="C103">
            <v>260228033.90702271</v>
          </cell>
          <cell r="D103">
            <v>13011401.695351137</v>
          </cell>
          <cell r="E103">
            <v>39034205.086053409</v>
          </cell>
          <cell r="F103">
            <v>52045606.781404547</v>
          </cell>
          <cell r="G103">
            <v>261000</v>
          </cell>
          <cell r="H103">
            <v>13112000</v>
          </cell>
          <cell r="I103">
            <v>782000</v>
          </cell>
          <cell r="J103">
            <v>39335000</v>
          </cell>
        </row>
        <row r="104">
          <cell r="B104">
            <v>40133</v>
          </cell>
          <cell r="C104">
            <v>256782286.52080792</v>
          </cell>
          <cell r="D104">
            <v>12839114.326040396</v>
          </cell>
          <cell r="E104">
            <v>38517342.978121184</v>
          </cell>
          <cell r="F104">
            <v>51356457.304161586</v>
          </cell>
          <cell r="G104">
            <v>-172000</v>
          </cell>
          <cell r="H104">
            <v>12940000</v>
          </cell>
          <cell r="I104">
            <v>-517000</v>
          </cell>
          <cell r="J104">
            <v>38818000</v>
          </cell>
        </row>
        <row r="105">
          <cell r="B105">
            <v>40143</v>
          </cell>
          <cell r="C105">
            <v>258705043.28192389</v>
          </cell>
          <cell r="D105">
            <v>12935252.164096195</v>
          </cell>
          <cell r="E105">
            <v>38805756.492288582</v>
          </cell>
          <cell r="F105">
            <v>51741008.656384781</v>
          </cell>
          <cell r="G105">
            <v>96000</v>
          </cell>
          <cell r="H105">
            <v>13036000</v>
          </cell>
          <cell r="I105">
            <v>288000</v>
          </cell>
          <cell r="J105">
            <v>39106000</v>
          </cell>
        </row>
        <row r="106">
          <cell r="B106">
            <v>40154</v>
          </cell>
          <cell r="C106">
            <v>262983601.77596375</v>
          </cell>
          <cell r="D106">
            <v>13149180.088798188</v>
          </cell>
          <cell r="E106">
            <v>39447540.266394563</v>
          </cell>
          <cell r="F106">
            <v>52596720.355192751</v>
          </cell>
          <cell r="G106">
            <v>214000</v>
          </cell>
          <cell r="H106">
            <v>13250000</v>
          </cell>
          <cell r="I106">
            <v>642000</v>
          </cell>
          <cell r="J106">
            <v>39748000</v>
          </cell>
        </row>
        <row r="107">
          <cell r="B107">
            <v>40161</v>
          </cell>
          <cell r="C107">
            <v>260388718.21956086</v>
          </cell>
          <cell r="D107">
            <v>13019435.910978043</v>
          </cell>
          <cell r="E107">
            <v>39058307.732934125</v>
          </cell>
          <cell r="F107">
            <v>52077743.643912174</v>
          </cell>
          <cell r="G107">
            <v>-130000</v>
          </cell>
          <cell r="H107">
            <v>13120000</v>
          </cell>
          <cell r="I107">
            <v>-389000</v>
          </cell>
          <cell r="J107">
            <v>39359000</v>
          </cell>
        </row>
        <row r="108">
          <cell r="B108">
            <v>40168</v>
          </cell>
          <cell r="C108">
            <v>261986339.33468422</v>
          </cell>
          <cell r="D108">
            <v>13099316.966734212</v>
          </cell>
          <cell r="E108">
            <v>39297950.900202632</v>
          </cell>
          <cell r="F108">
            <v>52397267.866936848</v>
          </cell>
          <cell r="G108">
            <v>80000</v>
          </cell>
          <cell r="H108">
            <v>13200000</v>
          </cell>
          <cell r="I108">
            <v>239000</v>
          </cell>
          <cell r="J108">
            <v>39598000</v>
          </cell>
        </row>
        <row r="109">
          <cell r="B109">
            <v>40176</v>
          </cell>
          <cell r="C109">
            <v>263594694.82620403</v>
          </cell>
          <cell r="D109">
            <v>13179734.741310202</v>
          </cell>
          <cell r="E109">
            <v>39539204.223930605</v>
          </cell>
          <cell r="F109">
            <v>52718938.965240806</v>
          </cell>
          <cell r="G109">
            <v>109000</v>
          </cell>
          <cell r="H109">
            <v>13309000</v>
          </cell>
          <cell r="I109">
            <v>327000</v>
          </cell>
          <cell r="J109">
            <v>39925000</v>
          </cell>
        </row>
        <row r="110">
          <cell r="B110">
            <v>40182</v>
          </cell>
          <cell r="C110">
            <v>275286278.2976948</v>
          </cell>
          <cell r="D110">
            <v>13764313.91488474</v>
          </cell>
          <cell r="E110">
            <v>41292941.744654216</v>
          </cell>
          <cell r="F110">
            <v>55057255.659538962</v>
          </cell>
          <cell r="G110">
            <v>556000</v>
          </cell>
          <cell r="H110">
            <v>13865000</v>
          </cell>
          <cell r="I110">
            <v>1668000</v>
          </cell>
          <cell r="J110">
            <v>41593000</v>
          </cell>
        </row>
      </sheetData>
      <sheetData sheetId="9"/>
      <sheetData sheetId="1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3"/>
      <sheetName val="B-4"/>
      <sheetName val="1-bwb(cb)"/>
      <sheetName val="2 bwb(gb)"/>
      <sheetName val="3-bwb(eb)"/>
      <sheetName val="4-investment"/>
      <sheetName val="5-investment(equities)"/>
      <sheetName val="6-adv(pub &amp;pri)"/>
      <sheetName val="7-NPL"/>
      <sheetName val="8-mat-int repricing"/>
      <sheetName val="9-fcy advances"/>
      <sheetName val="10-mov of prov&amp; susp"/>
      <sheetName val="11-segment"/>
      <sheetName val="12-cash"/>
      <sheetName val="13-fassets schedule"/>
      <sheetName val="14-disposals"/>
      <sheetName val="15-other asset"/>
      <sheetName val="16-off balance sheet"/>
      <sheetName val="17-seg analysis"/>
      <sheetName val="18-deposit"/>
      <sheetName val="19-seg deposits"/>
      <sheetName val="20-mat &amp; int repricing"/>
      <sheetName val="21- bankdep"/>
      <sheetName val="22- borr(gb) "/>
      <sheetName val="23-borr(eb)"/>
      <sheetName val="24-other liab"/>
      <sheetName val="25-comm curr"/>
      <sheetName val="26-AUDITORS REMUN"/>
      <sheetName val="27-Other income"/>
      <sheetName val="28-Exch. &amp; Brok"/>
      <sheetName val="29-Director's remuneration"/>
      <sheetName val="statement 30"/>
      <sheetName val="Statement 30A"/>
      <sheetName val="Statement 30B"/>
      <sheetName val="B-6"/>
      <sheetName val="SCRR+CRR"/>
      <sheetName val="N-OUR"/>
      <sheetName val="I-B"/>
      <sheetName val="I-BR"/>
      <sheetName val="data"/>
      <sheetName val="Ctrl"/>
      <sheetName val="Exch Rate"/>
      <sheetName val="Ext CCPL"/>
      <sheetName val="Ext M&amp;A"/>
      <sheetName val="Retrieval"/>
      <sheetName val="Ext SME"/>
      <sheetName val="Ext Summary"/>
      <sheetName val="Ext WM"/>
      <sheetName val="Contra_REV_ Ext"/>
      <sheetName val="Balance Sheet"/>
      <sheetName val="CR.A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C6" t="str">
            <v>SUDAN</v>
          </cell>
        </row>
        <row r="8">
          <cell r="E8" t="str">
            <v>SUDANESE DINAR</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amp; LIAB B3A "/>
      <sheetName val="B3A plan"/>
      <sheetName val="B4A plan"/>
      <sheetName val="INCEXP"/>
      <sheetName val="affair"/>
      <sheetName val="INCOME &amp; EXP B4A"/>
      <sheetName val="1-bwb(cb)"/>
      <sheetName val="2-bwb(eb)"/>
      <sheetName val="3-investment"/>
      <sheetName val="4-investment(equities)"/>
      <sheetName val="5-equity income"/>
      <sheetName val="6-adv(pub &amp;pri)"/>
      <sheetName val="7-NPL"/>
      <sheetName val="8-mat-int repricing"/>
      <sheetName val="9-fcy advances"/>
      <sheetName val="10-mov of prov&amp; susp"/>
      <sheetName val="11-segment"/>
      <sheetName val="12-cash"/>
      <sheetName val="13-fassets schedule"/>
      <sheetName val="14-disposals"/>
      <sheetName val="15-other asset"/>
      <sheetName val="16-off balance sheet"/>
      <sheetName val="17-currency analysis"/>
      <sheetName val="18-seg analysis"/>
      <sheetName val="19-deposit"/>
      <sheetName val="20-curr analysis "/>
      <sheetName val="21-seg deposits"/>
      <sheetName val="22-mat &amp; int repricing"/>
      <sheetName val="23-borr(eb)"/>
      <sheetName val="24-other liab"/>
      <sheetName val="25-comm curr"/>
      <sheetName val="26-AUDITORS REMUN"/>
      <sheetName val="27-Other income"/>
      <sheetName val="28-Exch. &amp; Brok"/>
      <sheetName val="29-Director's remuneration"/>
      <sheetName val="inter group"/>
      <sheetName val="GLMASTBAL"/>
      <sheetName val="DPMASTBAL"/>
      <sheetName val="B-6"/>
    </sheetNames>
    <sheetDataSet>
      <sheetData sheetId="0"/>
      <sheetData sheetId="1"/>
      <sheetData sheetId="2"/>
      <sheetData sheetId="3"/>
      <sheetData sheetId="4"/>
      <sheetData sheetId="5"/>
      <sheetData sheetId="6" refreshError="1">
        <row r="5">
          <cell r="B5" t="str">
            <v>SUDANESE DINAR</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omp (2)"/>
      <sheetName val="Tax Comp"/>
      <sheetName val="ILL-Rental Received"/>
      <sheetName val="FABM-Rental Received"/>
      <sheetName val="ILL-Finance Income"/>
      <sheetName val="Consolid Lease Dep."/>
      <sheetName val="Consolid Lease Matured"/>
      <sheetName val="Consolid Lease Terminated"/>
      <sheetName val="Tax Dep. Own Asset"/>
      <sheetName val="FA-Disposal-Gain-Loss-Final-Det"/>
      <sheetName val="Recon-CG-DI"/>
      <sheetName val="Dividend Income"/>
      <sheetName val="Commissin Income"/>
      <sheetName val="Allocation of expenses"/>
      <sheetName val="Donation"/>
      <sheetName val="Tax Deduction-1"/>
      <sheetName val="T665-01"/>
      <sheetName val="T-Shares"/>
      <sheetName val="T665-03"/>
      <sheetName val="T665-04"/>
      <sheetName val="CIBG-665-05"/>
      <sheetName val="Usege Fee (SBLC)"/>
      <sheetName val="T665-06"/>
      <sheetName val="FABM"/>
      <sheetName val="TDep"/>
      <sheetName val="LeaDep-Only FABM"/>
      <sheetName val="FA-Disposal-Gain-Loss"/>
      <sheetName val="OwnDep"/>
      <sheetName val="TP1"/>
      <sheetName val="TP2"/>
      <sheetName val="Application DITR"/>
      <sheetName val="1-151 (3)"/>
      <sheetName val="Rentals-SAM KHI"/>
      <sheetName val="Control"/>
      <sheetName val="Tax_Comp_(2)"/>
      <sheetName val="Tax_Comp"/>
      <sheetName val="ILL-Rental_Received"/>
      <sheetName val="FABM-Rental_Received"/>
      <sheetName val="ILL-Finance_Income"/>
      <sheetName val="Consolid_Lease_Dep_"/>
      <sheetName val="Consolid_Lease_Matured"/>
      <sheetName val="Consolid_Lease_Terminated"/>
      <sheetName val="Tax_Dep__Own_Asset"/>
      <sheetName val="Dividend_Income"/>
      <sheetName val="Commissin_Income"/>
      <sheetName val="Allocation_of_expenses"/>
      <sheetName val="Tax_Deduction-1"/>
      <sheetName val="Usege_Fee_(SBLC)"/>
      <sheetName val="LeaDep-Only_FABM"/>
      <sheetName val="Application_DITR"/>
      <sheetName val="1-151_(3)"/>
      <sheetName val="Rentals-SAM_KHI"/>
      <sheetName val="Lists"/>
      <sheetName val="Parent-restr"/>
      <sheetName val="Tax_Comp_(2)1"/>
      <sheetName val="Tax_Comp1"/>
      <sheetName val="ILL-Rental_Received1"/>
      <sheetName val="FABM-Rental_Received1"/>
      <sheetName val="ILL-Finance_Income1"/>
      <sheetName val="Consolid_Lease_Dep_1"/>
      <sheetName val="Consolid_Lease_Matured1"/>
      <sheetName val="Consolid_Lease_Terminated1"/>
      <sheetName val="Tax_Dep__Own_Asset1"/>
      <sheetName val="Dividend_Income1"/>
      <sheetName val="Commissin_Income1"/>
      <sheetName val="Allocation_of_expenses1"/>
      <sheetName val="Tax_Deduction-11"/>
      <sheetName val="Usege_Fee_(SBLC)1"/>
      <sheetName val="LeaDep-Only_FABM1"/>
      <sheetName val="Application_DITR1"/>
      <sheetName val="1-151_(3)1"/>
      <sheetName val="Rentals-SAM_KHI1"/>
      <sheetName val="Currency"/>
      <sheetName val="Categoried of Deposit (2)"/>
      <sheetName val="B.S AND P &amp; L"/>
      <sheetName val="CP STATytd"/>
      <sheetName val="Ctrl"/>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 val="Sheet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ummary"/>
      <sheetName val="Balance Sheet"/>
      <sheetName val="links"/>
      <sheetName val="Income Statement"/>
      <sheetName val="NAV"/>
      <sheetName val="Investment"/>
      <sheetName val="Asset allocation"/>
      <sheetName val="key indicators"/>
      <sheetName val="Graphs"/>
      <sheetName val="Graphs Data"/>
      <sheetName val="Other Analytical Procedures"/>
      <sheetName val="Tickmarks"/>
    </sheetNames>
    <sheetDataSet>
      <sheetData sheetId="0" refreshError="1"/>
      <sheetData sheetId="1" refreshError="1"/>
      <sheetData sheetId="2" refreshError="1">
        <row r="4">
          <cell r="E4">
            <v>0.05</v>
          </cell>
          <cell r="G4">
            <v>0</v>
          </cell>
        </row>
        <row r="8">
          <cell r="C8" t="str">
            <v>#TRIAL BALANCE</v>
          </cell>
          <cell r="D8">
            <v>53664514</v>
          </cell>
        </row>
        <row r="20">
          <cell r="C20">
            <v>0</v>
          </cell>
          <cell r="D20">
            <v>253325640</v>
          </cell>
          <cell r="J20">
            <v>927554771</v>
          </cell>
        </row>
        <row r="28">
          <cell r="C28" t="e">
            <v>#VALUE!</v>
          </cell>
          <cell r="D28">
            <v>-3624969</v>
          </cell>
          <cell r="J28">
            <v>-3715816</v>
          </cell>
        </row>
        <row r="31">
          <cell r="C31" t="e">
            <v>#VALUE!</v>
          </cell>
          <cell r="D31">
            <v>249700671</v>
          </cell>
          <cell r="J31">
            <v>923838955</v>
          </cell>
        </row>
      </sheetData>
      <sheetData sheetId="3" refreshError="1"/>
      <sheetData sheetId="4" refreshError="1">
        <row r="3">
          <cell r="C3">
            <v>40359</v>
          </cell>
          <cell r="E3">
            <v>39994</v>
          </cell>
          <cell r="L3">
            <v>39629</v>
          </cell>
        </row>
        <row r="4">
          <cell r="G4">
            <v>0.05</v>
          </cell>
          <cell r="I4">
            <v>0</v>
          </cell>
        </row>
        <row r="8">
          <cell r="C8" t="str">
            <v>#TRIAL BALANCE</v>
          </cell>
          <cell r="E8">
            <v>1374330</v>
          </cell>
          <cell r="L8">
            <v>-4450742</v>
          </cell>
        </row>
        <row r="18">
          <cell r="C18" t="str">
            <v>#TRIAL BALANCE</v>
          </cell>
          <cell r="E18">
            <v>5309699</v>
          </cell>
        </row>
        <row r="20">
          <cell r="C20">
            <v>0</v>
          </cell>
          <cell r="E20">
            <v>-84104499</v>
          </cell>
          <cell r="L20">
            <v>-71807536</v>
          </cell>
        </row>
        <row r="22">
          <cell r="C22" t="str">
            <v>#TRIAL BALANCE</v>
          </cell>
          <cell r="E22">
            <v>9025989</v>
          </cell>
          <cell r="L22">
            <v>9154099</v>
          </cell>
        </row>
        <row r="23">
          <cell r="C23" t="str">
            <v>#TRIAL BALANCE</v>
          </cell>
          <cell r="E23">
            <v>1245242</v>
          </cell>
          <cell r="L23">
            <v>1157922</v>
          </cell>
        </row>
        <row r="24">
          <cell r="C24" t="str">
            <v>#TRIAL BALANCE</v>
          </cell>
          <cell r="E24">
            <v>539855</v>
          </cell>
          <cell r="L24">
            <v>619638</v>
          </cell>
        </row>
        <row r="25">
          <cell r="C25" t="str">
            <v>#TRIAL BALANCE</v>
          </cell>
          <cell r="E25">
            <v>245679</v>
          </cell>
          <cell r="L25">
            <v>107497</v>
          </cell>
        </row>
        <row r="37">
          <cell r="C37">
            <v>0</v>
          </cell>
          <cell r="E37">
            <v>48942818</v>
          </cell>
          <cell r="L37">
            <v>12087644</v>
          </cell>
        </row>
        <row r="40">
          <cell r="C40">
            <v>0</v>
          </cell>
          <cell r="E40">
            <v>-35161681</v>
          </cell>
          <cell r="L40">
            <v>-59719892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XLI"/>
      <sheetName val="Non-Statistical_Sampling"/>
      <sheetName val="First_Sample_Results"/>
      <sheetName val="TRAN"/>
      <sheetName val="AUM Analysis"/>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refreshError="1"/>
      <sheetData sheetId="8"/>
      <sheetData sheetId="9"/>
      <sheetData sheetId="10" refreshError="1"/>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BER"/>
      <sheetName val="Main"/>
      <sheetName val="ORP"/>
      <sheetName val="Encash"/>
      <sheetName val="Pay"/>
      <sheetName val="TBA"/>
      <sheetName val="ORP2"/>
      <sheetName val="OPR1"/>
      <sheetName val="DialogSBPDisc"/>
      <sheetName val="DialogSBPRRepo"/>
      <sheetName val="DialogR_RepoMTY"/>
      <sheetName val="DialogRepoMTY"/>
      <sheetName val="DialogSBPRepo"/>
      <sheetName val="dialmain"/>
      <sheetName val="Module6"/>
      <sheetName val="Module5"/>
      <sheetName val="DialogSBPORP"/>
      <sheetName val="RREPOMAT"/>
      <sheetName val="TBillsAuction"/>
      <sheetName val="Payment"/>
      <sheetName val="Encashment"/>
      <sheetName val="TBILLS"/>
      <sheetName val="TB-PRICE"/>
      <sheetName val="OMO"/>
      <sheetName val="Cheque"/>
      <sheetName val="Lists"/>
      <sheetName val="Module2"/>
      <sheetName val="Module1"/>
      <sheetName val="Module3"/>
      <sheetName val="Module4"/>
      <sheetName val="Module7"/>
      <sheetName val="Module8"/>
      <sheetName val="Module9"/>
      <sheetName val="Module10"/>
      <sheetName val="Module11"/>
      <sheetName val="Module12"/>
      <sheetName val="BIDAUC"/>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Drop Down"/>
      <sheetName val="Cover sheet"/>
      <sheetName val="Consolidated"/>
      <sheetName val="Data Submission"/>
      <sheetName val="Lookup Tables"/>
      <sheetName val="Current Tax"/>
      <sheetName val="books"/>
      <sheetName val="Drop_Down"/>
      <sheetName val="Cover_sheet"/>
      <sheetName val="Current_Tax"/>
      <sheetName val="SON"/>
      <sheetName val="AKUH"/>
      <sheetName val="Sub HMC"/>
      <sheetName val="TRIL9900"/>
      <sheetName val="T-ADD98"/>
      <sheetName val="SH___Match_Manually"/>
      <sheetName val="SH___Prior_Month_Data"/>
      <sheetName val="SAP___Unmatched_Data"/>
      <sheetName val="SAP___Current_Month_Data"/>
      <sheetName val="Drop_Down1"/>
      <sheetName val="Cover_sheet1"/>
      <sheetName val="Current_Tax1"/>
      <sheetName val="td"/>
      <sheetName val="cd "/>
      <sheetName val="adp_or"/>
      <sheetName val="c_b"/>
      <sheetName val="rc"/>
      <sheetName val="f_f"/>
      <sheetName val="tax"/>
      <sheetName val="others"/>
      <sheetName val="acct"/>
      <sheetName val="Projections"/>
      <sheetName val="CHALLAN"/>
      <sheetName val="B-S(p)"/>
      <sheetName val="16"/>
      <sheetName val="Raw Combined Trial"/>
      <sheetName val="Sub_HMC"/>
      <sheetName val="Data_Submission"/>
      <sheetName val="Lookup_Tables"/>
      <sheetName val="Sub_HMC1"/>
      <sheetName val="Data_Submission1"/>
      <sheetName val="Lookup_Tables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Currency"/>
      <sheetName val="DropDown"/>
      <sheetName val="Non-Statistical Sampling"/>
      <sheetName val="PVG15K(Non-Red)"/>
      <sheetName val="TDS"/>
      <sheetName val="B.S AND P &amp; L"/>
      <sheetName val="Main"/>
      <sheetName val="Parameters"/>
      <sheetName val="Cutt"/>
      <sheetName val="Dec"/>
      <sheetName val="Note3-24"/>
      <sheetName val="bs&amp;Pl"/>
      <sheetName val="NORMAL"/>
      <sheetName val="Sub_HMC14"/>
      <sheetName val="Data_Submission14"/>
      <sheetName val="Lookup_Tables14"/>
      <sheetName val="Current_Tax14"/>
      <sheetName val="Drop_Down3"/>
      <sheetName val="Cover_sheet3"/>
      <sheetName val="Input"/>
      <sheetName val="HideSheet"/>
      <sheetName val="Balance Sheet"/>
      <sheetName val="Income Statement"/>
      <sheetName val="Data Entry"/>
      <sheetName val="Data Chart"/>
      <sheetName val="Asset Chart"/>
      <sheetName val="Income Chart"/>
      <sheetName val="Cash Flow Statement"/>
      <sheetName val="11"/>
      <sheetName val="Total"/>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Variables AFG36B"/>
      <sheetName val="Adv to vendor"/>
      <sheetName val="GP Analysis"/>
      <sheetName val="FundsNW"/>
      <sheetName val="Stock in Trade"/>
      <sheetName val="E"/>
      <sheetName val="PL"/>
      <sheetName val="CRC"/>
      <sheetName val="Links"/>
      <sheetName val="DEPRECIATION"/>
      <sheetName val="NOTES B-SHEET"/>
      <sheetName val="NOTES P.L."/>
      <sheetName val="LIST OF PROVISION"/>
    </sheetNames>
    <sheetDataSet>
      <sheetData sheetId="0" refreshError="1">
        <row r="5">
          <cell r="BH5" t="str">
            <v>Segment-wise summary of additions for the month</v>
          </cell>
        </row>
        <row r="6">
          <cell r="I6" t="str">
            <v>TECH-OPS</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Z6" t="str">
            <v>MARKET</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BH6" t="str">
            <v>TOTAL</v>
          </cell>
        </row>
        <row r="7">
          <cell r="B7" t="str">
            <v>S. #</v>
          </cell>
          <cell r="C7" t="str">
            <v>CAR #</v>
          </cell>
          <cell r="D7" t="str">
            <v>PARTICULARS</v>
          </cell>
          <cell r="E7" t="str">
            <v>RUPEES</v>
          </cell>
          <cell r="F7" t="str">
            <v>CATEGORY</v>
          </cell>
          <cell r="G7" t="str">
            <v>SEGMENT</v>
          </cell>
          <cell r="I7" t="str">
            <v>LI</v>
          </cell>
          <cell r="J7">
            <v>0</v>
          </cell>
          <cell r="K7" t="str">
            <v>Bld.</v>
          </cell>
          <cell r="L7">
            <v>0</v>
          </cell>
          <cell r="M7" t="str">
            <v>BE</v>
          </cell>
          <cell r="N7">
            <v>0</v>
          </cell>
          <cell r="O7" t="str">
            <v>P&amp;M</v>
          </cell>
          <cell r="P7">
            <v>0</v>
          </cell>
          <cell r="Q7" t="str">
            <v>F&amp;F</v>
          </cell>
          <cell r="R7">
            <v>0</v>
          </cell>
          <cell r="S7" t="str">
            <v>OM&amp;E</v>
          </cell>
          <cell r="T7">
            <v>0</v>
          </cell>
          <cell r="U7" t="str">
            <v>CE</v>
          </cell>
          <cell r="V7">
            <v>0</v>
          </cell>
          <cell r="W7" t="str">
            <v>CWIP</v>
          </cell>
          <cell r="X7">
            <v>0</v>
          </cell>
          <cell r="Z7" t="str">
            <v>LI</v>
          </cell>
          <cell r="AA7">
            <v>0</v>
          </cell>
          <cell r="AB7" t="str">
            <v>Bld.</v>
          </cell>
          <cell r="AC7">
            <v>0</v>
          </cell>
          <cell r="AD7" t="str">
            <v>BE</v>
          </cell>
          <cell r="AE7">
            <v>0</v>
          </cell>
          <cell r="AF7" t="str">
            <v>P&amp;M</v>
          </cell>
          <cell r="AG7">
            <v>0</v>
          </cell>
          <cell r="AH7" t="str">
            <v>F&amp;F</v>
          </cell>
          <cell r="AI7">
            <v>0</v>
          </cell>
          <cell r="AJ7" t="str">
            <v>OM&amp;E</v>
          </cell>
          <cell r="AK7">
            <v>0</v>
          </cell>
          <cell r="AL7" t="str">
            <v>CE</v>
          </cell>
          <cell r="AM7">
            <v>0</v>
          </cell>
          <cell r="AN7" t="str">
            <v>CWIP</v>
          </cell>
          <cell r="AO7">
            <v>0</v>
          </cell>
          <cell r="BH7" t="str">
            <v>Tech-ops</v>
          </cell>
          <cell r="BI7">
            <v>0</v>
          </cell>
          <cell r="BJ7" t="str">
            <v>Market</v>
          </cell>
          <cell r="BK7">
            <v>0</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F25">
            <v>0</v>
          </cell>
          <cell r="G25">
            <v>0</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amp; Liabilities"/>
      <sheetName val="Income Statement"/>
      <sheetName val="Movement in Unit Holders"/>
      <sheetName val="Distribution"/>
      <sheetName val="Cash Flow"/>
      <sheetName val="Note 1-2.5"/>
      <sheetName val="Note 2.6-4"/>
      <sheetName val="Note 4.1-4.2 new"/>
      <sheetName val="Note 5-15"/>
      <sheetName val="Note16-19"/>
      <sheetName val="Note 17-17.3"/>
      <sheetName val="Note20 to 23"/>
      <sheetName val="Annexure"/>
      <sheetName val="Note20-25"/>
      <sheetName val="superseded note-investments"/>
      <sheetName val="Assets_&amp;_Liabilities"/>
      <sheetName val="Income_Statement"/>
      <sheetName val="Movement_in_Unit_Holders"/>
      <sheetName val="Cash_Flow"/>
      <sheetName val="Note_1-2_5"/>
      <sheetName val="Note_2_6-4"/>
      <sheetName val="Note_4_1-4_2_new"/>
      <sheetName val="Note_5-15"/>
      <sheetName val="Note_17-17_3"/>
      <sheetName val="Note20_to_23"/>
      <sheetName val="superseded_note-investments"/>
      <sheetName val="Tables"/>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IE-DEC-06-DOM"/>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Augbkp98"/>
      <sheetName val="2000_ Projects Summary"/>
      <sheetName val="Sheet5"/>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DOMOVS"/>
      <sheetName val="BS"/>
      <sheetName val="Non-Statistical Sampling"/>
      <sheetName val="REV VAR INC"/>
      <sheetName val="EDP_Euros"/>
      <sheetName val="Iberdrola_Euros"/>
      <sheetName val="Revenue-Fire-Marine-Motor"/>
      <sheetName val="Graphs 1"/>
      <sheetName val="Macro1"/>
      <sheetName val="Summary"/>
      <sheetName val="Grouping"/>
      <sheetName val="Notes__2_"/>
      <sheetName val="Non-Statistical_Sampling"/>
      <sheetName val="REV_VAR_INC"/>
      <sheetName val="Statement_of_Claims"/>
      <sheetName val="Report .1"/>
      <sheetName val="Final Accounts 2001As per Audit"/>
      <sheetName val="MMR"/>
      <sheetName val="Aylık"/>
      <sheetName val="Segment_new_1"/>
      <sheetName val="Drop_down"/>
      <sheetName val="16-Avg_Sales_Price"/>
      <sheetName val="stdd_costBPCS"/>
      <sheetName val="Net"/>
      <sheetName val="Profiles"/>
      <sheetName val="ៀFinal Accou"/>
      <sheetName val="ḜFinal Accou"/>
      <sheetName val="⒐Final Accou"/>
      <sheetName val="nt__5"/>
      <sheetName val="nt__6"/>
      <sheetName val="nt__7"/>
      <sheetName val="nt__8"/>
      <sheetName val="nt__9"/>
      <sheetName val="DATABASE"/>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Adv to vendor"/>
      <sheetName val="GP Analysis"/>
      <sheetName val="FundsNW"/>
      <sheetName val="Stock in Trade"/>
      <sheetName val="Abu_Dhabi"/>
      <sheetName val="Rate Verification"/>
      <sheetName val="Product Wise Breakup"/>
      <sheetName val="Monthly breakup"/>
      <sheetName val="Categoried of Deposit (2)"/>
      <sheetName val="PPC-ORD DTL"/>
      <sheetName val="A-C CODE &amp; NAME"/>
      <sheetName val="会社別"/>
      <sheetName val="B-6"/>
      <sheetName val="Global Data"/>
      <sheetName val="CHALLAN"/>
      <sheetName val="Validation"/>
      <sheetName val="Worksheet"/>
      <sheetName val="macro d'éval"/>
      <sheetName val="PL "/>
      <sheetName val="Notes"/>
      <sheetName val="Rentals-SAM KHI"/>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 val="Notes1-5"/>
      <sheetName val="BSDOMOVS"/>
    </sheetNames>
    <sheetDataSet>
      <sheetData sheetId="0"/>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Equity"/>
      <sheetName val="GD"/>
      <sheetName val="GE"/>
      <sheetName val="GF"/>
      <sheetName val="GG"/>
      <sheetName val="P&amp;L-QTR"/>
      <sheetName val="GD-QTR"/>
      <sheetName val="GE-QTR"/>
      <sheetName val="GF-QTR"/>
      <sheetName val="CF"/>
      <sheetName val="Notes"/>
      <sheetName val="Adjustment"/>
      <sheetName val="Equity (2)"/>
      <sheetName val="Equity_(2)"/>
      <sheetName val="Aylı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Currency"/>
      <sheetName val="DropDown"/>
      <sheetName val="Customize Your Invoice"/>
      <sheetName val="SVR-Interface"/>
      <sheetName val="ImpPurJournal"/>
      <sheetName val="Pharma - Govt"/>
      <sheetName val="Sheet1"/>
      <sheetName val="Detail for BOD approval"/>
      <sheetName val="Notes"/>
      <sheetName val="Classification"/>
      <sheetName val="Notes1-5"/>
      <sheetName val="Cutt"/>
      <sheetName val="TRAN"/>
      <sheetName val="INPUT"/>
      <sheetName val="Bal Project Wise"/>
      <sheetName val="AT&amp;T"/>
      <sheetName val="AT&amp;T Canada"/>
      <sheetName val="Bell Nexxia"/>
      <sheetName val="Local+dil (Ex-stock)"/>
      <sheetName val="Augbkp98"/>
      <sheetName val="Notes1_5"/>
      <sheetName val="CARs' 99 Summary Info. (B&amp;A)"/>
      <sheetName val="ProfitProv"/>
      <sheetName val="NOTE1-19"/>
      <sheetName val="B-S(p)"/>
      <sheetName val="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Links"/>
      <sheetName val="Value In Use - Trea"/>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Macro1"/>
      <sheetName val="E"/>
      <sheetName val="A-C CODE &amp; NAME"/>
      <sheetName val="MarchSL904"/>
      <sheetName val="BSDOMOVS"/>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Valuation"/>
      <sheetName val="LT loan"/>
      <sheetName val="working"/>
      <sheetName val="Addition"/>
      <sheetName val="A1"/>
      <sheetName val="Value_In_Use_-_Trea"/>
      <sheetName val="Vendors"/>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 val="TB"/>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Documentation"/>
      <sheetName val="woRKING"/>
    </sheetNames>
    <sheetDataSet>
      <sheetData sheetId="0"/>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at-A07"/>
      <sheetName val="CBG"/>
      <sheetName val="Sheet2"/>
      <sheetName val="Sheet1"/>
      <sheetName val="Credit by borrower"/>
      <sheetName val="break up"/>
      <sheetName val="December 06"/>
      <sheetName val="November 06"/>
    </sheetNames>
    <sheetDataSet>
      <sheetData sheetId="0"/>
      <sheetData sheetId="1">
        <row r="3">
          <cell r="H3" t="str">
            <v>PORTFOLIO STATEMENT</v>
          </cell>
        </row>
        <row r="4">
          <cell r="H4" t="str">
            <v>JS BANK LIMITED</v>
          </cell>
        </row>
        <row r="5">
          <cell r="H5" t="str">
            <v>CBG/Commercial</v>
          </cell>
        </row>
        <row r="6">
          <cell r="H6" t="str">
            <v>For the month of SEP 2008</v>
          </cell>
        </row>
        <row r="8">
          <cell r="U8" t="str">
            <v>Approved Limit</v>
          </cell>
          <cell r="Y8" t="str">
            <v>Outstanding</v>
          </cell>
        </row>
        <row r="9">
          <cell r="B9" t="str">
            <v>Sr #</v>
          </cell>
          <cell r="C9" t="str">
            <v xml:space="preserve"> Branch Name</v>
          </cell>
          <cell r="D9" t="str">
            <v>CIF</v>
          </cell>
          <cell r="E9" t="str">
            <v>A/c No.New</v>
          </cell>
          <cell r="F9" t="str">
            <v>Name of the Customer</v>
          </cell>
          <cell r="G9" t="str">
            <v>Group Name</v>
          </cell>
          <cell r="H9" t="str">
            <v>Legal Structure</v>
          </cell>
          <cell r="I9" t="str">
            <v>JS Industry Sector</v>
          </cell>
          <cell r="J9" t="str">
            <v>Industry Concentration(%)</v>
          </cell>
          <cell r="K9" t="str">
            <v>Nature of Business (Retail – Services – Manufacturer)</v>
          </cell>
          <cell r="L9" t="str">
            <v>Type of Industry</v>
          </cell>
          <cell r="M9" t="str">
            <v>Line of Business (CBG/Commercial/Consumer)</v>
          </cell>
          <cell r="N9" t="str">
            <v>Relationship Manager</v>
          </cell>
          <cell r="O9" t="str">
            <v xml:space="preserve">Approval Status (Initial, Annual, Interim) </v>
          </cell>
          <cell r="P9" t="str">
            <v xml:space="preserve">CA approved on </v>
          </cell>
          <cell r="Q9" t="str">
            <v>Review Date</v>
          </cell>
          <cell r="T9" t="str">
            <v>Nature of Limit</v>
          </cell>
          <cell r="U9" t="str">
            <v xml:space="preserve">Funded </v>
          </cell>
          <cell r="V9" t="str">
            <v>Non-Funded</v>
          </cell>
          <cell r="W9" t="str">
            <v>Sub limits</v>
          </cell>
          <cell r="X9" t="str">
            <v>Amount</v>
          </cell>
          <cell r="Y9" t="str">
            <v>Funded</v>
          </cell>
          <cell r="Z9" t="str">
            <v>Non-Funded</v>
          </cell>
          <cell r="AA9" t="str">
            <v>Total</v>
          </cell>
          <cell r="AB9" t="str">
            <v>Basis</v>
          </cell>
          <cell r="AC9" t="str">
            <v>Rate Inputted on System</v>
          </cell>
          <cell r="AD9" t="str">
            <v>Security</v>
          </cell>
          <cell r="AE9" t="str">
            <v>Security Value</v>
          </cell>
          <cell r="AF9" t="str">
            <v>ORR</v>
          </cell>
          <cell r="AG9" t="str">
            <v>ACCRUED M.UP</v>
          </cell>
          <cell r="AH9" t="str">
            <v>Borrower code</v>
          </cell>
        </row>
        <row r="10">
          <cell r="B10">
            <v>1</v>
          </cell>
          <cell r="C10" t="str">
            <v>LAHORE</v>
          </cell>
        </row>
        <row r="11">
          <cell r="B11">
            <v>2</v>
          </cell>
          <cell r="C11" t="str">
            <v>KARACHI-SITE</v>
          </cell>
        </row>
        <row r="12">
          <cell r="B12">
            <v>2</v>
          </cell>
          <cell r="C12" t="str">
            <v>KARACHI-SITE</v>
          </cell>
        </row>
        <row r="13">
          <cell r="B13">
            <v>3</v>
          </cell>
          <cell r="C13" t="str">
            <v>LAHORE</v>
          </cell>
        </row>
        <row r="14">
          <cell r="B14">
            <v>3</v>
          </cell>
          <cell r="C14" t="str">
            <v>LAHORE</v>
          </cell>
        </row>
        <row r="15">
          <cell r="B15">
            <v>4</v>
          </cell>
          <cell r="C15" t="str">
            <v>KARACHI-KSE</v>
          </cell>
        </row>
        <row r="16">
          <cell r="B16">
            <v>5</v>
          </cell>
          <cell r="C16" t="str">
            <v>KARACHI-KSE</v>
          </cell>
        </row>
        <row r="17">
          <cell r="B17">
            <v>6</v>
          </cell>
          <cell r="C17" t="str">
            <v>KARACHI-KSE</v>
          </cell>
        </row>
        <row r="18">
          <cell r="B18">
            <v>7</v>
          </cell>
          <cell r="C18" t="str">
            <v>LAHORE</v>
          </cell>
        </row>
        <row r="19">
          <cell r="B19">
            <v>7</v>
          </cell>
          <cell r="C19" t="str">
            <v>LAHORE</v>
          </cell>
        </row>
        <row r="20">
          <cell r="B20">
            <v>7</v>
          </cell>
          <cell r="C20" t="str">
            <v>LAHORE</v>
          </cell>
        </row>
        <row r="21">
          <cell r="B21">
            <v>7</v>
          </cell>
          <cell r="C21" t="str">
            <v>LAHORE</v>
          </cell>
        </row>
        <row r="22">
          <cell r="B22">
            <v>7</v>
          </cell>
        </row>
        <row r="23">
          <cell r="B23">
            <v>7</v>
          </cell>
          <cell r="C23" t="str">
            <v>LAHORE</v>
          </cell>
        </row>
        <row r="24">
          <cell r="B24">
            <v>7</v>
          </cell>
          <cell r="C24" t="str">
            <v>LAHORE</v>
          </cell>
        </row>
        <row r="25">
          <cell r="B25">
            <v>7</v>
          </cell>
          <cell r="C25" t="str">
            <v>LAHORE</v>
          </cell>
        </row>
        <row r="26">
          <cell r="B26">
            <v>8</v>
          </cell>
          <cell r="C26" t="str">
            <v>LAHORE</v>
          </cell>
        </row>
        <row r="27">
          <cell r="B27">
            <v>8</v>
          </cell>
          <cell r="C27" t="str">
            <v>LAHORE</v>
          </cell>
        </row>
        <row r="28">
          <cell r="B28">
            <v>8</v>
          </cell>
          <cell r="C28" t="str">
            <v>LAHORE</v>
          </cell>
        </row>
        <row r="29">
          <cell r="B29">
            <v>8</v>
          </cell>
          <cell r="C29" t="str">
            <v>LAHORE</v>
          </cell>
        </row>
        <row r="30">
          <cell r="B30">
            <v>8</v>
          </cell>
          <cell r="C30" t="str">
            <v>LAHORE</v>
          </cell>
        </row>
        <row r="31">
          <cell r="B31">
            <v>8</v>
          </cell>
          <cell r="C31" t="str">
            <v>LAHORE</v>
          </cell>
        </row>
        <row r="32">
          <cell r="B32">
            <v>9</v>
          </cell>
          <cell r="C32" t="str">
            <v>KARACHI-KSE</v>
          </cell>
        </row>
        <row r="33">
          <cell r="B33">
            <v>10</v>
          </cell>
          <cell r="C33" t="str">
            <v>LAHORE</v>
          </cell>
        </row>
        <row r="34">
          <cell r="B34">
            <v>11</v>
          </cell>
          <cell r="C34" t="str">
            <v>KARACHI-KSE</v>
          </cell>
        </row>
        <row r="35">
          <cell r="B35">
            <v>12</v>
          </cell>
          <cell r="C35" t="str">
            <v>KARACHI-KSE</v>
          </cell>
        </row>
        <row r="36">
          <cell r="C36" t="str">
            <v>KARACHI</v>
          </cell>
        </row>
        <row r="37">
          <cell r="B37">
            <v>13</v>
          </cell>
          <cell r="C37" t="str">
            <v>KARACHI</v>
          </cell>
        </row>
        <row r="38">
          <cell r="B38">
            <v>14</v>
          </cell>
          <cell r="C38" t="str">
            <v>KARACHI</v>
          </cell>
        </row>
        <row r="39">
          <cell r="B39">
            <v>14</v>
          </cell>
          <cell r="C39" t="str">
            <v>KARACHI</v>
          </cell>
        </row>
        <row r="40">
          <cell r="B40">
            <v>15</v>
          </cell>
          <cell r="C40" t="str">
            <v>KARACHI</v>
          </cell>
        </row>
        <row r="41">
          <cell r="B41">
            <v>15</v>
          </cell>
          <cell r="C41" t="str">
            <v>KARACHI</v>
          </cell>
        </row>
        <row r="42">
          <cell r="B42">
            <v>15</v>
          </cell>
          <cell r="C42" t="str">
            <v>KARACHI</v>
          </cell>
        </row>
        <row r="43">
          <cell r="B43">
            <v>15</v>
          </cell>
          <cell r="C43" t="str">
            <v>KARACHI</v>
          </cell>
        </row>
        <row r="44">
          <cell r="B44">
            <v>15</v>
          </cell>
          <cell r="C44" t="str">
            <v>KARACHI</v>
          </cell>
        </row>
        <row r="45">
          <cell r="B45">
            <v>15</v>
          </cell>
          <cell r="C45" t="str">
            <v>KARACHI</v>
          </cell>
        </row>
        <row r="46">
          <cell r="B46">
            <v>15</v>
          </cell>
          <cell r="C46" t="str">
            <v>KARACHI</v>
          </cell>
        </row>
        <row r="47">
          <cell r="B47">
            <v>15</v>
          </cell>
          <cell r="C47" t="str">
            <v>KARACHI</v>
          </cell>
        </row>
        <row r="48">
          <cell r="B48">
            <v>15</v>
          </cell>
          <cell r="C48" t="str">
            <v>KARACHI</v>
          </cell>
        </row>
        <row r="49">
          <cell r="B49">
            <v>16</v>
          </cell>
          <cell r="C49" t="str">
            <v>KARACHI-KSE</v>
          </cell>
        </row>
        <row r="50">
          <cell r="B50">
            <v>17</v>
          </cell>
          <cell r="C50" t="str">
            <v>KARACHI</v>
          </cell>
        </row>
        <row r="51">
          <cell r="B51">
            <v>17</v>
          </cell>
          <cell r="C51" t="str">
            <v>KARACHI</v>
          </cell>
        </row>
        <row r="52">
          <cell r="B52">
            <v>18</v>
          </cell>
          <cell r="C52" t="str">
            <v>KARACHI</v>
          </cell>
        </row>
        <row r="53">
          <cell r="B53">
            <v>18</v>
          </cell>
          <cell r="C53" t="str">
            <v>KARACHI</v>
          </cell>
        </row>
        <row r="54">
          <cell r="B54">
            <v>18</v>
          </cell>
          <cell r="C54" t="str">
            <v>KARACHI</v>
          </cell>
        </row>
        <row r="55">
          <cell r="B55">
            <v>19</v>
          </cell>
          <cell r="C55" t="str">
            <v>KARACHI-SITE</v>
          </cell>
        </row>
        <row r="56">
          <cell r="B56">
            <v>19</v>
          </cell>
          <cell r="C56" t="str">
            <v>KARACHI-SITE</v>
          </cell>
        </row>
        <row r="57">
          <cell r="B57">
            <v>19</v>
          </cell>
          <cell r="C57" t="str">
            <v>KARACHI-SITE</v>
          </cell>
        </row>
        <row r="58">
          <cell r="B58">
            <v>19</v>
          </cell>
          <cell r="C58" t="str">
            <v>KARACHI-SITE</v>
          </cell>
        </row>
        <row r="59">
          <cell r="B59">
            <v>19</v>
          </cell>
          <cell r="C59" t="str">
            <v>KARACHI-SITE</v>
          </cell>
        </row>
        <row r="60">
          <cell r="B60">
            <v>19</v>
          </cell>
          <cell r="C60" t="str">
            <v>KARACHI-SITE</v>
          </cell>
        </row>
        <row r="61">
          <cell r="B61">
            <v>20</v>
          </cell>
          <cell r="C61" t="str">
            <v>KARACHI</v>
          </cell>
        </row>
        <row r="62">
          <cell r="B62">
            <v>20</v>
          </cell>
          <cell r="C62" t="str">
            <v>KARACHI</v>
          </cell>
        </row>
        <row r="63">
          <cell r="B63">
            <v>20</v>
          </cell>
          <cell r="C63" t="str">
            <v>KARACHI</v>
          </cell>
        </row>
        <row r="64">
          <cell r="B64">
            <v>20</v>
          </cell>
          <cell r="C64" t="str">
            <v>KARACHI</v>
          </cell>
        </row>
        <row r="65">
          <cell r="B65">
            <v>21</v>
          </cell>
          <cell r="C65" t="str">
            <v>KARACHI-KSE</v>
          </cell>
        </row>
        <row r="66">
          <cell r="B66">
            <v>22</v>
          </cell>
          <cell r="C66" t="str">
            <v>LAHORE</v>
          </cell>
        </row>
        <row r="67">
          <cell r="B67">
            <v>23</v>
          </cell>
          <cell r="C67" t="str">
            <v>KARACHI</v>
          </cell>
        </row>
        <row r="68">
          <cell r="B68">
            <v>24</v>
          </cell>
          <cell r="C68" t="str">
            <v>KARACHI-KSE</v>
          </cell>
        </row>
        <row r="69">
          <cell r="B69">
            <v>25</v>
          </cell>
          <cell r="C69" t="str">
            <v>LAHORE</v>
          </cell>
        </row>
        <row r="70">
          <cell r="B70">
            <v>25</v>
          </cell>
          <cell r="C70" t="str">
            <v>LAHORE</v>
          </cell>
        </row>
        <row r="71">
          <cell r="B71">
            <v>25</v>
          </cell>
          <cell r="C71" t="str">
            <v>LAHORE</v>
          </cell>
        </row>
        <row r="72">
          <cell r="B72">
            <v>26</v>
          </cell>
          <cell r="C72" t="str">
            <v>LAHORE</v>
          </cell>
        </row>
        <row r="73">
          <cell r="B73">
            <v>27</v>
          </cell>
          <cell r="C73" t="str">
            <v>KARACHI-KSE</v>
          </cell>
        </row>
        <row r="74">
          <cell r="B74">
            <v>28</v>
          </cell>
          <cell r="C74" t="str">
            <v>KARACHI</v>
          </cell>
        </row>
        <row r="75">
          <cell r="C75" t="str">
            <v>KARACHI</v>
          </cell>
        </row>
        <row r="77">
          <cell r="B77">
            <v>29</v>
          </cell>
          <cell r="C77" t="str">
            <v>LAHORE</v>
          </cell>
        </row>
        <row r="78">
          <cell r="B78">
            <v>30</v>
          </cell>
          <cell r="C78" t="str">
            <v>LAHORE</v>
          </cell>
        </row>
        <row r="79">
          <cell r="B79">
            <v>31</v>
          </cell>
          <cell r="C79" t="str">
            <v>KARACHI</v>
          </cell>
        </row>
        <row r="80">
          <cell r="B80">
            <v>32</v>
          </cell>
          <cell r="C80" t="str">
            <v>KARACHI</v>
          </cell>
        </row>
        <row r="81">
          <cell r="B81">
            <v>33</v>
          </cell>
          <cell r="C81" t="str">
            <v>KARACHI</v>
          </cell>
        </row>
        <row r="82">
          <cell r="B82">
            <v>33</v>
          </cell>
          <cell r="C82" t="str">
            <v>KARACHI</v>
          </cell>
        </row>
        <row r="83">
          <cell r="B83">
            <v>33</v>
          </cell>
          <cell r="C83" t="str">
            <v>KARACHI</v>
          </cell>
        </row>
        <row r="84">
          <cell r="B84">
            <v>33</v>
          </cell>
          <cell r="C84" t="str">
            <v>KARACHI</v>
          </cell>
        </row>
        <row r="85">
          <cell r="B85">
            <v>34</v>
          </cell>
          <cell r="C85" t="str">
            <v>KARACHI-SITE</v>
          </cell>
        </row>
        <row r="86">
          <cell r="B86">
            <v>34</v>
          </cell>
          <cell r="C86" t="str">
            <v>KARACHI-SITE</v>
          </cell>
        </row>
        <row r="87">
          <cell r="B87">
            <v>34</v>
          </cell>
          <cell r="C87" t="str">
            <v>KARACHI-SITE</v>
          </cell>
        </row>
        <row r="88">
          <cell r="B88">
            <v>35</v>
          </cell>
          <cell r="C88" t="str">
            <v>KARACHI-KSE</v>
          </cell>
        </row>
        <row r="89">
          <cell r="B89">
            <v>36</v>
          </cell>
          <cell r="C89" t="str">
            <v>KARACHI</v>
          </cell>
        </row>
        <row r="90">
          <cell r="B90">
            <v>37</v>
          </cell>
          <cell r="C90" t="str">
            <v>KARACHI-KSE</v>
          </cell>
        </row>
        <row r="91">
          <cell r="B91">
            <v>38</v>
          </cell>
          <cell r="C91" t="str">
            <v>KARACHI</v>
          </cell>
        </row>
        <row r="92">
          <cell r="B92">
            <v>38</v>
          </cell>
          <cell r="C92" t="str">
            <v>KARACHI</v>
          </cell>
        </row>
        <row r="93">
          <cell r="B93">
            <v>39</v>
          </cell>
          <cell r="C93" t="str">
            <v>KARACHI-KSE</v>
          </cell>
        </row>
        <row r="94">
          <cell r="B94">
            <v>40</v>
          </cell>
          <cell r="C94" t="str">
            <v>KARACHI-SITE</v>
          </cell>
        </row>
        <row r="95">
          <cell r="B95">
            <v>40</v>
          </cell>
          <cell r="C95" t="str">
            <v>KARACHI-SITE</v>
          </cell>
        </row>
        <row r="96">
          <cell r="B96">
            <v>40</v>
          </cell>
          <cell r="C96" t="str">
            <v>KARACHI-SITE</v>
          </cell>
        </row>
        <row r="97">
          <cell r="B97">
            <v>41</v>
          </cell>
          <cell r="C97" t="str">
            <v>LAHORE</v>
          </cell>
        </row>
        <row r="98">
          <cell r="B98">
            <v>41</v>
          </cell>
          <cell r="C98" t="str">
            <v>LAHORE</v>
          </cell>
        </row>
        <row r="99">
          <cell r="B99">
            <v>41</v>
          </cell>
          <cell r="C99" t="str">
            <v>LAHORE</v>
          </cell>
        </row>
        <row r="100">
          <cell r="B100">
            <v>41</v>
          </cell>
          <cell r="C100" t="str">
            <v>LAHORE</v>
          </cell>
        </row>
        <row r="101">
          <cell r="B101">
            <v>41</v>
          </cell>
          <cell r="C101" t="str">
            <v>LAHORE</v>
          </cell>
        </row>
        <row r="102">
          <cell r="B102">
            <v>41</v>
          </cell>
          <cell r="C102" t="str">
            <v>LAHORE</v>
          </cell>
        </row>
        <row r="103">
          <cell r="B103">
            <v>41</v>
          </cell>
          <cell r="C103" t="str">
            <v>LAHORE</v>
          </cell>
        </row>
        <row r="104">
          <cell r="B104">
            <v>42</v>
          </cell>
          <cell r="C104" t="str">
            <v>KARACHI-KSE</v>
          </cell>
        </row>
        <row r="105">
          <cell r="B105">
            <v>43</v>
          </cell>
          <cell r="C105" t="str">
            <v>LAHORE</v>
          </cell>
        </row>
        <row r="106">
          <cell r="B106">
            <v>44</v>
          </cell>
          <cell r="C106" t="str">
            <v>LAHORE</v>
          </cell>
        </row>
        <row r="107">
          <cell r="B107">
            <v>44</v>
          </cell>
          <cell r="C107" t="str">
            <v>LAHORE</v>
          </cell>
        </row>
        <row r="108">
          <cell r="B108">
            <v>44</v>
          </cell>
          <cell r="C108" t="str">
            <v>LAHORE</v>
          </cell>
        </row>
        <row r="109">
          <cell r="B109">
            <v>44</v>
          </cell>
          <cell r="C109" t="str">
            <v>LAHORE</v>
          </cell>
        </row>
        <row r="110">
          <cell r="B110">
            <v>44</v>
          </cell>
          <cell r="C110" t="str">
            <v>LAHORE</v>
          </cell>
        </row>
        <row r="111">
          <cell r="B111">
            <v>44</v>
          </cell>
          <cell r="C111" t="str">
            <v>LAHORE</v>
          </cell>
        </row>
        <row r="112">
          <cell r="B112">
            <v>44</v>
          </cell>
          <cell r="C112" t="str">
            <v>LAHORE</v>
          </cell>
        </row>
        <row r="113">
          <cell r="B113">
            <v>44</v>
          </cell>
          <cell r="C113" t="str">
            <v>LAHORE</v>
          </cell>
        </row>
        <row r="114">
          <cell r="B114">
            <v>45</v>
          </cell>
          <cell r="C114" t="str">
            <v>KARACHI</v>
          </cell>
        </row>
        <row r="115">
          <cell r="B115">
            <v>45</v>
          </cell>
          <cell r="C115" t="str">
            <v>KARACHI</v>
          </cell>
        </row>
        <row r="116">
          <cell r="B116">
            <v>45</v>
          </cell>
          <cell r="C116" t="str">
            <v>KARACHI</v>
          </cell>
        </row>
        <row r="117">
          <cell r="B117">
            <v>45</v>
          </cell>
          <cell r="C117" t="str">
            <v>KARACHI</v>
          </cell>
        </row>
        <row r="118">
          <cell r="B118">
            <v>45</v>
          </cell>
          <cell r="C118" t="str">
            <v>KARACHI</v>
          </cell>
        </row>
        <row r="119">
          <cell r="B119">
            <v>45</v>
          </cell>
          <cell r="C119" t="str">
            <v>KARACHI</v>
          </cell>
        </row>
        <row r="120">
          <cell r="B120">
            <v>45</v>
          </cell>
          <cell r="C120" t="str">
            <v>KARACHI</v>
          </cell>
        </row>
        <row r="121">
          <cell r="B121">
            <v>46</v>
          </cell>
          <cell r="C121" t="str">
            <v>KARACHI-SITE</v>
          </cell>
        </row>
        <row r="122">
          <cell r="B122">
            <v>46</v>
          </cell>
          <cell r="C122" t="str">
            <v>KARACHI-SITE</v>
          </cell>
        </row>
        <row r="123">
          <cell r="B123">
            <v>46</v>
          </cell>
          <cell r="C123" t="str">
            <v>KARACHI-SITE</v>
          </cell>
        </row>
        <row r="124">
          <cell r="B124">
            <v>46</v>
          </cell>
          <cell r="C124" t="str">
            <v>KARACHI-SITE</v>
          </cell>
        </row>
        <row r="125">
          <cell r="B125">
            <v>46</v>
          </cell>
          <cell r="C125" t="str">
            <v>KARACHI-SITE</v>
          </cell>
        </row>
        <row r="126">
          <cell r="B126">
            <v>47</v>
          </cell>
          <cell r="C126" t="str">
            <v>KARACHI</v>
          </cell>
        </row>
        <row r="127">
          <cell r="B127">
            <v>48</v>
          </cell>
          <cell r="C127" t="str">
            <v>KARACHI-SITE</v>
          </cell>
        </row>
        <row r="128">
          <cell r="B128">
            <v>48</v>
          </cell>
          <cell r="C128" t="str">
            <v>KARACHI-SITE</v>
          </cell>
        </row>
        <row r="129">
          <cell r="B129">
            <v>48</v>
          </cell>
          <cell r="C129" t="str">
            <v>KARACHI-SITE</v>
          </cell>
        </row>
        <row r="130">
          <cell r="B130">
            <v>48</v>
          </cell>
          <cell r="C130" t="str">
            <v>KARACHI-SITE</v>
          </cell>
        </row>
        <row r="131">
          <cell r="B131">
            <v>48</v>
          </cell>
          <cell r="C131" t="str">
            <v>KARACHI-SITE</v>
          </cell>
        </row>
        <row r="132">
          <cell r="B132">
            <v>49</v>
          </cell>
          <cell r="C132" t="str">
            <v>KARACHI-SITE</v>
          </cell>
        </row>
        <row r="133">
          <cell r="B133">
            <v>49</v>
          </cell>
          <cell r="C133" t="str">
            <v>KARACHI-SITE</v>
          </cell>
        </row>
        <row r="134">
          <cell r="B134">
            <v>50</v>
          </cell>
          <cell r="C134" t="str">
            <v>KARACHI-KSE</v>
          </cell>
        </row>
        <row r="135">
          <cell r="B135">
            <v>51</v>
          </cell>
          <cell r="C135" t="str">
            <v>KARACHI-SITE</v>
          </cell>
        </row>
        <row r="136">
          <cell r="B136">
            <v>51</v>
          </cell>
          <cell r="C136" t="str">
            <v>KARACHI-SITE</v>
          </cell>
        </row>
        <row r="137">
          <cell r="B137">
            <v>52</v>
          </cell>
          <cell r="C137" t="str">
            <v>LAHORE</v>
          </cell>
        </row>
        <row r="138">
          <cell r="B138">
            <v>52</v>
          </cell>
          <cell r="C138" t="str">
            <v>LAHORE</v>
          </cell>
        </row>
        <row r="139">
          <cell r="B139">
            <v>52</v>
          </cell>
          <cell r="C139" t="str">
            <v>LAHORE</v>
          </cell>
        </row>
        <row r="140">
          <cell r="B140">
            <v>52</v>
          </cell>
          <cell r="C140" t="str">
            <v>LAHORE</v>
          </cell>
        </row>
        <row r="141">
          <cell r="B141">
            <v>52</v>
          </cell>
          <cell r="C141" t="str">
            <v>LAHORE</v>
          </cell>
        </row>
        <row r="142">
          <cell r="B142">
            <v>52</v>
          </cell>
          <cell r="C142" t="str">
            <v>LAHORE</v>
          </cell>
        </row>
        <row r="143">
          <cell r="B143">
            <v>53</v>
          </cell>
          <cell r="C143" t="str">
            <v>LAHORE</v>
          </cell>
        </row>
        <row r="144">
          <cell r="B144">
            <v>53</v>
          </cell>
          <cell r="C144" t="str">
            <v>LAHORE</v>
          </cell>
        </row>
        <row r="145">
          <cell r="B145">
            <v>53</v>
          </cell>
          <cell r="C145" t="str">
            <v>LAHORE</v>
          </cell>
        </row>
        <row r="146">
          <cell r="B146">
            <v>54</v>
          </cell>
          <cell r="C146" t="str">
            <v>KARACHI-KSE</v>
          </cell>
        </row>
        <row r="147">
          <cell r="B147">
            <v>54</v>
          </cell>
          <cell r="C147" t="str">
            <v>KARACHI-KSE</v>
          </cell>
        </row>
        <row r="148">
          <cell r="B148">
            <v>55</v>
          </cell>
          <cell r="C148" t="str">
            <v>KARACHI-KSE</v>
          </cell>
        </row>
        <row r="149">
          <cell r="B149">
            <v>56</v>
          </cell>
          <cell r="C149" t="str">
            <v>KARACHI</v>
          </cell>
        </row>
        <row r="150">
          <cell r="B150">
            <v>56</v>
          </cell>
          <cell r="C150" t="str">
            <v>KARACHI</v>
          </cell>
        </row>
        <row r="151">
          <cell r="B151">
            <v>56</v>
          </cell>
          <cell r="C151" t="str">
            <v>KARACHI</v>
          </cell>
        </row>
        <row r="152">
          <cell r="B152">
            <v>56</v>
          </cell>
          <cell r="C152" t="str">
            <v>KARACHI</v>
          </cell>
        </row>
        <row r="153">
          <cell r="B153">
            <v>57</v>
          </cell>
          <cell r="C153" t="str">
            <v>KARACHI</v>
          </cell>
        </row>
        <row r="154">
          <cell r="B154">
            <v>58</v>
          </cell>
          <cell r="C154" t="str">
            <v>KARACHI</v>
          </cell>
        </row>
        <row r="155">
          <cell r="B155">
            <v>59</v>
          </cell>
          <cell r="C155" t="str">
            <v>KARACHI-KSE</v>
          </cell>
        </row>
        <row r="156">
          <cell r="B156">
            <v>60</v>
          </cell>
          <cell r="C156" t="str">
            <v>KARACHI-KSE</v>
          </cell>
        </row>
        <row r="157">
          <cell r="B157">
            <v>61</v>
          </cell>
          <cell r="C157" t="str">
            <v>KARACHI-KSE</v>
          </cell>
        </row>
        <row r="158">
          <cell r="B158">
            <v>61</v>
          </cell>
          <cell r="C158" t="str">
            <v>KARACHI-KSE</v>
          </cell>
        </row>
        <row r="159">
          <cell r="B159">
            <v>61</v>
          </cell>
          <cell r="C159" t="str">
            <v>KARACHI-KSE</v>
          </cell>
        </row>
        <row r="160">
          <cell r="B160">
            <v>62</v>
          </cell>
          <cell r="C160" t="str">
            <v>LAHORE</v>
          </cell>
        </row>
        <row r="161">
          <cell r="B161">
            <v>63</v>
          </cell>
          <cell r="C161" t="str">
            <v>KARACHI</v>
          </cell>
        </row>
        <row r="162">
          <cell r="B162">
            <v>64</v>
          </cell>
          <cell r="C162" t="str">
            <v>KARACHI</v>
          </cell>
        </row>
        <row r="163">
          <cell r="B163">
            <v>64</v>
          </cell>
          <cell r="C163" t="str">
            <v>KARACHI</v>
          </cell>
        </row>
        <row r="164">
          <cell r="B164">
            <v>64</v>
          </cell>
          <cell r="C164" t="str">
            <v>KARACHI</v>
          </cell>
        </row>
        <row r="165">
          <cell r="B165">
            <v>64</v>
          </cell>
          <cell r="C165" t="str">
            <v>KARACHI</v>
          </cell>
        </row>
        <row r="166">
          <cell r="B166">
            <v>64</v>
          </cell>
          <cell r="C166" t="str">
            <v>KARACHI</v>
          </cell>
        </row>
        <row r="167">
          <cell r="B167">
            <v>64</v>
          </cell>
          <cell r="C167" t="str">
            <v>KARACHI</v>
          </cell>
        </row>
        <row r="168">
          <cell r="B168">
            <v>64</v>
          </cell>
          <cell r="C168" t="str">
            <v>KARACHI</v>
          </cell>
        </row>
        <row r="169">
          <cell r="B169">
            <v>64</v>
          </cell>
          <cell r="C169" t="str">
            <v>KARACHI</v>
          </cell>
        </row>
        <row r="170">
          <cell r="B170">
            <v>65</v>
          </cell>
          <cell r="C170" t="str">
            <v>LAHORE</v>
          </cell>
        </row>
        <row r="171">
          <cell r="B171">
            <v>65</v>
          </cell>
          <cell r="C171" t="str">
            <v>LAHORE</v>
          </cell>
        </row>
        <row r="172">
          <cell r="B172">
            <v>65</v>
          </cell>
          <cell r="C172" t="str">
            <v>LAHORE</v>
          </cell>
        </row>
        <row r="173">
          <cell r="B173">
            <v>65</v>
          </cell>
          <cell r="C173" t="str">
            <v>LAHORE</v>
          </cell>
        </row>
        <row r="174">
          <cell r="B174">
            <v>66</v>
          </cell>
          <cell r="C174" t="str">
            <v>KARACHI</v>
          </cell>
        </row>
        <row r="175">
          <cell r="B175">
            <v>67</v>
          </cell>
          <cell r="C175" t="str">
            <v>KARACHI</v>
          </cell>
        </row>
        <row r="176">
          <cell r="B176">
            <v>68</v>
          </cell>
          <cell r="C176" t="str">
            <v>KARACHI</v>
          </cell>
        </row>
        <row r="177">
          <cell r="B177">
            <v>69</v>
          </cell>
          <cell r="C177" t="str">
            <v>KARACHI-KSE</v>
          </cell>
        </row>
        <row r="178">
          <cell r="B178">
            <v>70</v>
          </cell>
          <cell r="C178" t="str">
            <v>KARACHI-SITE</v>
          </cell>
        </row>
        <row r="179">
          <cell r="B179">
            <v>70</v>
          </cell>
          <cell r="C179" t="str">
            <v>KARACHI-SITE</v>
          </cell>
        </row>
        <row r="180">
          <cell r="B180">
            <v>70</v>
          </cell>
          <cell r="C180" t="str">
            <v>KARACHI-SITE</v>
          </cell>
        </row>
        <row r="181">
          <cell r="B181">
            <v>70</v>
          </cell>
          <cell r="C181" t="str">
            <v>KARACHI-SITE</v>
          </cell>
        </row>
        <row r="182">
          <cell r="B182">
            <v>70</v>
          </cell>
          <cell r="C182" t="str">
            <v>KARACHI-SITE</v>
          </cell>
        </row>
        <row r="183">
          <cell r="B183">
            <v>71</v>
          </cell>
          <cell r="C183" t="str">
            <v>KARACHI</v>
          </cell>
        </row>
        <row r="184">
          <cell r="B184">
            <v>72</v>
          </cell>
          <cell r="C184" t="str">
            <v>KARACHI</v>
          </cell>
        </row>
        <row r="185">
          <cell r="B185">
            <v>72</v>
          </cell>
          <cell r="C185" t="str">
            <v>KARACHI</v>
          </cell>
        </row>
        <row r="186">
          <cell r="B186">
            <v>72</v>
          </cell>
          <cell r="C186" t="str">
            <v>KARACHI</v>
          </cell>
        </row>
        <row r="187">
          <cell r="B187">
            <v>72</v>
          </cell>
        </row>
        <row r="188">
          <cell r="B188">
            <v>73</v>
          </cell>
          <cell r="C188" t="str">
            <v>KARACHI-KSE</v>
          </cell>
        </row>
        <row r="189">
          <cell r="B189">
            <v>74</v>
          </cell>
          <cell r="C189" t="str">
            <v>KARACHI-KSE</v>
          </cell>
        </row>
        <row r="190">
          <cell r="B190">
            <v>75</v>
          </cell>
          <cell r="C190" t="str">
            <v>KARACHI-SITE</v>
          </cell>
        </row>
        <row r="191">
          <cell r="B191">
            <v>75</v>
          </cell>
          <cell r="C191" t="str">
            <v>KARACHI-SITE</v>
          </cell>
        </row>
        <row r="192">
          <cell r="B192">
            <v>75</v>
          </cell>
          <cell r="C192" t="str">
            <v>KARACHI-SITE</v>
          </cell>
        </row>
        <row r="193">
          <cell r="B193">
            <v>76</v>
          </cell>
          <cell r="C193" t="str">
            <v>LAHORE</v>
          </cell>
        </row>
        <row r="194">
          <cell r="B194">
            <v>76</v>
          </cell>
          <cell r="C194" t="str">
            <v>LAHORE</v>
          </cell>
        </row>
        <row r="195">
          <cell r="B195">
            <v>77</v>
          </cell>
          <cell r="C195" t="str">
            <v>KARACHI-KSE</v>
          </cell>
        </row>
        <row r="196">
          <cell r="B196">
            <v>78</v>
          </cell>
          <cell r="C196" t="str">
            <v>LAHORE</v>
          </cell>
        </row>
        <row r="197">
          <cell r="B197">
            <v>79</v>
          </cell>
          <cell r="C197" t="str">
            <v>KARACHI-KSE</v>
          </cell>
        </row>
        <row r="198">
          <cell r="B198">
            <v>80</v>
          </cell>
          <cell r="C198" t="str">
            <v>LAHORE</v>
          </cell>
        </row>
        <row r="199">
          <cell r="B199">
            <v>80</v>
          </cell>
          <cell r="C199" t="str">
            <v>LAHORE</v>
          </cell>
        </row>
        <row r="200">
          <cell r="B200">
            <v>80</v>
          </cell>
          <cell r="C200" t="str">
            <v>LAHORE</v>
          </cell>
        </row>
        <row r="201">
          <cell r="B201">
            <v>80</v>
          </cell>
          <cell r="C201" t="str">
            <v>LAHORE</v>
          </cell>
        </row>
        <row r="202">
          <cell r="B202">
            <v>80</v>
          </cell>
          <cell r="C202" t="str">
            <v>LAHORE</v>
          </cell>
        </row>
        <row r="203">
          <cell r="B203">
            <v>80</v>
          </cell>
          <cell r="C203" t="str">
            <v>LAHORE</v>
          </cell>
        </row>
        <row r="204">
          <cell r="B204">
            <v>80</v>
          </cell>
          <cell r="C204" t="str">
            <v>LAHORE</v>
          </cell>
        </row>
        <row r="205">
          <cell r="B205">
            <v>81</v>
          </cell>
          <cell r="C205" t="str">
            <v>KARACHI</v>
          </cell>
        </row>
        <row r="206">
          <cell r="B206">
            <v>81</v>
          </cell>
          <cell r="C206" t="str">
            <v>KARACHI</v>
          </cell>
        </row>
        <row r="207">
          <cell r="B207">
            <v>81</v>
          </cell>
          <cell r="C207" t="str">
            <v>KARACHI</v>
          </cell>
        </row>
        <row r="208">
          <cell r="C208" t="str">
            <v>KARACHI</v>
          </cell>
        </row>
        <row r="209">
          <cell r="B209">
            <v>82</v>
          </cell>
          <cell r="C209" t="str">
            <v>KARACHI</v>
          </cell>
        </row>
        <row r="210">
          <cell r="B210">
            <v>83</v>
          </cell>
          <cell r="C210" t="str">
            <v>KARACHI</v>
          </cell>
        </row>
        <row r="211">
          <cell r="B211">
            <v>83</v>
          </cell>
          <cell r="C211" t="str">
            <v>KARACHI</v>
          </cell>
        </row>
        <row r="212">
          <cell r="B212">
            <v>83</v>
          </cell>
          <cell r="C212" t="str">
            <v>KARACHI</v>
          </cell>
        </row>
        <row r="213">
          <cell r="B213">
            <v>84</v>
          </cell>
          <cell r="C213" t="str">
            <v>KARACHI</v>
          </cell>
        </row>
        <row r="214">
          <cell r="B214">
            <v>84</v>
          </cell>
          <cell r="C214" t="str">
            <v>LAHORE</v>
          </cell>
        </row>
        <row r="215">
          <cell r="B215">
            <v>84</v>
          </cell>
          <cell r="C215" t="str">
            <v>LAHORE</v>
          </cell>
        </row>
        <row r="216">
          <cell r="B216">
            <v>84</v>
          </cell>
          <cell r="C216" t="str">
            <v>LAHORE</v>
          </cell>
        </row>
        <row r="217">
          <cell r="B217">
            <v>84</v>
          </cell>
          <cell r="C217" t="str">
            <v>LAHORE</v>
          </cell>
        </row>
        <row r="218">
          <cell r="B218">
            <v>85</v>
          </cell>
          <cell r="C218" t="str">
            <v>KARACHI</v>
          </cell>
        </row>
        <row r="219">
          <cell r="B219">
            <v>86</v>
          </cell>
          <cell r="C219" t="str">
            <v>LAHORE</v>
          </cell>
        </row>
        <row r="220">
          <cell r="B220">
            <v>87</v>
          </cell>
          <cell r="C220" t="str">
            <v>KARACHI-KSE</v>
          </cell>
        </row>
        <row r="221">
          <cell r="B221">
            <v>88</v>
          </cell>
          <cell r="C221" t="str">
            <v>LAHORE</v>
          </cell>
        </row>
        <row r="222">
          <cell r="B222">
            <v>89</v>
          </cell>
          <cell r="C222" t="str">
            <v>KARACHI</v>
          </cell>
        </row>
        <row r="223">
          <cell r="B223">
            <v>90</v>
          </cell>
          <cell r="C223" t="str">
            <v>LAHORE</v>
          </cell>
        </row>
        <row r="224">
          <cell r="B224">
            <v>90</v>
          </cell>
          <cell r="C224" t="str">
            <v>LAHORE</v>
          </cell>
        </row>
        <row r="225">
          <cell r="C225" t="str">
            <v>LAHORE</v>
          </cell>
        </row>
        <row r="226">
          <cell r="B226">
            <v>91</v>
          </cell>
          <cell r="C226" t="str">
            <v>KARACHI</v>
          </cell>
        </row>
        <row r="227">
          <cell r="B227">
            <v>91</v>
          </cell>
          <cell r="C227" t="str">
            <v>KARACHI</v>
          </cell>
        </row>
        <row r="228">
          <cell r="B228">
            <v>91</v>
          </cell>
          <cell r="C228" t="str">
            <v>KARACHI</v>
          </cell>
        </row>
        <row r="229">
          <cell r="B229">
            <v>92</v>
          </cell>
          <cell r="C229" t="str">
            <v>LAHORE</v>
          </cell>
        </row>
        <row r="230">
          <cell r="B230">
            <v>92</v>
          </cell>
          <cell r="C230" t="str">
            <v>LAHORE</v>
          </cell>
        </row>
        <row r="231">
          <cell r="B231">
            <v>92</v>
          </cell>
          <cell r="C231" t="str">
            <v>LAHORE</v>
          </cell>
        </row>
        <row r="232">
          <cell r="B232">
            <v>92</v>
          </cell>
          <cell r="C232" t="str">
            <v>LAHORE</v>
          </cell>
        </row>
        <row r="233">
          <cell r="B233">
            <v>92</v>
          </cell>
          <cell r="C233" t="str">
            <v>LAHORE</v>
          </cell>
        </row>
        <row r="234">
          <cell r="B234">
            <v>93</v>
          </cell>
          <cell r="C234" t="str">
            <v>KARACHI</v>
          </cell>
        </row>
        <row r="235">
          <cell r="B235">
            <v>93</v>
          </cell>
          <cell r="C235" t="str">
            <v>KARACHI</v>
          </cell>
        </row>
        <row r="236">
          <cell r="B236">
            <v>94</v>
          </cell>
          <cell r="C236" t="str">
            <v>KARACHI-SITE</v>
          </cell>
        </row>
        <row r="237">
          <cell r="B237">
            <v>95</v>
          </cell>
          <cell r="C237" t="str">
            <v>KARACHI-SITE</v>
          </cell>
        </row>
        <row r="238">
          <cell r="B238">
            <v>95</v>
          </cell>
          <cell r="C238" t="str">
            <v>KARACHI-SITE</v>
          </cell>
        </row>
        <row r="239">
          <cell r="B239">
            <v>95</v>
          </cell>
          <cell r="C239" t="str">
            <v>KARACHI-SITE</v>
          </cell>
        </row>
        <row r="240">
          <cell r="B240">
            <v>96</v>
          </cell>
          <cell r="C240" t="str">
            <v>KARACHI-KSE</v>
          </cell>
        </row>
        <row r="241">
          <cell r="B241">
            <v>97</v>
          </cell>
          <cell r="C241" t="str">
            <v>KARACHI-KSE</v>
          </cell>
        </row>
        <row r="242">
          <cell r="B242">
            <v>98</v>
          </cell>
          <cell r="C242" t="str">
            <v>KARACHI</v>
          </cell>
        </row>
        <row r="243">
          <cell r="B243">
            <v>99</v>
          </cell>
          <cell r="C243" t="str">
            <v>LAHORE</v>
          </cell>
        </row>
        <row r="244">
          <cell r="B244">
            <v>99</v>
          </cell>
          <cell r="C244" t="str">
            <v>LAHORE</v>
          </cell>
        </row>
        <row r="245">
          <cell r="B245">
            <v>99</v>
          </cell>
          <cell r="C245" t="str">
            <v>LAHORE</v>
          </cell>
        </row>
        <row r="246">
          <cell r="B246">
            <v>99</v>
          </cell>
          <cell r="C246" t="str">
            <v>LAHORE</v>
          </cell>
        </row>
        <row r="247">
          <cell r="B247">
            <v>99</v>
          </cell>
          <cell r="C247" t="str">
            <v>LAHORE</v>
          </cell>
        </row>
        <row r="248">
          <cell r="B248">
            <v>100</v>
          </cell>
          <cell r="C248" t="str">
            <v>KARACHI</v>
          </cell>
        </row>
        <row r="249">
          <cell r="B249">
            <v>101</v>
          </cell>
          <cell r="C249" t="str">
            <v>LAHORE</v>
          </cell>
        </row>
        <row r="250">
          <cell r="B250">
            <v>101</v>
          </cell>
          <cell r="C250" t="str">
            <v>LAHORE</v>
          </cell>
        </row>
        <row r="251">
          <cell r="B251">
            <v>101</v>
          </cell>
          <cell r="C251" t="str">
            <v>LAHORE</v>
          </cell>
        </row>
        <row r="252">
          <cell r="B252">
            <v>101</v>
          </cell>
          <cell r="C252" t="str">
            <v>LAHORE</v>
          </cell>
        </row>
        <row r="253">
          <cell r="B253">
            <v>101</v>
          </cell>
          <cell r="C253" t="str">
            <v>LAHORE</v>
          </cell>
        </row>
        <row r="254">
          <cell r="B254">
            <v>101</v>
          </cell>
          <cell r="C254" t="str">
            <v>LAHORE</v>
          </cell>
        </row>
        <row r="255">
          <cell r="B255">
            <v>102</v>
          </cell>
          <cell r="C255" t="str">
            <v>LAHORE</v>
          </cell>
        </row>
        <row r="256">
          <cell r="B256">
            <v>102</v>
          </cell>
          <cell r="C256" t="str">
            <v>LAHORE</v>
          </cell>
        </row>
        <row r="257">
          <cell r="B257">
            <v>103</v>
          </cell>
          <cell r="C257" t="str">
            <v>KARACHI</v>
          </cell>
        </row>
        <row r="258">
          <cell r="B258">
            <v>104</v>
          </cell>
          <cell r="C258" t="str">
            <v>KARACHI</v>
          </cell>
        </row>
        <row r="259">
          <cell r="B259">
            <v>105</v>
          </cell>
          <cell r="C259" t="str">
            <v>KARACHI</v>
          </cell>
        </row>
        <row r="260">
          <cell r="B260">
            <v>106</v>
          </cell>
          <cell r="C260" t="str">
            <v>KARACHI</v>
          </cell>
        </row>
        <row r="261">
          <cell r="B261">
            <v>107</v>
          </cell>
          <cell r="C261" t="str">
            <v>KARACHI</v>
          </cell>
        </row>
        <row r="262">
          <cell r="B262">
            <v>107</v>
          </cell>
          <cell r="C262" t="str">
            <v>KARACHI</v>
          </cell>
        </row>
        <row r="263">
          <cell r="B263">
            <v>107</v>
          </cell>
          <cell r="C263" t="str">
            <v>KARACHI</v>
          </cell>
        </row>
        <row r="264">
          <cell r="B264">
            <v>107</v>
          </cell>
          <cell r="C264" t="str">
            <v>KARACHI</v>
          </cell>
        </row>
        <row r="265">
          <cell r="B265">
            <v>108</v>
          </cell>
          <cell r="C265" t="str">
            <v>KaRACHI-KSE</v>
          </cell>
        </row>
        <row r="266">
          <cell r="B266">
            <v>109</v>
          </cell>
          <cell r="C266" t="str">
            <v>LAHORE</v>
          </cell>
        </row>
        <row r="267">
          <cell r="B267">
            <v>109</v>
          </cell>
          <cell r="C267" t="str">
            <v>LAHORE</v>
          </cell>
        </row>
        <row r="268">
          <cell r="B268">
            <v>110</v>
          </cell>
          <cell r="C268" t="str">
            <v>KARACHI-KSE</v>
          </cell>
        </row>
        <row r="269">
          <cell r="B269">
            <v>111</v>
          </cell>
          <cell r="C269" t="str">
            <v>KARACHI</v>
          </cell>
        </row>
        <row r="270">
          <cell r="B270">
            <v>112</v>
          </cell>
          <cell r="C270" t="str">
            <v>LAHORE</v>
          </cell>
        </row>
        <row r="271">
          <cell r="B271">
            <v>113</v>
          </cell>
          <cell r="C271" t="str">
            <v>LAHORE</v>
          </cell>
        </row>
        <row r="272">
          <cell r="B272">
            <v>114</v>
          </cell>
          <cell r="C272" t="str">
            <v>KARACHI-KSE</v>
          </cell>
        </row>
        <row r="273">
          <cell r="B273">
            <v>115</v>
          </cell>
          <cell r="C273" t="str">
            <v>KARACHI</v>
          </cell>
        </row>
        <row r="274">
          <cell r="B274">
            <v>116</v>
          </cell>
          <cell r="C274" t="str">
            <v>KARACHI</v>
          </cell>
        </row>
        <row r="275">
          <cell r="B275">
            <v>117</v>
          </cell>
          <cell r="C275" t="str">
            <v>KARACHI-KSE</v>
          </cell>
        </row>
        <row r="276">
          <cell r="B276">
            <v>118</v>
          </cell>
          <cell r="C276" t="str">
            <v>KARACHI-KSE</v>
          </cell>
        </row>
        <row r="277">
          <cell r="B277">
            <v>119</v>
          </cell>
          <cell r="C277" t="str">
            <v>KARACHI</v>
          </cell>
        </row>
        <row r="278">
          <cell r="B278">
            <v>119</v>
          </cell>
          <cell r="C278" t="str">
            <v>KARACHI</v>
          </cell>
        </row>
        <row r="279">
          <cell r="B279">
            <v>119</v>
          </cell>
          <cell r="C279" t="str">
            <v>KARACHI</v>
          </cell>
        </row>
        <row r="280">
          <cell r="B280">
            <v>120</v>
          </cell>
          <cell r="C280" t="str">
            <v>KARACHI</v>
          </cell>
        </row>
        <row r="281">
          <cell r="B281">
            <v>120</v>
          </cell>
          <cell r="C281" t="str">
            <v>KARACHI</v>
          </cell>
        </row>
        <row r="282">
          <cell r="B282">
            <v>121</v>
          </cell>
          <cell r="C282" t="str">
            <v>KARACHI</v>
          </cell>
        </row>
        <row r="283">
          <cell r="B283">
            <v>121</v>
          </cell>
          <cell r="C283" t="str">
            <v>KARACHI</v>
          </cell>
        </row>
        <row r="284">
          <cell r="B284">
            <v>121</v>
          </cell>
          <cell r="C284" t="str">
            <v>KARACHI</v>
          </cell>
        </row>
        <row r="285">
          <cell r="B285">
            <v>122</v>
          </cell>
          <cell r="C285" t="str">
            <v>KARACHI-KSE</v>
          </cell>
        </row>
        <row r="286">
          <cell r="B286">
            <v>123</v>
          </cell>
          <cell r="C286" t="str">
            <v>KARACHI</v>
          </cell>
        </row>
        <row r="287">
          <cell r="B287">
            <v>124</v>
          </cell>
          <cell r="C287" t="str">
            <v>KARACHI</v>
          </cell>
        </row>
        <row r="288">
          <cell r="B288">
            <v>125</v>
          </cell>
          <cell r="C288" t="str">
            <v>KARACHI</v>
          </cell>
        </row>
        <row r="289">
          <cell r="B289">
            <v>126</v>
          </cell>
          <cell r="C289" t="str">
            <v>KARACHI</v>
          </cell>
        </row>
        <row r="290">
          <cell r="B290">
            <v>127</v>
          </cell>
          <cell r="C290" t="str">
            <v>LAHORE</v>
          </cell>
        </row>
        <row r="291">
          <cell r="B291">
            <v>128</v>
          </cell>
          <cell r="C291" t="str">
            <v>LAHORE</v>
          </cell>
        </row>
        <row r="292">
          <cell r="B292">
            <v>128</v>
          </cell>
          <cell r="C292" t="str">
            <v>LAHORE</v>
          </cell>
        </row>
        <row r="293">
          <cell r="B293">
            <v>128</v>
          </cell>
          <cell r="C293" t="str">
            <v>LAHORE</v>
          </cell>
        </row>
        <row r="294">
          <cell r="B294">
            <v>128</v>
          </cell>
          <cell r="C294" t="str">
            <v>LAHORE</v>
          </cell>
        </row>
        <row r="295">
          <cell r="B295">
            <v>129</v>
          </cell>
          <cell r="C295" t="str">
            <v>KARACHI</v>
          </cell>
        </row>
        <row r="296">
          <cell r="B296" t="str">
            <v>TOTAL</v>
          </cell>
        </row>
        <row r="298">
          <cell r="B298" t="str">
            <v>* This is part of Investment Banking</v>
          </cell>
        </row>
        <row r="307">
          <cell r="B307" t="str">
            <v>Auto &amp; Allied</v>
          </cell>
        </row>
        <row r="308">
          <cell r="B308" t="str">
            <v>Cement</v>
          </cell>
        </row>
        <row r="309">
          <cell r="B309" t="str">
            <v>Chemical &amp; Pharma</v>
          </cell>
        </row>
        <row r="310">
          <cell r="B310" t="str">
            <v>Iron &amp; Steel</v>
          </cell>
        </row>
        <row r="311">
          <cell r="B311" t="str">
            <v>Oil &amp; Gas</v>
          </cell>
        </row>
        <row r="312">
          <cell r="B312" t="str">
            <v>Sugar</v>
          </cell>
        </row>
        <row r="313">
          <cell r="B313" t="str">
            <v>Telecom</v>
          </cell>
        </row>
        <row r="314">
          <cell r="B314" t="str">
            <v>Textile</v>
          </cell>
        </row>
        <row r="317">
          <cell r="B317" t="str">
            <v>Others+ Receivables</v>
          </cell>
        </row>
        <row r="318">
          <cell r="B318" t="str">
            <v>Shares</v>
          </cell>
        </row>
        <row r="319">
          <cell r="B319" t="str">
            <v>Cash</v>
          </cell>
        </row>
      </sheetData>
      <sheetData sheetId="2"/>
      <sheetData sheetId="3"/>
      <sheetData sheetId="4"/>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Additions"/>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BSDOMOVS"/>
      <sheetName val="Sheet4"/>
      <sheetName val="BS-OVS"/>
      <sheetName val="Macro1"/>
      <sheetName val="Lookups"/>
      <sheetName val="Abu Dhab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Tables"/>
      <sheetName val="BSDOMOVS"/>
      <sheetName val="BS-OVS"/>
      <sheetName val="A-C CODE &amp; NAME"/>
      <sheetName val="Note 9.2.4-9.2.7"/>
      <sheetName val="Abu_Dhabi"/>
      <sheetName val="Abu_Dhabi1"/>
      <sheetName val="LS-UAE"/>
      <sheetName val="DEC-05"/>
      <sheetName val="Lookups"/>
      <sheetName val="1-bwb(cb)"/>
      <sheetName val="Code"/>
      <sheetName val="NCSS"/>
      <sheetName val="woRK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Links"/>
      <sheetName val="Macro1"/>
      <sheetName val="A-C CODE &amp; NAME"/>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MarchSL904"/>
      <sheetName val="BSDOMOVS"/>
      <sheetName val="Notes1_5_old_"/>
      <sheetName val="PL"/>
      <sheetName val="Value In Use - Trea"/>
      <sheetName val="3.2"/>
      <sheetName val="Cwip"/>
      <sheetName val="Touimi Tarek"/>
      <sheetName val="Specific - Provision Financing"/>
      <sheetName val="Additions"/>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A-C_CODE_&amp;_NAME"/>
      <sheetName val="Currency"/>
      <sheetName val="DropDown"/>
      <sheetName val="Elim"/>
      <sheetName val="notes"/>
      <sheetName val="CPMLETE TB - original"/>
      <sheetName val="Recovered_Sheet1"/>
      <sheetName val="Other fixed ind cost"/>
      <sheetName val="STO-HOH"/>
      <sheetName val="variable cost"/>
      <sheetName val="Input"/>
      <sheetName val="Non-Statistical Sampling"/>
      <sheetName val="AR 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B-Cash"/>
      <sheetName val="CDB-Deposits"/>
      <sheetName val="Deps &amp; Cash-Summ"/>
      <sheetName val="FETRS-Data"/>
      <sheetName val="Recon+Br-Pos"/>
      <sheetName val="Static Data"/>
      <sheetName val="AL905"/>
      <sheetName val="Deposits"/>
      <sheetName val="Abu Dhabi"/>
      <sheetName val="BSDOMOVS"/>
      <sheetName val="I-BR"/>
      <sheetName val="I-B"/>
    </sheetNames>
    <sheetDataSet>
      <sheetData sheetId="0" refreshError="1"/>
      <sheetData sheetId="1" refreshError="1">
        <row r="4">
          <cell r="F4">
            <v>1316.75</v>
          </cell>
        </row>
        <row r="5">
          <cell r="F5">
            <v>170.4</v>
          </cell>
        </row>
        <row r="6">
          <cell r="F6">
            <v>395690.07</v>
          </cell>
        </row>
        <row r="7">
          <cell r="F7">
            <v>818.58</v>
          </cell>
        </row>
        <row r="8">
          <cell r="F8">
            <v>2071.5100000000002</v>
          </cell>
        </row>
        <row r="9">
          <cell r="F9">
            <v>6971.54</v>
          </cell>
        </row>
        <row r="10">
          <cell r="F10">
            <v>103.66</v>
          </cell>
        </row>
        <row r="11">
          <cell r="F11">
            <v>295.69</v>
          </cell>
        </row>
        <row r="12">
          <cell r="F12">
            <v>1334.08</v>
          </cell>
        </row>
        <row r="13">
          <cell r="F13">
            <v>4264.97</v>
          </cell>
        </row>
        <row r="14">
          <cell r="F14">
            <v>4998.87</v>
          </cell>
        </row>
        <row r="15">
          <cell r="F15">
            <v>201058</v>
          </cell>
        </row>
        <row r="16">
          <cell r="F16">
            <v>1000</v>
          </cell>
        </row>
        <row r="17">
          <cell r="F17">
            <v>2800</v>
          </cell>
        </row>
        <row r="18">
          <cell r="F18">
            <v>3516.19</v>
          </cell>
        </row>
        <row r="19">
          <cell r="F19">
            <v>35120</v>
          </cell>
        </row>
        <row r="20">
          <cell r="F20">
            <v>39953.949999999997</v>
          </cell>
        </row>
        <row r="21">
          <cell r="F21">
            <v>11898.69</v>
          </cell>
        </row>
        <row r="22">
          <cell r="F22">
            <v>2906.7</v>
          </cell>
        </row>
        <row r="23">
          <cell r="F23">
            <v>2091.39</v>
          </cell>
        </row>
        <row r="24">
          <cell r="F24">
            <v>4971.17</v>
          </cell>
        </row>
        <row r="25">
          <cell r="F25">
            <v>145</v>
          </cell>
        </row>
        <row r="26">
          <cell r="F26">
            <v>774.6</v>
          </cell>
        </row>
        <row r="27">
          <cell r="F27">
            <v>1171.6099999999999</v>
          </cell>
        </row>
        <row r="28">
          <cell r="F28">
            <v>2052</v>
          </cell>
        </row>
        <row r="29">
          <cell r="F29">
            <v>539.24</v>
          </cell>
        </row>
        <row r="30">
          <cell r="F30">
            <v>1332.4</v>
          </cell>
        </row>
        <row r="31">
          <cell r="F31">
            <v>16.45</v>
          </cell>
        </row>
        <row r="32">
          <cell r="F32">
            <v>926.7</v>
          </cell>
        </row>
        <row r="33">
          <cell r="F33">
            <v>500</v>
          </cell>
        </row>
        <row r="34">
          <cell r="F34">
            <v>1000</v>
          </cell>
        </row>
        <row r="35">
          <cell r="F35">
            <v>2500</v>
          </cell>
        </row>
        <row r="36">
          <cell r="F36">
            <v>379.2</v>
          </cell>
        </row>
        <row r="37">
          <cell r="F37">
            <v>8920</v>
          </cell>
        </row>
        <row r="38">
          <cell r="F38">
            <v>5790</v>
          </cell>
        </row>
        <row r="39">
          <cell r="F39">
            <v>1050</v>
          </cell>
        </row>
        <row r="40">
          <cell r="F40">
            <v>205</v>
          </cell>
        </row>
        <row r="41">
          <cell r="F41">
            <v>11000.84</v>
          </cell>
        </row>
        <row r="42">
          <cell r="F42">
            <v>444.67</v>
          </cell>
        </row>
        <row r="43">
          <cell r="F43">
            <v>3434.43</v>
          </cell>
        </row>
        <row r="44">
          <cell r="F44">
            <v>361</v>
          </cell>
        </row>
        <row r="45">
          <cell r="F45">
            <v>6999.75</v>
          </cell>
        </row>
        <row r="46">
          <cell r="F46">
            <v>30000</v>
          </cell>
        </row>
        <row r="47">
          <cell r="F47">
            <v>995122.6</v>
          </cell>
        </row>
        <row r="48">
          <cell r="F48">
            <v>1306218.53</v>
          </cell>
        </row>
        <row r="49">
          <cell r="F49">
            <v>600</v>
          </cell>
        </row>
        <row r="50">
          <cell r="F50">
            <v>530</v>
          </cell>
        </row>
        <row r="51">
          <cell r="F51">
            <v>4999.12</v>
          </cell>
        </row>
        <row r="52">
          <cell r="F52">
            <v>11812.04</v>
          </cell>
        </row>
        <row r="53">
          <cell r="F53">
            <v>3517</v>
          </cell>
        </row>
        <row r="54">
          <cell r="F54">
            <v>3500</v>
          </cell>
        </row>
        <row r="55">
          <cell r="F55">
            <v>2875432.77</v>
          </cell>
        </row>
        <row r="56">
          <cell r="F56">
            <v>17814.259999999998</v>
          </cell>
        </row>
        <row r="57">
          <cell r="F57">
            <v>4496.3999999999996</v>
          </cell>
        </row>
        <row r="58">
          <cell r="F58">
            <v>585164.35</v>
          </cell>
        </row>
        <row r="59">
          <cell r="F59">
            <v>116757.8</v>
          </cell>
        </row>
        <row r="60">
          <cell r="F60">
            <v>106125.11</v>
          </cell>
        </row>
        <row r="61">
          <cell r="F61">
            <v>5447.02</v>
          </cell>
        </row>
        <row r="62">
          <cell r="F62">
            <v>3676.5</v>
          </cell>
        </row>
        <row r="63">
          <cell r="F63">
            <v>998</v>
          </cell>
        </row>
        <row r="64">
          <cell r="F64">
            <v>5928143.0999999996</v>
          </cell>
        </row>
        <row r="65">
          <cell r="F65">
            <v>1511</v>
          </cell>
        </row>
        <row r="66">
          <cell r="F66">
            <v>494362.89</v>
          </cell>
        </row>
        <row r="67">
          <cell r="F67">
            <v>5265.13</v>
          </cell>
        </row>
        <row r="68">
          <cell r="F68">
            <v>5792.91</v>
          </cell>
        </row>
        <row r="69">
          <cell r="F69">
            <v>14398.29</v>
          </cell>
        </row>
        <row r="70">
          <cell r="F70">
            <v>88887.34</v>
          </cell>
        </row>
        <row r="71">
          <cell r="F71">
            <v>90604.12</v>
          </cell>
        </row>
        <row r="72">
          <cell r="F72">
            <v>88550</v>
          </cell>
        </row>
        <row r="73">
          <cell r="F73">
            <v>61000</v>
          </cell>
        </row>
        <row r="74">
          <cell r="F74">
            <v>198057.46</v>
          </cell>
        </row>
        <row r="75">
          <cell r="F75">
            <v>108164.73</v>
          </cell>
        </row>
        <row r="76">
          <cell r="F76">
            <v>1076</v>
          </cell>
        </row>
        <row r="77">
          <cell r="F77">
            <v>1592</v>
          </cell>
        </row>
        <row r="78">
          <cell r="F78">
            <v>192291.54</v>
          </cell>
        </row>
        <row r="79">
          <cell r="F79">
            <v>9134</v>
          </cell>
        </row>
        <row r="80">
          <cell r="F80">
            <v>225569.04</v>
          </cell>
        </row>
        <row r="81">
          <cell r="F81">
            <v>29131.95</v>
          </cell>
        </row>
        <row r="82">
          <cell r="F82">
            <v>3343</v>
          </cell>
        </row>
        <row r="83">
          <cell r="F83">
            <v>358642.22</v>
          </cell>
        </row>
        <row r="84">
          <cell r="F84">
            <v>3562.49</v>
          </cell>
        </row>
        <row r="85">
          <cell r="F85">
            <v>4149</v>
          </cell>
        </row>
        <row r="86">
          <cell r="F86">
            <v>3096626.19</v>
          </cell>
        </row>
        <row r="87">
          <cell r="F87">
            <v>31242.66</v>
          </cell>
        </row>
        <row r="88">
          <cell r="F88">
            <v>336.8</v>
          </cell>
        </row>
        <row r="89">
          <cell r="F89">
            <v>1000</v>
          </cell>
        </row>
        <row r="90">
          <cell r="F90">
            <v>265174.13</v>
          </cell>
        </row>
        <row r="91">
          <cell r="F91">
            <v>66899.67</v>
          </cell>
        </row>
        <row r="92">
          <cell r="F92">
            <v>9846.6200000000008</v>
          </cell>
        </row>
        <row r="93">
          <cell r="F93">
            <v>685170.99</v>
          </cell>
        </row>
        <row r="94">
          <cell r="F94">
            <v>199634</v>
          </cell>
        </row>
        <row r="95">
          <cell r="F95">
            <v>122234.43</v>
          </cell>
        </row>
        <row r="96">
          <cell r="F96">
            <v>1000</v>
          </cell>
        </row>
        <row r="97">
          <cell r="F97">
            <v>43432.7</v>
          </cell>
        </row>
        <row r="98">
          <cell r="F98">
            <v>19403.830000000002</v>
          </cell>
        </row>
        <row r="99">
          <cell r="F99">
            <v>67.06</v>
          </cell>
        </row>
        <row r="100">
          <cell r="F100">
            <v>1586</v>
          </cell>
        </row>
        <row r="101">
          <cell r="F101">
            <v>373.2</v>
          </cell>
        </row>
        <row r="102">
          <cell r="F102">
            <v>142622.42000000001</v>
          </cell>
        </row>
        <row r="103">
          <cell r="F103">
            <v>153248.5</v>
          </cell>
        </row>
        <row r="104">
          <cell r="F104">
            <v>103595</v>
          </cell>
        </row>
        <row r="105">
          <cell r="F105">
            <v>114090.29</v>
          </cell>
        </row>
        <row r="106">
          <cell r="F106">
            <v>39762</v>
          </cell>
        </row>
        <row r="107">
          <cell r="F107">
            <v>629.32000000000005</v>
          </cell>
        </row>
        <row r="108">
          <cell r="F108">
            <v>600</v>
          </cell>
        </row>
        <row r="109">
          <cell r="F109">
            <v>1000</v>
          </cell>
        </row>
        <row r="110">
          <cell r="F110">
            <v>7374.85</v>
          </cell>
        </row>
        <row r="111">
          <cell r="F111">
            <v>174697.43</v>
          </cell>
        </row>
        <row r="112">
          <cell r="F112">
            <v>3623.5</v>
          </cell>
        </row>
        <row r="113">
          <cell r="F113">
            <v>18632.189999999999</v>
          </cell>
        </row>
        <row r="114">
          <cell r="F114">
            <v>20907.86</v>
          </cell>
        </row>
        <row r="115">
          <cell r="F115">
            <v>103068.53</v>
          </cell>
        </row>
        <row r="116">
          <cell r="F116">
            <v>94.5</v>
          </cell>
        </row>
        <row r="117">
          <cell r="F117">
            <v>1023.5</v>
          </cell>
        </row>
        <row r="118">
          <cell r="F118">
            <v>34816.29</v>
          </cell>
        </row>
        <row r="119">
          <cell r="F119">
            <v>32222.560000000001</v>
          </cell>
        </row>
        <row r="120">
          <cell r="F120">
            <v>3569</v>
          </cell>
        </row>
        <row r="121">
          <cell r="F121">
            <v>7375</v>
          </cell>
        </row>
        <row r="122">
          <cell r="F122">
            <v>9888.9500000000007</v>
          </cell>
        </row>
        <row r="123">
          <cell r="F123">
            <v>70360.289999999994</v>
          </cell>
        </row>
        <row r="124">
          <cell r="F124">
            <v>745</v>
          </cell>
        </row>
        <row r="125">
          <cell r="F125">
            <v>15902.72</v>
          </cell>
        </row>
        <row r="126">
          <cell r="F126">
            <v>28.75</v>
          </cell>
        </row>
        <row r="127">
          <cell r="F127">
            <v>50831.76</v>
          </cell>
        </row>
        <row r="128">
          <cell r="F128">
            <v>5</v>
          </cell>
        </row>
        <row r="129">
          <cell r="F129">
            <v>8467.3700000000008</v>
          </cell>
        </row>
        <row r="130">
          <cell r="F130">
            <v>46510</v>
          </cell>
        </row>
        <row r="131">
          <cell r="F131">
            <v>1007.85</v>
          </cell>
        </row>
        <row r="132">
          <cell r="F132">
            <v>44.5</v>
          </cell>
        </row>
        <row r="133">
          <cell r="F133">
            <v>14382</v>
          </cell>
        </row>
        <row r="134">
          <cell r="F134">
            <v>952818.18</v>
          </cell>
        </row>
        <row r="135">
          <cell r="F135">
            <v>2126650.6800000002</v>
          </cell>
        </row>
        <row r="136">
          <cell r="F136">
            <v>5300</v>
          </cell>
        </row>
        <row r="137">
          <cell r="F137">
            <v>434225.73</v>
          </cell>
        </row>
        <row r="138">
          <cell r="F138">
            <v>1540.38</v>
          </cell>
        </row>
        <row r="139">
          <cell r="F139">
            <v>56450.32</v>
          </cell>
        </row>
        <row r="140">
          <cell r="F140">
            <v>1840</v>
          </cell>
        </row>
        <row r="141">
          <cell r="F141">
            <v>47048.12</v>
          </cell>
        </row>
        <row r="142">
          <cell r="F142">
            <v>83410.94</v>
          </cell>
        </row>
        <row r="143">
          <cell r="F143">
            <v>44654.86</v>
          </cell>
        </row>
        <row r="144">
          <cell r="F144">
            <v>3181</v>
          </cell>
        </row>
        <row r="145">
          <cell r="F145">
            <v>13094.5</v>
          </cell>
        </row>
        <row r="146">
          <cell r="F146">
            <v>198436.39</v>
          </cell>
        </row>
        <row r="147">
          <cell r="F147">
            <v>38604.11</v>
          </cell>
        </row>
        <row r="148">
          <cell r="F148">
            <v>8.5</v>
          </cell>
        </row>
        <row r="149">
          <cell r="F149">
            <v>190438.6</v>
          </cell>
        </row>
        <row r="150">
          <cell r="F150">
            <v>110641.4</v>
          </cell>
        </row>
        <row r="151">
          <cell r="F151">
            <v>1460</v>
          </cell>
        </row>
        <row r="152">
          <cell r="F152">
            <v>121489.57</v>
          </cell>
        </row>
        <row r="153">
          <cell r="F153">
            <v>13592.67</v>
          </cell>
        </row>
        <row r="154">
          <cell r="F154">
            <v>23323.65</v>
          </cell>
        </row>
        <row r="155">
          <cell r="F155">
            <v>3400</v>
          </cell>
        </row>
        <row r="156">
          <cell r="F156">
            <v>93978.3</v>
          </cell>
        </row>
        <row r="157">
          <cell r="F157">
            <v>394460.35</v>
          </cell>
        </row>
        <row r="158">
          <cell r="F158">
            <v>25763.93</v>
          </cell>
        </row>
        <row r="159">
          <cell r="F159">
            <v>48820</v>
          </cell>
        </row>
        <row r="160">
          <cell r="F160">
            <v>75883.77</v>
          </cell>
        </row>
        <row r="161">
          <cell r="F161">
            <v>21612.5</v>
          </cell>
        </row>
        <row r="162">
          <cell r="F162">
            <v>42695.53</v>
          </cell>
        </row>
        <row r="163">
          <cell r="F163">
            <v>18920.689999999999</v>
          </cell>
        </row>
        <row r="164">
          <cell r="F164">
            <v>176.45</v>
          </cell>
        </row>
        <row r="165">
          <cell r="F165">
            <v>1360</v>
          </cell>
        </row>
        <row r="166">
          <cell r="F166">
            <v>102600</v>
          </cell>
        </row>
        <row r="167">
          <cell r="F167">
            <v>262496.57</v>
          </cell>
        </row>
        <row r="168">
          <cell r="F168">
            <v>60704.17</v>
          </cell>
        </row>
        <row r="169">
          <cell r="F169">
            <v>35016.67</v>
          </cell>
        </row>
        <row r="170">
          <cell r="F170">
            <v>2108515.69</v>
          </cell>
        </row>
        <row r="171">
          <cell r="F171">
            <v>1839.13</v>
          </cell>
        </row>
        <row r="172">
          <cell r="F172">
            <v>49393.23</v>
          </cell>
        </row>
        <row r="173">
          <cell r="F173">
            <v>1161.6500000000001</v>
          </cell>
        </row>
        <row r="174">
          <cell r="F174">
            <v>70322.009999999995</v>
          </cell>
        </row>
        <row r="175">
          <cell r="F175">
            <v>12585.24</v>
          </cell>
        </row>
        <row r="176">
          <cell r="F176">
            <v>460492.77</v>
          </cell>
        </row>
        <row r="177">
          <cell r="F177">
            <v>152607.67999999999</v>
          </cell>
        </row>
        <row r="178">
          <cell r="F178">
            <v>2135.85</v>
          </cell>
        </row>
        <row r="179">
          <cell r="F179">
            <v>15238.6</v>
          </cell>
        </row>
        <row r="180">
          <cell r="F180">
            <v>30683.5</v>
          </cell>
        </row>
        <row r="181">
          <cell r="F181">
            <v>130058.01</v>
          </cell>
        </row>
        <row r="182">
          <cell r="F182">
            <v>20445</v>
          </cell>
        </row>
        <row r="183">
          <cell r="F183">
            <v>3972.45</v>
          </cell>
        </row>
        <row r="184">
          <cell r="F184">
            <v>700</v>
          </cell>
        </row>
        <row r="185">
          <cell r="F185">
            <v>275896.96000000002</v>
          </cell>
        </row>
        <row r="186">
          <cell r="F186">
            <v>999.1</v>
          </cell>
        </row>
        <row r="187">
          <cell r="F187">
            <v>11316.83</v>
          </cell>
        </row>
        <row r="188">
          <cell r="F188">
            <v>855.9</v>
          </cell>
        </row>
        <row r="189">
          <cell r="F189">
            <v>7397.54</v>
          </cell>
        </row>
        <row r="190">
          <cell r="F190">
            <v>23658.54</v>
          </cell>
        </row>
        <row r="191">
          <cell r="F191">
            <v>4.0999999999999996</v>
          </cell>
        </row>
        <row r="192">
          <cell r="F192">
            <v>6106.35</v>
          </cell>
        </row>
        <row r="193">
          <cell r="F193">
            <v>186.05</v>
          </cell>
        </row>
        <row r="194">
          <cell r="F194">
            <v>2400.5700000000002</v>
          </cell>
        </row>
        <row r="195">
          <cell r="F195">
            <v>5900</v>
          </cell>
        </row>
        <row r="196">
          <cell r="F196">
            <v>1298.42</v>
          </cell>
        </row>
        <row r="197">
          <cell r="F197">
            <v>500</v>
          </cell>
        </row>
        <row r="198">
          <cell r="F198">
            <v>160.69999999999999</v>
          </cell>
        </row>
        <row r="199">
          <cell r="F199">
            <v>118518.96</v>
          </cell>
        </row>
        <row r="200">
          <cell r="F200">
            <v>5541.78</v>
          </cell>
        </row>
        <row r="201">
          <cell r="F201">
            <v>50</v>
          </cell>
        </row>
        <row r="202">
          <cell r="F202">
            <v>4210.97</v>
          </cell>
        </row>
        <row r="203">
          <cell r="F203">
            <v>44174</v>
          </cell>
        </row>
        <row r="204">
          <cell r="F204">
            <v>6000</v>
          </cell>
        </row>
        <row r="205">
          <cell r="F205">
            <v>53965.45</v>
          </cell>
        </row>
        <row r="206">
          <cell r="F206">
            <v>702.84</v>
          </cell>
        </row>
        <row r="207">
          <cell r="F207">
            <v>10310</v>
          </cell>
        </row>
        <row r="208">
          <cell r="F208">
            <v>12151.02</v>
          </cell>
        </row>
        <row r="209">
          <cell r="F209">
            <v>4897.2700000000004</v>
          </cell>
        </row>
        <row r="210">
          <cell r="F210">
            <v>5440</v>
          </cell>
        </row>
        <row r="211">
          <cell r="F211">
            <v>2230</v>
          </cell>
        </row>
        <row r="212">
          <cell r="F212">
            <v>5172.8500000000004</v>
          </cell>
        </row>
        <row r="213">
          <cell r="F213">
            <v>660</v>
          </cell>
        </row>
        <row r="214">
          <cell r="F214">
            <v>4886.34</v>
          </cell>
        </row>
        <row r="215">
          <cell r="F215">
            <v>2160.29</v>
          </cell>
        </row>
        <row r="216">
          <cell r="F216">
            <v>13071.85</v>
          </cell>
        </row>
        <row r="217">
          <cell r="F217">
            <v>30</v>
          </cell>
        </row>
        <row r="218">
          <cell r="F218">
            <v>81921.5</v>
          </cell>
        </row>
        <row r="219">
          <cell r="F219">
            <v>22861.34</v>
          </cell>
        </row>
        <row r="220">
          <cell r="F220">
            <v>6255.62</v>
          </cell>
        </row>
        <row r="221">
          <cell r="F221">
            <v>4701.3</v>
          </cell>
        </row>
        <row r="222">
          <cell r="F222">
            <v>8100</v>
          </cell>
        </row>
        <row r="223">
          <cell r="F223">
            <v>10597.8</v>
          </cell>
        </row>
        <row r="224">
          <cell r="F224">
            <v>6845.87</v>
          </cell>
        </row>
        <row r="225">
          <cell r="F225">
            <v>400</v>
          </cell>
        </row>
        <row r="226">
          <cell r="F226">
            <v>7636.13</v>
          </cell>
        </row>
        <row r="227">
          <cell r="F227">
            <v>8200</v>
          </cell>
        </row>
        <row r="228">
          <cell r="F228">
            <v>10479.620000000001</v>
          </cell>
        </row>
        <row r="229">
          <cell r="F229">
            <v>4250.18</v>
          </cell>
        </row>
        <row r="230">
          <cell r="F230">
            <v>1000</v>
          </cell>
        </row>
        <row r="231">
          <cell r="F231">
            <v>8999</v>
          </cell>
        </row>
        <row r="232">
          <cell r="F232">
            <v>303.33</v>
          </cell>
        </row>
        <row r="233">
          <cell r="F233">
            <v>3257.6</v>
          </cell>
        </row>
        <row r="234">
          <cell r="F234">
            <v>4283.8</v>
          </cell>
        </row>
        <row r="235">
          <cell r="F235">
            <v>5400</v>
          </cell>
        </row>
        <row r="236">
          <cell r="F236">
            <v>38823.25</v>
          </cell>
        </row>
        <row r="237">
          <cell r="F237">
            <v>226.2</v>
          </cell>
        </row>
        <row r="238">
          <cell r="F238">
            <v>500</v>
          </cell>
        </row>
        <row r="239">
          <cell r="F239">
            <v>674</v>
          </cell>
        </row>
        <row r="240">
          <cell r="F240">
            <v>18000</v>
          </cell>
        </row>
        <row r="241">
          <cell r="F241">
            <v>1537.37</v>
          </cell>
        </row>
        <row r="242">
          <cell r="F242">
            <v>1800</v>
          </cell>
        </row>
        <row r="243">
          <cell r="F243">
            <v>563.76</v>
          </cell>
        </row>
        <row r="244">
          <cell r="F244">
            <v>31.21</v>
          </cell>
        </row>
        <row r="245">
          <cell r="F245">
            <v>2656.777</v>
          </cell>
        </row>
        <row r="246">
          <cell r="F246">
            <v>500</v>
          </cell>
        </row>
        <row r="247">
          <cell r="F247">
            <v>859.86</v>
          </cell>
        </row>
        <row r="248">
          <cell r="F248">
            <v>750</v>
          </cell>
        </row>
        <row r="249">
          <cell r="F249">
            <v>508</v>
          </cell>
        </row>
        <row r="250">
          <cell r="F250">
            <v>23879.53</v>
          </cell>
        </row>
        <row r="251">
          <cell r="F251">
            <v>3896.43</v>
          </cell>
        </row>
        <row r="252">
          <cell r="F252">
            <v>650</v>
          </cell>
        </row>
        <row r="253">
          <cell r="F253">
            <v>211.28</v>
          </cell>
        </row>
        <row r="254">
          <cell r="F254">
            <v>419.84</v>
          </cell>
        </row>
        <row r="255">
          <cell r="F255">
            <v>50652.78</v>
          </cell>
        </row>
        <row r="256">
          <cell r="F256">
            <v>35235</v>
          </cell>
        </row>
        <row r="257">
          <cell r="F257">
            <v>705</v>
          </cell>
        </row>
        <row r="258">
          <cell r="F258">
            <v>634.66</v>
          </cell>
        </row>
        <row r="259">
          <cell r="F259">
            <v>1136.97</v>
          </cell>
        </row>
        <row r="260">
          <cell r="F260">
            <v>3016.82</v>
          </cell>
        </row>
        <row r="261">
          <cell r="F261">
            <v>4000</v>
          </cell>
        </row>
        <row r="262">
          <cell r="F262">
            <v>1963.46</v>
          </cell>
        </row>
        <row r="263">
          <cell r="F263">
            <v>656</v>
          </cell>
        </row>
        <row r="264">
          <cell r="F264">
            <v>891.66</v>
          </cell>
        </row>
        <row r="265">
          <cell r="F265">
            <v>1459.48</v>
          </cell>
        </row>
        <row r="266">
          <cell r="F266">
            <v>11</v>
          </cell>
        </row>
        <row r="267">
          <cell r="F267">
            <v>1815</v>
          </cell>
        </row>
        <row r="268">
          <cell r="F268">
            <v>2191.1999999999998</v>
          </cell>
        </row>
        <row r="269">
          <cell r="F269">
            <v>22330.6</v>
          </cell>
        </row>
        <row r="270">
          <cell r="F270">
            <v>8563</v>
          </cell>
        </row>
        <row r="271">
          <cell r="F271">
            <v>5994</v>
          </cell>
        </row>
        <row r="272">
          <cell r="F272">
            <v>22207.45</v>
          </cell>
        </row>
        <row r="273">
          <cell r="F273">
            <v>37645.800000000003</v>
          </cell>
        </row>
        <row r="274">
          <cell r="F274">
            <v>6065.01</v>
          </cell>
        </row>
        <row r="275">
          <cell r="F275">
            <v>1000</v>
          </cell>
        </row>
        <row r="276">
          <cell r="F276">
            <v>1998.32</v>
          </cell>
        </row>
        <row r="277">
          <cell r="F277">
            <v>474</v>
          </cell>
        </row>
        <row r="278">
          <cell r="F278">
            <v>3900</v>
          </cell>
        </row>
        <row r="279">
          <cell r="F279">
            <v>17503.939999999999</v>
          </cell>
        </row>
        <row r="280">
          <cell r="F280">
            <v>475</v>
          </cell>
        </row>
        <row r="281">
          <cell r="F281">
            <v>700</v>
          </cell>
        </row>
        <row r="282">
          <cell r="F282">
            <v>899.51</v>
          </cell>
        </row>
        <row r="283">
          <cell r="F283">
            <v>8066.44</v>
          </cell>
        </row>
        <row r="284">
          <cell r="F284">
            <v>26879.200000000001</v>
          </cell>
        </row>
        <row r="285">
          <cell r="F285">
            <v>41896.44</v>
          </cell>
        </row>
        <row r="286">
          <cell r="F286">
            <v>210434</v>
          </cell>
        </row>
        <row r="287">
          <cell r="F287">
            <v>10670</v>
          </cell>
        </row>
        <row r="288">
          <cell r="F288">
            <v>3695</v>
          </cell>
        </row>
        <row r="289">
          <cell r="F289">
            <v>8218.2999999999993</v>
          </cell>
        </row>
        <row r="290">
          <cell r="F290">
            <v>161</v>
          </cell>
        </row>
        <row r="291">
          <cell r="F291">
            <v>1603.93</v>
          </cell>
        </row>
        <row r="292">
          <cell r="F292">
            <v>4269.6000000000004</v>
          </cell>
        </row>
        <row r="293">
          <cell r="F293">
            <v>64018.31</v>
          </cell>
        </row>
        <row r="294">
          <cell r="F294">
            <v>1749.1</v>
          </cell>
        </row>
        <row r="295">
          <cell r="F295">
            <v>972.62</v>
          </cell>
        </row>
        <row r="296">
          <cell r="F296">
            <v>10205.91</v>
          </cell>
        </row>
        <row r="297">
          <cell r="F297">
            <v>2363.1999999999998</v>
          </cell>
        </row>
        <row r="298">
          <cell r="F298">
            <v>1282</v>
          </cell>
        </row>
        <row r="299">
          <cell r="F299">
            <v>12000</v>
          </cell>
        </row>
        <row r="300">
          <cell r="F300">
            <v>233390</v>
          </cell>
        </row>
        <row r="301">
          <cell r="F301">
            <v>118850</v>
          </cell>
        </row>
        <row r="302">
          <cell r="F302">
            <v>934</v>
          </cell>
        </row>
        <row r="303">
          <cell r="F303">
            <v>31473.4</v>
          </cell>
        </row>
        <row r="304">
          <cell r="F304">
            <v>22510</v>
          </cell>
        </row>
        <row r="305">
          <cell r="F305">
            <v>6260</v>
          </cell>
        </row>
        <row r="306">
          <cell r="F306">
            <v>77600</v>
          </cell>
        </row>
        <row r="307">
          <cell r="F307">
            <v>11747.43</v>
          </cell>
        </row>
        <row r="308">
          <cell r="F308">
            <v>234.72</v>
          </cell>
        </row>
        <row r="309">
          <cell r="F309">
            <v>182358.51</v>
          </cell>
        </row>
        <row r="310">
          <cell r="F310">
            <v>961.78</v>
          </cell>
        </row>
        <row r="311">
          <cell r="F311">
            <v>8000</v>
          </cell>
        </row>
        <row r="312">
          <cell r="F312">
            <v>2939.33</v>
          </cell>
        </row>
        <row r="313">
          <cell r="F313">
            <v>1.39</v>
          </cell>
        </row>
        <row r="314">
          <cell r="F314">
            <v>4531.66</v>
          </cell>
        </row>
        <row r="315">
          <cell r="F315">
            <v>7111.24</v>
          </cell>
        </row>
        <row r="316">
          <cell r="F316">
            <v>6600.2</v>
          </cell>
        </row>
        <row r="317">
          <cell r="F317">
            <v>35000</v>
          </cell>
        </row>
        <row r="318">
          <cell r="F318">
            <v>10000</v>
          </cell>
        </row>
        <row r="319">
          <cell r="F319">
            <v>25130</v>
          </cell>
        </row>
        <row r="320">
          <cell r="F320">
            <v>2350.35</v>
          </cell>
        </row>
        <row r="321">
          <cell r="F321">
            <v>4296.8</v>
          </cell>
        </row>
        <row r="322">
          <cell r="F322">
            <v>90000</v>
          </cell>
        </row>
        <row r="323">
          <cell r="F323">
            <v>12500</v>
          </cell>
        </row>
        <row r="324">
          <cell r="F324">
            <v>1000</v>
          </cell>
        </row>
        <row r="325">
          <cell r="F325">
            <v>29952.95</v>
          </cell>
        </row>
        <row r="326">
          <cell r="F326">
            <v>383562.81</v>
          </cell>
        </row>
        <row r="327">
          <cell r="F327">
            <v>8541.23</v>
          </cell>
        </row>
        <row r="328">
          <cell r="F328">
            <v>258426</v>
          </cell>
        </row>
        <row r="329">
          <cell r="F329">
            <v>28300</v>
          </cell>
        </row>
        <row r="330">
          <cell r="F330">
            <v>973706</v>
          </cell>
        </row>
        <row r="331">
          <cell r="F331">
            <v>48124.75</v>
          </cell>
        </row>
        <row r="332">
          <cell r="F332">
            <v>134039.88</v>
          </cell>
        </row>
        <row r="333">
          <cell r="F333">
            <v>37122.699999999997</v>
          </cell>
        </row>
        <row r="334">
          <cell r="F334">
            <v>2197.6</v>
          </cell>
        </row>
        <row r="335">
          <cell r="F335">
            <v>206000</v>
          </cell>
        </row>
        <row r="336">
          <cell r="F336">
            <v>5266</v>
          </cell>
        </row>
        <row r="337">
          <cell r="F337">
            <v>1587244.1</v>
          </cell>
        </row>
        <row r="338">
          <cell r="F338">
            <v>18000</v>
          </cell>
        </row>
        <row r="339">
          <cell r="F339">
            <v>114901.91</v>
          </cell>
        </row>
        <row r="340">
          <cell r="F340">
            <v>114540</v>
          </cell>
        </row>
        <row r="341">
          <cell r="F341">
            <v>23500</v>
          </cell>
        </row>
        <row r="342">
          <cell r="F342">
            <v>105000</v>
          </cell>
        </row>
        <row r="343">
          <cell r="F343">
            <v>100</v>
          </cell>
        </row>
        <row r="344">
          <cell r="F344">
            <v>23800.49</v>
          </cell>
        </row>
        <row r="345">
          <cell r="F345">
            <v>801067.61</v>
          </cell>
        </row>
        <row r="346">
          <cell r="F346">
            <v>9956</v>
          </cell>
        </row>
        <row r="347">
          <cell r="F347">
            <v>6997.64</v>
          </cell>
        </row>
        <row r="348">
          <cell r="F348">
            <v>70504.02</v>
          </cell>
        </row>
        <row r="349">
          <cell r="F349">
            <v>368</v>
          </cell>
        </row>
        <row r="350">
          <cell r="F350">
            <v>68820</v>
          </cell>
        </row>
        <row r="351">
          <cell r="F351">
            <v>2000</v>
          </cell>
        </row>
        <row r="352">
          <cell r="F352">
            <v>27000</v>
          </cell>
        </row>
        <row r="353">
          <cell r="F353">
            <v>2300</v>
          </cell>
        </row>
        <row r="354">
          <cell r="F354">
            <v>12800</v>
          </cell>
        </row>
        <row r="355">
          <cell r="F355">
            <v>2634</v>
          </cell>
        </row>
        <row r="356">
          <cell r="F356">
            <v>7595.6</v>
          </cell>
        </row>
        <row r="357">
          <cell r="F357">
            <v>46000</v>
          </cell>
        </row>
        <row r="358">
          <cell r="F358">
            <v>20000</v>
          </cell>
        </row>
        <row r="359">
          <cell r="F359">
            <v>2000</v>
          </cell>
        </row>
        <row r="360">
          <cell r="F360">
            <v>104961.34</v>
          </cell>
        </row>
        <row r="361">
          <cell r="F361">
            <v>2000</v>
          </cell>
        </row>
        <row r="362">
          <cell r="F362">
            <v>24776.7</v>
          </cell>
        </row>
        <row r="363">
          <cell r="F363">
            <v>41750</v>
          </cell>
        </row>
        <row r="364">
          <cell r="F364">
            <v>90000</v>
          </cell>
        </row>
        <row r="365">
          <cell r="F365">
            <v>50000</v>
          </cell>
        </row>
        <row r="366">
          <cell r="F366">
            <v>0.18</v>
          </cell>
        </row>
        <row r="367">
          <cell r="F367">
            <v>22900</v>
          </cell>
        </row>
        <row r="368">
          <cell r="F368">
            <v>9000</v>
          </cell>
        </row>
        <row r="369">
          <cell r="F369">
            <v>110000</v>
          </cell>
        </row>
        <row r="370">
          <cell r="F370">
            <v>102433</v>
          </cell>
        </row>
        <row r="371">
          <cell r="F371">
            <v>6056</v>
          </cell>
        </row>
        <row r="372">
          <cell r="F372">
            <v>234</v>
          </cell>
        </row>
        <row r="373">
          <cell r="F373">
            <v>31220</v>
          </cell>
        </row>
        <row r="374">
          <cell r="F374">
            <v>20000</v>
          </cell>
        </row>
        <row r="375">
          <cell r="F375">
            <v>6673490</v>
          </cell>
        </row>
        <row r="376">
          <cell r="F376">
            <v>1182.45</v>
          </cell>
        </row>
        <row r="377">
          <cell r="F377">
            <v>1490.42</v>
          </cell>
        </row>
        <row r="378">
          <cell r="F378">
            <v>8903.33</v>
          </cell>
        </row>
        <row r="379">
          <cell r="F379">
            <v>16552.3</v>
          </cell>
        </row>
        <row r="380">
          <cell r="F380">
            <v>54019.95</v>
          </cell>
        </row>
        <row r="381">
          <cell r="F381">
            <v>27449.040000000001</v>
          </cell>
        </row>
        <row r="382">
          <cell r="F382">
            <v>93951.15</v>
          </cell>
        </row>
        <row r="383">
          <cell r="F383">
            <v>2119.3200000000002</v>
          </cell>
        </row>
        <row r="384">
          <cell r="F384">
            <v>9254.4599999999991</v>
          </cell>
        </row>
        <row r="385">
          <cell r="F385">
            <v>20110.63</v>
          </cell>
        </row>
        <row r="386">
          <cell r="F386">
            <v>8124.95</v>
          </cell>
        </row>
        <row r="387">
          <cell r="F387">
            <v>4967.07</v>
          </cell>
        </row>
        <row r="388">
          <cell r="F388">
            <v>58925.71</v>
          </cell>
        </row>
        <row r="389">
          <cell r="F389">
            <v>1270.1500000000001</v>
          </cell>
        </row>
        <row r="390">
          <cell r="F390">
            <v>1579.4</v>
          </cell>
        </row>
        <row r="391">
          <cell r="F391">
            <v>1793.1</v>
          </cell>
        </row>
        <row r="392">
          <cell r="F392">
            <v>771.97</v>
          </cell>
        </row>
        <row r="393">
          <cell r="F393">
            <v>20873.21</v>
          </cell>
        </row>
        <row r="394">
          <cell r="F394">
            <v>53516.76</v>
          </cell>
        </row>
        <row r="395">
          <cell r="F395">
            <v>14930.36</v>
          </cell>
        </row>
        <row r="396">
          <cell r="F396">
            <v>790.23</v>
          </cell>
        </row>
        <row r="397">
          <cell r="F397">
            <v>8658.14</v>
          </cell>
        </row>
        <row r="398">
          <cell r="F398">
            <v>1381.87</v>
          </cell>
        </row>
        <row r="399">
          <cell r="F399">
            <v>3.32</v>
          </cell>
        </row>
        <row r="400">
          <cell r="F400">
            <v>19622.189999999999</v>
          </cell>
        </row>
        <row r="401">
          <cell r="F401">
            <v>83434.679999999993</v>
          </cell>
        </row>
        <row r="402">
          <cell r="F402">
            <v>93703.44</v>
          </cell>
        </row>
        <row r="403">
          <cell r="F403">
            <v>6731.97</v>
          </cell>
        </row>
        <row r="404">
          <cell r="F404">
            <v>10836.31</v>
          </cell>
        </row>
        <row r="405">
          <cell r="F405">
            <v>1661.45</v>
          </cell>
        </row>
        <row r="406">
          <cell r="F406">
            <v>96.63</v>
          </cell>
        </row>
        <row r="407">
          <cell r="F407">
            <v>154936.93</v>
          </cell>
        </row>
        <row r="408">
          <cell r="F408">
            <v>1017.5</v>
          </cell>
        </row>
        <row r="409">
          <cell r="F409">
            <v>1135.31</v>
          </cell>
        </row>
        <row r="410">
          <cell r="F410">
            <v>1764.46</v>
          </cell>
        </row>
        <row r="411">
          <cell r="F411">
            <v>19492.560000000001</v>
          </cell>
        </row>
        <row r="412">
          <cell r="F412">
            <v>1340.97</v>
          </cell>
        </row>
        <row r="413">
          <cell r="F413">
            <v>7579.14</v>
          </cell>
        </row>
        <row r="414">
          <cell r="F414">
            <v>6389.96</v>
          </cell>
        </row>
        <row r="415">
          <cell r="F415">
            <v>9644.0499999999993</v>
          </cell>
        </row>
        <row r="416">
          <cell r="F416">
            <v>1022.32</v>
          </cell>
        </row>
        <row r="417">
          <cell r="F417">
            <v>2377.04</v>
          </cell>
        </row>
        <row r="418">
          <cell r="F418">
            <v>223499.9</v>
          </cell>
        </row>
        <row r="419">
          <cell r="F419">
            <v>2202.39</v>
          </cell>
        </row>
        <row r="420">
          <cell r="F420">
            <v>1092.1099999999999</v>
          </cell>
        </row>
        <row r="421">
          <cell r="F421">
            <v>1014.6</v>
          </cell>
        </row>
        <row r="422">
          <cell r="F422">
            <v>4437.6899999999996</v>
          </cell>
        </row>
        <row r="423">
          <cell r="F423">
            <v>6163.69</v>
          </cell>
        </row>
        <row r="424">
          <cell r="F424">
            <v>12467.58</v>
          </cell>
        </row>
        <row r="425">
          <cell r="F425">
            <v>3307.66</v>
          </cell>
        </row>
        <row r="426">
          <cell r="F426">
            <v>280463.78000000003</v>
          </cell>
        </row>
        <row r="427">
          <cell r="F427">
            <v>212452.79</v>
          </cell>
        </row>
        <row r="428">
          <cell r="F428">
            <v>32279.06</v>
          </cell>
        </row>
        <row r="429">
          <cell r="F429">
            <v>4587.7700000000004</v>
          </cell>
        </row>
        <row r="430">
          <cell r="F430">
            <v>11772.48</v>
          </cell>
        </row>
        <row r="431">
          <cell r="F431">
            <v>1233.98</v>
          </cell>
        </row>
        <row r="432">
          <cell r="F432">
            <v>54575.55</v>
          </cell>
        </row>
        <row r="433">
          <cell r="F433">
            <v>537.13</v>
          </cell>
        </row>
        <row r="434">
          <cell r="F434">
            <v>31516.82</v>
          </cell>
        </row>
        <row r="435">
          <cell r="F435">
            <v>2275.2800000000002</v>
          </cell>
        </row>
        <row r="436">
          <cell r="F436">
            <v>1901.04</v>
          </cell>
        </row>
        <row r="437">
          <cell r="F437">
            <v>5259.24</v>
          </cell>
        </row>
        <row r="438">
          <cell r="F438">
            <v>6487.23</v>
          </cell>
        </row>
        <row r="439">
          <cell r="F439">
            <v>1665.95</v>
          </cell>
        </row>
        <row r="440">
          <cell r="F440">
            <v>87490.43</v>
          </cell>
        </row>
        <row r="441">
          <cell r="F441">
            <v>11431.75</v>
          </cell>
        </row>
        <row r="442">
          <cell r="F442">
            <v>479.77</v>
          </cell>
        </row>
        <row r="443">
          <cell r="F443">
            <v>41791.75</v>
          </cell>
        </row>
        <row r="444">
          <cell r="F444">
            <v>31190.73</v>
          </cell>
        </row>
        <row r="445">
          <cell r="F445">
            <v>3785.16</v>
          </cell>
        </row>
        <row r="446">
          <cell r="F446">
            <v>53251.34</v>
          </cell>
        </row>
        <row r="447">
          <cell r="F447">
            <v>10160.57</v>
          </cell>
        </row>
        <row r="448">
          <cell r="F448">
            <v>4782.87</v>
          </cell>
        </row>
        <row r="449">
          <cell r="F449">
            <v>3179.21</v>
          </cell>
        </row>
        <row r="450">
          <cell r="F450">
            <v>7521.43</v>
          </cell>
        </row>
        <row r="451">
          <cell r="F451">
            <v>3504.78</v>
          </cell>
        </row>
        <row r="452">
          <cell r="F452">
            <v>159216.64000000001</v>
          </cell>
        </row>
        <row r="453">
          <cell r="F453">
            <v>1331.88</v>
          </cell>
        </row>
        <row r="454">
          <cell r="F454">
            <v>48962.84</v>
          </cell>
        </row>
        <row r="455">
          <cell r="F455">
            <v>585.42999999999995</v>
          </cell>
        </row>
        <row r="456">
          <cell r="F456">
            <v>953.09</v>
          </cell>
        </row>
        <row r="457">
          <cell r="F457">
            <v>394.57</v>
          </cell>
        </row>
        <row r="458">
          <cell r="F458">
            <v>7946.21</v>
          </cell>
        </row>
        <row r="459">
          <cell r="F459">
            <v>119.72</v>
          </cell>
        </row>
        <row r="460">
          <cell r="F460">
            <v>886.81</v>
          </cell>
        </row>
        <row r="461">
          <cell r="F461">
            <v>73520.05</v>
          </cell>
        </row>
        <row r="462">
          <cell r="F462">
            <v>1863.91</v>
          </cell>
        </row>
        <row r="463">
          <cell r="F463">
            <v>25616.66</v>
          </cell>
        </row>
        <row r="464">
          <cell r="F464">
            <v>1353.83</v>
          </cell>
        </row>
        <row r="465">
          <cell r="F465">
            <v>25.14</v>
          </cell>
        </row>
        <row r="466">
          <cell r="F466">
            <v>91.3</v>
          </cell>
        </row>
        <row r="467">
          <cell r="F467">
            <v>447.69</v>
          </cell>
        </row>
        <row r="468">
          <cell r="F468">
            <v>7384.49</v>
          </cell>
        </row>
        <row r="469">
          <cell r="F469">
            <v>3118.49</v>
          </cell>
        </row>
        <row r="470">
          <cell r="F470">
            <v>104025.99</v>
          </cell>
        </row>
        <row r="471">
          <cell r="F471">
            <v>11880.55</v>
          </cell>
        </row>
        <row r="472">
          <cell r="F472">
            <v>807.62</v>
          </cell>
        </row>
        <row r="473">
          <cell r="F473">
            <v>7658.2</v>
          </cell>
        </row>
        <row r="474">
          <cell r="F474">
            <v>973.91</v>
          </cell>
        </row>
        <row r="475">
          <cell r="F475">
            <v>47.37</v>
          </cell>
        </row>
        <row r="476">
          <cell r="F476">
            <v>855.68</v>
          </cell>
        </row>
        <row r="477">
          <cell r="F477">
            <v>499.72</v>
          </cell>
        </row>
        <row r="478">
          <cell r="F478">
            <v>902.94</v>
          </cell>
        </row>
        <row r="479">
          <cell r="F479">
            <v>9617.6</v>
          </cell>
        </row>
        <row r="480">
          <cell r="F480">
            <v>1556.47</v>
          </cell>
        </row>
        <row r="481">
          <cell r="F481">
            <v>8526.84</v>
          </cell>
        </row>
        <row r="482">
          <cell r="F482">
            <v>441.67</v>
          </cell>
        </row>
        <row r="483">
          <cell r="F483">
            <v>97.94</v>
          </cell>
        </row>
        <row r="484">
          <cell r="F484">
            <v>580.12</v>
          </cell>
        </row>
        <row r="485">
          <cell r="F485">
            <v>3567.52</v>
          </cell>
        </row>
        <row r="486">
          <cell r="F486">
            <v>201.38</v>
          </cell>
        </row>
        <row r="487">
          <cell r="F487">
            <v>15216.7</v>
          </cell>
        </row>
        <row r="488">
          <cell r="F488">
            <v>3361.88</v>
          </cell>
        </row>
        <row r="489">
          <cell r="F489">
            <v>2904.21</v>
          </cell>
        </row>
        <row r="490">
          <cell r="F490">
            <v>14226.37</v>
          </cell>
        </row>
        <row r="491">
          <cell r="F491">
            <v>5630.27</v>
          </cell>
        </row>
        <row r="492">
          <cell r="F492">
            <v>2382.94</v>
          </cell>
        </row>
        <row r="493">
          <cell r="F493">
            <v>3350.11</v>
          </cell>
        </row>
        <row r="494">
          <cell r="F494">
            <v>3450.68</v>
          </cell>
        </row>
        <row r="495">
          <cell r="F495">
            <v>1458.55</v>
          </cell>
        </row>
        <row r="496">
          <cell r="F496">
            <v>4331.3</v>
          </cell>
        </row>
        <row r="497">
          <cell r="F497">
            <v>1906.86</v>
          </cell>
        </row>
        <row r="498">
          <cell r="F498">
            <v>11139.63</v>
          </cell>
        </row>
        <row r="499">
          <cell r="F499">
            <v>55.06</v>
          </cell>
        </row>
        <row r="500">
          <cell r="F500">
            <v>2026.49</v>
          </cell>
        </row>
        <row r="501">
          <cell r="F501">
            <v>1075.82</v>
          </cell>
        </row>
        <row r="502">
          <cell r="F502">
            <v>462.12</v>
          </cell>
        </row>
        <row r="503">
          <cell r="F503">
            <v>14925.56</v>
          </cell>
        </row>
        <row r="504">
          <cell r="F504">
            <v>2001.36</v>
          </cell>
        </row>
        <row r="505">
          <cell r="F505">
            <v>4266.04</v>
          </cell>
        </row>
        <row r="506">
          <cell r="F506">
            <v>157534.46</v>
          </cell>
        </row>
        <row r="507">
          <cell r="F507">
            <v>132343.98000000001</v>
          </cell>
        </row>
        <row r="508">
          <cell r="F508">
            <v>55941.88</v>
          </cell>
        </row>
        <row r="509">
          <cell r="F509">
            <v>453097.38</v>
          </cell>
        </row>
        <row r="510">
          <cell r="F510">
            <v>66801.58</v>
          </cell>
        </row>
        <row r="511">
          <cell r="F511">
            <v>328516.06</v>
          </cell>
        </row>
        <row r="512">
          <cell r="F512">
            <v>4564.29</v>
          </cell>
        </row>
        <row r="513">
          <cell r="F513">
            <v>54850.1</v>
          </cell>
        </row>
        <row r="514">
          <cell r="F514">
            <v>172359.11</v>
          </cell>
        </row>
        <row r="515">
          <cell r="F515">
            <v>12211.41</v>
          </cell>
        </row>
        <row r="516">
          <cell r="F516">
            <v>46672.83</v>
          </cell>
        </row>
        <row r="517">
          <cell r="F517">
            <v>448921.41</v>
          </cell>
        </row>
        <row r="518">
          <cell r="F518">
            <v>7516.7</v>
          </cell>
        </row>
        <row r="519">
          <cell r="F519">
            <v>104959.21</v>
          </cell>
        </row>
        <row r="520">
          <cell r="F520">
            <v>73326.66</v>
          </cell>
        </row>
        <row r="521">
          <cell r="F521">
            <v>15853.85</v>
          </cell>
        </row>
        <row r="522">
          <cell r="F522">
            <v>6936.14</v>
          </cell>
        </row>
        <row r="523">
          <cell r="F523">
            <v>82254.460000000006</v>
          </cell>
        </row>
        <row r="524">
          <cell r="F524">
            <v>27625.24</v>
          </cell>
        </row>
        <row r="525">
          <cell r="F525">
            <v>563653.02</v>
          </cell>
        </row>
        <row r="526">
          <cell r="F526">
            <v>1507.94</v>
          </cell>
        </row>
        <row r="527">
          <cell r="F527">
            <v>1423101.04</v>
          </cell>
        </row>
        <row r="528">
          <cell r="F528">
            <v>9796.34</v>
          </cell>
        </row>
        <row r="529">
          <cell r="F529">
            <v>2.1800000000000002</v>
          </cell>
        </row>
        <row r="530">
          <cell r="F530">
            <v>19467.16</v>
          </cell>
        </row>
        <row r="531">
          <cell r="F531">
            <v>771243.39</v>
          </cell>
        </row>
        <row r="532">
          <cell r="F532">
            <v>348955.17</v>
          </cell>
        </row>
        <row r="533">
          <cell r="F533">
            <v>136415.03</v>
          </cell>
        </row>
        <row r="534">
          <cell r="F534">
            <v>48477.97</v>
          </cell>
        </row>
        <row r="535">
          <cell r="F535">
            <v>254615.99</v>
          </cell>
        </row>
        <row r="536">
          <cell r="F536">
            <v>66724.98</v>
          </cell>
        </row>
        <row r="537">
          <cell r="F537">
            <v>300.01</v>
          </cell>
        </row>
        <row r="538">
          <cell r="F538">
            <v>62492.25</v>
          </cell>
        </row>
        <row r="539">
          <cell r="F539">
            <v>7750.75</v>
          </cell>
        </row>
        <row r="540">
          <cell r="F540">
            <v>323323.90000000002</v>
          </cell>
        </row>
        <row r="541">
          <cell r="F541">
            <v>265178.71000000002</v>
          </cell>
        </row>
        <row r="542">
          <cell r="F542">
            <v>1841.3</v>
          </cell>
        </row>
        <row r="543">
          <cell r="F543">
            <v>4555.82</v>
          </cell>
        </row>
        <row r="544">
          <cell r="F544">
            <v>5587.9</v>
          </cell>
        </row>
        <row r="545">
          <cell r="F545">
            <v>29969.16</v>
          </cell>
        </row>
        <row r="546">
          <cell r="F546">
            <v>184568.19</v>
          </cell>
        </row>
        <row r="547">
          <cell r="F547">
            <v>187986.91</v>
          </cell>
        </row>
        <row r="548">
          <cell r="F548">
            <v>34159.03</v>
          </cell>
        </row>
        <row r="549">
          <cell r="F549">
            <v>176193.7</v>
          </cell>
        </row>
        <row r="550">
          <cell r="F550">
            <v>117366.14</v>
          </cell>
        </row>
        <row r="551">
          <cell r="F551">
            <v>108045.84</v>
          </cell>
        </row>
        <row r="552">
          <cell r="F552">
            <v>4994.34</v>
          </cell>
        </row>
        <row r="553">
          <cell r="F553">
            <v>1374981.16</v>
          </cell>
        </row>
        <row r="554">
          <cell r="F554">
            <v>161405.51</v>
          </cell>
        </row>
        <row r="555">
          <cell r="F555">
            <v>107985.14</v>
          </cell>
        </row>
        <row r="556">
          <cell r="F556">
            <v>582186.41</v>
          </cell>
        </row>
        <row r="557">
          <cell r="F557">
            <v>49145.73</v>
          </cell>
        </row>
        <row r="558">
          <cell r="F558">
            <v>95625.75</v>
          </cell>
        </row>
        <row r="559">
          <cell r="F559">
            <v>359145.51</v>
          </cell>
        </row>
        <row r="560">
          <cell r="F560">
            <v>26069.57</v>
          </cell>
        </row>
        <row r="561">
          <cell r="F561">
            <v>123774.23</v>
          </cell>
        </row>
        <row r="562">
          <cell r="F562">
            <v>5002.2</v>
          </cell>
        </row>
        <row r="563">
          <cell r="F563">
            <v>50381.78</v>
          </cell>
        </row>
        <row r="564">
          <cell r="F564">
            <v>308.14999999999998</v>
          </cell>
        </row>
        <row r="565">
          <cell r="F565">
            <v>2101596.04</v>
          </cell>
        </row>
        <row r="566">
          <cell r="F566">
            <v>17666.14</v>
          </cell>
        </row>
        <row r="567">
          <cell r="F567">
            <v>36537.910000000003</v>
          </cell>
        </row>
        <row r="568">
          <cell r="F568">
            <v>451419.5</v>
          </cell>
        </row>
        <row r="569">
          <cell r="F569">
            <v>1956496.32</v>
          </cell>
        </row>
        <row r="570">
          <cell r="F570">
            <v>119956.93</v>
          </cell>
        </row>
        <row r="571">
          <cell r="F571">
            <v>350525.88</v>
          </cell>
        </row>
        <row r="572">
          <cell r="F572">
            <v>1025904.67</v>
          </cell>
        </row>
        <row r="573">
          <cell r="F573">
            <v>120198.15</v>
          </cell>
        </row>
        <row r="574">
          <cell r="F574">
            <v>226937.14</v>
          </cell>
        </row>
        <row r="575">
          <cell r="F575">
            <v>59243.94</v>
          </cell>
        </row>
        <row r="576">
          <cell r="F576">
            <v>122460.79</v>
          </cell>
        </row>
        <row r="577">
          <cell r="F577">
            <v>41325.69</v>
          </cell>
        </row>
        <row r="578">
          <cell r="F578">
            <v>13503.31</v>
          </cell>
        </row>
        <row r="579">
          <cell r="F579">
            <v>174972.55</v>
          </cell>
        </row>
        <row r="580">
          <cell r="F580">
            <v>3383415.99</v>
          </cell>
        </row>
        <row r="581">
          <cell r="F581">
            <v>274911.21000000002</v>
          </cell>
        </row>
        <row r="582">
          <cell r="F582">
            <v>71073.53</v>
          </cell>
        </row>
        <row r="583">
          <cell r="F583">
            <v>20064.580000000002</v>
          </cell>
        </row>
        <row r="584">
          <cell r="F584">
            <v>320118.45</v>
          </cell>
        </row>
        <row r="585">
          <cell r="F585">
            <v>1144795.1299999999</v>
          </cell>
        </row>
        <row r="586">
          <cell r="F586">
            <v>212241.29</v>
          </cell>
        </row>
        <row r="587">
          <cell r="F587">
            <v>321624.69</v>
          </cell>
        </row>
        <row r="588">
          <cell r="F588">
            <v>5989.79</v>
          </cell>
        </row>
        <row r="589">
          <cell r="F589">
            <v>8567</v>
          </cell>
        </row>
        <row r="590">
          <cell r="F590">
            <v>184763</v>
          </cell>
        </row>
        <row r="591">
          <cell r="F591">
            <v>142241.92000000001</v>
          </cell>
        </row>
        <row r="592">
          <cell r="F592">
            <v>54562.92</v>
          </cell>
        </row>
        <row r="593">
          <cell r="F593">
            <v>612416.94999999995</v>
          </cell>
        </row>
        <row r="594">
          <cell r="F594">
            <v>32956.959999999999</v>
          </cell>
        </row>
        <row r="595">
          <cell r="F595">
            <v>44309.75</v>
          </cell>
        </row>
        <row r="596">
          <cell r="F596">
            <v>110847.03999999999</v>
          </cell>
        </row>
        <row r="597">
          <cell r="F597">
            <v>2190.39</v>
          </cell>
        </row>
        <row r="598">
          <cell r="F598">
            <v>338581.61</v>
          </cell>
        </row>
        <row r="599">
          <cell r="F599">
            <v>543256.92000000004</v>
          </cell>
        </row>
        <row r="600">
          <cell r="F600">
            <v>69606.75</v>
          </cell>
        </row>
        <row r="601">
          <cell r="F601">
            <v>190115.03</v>
          </cell>
        </row>
        <row r="602">
          <cell r="F602">
            <v>105970.06</v>
          </cell>
        </row>
        <row r="603">
          <cell r="F603">
            <v>178797.84</v>
          </cell>
        </row>
        <row r="604">
          <cell r="F604">
            <v>229485.61</v>
          </cell>
        </row>
        <row r="605">
          <cell r="F605">
            <v>39306.199999999997</v>
          </cell>
        </row>
        <row r="606">
          <cell r="F606">
            <v>1769256.95</v>
          </cell>
        </row>
        <row r="607">
          <cell r="F607">
            <v>71082.990000000005</v>
          </cell>
        </row>
        <row r="608">
          <cell r="F608">
            <v>133289.07999999999</v>
          </cell>
        </row>
        <row r="609">
          <cell r="F609">
            <v>251.21</v>
          </cell>
        </row>
        <row r="610">
          <cell r="F610">
            <v>53.72</v>
          </cell>
        </row>
        <row r="611">
          <cell r="F611">
            <v>81663.56</v>
          </cell>
        </row>
        <row r="612">
          <cell r="F612">
            <v>8003.05</v>
          </cell>
        </row>
        <row r="613">
          <cell r="F613">
            <v>1148023.44</v>
          </cell>
        </row>
        <row r="614">
          <cell r="F614">
            <v>367417.89</v>
          </cell>
        </row>
        <row r="615">
          <cell r="F615">
            <v>114419.32</v>
          </cell>
        </row>
        <row r="616">
          <cell r="F616">
            <v>107705.3</v>
          </cell>
        </row>
        <row r="617">
          <cell r="F617">
            <v>78799.070000000007</v>
          </cell>
        </row>
        <row r="618">
          <cell r="F618">
            <v>495163.19</v>
          </cell>
        </row>
        <row r="619">
          <cell r="F619">
            <v>64.760000000000005</v>
          </cell>
        </row>
        <row r="620">
          <cell r="F620">
            <v>75</v>
          </cell>
        </row>
        <row r="621">
          <cell r="F621">
            <v>205344.36</v>
          </cell>
        </row>
        <row r="622">
          <cell r="F622">
            <v>380371.73</v>
          </cell>
        </row>
        <row r="623">
          <cell r="F623">
            <v>66283.5</v>
          </cell>
        </row>
        <row r="624">
          <cell r="F624">
            <v>527.91</v>
          </cell>
        </row>
        <row r="625">
          <cell r="F625">
            <v>828301.52</v>
          </cell>
        </row>
        <row r="626">
          <cell r="F626">
            <v>345264.85</v>
          </cell>
        </row>
        <row r="627">
          <cell r="F627">
            <v>13514.2</v>
          </cell>
        </row>
        <row r="628">
          <cell r="F628">
            <v>976.24</v>
          </cell>
        </row>
        <row r="629">
          <cell r="F629">
            <v>41953.440000000002</v>
          </cell>
        </row>
        <row r="630">
          <cell r="F630">
            <v>222655.26</v>
          </cell>
        </row>
        <row r="631">
          <cell r="F631">
            <v>500529.53</v>
          </cell>
        </row>
        <row r="632">
          <cell r="F632">
            <v>79619.09</v>
          </cell>
        </row>
        <row r="633">
          <cell r="F633">
            <v>1716266.19</v>
          </cell>
        </row>
        <row r="634">
          <cell r="F634">
            <v>407205.85</v>
          </cell>
        </row>
        <row r="635">
          <cell r="F635">
            <v>196175.93</v>
          </cell>
        </row>
        <row r="636">
          <cell r="F636">
            <v>24822.13</v>
          </cell>
        </row>
        <row r="637">
          <cell r="F637">
            <v>154928.28</v>
          </cell>
        </row>
        <row r="638">
          <cell r="F638">
            <v>7635.78</v>
          </cell>
        </row>
        <row r="639">
          <cell r="F639">
            <v>53990.17</v>
          </cell>
        </row>
        <row r="640">
          <cell r="F640">
            <v>123765.8</v>
          </cell>
        </row>
        <row r="641">
          <cell r="F641">
            <v>62933.02</v>
          </cell>
        </row>
        <row r="642">
          <cell r="F642">
            <v>78694.22</v>
          </cell>
        </row>
        <row r="643">
          <cell r="F643">
            <v>373470.49</v>
          </cell>
        </row>
        <row r="644">
          <cell r="F644">
            <v>50.2</v>
          </cell>
        </row>
        <row r="645">
          <cell r="F645">
            <v>76564.679999999993</v>
          </cell>
        </row>
        <row r="646">
          <cell r="F646">
            <v>2269971.36</v>
          </cell>
        </row>
        <row r="647">
          <cell r="F647">
            <v>765359.78</v>
          </cell>
        </row>
        <row r="648">
          <cell r="F648">
            <v>553949.66</v>
          </cell>
        </row>
        <row r="649">
          <cell r="F649">
            <v>1609.39</v>
          </cell>
        </row>
        <row r="650">
          <cell r="F650">
            <v>663289.67000000004</v>
          </cell>
        </row>
        <row r="651">
          <cell r="F651">
            <v>1218646.32</v>
          </cell>
        </row>
        <row r="652">
          <cell r="F652">
            <v>42526.52</v>
          </cell>
        </row>
        <row r="653">
          <cell r="F653">
            <v>532.62</v>
          </cell>
        </row>
        <row r="654">
          <cell r="F654">
            <v>8674.9500000000007</v>
          </cell>
        </row>
        <row r="655">
          <cell r="F655">
            <v>154599.84</v>
          </cell>
        </row>
        <row r="656">
          <cell r="F656">
            <v>105214.48</v>
          </cell>
        </row>
        <row r="657">
          <cell r="F657">
            <v>4672.1000000000004</v>
          </cell>
        </row>
        <row r="658">
          <cell r="F658">
            <v>196508.14</v>
          </cell>
        </row>
        <row r="659">
          <cell r="F659">
            <v>4906.79</v>
          </cell>
        </row>
        <row r="660">
          <cell r="F660">
            <v>257366.69</v>
          </cell>
        </row>
        <row r="661">
          <cell r="F661">
            <v>485792.69</v>
          </cell>
        </row>
        <row r="662">
          <cell r="F662">
            <v>170051.04</v>
          </cell>
        </row>
        <row r="663">
          <cell r="F663">
            <v>9000.11</v>
          </cell>
        </row>
        <row r="664">
          <cell r="F664">
            <v>43947.33</v>
          </cell>
        </row>
        <row r="665">
          <cell r="F665">
            <v>19944.22</v>
          </cell>
        </row>
        <row r="666">
          <cell r="F666">
            <v>39649.86</v>
          </cell>
        </row>
        <row r="667">
          <cell r="F667">
            <v>38677.360000000001</v>
          </cell>
        </row>
        <row r="668">
          <cell r="F668">
            <v>2500.09</v>
          </cell>
        </row>
        <row r="669">
          <cell r="F669">
            <v>600062.97</v>
          </cell>
        </row>
        <row r="670">
          <cell r="F670">
            <v>48638.01</v>
          </cell>
        </row>
        <row r="671">
          <cell r="F671">
            <v>1000.35</v>
          </cell>
        </row>
        <row r="672">
          <cell r="F672">
            <v>154117.19</v>
          </cell>
        </row>
        <row r="673">
          <cell r="F673">
            <v>85633.48</v>
          </cell>
        </row>
        <row r="674">
          <cell r="F674">
            <v>19531.41</v>
          </cell>
        </row>
        <row r="675">
          <cell r="F675">
            <v>446884.1</v>
          </cell>
        </row>
        <row r="676">
          <cell r="F676">
            <v>14632.43</v>
          </cell>
        </row>
        <row r="677">
          <cell r="F677">
            <v>129553.35</v>
          </cell>
        </row>
        <row r="678">
          <cell r="F678">
            <v>429197.95</v>
          </cell>
        </row>
        <row r="679">
          <cell r="F679">
            <v>31662.78</v>
          </cell>
        </row>
        <row r="680">
          <cell r="F680">
            <v>25412.25</v>
          </cell>
        </row>
        <row r="681">
          <cell r="F681">
            <v>3999.43</v>
          </cell>
        </row>
        <row r="682">
          <cell r="F682">
            <v>162484.04</v>
          </cell>
        </row>
        <row r="683">
          <cell r="F683">
            <v>40667.120000000003</v>
          </cell>
        </row>
        <row r="684">
          <cell r="F684">
            <v>1458703.17</v>
          </cell>
        </row>
        <row r="685">
          <cell r="F685">
            <v>36776.559999999998</v>
          </cell>
        </row>
        <row r="686">
          <cell r="F686">
            <v>15133.63</v>
          </cell>
        </row>
        <row r="687">
          <cell r="F687">
            <v>232439.35</v>
          </cell>
        </row>
        <row r="688">
          <cell r="F688">
            <v>460065.68</v>
          </cell>
        </row>
        <row r="689">
          <cell r="F689">
            <v>50786.62</v>
          </cell>
        </row>
        <row r="690">
          <cell r="F690">
            <v>264601.78000000003</v>
          </cell>
        </row>
        <row r="691">
          <cell r="F691">
            <v>254840.01</v>
          </cell>
        </row>
        <row r="692">
          <cell r="F692">
            <v>0.02</v>
          </cell>
        </row>
        <row r="693">
          <cell r="F693">
            <v>508.08</v>
          </cell>
        </row>
        <row r="694">
          <cell r="F694">
            <v>795102.34</v>
          </cell>
        </row>
        <row r="695">
          <cell r="F695">
            <v>73439.42</v>
          </cell>
        </row>
        <row r="696">
          <cell r="F696">
            <v>41350.879999999997</v>
          </cell>
        </row>
        <row r="697">
          <cell r="F697">
            <v>95.49</v>
          </cell>
        </row>
        <row r="698">
          <cell r="F698">
            <v>5000.22</v>
          </cell>
        </row>
        <row r="699">
          <cell r="F699">
            <v>48845.88</v>
          </cell>
        </row>
        <row r="700">
          <cell r="F700">
            <v>32641.05</v>
          </cell>
        </row>
        <row r="701">
          <cell r="F701">
            <v>1613965.29</v>
          </cell>
        </row>
        <row r="702">
          <cell r="F702">
            <v>18467.11</v>
          </cell>
        </row>
        <row r="703">
          <cell r="F703">
            <v>10000.23</v>
          </cell>
        </row>
        <row r="704">
          <cell r="F704">
            <v>660884.14</v>
          </cell>
        </row>
        <row r="705">
          <cell r="F705">
            <v>31516.19</v>
          </cell>
        </row>
        <row r="706">
          <cell r="F706">
            <v>308814.57</v>
          </cell>
        </row>
        <row r="707">
          <cell r="F707">
            <v>14012.75</v>
          </cell>
        </row>
        <row r="708">
          <cell r="F708">
            <v>47508.22</v>
          </cell>
        </row>
        <row r="709">
          <cell r="F709">
            <v>54033</v>
          </cell>
        </row>
        <row r="710">
          <cell r="F710">
            <v>1470107.45</v>
          </cell>
        </row>
        <row r="711">
          <cell r="F711">
            <v>136599.41</v>
          </cell>
        </row>
        <row r="712">
          <cell r="F712">
            <v>601.26</v>
          </cell>
        </row>
        <row r="713">
          <cell r="F713">
            <v>202319.2</v>
          </cell>
        </row>
        <row r="714">
          <cell r="F714">
            <v>304486.62</v>
          </cell>
        </row>
        <row r="715">
          <cell r="F715">
            <v>1060007.05</v>
          </cell>
        </row>
        <row r="716">
          <cell r="F716">
            <v>100</v>
          </cell>
        </row>
        <row r="717">
          <cell r="F717">
            <v>1570480.76</v>
          </cell>
        </row>
        <row r="718">
          <cell r="F718">
            <v>5342501.68</v>
          </cell>
        </row>
        <row r="719">
          <cell r="F719">
            <v>151978.5</v>
          </cell>
        </row>
        <row r="720">
          <cell r="F720">
            <v>66706.490000000005</v>
          </cell>
        </row>
        <row r="721">
          <cell r="F721">
            <v>807883.25</v>
          </cell>
        </row>
        <row r="722">
          <cell r="F722">
            <v>32725.87</v>
          </cell>
        </row>
        <row r="723">
          <cell r="F723">
            <v>28678.66</v>
          </cell>
        </row>
        <row r="724">
          <cell r="F724">
            <v>2216.6799999999998</v>
          </cell>
        </row>
        <row r="725">
          <cell r="F725">
            <v>406820.95</v>
          </cell>
        </row>
        <row r="726">
          <cell r="F726">
            <v>588.17999999999995</v>
          </cell>
        </row>
        <row r="727">
          <cell r="F727">
            <v>85191.84</v>
          </cell>
        </row>
        <row r="728">
          <cell r="F728">
            <v>22016.23</v>
          </cell>
        </row>
        <row r="729">
          <cell r="F729">
            <v>17524.07</v>
          </cell>
        </row>
        <row r="730">
          <cell r="F730">
            <v>12027.8</v>
          </cell>
        </row>
        <row r="731">
          <cell r="F731">
            <v>10051.44</v>
          </cell>
        </row>
        <row r="732">
          <cell r="F732">
            <v>437.63</v>
          </cell>
        </row>
        <row r="733">
          <cell r="F733">
            <v>40927.43</v>
          </cell>
        </row>
        <row r="734">
          <cell r="F734">
            <v>1099369.47</v>
          </cell>
        </row>
        <row r="735">
          <cell r="F735">
            <v>287541.58</v>
          </cell>
        </row>
        <row r="736">
          <cell r="F736">
            <v>147739.41</v>
          </cell>
        </row>
        <row r="737">
          <cell r="F737">
            <v>533919.21</v>
          </cell>
        </row>
        <row r="738">
          <cell r="F738">
            <v>75714.36</v>
          </cell>
        </row>
        <row r="739">
          <cell r="F739">
            <v>37670.230000000003</v>
          </cell>
        </row>
        <row r="740">
          <cell r="F740">
            <v>349812.99</v>
          </cell>
        </row>
        <row r="741">
          <cell r="F741">
            <v>10908.13</v>
          </cell>
        </row>
        <row r="742">
          <cell r="F742">
            <v>795657.65</v>
          </cell>
        </row>
        <row r="743">
          <cell r="F743">
            <v>915009.29</v>
          </cell>
        </row>
        <row r="744">
          <cell r="F744">
            <v>11964.54</v>
          </cell>
        </row>
        <row r="745">
          <cell r="F745">
            <v>5319.71</v>
          </cell>
        </row>
        <row r="746">
          <cell r="F746">
            <v>291615.35999999999</v>
          </cell>
        </row>
        <row r="747">
          <cell r="F747">
            <v>214944.99</v>
          </cell>
        </row>
        <row r="748">
          <cell r="F748">
            <v>154987.72</v>
          </cell>
        </row>
        <row r="749">
          <cell r="F749">
            <v>18486.650000000001</v>
          </cell>
        </row>
        <row r="750">
          <cell r="F750">
            <v>119481.41</v>
          </cell>
        </row>
        <row r="751">
          <cell r="F751">
            <v>25281.09</v>
          </cell>
        </row>
        <row r="752">
          <cell r="F752">
            <v>1514.84</v>
          </cell>
        </row>
        <row r="753">
          <cell r="F753">
            <v>8027.04</v>
          </cell>
        </row>
        <row r="754">
          <cell r="F754">
            <v>524226.99</v>
          </cell>
        </row>
        <row r="755">
          <cell r="F755">
            <v>5711.66</v>
          </cell>
        </row>
        <row r="756">
          <cell r="F756">
            <v>1698.63</v>
          </cell>
        </row>
        <row r="757">
          <cell r="F757">
            <v>17807.29</v>
          </cell>
        </row>
        <row r="758">
          <cell r="F758">
            <v>46195.05</v>
          </cell>
        </row>
        <row r="759">
          <cell r="F759">
            <v>689489.76</v>
          </cell>
        </row>
        <row r="760">
          <cell r="F760">
            <v>162364.62</v>
          </cell>
        </row>
        <row r="761">
          <cell r="F761">
            <v>33014.11</v>
          </cell>
        </row>
        <row r="762">
          <cell r="F762">
            <v>905210.62</v>
          </cell>
        </row>
        <row r="763">
          <cell r="F763">
            <v>228262.26</v>
          </cell>
        </row>
        <row r="764">
          <cell r="F764">
            <v>3116288.28</v>
          </cell>
        </row>
        <row r="765">
          <cell r="F765">
            <v>67303.05</v>
          </cell>
        </row>
        <row r="766">
          <cell r="F766">
            <v>99632.35</v>
          </cell>
        </row>
        <row r="767">
          <cell r="F767">
            <v>72189.429999999993</v>
          </cell>
        </row>
        <row r="768">
          <cell r="F768">
            <v>131885.39000000001</v>
          </cell>
        </row>
        <row r="769">
          <cell r="F769">
            <v>65431.67</v>
          </cell>
        </row>
        <row r="770">
          <cell r="F770">
            <v>479776.35</v>
          </cell>
        </row>
        <row r="771">
          <cell r="F771">
            <v>1048.2</v>
          </cell>
        </row>
        <row r="772">
          <cell r="F772">
            <v>550.25</v>
          </cell>
        </row>
        <row r="773">
          <cell r="F773">
            <v>408324.38</v>
          </cell>
        </row>
        <row r="774">
          <cell r="F774">
            <v>20214.419999999998</v>
          </cell>
        </row>
        <row r="775">
          <cell r="F775">
            <v>780954.59</v>
          </cell>
        </row>
        <row r="776">
          <cell r="F776">
            <v>44092.43</v>
          </cell>
        </row>
        <row r="777">
          <cell r="F777">
            <v>9400.2900000000009</v>
          </cell>
        </row>
        <row r="778">
          <cell r="F778">
            <v>17726.61</v>
          </cell>
        </row>
        <row r="779">
          <cell r="F779">
            <v>76022.259999999995</v>
          </cell>
        </row>
        <row r="780">
          <cell r="F780">
            <v>35128.71</v>
          </cell>
        </row>
        <row r="781">
          <cell r="F781">
            <v>93291.73</v>
          </cell>
        </row>
        <row r="782">
          <cell r="F782">
            <v>19701.669999999998</v>
          </cell>
        </row>
        <row r="783">
          <cell r="F783">
            <v>454.75</v>
          </cell>
        </row>
        <row r="784">
          <cell r="F784">
            <v>17890.8</v>
          </cell>
        </row>
        <row r="785">
          <cell r="F785">
            <v>143159.34</v>
          </cell>
        </row>
        <row r="786">
          <cell r="F786">
            <v>524917.56000000006</v>
          </cell>
        </row>
        <row r="787">
          <cell r="F787">
            <v>16968.39</v>
          </cell>
        </row>
        <row r="788">
          <cell r="F788">
            <v>350091.86</v>
          </cell>
        </row>
        <row r="789">
          <cell r="F789">
            <v>64598.43</v>
          </cell>
        </row>
        <row r="790">
          <cell r="F790">
            <v>43769.24</v>
          </cell>
        </row>
        <row r="791">
          <cell r="F791">
            <v>31165.54</v>
          </cell>
        </row>
        <row r="792">
          <cell r="F792">
            <v>516078.08000000002</v>
          </cell>
        </row>
        <row r="793">
          <cell r="F793">
            <v>1482969.9</v>
          </cell>
        </row>
        <row r="794">
          <cell r="F794">
            <v>1975083.29</v>
          </cell>
        </row>
        <row r="795">
          <cell r="F795">
            <v>11232.59</v>
          </cell>
        </row>
        <row r="796">
          <cell r="F796">
            <v>6958.42</v>
          </cell>
        </row>
        <row r="797">
          <cell r="F797">
            <v>115914.59</v>
          </cell>
        </row>
        <row r="798">
          <cell r="F798">
            <v>411.85</v>
          </cell>
        </row>
        <row r="799">
          <cell r="F799">
            <v>2900.02</v>
          </cell>
        </row>
        <row r="800">
          <cell r="F800">
            <v>5981.49</v>
          </cell>
        </row>
        <row r="801">
          <cell r="F801">
            <v>1819.82</v>
          </cell>
        </row>
        <row r="802">
          <cell r="F802">
            <v>6813.28</v>
          </cell>
        </row>
        <row r="803">
          <cell r="F803">
            <v>396.52</v>
          </cell>
        </row>
        <row r="804">
          <cell r="F804">
            <v>143500.06</v>
          </cell>
        </row>
        <row r="805">
          <cell r="F805">
            <v>0.14000000000000001</v>
          </cell>
        </row>
        <row r="806">
          <cell r="F806">
            <v>0.14000000000000001</v>
          </cell>
        </row>
        <row r="807">
          <cell r="F807">
            <v>2201.5100000000002</v>
          </cell>
        </row>
        <row r="808">
          <cell r="F808">
            <v>42232.87</v>
          </cell>
        </row>
        <row r="809">
          <cell r="F809">
            <v>230485.23</v>
          </cell>
        </row>
        <row r="810">
          <cell r="F810">
            <v>139695.44</v>
          </cell>
        </row>
        <row r="811">
          <cell r="F811">
            <v>78303.289999999994</v>
          </cell>
        </row>
        <row r="812">
          <cell r="F812">
            <v>1039069.13</v>
          </cell>
        </row>
        <row r="813">
          <cell r="F813">
            <v>44149.27</v>
          </cell>
        </row>
        <row r="814">
          <cell r="F814">
            <v>415134.32</v>
          </cell>
        </row>
        <row r="815">
          <cell r="F815">
            <v>35552.559999999998</v>
          </cell>
        </row>
        <row r="816">
          <cell r="F816">
            <v>90475.41</v>
          </cell>
        </row>
        <row r="817">
          <cell r="F817">
            <v>767488.42</v>
          </cell>
        </row>
        <row r="818">
          <cell r="F818">
            <v>384330.64</v>
          </cell>
        </row>
        <row r="819">
          <cell r="F819">
            <v>173750.72</v>
          </cell>
        </row>
        <row r="820">
          <cell r="F820">
            <v>42179.19</v>
          </cell>
        </row>
        <row r="821">
          <cell r="F821">
            <v>4256.7700000000004</v>
          </cell>
        </row>
        <row r="822">
          <cell r="F822">
            <v>115009.34</v>
          </cell>
        </row>
        <row r="823">
          <cell r="F823">
            <v>17315.32</v>
          </cell>
        </row>
        <row r="824">
          <cell r="F824">
            <v>7472.95</v>
          </cell>
        </row>
        <row r="825">
          <cell r="F825">
            <v>91354.04</v>
          </cell>
        </row>
        <row r="826">
          <cell r="F826">
            <v>114585.68</v>
          </cell>
        </row>
        <row r="827">
          <cell r="F827">
            <v>701.54</v>
          </cell>
        </row>
        <row r="828">
          <cell r="F828">
            <v>1197.52</v>
          </cell>
        </row>
        <row r="829">
          <cell r="F829">
            <v>79173.89</v>
          </cell>
        </row>
        <row r="830">
          <cell r="F830">
            <v>192283.95</v>
          </cell>
        </row>
        <row r="831">
          <cell r="F831">
            <v>4118.71</v>
          </cell>
        </row>
        <row r="832">
          <cell r="F832">
            <v>9920.67</v>
          </cell>
        </row>
        <row r="833">
          <cell r="F833">
            <v>11052.88</v>
          </cell>
        </row>
        <row r="834">
          <cell r="F834">
            <v>480.12</v>
          </cell>
        </row>
        <row r="835">
          <cell r="F835">
            <v>4654.6899999999996</v>
          </cell>
        </row>
        <row r="836">
          <cell r="F836">
            <v>27416.21</v>
          </cell>
        </row>
        <row r="837">
          <cell r="F837">
            <v>81832.28</v>
          </cell>
        </row>
        <row r="838">
          <cell r="F838">
            <v>146499.82999999999</v>
          </cell>
        </row>
        <row r="839">
          <cell r="F839">
            <v>550.45000000000005</v>
          </cell>
        </row>
        <row r="840">
          <cell r="F840">
            <v>52166.77</v>
          </cell>
        </row>
        <row r="841">
          <cell r="F841">
            <v>1.04</v>
          </cell>
        </row>
        <row r="842">
          <cell r="F842">
            <v>12977.52</v>
          </cell>
        </row>
        <row r="843">
          <cell r="F843">
            <v>704748.66</v>
          </cell>
        </row>
        <row r="844">
          <cell r="F844">
            <v>428903.42</v>
          </cell>
        </row>
        <row r="845">
          <cell r="F845">
            <v>349428.7</v>
          </cell>
        </row>
        <row r="846">
          <cell r="F846">
            <v>118478.24</v>
          </cell>
        </row>
        <row r="847">
          <cell r="F847">
            <v>89251.55</v>
          </cell>
        </row>
        <row r="848">
          <cell r="F848">
            <v>4000.48</v>
          </cell>
        </row>
        <row r="849">
          <cell r="F849">
            <v>109237.45</v>
          </cell>
        </row>
        <row r="850">
          <cell r="F850">
            <v>62972.52</v>
          </cell>
        </row>
        <row r="851">
          <cell r="F851">
            <v>30767.119999999999</v>
          </cell>
        </row>
        <row r="852">
          <cell r="F852">
            <v>2008.54</v>
          </cell>
        </row>
        <row r="853">
          <cell r="F853">
            <v>158911.67999999999</v>
          </cell>
        </row>
        <row r="854">
          <cell r="F854">
            <v>40444.78</v>
          </cell>
        </row>
        <row r="855">
          <cell r="F855">
            <v>42406.06</v>
          </cell>
        </row>
        <row r="856">
          <cell r="F856">
            <v>258376.08</v>
          </cell>
        </row>
        <row r="857">
          <cell r="F857">
            <v>64716.71</v>
          </cell>
        </row>
        <row r="858">
          <cell r="F858">
            <v>118424.32000000001</v>
          </cell>
        </row>
        <row r="859">
          <cell r="F859">
            <v>167879.66</v>
          </cell>
        </row>
        <row r="860">
          <cell r="F860">
            <v>23445.119999999999</v>
          </cell>
        </row>
        <row r="861">
          <cell r="F861">
            <v>49471.91</v>
          </cell>
        </row>
        <row r="862">
          <cell r="F862">
            <v>416909.63</v>
          </cell>
        </row>
        <row r="863">
          <cell r="F863">
            <v>65641.490000000005</v>
          </cell>
        </row>
        <row r="864">
          <cell r="F864">
            <v>5160.74</v>
          </cell>
        </row>
        <row r="865">
          <cell r="F865">
            <v>19769.14</v>
          </cell>
        </row>
        <row r="866">
          <cell r="F866">
            <v>59.38</v>
          </cell>
        </row>
        <row r="867">
          <cell r="F867">
            <v>567706.69999999995</v>
          </cell>
        </row>
        <row r="868">
          <cell r="F868">
            <v>123898.02</v>
          </cell>
        </row>
        <row r="869">
          <cell r="F869">
            <v>29513.08</v>
          </cell>
        </row>
        <row r="870">
          <cell r="F870">
            <v>9478.16</v>
          </cell>
        </row>
        <row r="871">
          <cell r="F871">
            <v>48671.73</v>
          </cell>
        </row>
        <row r="872">
          <cell r="F872">
            <v>13024.46</v>
          </cell>
        </row>
        <row r="873">
          <cell r="F873">
            <v>15717.34</v>
          </cell>
        </row>
        <row r="874">
          <cell r="F874">
            <v>31885.93</v>
          </cell>
        </row>
        <row r="875">
          <cell r="F875">
            <v>1080.6400000000001</v>
          </cell>
        </row>
        <row r="876">
          <cell r="F876">
            <v>193120.85</v>
          </cell>
        </row>
        <row r="877">
          <cell r="F877">
            <v>84929.67</v>
          </cell>
        </row>
        <row r="878">
          <cell r="F878">
            <v>404.21</v>
          </cell>
        </row>
        <row r="879">
          <cell r="F879">
            <v>8369.98</v>
          </cell>
        </row>
        <row r="880">
          <cell r="F880">
            <v>266441.32</v>
          </cell>
        </row>
        <row r="881">
          <cell r="F881">
            <v>187217.29</v>
          </cell>
        </row>
        <row r="882">
          <cell r="F882">
            <v>280222.98</v>
          </cell>
        </row>
        <row r="883">
          <cell r="F883">
            <v>929277.94</v>
          </cell>
        </row>
        <row r="884">
          <cell r="F884">
            <v>362946.23</v>
          </cell>
        </row>
        <row r="885">
          <cell r="F885">
            <v>961057.71</v>
          </cell>
        </row>
        <row r="886">
          <cell r="F886">
            <v>18234.03</v>
          </cell>
        </row>
        <row r="887">
          <cell r="F887">
            <v>28649.8</v>
          </cell>
        </row>
        <row r="888">
          <cell r="F888">
            <v>43705.84</v>
          </cell>
        </row>
        <row r="889">
          <cell r="F889">
            <v>25190.7</v>
          </cell>
        </row>
        <row r="890">
          <cell r="F890">
            <v>140696.88</v>
          </cell>
        </row>
        <row r="891">
          <cell r="F891">
            <v>92784.14</v>
          </cell>
        </row>
        <row r="892">
          <cell r="F892">
            <v>22994.9</v>
          </cell>
        </row>
        <row r="893">
          <cell r="F893">
            <v>223074.33</v>
          </cell>
        </row>
        <row r="894">
          <cell r="F894">
            <v>102558.09</v>
          </cell>
        </row>
        <row r="895">
          <cell r="F895">
            <v>87490.49</v>
          </cell>
        </row>
        <row r="896">
          <cell r="F896">
            <v>173592.2</v>
          </cell>
        </row>
        <row r="897">
          <cell r="F897">
            <v>10902.48</v>
          </cell>
        </row>
        <row r="898">
          <cell r="F898">
            <v>365644.79</v>
          </cell>
        </row>
        <row r="899">
          <cell r="F899">
            <v>259195.84</v>
          </cell>
        </row>
        <row r="900">
          <cell r="F900">
            <v>7731.2</v>
          </cell>
        </row>
        <row r="901">
          <cell r="F901">
            <v>12882.8</v>
          </cell>
        </row>
        <row r="902">
          <cell r="F902">
            <v>8515.6299999999992</v>
          </cell>
        </row>
        <row r="903">
          <cell r="F903">
            <v>85.4</v>
          </cell>
        </row>
        <row r="904">
          <cell r="F904">
            <v>881.42</v>
          </cell>
        </row>
        <row r="905">
          <cell r="F905">
            <v>148076.01999999999</v>
          </cell>
        </row>
        <row r="906">
          <cell r="F906">
            <v>141470.82999999999</v>
          </cell>
        </row>
        <row r="907">
          <cell r="F907">
            <v>428027.57</v>
          </cell>
        </row>
        <row r="908">
          <cell r="F908">
            <v>17758</v>
          </cell>
        </row>
        <row r="909">
          <cell r="F909">
            <v>232823.47</v>
          </cell>
        </row>
        <row r="910">
          <cell r="F910">
            <v>19501.91</v>
          </cell>
        </row>
        <row r="911">
          <cell r="F911">
            <v>32325.19</v>
          </cell>
        </row>
        <row r="912">
          <cell r="F912">
            <v>395210.11</v>
          </cell>
        </row>
        <row r="913">
          <cell r="F913">
            <v>22251.759999999998</v>
          </cell>
        </row>
        <row r="914">
          <cell r="F914">
            <v>22215.919999999998</v>
          </cell>
        </row>
        <row r="915">
          <cell r="F915">
            <v>44257.37</v>
          </cell>
        </row>
        <row r="916">
          <cell r="F916">
            <v>3585.32</v>
          </cell>
        </row>
        <row r="917">
          <cell r="F917">
            <v>184956.18</v>
          </cell>
        </row>
        <row r="918">
          <cell r="F918">
            <v>42353.08</v>
          </cell>
        </row>
        <row r="919">
          <cell r="F919">
            <v>99065.55</v>
          </cell>
        </row>
        <row r="920">
          <cell r="F920">
            <v>50258.68</v>
          </cell>
        </row>
        <row r="921">
          <cell r="F921">
            <v>126826.92</v>
          </cell>
        </row>
        <row r="922">
          <cell r="F922">
            <v>4970.1400000000003</v>
          </cell>
        </row>
        <row r="923">
          <cell r="F923">
            <v>3241.08</v>
          </cell>
        </row>
        <row r="924">
          <cell r="F924">
            <v>82277.62</v>
          </cell>
        </row>
        <row r="925">
          <cell r="F925">
            <v>48788.65</v>
          </cell>
        </row>
        <row r="926">
          <cell r="F926">
            <v>92461.35</v>
          </cell>
        </row>
        <row r="927">
          <cell r="F927">
            <v>259474.99</v>
          </cell>
        </row>
        <row r="928">
          <cell r="F928">
            <v>899.39</v>
          </cell>
        </row>
        <row r="929">
          <cell r="F929">
            <v>55859.73</v>
          </cell>
        </row>
        <row r="930">
          <cell r="F930">
            <v>767616.48</v>
          </cell>
        </row>
        <row r="931">
          <cell r="F931">
            <v>159736.76</v>
          </cell>
        </row>
        <row r="932">
          <cell r="F932">
            <v>12731.04</v>
          </cell>
        </row>
        <row r="933">
          <cell r="F933">
            <v>12811.36</v>
          </cell>
        </row>
        <row r="934">
          <cell r="F934">
            <v>682493.1</v>
          </cell>
        </row>
        <row r="935">
          <cell r="F935">
            <v>8503.7000000000007</v>
          </cell>
        </row>
        <row r="936">
          <cell r="F936">
            <v>37536.01</v>
          </cell>
        </row>
        <row r="937">
          <cell r="F937">
            <v>20115.14</v>
          </cell>
        </row>
        <row r="938">
          <cell r="F938">
            <v>11930.47</v>
          </cell>
        </row>
        <row r="939">
          <cell r="F939">
            <v>610537.23</v>
          </cell>
        </row>
        <row r="940">
          <cell r="F940">
            <v>137778.72</v>
          </cell>
        </row>
        <row r="941">
          <cell r="F941">
            <v>158669.63</v>
          </cell>
        </row>
        <row r="942">
          <cell r="F942">
            <v>203355.74</v>
          </cell>
        </row>
        <row r="943">
          <cell r="F943">
            <v>148623.14000000001</v>
          </cell>
        </row>
        <row r="944">
          <cell r="F944">
            <v>25604.880000000001</v>
          </cell>
        </row>
        <row r="945">
          <cell r="F945">
            <v>9438.7000000000007</v>
          </cell>
        </row>
        <row r="946">
          <cell r="F946">
            <v>45344.82</v>
          </cell>
        </row>
        <row r="947">
          <cell r="F947">
            <v>1460.86</v>
          </cell>
        </row>
        <row r="948">
          <cell r="F948">
            <v>14517.75</v>
          </cell>
        </row>
        <row r="949">
          <cell r="F949">
            <v>43851.73</v>
          </cell>
        </row>
        <row r="950">
          <cell r="F950">
            <v>52573.49</v>
          </cell>
        </row>
        <row r="951">
          <cell r="F951">
            <v>86966.1</v>
          </cell>
        </row>
        <row r="952">
          <cell r="F952">
            <v>269225.32</v>
          </cell>
        </row>
        <row r="953">
          <cell r="F953">
            <v>8315.7199999999993</v>
          </cell>
        </row>
        <row r="954">
          <cell r="F954">
            <v>18516.259999999998</v>
          </cell>
        </row>
        <row r="955">
          <cell r="F955">
            <v>4275.45</v>
          </cell>
        </row>
        <row r="956">
          <cell r="F956">
            <v>8295.6</v>
          </cell>
        </row>
        <row r="957">
          <cell r="F957">
            <v>390310.48</v>
          </cell>
        </row>
        <row r="958">
          <cell r="F958">
            <v>28116.959999999999</v>
          </cell>
        </row>
        <row r="959">
          <cell r="F959">
            <v>4941.71</v>
          </cell>
        </row>
        <row r="960">
          <cell r="F960">
            <v>339.57</v>
          </cell>
        </row>
        <row r="961">
          <cell r="F961">
            <v>17300.21</v>
          </cell>
        </row>
        <row r="962">
          <cell r="F962">
            <v>353.64</v>
          </cell>
        </row>
        <row r="963">
          <cell r="F963">
            <v>58625.8</v>
          </cell>
        </row>
        <row r="964">
          <cell r="F964">
            <v>48727.69</v>
          </cell>
        </row>
        <row r="965">
          <cell r="F965">
            <v>7548.19</v>
          </cell>
        </row>
        <row r="966">
          <cell r="F966">
            <v>195898.25</v>
          </cell>
        </row>
        <row r="967">
          <cell r="F967">
            <v>350.2</v>
          </cell>
        </row>
        <row r="968">
          <cell r="F968">
            <v>28460.52</v>
          </cell>
        </row>
        <row r="969">
          <cell r="F969">
            <v>6817.01</v>
          </cell>
        </row>
        <row r="970">
          <cell r="F970">
            <v>110404.36</v>
          </cell>
        </row>
        <row r="971">
          <cell r="F971">
            <v>115457.3</v>
          </cell>
        </row>
        <row r="972">
          <cell r="F972">
            <v>461330.02</v>
          </cell>
        </row>
        <row r="973">
          <cell r="F973">
            <v>344738.55</v>
          </cell>
        </row>
        <row r="974">
          <cell r="F974">
            <v>5831.39</v>
          </cell>
        </row>
        <row r="975">
          <cell r="F975">
            <v>41002.050000000003</v>
          </cell>
        </row>
        <row r="976">
          <cell r="F976">
            <v>53068.87</v>
          </cell>
        </row>
        <row r="977">
          <cell r="F977">
            <v>799.08</v>
          </cell>
        </row>
        <row r="978">
          <cell r="F978">
            <v>525620.53</v>
          </cell>
        </row>
        <row r="979">
          <cell r="F979">
            <v>54788.54</v>
          </cell>
        </row>
        <row r="980">
          <cell r="F980">
            <v>21606</v>
          </cell>
        </row>
        <row r="981">
          <cell r="F981">
            <v>2603.87</v>
          </cell>
        </row>
        <row r="982">
          <cell r="F982">
            <v>13559.87</v>
          </cell>
        </row>
        <row r="983">
          <cell r="F983">
            <v>168939.35</v>
          </cell>
        </row>
        <row r="984">
          <cell r="F984">
            <v>21826.18</v>
          </cell>
        </row>
        <row r="985">
          <cell r="F985">
            <v>98019.86</v>
          </cell>
        </row>
        <row r="986">
          <cell r="F986">
            <v>196.77</v>
          </cell>
        </row>
        <row r="987">
          <cell r="F987">
            <v>69192.710000000006</v>
          </cell>
        </row>
        <row r="988">
          <cell r="F988">
            <v>476634.23</v>
          </cell>
        </row>
        <row r="989">
          <cell r="F989">
            <v>5751.74</v>
          </cell>
        </row>
        <row r="990">
          <cell r="F990">
            <v>12936.05</v>
          </cell>
        </row>
        <row r="991">
          <cell r="F991">
            <v>247260.68</v>
          </cell>
        </row>
        <row r="992">
          <cell r="F992">
            <v>51450.98</v>
          </cell>
        </row>
        <row r="993">
          <cell r="F993">
            <v>18752.509999999998</v>
          </cell>
        </row>
        <row r="994">
          <cell r="F994">
            <v>22028.81</v>
          </cell>
        </row>
        <row r="995">
          <cell r="F995">
            <v>49935.93</v>
          </cell>
        </row>
        <row r="996">
          <cell r="F996">
            <v>23362.65</v>
          </cell>
        </row>
        <row r="997">
          <cell r="F997">
            <v>10056.299999999999</v>
          </cell>
        </row>
        <row r="998">
          <cell r="F998">
            <v>53601.19</v>
          </cell>
        </row>
        <row r="999">
          <cell r="F999">
            <v>511.69</v>
          </cell>
        </row>
        <row r="1000">
          <cell r="F1000">
            <v>85749.41</v>
          </cell>
        </row>
        <row r="1001">
          <cell r="F1001">
            <v>16850</v>
          </cell>
        </row>
        <row r="1002">
          <cell r="F1002">
            <v>3852.21</v>
          </cell>
        </row>
        <row r="1003">
          <cell r="F1003">
            <v>49804.21</v>
          </cell>
        </row>
        <row r="1004">
          <cell r="F1004">
            <v>45219.59</v>
          </cell>
        </row>
        <row r="1005">
          <cell r="F1005">
            <v>351.7</v>
          </cell>
        </row>
        <row r="1006">
          <cell r="F1006">
            <v>3900</v>
          </cell>
        </row>
        <row r="1007">
          <cell r="F1007">
            <v>4707.45</v>
          </cell>
        </row>
        <row r="1008">
          <cell r="F1008">
            <v>1330.32</v>
          </cell>
        </row>
        <row r="1009">
          <cell r="F1009">
            <v>599.19000000000005</v>
          </cell>
        </row>
        <row r="1010">
          <cell r="F1010">
            <v>42522.83</v>
          </cell>
        </row>
        <row r="1011">
          <cell r="F1011">
            <v>1077.29</v>
          </cell>
        </row>
        <row r="1012">
          <cell r="F1012">
            <v>21640.77</v>
          </cell>
        </row>
        <row r="1013">
          <cell r="F1013">
            <v>47580.44</v>
          </cell>
        </row>
        <row r="1014">
          <cell r="F1014">
            <v>130165.03</v>
          </cell>
        </row>
        <row r="1015">
          <cell r="F1015">
            <v>42857.88</v>
          </cell>
        </row>
        <row r="1016">
          <cell r="F1016">
            <v>1181.73</v>
          </cell>
        </row>
        <row r="1017">
          <cell r="F1017">
            <v>336386.61</v>
          </cell>
        </row>
        <row r="1018">
          <cell r="F1018">
            <v>191142.71</v>
          </cell>
        </row>
        <row r="1019">
          <cell r="F1019">
            <v>450</v>
          </cell>
        </row>
        <row r="1020">
          <cell r="F1020">
            <v>50672.93</v>
          </cell>
        </row>
        <row r="1021">
          <cell r="F1021">
            <v>17801.310000000001</v>
          </cell>
        </row>
        <row r="1022">
          <cell r="F1022">
            <v>56022.53</v>
          </cell>
        </row>
        <row r="1023">
          <cell r="F1023">
            <v>175433.17</v>
          </cell>
        </row>
        <row r="1024">
          <cell r="F1024">
            <v>799.72</v>
          </cell>
        </row>
        <row r="1025">
          <cell r="F1025">
            <v>8405.59</v>
          </cell>
        </row>
        <row r="1026">
          <cell r="F1026">
            <v>244558.77</v>
          </cell>
        </row>
        <row r="1027">
          <cell r="F1027">
            <v>269622.02</v>
          </cell>
        </row>
        <row r="1028">
          <cell r="F1028">
            <v>20273.37</v>
          </cell>
        </row>
        <row r="1029">
          <cell r="F1029">
            <v>30506.41</v>
          </cell>
        </row>
        <row r="1030">
          <cell r="F1030">
            <v>1015533.48</v>
          </cell>
        </row>
        <row r="1031">
          <cell r="F1031">
            <v>1277.75</v>
          </cell>
        </row>
        <row r="1032">
          <cell r="F1032">
            <v>214564.15</v>
          </cell>
        </row>
        <row r="1033">
          <cell r="F1033">
            <v>68344.149999999994</v>
          </cell>
        </row>
        <row r="1034">
          <cell r="F1034">
            <v>2041.86</v>
          </cell>
        </row>
        <row r="1035">
          <cell r="F1035">
            <v>182759.49</v>
          </cell>
        </row>
        <row r="1036">
          <cell r="F1036">
            <v>27205.66</v>
          </cell>
        </row>
        <row r="1037">
          <cell r="F1037">
            <v>37439.199999999997</v>
          </cell>
        </row>
        <row r="1038">
          <cell r="F1038">
            <v>308205.3</v>
          </cell>
        </row>
        <row r="1039">
          <cell r="F1039">
            <v>6161.06</v>
          </cell>
        </row>
        <row r="1040">
          <cell r="F1040">
            <v>571336.79</v>
          </cell>
        </row>
        <row r="1041">
          <cell r="F1041">
            <v>94179.47</v>
          </cell>
        </row>
        <row r="1042">
          <cell r="F1042">
            <v>32407.119999999999</v>
          </cell>
        </row>
        <row r="1043">
          <cell r="F1043">
            <v>5500</v>
          </cell>
        </row>
        <row r="1044">
          <cell r="F1044">
            <v>26156.98</v>
          </cell>
        </row>
        <row r="1045">
          <cell r="F1045">
            <v>130971.27</v>
          </cell>
        </row>
        <row r="1046">
          <cell r="F1046">
            <v>59.81</v>
          </cell>
        </row>
        <row r="1047">
          <cell r="F1047">
            <v>3245.28</v>
          </cell>
        </row>
        <row r="1048">
          <cell r="F1048">
            <v>52434.5</v>
          </cell>
        </row>
        <row r="1049">
          <cell r="F1049">
            <v>341.67</v>
          </cell>
        </row>
        <row r="1050">
          <cell r="F1050">
            <v>306128.78000000003</v>
          </cell>
        </row>
        <row r="1051">
          <cell r="F1051">
            <v>80232.289999999994</v>
          </cell>
        </row>
        <row r="1052">
          <cell r="F1052">
            <v>3956.11</v>
          </cell>
        </row>
        <row r="1053">
          <cell r="F1053">
            <v>2144924.1120000002</v>
          </cell>
        </row>
        <row r="1054">
          <cell r="F1054">
            <v>95770.52</v>
          </cell>
        </row>
        <row r="1055">
          <cell r="F1055">
            <v>12600.19</v>
          </cell>
        </row>
        <row r="1056">
          <cell r="F1056">
            <v>25973.279999999999</v>
          </cell>
        </row>
        <row r="1057">
          <cell r="F1057">
            <v>600.07000000000005</v>
          </cell>
        </row>
        <row r="1058">
          <cell r="F1058">
            <v>1199992.77</v>
          </cell>
        </row>
        <row r="1059">
          <cell r="F1059">
            <v>7800.38</v>
          </cell>
        </row>
        <row r="1060">
          <cell r="F1060">
            <v>2488.8530000000001</v>
          </cell>
        </row>
        <row r="1061">
          <cell r="F1061">
            <v>7622.7049999999999</v>
          </cell>
        </row>
        <row r="1062">
          <cell r="F1062">
            <v>14697.68</v>
          </cell>
        </row>
        <row r="1063">
          <cell r="F1063">
            <v>11584.57</v>
          </cell>
        </row>
        <row r="1064">
          <cell r="F1064">
            <v>14689.49</v>
          </cell>
        </row>
        <row r="1065">
          <cell r="F1065">
            <v>5690.1</v>
          </cell>
        </row>
        <row r="1066">
          <cell r="F1066">
            <v>7885.1290000000008</v>
          </cell>
        </row>
        <row r="1067">
          <cell r="F1067">
            <v>31726.16</v>
          </cell>
        </row>
        <row r="1068">
          <cell r="F1068">
            <v>271199.58</v>
          </cell>
        </row>
        <row r="1069">
          <cell r="F1069">
            <v>1517.96</v>
          </cell>
        </row>
        <row r="1070">
          <cell r="F1070">
            <v>135.31</v>
          </cell>
        </row>
        <row r="1071">
          <cell r="F1071">
            <v>8925.99</v>
          </cell>
        </row>
        <row r="1072">
          <cell r="F1072">
            <v>15369.59</v>
          </cell>
        </row>
        <row r="1073">
          <cell r="F1073">
            <v>75936.039999999994</v>
          </cell>
        </row>
        <row r="1074">
          <cell r="F1074">
            <v>72457.600000000006</v>
          </cell>
        </row>
        <row r="1075">
          <cell r="F1075">
            <v>14588.72</v>
          </cell>
        </row>
        <row r="1076">
          <cell r="F1076">
            <v>213992.79</v>
          </cell>
        </row>
        <row r="1077">
          <cell r="F1077">
            <v>112115.234</v>
          </cell>
        </row>
        <row r="1078">
          <cell r="F1078">
            <v>692.57100000000003</v>
          </cell>
        </row>
        <row r="1079">
          <cell r="F1079">
            <v>83122.263000000006</v>
          </cell>
        </row>
        <row r="1080">
          <cell r="F1080">
            <v>11266.549000000001</v>
          </cell>
        </row>
        <row r="1081">
          <cell r="F1081">
            <v>31824.543000000001</v>
          </cell>
        </row>
        <row r="1082">
          <cell r="F1082">
            <v>49118.256999999998</v>
          </cell>
        </row>
        <row r="1083">
          <cell r="F1083">
            <v>3788.57</v>
          </cell>
        </row>
        <row r="1084">
          <cell r="F1084">
            <v>42620.31</v>
          </cell>
        </row>
        <row r="1085">
          <cell r="F1085">
            <v>19633.48</v>
          </cell>
        </row>
        <row r="1086">
          <cell r="F1086">
            <v>26419.22</v>
          </cell>
        </row>
        <row r="1087">
          <cell r="F1087">
            <v>31800.29</v>
          </cell>
        </row>
        <row r="1088">
          <cell r="F1088">
            <v>4962.49</v>
          </cell>
        </row>
        <row r="1089">
          <cell r="F1089">
            <v>307253.37</v>
          </cell>
        </row>
        <row r="1090">
          <cell r="F1090">
            <v>1916.63</v>
          </cell>
        </row>
        <row r="1091">
          <cell r="F1091">
            <v>59779.03</v>
          </cell>
        </row>
        <row r="1092">
          <cell r="F1092">
            <v>2543.2199999999998</v>
          </cell>
        </row>
        <row r="1093">
          <cell r="F1093">
            <v>554.16</v>
          </cell>
        </row>
        <row r="1094">
          <cell r="F1094">
            <v>79498.3</v>
          </cell>
        </row>
        <row r="1095">
          <cell r="F1095">
            <v>258160.18100000001</v>
          </cell>
        </row>
        <row r="1096">
          <cell r="F1096">
            <v>23189.39</v>
          </cell>
        </row>
        <row r="1097">
          <cell r="F1097">
            <v>3456.96</v>
          </cell>
        </row>
        <row r="1098">
          <cell r="F1098">
            <v>54634.83</v>
          </cell>
        </row>
        <row r="1099">
          <cell r="F1099">
            <v>479.34</v>
          </cell>
        </row>
        <row r="1100">
          <cell r="F1100">
            <v>100933.17</v>
          </cell>
        </row>
        <row r="1101">
          <cell r="F1101">
            <v>1134.444</v>
          </cell>
        </row>
        <row r="1102">
          <cell r="F1102">
            <v>49857.387000000002</v>
          </cell>
        </row>
        <row r="1103">
          <cell r="F1103">
            <v>45705.595999999998</v>
          </cell>
        </row>
        <row r="1104">
          <cell r="F1104">
            <v>3842.4810000000002</v>
          </cell>
        </row>
        <row r="1105">
          <cell r="F1105">
            <v>99252.811000000002</v>
          </cell>
        </row>
        <row r="1106">
          <cell r="F1106">
            <v>17553.178</v>
          </cell>
        </row>
        <row r="1107">
          <cell r="F1107">
            <v>517.95000000000005</v>
          </cell>
        </row>
        <row r="1108">
          <cell r="F1108">
            <v>17838.38</v>
          </cell>
        </row>
        <row r="1109">
          <cell r="F1109">
            <v>773480.77099999995</v>
          </cell>
        </row>
        <row r="1110">
          <cell r="F1110">
            <v>17709.009999999998</v>
          </cell>
        </row>
        <row r="1111">
          <cell r="F1111">
            <v>14195.51</v>
          </cell>
        </row>
        <row r="1112">
          <cell r="F1112">
            <v>153725</v>
          </cell>
        </row>
        <row r="1113">
          <cell r="F1113">
            <v>80357.184999999998</v>
          </cell>
        </row>
        <row r="1114">
          <cell r="F1114">
            <v>2500.9540000000002</v>
          </cell>
        </row>
        <row r="1115">
          <cell r="F1115">
            <v>16071.794</v>
          </cell>
        </row>
        <row r="1116">
          <cell r="F1116">
            <v>14890.857</v>
          </cell>
        </row>
        <row r="1117">
          <cell r="F1117">
            <v>21829.96</v>
          </cell>
        </row>
        <row r="1118">
          <cell r="F1118">
            <v>500.15100000000001</v>
          </cell>
        </row>
        <row r="1119">
          <cell r="F1119">
            <v>5461.8190000000004</v>
          </cell>
        </row>
        <row r="1120">
          <cell r="F1120">
            <v>2404.056</v>
          </cell>
        </row>
        <row r="1121">
          <cell r="F1121">
            <v>114323.076</v>
          </cell>
        </row>
        <row r="1122">
          <cell r="F1122">
            <v>29774.116000000002</v>
          </cell>
        </row>
        <row r="1123">
          <cell r="F1123">
            <v>64101.091999999997</v>
          </cell>
        </row>
        <row r="1124">
          <cell r="F1124">
            <v>700.89</v>
          </cell>
        </row>
        <row r="1125">
          <cell r="F1125">
            <v>28590.555</v>
          </cell>
        </row>
        <row r="1126">
          <cell r="F1126">
            <v>333292.89600000001</v>
          </cell>
        </row>
        <row r="1127">
          <cell r="F1127">
            <v>71603.289999999994</v>
          </cell>
        </row>
        <row r="1128">
          <cell r="F1128">
            <v>7587.15</v>
          </cell>
        </row>
        <row r="1129">
          <cell r="F1129">
            <v>192840.25</v>
          </cell>
        </row>
        <row r="1130">
          <cell r="F1130">
            <v>2203.1530000000002</v>
          </cell>
        </row>
        <row r="1131">
          <cell r="F1131">
            <v>19701.169999999998</v>
          </cell>
        </row>
        <row r="1132">
          <cell r="F1132">
            <v>17815.411</v>
          </cell>
        </row>
        <row r="1133">
          <cell r="F1133">
            <v>15957.818000000001</v>
          </cell>
        </row>
        <row r="1134">
          <cell r="F1134">
            <v>24017.629000000001</v>
          </cell>
        </row>
        <row r="1135">
          <cell r="F1135">
            <v>39753.980000000003</v>
          </cell>
        </row>
        <row r="1136">
          <cell r="F1136">
            <v>134941.46</v>
          </cell>
        </row>
        <row r="1137">
          <cell r="F1137">
            <v>16121.89</v>
          </cell>
        </row>
        <row r="1138">
          <cell r="F1138">
            <v>11578.42</v>
          </cell>
        </row>
        <row r="1139">
          <cell r="F1139">
            <v>9325.75</v>
          </cell>
        </row>
        <row r="1140">
          <cell r="F1140">
            <v>1327.34</v>
          </cell>
        </row>
        <row r="1141">
          <cell r="F1141">
            <v>51074.775000000001</v>
          </cell>
        </row>
        <row r="1142">
          <cell r="F1142">
            <v>164.518</v>
          </cell>
        </row>
        <row r="1143">
          <cell r="F1143">
            <v>0.40800000000000003</v>
          </cell>
        </row>
        <row r="1144">
          <cell r="F1144">
            <v>35985.760000000002</v>
          </cell>
        </row>
        <row r="1145">
          <cell r="F1145">
            <v>319996.37</v>
          </cell>
        </row>
        <row r="1146">
          <cell r="F1146">
            <v>3601.14</v>
          </cell>
        </row>
        <row r="1147">
          <cell r="F1147">
            <v>277702.14</v>
          </cell>
        </row>
        <row r="1148">
          <cell r="F1148">
            <v>75984</v>
          </cell>
        </row>
        <row r="1149">
          <cell r="F1149">
            <v>500</v>
          </cell>
        </row>
        <row r="1150">
          <cell r="F1150">
            <v>69757.289999999994</v>
          </cell>
        </row>
        <row r="1151">
          <cell r="F1151">
            <v>112466.05</v>
          </cell>
        </row>
        <row r="1152">
          <cell r="F1152">
            <v>658633.04</v>
          </cell>
        </row>
        <row r="1153">
          <cell r="F1153">
            <v>29984.45</v>
          </cell>
        </row>
        <row r="1154">
          <cell r="F1154">
            <v>110607.94</v>
          </cell>
        </row>
        <row r="1155">
          <cell r="F1155">
            <v>6713.41</v>
          </cell>
        </row>
        <row r="1156">
          <cell r="F1156">
            <v>7806.9740000000002</v>
          </cell>
        </row>
        <row r="1157">
          <cell r="F1157">
            <v>22396.292000000001</v>
          </cell>
        </row>
        <row r="1158">
          <cell r="F1158">
            <v>65182.442000000003</v>
          </cell>
        </row>
        <row r="1159">
          <cell r="F1159">
            <v>71455.039999999994</v>
          </cell>
        </row>
        <row r="1160">
          <cell r="F1160">
            <v>14001.28</v>
          </cell>
        </row>
        <row r="1161">
          <cell r="F1161">
            <v>2300.04</v>
          </cell>
        </row>
        <row r="1162">
          <cell r="F1162">
            <v>16658.75</v>
          </cell>
        </row>
        <row r="1163">
          <cell r="F1163">
            <v>1057.05</v>
          </cell>
        </row>
        <row r="1164">
          <cell r="F1164">
            <v>124292.92</v>
          </cell>
        </row>
        <row r="1165">
          <cell r="F1165">
            <v>197965.68</v>
          </cell>
        </row>
        <row r="1166">
          <cell r="F1166">
            <v>61602.656000000003</v>
          </cell>
        </row>
        <row r="1167">
          <cell r="F1167">
            <v>2309.895</v>
          </cell>
        </row>
        <row r="1168">
          <cell r="F1168">
            <v>2080.86</v>
          </cell>
        </row>
        <row r="1169">
          <cell r="F1169">
            <v>43693.22</v>
          </cell>
        </row>
        <row r="1170">
          <cell r="F1170">
            <v>5974.8</v>
          </cell>
        </row>
        <row r="1171">
          <cell r="F1171">
            <v>74785.974000000002</v>
          </cell>
        </row>
        <row r="1172">
          <cell r="F1172">
            <v>65997.279999999999</v>
          </cell>
        </row>
        <row r="1173">
          <cell r="F1173">
            <v>14816.87</v>
          </cell>
        </row>
        <row r="1174">
          <cell r="F1174">
            <v>7693.69</v>
          </cell>
        </row>
        <row r="1175">
          <cell r="F1175">
            <v>79818.7</v>
          </cell>
        </row>
        <row r="1176">
          <cell r="F1176">
            <v>23209.673999999999</v>
          </cell>
        </row>
        <row r="1177">
          <cell r="F1177">
            <v>6720.3420000000006</v>
          </cell>
        </row>
        <row r="1178">
          <cell r="F1178">
            <v>32891.53</v>
          </cell>
        </row>
        <row r="1179">
          <cell r="F1179">
            <v>937.99</v>
          </cell>
        </row>
        <row r="1180">
          <cell r="F1180">
            <v>4002.55</v>
          </cell>
        </row>
        <row r="1181">
          <cell r="F1181">
            <v>136664.024</v>
          </cell>
        </row>
        <row r="1182">
          <cell r="F1182">
            <v>44331.65</v>
          </cell>
        </row>
        <row r="1183">
          <cell r="F1183">
            <v>16196.17</v>
          </cell>
        </row>
        <row r="1184">
          <cell r="F1184">
            <v>61431.16</v>
          </cell>
        </row>
        <row r="1185">
          <cell r="F1185">
            <v>306208.09000000003</v>
          </cell>
        </row>
        <row r="1186">
          <cell r="F1186">
            <v>57623.256999999998</v>
          </cell>
        </row>
        <row r="1187">
          <cell r="F1187">
            <v>36106.82</v>
          </cell>
        </row>
        <row r="1188">
          <cell r="F1188">
            <v>555.70000000000005</v>
          </cell>
        </row>
        <row r="1189">
          <cell r="F1189">
            <v>105.09</v>
          </cell>
        </row>
        <row r="1190">
          <cell r="F1190">
            <v>10264.06</v>
          </cell>
        </row>
        <row r="1191">
          <cell r="F1191">
            <v>139592.56</v>
          </cell>
        </row>
        <row r="1192">
          <cell r="F1192">
            <v>26910.85</v>
          </cell>
        </row>
        <row r="1193">
          <cell r="F1193">
            <v>455863.59</v>
          </cell>
        </row>
        <row r="1194">
          <cell r="F1194">
            <v>245887.48</v>
          </cell>
        </row>
        <row r="1195">
          <cell r="F1195">
            <v>400955.27500000002</v>
          </cell>
        </row>
        <row r="1196">
          <cell r="F1196">
            <v>31914.19</v>
          </cell>
        </row>
        <row r="1197">
          <cell r="F1197">
            <v>256665.44</v>
          </cell>
        </row>
        <row r="1198">
          <cell r="F1198">
            <v>106.96</v>
          </cell>
        </row>
        <row r="1199">
          <cell r="F1199">
            <v>168562.49</v>
          </cell>
        </row>
        <row r="1200">
          <cell r="F1200">
            <v>85416.63</v>
          </cell>
        </row>
        <row r="1201">
          <cell r="F1201">
            <v>114653.79</v>
          </cell>
        </row>
        <row r="1202">
          <cell r="F1202">
            <v>73686.81</v>
          </cell>
        </row>
        <row r="1203">
          <cell r="F1203">
            <v>35437.620000000003</v>
          </cell>
        </row>
        <row r="1204">
          <cell r="F1204">
            <v>387484.14</v>
          </cell>
        </row>
        <row r="1205">
          <cell r="F1205">
            <v>95297.18</v>
          </cell>
        </row>
        <row r="1206">
          <cell r="F1206">
            <v>49309.33</v>
          </cell>
        </row>
        <row r="1207">
          <cell r="F1207">
            <v>2486.2800000000002</v>
          </cell>
        </row>
        <row r="1208">
          <cell r="F1208">
            <v>97379.66</v>
          </cell>
        </row>
        <row r="1209">
          <cell r="F1209">
            <v>7925.55</v>
          </cell>
        </row>
        <row r="1210">
          <cell r="F1210">
            <v>233359.32</v>
          </cell>
        </row>
        <row r="1211">
          <cell r="F1211">
            <v>551443.03</v>
          </cell>
        </row>
        <row r="1212">
          <cell r="F1212">
            <v>7982.3969999999999</v>
          </cell>
        </row>
        <row r="1213">
          <cell r="F1213">
            <v>187368.92</v>
          </cell>
        </row>
        <row r="1214">
          <cell r="F1214">
            <v>84381.282000000007</v>
          </cell>
        </row>
        <row r="1215">
          <cell r="F1215">
            <v>128.60400000000001</v>
          </cell>
        </row>
        <row r="1216">
          <cell r="F1216">
            <v>400.47300000000001</v>
          </cell>
        </row>
        <row r="1217">
          <cell r="F1217">
            <v>423396.11900000001</v>
          </cell>
        </row>
        <row r="1218">
          <cell r="F1218">
            <v>12365.13</v>
          </cell>
        </row>
        <row r="1219">
          <cell r="F1219">
            <v>33340.370000000003</v>
          </cell>
        </row>
        <row r="1220">
          <cell r="F1220">
            <v>27784</v>
          </cell>
        </row>
        <row r="1221">
          <cell r="F1221">
            <v>47025.14</v>
          </cell>
        </row>
        <row r="1222">
          <cell r="F1222">
            <v>31975.89</v>
          </cell>
        </row>
        <row r="1223">
          <cell r="F1223">
            <v>11886.796</v>
          </cell>
        </row>
        <row r="1224">
          <cell r="F1224">
            <v>111507.45</v>
          </cell>
        </row>
        <row r="1225">
          <cell r="F1225">
            <v>35414.745999999999</v>
          </cell>
        </row>
        <row r="1226">
          <cell r="F1226">
            <v>45629.112000000001</v>
          </cell>
        </row>
        <row r="1227">
          <cell r="F1227">
            <v>15719.472</v>
          </cell>
        </row>
        <row r="1228">
          <cell r="F1228">
            <v>317533.26</v>
          </cell>
        </row>
        <row r="1229">
          <cell r="F1229">
            <v>229710.01</v>
          </cell>
        </row>
        <row r="1230">
          <cell r="F1230">
            <v>7508.68</v>
          </cell>
        </row>
        <row r="1231">
          <cell r="F1231">
            <v>39885.56</v>
          </cell>
        </row>
        <row r="1232">
          <cell r="F1232">
            <v>34444.54</v>
          </cell>
        </row>
        <row r="1233">
          <cell r="F1233">
            <v>210284.88</v>
          </cell>
        </row>
        <row r="1234">
          <cell r="F1234">
            <v>31641.26</v>
          </cell>
        </row>
        <row r="1235">
          <cell r="F1235">
            <v>12144.12</v>
          </cell>
        </row>
        <row r="1236">
          <cell r="F1236">
            <v>591.26</v>
          </cell>
        </row>
        <row r="1237">
          <cell r="F1237">
            <v>2500.1799999999998</v>
          </cell>
        </row>
        <row r="1238">
          <cell r="F1238">
            <v>29416.5</v>
          </cell>
        </row>
        <row r="1239">
          <cell r="F1239">
            <v>2771.33</v>
          </cell>
        </row>
        <row r="1240">
          <cell r="F1240">
            <v>365334.03</v>
          </cell>
        </row>
        <row r="1241">
          <cell r="F1241">
            <v>2564.19</v>
          </cell>
        </row>
        <row r="1242">
          <cell r="F1242">
            <v>299893.83</v>
          </cell>
        </row>
        <row r="1243">
          <cell r="F1243">
            <v>11228.16</v>
          </cell>
        </row>
        <row r="1244">
          <cell r="F1244">
            <v>1001.62</v>
          </cell>
        </row>
        <row r="1245">
          <cell r="F1245">
            <v>2030.2</v>
          </cell>
        </row>
        <row r="1246">
          <cell r="F1246">
            <v>59.499000000000002</v>
          </cell>
        </row>
        <row r="1247">
          <cell r="F1247">
            <v>23495.7</v>
          </cell>
        </row>
        <row r="1248">
          <cell r="F1248">
            <v>3315.79</v>
          </cell>
        </row>
        <row r="1249">
          <cell r="F1249">
            <v>13351.81</v>
          </cell>
        </row>
        <row r="1250">
          <cell r="F1250">
            <v>110746.26</v>
          </cell>
        </row>
        <row r="1251">
          <cell r="F1251">
            <v>200676.12</v>
          </cell>
        </row>
        <row r="1252">
          <cell r="F1252">
            <v>3464691.9</v>
          </cell>
        </row>
        <row r="1253">
          <cell r="F1253">
            <v>560612.76</v>
          </cell>
        </row>
        <row r="1254">
          <cell r="F1254">
            <v>8611.64</v>
          </cell>
        </row>
        <row r="1255">
          <cell r="F1255">
            <v>51060.83</v>
          </cell>
        </row>
        <row r="1256">
          <cell r="F1256">
            <v>198279.67</v>
          </cell>
        </row>
        <row r="1257">
          <cell r="F1257">
            <v>88379.839999999997</v>
          </cell>
        </row>
        <row r="1258">
          <cell r="F1258">
            <v>66092.289999999994</v>
          </cell>
        </row>
        <row r="1259">
          <cell r="F1259">
            <v>107923.94</v>
          </cell>
        </row>
        <row r="1260">
          <cell r="F1260">
            <v>18384.439999999999</v>
          </cell>
        </row>
        <row r="1261">
          <cell r="F1261">
            <v>807689.14</v>
          </cell>
        </row>
        <row r="1262">
          <cell r="F1262">
            <v>67068.27</v>
          </cell>
        </row>
        <row r="1263">
          <cell r="F1263">
            <v>718.48</v>
          </cell>
        </row>
        <row r="1264">
          <cell r="F1264">
            <v>60089.82</v>
          </cell>
        </row>
        <row r="1265">
          <cell r="F1265">
            <v>431898.9</v>
          </cell>
        </row>
        <row r="1266">
          <cell r="F1266">
            <v>14281.19</v>
          </cell>
        </row>
        <row r="1267">
          <cell r="F1267">
            <v>498561.61</v>
          </cell>
        </row>
        <row r="1268">
          <cell r="F1268">
            <v>262289.03000000003</v>
          </cell>
        </row>
        <row r="1269">
          <cell r="F1269">
            <v>98107.82</v>
          </cell>
        </row>
        <row r="1270">
          <cell r="F1270">
            <v>506943.27</v>
          </cell>
        </row>
        <row r="1271">
          <cell r="F1271">
            <v>212.04</v>
          </cell>
        </row>
        <row r="1272">
          <cell r="F1272">
            <v>2023.17</v>
          </cell>
        </row>
        <row r="1273">
          <cell r="F1273">
            <v>60088.428</v>
          </cell>
        </row>
        <row r="1274">
          <cell r="F1274">
            <v>42606.92</v>
          </cell>
        </row>
        <row r="1275">
          <cell r="F1275">
            <v>206043.15</v>
          </cell>
        </row>
        <row r="1276">
          <cell r="F1276">
            <v>56584.42</v>
          </cell>
        </row>
        <row r="1277">
          <cell r="F1277">
            <v>4571.07</v>
          </cell>
        </row>
        <row r="1278">
          <cell r="F1278">
            <v>53866.78</v>
          </cell>
        </row>
        <row r="1279">
          <cell r="F1279">
            <v>1505.53</v>
          </cell>
        </row>
        <row r="1280">
          <cell r="F1280">
            <v>65885.350000000006</v>
          </cell>
        </row>
        <row r="1281">
          <cell r="F1281">
            <v>2000.27</v>
          </cell>
        </row>
        <row r="1282">
          <cell r="F1282">
            <v>7807.06</v>
          </cell>
        </row>
        <row r="1283">
          <cell r="F1283">
            <v>99528.44</v>
          </cell>
        </row>
        <row r="1284">
          <cell r="F1284">
            <v>25180</v>
          </cell>
        </row>
        <row r="1285">
          <cell r="F1285">
            <v>137369.25</v>
          </cell>
        </row>
        <row r="1286">
          <cell r="F1286">
            <v>1643.655</v>
          </cell>
        </row>
        <row r="1287">
          <cell r="F1287">
            <v>34671.285000000003</v>
          </cell>
        </row>
        <row r="1288">
          <cell r="F1288">
            <v>9905.6299999999992</v>
          </cell>
        </row>
        <row r="1289">
          <cell r="F1289">
            <v>96711.41</v>
          </cell>
        </row>
        <row r="1290">
          <cell r="F1290">
            <v>24952.42</v>
          </cell>
        </row>
        <row r="1291">
          <cell r="F1291">
            <v>243811.20000000001</v>
          </cell>
        </row>
        <row r="1292">
          <cell r="F1292">
            <v>114063.98</v>
          </cell>
        </row>
        <row r="1293">
          <cell r="F1293">
            <v>317444.5</v>
          </cell>
        </row>
        <row r="1294">
          <cell r="F1294">
            <v>132500.39000000001</v>
          </cell>
        </row>
        <row r="1295">
          <cell r="F1295">
            <v>35950.089999999997</v>
          </cell>
        </row>
        <row r="1296">
          <cell r="F1296">
            <v>42070.51</v>
          </cell>
        </row>
        <row r="1297">
          <cell r="F1297">
            <v>130.00200000000001</v>
          </cell>
        </row>
        <row r="1298">
          <cell r="F1298">
            <v>167287.34</v>
          </cell>
        </row>
        <row r="1299">
          <cell r="F1299">
            <v>23392.78</v>
          </cell>
        </row>
        <row r="1300">
          <cell r="F1300">
            <v>185015.405</v>
          </cell>
        </row>
        <row r="1301">
          <cell r="F1301">
            <v>8791.4699999999993</v>
          </cell>
        </row>
        <row r="1302">
          <cell r="F1302">
            <v>71241.62</v>
          </cell>
        </row>
        <row r="1303">
          <cell r="F1303">
            <v>107978.8</v>
          </cell>
        </row>
        <row r="1304">
          <cell r="F1304">
            <v>132924.56</v>
          </cell>
        </row>
        <row r="1305">
          <cell r="F1305">
            <v>2520.5</v>
          </cell>
        </row>
        <row r="1306">
          <cell r="F1306">
            <v>191.59</v>
          </cell>
        </row>
        <row r="1307">
          <cell r="F1307">
            <v>3381.89</v>
          </cell>
        </row>
        <row r="1308">
          <cell r="F1308">
            <v>501821.62</v>
          </cell>
        </row>
        <row r="1309">
          <cell r="F1309">
            <v>151112.1</v>
          </cell>
        </row>
        <row r="1310">
          <cell r="F1310">
            <v>4579</v>
          </cell>
        </row>
        <row r="1311">
          <cell r="F1311">
            <v>36009.370000000003</v>
          </cell>
        </row>
        <row r="1312">
          <cell r="F1312">
            <v>10024.719999999999</v>
          </cell>
        </row>
        <row r="1313">
          <cell r="F1313">
            <v>24056.66</v>
          </cell>
        </row>
        <row r="1314">
          <cell r="F1314">
            <v>8507.7000000000007</v>
          </cell>
        </row>
        <row r="1315">
          <cell r="F1315">
            <v>2019.33</v>
          </cell>
        </row>
        <row r="1316">
          <cell r="F1316">
            <v>3111.78</v>
          </cell>
        </row>
        <row r="1317">
          <cell r="F1317">
            <v>32650.06</v>
          </cell>
        </row>
        <row r="1318">
          <cell r="F1318">
            <v>191922.85</v>
          </cell>
        </row>
        <row r="1319">
          <cell r="F1319">
            <v>17158.03</v>
          </cell>
        </row>
        <row r="1320">
          <cell r="F1320">
            <v>133675.59</v>
          </cell>
        </row>
        <row r="1321">
          <cell r="F1321">
            <v>83398.09</v>
          </cell>
        </row>
        <row r="1322">
          <cell r="F1322">
            <v>10560.46</v>
          </cell>
        </row>
        <row r="1323">
          <cell r="F1323">
            <v>5201.49</v>
          </cell>
        </row>
        <row r="1324">
          <cell r="F1324">
            <v>5501.94</v>
          </cell>
        </row>
        <row r="1325">
          <cell r="F1325">
            <v>3032.8</v>
          </cell>
        </row>
        <row r="1326">
          <cell r="F1326">
            <v>25164.17</v>
          </cell>
        </row>
        <row r="1327">
          <cell r="F1327">
            <v>62156.05</v>
          </cell>
        </row>
        <row r="1328">
          <cell r="F1328">
            <v>2002.57</v>
          </cell>
        </row>
        <row r="1329">
          <cell r="F1329">
            <v>2429.7399999999998</v>
          </cell>
        </row>
        <row r="1330">
          <cell r="F1330">
            <v>4072.28</v>
          </cell>
        </row>
        <row r="1331">
          <cell r="F1331">
            <v>67.739999999999995</v>
          </cell>
        </row>
        <row r="1332">
          <cell r="F1332">
            <v>35075.629999999997</v>
          </cell>
        </row>
        <row r="1333">
          <cell r="F1333">
            <v>2765.25</v>
          </cell>
        </row>
        <row r="1334">
          <cell r="F1334">
            <v>17000.259999999998</v>
          </cell>
        </row>
        <row r="1335">
          <cell r="F1335">
            <v>115478.76</v>
          </cell>
        </row>
        <row r="1336">
          <cell r="F1336">
            <v>54914.559999999998</v>
          </cell>
        </row>
        <row r="1337">
          <cell r="F1337">
            <v>14413.98</v>
          </cell>
        </row>
        <row r="1338">
          <cell r="F1338">
            <v>2.1800000000000002</v>
          </cell>
        </row>
        <row r="1339">
          <cell r="F1339">
            <v>21502.92</v>
          </cell>
        </row>
        <row r="1340">
          <cell r="F1340">
            <v>397867.09</v>
          </cell>
        </row>
        <row r="1341">
          <cell r="F1341">
            <v>25207.3</v>
          </cell>
        </row>
        <row r="1342">
          <cell r="F1342">
            <v>3639.18</v>
          </cell>
        </row>
        <row r="1343">
          <cell r="F1343">
            <v>68160.73</v>
          </cell>
        </row>
        <row r="1344">
          <cell r="F1344">
            <v>272967.17</v>
          </cell>
        </row>
        <row r="1345">
          <cell r="F1345">
            <v>32365.99</v>
          </cell>
        </row>
        <row r="1346">
          <cell r="F1346">
            <v>27124.15</v>
          </cell>
        </row>
        <row r="1347">
          <cell r="F1347">
            <v>54724.800000000003</v>
          </cell>
        </row>
        <row r="1348">
          <cell r="F1348">
            <v>26628.92</v>
          </cell>
        </row>
        <row r="1349">
          <cell r="F1349">
            <v>14116.24</v>
          </cell>
        </row>
        <row r="1350">
          <cell r="F1350">
            <v>9757.92</v>
          </cell>
        </row>
        <row r="1351">
          <cell r="F1351">
            <v>478707.96</v>
          </cell>
        </row>
        <row r="1352">
          <cell r="F1352">
            <v>4969.6000000000004</v>
          </cell>
        </row>
        <row r="1353">
          <cell r="F1353">
            <v>10013.68</v>
          </cell>
        </row>
        <row r="1354">
          <cell r="F1354">
            <v>322575.53000000003</v>
          </cell>
        </row>
        <row r="1355">
          <cell r="F1355">
            <v>121564.08</v>
          </cell>
        </row>
        <row r="1356">
          <cell r="F1356">
            <v>146884.07999999999</v>
          </cell>
        </row>
        <row r="1357">
          <cell r="F1357">
            <v>4500.93</v>
          </cell>
        </row>
        <row r="1358">
          <cell r="F1358">
            <v>9076.49</v>
          </cell>
        </row>
        <row r="1359">
          <cell r="F1359">
            <v>367826.25</v>
          </cell>
        </row>
        <row r="1360">
          <cell r="F1360">
            <v>11988.42</v>
          </cell>
        </row>
        <row r="1361">
          <cell r="F1361">
            <v>7065.66</v>
          </cell>
        </row>
        <row r="1362">
          <cell r="F1362">
            <v>912.5</v>
          </cell>
        </row>
        <row r="1363">
          <cell r="F1363">
            <v>133131.79</v>
          </cell>
        </row>
        <row r="1364">
          <cell r="F1364">
            <v>529.25</v>
          </cell>
        </row>
        <row r="1365">
          <cell r="F1365">
            <v>1397.5</v>
          </cell>
        </row>
        <row r="1366">
          <cell r="F1366">
            <v>776.35</v>
          </cell>
        </row>
        <row r="1367">
          <cell r="F1367">
            <v>2827.1</v>
          </cell>
        </row>
        <row r="1368">
          <cell r="F1368">
            <v>46306.3</v>
          </cell>
        </row>
        <row r="1369">
          <cell r="F1369">
            <v>75.02</v>
          </cell>
        </row>
        <row r="1370">
          <cell r="F1370">
            <v>5630.53</v>
          </cell>
        </row>
        <row r="1371">
          <cell r="F1371">
            <v>29792.1</v>
          </cell>
        </row>
        <row r="1372">
          <cell r="F1372">
            <v>264.58999999999997</v>
          </cell>
        </row>
        <row r="1373">
          <cell r="F1373">
            <v>50175.54</v>
          </cell>
        </row>
        <row r="1374">
          <cell r="F1374">
            <v>202585.42</v>
          </cell>
        </row>
        <row r="1375">
          <cell r="F1375">
            <v>54790.33</v>
          </cell>
        </row>
        <row r="1376">
          <cell r="F1376">
            <v>263793.32</v>
          </cell>
        </row>
        <row r="1377">
          <cell r="F1377">
            <v>85706.48</v>
          </cell>
        </row>
        <row r="1378">
          <cell r="F1378">
            <v>2020.57</v>
          </cell>
        </row>
        <row r="1379">
          <cell r="F1379">
            <v>55185.23</v>
          </cell>
        </row>
        <row r="1380">
          <cell r="F1380">
            <v>3650.01</v>
          </cell>
        </row>
        <row r="1381">
          <cell r="F1381">
            <v>2494.21</v>
          </cell>
        </row>
        <row r="1382">
          <cell r="F1382">
            <v>437.24</v>
          </cell>
        </row>
        <row r="1383">
          <cell r="F1383">
            <v>1285.8800000000001</v>
          </cell>
        </row>
        <row r="1384">
          <cell r="F1384">
            <v>25494.28</v>
          </cell>
        </row>
        <row r="1385">
          <cell r="F1385">
            <v>54808.17</v>
          </cell>
        </row>
        <row r="1386">
          <cell r="F1386">
            <v>181734.12</v>
          </cell>
        </row>
        <row r="1387">
          <cell r="F1387">
            <v>148896.01999999999</v>
          </cell>
        </row>
        <row r="1388">
          <cell r="F1388">
            <v>82865.5</v>
          </cell>
        </row>
        <row r="1389">
          <cell r="F1389">
            <v>364106.16</v>
          </cell>
        </row>
        <row r="1390">
          <cell r="F1390">
            <v>3983.61</v>
          </cell>
        </row>
        <row r="1391">
          <cell r="F1391">
            <v>19381.78</v>
          </cell>
        </row>
        <row r="1392">
          <cell r="F1392">
            <v>4006.96</v>
          </cell>
        </row>
        <row r="1393">
          <cell r="F1393">
            <v>16001.41</v>
          </cell>
        </row>
        <row r="1394">
          <cell r="F1394">
            <v>4139.92</v>
          </cell>
        </row>
        <row r="1395">
          <cell r="F1395">
            <v>24875.13</v>
          </cell>
        </row>
        <row r="1396">
          <cell r="F1396">
            <v>8988.0400000000009</v>
          </cell>
        </row>
        <row r="1397">
          <cell r="F1397">
            <v>3434.71</v>
          </cell>
        </row>
        <row r="1398">
          <cell r="F1398">
            <v>93877.65</v>
          </cell>
        </row>
        <row r="1399">
          <cell r="F1399">
            <v>145419.16</v>
          </cell>
        </row>
        <row r="1400">
          <cell r="F1400">
            <v>42515.15</v>
          </cell>
        </row>
        <row r="1401">
          <cell r="F1401">
            <v>156284.43</v>
          </cell>
        </row>
        <row r="1402">
          <cell r="F1402">
            <v>179201.1</v>
          </cell>
        </row>
        <row r="1403">
          <cell r="F1403">
            <v>220333.37</v>
          </cell>
        </row>
        <row r="1404">
          <cell r="F1404">
            <v>48.76</v>
          </cell>
        </row>
        <row r="1405">
          <cell r="F1405">
            <v>14362.53</v>
          </cell>
        </row>
        <row r="1406">
          <cell r="F1406">
            <v>10298</v>
          </cell>
        </row>
        <row r="1407">
          <cell r="F1407">
            <v>117768.41</v>
          </cell>
        </row>
        <row r="1408">
          <cell r="F1408">
            <v>34.04</v>
          </cell>
        </row>
        <row r="1409">
          <cell r="F1409">
            <v>6086.21</v>
          </cell>
        </row>
        <row r="1410">
          <cell r="F1410">
            <v>5550</v>
          </cell>
        </row>
        <row r="1411">
          <cell r="F1411">
            <v>259.99</v>
          </cell>
        </row>
        <row r="1412">
          <cell r="F1412">
            <v>372264.94</v>
          </cell>
        </row>
        <row r="1413">
          <cell r="F1413">
            <v>111978.75</v>
          </cell>
        </row>
        <row r="1414">
          <cell r="F1414">
            <v>200126.78</v>
          </cell>
        </row>
        <row r="1415">
          <cell r="F1415">
            <v>3003</v>
          </cell>
        </row>
        <row r="1416">
          <cell r="F1416">
            <v>10338.26</v>
          </cell>
        </row>
        <row r="1417">
          <cell r="F1417">
            <v>21159.81</v>
          </cell>
        </row>
        <row r="1418">
          <cell r="F1418">
            <v>165367.22</v>
          </cell>
        </row>
        <row r="1419">
          <cell r="F1419">
            <v>36421.32</v>
          </cell>
        </row>
        <row r="1420">
          <cell r="F1420">
            <v>2350.62</v>
          </cell>
        </row>
        <row r="1421">
          <cell r="F1421">
            <v>3035.31</v>
          </cell>
        </row>
        <row r="1422">
          <cell r="F1422">
            <v>7702.13</v>
          </cell>
        </row>
        <row r="1423">
          <cell r="F1423">
            <v>0.76</v>
          </cell>
        </row>
        <row r="1424">
          <cell r="F1424">
            <v>105.56</v>
          </cell>
        </row>
        <row r="1425">
          <cell r="F1425">
            <v>117069.68</v>
          </cell>
        </row>
        <row r="1426">
          <cell r="F1426">
            <v>158405.51999999999</v>
          </cell>
        </row>
        <row r="1427">
          <cell r="F1427">
            <v>34504.14</v>
          </cell>
        </row>
        <row r="1428">
          <cell r="F1428">
            <v>106931.78</v>
          </cell>
        </row>
        <row r="1429">
          <cell r="F1429">
            <v>169697.98</v>
          </cell>
        </row>
        <row r="1430">
          <cell r="F1430">
            <v>48790.47</v>
          </cell>
        </row>
        <row r="1431">
          <cell r="F1431">
            <v>65827.88</v>
          </cell>
        </row>
        <row r="1432">
          <cell r="F1432">
            <v>11391.09</v>
          </cell>
        </row>
        <row r="1433">
          <cell r="F1433">
            <v>96566.37</v>
          </cell>
        </row>
        <row r="1434">
          <cell r="F1434">
            <v>57065.3</v>
          </cell>
        </row>
        <row r="1435">
          <cell r="F1435">
            <v>5503.05</v>
          </cell>
        </row>
        <row r="1436">
          <cell r="F1436">
            <v>378199.02</v>
          </cell>
        </row>
        <row r="1437">
          <cell r="F1437">
            <v>71582.94</v>
          </cell>
        </row>
        <row r="1438">
          <cell r="F1438">
            <v>237282.85</v>
          </cell>
        </row>
        <row r="1439">
          <cell r="F1439">
            <v>545091.32999999996</v>
          </cell>
        </row>
        <row r="1440">
          <cell r="F1440">
            <v>55342.78</v>
          </cell>
        </row>
        <row r="1441">
          <cell r="F1441">
            <v>133853.87</v>
          </cell>
        </row>
        <row r="1442">
          <cell r="F1442">
            <v>80000.399999999994</v>
          </cell>
        </row>
        <row r="1443">
          <cell r="F1443">
            <v>33672.33</v>
          </cell>
        </row>
        <row r="1444">
          <cell r="F1444">
            <v>307456.61</v>
          </cell>
        </row>
        <row r="1445">
          <cell r="F1445">
            <v>101097.76</v>
          </cell>
        </row>
        <row r="1446">
          <cell r="F1446">
            <v>10018.32</v>
          </cell>
        </row>
        <row r="1447">
          <cell r="F1447">
            <v>54668.57</v>
          </cell>
        </row>
        <row r="1448">
          <cell r="F1448">
            <v>50154.51</v>
          </cell>
        </row>
        <row r="1449">
          <cell r="F1449">
            <v>22629.21</v>
          </cell>
        </row>
        <row r="1450">
          <cell r="F1450">
            <v>99943.94</v>
          </cell>
        </row>
        <row r="1451">
          <cell r="F1451">
            <v>20611.79</v>
          </cell>
        </row>
        <row r="1452">
          <cell r="F1452">
            <v>2002.72</v>
          </cell>
        </row>
        <row r="1453">
          <cell r="F1453">
            <v>2010.24</v>
          </cell>
        </row>
        <row r="1454">
          <cell r="F1454">
            <v>25439.97</v>
          </cell>
        </row>
        <row r="1455">
          <cell r="F1455">
            <v>5909.3</v>
          </cell>
        </row>
        <row r="1456">
          <cell r="F1456">
            <v>16.96</v>
          </cell>
        </row>
        <row r="1457">
          <cell r="F1457">
            <v>78771.56</v>
          </cell>
        </row>
        <row r="1458">
          <cell r="F1458">
            <v>35575.910000000003</v>
          </cell>
        </row>
        <row r="1459">
          <cell r="F1459">
            <v>84966.12</v>
          </cell>
        </row>
        <row r="1460">
          <cell r="F1460">
            <v>18003</v>
          </cell>
        </row>
        <row r="1461">
          <cell r="F1461">
            <v>3.61</v>
          </cell>
        </row>
        <row r="1462">
          <cell r="F1462">
            <v>7000</v>
          </cell>
        </row>
        <row r="1463">
          <cell r="F1463">
            <v>10056.43</v>
          </cell>
        </row>
        <row r="1464">
          <cell r="F1464">
            <v>48763.48</v>
          </cell>
        </row>
        <row r="1465">
          <cell r="F1465">
            <v>1353.05</v>
          </cell>
        </row>
        <row r="1466">
          <cell r="F1466">
            <v>624.62</v>
          </cell>
        </row>
        <row r="1467">
          <cell r="F1467">
            <v>324003.56</v>
          </cell>
        </row>
        <row r="1468">
          <cell r="F1468">
            <v>26114.87</v>
          </cell>
        </row>
        <row r="1469">
          <cell r="F1469">
            <v>60037.46</v>
          </cell>
        </row>
        <row r="1470">
          <cell r="F1470">
            <v>137980.82999999999</v>
          </cell>
        </row>
        <row r="1471">
          <cell r="F1471">
            <v>20001.939999999999</v>
          </cell>
        </row>
        <row r="1472">
          <cell r="F1472">
            <v>2001.21</v>
          </cell>
        </row>
        <row r="1473">
          <cell r="F1473">
            <v>82519.960000000006</v>
          </cell>
        </row>
        <row r="1474">
          <cell r="F1474">
            <v>19302.66</v>
          </cell>
        </row>
        <row r="1475">
          <cell r="F1475">
            <v>77743.75</v>
          </cell>
        </row>
        <row r="1476">
          <cell r="F1476">
            <v>30361.34</v>
          </cell>
        </row>
        <row r="1477">
          <cell r="F1477">
            <v>52108.95</v>
          </cell>
        </row>
        <row r="1478">
          <cell r="F1478">
            <v>49118.89</v>
          </cell>
        </row>
        <row r="1479">
          <cell r="F1479">
            <v>15094.22</v>
          </cell>
        </row>
        <row r="1480">
          <cell r="F1480">
            <v>2000</v>
          </cell>
        </row>
        <row r="1481">
          <cell r="F1481">
            <v>56000</v>
          </cell>
        </row>
        <row r="1482">
          <cell r="F1482">
            <v>8285.3700000000008</v>
          </cell>
        </row>
        <row r="1483">
          <cell r="F1483">
            <v>138448.04</v>
          </cell>
        </row>
        <row r="1484">
          <cell r="F1484">
            <v>81043.69</v>
          </cell>
        </row>
        <row r="1485">
          <cell r="F1485">
            <v>101.3</v>
          </cell>
        </row>
        <row r="1486">
          <cell r="F1486">
            <v>6055.39</v>
          </cell>
        </row>
        <row r="1487">
          <cell r="F1487">
            <v>40971</v>
          </cell>
        </row>
        <row r="1488">
          <cell r="F1488">
            <v>184039.45</v>
          </cell>
        </row>
        <row r="1489">
          <cell r="F1489">
            <v>943.5</v>
          </cell>
        </row>
        <row r="1490">
          <cell r="F1490">
            <v>12012.53</v>
          </cell>
        </row>
        <row r="1491">
          <cell r="F1491">
            <v>51022.21</v>
          </cell>
        </row>
        <row r="1492">
          <cell r="F1492">
            <v>71842.41</v>
          </cell>
        </row>
        <row r="1493">
          <cell r="F1493">
            <v>388.19</v>
          </cell>
        </row>
        <row r="1494">
          <cell r="F1494">
            <v>373331.09</v>
          </cell>
        </row>
        <row r="1495">
          <cell r="F1495">
            <v>88584.14</v>
          </cell>
        </row>
        <row r="1496">
          <cell r="F1496">
            <v>54724.78</v>
          </cell>
        </row>
        <row r="1497">
          <cell r="F1497">
            <v>100194.6</v>
          </cell>
        </row>
        <row r="1498">
          <cell r="F1498">
            <v>19701.810000000001</v>
          </cell>
        </row>
        <row r="1499">
          <cell r="F1499">
            <v>2000.1</v>
          </cell>
        </row>
        <row r="1500">
          <cell r="F1500">
            <v>33000.129999999997</v>
          </cell>
        </row>
        <row r="1501">
          <cell r="F1501">
            <v>11.68</v>
          </cell>
        </row>
        <row r="1502">
          <cell r="F1502">
            <v>26.58</v>
          </cell>
        </row>
        <row r="1503">
          <cell r="F1503">
            <v>51882.29</v>
          </cell>
        </row>
        <row r="1504">
          <cell r="F1504">
            <v>34091.379999999997</v>
          </cell>
        </row>
        <row r="1505">
          <cell r="F1505">
            <v>48585.62</v>
          </cell>
        </row>
        <row r="1506">
          <cell r="F1506">
            <v>22058.400000000001</v>
          </cell>
        </row>
        <row r="1507">
          <cell r="F1507">
            <v>15774.3</v>
          </cell>
        </row>
        <row r="1508">
          <cell r="F1508">
            <v>7384.4</v>
          </cell>
        </row>
        <row r="1509">
          <cell r="F1509">
            <v>54400.81</v>
          </cell>
        </row>
        <row r="1510">
          <cell r="F1510">
            <v>10.45</v>
          </cell>
        </row>
        <row r="1511">
          <cell r="F1511">
            <v>3000</v>
          </cell>
        </row>
        <row r="1512">
          <cell r="F1512">
            <v>35685.68</v>
          </cell>
        </row>
        <row r="1513">
          <cell r="F1513">
            <v>1077.8399999999999</v>
          </cell>
        </row>
        <row r="1514">
          <cell r="F1514">
            <v>70902.02</v>
          </cell>
        </row>
        <row r="1515">
          <cell r="F1515">
            <v>869454.4</v>
          </cell>
        </row>
        <row r="1516">
          <cell r="F1516">
            <v>12848.07</v>
          </cell>
        </row>
        <row r="1517">
          <cell r="F1517">
            <v>76531.179999999993</v>
          </cell>
        </row>
        <row r="1518">
          <cell r="F1518">
            <v>20819.11</v>
          </cell>
        </row>
        <row r="1519">
          <cell r="F1519">
            <v>1337.58</v>
          </cell>
        </row>
        <row r="1520">
          <cell r="F1520">
            <v>20000</v>
          </cell>
        </row>
        <row r="1521">
          <cell r="F1521">
            <v>33771.74</v>
          </cell>
        </row>
        <row r="1522">
          <cell r="F1522">
            <v>85000</v>
          </cell>
        </row>
        <row r="1523">
          <cell r="F1523">
            <v>69069.64</v>
          </cell>
        </row>
        <row r="1524">
          <cell r="F1524">
            <v>5000</v>
          </cell>
        </row>
        <row r="1525">
          <cell r="F1525">
            <v>30058.18</v>
          </cell>
        </row>
        <row r="1526">
          <cell r="F1526">
            <v>7000</v>
          </cell>
        </row>
        <row r="1527">
          <cell r="F1527">
            <v>4000</v>
          </cell>
        </row>
        <row r="1528">
          <cell r="F1528">
            <v>49831.55</v>
          </cell>
        </row>
        <row r="1529">
          <cell r="F1529">
            <v>1000</v>
          </cell>
        </row>
        <row r="1530">
          <cell r="F1530">
            <v>9780.89</v>
          </cell>
        </row>
        <row r="1531">
          <cell r="F1531">
            <v>2284.9299999999998</v>
          </cell>
        </row>
        <row r="1532">
          <cell r="F1532">
            <v>620</v>
          </cell>
        </row>
        <row r="1533">
          <cell r="F1533">
            <v>20000</v>
          </cell>
        </row>
        <row r="1534">
          <cell r="F1534">
            <v>126.63</v>
          </cell>
        </row>
        <row r="1535">
          <cell r="F1535">
            <v>670000</v>
          </cell>
        </row>
        <row r="1536">
          <cell r="F1536">
            <v>95000</v>
          </cell>
        </row>
        <row r="1537">
          <cell r="F1537">
            <v>14600</v>
          </cell>
        </row>
        <row r="1538">
          <cell r="F1538">
            <v>21120.400000000001</v>
          </cell>
        </row>
        <row r="1539">
          <cell r="F1539">
            <v>800000</v>
          </cell>
        </row>
        <row r="1540">
          <cell r="F1540">
            <v>208448.96</v>
          </cell>
        </row>
        <row r="1541">
          <cell r="F1541">
            <v>20022.439999999999</v>
          </cell>
        </row>
        <row r="1542">
          <cell r="F1542">
            <v>13557000</v>
          </cell>
        </row>
        <row r="1543">
          <cell r="F1543">
            <v>1251514.74</v>
          </cell>
        </row>
        <row r="1544">
          <cell r="F1544">
            <v>39044.36</v>
          </cell>
        </row>
        <row r="1545">
          <cell r="F1545">
            <v>91351.91</v>
          </cell>
        </row>
        <row r="1546">
          <cell r="F1546">
            <v>665636.74</v>
          </cell>
        </row>
        <row r="1547">
          <cell r="F1547">
            <v>765300.07</v>
          </cell>
        </row>
        <row r="1548">
          <cell r="F1548">
            <v>28079.71</v>
          </cell>
        </row>
        <row r="1549">
          <cell r="F1549">
            <v>9255.26</v>
          </cell>
        </row>
        <row r="1550">
          <cell r="F1550">
            <v>1282848.1499999999</v>
          </cell>
        </row>
        <row r="1551">
          <cell r="F1551">
            <v>908350</v>
          </cell>
        </row>
        <row r="1552">
          <cell r="F1552">
            <v>62361000</v>
          </cell>
        </row>
        <row r="1553">
          <cell r="F1553">
            <v>50000</v>
          </cell>
        </row>
        <row r="1554">
          <cell r="F1554">
            <v>15000</v>
          </cell>
        </row>
        <row r="1555">
          <cell r="F1555">
            <v>75450.38</v>
          </cell>
        </row>
        <row r="1556">
          <cell r="F1556">
            <v>8713.81</v>
          </cell>
        </row>
        <row r="1557">
          <cell r="F1557">
            <v>107000</v>
          </cell>
        </row>
        <row r="1558">
          <cell r="F1558">
            <v>169500</v>
          </cell>
        </row>
        <row r="1559">
          <cell r="F1559">
            <v>50000</v>
          </cell>
        </row>
        <row r="1560">
          <cell r="F1560">
            <v>7500</v>
          </cell>
        </row>
        <row r="1561">
          <cell r="F1561">
            <v>481834.43</v>
          </cell>
        </row>
        <row r="1562">
          <cell r="F1562">
            <v>108.75</v>
          </cell>
        </row>
        <row r="1563">
          <cell r="F1563">
            <v>14038</v>
          </cell>
        </row>
        <row r="1564">
          <cell r="F1564">
            <v>8012.74</v>
          </cell>
        </row>
        <row r="1565">
          <cell r="F1565">
            <v>52241</v>
          </cell>
        </row>
        <row r="1566">
          <cell r="F1566">
            <v>175200</v>
          </cell>
        </row>
        <row r="1567">
          <cell r="F1567">
            <v>50024.51</v>
          </cell>
        </row>
        <row r="1568">
          <cell r="F1568">
            <v>172630</v>
          </cell>
        </row>
        <row r="1569">
          <cell r="F1569">
            <v>195000</v>
          </cell>
        </row>
        <row r="1570">
          <cell r="F1570">
            <v>325000</v>
          </cell>
        </row>
        <row r="1571">
          <cell r="F1571">
            <v>1166.95</v>
          </cell>
        </row>
        <row r="1572">
          <cell r="F1572">
            <v>300000</v>
          </cell>
        </row>
        <row r="1573">
          <cell r="F1573">
            <v>197000</v>
          </cell>
        </row>
        <row r="1574">
          <cell r="F1574">
            <v>1714.92</v>
          </cell>
        </row>
        <row r="1575">
          <cell r="F1575">
            <v>2044.12</v>
          </cell>
        </row>
        <row r="1576">
          <cell r="F1576">
            <v>45500</v>
          </cell>
        </row>
        <row r="1577">
          <cell r="F1577">
            <v>175000</v>
          </cell>
        </row>
        <row r="1578">
          <cell r="F1578">
            <v>150000</v>
          </cell>
        </row>
        <row r="1579">
          <cell r="F1579">
            <v>17376.41</v>
          </cell>
        </row>
        <row r="1580">
          <cell r="F1580">
            <v>202499.07</v>
          </cell>
        </row>
        <row r="1581">
          <cell r="F1581">
            <v>60436.06</v>
          </cell>
        </row>
        <row r="1582">
          <cell r="F1582">
            <v>90000</v>
          </cell>
        </row>
        <row r="1583">
          <cell r="F1583">
            <v>80000</v>
          </cell>
        </row>
        <row r="1584">
          <cell r="F1584">
            <v>900000</v>
          </cell>
        </row>
        <row r="1585">
          <cell r="F1585">
            <v>220000</v>
          </cell>
        </row>
        <row r="1586">
          <cell r="F1586">
            <v>5000</v>
          </cell>
        </row>
        <row r="1587">
          <cell r="F1587">
            <v>9500</v>
          </cell>
        </row>
        <row r="1588">
          <cell r="F1588">
            <v>400000</v>
          </cell>
        </row>
        <row r="1589">
          <cell r="F1589">
            <v>3083271.21</v>
          </cell>
        </row>
        <row r="1590">
          <cell r="F1590">
            <v>1552000</v>
          </cell>
        </row>
        <row r="1591">
          <cell r="F1591">
            <v>91139.7</v>
          </cell>
        </row>
        <row r="1592">
          <cell r="F1592">
            <v>15656.68</v>
          </cell>
        </row>
        <row r="1593">
          <cell r="F1593">
            <v>563270.18000000005</v>
          </cell>
        </row>
        <row r="1594">
          <cell r="F1594">
            <v>2000000</v>
          </cell>
        </row>
        <row r="1595">
          <cell r="F1595">
            <v>1010.52</v>
          </cell>
        </row>
        <row r="1596">
          <cell r="F1596">
            <v>219640.4</v>
          </cell>
        </row>
        <row r="1597">
          <cell r="F1597">
            <v>20545.169999999998</v>
          </cell>
        </row>
        <row r="1598">
          <cell r="F1598">
            <v>4300000</v>
          </cell>
        </row>
        <row r="1599">
          <cell r="F1599">
            <v>15000</v>
          </cell>
        </row>
        <row r="1600">
          <cell r="F1600">
            <v>5000</v>
          </cell>
        </row>
        <row r="1601">
          <cell r="F1601">
            <v>1312103.7</v>
          </cell>
        </row>
        <row r="1602">
          <cell r="F1602">
            <v>10191.59</v>
          </cell>
        </row>
        <row r="1603">
          <cell r="F1603">
            <v>24872.46</v>
          </cell>
        </row>
        <row r="1604">
          <cell r="F1604">
            <v>100000</v>
          </cell>
        </row>
        <row r="1605">
          <cell r="F1605">
            <v>19750</v>
          </cell>
        </row>
        <row r="1606">
          <cell r="F1606">
            <v>40631.83</v>
          </cell>
        </row>
        <row r="1607">
          <cell r="F1607">
            <v>20013.599999999999</v>
          </cell>
        </row>
        <row r="1608">
          <cell r="F1608">
            <v>8152.09</v>
          </cell>
        </row>
        <row r="1609">
          <cell r="F1609">
            <v>376878.49</v>
          </cell>
        </row>
        <row r="1610">
          <cell r="F1610">
            <v>511400.88</v>
          </cell>
        </row>
        <row r="1611">
          <cell r="F1611">
            <v>10000</v>
          </cell>
        </row>
        <row r="1612">
          <cell r="F1612">
            <v>596978.53</v>
          </cell>
        </row>
        <row r="1613">
          <cell r="F1613">
            <v>37382.410000000003</v>
          </cell>
        </row>
        <row r="1614">
          <cell r="F1614">
            <v>3909.71</v>
          </cell>
        </row>
        <row r="1615">
          <cell r="F1615">
            <v>13046</v>
          </cell>
        </row>
        <row r="1616">
          <cell r="F1616">
            <v>1115.23</v>
          </cell>
        </row>
        <row r="1617">
          <cell r="F1617">
            <v>45000</v>
          </cell>
        </row>
        <row r="1618">
          <cell r="F1618">
            <v>152091.5</v>
          </cell>
        </row>
        <row r="1619">
          <cell r="F1619">
            <v>107854.88</v>
          </cell>
        </row>
        <row r="1620">
          <cell r="F1620">
            <v>13006.34</v>
          </cell>
        </row>
        <row r="1621">
          <cell r="F1621">
            <v>14875.77</v>
          </cell>
        </row>
        <row r="1622">
          <cell r="F1622">
            <v>16765.77</v>
          </cell>
        </row>
        <row r="1623">
          <cell r="F1623">
            <v>10000</v>
          </cell>
        </row>
        <row r="1624">
          <cell r="F1624">
            <v>268473.53999999998</v>
          </cell>
        </row>
        <row r="1625">
          <cell r="F1625">
            <v>15000</v>
          </cell>
        </row>
        <row r="1626">
          <cell r="F1626">
            <v>1003.51</v>
          </cell>
        </row>
        <row r="1627">
          <cell r="F1627">
            <v>20791.73</v>
          </cell>
        </row>
        <row r="1628">
          <cell r="F1628">
            <v>154857.25</v>
          </cell>
        </row>
        <row r="1629">
          <cell r="F1629">
            <v>25630.59</v>
          </cell>
        </row>
        <row r="1630">
          <cell r="F1630">
            <v>450000</v>
          </cell>
        </row>
        <row r="1631">
          <cell r="F1631">
            <v>18988.13</v>
          </cell>
        </row>
        <row r="1632">
          <cell r="F1632">
            <v>15000</v>
          </cell>
        </row>
        <row r="1633">
          <cell r="F1633">
            <v>32000</v>
          </cell>
        </row>
        <row r="1634">
          <cell r="F1634">
            <v>270581.5</v>
          </cell>
        </row>
        <row r="1635">
          <cell r="F1635">
            <v>8012.56</v>
          </cell>
        </row>
        <row r="1636">
          <cell r="F1636">
            <v>200000</v>
          </cell>
        </row>
        <row r="1637">
          <cell r="F1637">
            <v>21771.29</v>
          </cell>
        </row>
        <row r="1638">
          <cell r="F1638">
            <v>18021.64</v>
          </cell>
        </row>
        <row r="1639">
          <cell r="F1639">
            <v>285713.11</v>
          </cell>
        </row>
        <row r="1640">
          <cell r="F1640">
            <v>800000</v>
          </cell>
        </row>
        <row r="1641">
          <cell r="F1641">
            <v>48000</v>
          </cell>
        </row>
        <row r="1642">
          <cell r="F1642">
            <v>21043.33</v>
          </cell>
        </row>
        <row r="1643">
          <cell r="F1643">
            <v>14073.33</v>
          </cell>
        </row>
        <row r="1644">
          <cell r="F1644">
            <v>438882.82</v>
          </cell>
        </row>
        <row r="1645">
          <cell r="F1645">
            <v>492.17</v>
          </cell>
        </row>
        <row r="1646">
          <cell r="F1646">
            <v>2728.35</v>
          </cell>
        </row>
        <row r="1647">
          <cell r="F1647">
            <v>270500</v>
          </cell>
        </row>
        <row r="1648">
          <cell r="F1648">
            <v>17000</v>
          </cell>
        </row>
        <row r="1649">
          <cell r="F1649">
            <v>22000</v>
          </cell>
        </row>
        <row r="1650">
          <cell r="F1650">
            <v>8630.7999999999993</v>
          </cell>
        </row>
        <row r="1651">
          <cell r="F1651">
            <v>5249.69</v>
          </cell>
        </row>
        <row r="1652">
          <cell r="F1652">
            <v>15845.67</v>
          </cell>
        </row>
        <row r="1653">
          <cell r="F1653">
            <v>10009.280000000001</v>
          </cell>
        </row>
        <row r="1654">
          <cell r="F1654">
            <v>33562.92</v>
          </cell>
        </row>
        <row r="1655">
          <cell r="F1655">
            <v>26865.26</v>
          </cell>
        </row>
        <row r="1656">
          <cell r="F1656">
            <v>4115.6499999999996</v>
          </cell>
        </row>
        <row r="1657">
          <cell r="F1657">
            <v>222000</v>
          </cell>
        </row>
        <row r="1658">
          <cell r="F1658">
            <v>6078.44</v>
          </cell>
        </row>
        <row r="1659">
          <cell r="F1659">
            <v>4920</v>
          </cell>
        </row>
        <row r="1660">
          <cell r="F1660">
            <v>2052.3000000000002</v>
          </cell>
        </row>
        <row r="1661">
          <cell r="F1661">
            <v>22462.15</v>
          </cell>
        </row>
        <row r="1662">
          <cell r="F1662">
            <v>16685.82</v>
          </cell>
        </row>
        <row r="1663">
          <cell r="F1663">
            <v>10376.959999999999</v>
          </cell>
        </row>
        <row r="1664">
          <cell r="F1664">
            <v>10553.21</v>
          </cell>
        </row>
        <row r="1665">
          <cell r="F1665">
            <v>13206.401</v>
          </cell>
        </row>
        <row r="1666">
          <cell r="F1666">
            <v>7000</v>
          </cell>
        </row>
        <row r="1667">
          <cell r="F1667">
            <v>25194.95</v>
          </cell>
        </row>
        <row r="1668">
          <cell r="F1668">
            <v>31812.77</v>
          </cell>
        </row>
        <row r="1669">
          <cell r="F1669">
            <v>56316.73</v>
          </cell>
        </row>
        <row r="1670">
          <cell r="F1670">
            <v>1190.26</v>
          </cell>
        </row>
        <row r="1671">
          <cell r="F1671">
            <v>15165.71</v>
          </cell>
        </row>
        <row r="1672">
          <cell r="F1672">
            <v>5000</v>
          </cell>
        </row>
        <row r="1673">
          <cell r="F1673">
            <v>717208.07</v>
          </cell>
        </row>
        <row r="1674">
          <cell r="F1674">
            <v>218946.24</v>
          </cell>
        </row>
        <row r="1675">
          <cell r="F1675">
            <v>27504.46</v>
          </cell>
        </row>
        <row r="1676">
          <cell r="F1676">
            <v>9500</v>
          </cell>
        </row>
        <row r="1677">
          <cell r="F1677">
            <v>212274.68</v>
          </cell>
        </row>
        <row r="1678">
          <cell r="F1678">
            <v>72000</v>
          </cell>
        </row>
        <row r="1679">
          <cell r="F1679">
            <v>6142.04</v>
          </cell>
        </row>
        <row r="1680">
          <cell r="F1680">
            <v>123000</v>
          </cell>
        </row>
        <row r="1681">
          <cell r="F1681">
            <v>20149.21</v>
          </cell>
        </row>
        <row r="1682">
          <cell r="F1682">
            <v>5178.5659999999998</v>
          </cell>
        </row>
        <row r="1683">
          <cell r="F1683">
            <v>28999.14</v>
          </cell>
        </row>
        <row r="1684">
          <cell r="F1684">
            <v>20000</v>
          </cell>
        </row>
        <row r="1685">
          <cell r="F1685">
            <v>20000</v>
          </cell>
        </row>
        <row r="1686">
          <cell r="F1686">
            <v>11081.38</v>
          </cell>
        </row>
        <row r="1687">
          <cell r="F1687">
            <v>13604.11</v>
          </cell>
        </row>
        <row r="1688">
          <cell r="F1688">
            <v>807304.62</v>
          </cell>
        </row>
        <row r="1689">
          <cell r="F1689">
            <v>29188.800999999999</v>
          </cell>
        </row>
        <row r="1690">
          <cell r="F1690">
            <v>17000</v>
          </cell>
        </row>
        <row r="1691">
          <cell r="F1691">
            <v>800</v>
          </cell>
        </row>
        <row r="1692">
          <cell r="F1692">
            <v>20000.419999999998</v>
          </cell>
        </row>
        <row r="1693">
          <cell r="F1693">
            <v>16439.39</v>
          </cell>
        </row>
        <row r="1694">
          <cell r="F1694">
            <v>688000</v>
          </cell>
        </row>
        <row r="1695">
          <cell r="F1695">
            <v>28200</v>
          </cell>
        </row>
        <row r="1696">
          <cell r="F1696">
            <v>41405.49</v>
          </cell>
        </row>
        <row r="1697">
          <cell r="F1697">
            <v>85000</v>
          </cell>
        </row>
        <row r="1698">
          <cell r="F1698">
            <v>122035.364</v>
          </cell>
        </row>
        <row r="1699">
          <cell r="F1699">
            <v>201449</v>
          </cell>
        </row>
        <row r="1700">
          <cell r="F1700">
            <v>2363672</v>
          </cell>
        </row>
        <row r="1701">
          <cell r="F1701">
            <v>5562.4</v>
          </cell>
        </row>
        <row r="1702">
          <cell r="F1702">
            <v>200000</v>
          </cell>
        </row>
        <row r="1703">
          <cell r="F1703">
            <v>47022.559999999998</v>
          </cell>
        </row>
        <row r="1704">
          <cell r="F1704">
            <v>90333</v>
          </cell>
        </row>
        <row r="1705">
          <cell r="F1705">
            <v>141000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 val="Table"/>
    </sheetNames>
    <sheetDataSet>
      <sheetData sheetId="0"/>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 val="Ambulatorium"/>
      <sheetName val="Notes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FINAL"/>
      <sheetName val="liab-june"/>
      <sheetName val="JUNE ADJ"/>
      <sheetName val="asset-june"/>
      <sheetName val="Assets 2003"/>
      <sheetName val="Liabiliteis 2003"/>
      <sheetName val="income-june"/>
      <sheetName val="exp-june"/>
      <sheetName val="tax june"/>
      <sheetName val="MOVEMENT"/>
      <sheetName val="Defeered Working "/>
      <sheetName val="Balance Sheet"/>
      <sheetName val="Revised P&amp;L2001-03 (3)"/>
      <sheetName val="CashFlow"/>
      <sheetName val="Statement of Ch"/>
      <sheetName val="N1-5.11"/>
      <sheetName val="Note6-8.2"/>
      <sheetName val="Note9-9.1"/>
      <sheetName val="Note 9-9.1A"/>
      <sheetName val="Note 9-9.1B"/>
      <sheetName val="Note9.2-9.5"/>
      <sheetName val="Notes10-10.4.2"/>
      <sheetName val="10.5-11.3"/>
      <sheetName val="Note 12 "/>
      <sheetName val="Note12.3-15.1 "/>
      <sheetName val="Note16-22.1.1"/>
      <sheetName val="Note22-23"/>
      <sheetName val="Notes24-26.1"/>
      <sheetName val="Notes26.2-32"/>
      <sheetName val="Notes33-34"/>
      <sheetName val="Notes35-36"/>
      <sheetName val="Notes37"/>
      <sheetName val="Notes38-42.1 (3)"/>
      <sheetName val="Notes38-42.1 (2)"/>
      <sheetName val="Part-A"/>
      <sheetName val="Part-B"/>
      <sheetName val="Part-C"/>
      <sheetName val="working"/>
      <sheetName val="G-10"/>
      <sheetName val="Annex A"/>
      <sheetName val="annex a1"/>
      <sheetName val="Annex B"/>
      <sheetName val="annex b1"/>
      <sheetName val="Annex c"/>
      <sheetName val="Annex d"/>
      <sheetName val="CASH LC"/>
      <sheetName val="INLAND LC"/>
      <sheetName val="CREDIT DA"/>
      <sheetName val="AIDS LOANS"/>
      <sheetName val="OTHER"/>
      <sheetName val="contingent liabilities"/>
      <sheetName val="note 40"/>
      <sheetName val="Annex-1"/>
      <sheetName val="Note1-5"/>
      <sheetName val="Currency-expo"/>
      <sheetName val="Sheet9"/>
      <sheetName val="Sheet1  (2)"/>
      <sheetName val="summary"/>
      <sheetName val="BIFURCATION OF EXPENSES"/>
      <sheetName val="Adjustment"/>
      <sheetName val="Defeered Working"/>
      <sheetName val="StaggerProvisionworking"/>
      <sheetName val="RetainedEarning"/>
      <sheetName val="Revised Computa.Tax for 2002"/>
      <sheetName val="Revised Com.TaxJul-Dec01 "/>
      <sheetName val="Rev WKGJul-Dec01"/>
      <sheetName val="p&amp;l"/>
      <sheetName val="Revised Tax-2003 "/>
      <sheetName val="Tax "/>
      <sheetName val="Notes1-5 (3)"/>
      <sheetName val="P&amp;L 2002"/>
      <sheetName val="P&amp;L 2003"/>
      <sheetName val="Revised P&amp;L2001-03"/>
      <sheetName val="Sheet2- assets"/>
      <sheetName val="auditors adjustment"/>
      <sheetName val="Sheet1 -liabilities"/>
      <sheetName val="StaggerProvisionworking (2)"/>
      <sheetName val="adjustments-sumair"/>
      <sheetName val="Income (2)"/>
      <sheetName val="Expenses (2)"/>
      <sheetName val="Defeered Working (2)"/>
      <sheetName val="Revised P&amp;L2001-03 (2)"/>
      <sheetName val="Note 9.6-9.9 (2)"/>
      <sheetName val="ISSUES"/>
      <sheetName val="PIB-HL"/>
      <sheetName val="F-HL"/>
      <sheetName val="Income"/>
      <sheetName val="Expenses"/>
      <sheetName val="MTM-F"/>
      <sheetName val="adjustments"/>
      <sheetName val="marchIncome"/>
      <sheetName val="marchExpenses"/>
      <sheetName val="march liabl"/>
      <sheetName val="march assets"/>
    </sheetNames>
    <sheetDataSet>
      <sheetData sheetId="0" refreshError="1"/>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est Documentation"/>
      <sheetName val="Detailed Control Testing"/>
      <sheetName val="Drop down"/>
    </sheetNames>
    <sheetDataSet>
      <sheetData sheetId="0" refreshError="1"/>
      <sheetData sheetId="1" refreshError="1"/>
      <sheetData sheetId="2">
        <row r="7">
          <cell r="C7" t="str">
            <v>Multiple times a day</v>
          </cell>
          <cell r="G7" t="str">
            <v>Yes</v>
          </cell>
        </row>
        <row r="8">
          <cell r="C8" t="str">
            <v>Daily</v>
          </cell>
          <cell r="G8" t="str">
            <v>No</v>
          </cell>
        </row>
        <row r="9">
          <cell r="C9" t="str">
            <v>Weekly</v>
          </cell>
          <cell r="G9" t="str">
            <v>N/A</v>
          </cell>
        </row>
        <row r="10">
          <cell r="C10" t="str">
            <v>Monthly</v>
          </cell>
        </row>
        <row r="11">
          <cell r="C11" t="str">
            <v>Quarterly</v>
          </cell>
        </row>
        <row r="12">
          <cell r="C12" t="str">
            <v>Annually</v>
          </cell>
        </row>
        <row r="13">
          <cell r="C13" t="str">
            <v>Other</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 Funded"/>
      <sheetName val="Corporate 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Abu Dhabi"/>
      <sheetName val="A-C CODE &amp; NAME"/>
      <sheetName val="AL905"/>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1">
          <cell r="C91" t="str">
            <v>Placements with Central Banks</v>
          </cell>
        </row>
        <row r="92">
          <cell r="C92" t="str">
            <v>Reserves with Central Banks</v>
          </cell>
        </row>
        <row r="93">
          <cell r="C93" t="str">
            <v>Placements with Commercial Banks</v>
          </cell>
        </row>
        <row r="94">
          <cell r="C94" t="str">
            <v>Placements with subsidiaries and associates</v>
          </cell>
        </row>
      </sheetData>
      <sheetData sheetId="13" refreshError="1"/>
      <sheetData sheetId="14" refreshError="1"/>
      <sheetData sheetId="15" refreshError="1"/>
      <sheetData sheetId="1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Cost_of_sales"/>
      <sheetName val="RevCost_of_sales"/>
      <sheetName val="Fin_Chgs"/>
      <sheetName val="Trade_Debts"/>
      <sheetName val="Loanadv_"/>
      <sheetName val="Other_Rec"/>
      <sheetName val="ProfitProv"/>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IRR_Val"/>
      <sheetName val="Template"/>
      <sheetName val="Parameters"/>
      <sheetName val="CHALLAN"/>
      <sheetName val="ELEC. METER READINGS(Annex-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sheetData sheetId="55"/>
      <sheetData sheetId="56" refreshError="1"/>
      <sheetData sheetId="5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M2M"/>
      <sheetName val="Working"/>
      <sheetName val="MTM PIB"/>
      <sheetName val="Markup on Matured PIB"/>
      <sheetName val="Capital Gain on PIB"/>
      <sheetName val="Interpolation"/>
      <sheetName val="Portfolio"/>
      <sheetName val="Rates"/>
      <sheetName val="Cash Flow - CY Working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1"/>
      <sheetName val="TRY-POS2"/>
      <sheetName val="HIGH3"/>
      <sheetName val="SUMM4"/>
      <sheetName val="SUMM5"/>
      <sheetName val="SPRED6"/>
      <sheetName val="INV-B7"/>
      <sheetName val="INV-M8"/>
      <sheetName val="WARR9"/>
      <sheetName val="BOA10"/>
      <sheetName val="GRP"/>
      <sheetName val="NOSTRO12"/>
      <sheetName val="SBP13"/>
      <sheetName val="DPOSTS14"/>
      <sheetName val="GR-DEP15"/>
      <sheetName val="FE2516"/>
      <sheetName val="GR-2517"/>
      <sheetName val="PLCMENT18"/>
      <sheetName val="CVR-FEE19"/>
      <sheetName val="PARTY20"/>
      <sheetName val="GAP21"/>
      <sheetName val="AC-#22"/>
      <sheetName val="UBAL23"/>
      <sheetName val="UINC24"/>
      <sheetName val="UCASH25"/>
      <sheetName val="UEPS26"/>
      <sheetName val="URES27"/>
      <sheetName val="DEP-SUM28"/>
      <sheetName val="UFULL29"/>
      <sheetName val="URATIO30"/>
      <sheetName val="RES31"/>
      <sheetName val="GRAPH11"/>
      <sheetName val="Notes1-5"/>
      <sheetName val="Corporate $ Rates"/>
      <sheetName val="A"/>
      <sheetName val="Lists"/>
      <sheetName val="Lookup Sheets"/>
      <sheetName val="Balance Sheet"/>
      <sheetName val="Income Statement"/>
      <sheetName val="RM - Karachi"/>
      <sheetName val="2000 Variables"/>
      <sheetName val="Sheet1"/>
      <sheetName val="Main"/>
      <sheetName val="REVISE GM"/>
      <sheetName val="FY"/>
      <sheetName val="DEPOLAR"/>
      <sheetName val="Cheque Printing Demo"/>
      <sheetName val="Balance_Sheet"/>
      <sheetName val="Income_Statement"/>
      <sheetName val="Genome"/>
      <sheetName val="BankSmart"/>
      <sheetName val="TDR"/>
      <sheetName val="TermLoan"/>
      <sheetName val="Part D1 (b)"/>
      <sheetName val="Main Data"/>
      <sheetName val="Corporate_$_Rates"/>
      <sheetName val="Lookup_Sheets"/>
      <sheetName val="RM_-_Karachi"/>
      <sheetName val="2000_Variables"/>
      <sheetName val="Cheque_Printing_Demo"/>
      <sheetName val="code"/>
      <sheetName val="GLADIS"/>
      <sheetName val="GLIB6"/>
      <sheetName val="OS"/>
      <sheetName val="Sheet2"/>
    </sheetNames>
    <sheetDataSet>
      <sheetData sheetId="0">
        <row r="260">
          <cell r="AA260" t="str">
            <v>BOA  LONDON</v>
          </cell>
        </row>
      </sheetData>
      <sheetData sheetId="1">
        <row r="260">
          <cell r="AA260" t="str">
            <v>BOA  LONDON</v>
          </cell>
        </row>
      </sheetData>
      <sheetData sheetId="2">
        <row r="260">
          <cell r="AA260" t="str">
            <v>BOA  LONDON</v>
          </cell>
        </row>
      </sheetData>
      <sheetData sheetId="3"/>
      <sheetData sheetId="4"/>
      <sheetData sheetId="5"/>
      <sheetData sheetId="6"/>
      <sheetData sheetId="7"/>
      <sheetData sheetId="8"/>
      <sheetData sheetId="9"/>
      <sheetData sheetId="10">
        <row r="260">
          <cell r="AA260" t="str">
            <v>BOA  LONDON</v>
          </cell>
        </row>
      </sheetData>
      <sheetData sheetId="11" refreshError="1">
        <row r="260">
          <cell r="AA260" t="str">
            <v>BOA  LONDON</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heetName val="CFR-1"/>
      <sheetName val="CFR-2"/>
      <sheetName val="CFR-3"/>
      <sheetName val="CFR-4"/>
      <sheetName val="CFR-5"/>
      <sheetName val="CFR-6"/>
      <sheetName val="CFR-7"/>
      <sheetName val="CFR-8"/>
      <sheetName val="CFR-9"/>
      <sheetName val="CFR-10"/>
      <sheetName val="statacc"/>
      <sheetName val="Genome"/>
      <sheetName val="BankSmart"/>
      <sheetName val="TDR"/>
      <sheetName val="TermLoan"/>
      <sheetName val="Deposit"/>
      <sheetName val="FIB"/>
      <sheetName val="Notes1_5"/>
      <sheetName val="SOA "/>
      <sheetName val="Assumptions"/>
      <sheetName val="TOTAL NPLs"/>
      <sheetName val="Sale of Trakker (2)"/>
      <sheetName val="Part D1 (b)"/>
      <sheetName val="Notes1-5"/>
      <sheetName val="NOSTRO1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_Purchase"/>
      <sheetName val="Brokers"/>
      <sheetName val="Symbols"/>
      <sheetName val="INPUT LEDGER"/>
      <sheetName val="Purchase"/>
      <sheetName val="Sale"/>
      <sheetName val="Resealed Broker"/>
      <sheetName val="Released Scrip"/>
      <sheetName val="UN-RELEASED Scrip"/>
      <sheetName val="UN-RELEASED Broker"/>
      <sheetName val="Summary"/>
      <sheetName val="Scrip Position"/>
      <sheetName val="NCCPL Exposure"/>
      <sheetName val="Exposure-Previous"/>
      <sheetName val="Var-Previous"/>
      <sheetName val="VAR"/>
      <sheetName val="Market Rate"/>
      <sheetName val="Broker"/>
      <sheetName val="OrderSheet"/>
      <sheetName val="E"/>
    </sheetNames>
    <sheetDataSet>
      <sheetData sheetId="0">
        <row r="1">
          <cell r="F1" t="str">
            <v>O/S PURCHASES</v>
          </cell>
        </row>
        <row r="3">
          <cell r="F3" t="str">
            <v>Pur-OGDC-1000</v>
          </cell>
        </row>
        <row r="4">
          <cell r="F4" t="str">
            <v>Pur-PPL-1001</v>
          </cell>
        </row>
        <row r="5">
          <cell r="F5">
            <v>0</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row r="381">
          <cell r="F381">
            <v>0</v>
          </cell>
        </row>
        <row r="382">
          <cell r="F382">
            <v>0</v>
          </cell>
        </row>
        <row r="383">
          <cell r="F383">
            <v>0</v>
          </cell>
        </row>
        <row r="384">
          <cell r="F384">
            <v>0</v>
          </cell>
        </row>
        <row r="385">
          <cell r="F385">
            <v>0</v>
          </cell>
        </row>
        <row r="386">
          <cell r="F386">
            <v>0</v>
          </cell>
        </row>
        <row r="387">
          <cell r="F387">
            <v>0</v>
          </cell>
        </row>
        <row r="388">
          <cell r="F388">
            <v>0</v>
          </cell>
        </row>
        <row r="389">
          <cell r="F389">
            <v>0</v>
          </cell>
        </row>
        <row r="390">
          <cell r="F390">
            <v>0</v>
          </cell>
        </row>
        <row r="391">
          <cell r="F391">
            <v>0</v>
          </cell>
        </row>
        <row r="392">
          <cell r="F392">
            <v>0</v>
          </cell>
        </row>
        <row r="393">
          <cell r="F393">
            <v>0</v>
          </cell>
        </row>
        <row r="394">
          <cell r="F394">
            <v>0</v>
          </cell>
        </row>
        <row r="395">
          <cell r="F395">
            <v>0</v>
          </cell>
        </row>
        <row r="396">
          <cell r="F396">
            <v>0</v>
          </cell>
        </row>
        <row r="397">
          <cell r="F397">
            <v>0</v>
          </cell>
        </row>
        <row r="398">
          <cell r="F398">
            <v>0</v>
          </cell>
        </row>
        <row r="399">
          <cell r="F399">
            <v>0</v>
          </cell>
        </row>
        <row r="400">
          <cell r="F400">
            <v>0</v>
          </cell>
        </row>
        <row r="401">
          <cell r="F401">
            <v>0</v>
          </cell>
        </row>
        <row r="402">
          <cell r="F402">
            <v>0</v>
          </cell>
        </row>
        <row r="403">
          <cell r="F403">
            <v>0</v>
          </cell>
        </row>
        <row r="404">
          <cell r="F404">
            <v>0</v>
          </cell>
        </row>
        <row r="405">
          <cell r="F405">
            <v>0</v>
          </cell>
        </row>
        <row r="406">
          <cell r="F406">
            <v>0</v>
          </cell>
        </row>
        <row r="407">
          <cell r="F407">
            <v>0</v>
          </cell>
        </row>
        <row r="408">
          <cell r="F408">
            <v>0</v>
          </cell>
        </row>
        <row r="409">
          <cell r="F409">
            <v>0</v>
          </cell>
        </row>
        <row r="410">
          <cell r="F410">
            <v>0</v>
          </cell>
        </row>
        <row r="411">
          <cell r="F411">
            <v>0</v>
          </cell>
        </row>
        <row r="412">
          <cell r="F412">
            <v>0</v>
          </cell>
        </row>
        <row r="413">
          <cell r="F413">
            <v>0</v>
          </cell>
        </row>
        <row r="414">
          <cell r="F414">
            <v>0</v>
          </cell>
        </row>
        <row r="415">
          <cell r="F415">
            <v>0</v>
          </cell>
        </row>
        <row r="416">
          <cell r="F416">
            <v>0</v>
          </cell>
        </row>
        <row r="417">
          <cell r="F417">
            <v>0</v>
          </cell>
        </row>
        <row r="418">
          <cell r="F418">
            <v>0</v>
          </cell>
        </row>
        <row r="419">
          <cell r="F419">
            <v>0</v>
          </cell>
        </row>
        <row r="420">
          <cell r="F420">
            <v>0</v>
          </cell>
        </row>
        <row r="421">
          <cell r="F421">
            <v>0</v>
          </cell>
        </row>
        <row r="422">
          <cell r="F422">
            <v>0</v>
          </cell>
        </row>
        <row r="423">
          <cell r="F423">
            <v>0</v>
          </cell>
        </row>
        <row r="424">
          <cell r="F424">
            <v>0</v>
          </cell>
        </row>
        <row r="425">
          <cell r="F425">
            <v>0</v>
          </cell>
        </row>
        <row r="426">
          <cell r="F426">
            <v>0</v>
          </cell>
        </row>
        <row r="427">
          <cell r="F427">
            <v>0</v>
          </cell>
        </row>
        <row r="428">
          <cell r="F428">
            <v>0</v>
          </cell>
        </row>
        <row r="429">
          <cell r="F429">
            <v>0</v>
          </cell>
        </row>
        <row r="430">
          <cell r="F430">
            <v>0</v>
          </cell>
        </row>
        <row r="431">
          <cell r="F431">
            <v>0</v>
          </cell>
        </row>
        <row r="432">
          <cell r="F432">
            <v>0</v>
          </cell>
        </row>
        <row r="433">
          <cell r="F433">
            <v>0</v>
          </cell>
        </row>
        <row r="434">
          <cell r="F434">
            <v>0</v>
          </cell>
        </row>
        <row r="435">
          <cell r="F435">
            <v>0</v>
          </cell>
        </row>
        <row r="436">
          <cell r="F436">
            <v>0</v>
          </cell>
        </row>
        <row r="437">
          <cell r="F437">
            <v>0</v>
          </cell>
        </row>
        <row r="438">
          <cell r="F438">
            <v>0</v>
          </cell>
        </row>
        <row r="439">
          <cell r="F439">
            <v>0</v>
          </cell>
        </row>
        <row r="440">
          <cell r="F440">
            <v>0</v>
          </cell>
        </row>
        <row r="441">
          <cell r="F441">
            <v>0</v>
          </cell>
        </row>
        <row r="442">
          <cell r="F442">
            <v>0</v>
          </cell>
        </row>
        <row r="443">
          <cell r="F443">
            <v>0</v>
          </cell>
        </row>
        <row r="444">
          <cell r="F444">
            <v>0</v>
          </cell>
        </row>
        <row r="445">
          <cell r="F445">
            <v>0</v>
          </cell>
        </row>
        <row r="446">
          <cell r="F446">
            <v>0</v>
          </cell>
        </row>
        <row r="447">
          <cell r="F447">
            <v>0</v>
          </cell>
        </row>
        <row r="448">
          <cell r="F448">
            <v>0</v>
          </cell>
        </row>
        <row r="449">
          <cell r="F449">
            <v>0</v>
          </cell>
        </row>
        <row r="450">
          <cell r="F450">
            <v>0</v>
          </cell>
        </row>
        <row r="451">
          <cell r="F451">
            <v>0</v>
          </cell>
        </row>
        <row r="452">
          <cell r="F452">
            <v>0</v>
          </cell>
        </row>
        <row r="453">
          <cell r="F453">
            <v>0</v>
          </cell>
        </row>
        <row r="454">
          <cell r="F454">
            <v>0</v>
          </cell>
        </row>
        <row r="455">
          <cell r="F455">
            <v>0</v>
          </cell>
        </row>
        <row r="456">
          <cell r="F456">
            <v>0</v>
          </cell>
        </row>
        <row r="457">
          <cell r="F457">
            <v>0</v>
          </cell>
        </row>
        <row r="458">
          <cell r="F458">
            <v>0</v>
          </cell>
        </row>
        <row r="459">
          <cell r="F459">
            <v>0</v>
          </cell>
        </row>
        <row r="460">
          <cell r="F460">
            <v>0</v>
          </cell>
        </row>
        <row r="461">
          <cell r="F461">
            <v>0</v>
          </cell>
        </row>
        <row r="462">
          <cell r="F462">
            <v>0</v>
          </cell>
        </row>
        <row r="463">
          <cell r="F463">
            <v>0</v>
          </cell>
        </row>
        <row r="464">
          <cell r="F464">
            <v>0</v>
          </cell>
        </row>
        <row r="465">
          <cell r="F465">
            <v>0</v>
          </cell>
        </row>
        <row r="466">
          <cell r="F466">
            <v>0</v>
          </cell>
        </row>
        <row r="467">
          <cell r="F467">
            <v>0</v>
          </cell>
        </row>
        <row r="468">
          <cell r="F468">
            <v>0</v>
          </cell>
        </row>
        <row r="469">
          <cell r="F469">
            <v>0</v>
          </cell>
        </row>
        <row r="470">
          <cell r="F470">
            <v>0</v>
          </cell>
        </row>
        <row r="471">
          <cell r="F471">
            <v>0</v>
          </cell>
        </row>
        <row r="472">
          <cell r="F472">
            <v>0</v>
          </cell>
        </row>
        <row r="473">
          <cell r="F473">
            <v>0</v>
          </cell>
        </row>
        <row r="474">
          <cell r="F474">
            <v>0</v>
          </cell>
        </row>
        <row r="475">
          <cell r="F475">
            <v>0</v>
          </cell>
        </row>
        <row r="476">
          <cell r="F476">
            <v>0</v>
          </cell>
        </row>
        <row r="477">
          <cell r="F477">
            <v>0</v>
          </cell>
        </row>
        <row r="478">
          <cell r="F478">
            <v>0</v>
          </cell>
        </row>
        <row r="479">
          <cell r="F479">
            <v>0</v>
          </cell>
        </row>
        <row r="480">
          <cell r="F480">
            <v>0</v>
          </cell>
        </row>
        <row r="481">
          <cell r="F481">
            <v>0</v>
          </cell>
        </row>
        <row r="482">
          <cell r="F482">
            <v>0</v>
          </cell>
        </row>
        <row r="483">
          <cell r="F483">
            <v>0</v>
          </cell>
        </row>
        <row r="484">
          <cell r="F484">
            <v>0</v>
          </cell>
        </row>
        <row r="485">
          <cell r="F485">
            <v>0</v>
          </cell>
        </row>
        <row r="486">
          <cell r="F486">
            <v>0</v>
          </cell>
        </row>
        <row r="487">
          <cell r="F487">
            <v>0</v>
          </cell>
        </row>
        <row r="488">
          <cell r="F488">
            <v>0</v>
          </cell>
        </row>
        <row r="489">
          <cell r="F489">
            <v>0</v>
          </cell>
        </row>
        <row r="490">
          <cell r="F490">
            <v>0</v>
          </cell>
        </row>
        <row r="491">
          <cell r="F491">
            <v>0</v>
          </cell>
        </row>
        <row r="492">
          <cell r="F492">
            <v>0</v>
          </cell>
        </row>
        <row r="493">
          <cell r="F493">
            <v>0</v>
          </cell>
        </row>
        <row r="494">
          <cell r="F494">
            <v>0</v>
          </cell>
        </row>
        <row r="495">
          <cell r="F495">
            <v>0</v>
          </cell>
        </row>
        <row r="496">
          <cell r="F496">
            <v>0</v>
          </cell>
        </row>
        <row r="497">
          <cell r="F497">
            <v>0</v>
          </cell>
        </row>
        <row r="498">
          <cell r="F498">
            <v>0</v>
          </cell>
        </row>
        <row r="499">
          <cell r="F499">
            <v>0</v>
          </cell>
        </row>
        <row r="500">
          <cell r="F500">
            <v>0</v>
          </cell>
        </row>
        <row r="501">
          <cell r="F501">
            <v>0</v>
          </cell>
        </row>
        <row r="502">
          <cell r="F502">
            <v>0</v>
          </cell>
        </row>
        <row r="503">
          <cell r="F503">
            <v>0</v>
          </cell>
        </row>
        <row r="504">
          <cell r="F504">
            <v>0</v>
          </cell>
        </row>
        <row r="505">
          <cell r="F505">
            <v>0</v>
          </cell>
        </row>
        <row r="506">
          <cell r="F506">
            <v>0</v>
          </cell>
        </row>
        <row r="507">
          <cell r="F507">
            <v>0</v>
          </cell>
        </row>
        <row r="508">
          <cell r="F508">
            <v>0</v>
          </cell>
        </row>
        <row r="509">
          <cell r="F509">
            <v>0</v>
          </cell>
        </row>
        <row r="510">
          <cell r="F510">
            <v>0</v>
          </cell>
        </row>
        <row r="511">
          <cell r="F511">
            <v>0</v>
          </cell>
        </row>
        <row r="512">
          <cell r="F512">
            <v>0</v>
          </cell>
        </row>
        <row r="513">
          <cell r="F513">
            <v>0</v>
          </cell>
        </row>
        <row r="514">
          <cell r="F514">
            <v>0</v>
          </cell>
        </row>
        <row r="515">
          <cell r="F515">
            <v>0</v>
          </cell>
        </row>
        <row r="516">
          <cell r="F516">
            <v>0</v>
          </cell>
        </row>
        <row r="517">
          <cell r="F517">
            <v>0</v>
          </cell>
        </row>
        <row r="518">
          <cell r="F518">
            <v>0</v>
          </cell>
        </row>
        <row r="519">
          <cell r="F519">
            <v>0</v>
          </cell>
        </row>
        <row r="520">
          <cell r="F520">
            <v>0</v>
          </cell>
        </row>
        <row r="521">
          <cell r="F521">
            <v>0</v>
          </cell>
        </row>
        <row r="522">
          <cell r="F522">
            <v>0</v>
          </cell>
        </row>
        <row r="523">
          <cell r="F523">
            <v>0</v>
          </cell>
        </row>
        <row r="524">
          <cell r="F524">
            <v>0</v>
          </cell>
        </row>
        <row r="525">
          <cell r="F525">
            <v>0</v>
          </cell>
        </row>
        <row r="526">
          <cell r="F526">
            <v>0</v>
          </cell>
        </row>
        <row r="527">
          <cell r="F527">
            <v>0</v>
          </cell>
        </row>
        <row r="528">
          <cell r="F528">
            <v>0</v>
          </cell>
        </row>
        <row r="529">
          <cell r="F529">
            <v>0</v>
          </cell>
        </row>
        <row r="530">
          <cell r="F530">
            <v>0</v>
          </cell>
        </row>
        <row r="531">
          <cell r="F531">
            <v>0</v>
          </cell>
        </row>
        <row r="532">
          <cell r="F532">
            <v>0</v>
          </cell>
        </row>
        <row r="533">
          <cell r="F533">
            <v>0</v>
          </cell>
        </row>
        <row r="534">
          <cell r="F534">
            <v>0</v>
          </cell>
        </row>
        <row r="535">
          <cell r="F535">
            <v>0</v>
          </cell>
        </row>
        <row r="536">
          <cell r="F536">
            <v>0</v>
          </cell>
        </row>
        <row r="537">
          <cell r="F537">
            <v>0</v>
          </cell>
        </row>
        <row r="538">
          <cell r="F538">
            <v>0</v>
          </cell>
        </row>
        <row r="539">
          <cell r="F539">
            <v>0</v>
          </cell>
        </row>
        <row r="540">
          <cell r="F540">
            <v>0</v>
          </cell>
        </row>
        <row r="541">
          <cell r="F541">
            <v>0</v>
          </cell>
        </row>
        <row r="542">
          <cell r="F542">
            <v>0</v>
          </cell>
        </row>
        <row r="543">
          <cell r="F543">
            <v>0</v>
          </cell>
        </row>
        <row r="544">
          <cell r="F544">
            <v>0</v>
          </cell>
        </row>
        <row r="545">
          <cell r="F545">
            <v>0</v>
          </cell>
        </row>
        <row r="546">
          <cell r="F546">
            <v>0</v>
          </cell>
        </row>
        <row r="547">
          <cell r="F547">
            <v>0</v>
          </cell>
        </row>
        <row r="548">
          <cell r="F548">
            <v>0</v>
          </cell>
        </row>
        <row r="549">
          <cell r="F549">
            <v>0</v>
          </cell>
        </row>
        <row r="550">
          <cell r="F550">
            <v>0</v>
          </cell>
        </row>
        <row r="551">
          <cell r="F551">
            <v>0</v>
          </cell>
        </row>
        <row r="552">
          <cell r="F552">
            <v>0</v>
          </cell>
        </row>
        <row r="553">
          <cell r="F553">
            <v>0</v>
          </cell>
        </row>
        <row r="554">
          <cell r="F554">
            <v>0</v>
          </cell>
        </row>
        <row r="555">
          <cell r="F555">
            <v>0</v>
          </cell>
        </row>
        <row r="556">
          <cell r="F556">
            <v>0</v>
          </cell>
        </row>
        <row r="557">
          <cell r="F557">
            <v>0</v>
          </cell>
        </row>
        <row r="558">
          <cell r="F558">
            <v>0</v>
          </cell>
        </row>
        <row r="559">
          <cell r="F559">
            <v>0</v>
          </cell>
        </row>
        <row r="560">
          <cell r="F560">
            <v>0</v>
          </cell>
        </row>
        <row r="561">
          <cell r="F561">
            <v>0</v>
          </cell>
        </row>
        <row r="562">
          <cell r="F562">
            <v>0</v>
          </cell>
        </row>
        <row r="563">
          <cell r="F563">
            <v>0</v>
          </cell>
        </row>
        <row r="564">
          <cell r="F564">
            <v>0</v>
          </cell>
        </row>
        <row r="565">
          <cell r="F565">
            <v>0</v>
          </cell>
        </row>
        <row r="566">
          <cell r="F566">
            <v>0</v>
          </cell>
        </row>
        <row r="567">
          <cell r="F567">
            <v>0</v>
          </cell>
        </row>
        <row r="568">
          <cell r="F568">
            <v>0</v>
          </cell>
        </row>
        <row r="569">
          <cell r="F569">
            <v>0</v>
          </cell>
        </row>
        <row r="570">
          <cell r="F570">
            <v>0</v>
          </cell>
        </row>
        <row r="571">
          <cell r="F571">
            <v>0</v>
          </cell>
        </row>
        <row r="572">
          <cell r="F572">
            <v>0</v>
          </cell>
        </row>
        <row r="573">
          <cell r="F573">
            <v>0</v>
          </cell>
        </row>
        <row r="574">
          <cell r="F574">
            <v>0</v>
          </cell>
        </row>
        <row r="575">
          <cell r="F575">
            <v>0</v>
          </cell>
        </row>
        <row r="576">
          <cell r="F576">
            <v>0</v>
          </cell>
        </row>
        <row r="577">
          <cell r="F577">
            <v>0</v>
          </cell>
        </row>
        <row r="578">
          <cell r="F578">
            <v>0</v>
          </cell>
        </row>
        <row r="579">
          <cell r="F579">
            <v>0</v>
          </cell>
        </row>
        <row r="580">
          <cell r="F580">
            <v>0</v>
          </cell>
        </row>
        <row r="581">
          <cell r="F581">
            <v>0</v>
          </cell>
        </row>
        <row r="582">
          <cell r="F582">
            <v>0</v>
          </cell>
        </row>
        <row r="583">
          <cell r="F583">
            <v>0</v>
          </cell>
        </row>
        <row r="584">
          <cell r="F584">
            <v>0</v>
          </cell>
        </row>
        <row r="585">
          <cell r="F585">
            <v>0</v>
          </cell>
        </row>
        <row r="586">
          <cell r="F586">
            <v>0</v>
          </cell>
        </row>
        <row r="587">
          <cell r="F587">
            <v>0</v>
          </cell>
        </row>
        <row r="588">
          <cell r="F588">
            <v>0</v>
          </cell>
        </row>
        <row r="589">
          <cell r="F589">
            <v>0</v>
          </cell>
        </row>
        <row r="590">
          <cell r="F590">
            <v>0</v>
          </cell>
        </row>
        <row r="591">
          <cell r="F591">
            <v>0</v>
          </cell>
        </row>
        <row r="592">
          <cell r="F592">
            <v>0</v>
          </cell>
        </row>
        <row r="593">
          <cell r="F593">
            <v>0</v>
          </cell>
        </row>
        <row r="594">
          <cell r="F594">
            <v>0</v>
          </cell>
        </row>
        <row r="595">
          <cell r="F595">
            <v>0</v>
          </cell>
        </row>
        <row r="596">
          <cell r="F596">
            <v>0</v>
          </cell>
        </row>
        <row r="597">
          <cell r="F597">
            <v>0</v>
          </cell>
        </row>
        <row r="598">
          <cell r="F598">
            <v>0</v>
          </cell>
        </row>
        <row r="599">
          <cell r="F599">
            <v>0</v>
          </cell>
        </row>
        <row r="600">
          <cell r="F600">
            <v>0</v>
          </cell>
        </row>
        <row r="601">
          <cell r="F601">
            <v>0</v>
          </cell>
        </row>
        <row r="602">
          <cell r="F602">
            <v>0</v>
          </cell>
        </row>
        <row r="603">
          <cell r="F603">
            <v>0</v>
          </cell>
        </row>
        <row r="604">
          <cell r="F604">
            <v>0</v>
          </cell>
        </row>
        <row r="605">
          <cell r="F605">
            <v>0</v>
          </cell>
        </row>
        <row r="606">
          <cell r="F606">
            <v>0</v>
          </cell>
        </row>
        <row r="607">
          <cell r="F607">
            <v>0</v>
          </cell>
        </row>
        <row r="608">
          <cell r="F608">
            <v>0</v>
          </cell>
        </row>
        <row r="609">
          <cell r="F609">
            <v>0</v>
          </cell>
        </row>
        <row r="610">
          <cell r="F610">
            <v>0</v>
          </cell>
        </row>
        <row r="611">
          <cell r="F611">
            <v>0</v>
          </cell>
        </row>
        <row r="612">
          <cell r="F612">
            <v>0</v>
          </cell>
        </row>
        <row r="613">
          <cell r="F613">
            <v>0</v>
          </cell>
        </row>
        <row r="614">
          <cell r="F614">
            <v>0</v>
          </cell>
        </row>
        <row r="615">
          <cell r="F615">
            <v>0</v>
          </cell>
        </row>
        <row r="616">
          <cell r="F616">
            <v>0</v>
          </cell>
        </row>
        <row r="617">
          <cell r="F617">
            <v>0</v>
          </cell>
        </row>
        <row r="618">
          <cell r="F618">
            <v>0</v>
          </cell>
        </row>
        <row r="619">
          <cell r="F619">
            <v>0</v>
          </cell>
        </row>
        <row r="620">
          <cell r="F620">
            <v>0</v>
          </cell>
        </row>
        <row r="621">
          <cell r="F621">
            <v>0</v>
          </cell>
        </row>
        <row r="622">
          <cell r="F622">
            <v>0</v>
          </cell>
        </row>
        <row r="623">
          <cell r="F623">
            <v>0</v>
          </cell>
        </row>
        <row r="624">
          <cell r="F624">
            <v>0</v>
          </cell>
        </row>
        <row r="625">
          <cell r="F625">
            <v>0</v>
          </cell>
        </row>
        <row r="626">
          <cell r="F626">
            <v>0</v>
          </cell>
        </row>
        <row r="627">
          <cell r="F627">
            <v>0</v>
          </cell>
        </row>
        <row r="628">
          <cell r="F628">
            <v>0</v>
          </cell>
        </row>
        <row r="629">
          <cell r="F629">
            <v>0</v>
          </cell>
        </row>
        <row r="630">
          <cell r="F630">
            <v>0</v>
          </cell>
        </row>
        <row r="631">
          <cell r="F631">
            <v>0</v>
          </cell>
        </row>
        <row r="632">
          <cell r="F632">
            <v>0</v>
          </cell>
        </row>
        <row r="633">
          <cell r="F633">
            <v>0</v>
          </cell>
        </row>
        <row r="634">
          <cell r="F634">
            <v>0</v>
          </cell>
        </row>
        <row r="635">
          <cell r="F635">
            <v>0</v>
          </cell>
        </row>
        <row r="636">
          <cell r="F636">
            <v>0</v>
          </cell>
        </row>
        <row r="637">
          <cell r="F637">
            <v>0</v>
          </cell>
        </row>
        <row r="638">
          <cell r="F638">
            <v>0</v>
          </cell>
        </row>
        <row r="639">
          <cell r="F639">
            <v>0</v>
          </cell>
        </row>
        <row r="640">
          <cell r="F640">
            <v>0</v>
          </cell>
        </row>
        <row r="641">
          <cell r="F641">
            <v>0</v>
          </cell>
        </row>
        <row r="642">
          <cell r="F642">
            <v>0</v>
          </cell>
        </row>
        <row r="643">
          <cell r="F643">
            <v>0</v>
          </cell>
        </row>
        <row r="644">
          <cell r="F644">
            <v>0</v>
          </cell>
        </row>
        <row r="645">
          <cell r="F645">
            <v>0</v>
          </cell>
        </row>
        <row r="646">
          <cell r="F646">
            <v>0</v>
          </cell>
        </row>
        <row r="647">
          <cell r="F647">
            <v>0</v>
          </cell>
        </row>
        <row r="648">
          <cell r="F648">
            <v>0</v>
          </cell>
        </row>
        <row r="649">
          <cell r="F649">
            <v>0</v>
          </cell>
        </row>
        <row r="650">
          <cell r="F650">
            <v>0</v>
          </cell>
        </row>
        <row r="651">
          <cell r="F651">
            <v>0</v>
          </cell>
        </row>
        <row r="652">
          <cell r="F652">
            <v>0</v>
          </cell>
        </row>
        <row r="653">
          <cell r="F653">
            <v>0</v>
          </cell>
        </row>
        <row r="654">
          <cell r="F654">
            <v>0</v>
          </cell>
        </row>
        <row r="655">
          <cell r="F655">
            <v>0</v>
          </cell>
        </row>
        <row r="656">
          <cell r="F656">
            <v>0</v>
          </cell>
        </row>
        <row r="657">
          <cell r="F657">
            <v>0</v>
          </cell>
        </row>
        <row r="658">
          <cell r="F658">
            <v>0</v>
          </cell>
        </row>
        <row r="659">
          <cell r="F659">
            <v>0</v>
          </cell>
        </row>
        <row r="660">
          <cell r="F660">
            <v>0</v>
          </cell>
        </row>
        <row r="661">
          <cell r="F661">
            <v>0</v>
          </cell>
        </row>
        <row r="662">
          <cell r="F662">
            <v>0</v>
          </cell>
        </row>
        <row r="663">
          <cell r="F663">
            <v>0</v>
          </cell>
        </row>
        <row r="664">
          <cell r="F664">
            <v>0</v>
          </cell>
        </row>
        <row r="665">
          <cell r="F665">
            <v>0</v>
          </cell>
        </row>
        <row r="666">
          <cell r="F666">
            <v>0</v>
          </cell>
        </row>
        <row r="667">
          <cell r="F667">
            <v>0</v>
          </cell>
        </row>
        <row r="668">
          <cell r="F668">
            <v>0</v>
          </cell>
        </row>
        <row r="669">
          <cell r="F669">
            <v>0</v>
          </cell>
        </row>
        <row r="670">
          <cell r="F670">
            <v>0</v>
          </cell>
        </row>
        <row r="671">
          <cell r="F671">
            <v>0</v>
          </cell>
        </row>
        <row r="672">
          <cell r="F672">
            <v>0</v>
          </cell>
        </row>
        <row r="673">
          <cell r="F673">
            <v>0</v>
          </cell>
        </row>
        <row r="674">
          <cell r="F674">
            <v>0</v>
          </cell>
        </row>
        <row r="675">
          <cell r="F675">
            <v>0</v>
          </cell>
        </row>
        <row r="676">
          <cell r="F676">
            <v>0</v>
          </cell>
        </row>
        <row r="677">
          <cell r="F677">
            <v>0</v>
          </cell>
        </row>
        <row r="678">
          <cell r="F678">
            <v>0</v>
          </cell>
        </row>
        <row r="679">
          <cell r="F679">
            <v>0</v>
          </cell>
        </row>
        <row r="680">
          <cell r="F680">
            <v>0</v>
          </cell>
        </row>
        <row r="681">
          <cell r="F681">
            <v>0</v>
          </cell>
        </row>
        <row r="682">
          <cell r="F682">
            <v>0</v>
          </cell>
        </row>
        <row r="683">
          <cell r="F683">
            <v>0</v>
          </cell>
        </row>
        <row r="684">
          <cell r="F684">
            <v>0</v>
          </cell>
        </row>
        <row r="685">
          <cell r="F685">
            <v>0</v>
          </cell>
        </row>
        <row r="686">
          <cell r="F686">
            <v>0</v>
          </cell>
        </row>
        <row r="687">
          <cell r="F687">
            <v>0</v>
          </cell>
        </row>
        <row r="688">
          <cell r="F688">
            <v>0</v>
          </cell>
        </row>
        <row r="689">
          <cell r="F689">
            <v>0</v>
          </cell>
        </row>
        <row r="690">
          <cell r="F690">
            <v>0</v>
          </cell>
        </row>
        <row r="691">
          <cell r="F691">
            <v>0</v>
          </cell>
        </row>
        <row r="692">
          <cell r="F692">
            <v>0</v>
          </cell>
        </row>
        <row r="693">
          <cell r="F693">
            <v>0</v>
          </cell>
        </row>
        <row r="694">
          <cell r="F694">
            <v>0</v>
          </cell>
        </row>
        <row r="695">
          <cell r="F695">
            <v>0</v>
          </cell>
        </row>
        <row r="696">
          <cell r="F696">
            <v>0</v>
          </cell>
        </row>
        <row r="697">
          <cell r="F697">
            <v>0</v>
          </cell>
        </row>
        <row r="698">
          <cell r="F698">
            <v>0</v>
          </cell>
        </row>
        <row r="699">
          <cell r="F699">
            <v>0</v>
          </cell>
        </row>
        <row r="700">
          <cell r="F700">
            <v>0</v>
          </cell>
        </row>
        <row r="701">
          <cell r="F701">
            <v>0</v>
          </cell>
        </row>
        <row r="702">
          <cell r="F702">
            <v>0</v>
          </cell>
        </row>
        <row r="703">
          <cell r="F703">
            <v>0</v>
          </cell>
        </row>
        <row r="704">
          <cell r="F704">
            <v>0</v>
          </cell>
        </row>
        <row r="705">
          <cell r="F705">
            <v>0</v>
          </cell>
        </row>
        <row r="706">
          <cell r="F706">
            <v>0</v>
          </cell>
        </row>
        <row r="707">
          <cell r="F707">
            <v>0</v>
          </cell>
        </row>
        <row r="708">
          <cell r="F708">
            <v>0</v>
          </cell>
        </row>
        <row r="709">
          <cell r="F709">
            <v>0</v>
          </cell>
        </row>
        <row r="710">
          <cell r="F710">
            <v>0</v>
          </cell>
        </row>
        <row r="711">
          <cell r="F711">
            <v>0</v>
          </cell>
        </row>
        <row r="712">
          <cell r="F712">
            <v>0</v>
          </cell>
        </row>
        <row r="713">
          <cell r="F713">
            <v>0</v>
          </cell>
        </row>
        <row r="714">
          <cell r="F714">
            <v>0</v>
          </cell>
        </row>
        <row r="715">
          <cell r="F715">
            <v>0</v>
          </cell>
        </row>
        <row r="716">
          <cell r="F716">
            <v>0</v>
          </cell>
        </row>
        <row r="717">
          <cell r="F717">
            <v>0</v>
          </cell>
        </row>
        <row r="718">
          <cell r="F718">
            <v>0</v>
          </cell>
        </row>
        <row r="719">
          <cell r="F719">
            <v>0</v>
          </cell>
        </row>
        <row r="720">
          <cell r="F720">
            <v>0</v>
          </cell>
        </row>
        <row r="721">
          <cell r="F721">
            <v>0</v>
          </cell>
        </row>
        <row r="722">
          <cell r="F722">
            <v>0</v>
          </cell>
        </row>
        <row r="723">
          <cell r="F723">
            <v>0</v>
          </cell>
        </row>
        <row r="724">
          <cell r="F724">
            <v>0</v>
          </cell>
        </row>
        <row r="725">
          <cell r="F725">
            <v>0</v>
          </cell>
        </row>
        <row r="726">
          <cell r="F726">
            <v>0</v>
          </cell>
        </row>
        <row r="727">
          <cell r="F727">
            <v>0</v>
          </cell>
        </row>
        <row r="728">
          <cell r="F728">
            <v>0</v>
          </cell>
        </row>
        <row r="729">
          <cell r="F729">
            <v>0</v>
          </cell>
        </row>
        <row r="730">
          <cell r="F730">
            <v>0</v>
          </cell>
        </row>
        <row r="731">
          <cell r="F731">
            <v>0</v>
          </cell>
        </row>
        <row r="732">
          <cell r="F732">
            <v>0</v>
          </cell>
        </row>
        <row r="733">
          <cell r="F733">
            <v>0</v>
          </cell>
        </row>
        <row r="734">
          <cell r="F734">
            <v>0</v>
          </cell>
        </row>
        <row r="735">
          <cell r="F735">
            <v>0</v>
          </cell>
        </row>
        <row r="736">
          <cell r="F736">
            <v>0</v>
          </cell>
        </row>
        <row r="737">
          <cell r="F737">
            <v>0</v>
          </cell>
        </row>
        <row r="738">
          <cell r="F738">
            <v>0</v>
          </cell>
        </row>
        <row r="739">
          <cell r="F739">
            <v>0</v>
          </cell>
        </row>
        <row r="740">
          <cell r="F740">
            <v>0</v>
          </cell>
        </row>
        <row r="741">
          <cell r="F741">
            <v>0</v>
          </cell>
        </row>
        <row r="742">
          <cell r="F742">
            <v>0</v>
          </cell>
        </row>
        <row r="743">
          <cell r="F743">
            <v>0</v>
          </cell>
        </row>
        <row r="744">
          <cell r="F744">
            <v>0</v>
          </cell>
        </row>
        <row r="745">
          <cell r="F745">
            <v>0</v>
          </cell>
        </row>
        <row r="746">
          <cell r="F746">
            <v>0</v>
          </cell>
        </row>
        <row r="747">
          <cell r="F747">
            <v>0</v>
          </cell>
        </row>
        <row r="748">
          <cell r="F748">
            <v>0</v>
          </cell>
        </row>
        <row r="749">
          <cell r="F749">
            <v>0</v>
          </cell>
        </row>
        <row r="750">
          <cell r="F750">
            <v>0</v>
          </cell>
        </row>
        <row r="751">
          <cell r="F751">
            <v>0</v>
          </cell>
        </row>
        <row r="752">
          <cell r="F752">
            <v>0</v>
          </cell>
        </row>
        <row r="753">
          <cell r="F753">
            <v>0</v>
          </cell>
        </row>
        <row r="754">
          <cell r="F754">
            <v>0</v>
          </cell>
        </row>
        <row r="755">
          <cell r="F755">
            <v>0</v>
          </cell>
        </row>
        <row r="756">
          <cell r="F756">
            <v>0</v>
          </cell>
        </row>
        <row r="757">
          <cell r="F757">
            <v>0</v>
          </cell>
        </row>
        <row r="758">
          <cell r="F758">
            <v>0</v>
          </cell>
        </row>
        <row r="759">
          <cell r="F759">
            <v>0</v>
          </cell>
        </row>
        <row r="760">
          <cell r="F760">
            <v>0</v>
          </cell>
        </row>
        <row r="761">
          <cell r="F761">
            <v>0</v>
          </cell>
        </row>
        <row r="762">
          <cell r="F762">
            <v>0</v>
          </cell>
        </row>
        <row r="763">
          <cell r="F763">
            <v>0</v>
          </cell>
        </row>
        <row r="764">
          <cell r="F764">
            <v>0</v>
          </cell>
        </row>
        <row r="765">
          <cell r="F765">
            <v>0</v>
          </cell>
        </row>
        <row r="766">
          <cell r="F766">
            <v>0</v>
          </cell>
        </row>
        <row r="767">
          <cell r="F767">
            <v>0</v>
          </cell>
        </row>
        <row r="768">
          <cell r="F768">
            <v>0</v>
          </cell>
        </row>
        <row r="769">
          <cell r="F769">
            <v>0</v>
          </cell>
        </row>
        <row r="770">
          <cell r="F770">
            <v>0</v>
          </cell>
        </row>
        <row r="771">
          <cell r="F771">
            <v>0</v>
          </cell>
        </row>
        <row r="772">
          <cell r="F772">
            <v>0</v>
          </cell>
        </row>
        <row r="773">
          <cell r="F773">
            <v>0</v>
          </cell>
        </row>
        <row r="774">
          <cell r="F774">
            <v>0</v>
          </cell>
        </row>
        <row r="775">
          <cell r="F775">
            <v>0</v>
          </cell>
        </row>
        <row r="776">
          <cell r="F776">
            <v>0</v>
          </cell>
        </row>
        <row r="777">
          <cell r="F777">
            <v>0</v>
          </cell>
        </row>
        <row r="778">
          <cell r="F778">
            <v>0</v>
          </cell>
        </row>
        <row r="779">
          <cell r="F779">
            <v>0</v>
          </cell>
        </row>
        <row r="780">
          <cell r="F780">
            <v>0</v>
          </cell>
        </row>
        <row r="781">
          <cell r="F781">
            <v>0</v>
          </cell>
        </row>
        <row r="782">
          <cell r="F782">
            <v>0</v>
          </cell>
        </row>
        <row r="783">
          <cell r="F783">
            <v>0</v>
          </cell>
        </row>
        <row r="784">
          <cell r="F784">
            <v>0</v>
          </cell>
        </row>
        <row r="785">
          <cell r="F785">
            <v>0</v>
          </cell>
        </row>
        <row r="786">
          <cell r="F786">
            <v>0</v>
          </cell>
        </row>
        <row r="787">
          <cell r="F787">
            <v>0</v>
          </cell>
        </row>
        <row r="788">
          <cell r="F788">
            <v>0</v>
          </cell>
        </row>
        <row r="789">
          <cell r="F789">
            <v>0</v>
          </cell>
        </row>
        <row r="790">
          <cell r="F790">
            <v>0</v>
          </cell>
        </row>
        <row r="791">
          <cell r="F791">
            <v>0</v>
          </cell>
        </row>
        <row r="792">
          <cell r="F792">
            <v>0</v>
          </cell>
        </row>
        <row r="793">
          <cell r="F793">
            <v>0</v>
          </cell>
        </row>
        <row r="794">
          <cell r="F794">
            <v>0</v>
          </cell>
        </row>
        <row r="795">
          <cell r="F795">
            <v>0</v>
          </cell>
        </row>
        <row r="796">
          <cell r="F796">
            <v>0</v>
          </cell>
        </row>
        <row r="797">
          <cell r="F797">
            <v>0</v>
          </cell>
        </row>
        <row r="798">
          <cell r="F798">
            <v>0</v>
          </cell>
        </row>
        <row r="799">
          <cell r="F799">
            <v>0</v>
          </cell>
        </row>
        <row r="800">
          <cell r="F800">
            <v>0</v>
          </cell>
        </row>
        <row r="801">
          <cell r="F801">
            <v>0</v>
          </cell>
        </row>
        <row r="802">
          <cell r="F802">
            <v>0</v>
          </cell>
        </row>
        <row r="803">
          <cell r="F803">
            <v>0</v>
          </cell>
        </row>
        <row r="804">
          <cell r="F804">
            <v>0</v>
          </cell>
        </row>
        <row r="805">
          <cell r="F805">
            <v>0</v>
          </cell>
        </row>
        <row r="806">
          <cell r="F806">
            <v>0</v>
          </cell>
        </row>
        <row r="807">
          <cell r="F807">
            <v>0</v>
          </cell>
        </row>
        <row r="808">
          <cell r="F808">
            <v>0</v>
          </cell>
        </row>
        <row r="809">
          <cell r="F809">
            <v>0</v>
          </cell>
        </row>
        <row r="810">
          <cell r="F810">
            <v>0</v>
          </cell>
        </row>
        <row r="811">
          <cell r="F811">
            <v>0</v>
          </cell>
        </row>
        <row r="812">
          <cell r="F812">
            <v>0</v>
          </cell>
        </row>
        <row r="813">
          <cell r="F813">
            <v>0</v>
          </cell>
        </row>
        <row r="814">
          <cell r="F814">
            <v>0</v>
          </cell>
        </row>
        <row r="815">
          <cell r="F815">
            <v>0</v>
          </cell>
        </row>
        <row r="816">
          <cell r="F816">
            <v>0</v>
          </cell>
        </row>
        <row r="817">
          <cell r="F817">
            <v>0</v>
          </cell>
        </row>
        <row r="818">
          <cell r="F818">
            <v>0</v>
          </cell>
        </row>
        <row r="819">
          <cell r="F819">
            <v>0</v>
          </cell>
        </row>
        <row r="820">
          <cell r="F820">
            <v>0</v>
          </cell>
        </row>
        <row r="821">
          <cell r="F821">
            <v>0</v>
          </cell>
        </row>
        <row r="822">
          <cell r="F822">
            <v>0</v>
          </cell>
        </row>
        <row r="823">
          <cell r="F823">
            <v>0</v>
          </cell>
        </row>
        <row r="824">
          <cell r="F824">
            <v>0</v>
          </cell>
        </row>
        <row r="825">
          <cell r="F825">
            <v>0</v>
          </cell>
        </row>
        <row r="826">
          <cell r="F826">
            <v>0</v>
          </cell>
        </row>
        <row r="827">
          <cell r="F827">
            <v>0</v>
          </cell>
        </row>
        <row r="828">
          <cell r="F828">
            <v>0</v>
          </cell>
        </row>
        <row r="829">
          <cell r="F829">
            <v>0</v>
          </cell>
        </row>
        <row r="830">
          <cell r="F830">
            <v>0</v>
          </cell>
        </row>
        <row r="831">
          <cell r="F831">
            <v>0</v>
          </cell>
        </row>
        <row r="832">
          <cell r="F832">
            <v>0</v>
          </cell>
        </row>
        <row r="833">
          <cell r="F833">
            <v>0</v>
          </cell>
        </row>
        <row r="834">
          <cell r="F834">
            <v>0</v>
          </cell>
        </row>
        <row r="835">
          <cell r="F835">
            <v>0</v>
          </cell>
        </row>
        <row r="836">
          <cell r="F836">
            <v>0</v>
          </cell>
        </row>
        <row r="837">
          <cell r="F837">
            <v>0</v>
          </cell>
        </row>
        <row r="838">
          <cell r="F838">
            <v>0</v>
          </cell>
        </row>
        <row r="839">
          <cell r="F839">
            <v>0</v>
          </cell>
        </row>
        <row r="840">
          <cell r="F840">
            <v>0</v>
          </cell>
        </row>
        <row r="841">
          <cell r="F841">
            <v>0</v>
          </cell>
        </row>
        <row r="842">
          <cell r="F842">
            <v>0</v>
          </cell>
        </row>
        <row r="843">
          <cell r="F843">
            <v>0</v>
          </cell>
        </row>
        <row r="844">
          <cell r="F844">
            <v>0</v>
          </cell>
        </row>
        <row r="845">
          <cell r="F845">
            <v>0</v>
          </cell>
        </row>
        <row r="846">
          <cell r="F846">
            <v>0</v>
          </cell>
        </row>
        <row r="847">
          <cell r="F847">
            <v>0</v>
          </cell>
        </row>
        <row r="848">
          <cell r="F848">
            <v>0</v>
          </cell>
        </row>
        <row r="849">
          <cell r="F849">
            <v>0</v>
          </cell>
        </row>
        <row r="850">
          <cell r="F850">
            <v>0</v>
          </cell>
        </row>
        <row r="851">
          <cell r="F851">
            <v>0</v>
          </cell>
        </row>
        <row r="852">
          <cell r="F852">
            <v>0</v>
          </cell>
        </row>
        <row r="853">
          <cell r="F853">
            <v>0</v>
          </cell>
        </row>
        <row r="854">
          <cell r="F854">
            <v>0</v>
          </cell>
        </row>
        <row r="855">
          <cell r="F855">
            <v>0</v>
          </cell>
        </row>
        <row r="856">
          <cell r="F856">
            <v>0</v>
          </cell>
        </row>
        <row r="857">
          <cell r="F857">
            <v>0</v>
          </cell>
        </row>
        <row r="858">
          <cell r="F858">
            <v>0</v>
          </cell>
        </row>
        <row r="859">
          <cell r="F859">
            <v>0</v>
          </cell>
        </row>
        <row r="860">
          <cell r="F860">
            <v>0</v>
          </cell>
        </row>
        <row r="861">
          <cell r="F861">
            <v>0</v>
          </cell>
        </row>
        <row r="862">
          <cell r="F862">
            <v>0</v>
          </cell>
        </row>
        <row r="863">
          <cell r="F863">
            <v>0</v>
          </cell>
        </row>
        <row r="864">
          <cell r="F864">
            <v>0</v>
          </cell>
        </row>
        <row r="865">
          <cell r="F865">
            <v>0</v>
          </cell>
        </row>
        <row r="866">
          <cell r="F866">
            <v>0</v>
          </cell>
        </row>
        <row r="867">
          <cell r="F867">
            <v>0</v>
          </cell>
        </row>
        <row r="868">
          <cell r="F868">
            <v>0</v>
          </cell>
        </row>
        <row r="869">
          <cell r="F869">
            <v>0</v>
          </cell>
        </row>
        <row r="870">
          <cell r="F870">
            <v>0</v>
          </cell>
        </row>
        <row r="871">
          <cell r="F871">
            <v>0</v>
          </cell>
        </row>
        <row r="872">
          <cell r="F872">
            <v>0</v>
          </cell>
        </row>
        <row r="873">
          <cell r="F873">
            <v>0</v>
          </cell>
        </row>
        <row r="874">
          <cell r="F874">
            <v>0</v>
          </cell>
        </row>
        <row r="875">
          <cell r="F875">
            <v>0</v>
          </cell>
        </row>
        <row r="876">
          <cell r="F876">
            <v>0</v>
          </cell>
        </row>
        <row r="877">
          <cell r="F877">
            <v>0</v>
          </cell>
        </row>
        <row r="878">
          <cell r="F878">
            <v>0</v>
          </cell>
        </row>
        <row r="879">
          <cell r="F879">
            <v>0</v>
          </cell>
        </row>
        <row r="880">
          <cell r="F880">
            <v>0</v>
          </cell>
        </row>
        <row r="881">
          <cell r="F881">
            <v>0</v>
          </cell>
        </row>
        <row r="882">
          <cell r="F882">
            <v>0</v>
          </cell>
        </row>
        <row r="883">
          <cell r="F883">
            <v>0</v>
          </cell>
        </row>
        <row r="884">
          <cell r="F884">
            <v>0</v>
          </cell>
        </row>
        <row r="885">
          <cell r="F885">
            <v>0</v>
          </cell>
        </row>
        <row r="886">
          <cell r="F886">
            <v>0</v>
          </cell>
        </row>
        <row r="887">
          <cell r="F887">
            <v>0</v>
          </cell>
        </row>
        <row r="888">
          <cell r="F888">
            <v>0</v>
          </cell>
        </row>
        <row r="889">
          <cell r="F889">
            <v>0</v>
          </cell>
        </row>
        <row r="890">
          <cell r="F890">
            <v>0</v>
          </cell>
        </row>
        <row r="891">
          <cell r="F891">
            <v>0</v>
          </cell>
        </row>
        <row r="892">
          <cell r="F892">
            <v>0</v>
          </cell>
        </row>
        <row r="893">
          <cell r="F893">
            <v>0</v>
          </cell>
        </row>
        <row r="894">
          <cell r="F894">
            <v>0</v>
          </cell>
        </row>
        <row r="895">
          <cell r="F895">
            <v>0</v>
          </cell>
        </row>
        <row r="896">
          <cell r="F896">
            <v>0</v>
          </cell>
        </row>
        <row r="897">
          <cell r="F897">
            <v>0</v>
          </cell>
        </row>
        <row r="898">
          <cell r="F898">
            <v>0</v>
          </cell>
        </row>
        <row r="899">
          <cell r="F899">
            <v>0</v>
          </cell>
        </row>
        <row r="900">
          <cell r="F900">
            <v>0</v>
          </cell>
        </row>
        <row r="901">
          <cell r="F901">
            <v>0</v>
          </cell>
        </row>
        <row r="902">
          <cell r="F902">
            <v>0</v>
          </cell>
        </row>
        <row r="903">
          <cell r="F903">
            <v>0</v>
          </cell>
        </row>
        <row r="904">
          <cell r="F904">
            <v>0</v>
          </cell>
        </row>
        <row r="905">
          <cell r="F905">
            <v>0</v>
          </cell>
        </row>
        <row r="906">
          <cell r="F906">
            <v>0</v>
          </cell>
        </row>
        <row r="907">
          <cell r="F907">
            <v>0</v>
          </cell>
        </row>
        <row r="908">
          <cell r="F908">
            <v>0</v>
          </cell>
        </row>
        <row r="909">
          <cell r="F909">
            <v>0</v>
          </cell>
        </row>
        <row r="910">
          <cell r="F910">
            <v>0</v>
          </cell>
        </row>
        <row r="911">
          <cell r="F911">
            <v>0</v>
          </cell>
        </row>
        <row r="912">
          <cell r="F912">
            <v>0</v>
          </cell>
        </row>
        <row r="913">
          <cell r="F913">
            <v>0</v>
          </cell>
        </row>
        <row r="914">
          <cell r="F914">
            <v>0</v>
          </cell>
        </row>
        <row r="915">
          <cell r="F915">
            <v>0</v>
          </cell>
        </row>
        <row r="916">
          <cell r="F916">
            <v>0</v>
          </cell>
        </row>
        <row r="917">
          <cell r="F917">
            <v>0</v>
          </cell>
        </row>
        <row r="918">
          <cell r="F918">
            <v>0</v>
          </cell>
        </row>
        <row r="919">
          <cell r="F919">
            <v>0</v>
          </cell>
        </row>
        <row r="920">
          <cell r="F920">
            <v>0</v>
          </cell>
        </row>
        <row r="921">
          <cell r="F921">
            <v>0</v>
          </cell>
        </row>
        <row r="922">
          <cell r="F922">
            <v>0</v>
          </cell>
        </row>
        <row r="923">
          <cell r="F923">
            <v>0</v>
          </cell>
        </row>
        <row r="924">
          <cell r="F924">
            <v>0</v>
          </cell>
        </row>
        <row r="925">
          <cell r="F925">
            <v>0</v>
          </cell>
        </row>
        <row r="926">
          <cell r="F926">
            <v>0</v>
          </cell>
        </row>
        <row r="927">
          <cell r="F927">
            <v>0</v>
          </cell>
        </row>
        <row r="928">
          <cell r="F928">
            <v>0</v>
          </cell>
        </row>
        <row r="929">
          <cell r="F929">
            <v>0</v>
          </cell>
        </row>
        <row r="930">
          <cell r="F930">
            <v>0</v>
          </cell>
        </row>
        <row r="931">
          <cell r="F931">
            <v>0</v>
          </cell>
        </row>
        <row r="932">
          <cell r="F932">
            <v>0</v>
          </cell>
        </row>
        <row r="933">
          <cell r="F933">
            <v>0</v>
          </cell>
        </row>
        <row r="934">
          <cell r="F934">
            <v>0</v>
          </cell>
        </row>
        <row r="935">
          <cell r="F935">
            <v>0</v>
          </cell>
        </row>
        <row r="936">
          <cell r="F936">
            <v>0</v>
          </cell>
        </row>
        <row r="937">
          <cell r="F937">
            <v>0</v>
          </cell>
        </row>
        <row r="938">
          <cell r="F938">
            <v>0</v>
          </cell>
        </row>
        <row r="939">
          <cell r="F939">
            <v>0</v>
          </cell>
        </row>
        <row r="940">
          <cell r="F940">
            <v>0</v>
          </cell>
        </row>
        <row r="941">
          <cell r="F941">
            <v>0</v>
          </cell>
        </row>
        <row r="942">
          <cell r="F942">
            <v>0</v>
          </cell>
        </row>
        <row r="943">
          <cell r="F943">
            <v>0</v>
          </cell>
        </row>
        <row r="944">
          <cell r="F944">
            <v>0</v>
          </cell>
        </row>
        <row r="945">
          <cell r="F945">
            <v>0</v>
          </cell>
        </row>
        <row r="946">
          <cell r="F946">
            <v>0</v>
          </cell>
        </row>
        <row r="947">
          <cell r="F947">
            <v>0</v>
          </cell>
        </row>
        <row r="948">
          <cell r="F948">
            <v>0</v>
          </cell>
        </row>
        <row r="949">
          <cell r="F949">
            <v>0</v>
          </cell>
        </row>
        <row r="950">
          <cell r="F950">
            <v>0</v>
          </cell>
        </row>
        <row r="951">
          <cell r="F951">
            <v>0</v>
          </cell>
        </row>
        <row r="952">
          <cell r="F952">
            <v>0</v>
          </cell>
        </row>
        <row r="953">
          <cell r="F953">
            <v>0</v>
          </cell>
        </row>
        <row r="954">
          <cell r="F954">
            <v>0</v>
          </cell>
        </row>
        <row r="955">
          <cell r="F955">
            <v>0</v>
          </cell>
        </row>
        <row r="956">
          <cell r="F956">
            <v>0</v>
          </cell>
        </row>
        <row r="957">
          <cell r="F957">
            <v>0</v>
          </cell>
        </row>
        <row r="958">
          <cell r="F958">
            <v>0</v>
          </cell>
        </row>
        <row r="959">
          <cell r="F959">
            <v>0</v>
          </cell>
        </row>
        <row r="960">
          <cell r="F960">
            <v>0</v>
          </cell>
        </row>
        <row r="961">
          <cell r="F961">
            <v>0</v>
          </cell>
        </row>
        <row r="962">
          <cell r="F962">
            <v>0</v>
          </cell>
        </row>
        <row r="963">
          <cell r="F963">
            <v>0</v>
          </cell>
        </row>
        <row r="964">
          <cell r="F964">
            <v>0</v>
          </cell>
        </row>
        <row r="965">
          <cell r="F965">
            <v>0</v>
          </cell>
        </row>
        <row r="966">
          <cell r="F966">
            <v>0</v>
          </cell>
        </row>
        <row r="967">
          <cell r="F967">
            <v>0</v>
          </cell>
        </row>
        <row r="968">
          <cell r="F968">
            <v>0</v>
          </cell>
        </row>
        <row r="969">
          <cell r="F969">
            <v>0</v>
          </cell>
        </row>
        <row r="970">
          <cell r="F970">
            <v>0</v>
          </cell>
        </row>
        <row r="971">
          <cell r="F971">
            <v>0</v>
          </cell>
        </row>
        <row r="972">
          <cell r="F972">
            <v>0</v>
          </cell>
        </row>
        <row r="973">
          <cell r="F973">
            <v>0</v>
          </cell>
        </row>
        <row r="974">
          <cell r="F974">
            <v>0</v>
          </cell>
        </row>
        <row r="975">
          <cell r="F975">
            <v>0</v>
          </cell>
        </row>
        <row r="976">
          <cell r="F976">
            <v>0</v>
          </cell>
        </row>
        <row r="977">
          <cell r="F977">
            <v>0</v>
          </cell>
        </row>
        <row r="978">
          <cell r="F978">
            <v>0</v>
          </cell>
        </row>
        <row r="979">
          <cell r="F979">
            <v>0</v>
          </cell>
        </row>
        <row r="980">
          <cell r="F980">
            <v>0</v>
          </cell>
        </row>
        <row r="981">
          <cell r="F981">
            <v>0</v>
          </cell>
        </row>
        <row r="982">
          <cell r="F982">
            <v>0</v>
          </cell>
        </row>
        <row r="983">
          <cell r="F983">
            <v>0</v>
          </cell>
        </row>
        <row r="984">
          <cell r="F984">
            <v>0</v>
          </cell>
        </row>
        <row r="985">
          <cell r="F985">
            <v>0</v>
          </cell>
        </row>
        <row r="986">
          <cell r="F986">
            <v>0</v>
          </cell>
        </row>
        <row r="987">
          <cell r="F987">
            <v>0</v>
          </cell>
        </row>
        <row r="988">
          <cell r="F988">
            <v>0</v>
          </cell>
        </row>
        <row r="989">
          <cell r="F989">
            <v>0</v>
          </cell>
        </row>
        <row r="990">
          <cell r="F990">
            <v>0</v>
          </cell>
        </row>
        <row r="991">
          <cell r="F991">
            <v>0</v>
          </cell>
        </row>
        <row r="992">
          <cell r="F992">
            <v>0</v>
          </cell>
        </row>
        <row r="993">
          <cell r="F993">
            <v>0</v>
          </cell>
        </row>
        <row r="994">
          <cell r="F994">
            <v>0</v>
          </cell>
        </row>
        <row r="995">
          <cell r="F995">
            <v>0</v>
          </cell>
        </row>
        <row r="996">
          <cell r="F996">
            <v>0</v>
          </cell>
        </row>
        <row r="997">
          <cell r="F997">
            <v>0</v>
          </cell>
        </row>
        <row r="998">
          <cell r="F998">
            <v>0</v>
          </cell>
        </row>
      </sheetData>
      <sheetData sheetId="1">
        <row r="1">
          <cell r="F1" t="str">
            <v>Approved Brokers List</v>
          </cell>
        </row>
        <row r="4">
          <cell r="I4">
            <v>39164</v>
          </cell>
        </row>
        <row r="5">
          <cell r="I5">
            <v>39308</v>
          </cell>
        </row>
        <row r="6">
          <cell r="I6">
            <v>39203</v>
          </cell>
        </row>
        <row r="7">
          <cell r="I7">
            <v>39118</v>
          </cell>
        </row>
        <row r="8">
          <cell r="I8">
            <v>39441</v>
          </cell>
        </row>
      </sheetData>
      <sheetData sheetId="2">
        <row r="4">
          <cell r="H4" t="str">
            <v>AHSL</v>
          </cell>
        </row>
        <row r="5">
          <cell r="H5" t="str">
            <v>AICL</v>
          </cell>
        </row>
        <row r="6">
          <cell r="H6" t="str">
            <v>ANL</v>
          </cell>
        </row>
        <row r="7">
          <cell r="H7" t="str">
            <v>ATRL</v>
          </cell>
        </row>
        <row r="8">
          <cell r="H8" t="str">
            <v>BAFL</v>
          </cell>
        </row>
        <row r="9">
          <cell r="H9" t="str">
            <v>BAHL</v>
          </cell>
        </row>
        <row r="10">
          <cell r="H10" t="str">
            <v>BOP</v>
          </cell>
        </row>
        <row r="11">
          <cell r="H11" t="str">
            <v>DGKC</v>
          </cell>
        </row>
        <row r="12">
          <cell r="H12" t="str">
            <v>ENGRO</v>
          </cell>
        </row>
        <row r="13">
          <cell r="H13" t="str">
            <v>FABL</v>
          </cell>
        </row>
        <row r="14">
          <cell r="H14" t="str">
            <v>FCCL</v>
          </cell>
        </row>
        <row r="15">
          <cell r="H15" t="str">
            <v>FFBL</v>
          </cell>
        </row>
        <row r="16">
          <cell r="H16" t="str">
            <v>FFC</v>
          </cell>
        </row>
        <row r="17">
          <cell r="H17" t="str">
            <v>HUBC</v>
          </cell>
        </row>
        <row r="18">
          <cell r="H18" t="str">
            <v>KAPCO</v>
          </cell>
        </row>
        <row r="19">
          <cell r="H19" t="str">
            <v>LUCK</v>
          </cell>
        </row>
        <row r="20">
          <cell r="H20" t="str">
            <v>MCB</v>
          </cell>
        </row>
        <row r="21">
          <cell r="H21" t="str">
            <v>NBP</v>
          </cell>
        </row>
        <row r="22">
          <cell r="H22" t="str">
            <v>NML</v>
          </cell>
        </row>
        <row r="23">
          <cell r="H23" t="str">
            <v>OGDC</v>
          </cell>
        </row>
        <row r="24">
          <cell r="H24" t="str">
            <v>PICB</v>
          </cell>
        </row>
        <row r="25">
          <cell r="H25" t="str">
            <v>POL</v>
          </cell>
        </row>
        <row r="26">
          <cell r="H26" t="str">
            <v>PPL</v>
          </cell>
        </row>
        <row r="27">
          <cell r="H27" t="str">
            <v>PSO</v>
          </cell>
        </row>
        <row r="28">
          <cell r="H28" t="str">
            <v>PTC</v>
          </cell>
        </row>
        <row r="29">
          <cell r="H29" t="str">
            <v>SHEL</v>
          </cell>
        </row>
        <row r="30">
          <cell r="H30" t="str">
            <v>SNGP</v>
          </cell>
        </row>
        <row r="31">
          <cell r="H31" t="str">
            <v>SSGC</v>
          </cell>
        </row>
        <row r="32">
          <cell r="H32" t="str">
            <v>UBL</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322">
          <cell r="H322">
            <v>0</v>
          </cell>
        </row>
        <row r="323">
          <cell r="H323">
            <v>0</v>
          </cell>
        </row>
        <row r="324">
          <cell r="H324">
            <v>0</v>
          </cell>
        </row>
        <row r="325">
          <cell r="H325">
            <v>0</v>
          </cell>
        </row>
        <row r="326">
          <cell r="H326">
            <v>0</v>
          </cell>
        </row>
        <row r="327">
          <cell r="H327">
            <v>0</v>
          </cell>
        </row>
        <row r="328">
          <cell r="H328">
            <v>0</v>
          </cell>
        </row>
        <row r="329">
          <cell r="H329">
            <v>0</v>
          </cell>
        </row>
        <row r="330">
          <cell r="H330">
            <v>0</v>
          </cell>
        </row>
        <row r="331">
          <cell r="H331">
            <v>0</v>
          </cell>
        </row>
        <row r="332">
          <cell r="H332">
            <v>0</v>
          </cell>
        </row>
        <row r="333">
          <cell r="H333">
            <v>0</v>
          </cell>
        </row>
        <row r="334">
          <cell r="H334">
            <v>0</v>
          </cell>
        </row>
        <row r="335">
          <cell r="H335">
            <v>0</v>
          </cell>
        </row>
        <row r="336">
          <cell r="H336">
            <v>0</v>
          </cell>
        </row>
        <row r="337">
          <cell r="H337">
            <v>0</v>
          </cell>
        </row>
        <row r="338">
          <cell r="H338">
            <v>0</v>
          </cell>
        </row>
        <row r="339">
          <cell r="H339">
            <v>0</v>
          </cell>
        </row>
        <row r="340">
          <cell r="H340">
            <v>0</v>
          </cell>
        </row>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row r="350">
          <cell r="H350">
            <v>0</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row r="364">
          <cell r="H364">
            <v>0</v>
          </cell>
        </row>
        <row r="365">
          <cell r="H365">
            <v>0</v>
          </cell>
        </row>
        <row r="366">
          <cell r="H366">
            <v>0</v>
          </cell>
        </row>
        <row r="367">
          <cell r="H367">
            <v>0</v>
          </cell>
        </row>
        <row r="368">
          <cell r="H368">
            <v>0</v>
          </cell>
        </row>
        <row r="369">
          <cell r="H369">
            <v>0</v>
          </cell>
        </row>
        <row r="370">
          <cell r="H370">
            <v>0</v>
          </cell>
        </row>
        <row r="371">
          <cell r="H371">
            <v>0</v>
          </cell>
        </row>
        <row r="372">
          <cell r="H372">
            <v>0</v>
          </cell>
        </row>
        <row r="373">
          <cell r="H373">
            <v>0</v>
          </cell>
        </row>
        <row r="374">
          <cell r="H374">
            <v>0</v>
          </cell>
        </row>
        <row r="375">
          <cell r="H375">
            <v>0</v>
          </cell>
        </row>
        <row r="376">
          <cell r="H376">
            <v>0</v>
          </cell>
        </row>
        <row r="377">
          <cell r="H377">
            <v>0</v>
          </cell>
        </row>
        <row r="378">
          <cell r="H378">
            <v>0</v>
          </cell>
        </row>
        <row r="379">
          <cell r="H379">
            <v>0</v>
          </cell>
        </row>
        <row r="380">
          <cell r="H380">
            <v>0</v>
          </cell>
        </row>
        <row r="381">
          <cell r="H381">
            <v>0</v>
          </cell>
        </row>
        <row r="382">
          <cell r="H382">
            <v>0</v>
          </cell>
        </row>
        <row r="383">
          <cell r="H383">
            <v>0</v>
          </cell>
        </row>
        <row r="384">
          <cell r="H384">
            <v>0</v>
          </cell>
        </row>
        <row r="385">
          <cell r="H385">
            <v>0</v>
          </cell>
        </row>
        <row r="386">
          <cell r="H386">
            <v>0</v>
          </cell>
        </row>
        <row r="387">
          <cell r="H387">
            <v>0</v>
          </cell>
        </row>
        <row r="388">
          <cell r="H388">
            <v>0</v>
          </cell>
        </row>
        <row r="389">
          <cell r="H389">
            <v>0</v>
          </cell>
        </row>
        <row r="390">
          <cell r="H390">
            <v>0</v>
          </cell>
        </row>
        <row r="391">
          <cell r="H391">
            <v>0</v>
          </cell>
        </row>
        <row r="392">
          <cell r="H392">
            <v>0</v>
          </cell>
        </row>
        <row r="393">
          <cell r="H393">
            <v>0</v>
          </cell>
        </row>
        <row r="394">
          <cell r="H394">
            <v>0</v>
          </cell>
        </row>
        <row r="395">
          <cell r="H395">
            <v>0</v>
          </cell>
        </row>
        <row r="396">
          <cell r="H396">
            <v>0</v>
          </cell>
        </row>
        <row r="397">
          <cell r="H397">
            <v>0</v>
          </cell>
        </row>
        <row r="398">
          <cell r="H398">
            <v>0</v>
          </cell>
        </row>
        <row r="399">
          <cell r="H399">
            <v>0</v>
          </cell>
        </row>
        <row r="400">
          <cell r="H400">
            <v>0</v>
          </cell>
        </row>
        <row r="401">
          <cell r="H401">
            <v>0</v>
          </cell>
        </row>
        <row r="402">
          <cell r="H402">
            <v>0</v>
          </cell>
        </row>
        <row r="403">
          <cell r="H403">
            <v>0</v>
          </cell>
        </row>
        <row r="404">
          <cell r="H404">
            <v>0</v>
          </cell>
        </row>
        <row r="405">
          <cell r="H405">
            <v>0</v>
          </cell>
        </row>
        <row r="406">
          <cell r="H406">
            <v>0</v>
          </cell>
        </row>
        <row r="407">
          <cell r="H407">
            <v>0</v>
          </cell>
        </row>
        <row r="408">
          <cell r="H408">
            <v>0</v>
          </cell>
        </row>
        <row r="409">
          <cell r="H409">
            <v>0</v>
          </cell>
        </row>
        <row r="410">
          <cell r="H410">
            <v>0</v>
          </cell>
        </row>
        <row r="411">
          <cell r="H411">
            <v>0</v>
          </cell>
        </row>
        <row r="412">
          <cell r="H412">
            <v>0</v>
          </cell>
        </row>
        <row r="413">
          <cell r="H413">
            <v>0</v>
          </cell>
        </row>
        <row r="414">
          <cell r="H414">
            <v>0</v>
          </cell>
        </row>
        <row r="415">
          <cell r="H415">
            <v>0</v>
          </cell>
        </row>
        <row r="416">
          <cell r="H416">
            <v>0</v>
          </cell>
        </row>
        <row r="417">
          <cell r="H417">
            <v>0</v>
          </cell>
        </row>
        <row r="418">
          <cell r="H418">
            <v>0</v>
          </cell>
        </row>
        <row r="419">
          <cell r="H419">
            <v>0</v>
          </cell>
        </row>
        <row r="420">
          <cell r="H420">
            <v>0</v>
          </cell>
        </row>
        <row r="421">
          <cell r="H421">
            <v>0</v>
          </cell>
        </row>
        <row r="422">
          <cell r="H422">
            <v>0</v>
          </cell>
        </row>
        <row r="423">
          <cell r="H423">
            <v>0</v>
          </cell>
        </row>
        <row r="424">
          <cell r="H424">
            <v>0</v>
          </cell>
        </row>
        <row r="425">
          <cell r="H425">
            <v>0</v>
          </cell>
        </row>
        <row r="426">
          <cell r="H426">
            <v>0</v>
          </cell>
        </row>
        <row r="427">
          <cell r="H427">
            <v>0</v>
          </cell>
        </row>
        <row r="428">
          <cell r="H428">
            <v>0</v>
          </cell>
        </row>
        <row r="429">
          <cell r="H429">
            <v>0</v>
          </cell>
        </row>
        <row r="430">
          <cell r="H430">
            <v>0</v>
          </cell>
        </row>
        <row r="431">
          <cell r="H431">
            <v>0</v>
          </cell>
        </row>
        <row r="432">
          <cell r="H432">
            <v>0</v>
          </cell>
        </row>
        <row r="433">
          <cell r="H433">
            <v>0</v>
          </cell>
        </row>
        <row r="434">
          <cell r="H434">
            <v>0</v>
          </cell>
        </row>
        <row r="435">
          <cell r="H435">
            <v>0</v>
          </cell>
        </row>
        <row r="436">
          <cell r="H436">
            <v>0</v>
          </cell>
        </row>
        <row r="437">
          <cell r="H437">
            <v>0</v>
          </cell>
        </row>
        <row r="438">
          <cell r="H438">
            <v>0</v>
          </cell>
        </row>
        <row r="439">
          <cell r="H439">
            <v>0</v>
          </cell>
        </row>
        <row r="440">
          <cell r="H440">
            <v>0</v>
          </cell>
        </row>
        <row r="441">
          <cell r="H441">
            <v>0</v>
          </cell>
        </row>
        <row r="442">
          <cell r="H442">
            <v>0</v>
          </cell>
        </row>
        <row r="443">
          <cell r="H443">
            <v>0</v>
          </cell>
        </row>
        <row r="444">
          <cell r="H444">
            <v>0</v>
          </cell>
        </row>
        <row r="445">
          <cell r="H445">
            <v>0</v>
          </cell>
        </row>
        <row r="446">
          <cell r="H446">
            <v>0</v>
          </cell>
        </row>
        <row r="447">
          <cell r="H447">
            <v>0</v>
          </cell>
        </row>
        <row r="448">
          <cell r="H448">
            <v>0</v>
          </cell>
        </row>
        <row r="449">
          <cell r="H449">
            <v>0</v>
          </cell>
        </row>
        <row r="450">
          <cell r="H450">
            <v>0</v>
          </cell>
        </row>
        <row r="451">
          <cell r="H451">
            <v>0</v>
          </cell>
        </row>
        <row r="452">
          <cell r="H452">
            <v>0</v>
          </cell>
        </row>
        <row r="453">
          <cell r="H453">
            <v>0</v>
          </cell>
        </row>
        <row r="454">
          <cell r="H454">
            <v>0</v>
          </cell>
        </row>
        <row r="455">
          <cell r="H455">
            <v>0</v>
          </cell>
        </row>
        <row r="456">
          <cell r="H456">
            <v>0</v>
          </cell>
        </row>
        <row r="457">
          <cell r="H457">
            <v>0</v>
          </cell>
        </row>
        <row r="458">
          <cell r="H458">
            <v>0</v>
          </cell>
        </row>
        <row r="459">
          <cell r="H459">
            <v>0</v>
          </cell>
        </row>
        <row r="460">
          <cell r="H460">
            <v>0</v>
          </cell>
        </row>
        <row r="461">
          <cell r="H461">
            <v>0</v>
          </cell>
        </row>
        <row r="462">
          <cell r="H462">
            <v>0</v>
          </cell>
        </row>
        <row r="463">
          <cell r="H463">
            <v>0</v>
          </cell>
        </row>
        <row r="464">
          <cell r="H464">
            <v>0</v>
          </cell>
        </row>
        <row r="465">
          <cell r="H465">
            <v>0</v>
          </cell>
        </row>
        <row r="466">
          <cell r="H466">
            <v>0</v>
          </cell>
        </row>
        <row r="467">
          <cell r="H467">
            <v>0</v>
          </cell>
        </row>
        <row r="468">
          <cell r="H468">
            <v>0</v>
          </cell>
        </row>
        <row r="469">
          <cell r="H469">
            <v>0</v>
          </cell>
        </row>
        <row r="470">
          <cell r="H470">
            <v>0</v>
          </cell>
        </row>
        <row r="471">
          <cell r="H471">
            <v>0</v>
          </cell>
        </row>
        <row r="472">
          <cell r="H472">
            <v>0</v>
          </cell>
        </row>
        <row r="473">
          <cell r="H473">
            <v>0</v>
          </cell>
        </row>
        <row r="474">
          <cell r="H474">
            <v>0</v>
          </cell>
        </row>
        <row r="475">
          <cell r="H475">
            <v>0</v>
          </cell>
        </row>
        <row r="476">
          <cell r="H476">
            <v>0</v>
          </cell>
        </row>
        <row r="477">
          <cell r="H477">
            <v>0</v>
          </cell>
        </row>
        <row r="478">
          <cell r="H478">
            <v>0</v>
          </cell>
        </row>
        <row r="479">
          <cell r="H479">
            <v>0</v>
          </cell>
        </row>
        <row r="480">
          <cell r="H480">
            <v>0</v>
          </cell>
        </row>
        <row r="481">
          <cell r="H481">
            <v>0</v>
          </cell>
        </row>
        <row r="482">
          <cell r="H482">
            <v>0</v>
          </cell>
        </row>
        <row r="483">
          <cell r="H483">
            <v>0</v>
          </cell>
        </row>
        <row r="484">
          <cell r="H484">
            <v>0</v>
          </cell>
        </row>
        <row r="485">
          <cell r="H485">
            <v>0</v>
          </cell>
        </row>
        <row r="486">
          <cell r="H486">
            <v>0</v>
          </cell>
        </row>
        <row r="487">
          <cell r="H487">
            <v>0</v>
          </cell>
        </row>
        <row r="488">
          <cell r="H488">
            <v>0</v>
          </cell>
        </row>
        <row r="489">
          <cell r="H489">
            <v>0</v>
          </cell>
        </row>
        <row r="490">
          <cell r="H490">
            <v>0</v>
          </cell>
        </row>
        <row r="491">
          <cell r="H491">
            <v>0</v>
          </cell>
        </row>
        <row r="492">
          <cell r="H492">
            <v>0</v>
          </cell>
        </row>
        <row r="493">
          <cell r="H493">
            <v>0</v>
          </cell>
        </row>
        <row r="494">
          <cell r="H494">
            <v>0</v>
          </cell>
        </row>
        <row r="495">
          <cell r="H495">
            <v>0</v>
          </cell>
        </row>
        <row r="496">
          <cell r="H496">
            <v>0</v>
          </cell>
        </row>
        <row r="497">
          <cell r="H497">
            <v>0</v>
          </cell>
        </row>
        <row r="498">
          <cell r="H498">
            <v>0</v>
          </cell>
        </row>
        <row r="499">
          <cell r="H499">
            <v>0</v>
          </cell>
        </row>
        <row r="500">
          <cell r="H500">
            <v>0</v>
          </cell>
        </row>
      </sheetData>
      <sheetData sheetId="3"/>
      <sheetData sheetId="4">
        <row r="1">
          <cell r="A1" t="str">
            <v>PURCHASE (PLACEMENT)</v>
          </cell>
        </row>
        <row r="2">
          <cell r="A2" t="str">
            <v>Purchase ID</v>
          </cell>
          <cell r="C2" t="str">
            <v>Symbols</v>
          </cell>
          <cell r="D2" t="str">
            <v>Status</v>
          </cell>
          <cell r="E2" t="str">
            <v>Trade Date</v>
          </cell>
          <cell r="F2" t="str">
            <v>Trade Settlement Date</v>
          </cell>
          <cell r="G2" t="str">
            <v>Quantity</v>
          </cell>
          <cell r="H2" t="str">
            <v>Rate</v>
          </cell>
          <cell r="I2" t="str">
            <v>Broker</v>
          </cell>
          <cell r="J2" t="str">
            <v>Amount</v>
          </cell>
          <cell r="K2" t="str">
            <v>CFS Rate</v>
          </cell>
          <cell r="L2" t="str">
            <v>Un-Released Quantity</v>
          </cell>
          <cell r="M2" t="str">
            <v>Per Day Rate</v>
          </cell>
          <cell r="N2" t="str">
            <v>Per Day Rate</v>
          </cell>
          <cell r="O2" t="str">
            <v>Days</v>
          </cell>
          <cell r="S2" t="str">
            <v>Unreleased Scrip</v>
          </cell>
          <cell r="T2" t="str">
            <v>Unreleased Broker</v>
          </cell>
        </row>
        <row r="3">
          <cell r="N3">
            <v>0.03</v>
          </cell>
        </row>
        <row r="4">
          <cell r="A4" t="str">
            <v>Pur-OGDC-1000</v>
          </cell>
          <cell r="B4">
            <v>1000</v>
          </cell>
          <cell r="C4" t="str">
            <v>OGDC</v>
          </cell>
          <cell r="D4" t="str">
            <v>O/S</v>
          </cell>
          <cell r="E4">
            <v>39589</v>
          </cell>
          <cell r="F4">
            <v>39591</v>
          </cell>
          <cell r="G4">
            <v>375000</v>
          </cell>
          <cell r="H4">
            <v>132.25</v>
          </cell>
          <cell r="I4" t="str">
            <v>Invest &amp; Finance Securities</v>
          </cell>
          <cell r="J4">
            <v>49593750</v>
          </cell>
          <cell r="K4">
            <v>0.14760000000000001</v>
          </cell>
          <cell r="L4">
            <v>375000</v>
          </cell>
          <cell r="M4">
            <v>5.3499999999999999E-2</v>
          </cell>
          <cell r="N4">
            <v>1.6000000000000001E-3</v>
          </cell>
          <cell r="O4">
            <v>-1</v>
          </cell>
          <cell r="S4">
            <v>0</v>
          </cell>
          <cell r="T4">
            <v>0</v>
          </cell>
        </row>
        <row r="5">
          <cell r="A5" t="str">
            <v>Pur-PPL-1001</v>
          </cell>
          <cell r="B5">
            <v>1001</v>
          </cell>
          <cell r="C5" t="str">
            <v>PPL</v>
          </cell>
          <cell r="D5" t="str">
            <v>O/S</v>
          </cell>
          <cell r="E5">
            <v>39589</v>
          </cell>
          <cell r="F5">
            <v>39591</v>
          </cell>
          <cell r="G5">
            <v>180000</v>
          </cell>
          <cell r="H5">
            <v>270.5</v>
          </cell>
          <cell r="I5" t="str">
            <v>Invest &amp; Finance Securities</v>
          </cell>
          <cell r="J5">
            <v>48690000</v>
          </cell>
          <cell r="K5">
            <v>0.14369999999999999</v>
          </cell>
          <cell r="L5">
            <v>180000</v>
          </cell>
          <cell r="M5">
            <v>0.1065</v>
          </cell>
          <cell r="N5">
            <v>3.2000000000000002E-3</v>
          </cell>
          <cell r="O5">
            <v>-1</v>
          </cell>
          <cell r="S5">
            <v>0</v>
          </cell>
          <cell r="T5">
            <v>0</v>
          </cell>
        </row>
        <row r="6">
          <cell r="A6">
            <v>0</v>
          </cell>
          <cell r="B6">
            <v>1002</v>
          </cell>
          <cell r="D6">
            <v>0</v>
          </cell>
          <cell r="F6">
            <v>0</v>
          </cell>
          <cell r="J6">
            <v>0</v>
          </cell>
          <cell r="L6">
            <v>0</v>
          </cell>
          <cell r="M6">
            <v>0</v>
          </cell>
          <cell r="N6">
            <v>0</v>
          </cell>
          <cell r="O6">
            <v>0</v>
          </cell>
          <cell r="S6">
            <v>0</v>
          </cell>
          <cell r="T6">
            <v>0</v>
          </cell>
        </row>
        <row r="7">
          <cell r="A7">
            <v>0</v>
          </cell>
          <cell r="B7">
            <v>1003</v>
          </cell>
          <cell r="D7">
            <v>0</v>
          </cell>
          <cell r="F7">
            <v>0</v>
          </cell>
          <cell r="J7">
            <v>0</v>
          </cell>
          <cell r="L7">
            <v>0</v>
          </cell>
          <cell r="M7">
            <v>0</v>
          </cell>
          <cell r="N7">
            <v>0</v>
          </cell>
          <cell r="O7">
            <v>0</v>
          </cell>
          <cell r="S7">
            <v>0</v>
          </cell>
          <cell r="T7">
            <v>0</v>
          </cell>
        </row>
        <row r="8">
          <cell r="A8">
            <v>0</v>
          </cell>
          <cell r="B8">
            <v>1004</v>
          </cell>
          <cell r="D8">
            <v>0</v>
          </cell>
          <cell r="F8">
            <v>0</v>
          </cell>
          <cell r="J8">
            <v>0</v>
          </cell>
          <cell r="L8">
            <v>0</v>
          </cell>
          <cell r="M8">
            <v>0</v>
          </cell>
          <cell r="N8">
            <v>0</v>
          </cell>
          <cell r="O8">
            <v>0</v>
          </cell>
          <cell r="S8">
            <v>0</v>
          </cell>
          <cell r="T8">
            <v>0</v>
          </cell>
        </row>
        <row r="9">
          <cell r="A9">
            <v>0</v>
          </cell>
          <cell r="B9">
            <v>1005</v>
          </cell>
          <cell r="D9">
            <v>0</v>
          </cell>
          <cell r="F9">
            <v>0</v>
          </cell>
          <cell r="J9">
            <v>0</v>
          </cell>
          <cell r="L9">
            <v>0</v>
          </cell>
          <cell r="M9">
            <v>0</v>
          </cell>
          <cell r="N9">
            <v>0</v>
          </cell>
          <cell r="O9">
            <v>0</v>
          </cell>
          <cell r="S9">
            <v>0</v>
          </cell>
          <cell r="T9">
            <v>0</v>
          </cell>
        </row>
        <row r="10">
          <cell r="A10">
            <v>0</v>
          </cell>
          <cell r="B10">
            <v>1006</v>
          </cell>
          <cell r="D10">
            <v>0</v>
          </cell>
          <cell r="F10">
            <v>0</v>
          </cell>
          <cell r="J10">
            <v>0</v>
          </cell>
          <cell r="L10">
            <v>0</v>
          </cell>
          <cell r="M10">
            <v>0</v>
          </cell>
          <cell r="N10">
            <v>0</v>
          </cell>
          <cell r="O10">
            <v>0</v>
          </cell>
          <cell r="S10">
            <v>0</v>
          </cell>
          <cell r="T10">
            <v>0</v>
          </cell>
        </row>
        <row r="11">
          <cell r="A11">
            <v>0</v>
          </cell>
          <cell r="B11">
            <v>1007</v>
          </cell>
          <cell r="D11">
            <v>0</v>
          </cell>
          <cell r="F11">
            <v>0</v>
          </cell>
          <cell r="J11">
            <v>0</v>
          </cell>
          <cell r="L11">
            <v>0</v>
          </cell>
          <cell r="M11">
            <v>0</v>
          </cell>
          <cell r="N11">
            <v>0</v>
          </cell>
          <cell r="O11">
            <v>0</v>
          </cell>
          <cell r="S11">
            <v>0</v>
          </cell>
          <cell r="T11">
            <v>0</v>
          </cell>
        </row>
        <row r="12">
          <cell r="A12">
            <v>0</v>
          </cell>
          <cell r="B12">
            <v>1008</v>
          </cell>
          <cell r="D12">
            <v>0</v>
          </cell>
          <cell r="F12">
            <v>0</v>
          </cell>
          <cell r="J12">
            <v>0</v>
          </cell>
          <cell r="L12">
            <v>0</v>
          </cell>
          <cell r="M12">
            <v>0</v>
          </cell>
          <cell r="N12">
            <v>0</v>
          </cell>
          <cell r="O12">
            <v>0</v>
          </cell>
          <cell r="S12">
            <v>0</v>
          </cell>
          <cell r="T12">
            <v>0</v>
          </cell>
        </row>
        <row r="13">
          <cell r="A13">
            <v>0</v>
          </cell>
          <cell r="B13">
            <v>1009</v>
          </cell>
          <cell r="D13">
            <v>0</v>
          </cell>
          <cell r="F13">
            <v>0</v>
          </cell>
          <cell r="J13">
            <v>0</v>
          </cell>
          <cell r="L13">
            <v>0</v>
          </cell>
          <cell r="M13">
            <v>0</v>
          </cell>
          <cell r="N13">
            <v>0</v>
          </cell>
          <cell r="O13">
            <v>0</v>
          </cell>
          <cell r="S13">
            <v>0</v>
          </cell>
          <cell r="T13">
            <v>0</v>
          </cell>
        </row>
        <row r="14">
          <cell r="A14">
            <v>0</v>
          </cell>
          <cell r="B14">
            <v>1010</v>
          </cell>
          <cell r="D14">
            <v>0</v>
          </cell>
          <cell r="F14">
            <v>0</v>
          </cell>
          <cell r="J14">
            <v>0</v>
          </cell>
          <cell r="L14">
            <v>0</v>
          </cell>
          <cell r="M14">
            <v>0</v>
          </cell>
          <cell r="N14">
            <v>0</v>
          </cell>
          <cell r="O14">
            <v>0</v>
          </cell>
          <cell r="S14">
            <v>0</v>
          </cell>
          <cell r="T14">
            <v>0</v>
          </cell>
        </row>
        <row r="15">
          <cell r="A15">
            <v>0</v>
          </cell>
          <cell r="B15">
            <v>1011</v>
          </cell>
          <cell r="D15">
            <v>0</v>
          </cell>
          <cell r="F15">
            <v>0</v>
          </cell>
          <cell r="J15">
            <v>0</v>
          </cell>
          <cell r="L15">
            <v>0</v>
          </cell>
          <cell r="M15">
            <v>0</v>
          </cell>
          <cell r="N15">
            <v>0</v>
          </cell>
          <cell r="O15">
            <v>0</v>
          </cell>
          <cell r="S15">
            <v>0</v>
          </cell>
          <cell r="T15">
            <v>0</v>
          </cell>
        </row>
        <row r="16">
          <cell r="A16">
            <v>0</v>
          </cell>
          <cell r="B16">
            <v>1012</v>
          </cell>
          <cell r="D16">
            <v>0</v>
          </cell>
          <cell r="F16">
            <v>0</v>
          </cell>
          <cell r="J16">
            <v>0</v>
          </cell>
          <cell r="L16">
            <v>0</v>
          </cell>
          <cell r="M16">
            <v>0</v>
          </cell>
          <cell r="N16">
            <v>0</v>
          </cell>
          <cell r="O16">
            <v>0</v>
          </cell>
          <cell r="S16">
            <v>0</v>
          </cell>
          <cell r="T16">
            <v>0</v>
          </cell>
        </row>
        <row r="17">
          <cell r="A17">
            <v>0</v>
          </cell>
          <cell r="B17">
            <v>1013</v>
          </cell>
          <cell r="D17">
            <v>0</v>
          </cell>
          <cell r="F17">
            <v>0</v>
          </cell>
          <cell r="J17">
            <v>0</v>
          </cell>
          <cell r="L17">
            <v>0</v>
          </cell>
          <cell r="M17">
            <v>0</v>
          </cell>
          <cell r="N17">
            <v>0</v>
          </cell>
          <cell r="O17">
            <v>0</v>
          </cell>
          <cell r="S17">
            <v>0</v>
          </cell>
          <cell r="T17">
            <v>0</v>
          </cell>
        </row>
        <row r="18">
          <cell r="A18">
            <v>0</v>
          </cell>
          <cell r="B18">
            <v>1014</v>
          </cell>
          <cell r="D18">
            <v>0</v>
          </cell>
          <cell r="F18">
            <v>0</v>
          </cell>
          <cell r="J18">
            <v>0</v>
          </cell>
          <cell r="L18">
            <v>0</v>
          </cell>
          <cell r="M18">
            <v>0</v>
          </cell>
          <cell r="N18">
            <v>0</v>
          </cell>
          <cell r="O18">
            <v>0</v>
          </cell>
          <cell r="S18">
            <v>0</v>
          </cell>
          <cell r="T18">
            <v>0</v>
          </cell>
        </row>
        <row r="19">
          <cell r="A19">
            <v>0</v>
          </cell>
          <cell r="B19">
            <v>1015</v>
          </cell>
          <cell r="D19">
            <v>0</v>
          </cell>
          <cell r="F19">
            <v>0</v>
          </cell>
          <cell r="J19">
            <v>0</v>
          </cell>
          <cell r="L19">
            <v>0</v>
          </cell>
          <cell r="M19">
            <v>0</v>
          </cell>
          <cell r="N19">
            <v>0</v>
          </cell>
          <cell r="O19">
            <v>0</v>
          </cell>
          <cell r="S19">
            <v>0</v>
          </cell>
          <cell r="T19">
            <v>0</v>
          </cell>
        </row>
        <row r="20">
          <cell r="A20">
            <v>0</v>
          </cell>
          <cell r="B20">
            <v>1016</v>
          </cell>
          <cell r="D20">
            <v>0</v>
          </cell>
          <cell r="F20">
            <v>0</v>
          </cell>
          <cell r="J20">
            <v>0</v>
          </cell>
          <cell r="L20">
            <v>0</v>
          </cell>
          <cell r="M20">
            <v>0</v>
          </cell>
          <cell r="N20">
            <v>0</v>
          </cell>
          <cell r="O20">
            <v>0</v>
          </cell>
          <cell r="S20">
            <v>0</v>
          </cell>
          <cell r="T20">
            <v>0</v>
          </cell>
        </row>
        <row r="21">
          <cell r="A21">
            <v>0</v>
          </cell>
          <cell r="B21">
            <v>1017</v>
          </cell>
          <cell r="D21">
            <v>0</v>
          </cell>
          <cell r="F21">
            <v>0</v>
          </cell>
          <cell r="J21">
            <v>0</v>
          </cell>
          <cell r="L21">
            <v>0</v>
          </cell>
          <cell r="M21">
            <v>0</v>
          </cell>
          <cell r="N21">
            <v>0</v>
          </cell>
          <cell r="O21">
            <v>0</v>
          </cell>
          <cell r="S21">
            <v>0</v>
          </cell>
          <cell r="T21">
            <v>0</v>
          </cell>
        </row>
        <row r="22">
          <cell r="A22">
            <v>0</v>
          </cell>
          <cell r="B22">
            <v>1018</v>
          </cell>
          <cell r="D22">
            <v>0</v>
          </cell>
          <cell r="F22">
            <v>0</v>
          </cell>
          <cell r="J22">
            <v>0</v>
          </cell>
          <cell r="L22">
            <v>0</v>
          </cell>
          <cell r="M22">
            <v>0</v>
          </cell>
          <cell r="N22">
            <v>0</v>
          </cell>
          <cell r="O22">
            <v>0</v>
          </cell>
          <cell r="S22">
            <v>0</v>
          </cell>
          <cell r="T22">
            <v>0</v>
          </cell>
        </row>
        <row r="23">
          <cell r="A23">
            <v>0</v>
          </cell>
          <cell r="B23">
            <v>1019</v>
          </cell>
          <cell r="D23">
            <v>0</v>
          </cell>
          <cell r="F23">
            <v>0</v>
          </cell>
          <cell r="J23">
            <v>0</v>
          </cell>
          <cell r="L23">
            <v>0</v>
          </cell>
          <cell r="M23">
            <v>0</v>
          </cell>
          <cell r="N23">
            <v>0</v>
          </cell>
          <cell r="O23">
            <v>0</v>
          </cell>
          <cell r="S23">
            <v>0</v>
          </cell>
          <cell r="T23">
            <v>0</v>
          </cell>
        </row>
        <row r="24">
          <cell r="A24">
            <v>0</v>
          </cell>
          <cell r="B24">
            <v>1020</v>
          </cell>
          <cell r="D24">
            <v>0</v>
          </cell>
          <cell r="F24">
            <v>0</v>
          </cell>
          <cell r="J24">
            <v>0</v>
          </cell>
          <cell r="L24">
            <v>0</v>
          </cell>
          <cell r="M24">
            <v>0</v>
          </cell>
          <cell r="N24">
            <v>0</v>
          </cell>
          <cell r="O24">
            <v>0</v>
          </cell>
          <cell r="S24">
            <v>0</v>
          </cell>
          <cell r="T24">
            <v>0</v>
          </cell>
        </row>
        <row r="25">
          <cell r="A25">
            <v>0</v>
          </cell>
          <cell r="B25">
            <v>1021</v>
          </cell>
          <cell r="D25">
            <v>0</v>
          </cell>
          <cell r="F25">
            <v>0</v>
          </cell>
          <cell r="J25">
            <v>0</v>
          </cell>
          <cell r="L25">
            <v>0</v>
          </cell>
          <cell r="M25">
            <v>0</v>
          </cell>
          <cell r="N25">
            <v>0</v>
          </cell>
          <cell r="O25">
            <v>0</v>
          </cell>
          <cell r="S25">
            <v>0</v>
          </cell>
          <cell r="T25">
            <v>0</v>
          </cell>
        </row>
        <row r="26">
          <cell r="A26">
            <v>0</v>
          </cell>
          <cell r="B26">
            <v>1022</v>
          </cell>
          <cell r="D26">
            <v>0</v>
          </cell>
          <cell r="F26">
            <v>0</v>
          </cell>
          <cell r="J26">
            <v>0</v>
          </cell>
          <cell r="L26">
            <v>0</v>
          </cell>
          <cell r="M26">
            <v>0</v>
          </cell>
          <cell r="N26">
            <v>0</v>
          </cell>
          <cell r="O26">
            <v>0</v>
          </cell>
          <cell r="S26">
            <v>0</v>
          </cell>
          <cell r="T26">
            <v>0</v>
          </cell>
        </row>
        <row r="27">
          <cell r="A27">
            <v>0</v>
          </cell>
          <cell r="B27">
            <v>1023</v>
          </cell>
          <cell r="D27">
            <v>0</v>
          </cell>
          <cell r="F27">
            <v>0</v>
          </cell>
          <cell r="J27">
            <v>0</v>
          </cell>
          <cell r="L27">
            <v>0</v>
          </cell>
          <cell r="M27">
            <v>0</v>
          </cell>
          <cell r="N27">
            <v>0</v>
          </cell>
          <cell r="O27">
            <v>0</v>
          </cell>
          <cell r="S27">
            <v>0</v>
          </cell>
          <cell r="T27">
            <v>0</v>
          </cell>
        </row>
        <row r="28">
          <cell r="A28">
            <v>0</v>
          </cell>
          <cell r="B28">
            <v>1024</v>
          </cell>
          <cell r="D28">
            <v>0</v>
          </cell>
          <cell r="F28">
            <v>0</v>
          </cell>
          <cell r="J28">
            <v>0</v>
          </cell>
          <cell r="L28">
            <v>0</v>
          </cell>
          <cell r="M28">
            <v>0</v>
          </cell>
          <cell r="N28">
            <v>0</v>
          </cell>
          <cell r="O28">
            <v>0</v>
          </cell>
          <cell r="S28">
            <v>0</v>
          </cell>
          <cell r="T28">
            <v>0</v>
          </cell>
        </row>
        <row r="29">
          <cell r="A29">
            <v>0</v>
          </cell>
          <cell r="B29">
            <v>1025</v>
          </cell>
          <cell r="D29">
            <v>0</v>
          </cell>
          <cell r="F29">
            <v>0</v>
          </cell>
          <cell r="J29">
            <v>0</v>
          </cell>
          <cell r="L29">
            <v>0</v>
          </cell>
          <cell r="M29">
            <v>0</v>
          </cell>
          <cell r="N29">
            <v>0</v>
          </cell>
          <cell r="O29">
            <v>0</v>
          </cell>
          <cell r="S29">
            <v>0</v>
          </cell>
          <cell r="T29">
            <v>0</v>
          </cell>
        </row>
        <row r="30">
          <cell r="A30">
            <v>0</v>
          </cell>
          <cell r="B30">
            <v>1026</v>
          </cell>
          <cell r="D30">
            <v>0</v>
          </cell>
          <cell r="F30">
            <v>0</v>
          </cell>
          <cell r="J30">
            <v>0</v>
          </cell>
          <cell r="L30">
            <v>0</v>
          </cell>
          <cell r="M30">
            <v>0</v>
          </cell>
          <cell r="N30">
            <v>0</v>
          </cell>
          <cell r="O30">
            <v>0</v>
          </cell>
          <cell r="S30">
            <v>0</v>
          </cell>
          <cell r="T30">
            <v>0</v>
          </cell>
        </row>
        <row r="31">
          <cell r="A31">
            <v>0</v>
          </cell>
          <cell r="B31">
            <v>1027</v>
          </cell>
          <cell r="D31">
            <v>0</v>
          </cell>
          <cell r="F31">
            <v>0</v>
          </cell>
          <cell r="J31">
            <v>0</v>
          </cell>
          <cell r="L31">
            <v>0</v>
          </cell>
          <cell r="M31">
            <v>0</v>
          </cell>
          <cell r="N31">
            <v>0</v>
          </cell>
          <cell r="O31">
            <v>0</v>
          </cell>
          <cell r="S31">
            <v>0</v>
          </cell>
          <cell r="T31">
            <v>0</v>
          </cell>
        </row>
        <row r="32">
          <cell r="A32">
            <v>0</v>
          </cell>
          <cell r="B32">
            <v>1028</v>
          </cell>
          <cell r="D32">
            <v>0</v>
          </cell>
          <cell r="F32">
            <v>0</v>
          </cell>
          <cell r="J32">
            <v>0</v>
          </cell>
          <cell r="L32">
            <v>0</v>
          </cell>
          <cell r="M32">
            <v>0</v>
          </cell>
          <cell r="N32">
            <v>0</v>
          </cell>
          <cell r="O32">
            <v>0</v>
          </cell>
          <cell r="S32">
            <v>0</v>
          </cell>
          <cell r="T32">
            <v>0</v>
          </cell>
        </row>
        <row r="33">
          <cell r="A33">
            <v>0</v>
          </cell>
          <cell r="B33">
            <v>1029</v>
          </cell>
          <cell r="D33">
            <v>0</v>
          </cell>
          <cell r="F33">
            <v>0</v>
          </cell>
          <cell r="J33">
            <v>0</v>
          </cell>
          <cell r="L33">
            <v>0</v>
          </cell>
          <cell r="M33">
            <v>0</v>
          </cell>
          <cell r="N33">
            <v>0</v>
          </cell>
          <cell r="O33">
            <v>0</v>
          </cell>
          <cell r="S33">
            <v>0</v>
          </cell>
          <cell r="T33">
            <v>0</v>
          </cell>
        </row>
        <row r="34">
          <cell r="A34">
            <v>0</v>
          </cell>
          <cell r="B34">
            <v>1030</v>
          </cell>
          <cell r="D34">
            <v>0</v>
          </cell>
          <cell r="F34">
            <v>0</v>
          </cell>
          <cell r="J34">
            <v>0</v>
          </cell>
          <cell r="L34">
            <v>0</v>
          </cell>
          <cell r="M34">
            <v>0</v>
          </cell>
          <cell r="N34">
            <v>0</v>
          </cell>
          <cell r="O34">
            <v>0</v>
          </cell>
          <cell r="S34">
            <v>0</v>
          </cell>
          <cell r="T34">
            <v>0</v>
          </cell>
        </row>
        <row r="35">
          <cell r="A35">
            <v>0</v>
          </cell>
          <cell r="B35">
            <v>1031</v>
          </cell>
          <cell r="D35">
            <v>0</v>
          </cell>
          <cell r="F35">
            <v>0</v>
          </cell>
          <cell r="J35">
            <v>0</v>
          </cell>
          <cell r="L35">
            <v>0</v>
          </cell>
          <cell r="M35">
            <v>0</v>
          </cell>
          <cell r="N35">
            <v>0</v>
          </cell>
          <cell r="O35">
            <v>0</v>
          </cell>
          <cell r="S35">
            <v>0</v>
          </cell>
          <cell r="T35">
            <v>0</v>
          </cell>
        </row>
        <row r="36">
          <cell r="A36">
            <v>0</v>
          </cell>
          <cell r="B36">
            <v>1032</v>
          </cell>
          <cell r="D36">
            <v>0</v>
          </cell>
          <cell r="F36">
            <v>0</v>
          </cell>
          <cell r="J36">
            <v>0</v>
          </cell>
          <cell r="L36">
            <v>0</v>
          </cell>
          <cell r="M36">
            <v>0</v>
          </cell>
          <cell r="N36">
            <v>0</v>
          </cell>
          <cell r="O36">
            <v>0</v>
          </cell>
          <cell r="S36">
            <v>0</v>
          </cell>
          <cell r="T36">
            <v>0</v>
          </cell>
        </row>
        <row r="37">
          <cell r="A37">
            <v>0</v>
          </cell>
          <cell r="B37">
            <v>1033</v>
          </cell>
          <cell r="D37">
            <v>0</v>
          </cell>
          <cell r="F37">
            <v>0</v>
          </cell>
          <cell r="J37">
            <v>0</v>
          </cell>
          <cell r="L37">
            <v>0</v>
          </cell>
          <cell r="M37">
            <v>0</v>
          </cell>
          <cell r="N37">
            <v>0</v>
          </cell>
          <cell r="O37">
            <v>0</v>
          </cell>
          <cell r="S37">
            <v>0</v>
          </cell>
          <cell r="T37">
            <v>0</v>
          </cell>
        </row>
        <row r="38">
          <cell r="A38">
            <v>0</v>
          </cell>
          <cell r="B38">
            <v>1034</v>
          </cell>
          <cell r="D38">
            <v>0</v>
          </cell>
          <cell r="F38">
            <v>0</v>
          </cell>
          <cell r="J38">
            <v>0</v>
          </cell>
          <cell r="L38">
            <v>0</v>
          </cell>
          <cell r="M38">
            <v>0</v>
          </cell>
          <cell r="N38">
            <v>0</v>
          </cell>
          <cell r="O38">
            <v>0</v>
          </cell>
          <cell r="S38">
            <v>0</v>
          </cell>
          <cell r="T38">
            <v>0</v>
          </cell>
        </row>
        <row r="39">
          <cell r="A39">
            <v>0</v>
          </cell>
          <cell r="B39">
            <v>1035</v>
          </cell>
          <cell r="D39">
            <v>0</v>
          </cell>
          <cell r="F39">
            <v>0</v>
          </cell>
          <cell r="J39">
            <v>0</v>
          </cell>
          <cell r="L39">
            <v>0</v>
          </cell>
          <cell r="M39">
            <v>0</v>
          </cell>
          <cell r="N39">
            <v>0</v>
          </cell>
          <cell r="O39">
            <v>0</v>
          </cell>
          <cell r="S39">
            <v>0</v>
          </cell>
          <cell r="T39">
            <v>0</v>
          </cell>
        </row>
        <row r="40">
          <cell r="A40">
            <v>0</v>
          </cell>
          <cell r="B40">
            <v>1036</v>
          </cell>
          <cell r="D40">
            <v>0</v>
          </cell>
          <cell r="F40">
            <v>0</v>
          </cell>
          <cell r="J40">
            <v>0</v>
          </cell>
          <cell r="L40">
            <v>0</v>
          </cell>
          <cell r="M40">
            <v>0</v>
          </cell>
          <cell r="N40">
            <v>0</v>
          </cell>
          <cell r="O40">
            <v>0</v>
          </cell>
          <cell r="S40">
            <v>0</v>
          </cell>
          <cell r="T40">
            <v>0</v>
          </cell>
        </row>
        <row r="41">
          <cell r="A41">
            <v>0</v>
          </cell>
          <cell r="B41">
            <v>1037</v>
          </cell>
          <cell r="D41">
            <v>0</v>
          </cell>
          <cell r="F41">
            <v>0</v>
          </cell>
          <cell r="J41">
            <v>0</v>
          </cell>
          <cell r="L41">
            <v>0</v>
          </cell>
          <cell r="M41">
            <v>0</v>
          </cell>
          <cell r="N41">
            <v>0</v>
          </cell>
          <cell r="O41">
            <v>0</v>
          </cell>
          <cell r="S41">
            <v>0</v>
          </cell>
          <cell r="T41">
            <v>0</v>
          </cell>
        </row>
        <row r="42">
          <cell r="A42">
            <v>0</v>
          </cell>
          <cell r="B42">
            <v>1038</v>
          </cell>
          <cell r="D42">
            <v>0</v>
          </cell>
          <cell r="F42">
            <v>0</v>
          </cell>
          <cell r="J42">
            <v>0</v>
          </cell>
          <cell r="L42">
            <v>0</v>
          </cell>
          <cell r="M42">
            <v>0</v>
          </cell>
          <cell r="N42">
            <v>0</v>
          </cell>
          <cell r="O42">
            <v>0</v>
          </cell>
          <cell r="S42">
            <v>0</v>
          </cell>
          <cell r="T42">
            <v>0</v>
          </cell>
        </row>
        <row r="43">
          <cell r="A43">
            <v>0</v>
          </cell>
          <cell r="B43">
            <v>1039</v>
          </cell>
          <cell r="D43">
            <v>0</v>
          </cell>
          <cell r="F43">
            <v>0</v>
          </cell>
          <cell r="J43">
            <v>0</v>
          </cell>
          <cell r="L43">
            <v>0</v>
          </cell>
          <cell r="M43">
            <v>0</v>
          </cell>
          <cell r="N43">
            <v>0</v>
          </cell>
          <cell r="O43">
            <v>0</v>
          </cell>
          <cell r="S43">
            <v>0</v>
          </cell>
          <cell r="T43">
            <v>0</v>
          </cell>
        </row>
        <row r="44">
          <cell r="A44">
            <v>0</v>
          </cell>
          <cell r="B44">
            <v>1040</v>
          </cell>
          <cell r="D44">
            <v>0</v>
          </cell>
          <cell r="F44">
            <v>0</v>
          </cell>
          <cell r="J44">
            <v>0</v>
          </cell>
          <cell r="L44">
            <v>0</v>
          </cell>
          <cell r="M44">
            <v>0</v>
          </cell>
          <cell r="N44">
            <v>0</v>
          </cell>
          <cell r="O44">
            <v>0</v>
          </cell>
          <cell r="S44">
            <v>0</v>
          </cell>
          <cell r="T44">
            <v>0</v>
          </cell>
        </row>
        <row r="45">
          <cell r="A45">
            <v>0</v>
          </cell>
          <cell r="B45">
            <v>1041</v>
          </cell>
          <cell r="D45">
            <v>0</v>
          </cell>
          <cell r="F45">
            <v>0</v>
          </cell>
          <cell r="J45">
            <v>0</v>
          </cell>
          <cell r="L45">
            <v>0</v>
          </cell>
          <cell r="M45">
            <v>0</v>
          </cell>
          <cell r="N45">
            <v>0</v>
          </cell>
          <cell r="O45">
            <v>0</v>
          </cell>
          <cell r="S45">
            <v>0</v>
          </cell>
          <cell r="T45">
            <v>0</v>
          </cell>
        </row>
        <row r="46">
          <cell r="A46">
            <v>0</v>
          </cell>
          <cell r="B46">
            <v>1042</v>
          </cell>
          <cell r="D46">
            <v>0</v>
          </cell>
          <cell r="F46">
            <v>0</v>
          </cell>
          <cell r="J46">
            <v>0</v>
          </cell>
          <cell r="L46">
            <v>0</v>
          </cell>
          <cell r="M46">
            <v>0</v>
          </cell>
          <cell r="N46">
            <v>0</v>
          </cell>
          <cell r="O46">
            <v>0</v>
          </cell>
          <cell r="S46">
            <v>0</v>
          </cell>
          <cell r="T46">
            <v>0</v>
          </cell>
        </row>
        <row r="47">
          <cell r="A47">
            <v>0</v>
          </cell>
          <cell r="B47">
            <v>1043</v>
          </cell>
          <cell r="D47">
            <v>0</v>
          </cell>
          <cell r="F47">
            <v>0</v>
          </cell>
          <cell r="J47">
            <v>0</v>
          </cell>
          <cell r="L47">
            <v>0</v>
          </cell>
          <cell r="M47">
            <v>0</v>
          </cell>
          <cell r="N47">
            <v>0</v>
          </cell>
          <cell r="O47">
            <v>0</v>
          </cell>
          <cell r="S47">
            <v>0</v>
          </cell>
          <cell r="T47">
            <v>0</v>
          </cell>
        </row>
        <row r="48">
          <cell r="A48">
            <v>0</v>
          </cell>
          <cell r="B48">
            <v>1044</v>
          </cell>
          <cell r="D48">
            <v>0</v>
          </cell>
          <cell r="F48">
            <v>0</v>
          </cell>
          <cell r="J48">
            <v>0</v>
          </cell>
          <cell r="L48">
            <v>0</v>
          </cell>
          <cell r="M48">
            <v>0</v>
          </cell>
          <cell r="N48">
            <v>0</v>
          </cell>
          <cell r="O48">
            <v>0</v>
          </cell>
          <cell r="S48">
            <v>0</v>
          </cell>
          <cell r="T48">
            <v>0</v>
          </cell>
        </row>
        <row r="49">
          <cell r="A49">
            <v>0</v>
          </cell>
          <cell r="B49">
            <v>1045</v>
          </cell>
          <cell r="D49">
            <v>0</v>
          </cell>
          <cell r="F49">
            <v>0</v>
          </cell>
          <cell r="J49">
            <v>0</v>
          </cell>
          <cell r="L49">
            <v>0</v>
          </cell>
          <cell r="M49">
            <v>0</v>
          </cell>
          <cell r="N49">
            <v>0</v>
          </cell>
          <cell r="O49">
            <v>0</v>
          </cell>
          <cell r="S49">
            <v>0</v>
          </cell>
          <cell r="T49">
            <v>0</v>
          </cell>
        </row>
        <row r="50">
          <cell r="A50">
            <v>0</v>
          </cell>
          <cell r="B50">
            <v>1046</v>
          </cell>
          <cell r="D50">
            <v>0</v>
          </cell>
          <cell r="F50">
            <v>0</v>
          </cell>
          <cell r="J50">
            <v>0</v>
          </cell>
          <cell r="L50">
            <v>0</v>
          </cell>
          <cell r="M50">
            <v>0</v>
          </cell>
          <cell r="N50">
            <v>0</v>
          </cell>
          <cell r="O50">
            <v>0</v>
          </cell>
          <cell r="S50">
            <v>0</v>
          </cell>
          <cell r="T50">
            <v>0</v>
          </cell>
        </row>
        <row r="51">
          <cell r="A51">
            <v>0</v>
          </cell>
          <cell r="B51">
            <v>1047</v>
          </cell>
          <cell r="D51">
            <v>0</v>
          </cell>
          <cell r="F51">
            <v>0</v>
          </cell>
          <cell r="J51">
            <v>0</v>
          </cell>
          <cell r="L51">
            <v>0</v>
          </cell>
          <cell r="M51">
            <v>0</v>
          </cell>
          <cell r="N51">
            <v>0</v>
          </cell>
          <cell r="O51">
            <v>0</v>
          </cell>
          <cell r="S51">
            <v>0</v>
          </cell>
          <cell r="T51">
            <v>0</v>
          </cell>
        </row>
        <row r="52">
          <cell r="A52">
            <v>0</v>
          </cell>
          <cell r="B52">
            <v>1048</v>
          </cell>
          <cell r="D52">
            <v>0</v>
          </cell>
          <cell r="F52">
            <v>0</v>
          </cell>
          <cell r="J52">
            <v>0</v>
          </cell>
          <cell r="L52">
            <v>0</v>
          </cell>
          <cell r="M52">
            <v>0</v>
          </cell>
          <cell r="N52">
            <v>0</v>
          </cell>
          <cell r="O52">
            <v>0</v>
          </cell>
          <cell r="S52">
            <v>0</v>
          </cell>
          <cell r="T52">
            <v>0</v>
          </cell>
        </row>
        <row r="53">
          <cell r="A53">
            <v>0</v>
          </cell>
          <cell r="B53">
            <v>1049</v>
          </cell>
          <cell r="D53">
            <v>0</v>
          </cell>
          <cell r="F53">
            <v>0</v>
          </cell>
          <cell r="J53">
            <v>0</v>
          </cell>
          <cell r="L53">
            <v>0</v>
          </cell>
          <cell r="M53">
            <v>0</v>
          </cell>
          <cell r="N53">
            <v>0</v>
          </cell>
          <cell r="O53">
            <v>0</v>
          </cell>
          <cell r="S53">
            <v>0</v>
          </cell>
          <cell r="T53">
            <v>0</v>
          </cell>
        </row>
        <row r="54">
          <cell r="A54">
            <v>0</v>
          </cell>
          <cell r="B54">
            <v>1050</v>
          </cell>
          <cell r="D54">
            <v>0</v>
          </cell>
          <cell r="F54">
            <v>0</v>
          </cell>
          <cell r="J54">
            <v>0</v>
          </cell>
          <cell r="L54">
            <v>0</v>
          </cell>
          <cell r="M54">
            <v>0</v>
          </cell>
          <cell r="N54">
            <v>0</v>
          </cell>
          <cell r="O54">
            <v>0</v>
          </cell>
          <cell r="S54">
            <v>0</v>
          </cell>
          <cell r="T54">
            <v>0</v>
          </cell>
        </row>
        <row r="55">
          <cell r="A55">
            <v>0</v>
          </cell>
          <cell r="B55">
            <v>1051</v>
          </cell>
          <cell r="D55">
            <v>0</v>
          </cell>
          <cell r="F55">
            <v>0</v>
          </cell>
          <cell r="J55">
            <v>0</v>
          </cell>
          <cell r="L55">
            <v>0</v>
          </cell>
          <cell r="M55">
            <v>0</v>
          </cell>
          <cell r="N55">
            <v>0</v>
          </cell>
          <cell r="O55">
            <v>0</v>
          </cell>
          <cell r="S55">
            <v>0</v>
          </cell>
          <cell r="T55">
            <v>0</v>
          </cell>
        </row>
        <row r="56">
          <cell r="A56">
            <v>0</v>
          </cell>
          <cell r="B56">
            <v>1052</v>
          </cell>
          <cell r="D56">
            <v>0</v>
          </cell>
          <cell r="F56">
            <v>0</v>
          </cell>
          <cell r="J56">
            <v>0</v>
          </cell>
          <cell r="L56">
            <v>0</v>
          </cell>
          <cell r="M56">
            <v>0</v>
          </cell>
          <cell r="N56">
            <v>0</v>
          </cell>
          <cell r="O56">
            <v>0</v>
          </cell>
          <cell r="S56">
            <v>0</v>
          </cell>
          <cell r="T56">
            <v>0</v>
          </cell>
        </row>
        <row r="57">
          <cell r="A57">
            <v>0</v>
          </cell>
          <cell r="B57">
            <v>1053</v>
          </cell>
          <cell r="D57">
            <v>0</v>
          </cell>
          <cell r="F57">
            <v>0</v>
          </cell>
          <cell r="J57">
            <v>0</v>
          </cell>
          <cell r="L57">
            <v>0</v>
          </cell>
          <cell r="M57">
            <v>0</v>
          </cell>
          <cell r="N57">
            <v>0</v>
          </cell>
          <cell r="O57">
            <v>0</v>
          </cell>
          <cell r="S57">
            <v>0</v>
          </cell>
          <cell r="T57">
            <v>0</v>
          </cell>
        </row>
        <row r="58">
          <cell r="A58">
            <v>0</v>
          </cell>
          <cell r="B58">
            <v>1054</v>
          </cell>
          <cell r="D58">
            <v>0</v>
          </cell>
          <cell r="F58">
            <v>0</v>
          </cell>
          <cell r="J58">
            <v>0</v>
          </cell>
          <cell r="L58">
            <v>0</v>
          </cell>
          <cell r="M58">
            <v>0</v>
          </cell>
          <cell r="N58">
            <v>0</v>
          </cell>
          <cell r="O58">
            <v>0</v>
          </cell>
          <cell r="S58">
            <v>0</v>
          </cell>
          <cell r="T58">
            <v>0</v>
          </cell>
        </row>
        <row r="59">
          <cell r="A59">
            <v>0</v>
          </cell>
          <cell r="B59">
            <v>1055</v>
          </cell>
          <cell r="D59">
            <v>0</v>
          </cell>
          <cell r="F59">
            <v>0</v>
          </cell>
          <cell r="J59">
            <v>0</v>
          </cell>
          <cell r="L59">
            <v>0</v>
          </cell>
          <cell r="M59">
            <v>0</v>
          </cell>
          <cell r="N59">
            <v>0</v>
          </cell>
          <cell r="O59">
            <v>0</v>
          </cell>
          <cell r="S59">
            <v>0</v>
          </cell>
          <cell r="T59">
            <v>0</v>
          </cell>
        </row>
        <row r="60">
          <cell r="A60">
            <v>0</v>
          </cell>
          <cell r="B60">
            <v>1056</v>
          </cell>
          <cell r="D60">
            <v>0</v>
          </cell>
          <cell r="F60">
            <v>0</v>
          </cell>
          <cell r="J60">
            <v>0</v>
          </cell>
          <cell r="L60">
            <v>0</v>
          </cell>
          <cell r="M60">
            <v>0</v>
          </cell>
          <cell r="N60">
            <v>0</v>
          </cell>
          <cell r="O60">
            <v>0</v>
          </cell>
          <cell r="S60">
            <v>0</v>
          </cell>
          <cell r="T60">
            <v>0</v>
          </cell>
        </row>
        <row r="61">
          <cell r="A61">
            <v>0</v>
          </cell>
          <cell r="B61">
            <v>1057</v>
          </cell>
          <cell r="D61">
            <v>0</v>
          </cell>
          <cell r="F61">
            <v>0</v>
          </cell>
          <cell r="J61">
            <v>0</v>
          </cell>
          <cell r="L61">
            <v>0</v>
          </cell>
          <cell r="M61">
            <v>0</v>
          </cell>
          <cell r="N61">
            <v>0</v>
          </cell>
          <cell r="O61">
            <v>0</v>
          </cell>
          <cell r="S61">
            <v>0</v>
          </cell>
          <cell r="T61">
            <v>0</v>
          </cell>
        </row>
        <row r="62">
          <cell r="A62">
            <v>0</v>
          </cell>
          <cell r="B62">
            <v>1058</v>
          </cell>
          <cell r="D62">
            <v>0</v>
          </cell>
          <cell r="F62">
            <v>0</v>
          </cell>
          <cell r="J62">
            <v>0</v>
          </cell>
          <cell r="L62">
            <v>0</v>
          </cell>
          <cell r="M62">
            <v>0</v>
          </cell>
          <cell r="N62">
            <v>0</v>
          </cell>
          <cell r="O62">
            <v>0</v>
          </cell>
          <cell r="S62">
            <v>0</v>
          </cell>
          <cell r="T62">
            <v>0</v>
          </cell>
        </row>
        <row r="63">
          <cell r="A63">
            <v>0</v>
          </cell>
          <cell r="B63">
            <v>1059</v>
          </cell>
          <cell r="D63">
            <v>0</v>
          </cell>
          <cell r="F63">
            <v>0</v>
          </cell>
          <cell r="J63">
            <v>0</v>
          </cell>
          <cell r="L63">
            <v>0</v>
          </cell>
          <cell r="M63">
            <v>0</v>
          </cell>
          <cell r="N63">
            <v>0</v>
          </cell>
          <cell r="O63">
            <v>0</v>
          </cell>
          <cell r="S63">
            <v>0</v>
          </cell>
          <cell r="T63">
            <v>0</v>
          </cell>
        </row>
        <row r="64">
          <cell r="A64">
            <v>0</v>
          </cell>
          <cell r="B64">
            <v>1060</v>
          </cell>
          <cell r="D64">
            <v>0</v>
          </cell>
          <cell r="F64">
            <v>0</v>
          </cell>
          <cell r="J64">
            <v>0</v>
          </cell>
          <cell r="L64">
            <v>0</v>
          </cell>
          <cell r="M64">
            <v>0</v>
          </cell>
          <cell r="N64">
            <v>0</v>
          </cell>
          <cell r="O64">
            <v>0</v>
          </cell>
          <cell r="S64">
            <v>0</v>
          </cell>
          <cell r="T64">
            <v>0</v>
          </cell>
        </row>
        <row r="65">
          <cell r="A65">
            <v>0</v>
          </cell>
          <cell r="B65">
            <v>1061</v>
          </cell>
          <cell r="D65">
            <v>0</v>
          </cell>
          <cell r="F65">
            <v>0</v>
          </cell>
          <cell r="J65">
            <v>0</v>
          </cell>
          <cell r="L65">
            <v>0</v>
          </cell>
          <cell r="M65">
            <v>0</v>
          </cell>
          <cell r="N65">
            <v>0</v>
          </cell>
          <cell r="O65">
            <v>0</v>
          </cell>
          <cell r="S65">
            <v>0</v>
          </cell>
          <cell r="T65">
            <v>0</v>
          </cell>
        </row>
        <row r="66">
          <cell r="A66">
            <v>0</v>
          </cell>
          <cell r="B66">
            <v>1062</v>
          </cell>
          <cell r="D66">
            <v>0</v>
          </cell>
          <cell r="F66">
            <v>0</v>
          </cell>
          <cell r="J66">
            <v>0</v>
          </cell>
          <cell r="L66">
            <v>0</v>
          </cell>
          <cell r="M66">
            <v>0</v>
          </cell>
          <cell r="N66">
            <v>0</v>
          </cell>
          <cell r="O66">
            <v>0</v>
          </cell>
          <cell r="S66">
            <v>0</v>
          </cell>
          <cell r="T66">
            <v>0</v>
          </cell>
        </row>
        <row r="67">
          <cell r="A67">
            <v>0</v>
          </cell>
          <cell r="B67">
            <v>1063</v>
          </cell>
          <cell r="D67">
            <v>0</v>
          </cell>
          <cell r="F67">
            <v>0</v>
          </cell>
          <cell r="J67">
            <v>0</v>
          </cell>
          <cell r="L67">
            <v>0</v>
          </cell>
          <cell r="M67">
            <v>0</v>
          </cell>
          <cell r="N67">
            <v>0</v>
          </cell>
          <cell r="O67">
            <v>0</v>
          </cell>
          <cell r="S67">
            <v>0</v>
          </cell>
          <cell r="T67">
            <v>0</v>
          </cell>
        </row>
        <row r="68">
          <cell r="A68">
            <v>0</v>
          </cell>
          <cell r="B68">
            <v>1064</v>
          </cell>
          <cell r="D68">
            <v>0</v>
          </cell>
          <cell r="F68">
            <v>0</v>
          </cell>
          <cell r="J68">
            <v>0</v>
          </cell>
          <cell r="L68">
            <v>0</v>
          </cell>
          <cell r="M68">
            <v>0</v>
          </cell>
          <cell r="N68">
            <v>0</v>
          </cell>
          <cell r="O68">
            <v>0</v>
          </cell>
          <cell r="S68">
            <v>0</v>
          </cell>
          <cell r="T68">
            <v>0</v>
          </cell>
        </row>
        <row r="69">
          <cell r="A69">
            <v>0</v>
          </cell>
          <cell r="B69">
            <v>1065</v>
          </cell>
          <cell r="D69">
            <v>0</v>
          </cell>
          <cell r="F69">
            <v>0</v>
          </cell>
          <cell r="J69">
            <v>0</v>
          </cell>
          <cell r="L69">
            <v>0</v>
          </cell>
          <cell r="M69">
            <v>0</v>
          </cell>
          <cell r="N69">
            <v>0</v>
          </cell>
          <cell r="O69">
            <v>0</v>
          </cell>
          <cell r="S69">
            <v>0</v>
          </cell>
          <cell r="T69">
            <v>0</v>
          </cell>
        </row>
        <row r="70">
          <cell r="A70">
            <v>0</v>
          </cell>
          <cell r="B70">
            <v>1066</v>
          </cell>
          <cell r="D70">
            <v>0</v>
          </cell>
          <cell r="F70">
            <v>0</v>
          </cell>
          <cell r="J70">
            <v>0</v>
          </cell>
          <cell r="L70">
            <v>0</v>
          </cell>
          <cell r="M70">
            <v>0</v>
          </cell>
          <cell r="N70">
            <v>0</v>
          </cell>
          <cell r="O70">
            <v>0</v>
          </cell>
          <cell r="S70">
            <v>0</v>
          </cell>
          <cell r="T70">
            <v>0</v>
          </cell>
        </row>
        <row r="71">
          <cell r="A71">
            <v>0</v>
          </cell>
          <cell r="B71">
            <v>1067</v>
          </cell>
          <cell r="D71">
            <v>0</v>
          </cell>
          <cell r="F71">
            <v>0</v>
          </cell>
          <cell r="J71">
            <v>0</v>
          </cell>
          <cell r="L71">
            <v>0</v>
          </cell>
          <cell r="M71">
            <v>0</v>
          </cell>
          <cell r="N71">
            <v>0</v>
          </cell>
          <cell r="O71">
            <v>0</v>
          </cell>
          <cell r="S71">
            <v>0</v>
          </cell>
          <cell r="T71">
            <v>0</v>
          </cell>
        </row>
        <row r="72">
          <cell r="A72">
            <v>0</v>
          </cell>
          <cell r="B72">
            <v>1068</v>
          </cell>
          <cell r="D72">
            <v>0</v>
          </cell>
          <cell r="F72">
            <v>0</v>
          </cell>
          <cell r="J72">
            <v>0</v>
          </cell>
          <cell r="L72">
            <v>0</v>
          </cell>
          <cell r="M72">
            <v>0</v>
          </cell>
          <cell r="N72">
            <v>0</v>
          </cell>
          <cell r="O72">
            <v>0</v>
          </cell>
          <cell r="S72">
            <v>0</v>
          </cell>
          <cell r="T72">
            <v>0</v>
          </cell>
        </row>
        <row r="73">
          <cell r="A73">
            <v>0</v>
          </cell>
          <cell r="B73">
            <v>1069</v>
          </cell>
          <cell r="D73">
            <v>0</v>
          </cell>
          <cell r="F73">
            <v>0</v>
          </cell>
          <cell r="J73">
            <v>0</v>
          </cell>
          <cell r="L73">
            <v>0</v>
          </cell>
          <cell r="M73">
            <v>0</v>
          </cell>
          <cell r="N73">
            <v>0</v>
          </cell>
          <cell r="O73">
            <v>0</v>
          </cell>
          <cell r="S73">
            <v>0</v>
          </cell>
          <cell r="T73">
            <v>0</v>
          </cell>
        </row>
        <row r="74">
          <cell r="A74">
            <v>0</v>
          </cell>
          <cell r="B74">
            <v>1070</v>
          </cell>
          <cell r="D74">
            <v>0</v>
          </cell>
          <cell r="F74">
            <v>0</v>
          </cell>
          <cell r="J74">
            <v>0</v>
          </cell>
          <cell r="L74">
            <v>0</v>
          </cell>
          <cell r="M74">
            <v>0</v>
          </cell>
          <cell r="N74">
            <v>0</v>
          </cell>
          <cell r="O74">
            <v>0</v>
          </cell>
          <cell r="S74">
            <v>0</v>
          </cell>
          <cell r="T74">
            <v>0</v>
          </cell>
        </row>
        <row r="75">
          <cell r="A75">
            <v>0</v>
          </cell>
          <cell r="B75">
            <v>1071</v>
          </cell>
          <cell r="D75">
            <v>0</v>
          </cell>
          <cell r="F75">
            <v>0</v>
          </cell>
          <cell r="J75">
            <v>0</v>
          </cell>
          <cell r="L75">
            <v>0</v>
          </cell>
          <cell r="M75">
            <v>0</v>
          </cell>
          <cell r="N75">
            <v>0</v>
          </cell>
          <cell r="O75">
            <v>0</v>
          </cell>
          <cell r="S75">
            <v>0</v>
          </cell>
          <cell r="T75">
            <v>0</v>
          </cell>
        </row>
        <row r="76">
          <cell r="A76">
            <v>0</v>
          </cell>
          <cell r="B76">
            <v>1072</v>
          </cell>
          <cell r="D76">
            <v>0</v>
          </cell>
          <cell r="F76">
            <v>0</v>
          </cell>
          <cell r="J76">
            <v>0</v>
          </cell>
          <cell r="L76">
            <v>0</v>
          </cell>
          <cell r="M76">
            <v>0</v>
          </cell>
          <cell r="N76">
            <v>0</v>
          </cell>
          <cell r="O76">
            <v>0</v>
          </cell>
          <cell r="S76">
            <v>0</v>
          </cell>
          <cell r="T76">
            <v>0</v>
          </cell>
        </row>
        <row r="77">
          <cell r="A77">
            <v>0</v>
          </cell>
          <cell r="B77">
            <v>1073</v>
          </cell>
          <cell r="D77">
            <v>0</v>
          </cell>
          <cell r="F77">
            <v>0</v>
          </cell>
          <cell r="J77">
            <v>0</v>
          </cell>
          <cell r="L77">
            <v>0</v>
          </cell>
          <cell r="M77">
            <v>0</v>
          </cell>
          <cell r="N77">
            <v>0</v>
          </cell>
          <cell r="O77">
            <v>0</v>
          </cell>
          <cell r="S77">
            <v>0</v>
          </cell>
          <cell r="T77">
            <v>0</v>
          </cell>
        </row>
        <row r="78">
          <cell r="A78">
            <v>0</v>
          </cell>
          <cell r="B78">
            <v>1074</v>
          </cell>
          <cell r="D78">
            <v>0</v>
          </cell>
          <cell r="F78">
            <v>0</v>
          </cell>
          <cell r="J78">
            <v>0</v>
          </cell>
          <cell r="L78">
            <v>0</v>
          </cell>
          <cell r="M78">
            <v>0</v>
          </cell>
          <cell r="N78">
            <v>0</v>
          </cell>
          <cell r="O78">
            <v>0</v>
          </cell>
          <cell r="S78">
            <v>0</v>
          </cell>
          <cell r="T78">
            <v>0</v>
          </cell>
        </row>
        <row r="79">
          <cell r="A79">
            <v>0</v>
          </cell>
          <cell r="B79">
            <v>1075</v>
          </cell>
          <cell r="D79">
            <v>0</v>
          </cell>
          <cell r="F79">
            <v>0</v>
          </cell>
          <cell r="J79">
            <v>0</v>
          </cell>
          <cell r="L79">
            <v>0</v>
          </cell>
          <cell r="M79">
            <v>0</v>
          </cell>
          <cell r="N79">
            <v>0</v>
          </cell>
          <cell r="O79">
            <v>0</v>
          </cell>
          <cell r="S79">
            <v>0</v>
          </cell>
          <cell r="T79">
            <v>0</v>
          </cell>
        </row>
        <row r="80">
          <cell r="A80">
            <v>0</v>
          </cell>
          <cell r="B80">
            <v>1076</v>
          </cell>
          <cell r="D80">
            <v>0</v>
          </cell>
          <cell r="F80">
            <v>0</v>
          </cell>
          <cell r="J80">
            <v>0</v>
          </cell>
          <cell r="L80">
            <v>0</v>
          </cell>
          <cell r="M80">
            <v>0</v>
          </cell>
          <cell r="N80">
            <v>0</v>
          </cell>
          <cell r="O80">
            <v>0</v>
          </cell>
          <cell r="S80">
            <v>0</v>
          </cell>
          <cell r="T80">
            <v>0</v>
          </cell>
        </row>
        <row r="81">
          <cell r="A81">
            <v>0</v>
          </cell>
          <cell r="B81">
            <v>1077</v>
          </cell>
          <cell r="D81">
            <v>0</v>
          </cell>
          <cell r="F81">
            <v>0</v>
          </cell>
          <cell r="J81">
            <v>0</v>
          </cell>
          <cell r="L81">
            <v>0</v>
          </cell>
          <cell r="M81">
            <v>0</v>
          </cell>
          <cell r="N81">
            <v>0</v>
          </cell>
          <cell r="O81">
            <v>0</v>
          </cell>
          <cell r="S81">
            <v>0</v>
          </cell>
          <cell r="T81">
            <v>0</v>
          </cell>
        </row>
        <row r="82">
          <cell r="A82">
            <v>0</v>
          </cell>
          <cell r="B82">
            <v>1078</v>
          </cell>
          <cell r="D82">
            <v>0</v>
          </cell>
          <cell r="F82">
            <v>0</v>
          </cell>
          <cell r="J82">
            <v>0</v>
          </cell>
          <cell r="L82">
            <v>0</v>
          </cell>
          <cell r="M82">
            <v>0</v>
          </cell>
          <cell r="N82">
            <v>0</v>
          </cell>
          <cell r="O82">
            <v>0</v>
          </cell>
          <cell r="S82">
            <v>0</v>
          </cell>
          <cell r="T82">
            <v>0</v>
          </cell>
        </row>
        <row r="83">
          <cell r="A83">
            <v>0</v>
          </cell>
          <cell r="B83">
            <v>1079</v>
          </cell>
          <cell r="D83">
            <v>0</v>
          </cell>
          <cell r="F83">
            <v>0</v>
          </cell>
          <cell r="J83">
            <v>0</v>
          </cell>
          <cell r="L83">
            <v>0</v>
          </cell>
          <cell r="M83">
            <v>0</v>
          </cell>
          <cell r="N83">
            <v>0</v>
          </cell>
          <cell r="O83">
            <v>0</v>
          </cell>
          <cell r="S83">
            <v>0</v>
          </cell>
          <cell r="T83">
            <v>0</v>
          </cell>
        </row>
        <row r="84">
          <cell r="A84">
            <v>0</v>
          </cell>
          <cell r="B84">
            <v>1080</v>
          </cell>
          <cell r="D84">
            <v>0</v>
          </cell>
          <cell r="F84">
            <v>0</v>
          </cell>
          <cell r="J84">
            <v>0</v>
          </cell>
          <cell r="L84">
            <v>0</v>
          </cell>
          <cell r="M84">
            <v>0</v>
          </cell>
          <cell r="N84">
            <v>0</v>
          </cell>
          <cell r="O84">
            <v>0</v>
          </cell>
          <cell r="S84">
            <v>0</v>
          </cell>
          <cell r="T84">
            <v>0</v>
          </cell>
        </row>
        <row r="85">
          <cell r="A85">
            <v>0</v>
          </cell>
          <cell r="B85">
            <v>1081</v>
          </cell>
          <cell r="D85">
            <v>0</v>
          </cell>
          <cell r="F85">
            <v>0</v>
          </cell>
          <cell r="J85">
            <v>0</v>
          </cell>
          <cell r="L85">
            <v>0</v>
          </cell>
          <cell r="M85">
            <v>0</v>
          </cell>
          <cell r="N85">
            <v>0</v>
          </cell>
          <cell r="O85">
            <v>0</v>
          </cell>
          <cell r="S85">
            <v>0</v>
          </cell>
          <cell r="T85">
            <v>0</v>
          </cell>
        </row>
        <row r="86">
          <cell r="A86">
            <v>0</v>
          </cell>
          <cell r="B86">
            <v>1082</v>
          </cell>
          <cell r="D86">
            <v>0</v>
          </cell>
          <cell r="F86">
            <v>0</v>
          </cell>
          <cell r="J86">
            <v>0</v>
          </cell>
          <cell r="L86">
            <v>0</v>
          </cell>
          <cell r="M86">
            <v>0</v>
          </cell>
          <cell r="N86">
            <v>0</v>
          </cell>
          <cell r="O86">
            <v>0</v>
          </cell>
          <cell r="S86">
            <v>0</v>
          </cell>
          <cell r="T86">
            <v>0</v>
          </cell>
        </row>
        <row r="87">
          <cell r="A87">
            <v>0</v>
          </cell>
          <cell r="B87">
            <v>1083</v>
          </cell>
          <cell r="D87">
            <v>0</v>
          </cell>
          <cell r="F87">
            <v>0</v>
          </cell>
          <cell r="J87">
            <v>0</v>
          </cell>
          <cell r="L87">
            <v>0</v>
          </cell>
          <cell r="M87">
            <v>0</v>
          </cell>
          <cell r="N87">
            <v>0</v>
          </cell>
          <cell r="O87">
            <v>0</v>
          </cell>
          <cell r="S87">
            <v>0</v>
          </cell>
          <cell r="T87">
            <v>0</v>
          </cell>
        </row>
        <row r="88">
          <cell r="A88">
            <v>0</v>
          </cell>
          <cell r="B88">
            <v>1084</v>
          </cell>
          <cell r="D88">
            <v>0</v>
          </cell>
          <cell r="F88">
            <v>0</v>
          </cell>
          <cell r="J88">
            <v>0</v>
          </cell>
          <cell r="L88">
            <v>0</v>
          </cell>
          <cell r="M88">
            <v>0</v>
          </cell>
          <cell r="N88">
            <v>0</v>
          </cell>
          <cell r="O88">
            <v>0</v>
          </cell>
          <cell r="S88">
            <v>0</v>
          </cell>
          <cell r="T88">
            <v>0</v>
          </cell>
        </row>
        <row r="89">
          <cell r="A89">
            <v>0</v>
          </cell>
          <cell r="B89">
            <v>1085</v>
          </cell>
          <cell r="D89">
            <v>0</v>
          </cell>
          <cell r="F89">
            <v>0</v>
          </cell>
          <cell r="J89">
            <v>0</v>
          </cell>
          <cell r="L89">
            <v>0</v>
          </cell>
          <cell r="M89">
            <v>0</v>
          </cell>
          <cell r="N89">
            <v>0</v>
          </cell>
          <cell r="O89">
            <v>0</v>
          </cell>
          <cell r="S89">
            <v>0</v>
          </cell>
          <cell r="T89">
            <v>0</v>
          </cell>
        </row>
        <row r="90">
          <cell r="A90">
            <v>0</v>
          </cell>
          <cell r="B90">
            <v>1086</v>
          </cell>
          <cell r="D90">
            <v>0</v>
          </cell>
          <cell r="F90">
            <v>0</v>
          </cell>
          <cell r="J90">
            <v>0</v>
          </cell>
          <cell r="L90">
            <v>0</v>
          </cell>
          <cell r="M90">
            <v>0</v>
          </cell>
          <cell r="N90">
            <v>0</v>
          </cell>
          <cell r="O90">
            <v>0</v>
          </cell>
          <cell r="S90">
            <v>0</v>
          </cell>
          <cell r="T90">
            <v>0</v>
          </cell>
        </row>
        <row r="91">
          <cell r="A91">
            <v>0</v>
          </cell>
          <cell r="B91">
            <v>1087</v>
          </cell>
          <cell r="D91">
            <v>0</v>
          </cell>
          <cell r="F91">
            <v>0</v>
          </cell>
          <cell r="J91">
            <v>0</v>
          </cell>
          <cell r="L91">
            <v>0</v>
          </cell>
          <cell r="M91">
            <v>0</v>
          </cell>
          <cell r="N91">
            <v>0</v>
          </cell>
          <cell r="O91">
            <v>0</v>
          </cell>
          <cell r="S91">
            <v>0</v>
          </cell>
          <cell r="T91">
            <v>0</v>
          </cell>
        </row>
        <row r="92">
          <cell r="A92">
            <v>0</v>
          </cell>
          <cell r="B92">
            <v>1088</v>
          </cell>
          <cell r="D92">
            <v>0</v>
          </cell>
          <cell r="F92">
            <v>0</v>
          </cell>
          <cell r="J92">
            <v>0</v>
          </cell>
          <cell r="L92">
            <v>0</v>
          </cell>
          <cell r="M92">
            <v>0</v>
          </cell>
          <cell r="N92">
            <v>0</v>
          </cell>
          <cell r="O92">
            <v>0</v>
          </cell>
          <cell r="S92">
            <v>0</v>
          </cell>
          <cell r="T92">
            <v>0</v>
          </cell>
        </row>
        <row r="93">
          <cell r="A93">
            <v>0</v>
          </cell>
          <cell r="B93">
            <v>1089</v>
          </cell>
          <cell r="D93">
            <v>0</v>
          </cell>
          <cell r="F93">
            <v>0</v>
          </cell>
          <cell r="J93">
            <v>0</v>
          </cell>
          <cell r="L93">
            <v>0</v>
          </cell>
          <cell r="M93">
            <v>0</v>
          </cell>
          <cell r="N93">
            <v>0</v>
          </cell>
          <cell r="O93">
            <v>0</v>
          </cell>
          <cell r="S93">
            <v>0</v>
          </cell>
          <cell r="T93">
            <v>0</v>
          </cell>
        </row>
        <row r="94">
          <cell r="A94">
            <v>0</v>
          </cell>
          <cell r="B94">
            <v>1090</v>
          </cell>
          <cell r="D94">
            <v>0</v>
          </cell>
          <cell r="F94">
            <v>0</v>
          </cell>
          <cell r="J94">
            <v>0</v>
          </cell>
          <cell r="L94">
            <v>0</v>
          </cell>
          <cell r="M94">
            <v>0</v>
          </cell>
          <cell r="N94">
            <v>0</v>
          </cell>
          <cell r="O94">
            <v>0</v>
          </cell>
          <cell r="S94">
            <v>0</v>
          </cell>
          <cell r="T94">
            <v>0</v>
          </cell>
        </row>
        <row r="95">
          <cell r="A95">
            <v>0</v>
          </cell>
          <cell r="B95">
            <v>1091</v>
          </cell>
          <cell r="D95">
            <v>0</v>
          </cell>
          <cell r="F95">
            <v>0</v>
          </cell>
          <cell r="J95">
            <v>0</v>
          </cell>
          <cell r="L95">
            <v>0</v>
          </cell>
          <cell r="M95">
            <v>0</v>
          </cell>
          <cell r="N95">
            <v>0</v>
          </cell>
          <cell r="O95">
            <v>0</v>
          </cell>
          <cell r="S95">
            <v>0</v>
          </cell>
          <cell r="T95">
            <v>0</v>
          </cell>
        </row>
        <row r="96">
          <cell r="A96">
            <v>0</v>
          </cell>
          <cell r="B96">
            <v>1092</v>
          </cell>
          <cell r="D96">
            <v>0</v>
          </cell>
          <cell r="F96">
            <v>0</v>
          </cell>
          <cell r="J96">
            <v>0</v>
          </cell>
          <cell r="L96">
            <v>0</v>
          </cell>
          <cell r="M96">
            <v>0</v>
          </cell>
          <cell r="N96">
            <v>0</v>
          </cell>
          <cell r="O96">
            <v>0</v>
          </cell>
          <cell r="S96">
            <v>0</v>
          </cell>
          <cell r="T96">
            <v>0</v>
          </cell>
        </row>
        <row r="97">
          <cell r="A97">
            <v>0</v>
          </cell>
          <cell r="B97">
            <v>1093</v>
          </cell>
          <cell r="D97">
            <v>0</v>
          </cell>
          <cell r="F97">
            <v>0</v>
          </cell>
          <cell r="J97">
            <v>0</v>
          </cell>
          <cell r="L97">
            <v>0</v>
          </cell>
          <cell r="M97">
            <v>0</v>
          </cell>
          <cell r="N97">
            <v>0</v>
          </cell>
          <cell r="O97">
            <v>0</v>
          </cell>
          <cell r="S97">
            <v>0</v>
          </cell>
          <cell r="T97">
            <v>0</v>
          </cell>
        </row>
        <row r="98">
          <cell r="A98">
            <v>0</v>
          </cell>
          <cell r="B98">
            <v>1094</v>
          </cell>
          <cell r="D98">
            <v>0</v>
          </cell>
          <cell r="F98">
            <v>0</v>
          </cell>
          <cell r="J98">
            <v>0</v>
          </cell>
          <cell r="L98">
            <v>0</v>
          </cell>
          <cell r="M98">
            <v>0</v>
          </cell>
          <cell r="N98">
            <v>0</v>
          </cell>
          <cell r="O98">
            <v>0</v>
          </cell>
          <cell r="S98">
            <v>0</v>
          </cell>
          <cell r="T98">
            <v>0</v>
          </cell>
        </row>
        <row r="99">
          <cell r="A99">
            <v>0</v>
          </cell>
          <cell r="B99">
            <v>1095</v>
          </cell>
          <cell r="D99">
            <v>0</v>
          </cell>
          <cell r="F99">
            <v>0</v>
          </cell>
          <cell r="J99">
            <v>0</v>
          </cell>
          <cell r="L99">
            <v>0</v>
          </cell>
          <cell r="M99">
            <v>0</v>
          </cell>
          <cell r="N99">
            <v>0</v>
          </cell>
          <cell r="O99">
            <v>0</v>
          </cell>
          <cell r="S99">
            <v>0</v>
          </cell>
          <cell r="T99">
            <v>0</v>
          </cell>
        </row>
        <row r="100">
          <cell r="A100">
            <v>0</v>
          </cell>
          <cell r="B100">
            <v>1096</v>
          </cell>
          <cell r="D100">
            <v>0</v>
          </cell>
          <cell r="F100">
            <v>0</v>
          </cell>
          <cell r="J100">
            <v>0</v>
          </cell>
          <cell r="L100">
            <v>0</v>
          </cell>
          <cell r="M100">
            <v>0</v>
          </cell>
          <cell r="N100">
            <v>0</v>
          </cell>
          <cell r="O100">
            <v>0</v>
          </cell>
          <cell r="S100">
            <v>0</v>
          </cell>
          <cell r="T100">
            <v>0</v>
          </cell>
        </row>
        <row r="101">
          <cell r="A101">
            <v>0</v>
          </cell>
          <cell r="B101">
            <v>1097</v>
          </cell>
          <cell r="D101">
            <v>0</v>
          </cell>
          <cell r="F101">
            <v>0</v>
          </cell>
          <cell r="J101">
            <v>0</v>
          </cell>
          <cell r="L101">
            <v>0</v>
          </cell>
          <cell r="M101">
            <v>0</v>
          </cell>
          <cell r="N101">
            <v>0</v>
          </cell>
          <cell r="O101">
            <v>0</v>
          </cell>
          <cell r="S101">
            <v>0</v>
          </cell>
          <cell r="T101">
            <v>0</v>
          </cell>
        </row>
        <row r="102">
          <cell r="A102">
            <v>0</v>
          </cell>
          <cell r="B102">
            <v>1098</v>
          </cell>
          <cell r="D102">
            <v>0</v>
          </cell>
          <cell r="F102">
            <v>0</v>
          </cell>
          <cell r="J102">
            <v>0</v>
          </cell>
          <cell r="L102">
            <v>0</v>
          </cell>
          <cell r="M102">
            <v>0</v>
          </cell>
          <cell r="N102">
            <v>0</v>
          </cell>
          <cell r="O102">
            <v>0</v>
          </cell>
          <cell r="S102">
            <v>0</v>
          </cell>
          <cell r="T102">
            <v>0</v>
          </cell>
        </row>
        <row r="103">
          <cell r="A103">
            <v>0</v>
          </cell>
          <cell r="B103">
            <v>1099</v>
          </cell>
          <cell r="D103">
            <v>0</v>
          </cell>
          <cell r="F103">
            <v>0</v>
          </cell>
          <cell r="J103">
            <v>0</v>
          </cell>
          <cell r="L103">
            <v>0</v>
          </cell>
          <cell r="M103">
            <v>0</v>
          </cell>
          <cell r="N103">
            <v>0</v>
          </cell>
          <cell r="O103">
            <v>0</v>
          </cell>
          <cell r="S103">
            <v>0</v>
          </cell>
          <cell r="T103">
            <v>0</v>
          </cell>
        </row>
        <row r="104">
          <cell r="A104">
            <v>0</v>
          </cell>
          <cell r="B104">
            <v>1100</v>
          </cell>
          <cell r="D104">
            <v>0</v>
          </cell>
          <cell r="F104">
            <v>0</v>
          </cell>
          <cell r="J104">
            <v>0</v>
          </cell>
          <cell r="L104">
            <v>0</v>
          </cell>
          <cell r="M104">
            <v>0</v>
          </cell>
          <cell r="N104">
            <v>0</v>
          </cell>
          <cell r="O104">
            <v>0</v>
          </cell>
          <cell r="S104">
            <v>0</v>
          </cell>
          <cell r="T104">
            <v>0</v>
          </cell>
        </row>
        <row r="105">
          <cell r="A105">
            <v>0</v>
          </cell>
          <cell r="B105">
            <v>1101</v>
          </cell>
          <cell r="D105">
            <v>0</v>
          </cell>
          <cell r="F105">
            <v>0</v>
          </cell>
          <cell r="J105">
            <v>0</v>
          </cell>
          <cell r="L105">
            <v>0</v>
          </cell>
          <cell r="M105">
            <v>0</v>
          </cell>
          <cell r="N105">
            <v>0</v>
          </cell>
          <cell r="O105">
            <v>0</v>
          </cell>
          <cell r="S105">
            <v>0</v>
          </cell>
          <cell r="T105">
            <v>0</v>
          </cell>
        </row>
        <row r="106">
          <cell r="A106">
            <v>0</v>
          </cell>
          <cell r="B106">
            <v>1102</v>
          </cell>
          <cell r="D106">
            <v>0</v>
          </cell>
          <cell r="F106">
            <v>0</v>
          </cell>
          <cell r="J106">
            <v>0</v>
          </cell>
          <cell r="L106">
            <v>0</v>
          </cell>
          <cell r="M106">
            <v>0</v>
          </cell>
          <cell r="N106">
            <v>0</v>
          </cell>
          <cell r="O106">
            <v>0</v>
          </cell>
          <cell r="S106">
            <v>0</v>
          </cell>
          <cell r="T106">
            <v>0</v>
          </cell>
        </row>
        <row r="107">
          <cell r="A107">
            <v>0</v>
          </cell>
          <cell r="B107">
            <v>1103</v>
          </cell>
          <cell r="D107">
            <v>0</v>
          </cell>
          <cell r="F107">
            <v>0</v>
          </cell>
          <cell r="J107">
            <v>0</v>
          </cell>
          <cell r="L107">
            <v>0</v>
          </cell>
          <cell r="M107">
            <v>0</v>
          </cell>
          <cell r="N107">
            <v>0</v>
          </cell>
          <cell r="O107">
            <v>0</v>
          </cell>
          <cell r="S107">
            <v>0</v>
          </cell>
          <cell r="T107">
            <v>0</v>
          </cell>
        </row>
        <row r="108">
          <cell r="A108">
            <v>0</v>
          </cell>
          <cell r="B108">
            <v>1104</v>
          </cell>
          <cell r="D108">
            <v>0</v>
          </cell>
          <cell r="F108">
            <v>0</v>
          </cell>
          <cell r="J108">
            <v>0</v>
          </cell>
          <cell r="L108">
            <v>0</v>
          </cell>
          <cell r="M108">
            <v>0</v>
          </cell>
          <cell r="N108">
            <v>0</v>
          </cell>
          <cell r="O108">
            <v>0</v>
          </cell>
          <cell r="S108">
            <v>0</v>
          </cell>
          <cell r="T108">
            <v>0</v>
          </cell>
        </row>
        <row r="109">
          <cell r="A109">
            <v>0</v>
          </cell>
          <cell r="B109">
            <v>1105</v>
          </cell>
          <cell r="D109">
            <v>0</v>
          </cell>
          <cell r="F109">
            <v>0</v>
          </cell>
          <cell r="J109">
            <v>0</v>
          </cell>
          <cell r="L109">
            <v>0</v>
          </cell>
          <cell r="M109">
            <v>0</v>
          </cell>
          <cell r="N109">
            <v>0</v>
          </cell>
          <cell r="O109">
            <v>0</v>
          </cell>
          <cell r="S109">
            <v>0</v>
          </cell>
          <cell r="T109">
            <v>0</v>
          </cell>
        </row>
        <row r="110">
          <cell r="A110">
            <v>0</v>
          </cell>
          <cell r="B110">
            <v>1106</v>
          </cell>
          <cell r="D110">
            <v>0</v>
          </cell>
          <cell r="F110">
            <v>0</v>
          </cell>
          <cell r="J110">
            <v>0</v>
          </cell>
          <cell r="L110">
            <v>0</v>
          </cell>
          <cell r="M110">
            <v>0</v>
          </cell>
          <cell r="N110">
            <v>0</v>
          </cell>
          <cell r="O110">
            <v>0</v>
          </cell>
          <cell r="S110">
            <v>0</v>
          </cell>
          <cell r="T110">
            <v>0</v>
          </cell>
        </row>
        <row r="111">
          <cell r="A111">
            <v>0</v>
          </cell>
          <cell r="B111">
            <v>1107</v>
          </cell>
          <cell r="D111">
            <v>0</v>
          </cell>
          <cell r="F111">
            <v>0</v>
          </cell>
          <cell r="J111">
            <v>0</v>
          </cell>
          <cell r="L111">
            <v>0</v>
          </cell>
          <cell r="M111">
            <v>0</v>
          </cell>
          <cell r="N111">
            <v>0</v>
          </cell>
          <cell r="O111">
            <v>0</v>
          </cell>
          <cell r="S111">
            <v>0</v>
          </cell>
          <cell r="T111">
            <v>0</v>
          </cell>
        </row>
        <row r="112">
          <cell r="A112">
            <v>0</v>
          </cell>
          <cell r="B112">
            <v>1108</v>
          </cell>
          <cell r="D112">
            <v>0</v>
          </cell>
          <cell r="F112">
            <v>0</v>
          </cell>
          <cell r="J112">
            <v>0</v>
          </cell>
          <cell r="L112">
            <v>0</v>
          </cell>
          <cell r="M112">
            <v>0</v>
          </cell>
          <cell r="N112">
            <v>0</v>
          </cell>
          <cell r="O112">
            <v>0</v>
          </cell>
          <cell r="S112">
            <v>0</v>
          </cell>
          <cell r="T112">
            <v>0</v>
          </cell>
        </row>
        <row r="113">
          <cell r="A113">
            <v>0</v>
          </cell>
          <cell r="B113">
            <v>1109</v>
          </cell>
          <cell r="D113">
            <v>0</v>
          </cell>
          <cell r="F113">
            <v>0</v>
          </cell>
          <cell r="J113">
            <v>0</v>
          </cell>
          <cell r="L113">
            <v>0</v>
          </cell>
          <cell r="M113">
            <v>0</v>
          </cell>
          <cell r="N113">
            <v>0</v>
          </cell>
          <cell r="O113">
            <v>0</v>
          </cell>
          <cell r="S113">
            <v>0</v>
          </cell>
          <cell r="T113">
            <v>0</v>
          </cell>
        </row>
        <row r="114">
          <cell r="A114">
            <v>0</v>
          </cell>
          <cell r="B114">
            <v>1110</v>
          </cell>
          <cell r="D114">
            <v>0</v>
          </cell>
          <cell r="F114">
            <v>0</v>
          </cell>
          <cell r="J114">
            <v>0</v>
          </cell>
          <cell r="L114">
            <v>0</v>
          </cell>
          <cell r="M114">
            <v>0</v>
          </cell>
          <cell r="N114">
            <v>0</v>
          </cell>
          <cell r="O114">
            <v>0</v>
          </cell>
          <cell r="S114">
            <v>0</v>
          </cell>
          <cell r="T114">
            <v>0</v>
          </cell>
        </row>
        <row r="115">
          <cell r="A115">
            <v>0</v>
          </cell>
          <cell r="B115">
            <v>1111</v>
          </cell>
          <cell r="D115">
            <v>0</v>
          </cell>
          <cell r="F115">
            <v>0</v>
          </cell>
          <cell r="J115">
            <v>0</v>
          </cell>
          <cell r="L115">
            <v>0</v>
          </cell>
          <cell r="M115">
            <v>0</v>
          </cell>
          <cell r="N115">
            <v>0</v>
          </cell>
          <cell r="O115">
            <v>0</v>
          </cell>
          <cell r="S115">
            <v>0</v>
          </cell>
          <cell r="T115">
            <v>0</v>
          </cell>
        </row>
        <row r="116">
          <cell r="A116">
            <v>0</v>
          </cell>
          <cell r="B116">
            <v>1112</v>
          </cell>
          <cell r="D116">
            <v>0</v>
          </cell>
          <cell r="F116">
            <v>0</v>
          </cell>
          <cell r="J116">
            <v>0</v>
          </cell>
          <cell r="L116">
            <v>0</v>
          </cell>
          <cell r="M116">
            <v>0</v>
          </cell>
          <cell r="N116">
            <v>0</v>
          </cell>
          <cell r="O116">
            <v>0</v>
          </cell>
          <cell r="S116">
            <v>0</v>
          </cell>
          <cell r="T116">
            <v>0</v>
          </cell>
        </row>
        <row r="117">
          <cell r="A117">
            <v>0</v>
          </cell>
          <cell r="B117">
            <v>1113</v>
          </cell>
          <cell r="D117">
            <v>0</v>
          </cell>
          <cell r="F117">
            <v>0</v>
          </cell>
          <cell r="J117">
            <v>0</v>
          </cell>
          <cell r="L117">
            <v>0</v>
          </cell>
          <cell r="M117">
            <v>0</v>
          </cell>
          <cell r="N117">
            <v>0</v>
          </cell>
          <cell r="O117">
            <v>0</v>
          </cell>
          <cell r="S117">
            <v>0</v>
          </cell>
          <cell r="T117">
            <v>0</v>
          </cell>
        </row>
        <row r="118">
          <cell r="A118">
            <v>0</v>
          </cell>
          <cell r="B118">
            <v>1114</v>
          </cell>
          <cell r="D118">
            <v>0</v>
          </cell>
          <cell r="F118">
            <v>0</v>
          </cell>
          <cell r="J118">
            <v>0</v>
          </cell>
          <cell r="L118">
            <v>0</v>
          </cell>
          <cell r="M118">
            <v>0</v>
          </cell>
          <cell r="N118">
            <v>0</v>
          </cell>
          <cell r="O118">
            <v>0</v>
          </cell>
          <cell r="S118">
            <v>0</v>
          </cell>
          <cell r="T118">
            <v>0</v>
          </cell>
        </row>
        <row r="119">
          <cell r="A119">
            <v>0</v>
          </cell>
          <cell r="B119">
            <v>1115</v>
          </cell>
          <cell r="D119">
            <v>0</v>
          </cell>
          <cell r="F119">
            <v>0</v>
          </cell>
          <cell r="J119">
            <v>0</v>
          </cell>
          <cell r="L119">
            <v>0</v>
          </cell>
          <cell r="M119">
            <v>0</v>
          </cell>
          <cell r="N119">
            <v>0</v>
          </cell>
          <cell r="O119">
            <v>0</v>
          </cell>
          <cell r="S119">
            <v>0</v>
          </cell>
          <cell r="T119">
            <v>0</v>
          </cell>
        </row>
        <row r="120">
          <cell r="A120">
            <v>0</v>
          </cell>
          <cell r="B120">
            <v>1116</v>
          </cell>
          <cell r="D120">
            <v>0</v>
          </cell>
          <cell r="F120">
            <v>0</v>
          </cell>
          <cell r="J120">
            <v>0</v>
          </cell>
          <cell r="L120">
            <v>0</v>
          </cell>
          <cell r="M120">
            <v>0</v>
          </cell>
          <cell r="N120">
            <v>0</v>
          </cell>
          <cell r="O120">
            <v>0</v>
          </cell>
          <cell r="S120">
            <v>0</v>
          </cell>
          <cell r="T120">
            <v>0</v>
          </cell>
        </row>
        <row r="121">
          <cell r="A121">
            <v>0</v>
          </cell>
          <cell r="B121">
            <v>1117</v>
          </cell>
          <cell r="D121">
            <v>0</v>
          </cell>
          <cell r="F121">
            <v>0</v>
          </cell>
          <cell r="J121">
            <v>0</v>
          </cell>
          <cell r="L121">
            <v>0</v>
          </cell>
          <cell r="M121">
            <v>0</v>
          </cell>
          <cell r="N121">
            <v>0</v>
          </cell>
          <cell r="O121">
            <v>0</v>
          </cell>
          <cell r="S121">
            <v>0</v>
          </cell>
          <cell r="T121">
            <v>0</v>
          </cell>
        </row>
        <row r="122">
          <cell r="A122">
            <v>0</v>
          </cell>
          <cell r="B122">
            <v>1118</v>
          </cell>
          <cell r="D122">
            <v>0</v>
          </cell>
          <cell r="F122">
            <v>0</v>
          </cell>
          <cell r="J122">
            <v>0</v>
          </cell>
          <cell r="L122">
            <v>0</v>
          </cell>
          <cell r="M122">
            <v>0</v>
          </cell>
          <cell r="N122">
            <v>0</v>
          </cell>
          <cell r="O122">
            <v>0</v>
          </cell>
          <cell r="S122">
            <v>0</v>
          </cell>
          <cell r="T122">
            <v>0</v>
          </cell>
        </row>
        <row r="123">
          <cell r="A123">
            <v>0</v>
          </cell>
          <cell r="B123">
            <v>1119</v>
          </cell>
          <cell r="D123">
            <v>0</v>
          </cell>
          <cell r="F123">
            <v>0</v>
          </cell>
          <cell r="J123">
            <v>0</v>
          </cell>
          <cell r="L123">
            <v>0</v>
          </cell>
          <cell r="M123">
            <v>0</v>
          </cell>
          <cell r="N123">
            <v>0</v>
          </cell>
          <cell r="O123">
            <v>0</v>
          </cell>
          <cell r="S123">
            <v>0</v>
          </cell>
          <cell r="T123">
            <v>0</v>
          </cell>
        </row>
        <row r="124">
          <cell r="A124">
            <v>0</v>
          </cell>
          <cell r="B124">
            <v>1120</v>
          </cell>
          <cell r="D124">
            <v>0</v>
          </cell>
          <cell r="F124">
            <v>0</v>
          </cell>
          <cell r="J124">
            <v>0</v>
          </cell>
          <cell r="L124">
            <v>0</v>
          </cell>
          <cell r="M124">
            <v>0</v>
          </cell>
          <cell r="N124">
            <v>0</v>
          </cell>
          <cell r="O124">
            <v>0</v>
          </cell>
          <cell r="S124">
            <v>0</v>
          </cell>
          <cell r="T124">
            <v>0</v>
          </cell>
        </row>
        <row r="125">
          <cell r="A125">
            <v>0</v>
          </cell>
          <cell r="B125">
            <v>1121</v>
          </cell>
          <cell r="D125">
            <v>0</v>
          </cell>
          <cell r="F125">
            <v>0</v>
          </cell>
          <cell r="J125">
            <v>0</v>
          </cell>
          <cell r="L125">
            <v>0</v>
          </cell>
          <cell r="M125">
            <v>0</v>
          </cell>
          <cell r="N125">
            <v>0</v>
          </cell>
          <cell r="O125">
            <v>0</v>
          </cell>
          <cell r="S125">
            <v>0</v>
          </cell>
          <cell r="T125">
            <v>0</v>
          </cell>
        </row>
        <row r="126">
          <cell r="A126">
            <v>0</v>
          </cell>
          <cell r="B126">
            <v>1122</v>
          </cell>
          <cell r="D126">
            <v>0</v>
          </cell>
          <cell r="F126">
            <v>0</v>
          </cell>
          <cell r="J126">
            <v>0</v>
          </cell>
          <cell r="L126">
            <v>0</v>
          </cell>
          <cell r="M126">
            <v>0</v>
          </cell>
          <cell r="N126">
            <v>0</v>
          </cell>
          <cell r="O126">
            <v>0</v>
          </cell>
          <cell r="S126">
            <v>0</v>
          </cell>
          <cell r="T126">
            <v>0</v>
          </cell>
        </row>
        <row r="127">
          <cell r="A127">
            <v>0</v>
          </cell>
          <cell r="B127">
            <v>1123</v>
          </cell>
          <cell r="D127">
            <v>0</v>
          </cell>
          <cell r="F127">
            <v>0</v>
          </cell>
          <cell r="J127">
            <v>0</v>
          </cell>
          <cell r="L127">
            <v>0</v>
          </cell>
          <cell r="M127">
            <v>0</v>
          </cell>
          <cell r="N127">
            <v>0</v>
          </cell>
          <cell r="O127">
            <v>0</v>
          </cell>
          <cell r="S127">
            <v>0</v>
          </cell>
          <cell r="T127">
            <v>0</v>
          </cell>
        </row>
        <row r="128">
          <cell r="A128">
            <v>0</v>
          </cell>
          <cell r="B128">
            <v>1124</v>
          </cell>
          <cell r="D128">
            <v>0</v>
          </cell>
          <cell r="F128">
            <v>0</v>
          </cell>
          <cell r="J128">
            <v>0</v>
          </cell>
          <cell r="L128">
            <v>0</v>
          </cell>
          <cell r="M128">
            <v>0</v>
          </cell>
          <cell r="N128">
            <v>0</v>
          </cell>
          <cell r="O128">
            <v>0</v>
          </cell>
          <cell r="S128">
            <v>0</v>
          </cell>
          <cell r="T128">
            <v>0</v>
          </cell>
        </row>
        <row r="129">
          <cell r="A129">
            <v>0</v>
          </cell>
          <cell r="B129">
            <v>1125</v>
          </cell>
          <cell r="D129">
            <v>0</v>
          </cell>
          <cell r="F129">
            <v>0</v>
          </cell>
          <cell r="J129">
            <v>0</v>
          </cell>
          <cell r="L129">
            <v>0</v>
          </cell>
          <cell r="M129">
            <v>0</v>
          </cell>
          <cell r="N129">
            <v>0</v>
          </cell>
          <cell r="O129">
            <v>0</v>
          </cell>
          <cell r="S129">
            <v>0</v>
          </cell>
          <cell r="T129">
            <v>0</v>
          </cell>
        </row>
        <row r="130">
          <cell r="A130">
            <v>0</v>
          </cell>
          <cell r="B130">
            <v>1126</v>
          </cell>
          <cell r="D130">
            <v>0</v>
          </cell>
          <cell r="F130">
            <v>0</v>
          </cell>
          <cell r="J130">
            <v>0</v>
          </cell>
          <cell r="L130">
            <v>0</v>
          </cell>
          <cell r="M130">
            <v>0</v>
          </cell>
          <cell r="N130">
            <v>0</v>
          </cell>
          <cell r="O130">
            <v>0</v>
          </cell>
          <cell r="S130">
            <v>0</v>
          </cell>
          <cell r="T130">
            <v>0</v>
          </cell>
        </row>
        <row r="131">
          <cell r="A131">
            <v>0</v>
          </cell>
          <cell r="B131">
            <v>1127</v>
          </cell>
          <cell r="D131">
            <v>0</v>
          </cell>
          <cell r="F131">
            <v>0</v>
          </cell>
          <cell r="J131">
            <v>0</v>
          </cell>
          <cell r="L131">
            <v>0</v>
          </cell>
          <cell r="M131">
            <v>0</v>
          </cell>
          <cell r="N131">
            <v>0</v>
          </cell>
          <cell r="O131">
            <v>0</v>
          </cell>
          <cell r="S131">
            <v>0</v>
          </cell>
          <cell r="T131">
            <v>0</v>
          </cell>
        </row>
        <row r="132">
          <cell r="A132">
            <v>0</v>
          </cell>
          <cell r="B132">
            <v>1128</v>
          </cell>
          <cell r="D132">
            <v>0</v>
          </cell>
          <cell r="F132">
            <v>0</v>
          </cell>
          <cell r="J132">
            <v>0</v>
          </cell>
          <cell r="L132">
            <v>0</v>
          </cell>
          <cell r="M132">
            <v>0</v>
          </cell>
          <cell r="N132">
            <v>0</v>
          </cell>
          <cell r="O132">
            <v>0</v>
          </cell>
          <cell r="S132">
            <v>0</v>
          </cell>
          <cell r="T132">
            <v>0</v>
          </cell>
        </row>
        <row r="133">
          <cell r="A133">
            <v>0</v>
          </cell>
          <cell r="B133">
            <v>1129</v>
          </cell>
          <cell r="D133">
            <v>0</v>
          </cell>
          <cell r="F133">
            <v>0</v>
          </cell>
          <cell r="J133">
            <v>0</v>
          </cell>
          <cell r="L133">
            <v>0</v>
          </cell>
          <cell r="M133">
            <v>0</v>
          </cell>
          <cell r="N133">
            <v>0</v>
          </cell>
          <cell r="O133">
            <v>0</v>
          </cell>
          <cell r="S133">
            <v>0</v>
          </cell>
          <cell r="T133">
            <v>0</v>
          </cell>
        </row>
        <row r="134">
          <cell r="A134">
            <v>0</v>
          </cell>
          <cell r="B134">
            <v>1130</v>
          </cell>
          <cell r="D134">
            <v>0</v>
          </cell>
          <cell r="F134">
            <v>0</v>
          </cell>
          <cell r="J134">
            <v>0</v>
          </cell>
          <cell r="L134">
            <v>0</v>
          </cell>
          <cell r="M134">
            <v>0</v>
          </cell>
          <cell r="N134">
            <v>0</v>
          </cell>
          <cell r="O134">
            <v>0</v>
          </cell>
          <cell r="S134">
            <v>0</v>
          </cell>
          <cell r="T134">
            <v>0</v>
          </cell>
        </row>
        <row r="135">
          <cell r="A135">
            <v>0</v>
          </cell>
          <cell r="B135">
            <v>1131</v>
          </cell>
          <cell r="D135">
            <v>0</v>
          </cell>
          <cell r="F135">
            <v>0</v>
          </cell>
          <cell r="J135">
            <v>0</v>
          </cell>
          <cell r="L135">
            <v>0</v>
          </cell>
          <cell r="M135">
            <v>0</v>
          </cell>
          <cell r="N135">
            <v>0</v>
          </cell>
          <cell r="O135">
            <v>0</v>
          </cell>
          <cell r="S135">
            <v>0</v>
          </cell>
          <cell r="T135">
            <v>0</v>
          </cell>
        </row>
        <row r="136">
          <cell r="A136">
            <v>0</v>
          </cell>
          <cell r="B136">
            <v>1132</v>
          </cell>
          <cell r="D136">
            <v>0</v>
          </cell>
          <cell r="F136">
            <v>0</v>
          </cell>
          <cell r="J136">
            <v>0</v>
          </cell>
          <cell r="L136">
            <v>0</v>
          </cell>
          <cell r="M136">
            <v>0</v>
          </cell>
          <cell r="N136">
            <v>0</v>
          </cell>
          <cell r="O136">
            <v>0</v>
          </cell>
          <cell r="S136">
            <v>0</v>
          </cell>
          <cell r="T136">
            <v>0</v>
          </cell>
        </row>
        <row r="137">
          <cell r="A137">
            <v>0</v>
          </cell>
          <cell r="B137">
            <v>1133</v>
          </cell>
          <cell r="D137">
            <v>0</v>
          </cell>
          <cell r="F137">
            <v>0</v>
          </cell>
          <cell r="J137">
            <v>0</v>
          </cell>
          <cell r="L137">
            <v>0</v>
          </cell>
          <cell r="M137">
            <v>0</v>
          </cell>
          <cell r="N137">
            <v>0</v>
          </cell>
          <cell r="O137">
            <v>0</v>
          </cell>
          <cell r="S137">
            <v>0</v>
          </cell>
          <cell r="T137">
            <v>0</v>
          </cell>
        </row>
        <row r="138">
          <cell r="A138">
            <v>0</v>
          </cell>
          <cell r="B138">
            <v>1134</v>
          </cell>
          <cell r="D138">
            <v>0</v>
          </cell>
          <cell r="F138">
            <v>0</v>
          </cell>
          <cell r="J138">
            <v>0</v>
          </cell>
          <cell r="L138">
            <v>0</v>
          </cell>
          <cell r="M138">
            <v>0</v>
          </cell>
          <cell r="N138">
            <v>0</v>
          </cell>
          <cell r="O138">
            <v>0</v>
          </cell>
          <cell r="S138">
            <v>0</v>
          </cell>
          <cell r="T138">
            <v>0</v>
          </cell>
        </row>
        <row r="139">
          <cell r="A139">
            <v>0</v>
          </cell>
          <cell r="B139">
            <v>1135</v>
          </cell>
          <cell r="D139">
            <v>0</v>
          </cell>
          <cell r="F139">
            <v>0</v>
          </cell>
          <cell r="J139">
            <v>0</v>
          </cell>
          <cell r="L139">
            <v>0</v>
          </cell>
          <cell r="M139">
            <v>0</v>
          </cell>
          <cell r="N139">
            <v>0</v>
          </cell>
          <cell r="O139">
            <v>0</v>
          </cell>
          <cell r="S139">
            <v>0</v>
          </cell>
          <cell r="T139">
            <v>0</v>
          </cell>
        </row>
        <row r="140">
          <cell r="A140">
            <v>0</v>
          </cell>
          <cell r="B140">
            <v>1136</v>
          </cell>
          <cell r="D140">
            <v>0</v>
          </cell>
          <cell r="F140">
            <v>0</v>
          </cell>
          <cell r="J140">
            <v>0</v>
          </cell>
          <cell r="L140">
            <v>0</v>
          </cell>
          <cell r="M140">
            <v>0</v>
          </cell>
          <cell r="N140">
            <v>0</v>
          </cell>
          <cell r="O140">
            <v>0</v>
          </cell>
          <cell r="S140">
            <v>0</v>
          </cell>
          <cell r="T140">
            <v>0</v>
          </cell>
        </row>
        <row r="141">
          <cell r="A141">
            <v>0</v>
          </cell>
          <cell r="B141">
            <v>1137</v>
          </cell>
          <cell r="D141">
            <v>0</v>
          </cell>
          <cell r="F141">
            <v>0</v>
          </cell>
          <cell r="J141">
            <v>0</v>
          </cell>
          <cell r="L141">
            <v>0</v>
          </cell>
          <cell r="M141">
            <v>0</v>
          </cell>
          <cell r="N141">
            <v>0</v>
          </cell>
          <cell r="O141">
            <v>0</v>
          </cell>
          <cell r="S141">
            <v>0</v>
          </cell>
          <cell r="T141">
            <v>0</v>
          </cell>
        </row>
        <row r="142">
          <cell r="A142">
            <v>0</v>
          </cell>
          <cell r="B142">
            <v>1138</v>
          </cell>
          <cell r="D142">
            <v>0</v>
          </cell>
          <cell r="F142">
            <v>0</v>
          </cell>
          <cell r="J142">
            <v>0</v>
          </cell>
          <cell r="L142">
            <v>0</v>
          </cell>
          <cell r="M142">
            <v>0</v>
          </cell>
          <cell r="N142">
            <v>0</v>
          </cell>
          <cell r="O142">
            <v>0</v>
          </cell>
          <cell r="S142">
            <v>0</v>
          </cell>
          <cell r="T142">
            <v>0</v>
          </cell>
        </row>
        <row r="143">
          <cell r="A143">
            <v>0</v>
          </cell>
          <cell r="B143">
            <v>1139</v>
          </cell>
          <cell r="D143">
            <v>0</v>
          </cell>
          <cell r="F143">
            <v>0</v>
          </cell>
          <cell r="J143">
            <v>0</v>
          </cell>
          <cell r="L143">
            <v>0</v>
          </cell>
          <cell r="M143">
            <v>0</v>
          </cell>
          <cell r="N143">
            <v>0</v>
          </cell>
          <cell r="O143">
            <v>0</v>
          </cell>
          <cell r="S143">
            <v>0</v>
          </cell>
          <cell r="T143">
            <v>0</v>
          </cell>
        </row>
        <row r="144">
          <cell r="A144">
            <v>0</v>
          </cell>
          <cell r="B144">
            <v>1140</v>
          </cell>
          <cell r="D144">
            <v>0</v>
          </cell>
          <cell r="F144">
            <v>0</v>
          </cell>
          <cell r="J144">
            <v>0</v>
          </cell>
          <cell r="L144">
            <v>0</v>
          </cell>
          <cell r="M144">
            <v>0</v>
          </cell>
          <cell r="N144">
            <v>0</v>
          </cell>
          <cell r="O144">
            <v>0</v>
          </cell>
          <cell r="S144">
            <v>0</v>
          </cell>
          <cell r="T144">
            <v>0</v>
          </cell>
        </row>
        <row r="145">
          <cell r="A145">
            <v>0</v>
          </cell>
          <cell r="B145">
            <v>1141</v>
          </cell>
          <cell r="D145">
            <v>0</v>
          </cell>
          <cell r="F145">
            <v>0</v>
          </cell>
          <cell r="J145">
            <v>0</v>
          </cell>
          <cell r="L145">
            <v>0</v>
          </cell>
          <cell r="M145">
            <v>0</v>
          </cell>
          <cell r="N145">
            <v>0</v>
          </cell>
          <cell r="O145">
            <v>0</v>
          </cell>
          <cell r="S145">
            <v>0</v>
          </cell>
          <cell r="T145">
            <v>0</v>
          </cell>
        </row>
        <row r="146">
          <cell r="A146">
            <v>0</v>
          </cell>
          <cell r="B146">
            <v>1142</v>
          </cell>
          <cell r="D146">
            <v>0</v>
          </cell>
          <cell r="F146">
            <v>0</v>
          </cell>
          <cell r="J146">
            <v>0</v>
          </cell>
          <cell r="L146">
            <v>0</v>
          </cell>
          <cell r="M146">
            <v>0</v>
          </cell>
          <cell r="N146">
            <v>0</v>
          </cell>
          <cell r="O146">
            <v>0</v>
          </cell>
          <cell r="S146">
            <v>0</v>
          </cell>
          <cell r="T146">
            <v>0</v>
          </cell>
        </row>
        <row r="147">
          <cell r="A147">
            <v>0</v>
          </cell>
          <cell r="B147">
            <v>1143</v>
          </cell>
          <cell r="D147">
            <v>0</v>
          </cell>
          <cell r="F147">
            <v>0</v>
          </cell>
          <cell r="J147">
            <v>0</v>
          </cell>
          <cell r="L147">
            <v>0</v>
          </cell>
          <cell r="M147">
            <v>0</v>
          </cell>
          <cell r="N147">
            <v>0</v>
          </cell>
          <cell r="O147">
            <v>0</v>
          </cell>
          <cell r="S147">
            <v>0</v>
          </cell>
          <cell r="T147">
            <v>0</v>
          </cell>
        </row>
        <row r="148">
          <cell r="A148">
            <v>0</v>
          </cell>
          <cell r="B148">
            <v>1144</v>
          </cell>
          <cell r="D148">
            <v>0</v>
          </cell>
          <cell r="F148">
            <v>0</v>
          </cell>
          <cell r="J148">
            <v>0</v>
          </cell>
          <cell r="L148">
            <v>0</v>
          </cell>
          <cell r="M148">
            <v>0</v>
          </cell>
          <cell r="N148">
            <v>0</v>
          </cell>
          <cell r="O148">
            <v>0</v>
          </cell>
          <cell r="S148">
            <v>0</v>
          </cell>
          <cell r="T148">
            <v>0</v>
          </cell>
        </row>
        <row r="149">
          <cell r="A149">
            <v>0</v>
          </cell>
          <cell r="B149">
            <v>1145</v>
          </cell>
          <cell r="D149">
            <v>0</v>
          </cell>
          <cell r="F149">
            <v>0</v>
          </cell>
          <cell r="J149">
            <v>0</v>
          </cell>
          <cell r="L149">
            <v>0</v>
          </cell>
          <cell r="M149">
            <v>0</v>
          </cell>
          <cell r="N149">
            <v>0</v>
          </cell>
          <cell r="O149">
            <v>0</v>
          </cell>
          <cell r="S149">
            <v>0</v>
          </cell>
          <cell r="T149">
            <v>0</v>
          </cell>
        </row>
        <row r="150">
          <cell r="A150">
            <v>0</v>
          </cell>
          <cell r="B150">
            <v>1146</v>
          </cell>
          <cell r="D150">
            <v>0</v>
          </cell>
          <cell r="F150">
            <v>0</v>
          </cell>
          <cell r="J150">
            <v>0</v>
          </cell>
          <cell r="L150">
            <v>0</v>
          </cell>
          <cell r="M150">
            <v>0</v>
          </cell>
          <cell r="N150">
            <v>0</v>
          </cell>
          <cell r="O150">
            <v>0</v>
          </cell>
          <cell r="S150">
            <v>0</v>
          </cell>
          <cell r="T150">
            <v>0</v>
          </cell>
        </row>
        <row r="151">
          <cell r="A151">
            <v>0</v>
          </cell>
          <cell r="B151">
            <v>1147</v>
          </cell>
          <cell r="D151">
            <v>0</v>
          </cell>
          <cell r="F151">
            <v>0</v>
          </cell>
          <cell r="J151">
            <v>0</v>
          </cell>
          <cell r="L151">
            <v>0</v>
          </cell>
          <cell r="M151">
            <v>0</v>
          </cell>
          <cell r="N151">
            <v>0</v>
          </cell>
          <cell r="O151">
            <v>0</v>
          </cell>
          <cell r="S151">
            <v>0</v>
          </cell>
          <cell r="T151">
            <v>0</v>
          </cell>
        </row>
        <row r="152">
          <cell r="A152">
            <v>0</v>
          </cell>
          <cell r="B152">
            <v>1148</v>
          </cell>
          <cell r="D152">
            <v>0</v>
          </cell>
          <cell r="F152">
            <v>0</v>
          </cell>
          <cell r="J152">
            <v>0</v>
          </cell>
          <cell r="L152">
            <v>0</v>
          </cell>
          <cell r="M152">
            <v>0</v>
          </cell>
          <cell r="N152">
            <v>0</v>
          </cell>
          <cell r="O152">
            <v>0</v>
          </cell>
          <cell r="S152">
            <v>0</v>
          </cell>
          <cell r="T152">
            <v>0</v>
          </cell>
        </row>
        <row r="153">
          <cell r="A153">
            <v>0</v>
          </cell>
          <cell r="B153">
            <v>1149</v>
          </cell>
          <cell r="D153">
            <v>0</v>
          </cell>
          <cell r="F153">
            <v>0</v>
          </cell>
          <cell r="J153">
            <v>0</v>
          </cell>
          <cell r="L153">
            <v>0</v>
          </cell>
          <cell r="M153">
            <v>0</v>
          </cell>
          <cell r="N153">
            <v>0</v>
          </cell>
          <cell r="O153">
            <v>0</v>
          </cell>
          <cell r="S153">
            <v>0</v>
          </cell>
          <cell r="T153">
            <v>0</v>
          </cell>
        </row>
        <row r="154">
          <cell r="A154">
            <v>0</v>
          </cell>
          <cell r="B154">
            <v>1150</v>
          </cell>
          <cell r="D154">
            <v>0</v>
          </cell>
          <cell r="F154">
            <v>0</v>
          </cell>
          <cell r="J154">
            <v>0</v>
          </cell>
          <cell r="L154">
            <v>0</v>
          </cell>
          <cell r="M154">
            <v>0</v>
          </cell>
          <cell r="N154">
            <v>0</v>
          </cell>
          <cell r="O154">
            <v>0</v>
          </cell>
          <cell r="S154">
            <v>0</v>
          </cell>
          <cell r="T154">
            <v>0</v>
          </cell>
        </row>
        <row r="155">
          <cell r="A155">
            <v>0</v>
          </cell>
          <cell r="B155">
            <v>1151</v>
          </cell>
          <cell r="D155">
            <v>0</v>
          </cell>
          <cell r="F155">
            <v>0</v>
          </cell>
          <cell r="J155">
            <v>0</v>
          </cell>
          <cell r="L155">
            <v>0</v>
          </cell>
          <cell r="M155">
            <v>0</v>
          </cell>
          <cell r="N155">
            <v>0</v>
          </cell>
          <cell r="O155">
            <v>0</v>
          </cell>
          <cell r="S155">
            <v>0</v>
          </cell>
          <cell r="T155">
            <v>0</v>
          </cell>
        </row>
        <row r="156">
          <cell r="A156">
            <v>0</v>
          </cell>
          <cell r="B156">
            <v>1152</v>
          </cell>
          <cell r="D156">
            <v>0</v>
          </cell>
          <cell r="F156">
            <v>0</v>
          </cell>
          <cell r="J156">
            <v>0</v>
          </cell>
          <cell r="L156">
            <v>0</v>
          </cell>
          <cell r="M156">
            <v>0</v>
          </cell>
          <cell r="N156">
            <v>0</v>
          </cell>
          <cell r="O156">
            <v>0</v>
          </cell>
          <cell r="S156">
            <v>0</v>
          </cell>
          <cell r="T156">
            <v>0</v>
          </cell>
        </row>
        <row r="157">
          <cell r="A157">
            <v>0</v>
          </cell>
          <cell r="B157">
            <v>1153</v>
          </cell>
          <cell r="D157">
            <v>0</v>
          </cell>
          <cell r="F157">
            <v>0</v>
          </cell>
          <cell r="J157">
            <v>0</v>
          </cell>
          <cell r="L157">
            <v>0</v>
          </cell>
          <cell r="M157">
            <v>0</v>
          </cell>
          <cell r="N157">
            <v>0</v>
          </cell>
          <cell r="O157">
            <v>0</v>
          </cell>
          <cell r="S157">
            <v>0</v>
          </cell>
          <cell r="T157">
            <v>0</v>
          </cell>
        </row>
        <row r="158">
          <cell r="A158">
            <v>0</v>
          </cell>
          <cell r="B158">
            <v>1154</v>
          </cell>
          <cell r="D158">
            <v>0</v>
          </cell>
          <cell r="F158">
            <v>0</v>
          </cell>
          <cell r="J158">
            <v>0</v>
          </cell>
          <cell r="L158">
            <v>0</v>
          </cell>
          <cell r="M158">
            <v>0</v>
          </cell>
          <cell r="N158">
            <v>0</v>
          </cell>
          <cell r="O158">
            <v>0</v>
          </cell>
          <cell r="S158">
            <v>0</v>
          </cell>
          <cell r="T158">
            <v>0</v>
          </cell>
        </row>
        <row r="159">
          <cell r="A159">
            <v>0</v>
          </cell>
          <cell r="B159">
            <v>1155</v>
          </cell>
          <cell r="D159">
            <v>0</v>
          </cell>
          <cell r="F159">
            <v>0</v>
          </cell>
          <cell r="J159">
            <v>0</v>
          </cell>
          <cell r="L159">
            <v>0</v>
          </cell>
          <cell r="M159">
            <v>0</v>
          </cell>
          <cell r="N159">
            <v>0</v>
          </cell>
          <cell r="O159">
            <v>0</v>
          </cell>
          <cell r="S159">
            <v>0</v>
          </cell>
          <cell r="T159">
            <v>0</v>
          </cell>
        </row>
        <row r="160">
          <cell r="A160">
            <v>0</v>
          </cell>
          <cell r="B160">
            <v>1156</v>
          </cell>
          <cell r="D160">
            <v>0</v>
          </cell>
          <cell r="F160">
            <v>0</v>
          </cell>
          <cell r="J160">
            <v>0</v>
          </cell>
          <cell r="L160">
            <v>0</v>
          </cell>
          <cell r="M160">
            <v>0</v>
          </cell>
          <cell r="N160">
            <v>0</v>
          </cell>
          <cell r="O160">
            <v>0</v>
          </cell>
          <cell r="S160">
            <v>0</v>
          </cell>
          <cell r="T160">
            <v>0</v>
          </cell>
        </row>
        <row r="161">
          <cell r="A161">
            <v>0</v>
          </cell>
          <cell r="B161">
            <v>1157</v>
          </cell>
          <cell r="D161">
            <v>0</v>
          </cell>
          <cell r="F161">
            <v>0</v>
          </cell>
          <cell r="J161">
            <v>0</v>
          </cell>
          <cell r="L161">
            <v>0</v>
          </cell>
          <cell r="M161">
            <v>0</v>
          </cell>
          <cell r="N161">
            <v>0</v>
          </cell>
          <cell r="O161">
            <v>0</v>
          </cell>
          <cell r="S161">
            <v>0</v>
          </cell>
          <cell r="T161">
            <v>0</v>
          </cell>
        </row>
        <row r="162">
          <cell r="A162">
            <v>0</v>
          </cell>
          <cell r="B162">
            <v>1158</v>
          </cell>
          <cell r="D162">
            <v>0</v>
          </cell>
          <cell r="F162">
            <v>0</v>
          </cell>
          <cell r="J162">
            <v>0</v>
          </cell>
          <cell r="L162">
            <v>0</v>
          </cell>
          <cell r="M162">
            <v>0</v>
          </cell>
          <cell r="N162">
            <v>0</v>
          </cell>
          <cell r="O162">
            <v>0</v>
          </cell>
          <cell r="S162">
            <v>0</v>
          </cell>
          <cell r="T162">
            <v>0</v>
          </cell>
        </row>
        <row r="163">
          <cell r="A163">
            <v>0</v>
          </cell>
          <cell r="B163">
            <v>1159</v>
          </cell>
          <cell r="D163">
            <v>0</v>
          </cell>
          <cell r="F163">
            <v>0</v>
          </cell>
          <cell r="J163">
            <v>0</v>
          </cell>
          <cell r="L163">
            <v>0</v>
          </cell>
          <cell r="M163">
            <v>0</v>
          </cell>
          <cell r="N163">
            <v>0</v>
          </cell>
          <cell r="O163">
            <v>0</v>
          </cell>
          <cell r="S163">
            <v>0</v>
          </cell>
          <cell r="T163">
            <v>0</v>
          </cell>
        </row>
        <row r="164">
          <cell r="A164">
            <v>0</v>
          </cell>
          <cell r="B164">
            <v>1160</v>
          </cell>
          <cell r="D164">
            <v>0</v>
          </cell>
          <cell r="F164">
            <v>0</v>
          </cell>
          <cell r="J164">
            <v>0</v>
          </cell>
          <cell r="L164">
            <v>0</v>
          </cell>
          <cell r="M164">
            <v>0</v>
          </cell>
          <cell r="N164">
            <v>0</v>
          </cell>
          <cell r="O164">
            <v>0</v>
          </cell>
          <cell r="S164">
            <v>0</v>
          </cell>
          <cell r="T164">
            <v>0</v>
          </cell>
        </row>
        <row r="165">
          <cell r="A165">
            <v>0</v>
          </cell>
          <cell r="B165">
            <v>1161</v>
          </cell>
          <cell r="D165">
            <v>0</v>
          </cell>
          <cell r="F165">
            <v>0</v>
          </cell>
          <cell r="J165">
            <v>0</v>
          </cell>
          <cell r="L165">
            <v>0</v>
          </cell>
          <cell r="M165">
            <v>0</v>
          </cell>
          <cell r="N165">
            <v>0</v>
          </cell>
          <cell r="O165">
            <v>0</v>
          </cell>
          <cell r="S165">
            <v>0</v>
          </cell>
          <cell r="T165">
            <v>0</v>
          </cell>
        </row>
        <row r="166">
          <cell r="A166">
            <v>0</v>
          </cell>
          <cell r="B166">
            <v>1162</v>
          </cell>
          <cell r="D166">
            <v>0</v>
          </cell>
          <cell r="F166">
            <v>0</v>
          </cell>
          <cell r="J166">
            <v>0</v>
          </cell>
          <cell r="L166">
            <v>0</v>
          </cell>
          <cell r="M166">
            <v>0</v>
          </cell>
          <cell r="N166">
            <v>0</v>
          </cell>
          <cell r="O166">
            <v>0</v>
          </cell>
          <cell r="S166">
            <v>0</v>
          </cell>
          <cell r="T166">
            <v>0</v>
          </cell>
        </row>
        <row r="167">
          <cell r="A167">
            <v>0</v>
          </cell>
          <cell r="B167">
            <v>1163</v>
          </cell>
          <cell r="D167">
            <v>0</v>
          </cell>
          <cell r="F167">
            <v>0</v>
          </cell>
          <cell r="J167">
            <v>0</v>
          </cell>
          <cell r="L167">
            <v>0</v>
          </cell>
          <cell r="M167">
            <v>0</v>
          </cell>
          <cell r="N167">
            <v>0</v>
          </cell>
          <cell r="O167">
            <v>0</v>
          </cell>
          <cell r="S167">
            <v>0</v>
          </cell>
          <cell r="T167">
            <v>0</v>
          </cell>
        </row>
        <row r="168">
          <cell r="A168">
            <v>0</v>
          </cell>
          <cell r="B168">
            <v>1164</v>
          </cell>
          <cell r="D168">
            <v>0</v>
          </cell>
          <cell r="F168">
            <v>0</v>
          </cell>
          <cell r="J168">
            <v>0</v>
          </cell>
          <cell r="L168">
            <v>0</v>
          </cell>
          <cell r="M168">
            <v>0</v>
          </cell>
          <cell r="N168">
            <v>0</v>
          </cell>
          <cell r="O168">
            <v>0</v>
          </cell>
          <cell r="S168">
            <v>0</v>
          </cell>
          <cell r="T168">
            <v>0</v>
          </cell>
        </row>
        <row r="169">
          <cell r="A169">
            <v>0</v>
          </cell>
          <cell r="B169">
            <v>1165</v>
          </cell>
          <cell r="D169">
            <v>0</v>
          </cell>
          <cell r="F169">
            <v>0</v>
          </cell>
          <cell r="J169">
            <v>0</v>
          </cell>
          <cell r="L169">
            <v>0</v>
          </cell>
          <cell r="M169">
            <v>0</v>
          </cell>
          <cell r="N169">
            <v>0</v>
          </cell>
          <cell r="O169">
            <v>0</v>
          </cell>
          <cell r="S169">
            <v>0</v>
          </cell>
          <cell r="T169">
            <v>0</v>
          </cell>
        </row>
        <row r="170">
          <cell r="A170">
            <v>0</v>
          </cell>
          <cell r="B170">
            <v>1166</v>
          </cell>
          <cell r="D170">
            <v>0</v>
          </cell>
          <cell r="F170">
            <v>0</v>
          </cell>
          <cell r="J170">
            <v>0</v>
          </cell>
          <cell r="L170">
            <v>0</v>
          </cell>
          <cell r="M170">
            <v>0</v>
          </cell>
          <cell r="N170">
            <v>0</v>
          </cell>
          <cell r="O170">
            <v>0</v>
          </cell>
          <cell r="S170">
            <v>0</v>
          </cell>
          <cell r="T170">
            <v>0</v>
          </cell>
        </row>
        <row r="171">
          <cell r="A171">
            <v>0</v>
          </cell>
          <cell r="B171">
            <v>1167</v>
          </cell>
          <cell r="D171">
            <v>0</v>
          </cell>
          <cell r="F171">
            <v>0</v>
          </cell>
          <cell r="J171">
            <v>0</v>
          </cell>
          <cell r="L171">
            <v>0</v>
          </cell>
          <cell r="M171">
            <v>0</v>
          </cell>
          <cell r="N171">
            <v>0</v>
          </cell>
          <cell r="O171">
            <v>0</v>
          </cell>
          <cell r="S171">
            <v>0</v>
          </cell>
          <cell r="T171">
            <v>0</v>
          </cell>
        </row>
        <row r="172">
          <cell r="A172">
            <v>0</v>
          </cell>
          <cell r="B172">
            <v>1168</v>
          </cell>
          <cell r="D172">
            <v>0</v>
          </cell>
          <cell r="F172">
            <v>0</v>
          </cell>
          <cell r="J172">
            <v>0</v>
          </cell>
          <cell r="L172">
            <v>0</v>
          </cell>
          <cell r="M172">
            <v>0</v>
          </cell>
          <cell r="N172">
            <v>0</v>
          </cell>
          <cell r="O172">
            <v>0</v>
          </cell>
          <cell r="S172">
            <v>0</v>
          </cell>
          <cell r="T172">
            <v>0</v>
          </cell>
        </row>
        <row r="173">
          <cell r="A173">
            <v>0</v>
          </cell>
          <cell r="B173">
            <v>1169</v>
          </cell>
          <cell r="D173">
            <v>0</v>
          </cell>
          <cell r="F173">
            <v>0</v>
          </cell>
          <cell r="J173">
            <v>0</v>
          </cell>
          <cell r="L173">
            <v>0</v>
          </cell>
          <cell r="M173">
            <v>0</v>
          </cell>
          <cell r="N173">
            <v>0</v>
          </cell>
          <cell r="O173">
            <v>0</v>
          </cell>
          <cell r="S173">
            <v>0</v>
          </cell>
          <cell r="T173">
            <v>0</v>
          </cell>
        </row>
        <row r="174">
          <cell r="A174">
            <v>0</v>
          </cell>
          <cell r="B174">
            <v>1170</v>
          </cell>
          <cell r="D174">
            <v>0</v>
          </cell>
          <cell r="F174">
            <v>0</v>
          </cell>
          <cell r="J174">
            <v>0</v>
          </cell>
          <cell r="L174">
            <v>0</v>
          </cell>
          <cell r="M174">
            <v>0</v>
          </cell>
          <cell r="N174">
            <v>0</v>
          </cell>
          <cell r="O174">
            <v>0</v>
          </cell>
          <cell r="S174">
            <v>0</v>
          </cell>
          <cell r="T174">
            <v>0</v>
          </cell>
        </row>
        <row r="175">
          <cell r="A175">
            <v>0</v>
          </cell>
          <cell r="B175">
            <v>1171</v>
          </cell>
          <cell r="D175">
            <v>0</v>
          </cell>
          <cell r="F175">
            <v>0</v>
          </cell>
          <cell r="J175">
            <v>0</v>
          </cell>
          <cell r="L175">
            <v>0</v>
          </cell>
          <cell r="M175">
            <v>0</v>
          </cell>
          <cell r="N175">
            <v>0</v>
          </cell>
          <cell r="O175">
            <v>0</v>
          </cell>
          <cell r="S175">
            <v>0</v>
          </cell>
          <cell r="T175">
            <v>0</v>
          </cell>
        </row>
        <row r="176">
          <cell r="A176">
            <v>0</v>
          </cell>
          <cell r="B176">
            <v>1172</v>
          </cell>
          <cell r="D176">
            <v>0</v>
          </cell>
          <cell r="F176">
            <v>0</v>
          </cell>
          <cell r="J176">
            <v>0</v>
          </cell>
          <cell r="L176">
            <v>0</v>
          </cell>
          <cell r="M176">
            <v>0</v>
          </cell>
          <cell r="N176">
            <v>0</v>
          </cell>
          <cell r="O176">
            <v>0</v>
          </cell>
          <cell r="S176">
            <v>0</v>
          </cell>
          <cell r="T176">
            <v>0</v>
          </cell>
        </row>
        <row r="177">
          <cell r="A177">
            <v>0</v>
          </cell>
          <cell r="B177">
            <v>1173</v>
          </cell>
          <cell r="D177">
            <v>0</v>
          </cell>
          <cell r="F177">
            <v>0</v>
          </cell>
          <cell r="J177">
            <v>0</v>
          </cell>
          <cell r="L177">
            <v>0</v>
          </cell>
          <cell r="M177">
            <v>0</v>
          </cell>
          <cell r="N177">
            <v>0</v>
          </cell>
          <cell r="O177">
            <v>0</v>
          </cell>
          <cell r="S177">
            <v>0</v>
          </cell>
          <cell r="T177">
            <v>0</v>
          </cell>
        </row>
        <row r="178">
          <cell r="A178">
            <v>0</v>
          </cell>
          <cell r="B178">
            <v>1174</v>
          </cell>
          <cell r="D178">
            <v>0</v>
          </cell>
          <cell r="F178">
            <v>0</v>
          </cell>
          <cell r="J178">
            <v>0</v>
          </cell>
          <cell r="L178">
            <v>0</v>
          </cell>
          <cell r="M178">
            <v>0</v>
          </cell>
          <cell r="N178">
            <v>0</v>
          </cell>
          <cell r="O178">
            <v>0</v>
          </cell>
          <cell r="S178">
            <v>0</v>
          </cell>
          <cell r="T178">
            <v>0</v>
          </cell>
        </row>
        <row r="179">
          <cell r="A179">
            <v>0</v>
          </cell>
          <cell r="B179">
            <v>1175</v>
          </cell>
          <cell r="D179">
            <v>0</v>
          </cell>
          <cell r="F179">
            <v>0</v>
          </cell>
          <cell r="J179">
            <v>0</v>
          </cell>
          <cell r="L179">
            <v>0</v>
          </cell>
          <cell r="M179">
            <v>0</v>
          </cell>
          <cell r="N179">
            <v>0</v>
          </cell>
          <cell r="O179">
            <v>0</v>
          </cell>
          <cell r="S179">
            <v>0</v>
          </cell>
          <cell r="T179">
            <v>0</v>
          </cell>
        </row>
        <row r="180">
          <cell r="A180">
            <v>0</v>
          </cell>
          <cell r="B180">
            <v>1176</v>
          </cell>
          <cell r="D180">
            <v>0</v>
          </cell>
          <cell r="F180">
            <v>0</v>
          </cell>
          <cell r="J180">
            <v>0</v>
          </cell>
          <cell r="L180">
            <v>0</v>
          </cell>
          <cell r="M180">
            <v>0</v>
          </cell>
          <cell r="N180">
            <v>0</v>
          </cell>
          <cell r="O180">
            <v>0</v>
          </cell>
          <cell r="S180">
            <v>0</v>
          </cell>
          <cell r="T180">
            <v>0</v>
          </cell>
        </row>
        <row r="181">
          <cell r="A181">
            <v>0</v>
          </cell>
          <cell r="B181">
            <v>1177</v>
          </cell>
          <cell r="D181">
            <v>0</v>
          </cell>
          <cell r="F181">
            <v>0</v>
          </cell>
          <cell r="J181">
            <v>0</v>
          </cell>
          <cell r="L181">
            <v>0</v>
          </cell>
          <cell r="M181">
            <v>0</v>
          </cell>
          <cell r="N181">
            <v>0</v>
          </cell>
          <cell r="O181">
            <v>0</v>
          </cell>
          <cell r="S181">
            <v>0</v>
          </cell>
          <cell r="T181">
            <v>0</v>
          </cell>
        </row>
        <row r="182">
          <cell r="A182">
            <v>0</v>
          </cell>
          <cell r="B182">
            <v>1178</v>
          </cell>
          <cell r="D182">
            <v>0</v>
          </cell>
          <cell r="F182">
            <v>0</v>
          </cell>
          <cell r="J182">
            <v>0</v>
          </cell>
          <cell r="L182">
            <v>0</v>
          </cell>
          <cell r="M182">
            <v>0</v>
          </cell>
          <cell r="N182">
            <v>0</v>
          </cell>
          <cell r="O182">
            <v>0</v>
          </cell>
          <cell r="S182">
            <v>0</v>
          </cell>
          <cell r="T182">
            <v>0</v>
          </cell>
        </row>
        <row r="183">
          <cell r="A183">
            <v>0</v>
          </cell>
          <cell r="B183">
            <v>1179</v>
          </cell>
          <cell r="D183">
            <v>0</v>
          </cell>
          <cell r="F183">
            <v>0</v>
          </cell>
          <cell r="J183">
            <v>0</v>
          </cell>
          <cell r="L183">
            <v>0</v>
          </cell>
          <cell r="M183">
            <v>0</v>
          </cell>
          <cell r="N183">
            <v>0</v>
          </cell>
          <cell r="O183">
            <v>0</v>
          </cell>
          <cell r="S183">
            <v>0</v>
          </cell>
          <cell r="T183">
            <v>0</v>
          </cell>
        </row>
        <row r="184">
          <cell r="A184">
            <v>0</v>
          </cell>
          <cell r="B184">
            <v>1180</v>
          </cell>
          <cell r="D184">
            <v>0</v>
          </cell>
          <cell r="F184">
            <v>0</v>
          </cell>
          <cell r="J184">
            <v>0</v>
          </cell>
          <cell r="L184">
            <v>0</v>
          </cell>
          <cell r="M184">
            <v>0</v>
          </cell>
          <cell r="N184">
            <v>0</v>
          </cell>
          <cell r="O184">
            <v>0</v>
          </cell>
          <cell r="S184">
            <v>0</v>
          </cell>
          <cell r="T184">
            <v>0</v>
          </cell>
        </row>
        <row r="185">
          <cell r="A185">
            <v>0</v>
          </cell>
          <cell r="B185">
            <v>1181</v>
          </cell>
          <cell r="D185">
            <v>0</v>
          </cell>
          <cell r="F185">
            <v>0</v>
          </cell>
          <cell r="J185">
            <v>0</v>
          </cell>
          <cell r="L185">
            <v>0</v>
          </cell>
          <cell r="M185">
            <v>0</v>
          </cell>
          <cell r="N185">
            <v>0</v>
          </cell>
          <cell r="O185">
            <v>0</v>
          </cell>
          <cell r="S185">
            <v>0</v>
          </cell>
          <cell r="T185">
            <v>0</v>
          </cell>
        </row>
        <row r="186">
          <cell r="A186">
            <v>0</v>
          </cell>
          <cell r="B186">
            <v>1182</v>
          </cell>
          <cell r="D186">
            <v>0</v>
          </cell>
          <cell r="F186">
            <v>0</v>
          </cell>
          <cell r="J186">
            <v>0</v>
          </cell>
          <cell r="L186">
            <v>0</v>
          </cell>
          <cell r="M186">
            <v>0</v>
          </cell>
          <cell r="N186">
            <v>0</v>
          </cell>
          <cell r="O186">
            <v>0</v>
          </cell>
          <cell r="S186">
            <v>0</v>
          </cell>
          <cell r="T186">
            <v>0</v>
          </cell>
        </row>
        <row r="187">
          <cell r="A187">
            <v>0</v>
          </cell>
          <cell r="B187">
            <v>1183</v>
          </cell>
          <cell r="D187">
            <v>0</v>
          </cell>
          <cell r="F187">
            <v>0</v>
          </cell>
          <cell r="J187">
            <v>0</v>
          </cell>
          <cell r="L187">
            <v>0</v>
          </cell>
          <cell r="M187">
            <v>0</v>
          </cell>
          <cell r="N187">
            <v>0</v>
          </cell>
          <cell r="O187">
            <v>0</v>
          </cell>
          <cell r="S187">
            <v>0</v>
          </cell>
          <cell r="T187">
            <v>0</v>
          </cell>
        </row>
        <row r="188">
          <cell r="A188">
            <v>0</v>
          </cell>
          <cell r="B188">
            <v>1184</v>
          </cell>
          <cell r="D188">
            <v>0</v>
          </cell>
          <cell r="F188">
            <v>0</v>
          </cell>
          <cell r="J188">
            <v>0</v>
          </cell>
          <cell r="L188">
            <v>0</v>
          </cell>
          <cell r="M188">
            <v>0</v>
          </cell>
          <cell r="N188">
            <v>0</v>
          </cell>
          <cell r="O188">
            <v>0</v>
          </cell>
          <cell r="S188">
            <v>0</v>
          </cell>
          <cell r="T188">
            <v>0</v>
          </cell>
        </row>
        <row r="189">
          <cell r="A189">
            <v>0</v>
          </cell>
          <cell r="B189">
            <v>1185</v>
          </cell>
          <cell r="D189">
            <v>0</v>
          </cell>
          <cell r="F189">
            <v>0</v>
          </cell>
          <cell r="J189">
            <v>0</v>
          </cell>
          <cell r="L189">
            <v>0</v>
          </cell>
          <cell r="M189">
            <v>0</v>
          </cell>
          <cell r="N189">
            <v>0</v>
          </cell>
          <cell r="O189">
            <v>0</v>
          </cell>
          <cell r="S189">
            <v>0</v>
          </cell>
          <cell r="T189">
            <v>0</v>
          </cell>
        </row>
        <row r="190">
          <cell r="A190">
            <v>0</v>
          </cell>
          <cell r="B190">
            <v>1186</v>
          </cell>
          <cell r="D190">
            <v>0</v>
          </cell>
          <cell r="F190">
            <v>0</v>
          </cell>
          <cell r="J190">
            <v>0</v>
          </cell>
          <cell r="L190">
            <v>0</v>
          </cell>
          <cell r="M190">
            <v>0</v>
          </cell>
          <cell r="N190">
            <v>0</v>
          </cell>
          <cell r="O190">
            <v>0</v>
          </cell>
          <cell r="S190">
            <v>0</v>
          </cell>
          <cell r="T190">
            <v>0</v>
          </cell>
        </row>
        <row r="191">
          <cell r="A191">
            <v>0</v>
          </cell>
          <cell r="B191">
            <v>1187</v>
          </cell>
          <cell r="D191">
            <v>0</v>
          </cell>
          <cell r="F191">
            <v>0</v>
          </cell>
          <cell r="J191">
            <v>0</v>
          </cell>
          <cell r="L191">
            <v>0</v>
          </cell>
          <cell r="M191">
            <v>0</v>
          </cell>
          <cell r="N191">
            <v>0</v>
          </cell>
          <cell r="O191">
            <v>0</v>
          </cell>
          <cell r="S191">
            <v>0</v>
          </cell>
          <cell r="T191">
            <v>0</v>
          </cell>
        </row>
        <row r="192">
          <cell r="A192">
            <v>0</v>
          </cell>
          <cell r="B192">
            <v>1188</v>
          </cell>
          <cell r="D192">
            <v>0</v>
          </cell>
          <cell r="F192">
            <v>0</v>
          </cell>
          <cell r="J192">
            <v>0</v>
          </cell>
          <cell r="L192">
            <v>0</v>
          </cell>
          <cell r="M192">
            <v>0</v>
          </cell>
          <cell r="N192">
            <v>0</v>
          </cell>
          <cell r="O192">
            <v>0</v>
          </cell>
          <cell r="S192">
            <v>0</v>
          </cell>
          <cell r="T192">
            <v>0</v>
          </cell>
        </row>
        <row r="193">
          <cell r="A193">
            <v>0</v>
          </cell>
          <cell r="B193">
            <v>1189</v>
          </cell>
          <cell r="D193">
            <v>0</v>
          </cell>
          <cell r="F193">
            <v>0</v>
          </cell>
          <cell r="J193">
            <v>0</v>
          </cell>
          <cell r="L193">
            <v>0</v>
          </cell>
          <cell r="M193">
            <v>0</v>
          </cell>
          <cell r="N193">
            <v>0</v>
          </cell>
          <cell r="O193">
            <v>0</v>
          </cell>
          <cell r="S193">
            <v>0</v>
          </cell>
          <cell r="T193">
            <v>0</v>
          </cell>
        </row>
        <row r="194">
          <cell r="A194">
            <v>0</v>
          </cell>
          <cell r="B194">
            <v>1190</v>
          </cell>
          <cell r="D194">
            <v>0</v>
          </cell>
          <cell r="F194">
            <v>0</v>
          </cell>
          <cell r="J194">
            <v>0</v>
          </cell>
          <cell r="L194">
            <v>0</v>
          </cell>
          <cell r="M194">
            <v>0</v>
          </cell>
          <cell r="N194">
            <v>0</v>
          </cell>
          <cell r="O194">
            <v>0</v>
          </cell>
          <cell r="S194">
            <v>0</v>
          </cell>
          <cell r="T194">
            <v>0</v>
          </cell>
        </row>
        <row r="195">
          <cell r="A195">
            <v>0</v>
          </cell>
          <cell r="B195">
            <v>1191</v>
          </cell>
          <cell r="D195">
            <v>0</v>
          </cell>
          <cell r="F195">
            <v>0</v>
          </cell>
          <cell r="J195">
            <v>0</v>
          </cell>
          <cell r="L195">
            <v>0</v>
          </cell>
          <cell r="M195">
            <v>0</v>
          </cell>
          <cell r="N195">
            <v>0</v>
          </cell>
          <cell r="O195">
            <v>0</v>
          </cell>
          <cell r="S195">
            <v>0</v>
          </cell>
          <cell r="T195">
            <v>0</v>
          </cell>
        </row>
        <row r="196">
          <cell r="A196">
            <v>0</v>
          </cell>
          <cell r="B196">
            <v>1192</v>
          </cell>
          <cell r="D196">
            <v>0</v>
          </cell>
          <cell r="F196">
            <v>0</v>
          </cell>
          <cell r="J196">
            <v>0</v>
          </cell>
          <cell r="L196">
            <v>0</v>
          </cell>
          <cell r="M196">
            <v>0</v>
          </cell>
          <cell r="N196">
            <v>0</v>
          </cell>
          <cell r="O196">
            <v>0</v>
          </cell>
          <cell r="S196">
            <v>0</v>
          </cell>
          <cell r="T196">
            <v>0</v>
          </cell>
        </row>
        <row r="197">
          <cell r="A197">
            <v>0</v>
          </cell>
          <cell r="B197">
            <v>1193</v>
          </cell>
          <cell r="D197">
            <v>0</v>
          </cell>
          <cell r="F197">
            <v>0</v>
          </cell>
          <cell r="J197">
            <v>0</v>
          </cell>
          <cell r="L197">
            <v>0</v>
          </cell>
          <cell r="M197">
            <v>0</v>
          </cell>
          <cell r="N197">
            <v>0</v>
          </cell>
          <cell r="O197">
            <v>0</v>
          </cell>
          <cell r="S197">
            <v>0</v>
          </cell>
          <cell r="T197">
            <v>0</v>
          </cell>
        </row>
        <row r="198">
          <cell r="A198">
            <v>0</v>
          </cell>
          <cell r="B198">
            <v>1194</v>
          </cell>
          <cell r="D198">
            <v>0</v>
          </cell>
          <cell r="F198">
            <v>0</v>
          </cell>
          <cell r="J198">
            <v>0</v>
          </cell>
          <cell r="L198">
            <v>0</v>
          </cell>
          <cell r="M198">
            <v>0</v>
          </cell>
          <cell r="N198">
            <v>0</v>
          </cell>
          <cell r="O198">
            <v>0</v>
          </cell>
          <cell r="S198">
            <v>0</v>
          </cell>
          <cell r="T198">
            <v>0</v>
          </cell>
        </row>
        <row r="199">
          <cell r="A199">
            <v>0</v>
          </cell>
          <cell r="B199">
            <v>1195</v>
          </cell>
          <cell r="D199">
            <v>0</v>
          </cell>
          <cell r="F199">
            <v>0</v>
          </cell>
          <cell r="J199">
            <v>0</v>
          </cell>
          <cell r="L199">
            <v>0</v>
          </cell>
          <cell r="M199">
            <v>0</v>
          </cell>
          <cell r="N199">
            <v>0</v>
          </cell>
          <cell r="O199">
            <v>0</v>
          </cell>
          <cell r="S199">
            <v>0</v>
          </cell>
          <cell r="T199">
            <v>0</v>
          </cell>
        </row>
        <row r="200">
          <cell r="A200">
            <v>0</v>
          </cell>
          <cell r="B200">
            <v>1196</v>
          </cell>
          <cell r="D200">
            <v>0</v>
          </cell>
          <cell r="F200">
            <v>0</v>
          </cell>
          <cell r="J200">
            <v>0</v>
          </cell>
          <cell r="L200">
            <v>0</v>
          </cell>
          <cell r="M200">
            <v>0</v>
          </cell>
          <cell r="N200">
            <v>0</v>
          </cell>
          <cell r="O200">
            <v>0</v>
          </cell>
          <cell r="S200">
            <v>0</v>
          </cell>
          <cell r="T200">
            <v>0</v>
          </cell>
        </row>
        <row r="201">
          <cell r="A201">
            <v>0</v>
          </cell>
          <cell r="B201">
            <v>1197</v>
          </cell>
          <cell r="D201">
            <v>0</v>
          </cell>
          <cell r="F201">
            <v>0</v>
          </cell>
          <cell r="J201">
            <v>0</v>
          </cell>
          <cell r="L201">
            <v>0</v>
          </cell>
          <cell r="M201">
            <v>0</v>
          </cell>
          <cell r="N201">
            <v>0</v>
          </cell>
          <cell r="O201">
            <v>0</v>
          </cell>
          <cell r="S201">
            <v>0</v>
          </cell>
          <cell r="T201">
            <v>0</v>
          </cell>
        </row>
        <row r="202">
          <cell r="A202">
            <v>0</v>
          </cell>
          <cell r="B202">
            <v>1198</v>
          </cell>
          <cell r="D202">
            <v>0</v>
          </cell>
          <cell r="F202">
            <v>0</v>
          </cell>
          <cell r="J202">
            <v>0</v>
          </cell>
          <cell r="L202">
            <v>0</v>
          </cell>
          <cell r="M202">
            <v>0</v>
          </cell>
          <cell r="N202">
            <v>0</v>
          </cell>
          <cell r="O202">
            <v>0</v>
          </cell>
          <cell r="S202">
            <v>0</v>
          </cell>
          <cell r="T202">
            <v>0</v>
          </cell>
        </row>
        <row r="203">
          <cell r="A203">
            <v>0</v>
          </cell>
          <cell r="B203">
            <v>1199</v>
          </cell>
          <cell r="D203">
            <v>0</v>
          </cell>
          <cell r="F203">
            <v>0</v>
          </cell>
          <cell r="J203">
            <v>0</v>
          </cell>
          <cell r="L203">
            <v>0</v>
          </cell>
          <cell r="M203">
            <v>0</v>
          </cell>
          <cell r="N203">
            <v>0</v>
          </cell>
          <cell r="O203">
            <v>0</v>
          </cell>
          <cell r="S203">
            <v>0</v>
          </cell>
          <cell r="T203">
            <v>0</v>
          </cell>
        </row>
        <row r="204">
          <cell r="A204">
            <v>0</v>
          </cell>
          <cell r="B204">
            <v>1200</v>
          </cell>
          <cell r="D204">
            <v>0</v>
          </cell>
          <cell r="F204">
            <v>0</v>
          </cell>
          <cell r="J204">
            <v>0</v>
          </cell>
          <cell r="L204">
            <v>0</v>
          </cell>
          <cell r="M204">
            <v>0</v>
          </cell>
          <cell r="N204">
            <v>0</v>
          </cell>
          <cell r="O204">
            <v>0</v>
          </cell>
          <cell r="S204">
            <v>0</v>
          </cell>
          <cell r="T204">
            <v>0</v>
          </cell>
        </row>
        <row r="205">
          <cell r="A205">
            <v>0</v>
          </cell>
          <cell r="B205">
            <v>1201</v>
          </cell>
          <cell r="D205">
            <v>0</v>
          </cell>
          <cell r="F205">
            <v>0</v>
          </cell>
          <cell r="J205">
            <v>0</v>
          </cell>
          <cell r="L205">
            <v>0</v>
          </cell>
          <cell r="M205">
            <v>0</v>
          </cell>
          <cell r="N205">
            <v>0</v>
          </cell>
          <cell r="O205">
            <v>0</v>
          </cell>
          <cell r="S205">
            <v>0</v>
          </cell>
          <cell r="T205">
            <v>0</v>
          </cell>
        </row>
        <row r="206">
          <cell r="A206">
            <v>0</v>
          </cell>
          <cell r="B206">
            <v>1202</v>
          </cell>
          <cell r="D206">
            <v>0</v>
          </cell>
          <cell r="F206">
            <v>0</v>
          </cell>
          <cell r="J206">
            <v>0</v>
          </cell>
          <cell r="L206">
            <v>0</v>
          </cell>
          <cell r="M206">
            <v>0</v>
          </cell>
          <cell r="N206">
            <v>0</v>
          </cell>
          <cell r="O206">
            <v>0</v>
          </cell>
          <cell r="S206">
            <v>0</v>
          </cell>
          <cell r="T206">
            <v>0</v>
          </cell>
        </row>
        <row r="207">
          <cell r="A207">
            <v>0</v>
          </cell>
          <cell r="B207">
            <v>1203</v>
          </cell>
          <cell r="D207">
            <v>0</v>
          </cell>
          <cell r="F207">
            <v>0</v>
          </cell>
          <cell r="J207">
            <v>0</v>
          </cell>
          <cell r="L207">
            <v>0</v>
          </cell>
          <cell r="M207">
            <v>0</v>
          </cell>
          <cell r="N207">
            <v>0</v>
          </cell>
          <cell r="O207">
            <v>0</v>
          </cell>
          <cell r="S207">
            <v>0</v>
          </cell>
          <cell r="T207">
            <v>0</v>
          </cell>
        </row>
        <row r="208">
          <cell r="A208">
            <v>0</v>
          </cell>
          <cell r="B208">
            <v>1204</v>
          </cell>
          <cell r="D208">
            <v>0</v>
          </cell>
          <cell r="F208">
            <v>0</v>
          </cell>
          <cell r="J208">
            <v>0</v>
          </cell>
          <cell r="L208">
            <v>0</v>
          </cell>
          <cell r="M208">
            <v>0</v>
          </cell>
          <cell r="N208">
            <v>0</v>
          </cell>
          <cell r="O208">
            <v>0</v>
          </cell>
          <cell r="S208">
            <v>0</v>
          </cell>
          <cell r="T208">
            <v>0</v>
          </cell>
        </row>
        <row r="209">
          <cell r="A209">
            <v>0</v>
          </cell>
          <cell r="B209">
            <v>1205</v>
          </cell>
          <cell r="D209">
            <v>0</v>
          </cell>
          <cell r="F209">
            <v>0</v>
          </cell>
          <cell r="J209">
            <v>0</v>
          </cell>
          <cell r="L209">
            <v>0</v>
          </cell>
          <cell r="M209">
            <v>0</v>
          </cell>
          <cell r="N209">
            <v>0</v>
          </cell>
          <cell r="O209">
            <v>0</v>
          </cell>
          <cell r="S209">
            <v>0</v>
          </cell>
          <cell r="T209">
            <v>0</v>
          </cell>
        </row>
        <row r="210">
          <cell r="A210">
            <v>0</v>
          </cell>
          <cell r="B210">
            <v>1206</v>
          </cell>
          <cell r="D210">
            <v>0</v>
          </cell>
          <cell r="F210">
            <v>0</v>
          </cell>
          <cell r="J210">
            <v>0</v>
          </cell>
          <cell r="L210">
            <v>0</v>
          </cell>
          <cell r="M210">
            <v>0</v>
          </cell>
          <cell r="N210">
            <v>0</v>
          </cell>
          <cell r="O210">
            <v>0</v>
          </cell>
          <cell r="S210">
            <v>0</v>
          </cell>
          <cell r="T210">
            <v>0</v>
          </cell>
        </row>
        <row r="211">
          <cell r="A211">
            <v>0</v>
          </cell>
          <cell r="B211">
            <v>1207</v>
          </cell>
          <cell r="D211">
            <v>0</v>
          </cell>
          <cell r="F211">
            <v>0</v>
          </cell>
          <cell r="J211">
            <v>0</v>
          </cell>
          <cell r="L211">
            <v>0</v>
          </cell>
          <cell r="M211">
            <v>0</v>
          </cell>
          <cell r="N211">
            <v>0</v>
          </cell>
          <cell r="O211">
            <v>0</v>
          </cell>
          <cell r="S211">
            <v>0</v>
          </cell>
          <cell r="T211">
            <v>0</v>
          </cell>
        </row>
        <row r="212">
          <cell r="A212">
            <v>0</v>
          </cell>
          <cell r="B212">
            <v>1208</v>
          </cell>
          <cell r="D212">
            <v>0</v>
          </cell>
          <cell r="F212">
            <v>0</v>
          </cell>
          <cell r="J212">
            <v>0</v>
          </cell>
          <cell r="L212">
            <v>0</v>
          </cell>
          <cell r="M212">
            <v>0</v>
          </cell>
          <cell r="N212">
            <v>0</v>
          </cell>
          <cell r="O212">
            <v>0</v>
          </cell>
          <cell r="S212">
            <v>0</v>
          </cell>
          <cell r="T212">
            <v>0</v>
          </cell>
        </row>
        <row r="213">
          <cell r="A213">
            <v>0</v>
          </cell>
          <cell r="B213">
            <v>1209</v>
          </cell>
          <cell r="D213">
            <v>0</v>
          </cell>
          <cell r="F213">
            <v>0</v>
          </cell>
          <cell r="J213">
            <v>0</v>
          </cell>
          <cell r="L213">
            <v>0</v>
          </cell>
          <cell r="M213">
            <v>0</v>
          </cell>
          <cell r="N213">
            <v>0</v>
          </cell>
          <cell r="O213">
            <v>0</v>
          </cell>
          <cell r="S213">
            <v>0</v>
          </cell>
          <cell r="T213">
            <v>0</v>
          </cell>
        </row>
        <row r="214">
          <cell r="A214">
            <v>0</v>
          </cell>
          <cell r="B214">
            <v>1210</v>
          </cell>
          <cell r="D214">
            <v>0</v>
          </cell>
          <cell r="F214">
            <v>0</v>
          </cell>
          <cell r="J214">
            <v>0</v>
          </cell>
          <cell r="L214">
            <v>0</v>
          </cell>
          <cell r="M214">
            <v>0</v>
          </cell>
          <cell r="N214">
            <v>0</v>
          </cell>
          <cell r="O214">
            <v>0</v>
          </cell>
          <cell r="S214">
            <v>0</v>
          </cell>
          <cell r="T214">
            <v>0</v>
          </cell>
        </row>
        <row r="215">
          <cell r="A215">
            <v>0</v>
          </cell>
          <cell r="B215">
            <v>1211</v>
          </cell>
          <cell r="D215">
            <v>0</v>
          </cell>
          <cell r="F215">
            <v>0</v>
          </cell>
          <cell r="J215">
            <v>0</v>
          </cell>
          <cell r="L215">
            <v>0</v>
          </cell>
          <cell r="M215">
            <v>0</v>
          </cell>
          <cell r="N215">
            <v>0</v>
          </cell>
          <cell r="O215">
            <v>0</v>
          </cell>
          <cell r="S215">
            <v>0</v>
          </cell>
          <cell r="T215">
            <v>0</v>
          </cell>
        </row>
        <row r="216">
          <cell r="A216">
            <v>0</v>
          </cell>
          <cell r="B216">
            <v>1212</v>
          </cell>
          <cell r="D216">
            <v>0</v>
          </cell>
          <cell r="F216">
            <v>0</v>
          </cell>
          <cell r="J216">
            <v>0</v>
          </cell>
          <cell r="L216">
            <v>0</v>
          </cell>
          <cell r="M216">
            <v>0</v>
          </cell>
          <cell r="N216">
            <v>0</v>
          </cell>
          <cell r="O216">
            <v>0</v>
          </cell>
          <cell r="S216">
            <v>0</v>
          </cell>
          <cell r="T216">
            <v>0</v>
          </cell>
        </row>
        <row r="217">
          <cell r="A217">
            <v>0</v>
          </cell>
          <cell r="B217">
            <v>1213</v>
          </cell>
          <cell r="D217">
            <v>0</v>
          </cell>
          <cell r="F217">
            <v>0</v>
          </cell>
          <cell r="J217">
            <v>0</v>
          </cell>
          <cell r="L217">
            <v>0</v>
          </cell>
          <cell r="M217">
            <v>0</v>
          </cell>
          <cell r="N217">
            <v>0</v>
          </cell>
          <cell r="O217">
            <v>0</v>
          </cell>
          <cell r="S217">
            <v>0</v>
          </cell>
          <cell r="T217">
            <v>0</v>
          </cell>
        </row>
        <row r="218">
          <cell r="A218">
            <v>0</v>
          </cell>
          <cell r="B218">
            <v>1214</v>
          </cell>
          <cell r="D218">
            <v>0</v>
          </cell>
          <cell r="F218">
            <v>0</v>
          </cell>
          <cell r="J218">
            <v>0</v>
          </cell>
          <cell r="L218">
            <v>0</v>
          </cell>
          <cell r="M218">
            <v>0</v>
          </cell>
          <cell r="N218">
            <v>0</v>
          </cell>
          <cell r="O218">
            <v>0</v>
          </cell>
          <cell r="S218">
            <v>0</v>
          </cell>
          <cell r="T218">
            <v>0</v>
          </cell>
        </row>
        <row r="219">
          <cell r="A219">
            <v>0</v>
          </cell>
          <cell r="B219">
            <v>1215</v>
          </cell>
          <cell r="D219">
            <v>0</v>
          </cell>
          <cell r="F219">
            <v>0</v>
          </cell>
          <cell r="J219">
            <v>0</v>
          </cell>
          <cell r="L219">
            <v>0</v>
          </cell>
          <cell r="M219">
            <v>0</v>
          </cell>
          <cell r="N219">
            <v>0</v>
          </cell>
          <cell r="O219">
            <v>0</v>
          </cell>
          <cell r="S219">
            <v>0</v>
          </cell>
          <cell r="T219">
            <v>0</v>
          </cell>
        </row>
        <row r="220">
          <cell r="A220">
            <v>0</v>
          </cell>
          <cell r="B220">
            <v>1216</v>
          </cell>
          <cell r="D220">
            <v>0</v>
          </cell>
          <cell r="F220">
            <v>0</v>
          </cell>
          <cell r="J220">
            <v>0</v>
          </cell>
          <cell r="L220">
            <v>0</v>
          </cell>
          <cell r="M220">
            <v>0</v>
          </cell>
          <cell r="N220">
            <v>0</v>
          </cell>
          <cell r="O220">
            <v>0</v>
          </cell>
          <cell r="S220">
            <v>0</v>
          </cell>
          <cell r="T220">
            <v>0</v>
          </cell>
        </row>
        <row r="221">
          <cell r="A221">
            <v>0</v>
          </cell>
          <cell r="B221">
            <v>1217</v>
          </cell>
          <cell r="D221">
            <v>0</v>
          </cell>
          <cell r="F221">
            <v>0</v>
          </cell>
          <cell r="J221">
            <v>0</v>
          </cell>
          <cell r="L221">
            <v>0</v>
          </cell>
          <cell r="M221">
            <v>0</v>
          </cell>
          <cell r="N221">
            <v>0</v>
          </cell>
          <cell r="O221">
            <v>0</v>
          </cell>
          <cell r="S221">
            <v>0</v>
          </cell>
          <cell r="T221">
            <v>0</v>
          </cell>
        </row>
        <row r="222">
          <cell r="A222">
            <v>0</v>
          </cell>
          <cell r="B222">
            <v>1218</v>
          </cell>
          <cell r="D222">
            <v>0</v>
          </cell>
          <cell r="F222">
            <v>0</v>
          </cell>
          <cell r="J222">
            <v>0</v>
          </cell>
          <cell r="L222">
            <v>0</v>
          </cell>
          <cell r="M222">
            <v>0</v>
          </cell>
          <cell r="N222">
            <v>0</v>
          </cell>
          <cell r="O222">
            <v>0</v>
          </cell>
          <cell r="S222">
            <v>0</v>
          </cell>
          <cell r="T222">
            <v>0</v>
          </cell>
        </row>
        <row r="223">
          <cell r="A223">
            <v>0</v>
          </cell>
          <cell r="B223">
            <v>1219</v>
          </cell>
          <cell r="D223">
            <v>0</v>
          </cell>
          <cell r="F223">
            <v>0</v>
          </cell>
          <cell r="J223">
            <v>0</v>
          </cell>
          <cell r="L223">
            <v>0</v>
          </cell>
          <cell r="M223">
            <v>0</v>
          </cell>
          <cell r="N223">
            <v>0</v>
          </cell>
          <cell r="O223">
            <v>0</v>
          </cell>
          <cell r="S223">
            <v>0</v>
          </cell>
          <cell r="T223">
            <v>0</v>
          </cell>
        </row>
        <row r="224">
          <cell r="A224">
            <v>0</v>
          </cell>
          <cell r="B224">
            <v>1220</v>
          </cell>
          <cell r="D224">
            <v>0</v>
          </cell>
          <cell r="F224">
            <v>0</v>
          </cell>
          <cell r="J224">
            <v>0</v>
          </cell>
          <cell r="L224">
            <v>0</v>
          </cell>
          <cell r="M224">
            <v>0</v>
          </cell>
          <cell r="N224">
            <v>0</v>
          </cell>
          <cell r="O224">
            <v>0</v>
          </cell>
          <cell r="S224">
            <v>0</v>
          </cell>
          <cell r="T224">
            <v>0</v>
          </cell>
        </row>
        <row r="225">
          <cell r="A225">
            <v>0</v>
          </cell>
          <cell r="B225">
            <v>1221</v>
          </cell>
          <cell r="D225">
            <v>0</v>
          </cell>
          <cell r="F225">
            <v>0</v>
          </cell>
          <cell r="J225">
            <v>0</v>
          </cell>
          <cell r="L225">
            <v>0</v>
          </cell>
          <cell r="M225">
            <v>0</v>
          </cell>
          <cell r="N225">
            <v>0</v>
          </cell>
          <cell r="O225">
            <v>0</v>
          </cell>
          <cell r="S225">
            <v>0</v>
          </cell>
          <cell r="T225">
            <v>0</v>
          </cell>
        </row>
        <row r="226">
          <cell r="A226">
            <v>0</v>
          </cell>
          <cell r="B226">
            <v>1222</v>
          </cell>
          <cell r="D226">
            <v>0</v>
          </cell>
          <cell r="F226">
            <v>0</v>
          </cell>
          <cell r="J226">
            <v>0</v>
          </cell>
          <cell r="L226">
            <v>0</v>
          </cell>
          <cell r="M226">
            <v>0</v>
          </cell>
          <cell r="N226">
            <v>0</v>
          </cell>
          <cell r="O226">
            <v>0</v>
          </cell>
          <cell r="S226">
            <v>0</v>
          </cell>
          <cell r="T226">
            <v>0</v>
          </cell>
        </row>
        <row r="227">
          <cell r="A227">
            <v>0</v>
          </cell>
          <cell r="B227">
            <v>1223</v>
          </cell>
          <cell r="D227">
            <v>0</v>
          </cell>
          <cell r="F227">
            <v>0</v>
          </cell>
          <cell r="J227">
            <v>0</v>
          </cell>
          <cell r="L227">
            <v>0</v>
          </cell>
          <cell r="M227">
            <v>0</v>
          </cell>
          <cell r="N227">
            <v>0</v>
          </cell>
          <cell r="O227">
            <v>0</v>
          </cell>
          <cell r="S227">
            <v>0</v>
          </cell>
          <cell r="T227">
            <v>0</v>
          </cell>
        </row>
        <row r="228">
          <cell r="A228">
            <v>0</v>
          </cell>
          <cell r="B228">
            <v>1224</v>
          </cell>
          <cell r="D228">
            <v>0</v>
          </cell>
          <cell r="F228">
            <v>0</v>
          </cell>
          <cell r="J228">
            <v>0</v>
          </cell>
          <cell r="L228">
            <v>0</v>
          </cell>
          <cell r="M228">
            <v>0</v>
          </cell>
          <cell r="N228">
            <v>0</v>
          </cell>
          <cell r="O228">
            <v>0</v>
          </cell>
          <cell r="S228">
            <v>0</v>
          </cell>
          <cell r="T228">
            <v>0</v>
          </cell>
        </row>
        <row r="229">
          <cell r="A229">
            <v>0</v>
          </cell>
          <cell r="B229">
            <v>1225</v>
          </cell>
          <cell r="D229">
            <v>0</v>
          </cell>
          <cell r="F229">
            <v>0</v>
          </cell>
          <cell r="J229">
            <v>0</v>
          </cell>
          <cell r="L229">
            <v>0</v>
          </cell>
          <cell r="M229">
            <v>0</v>
          </cell>
          <cell r="N229">
            <v>0</v>
          </cell>
          <cell r="O229">
            <v>0</v>
          </cell>
          <cell r="S229">
            <v>0</v>
          </cell>
          <cell r="T229">
            <v>0</v>
          </cell>
        </row>
        <row r="230">
          <cell r="A230">
            <v>0</v>
          </cell>
          <cell r="B230">
            <v>1226</v>
          </cell>
          <cell r="D230">
            <v>0</v>
          </cell>
          <cell r="F230">
            <v>0</v>
          </cell>
          <cell r="J230">
            <v>0</v>
          </cell>
          <cell r="L230">
            <v>0</v>
          </cell>
          <cell r="M230">
            <v>0</v>
          </cell>
          <cell r="N230">
            <v>0</v>
          </cell>
          <cell r="O230">
            <v>0</v>
          </cell>
          <cell r="S230">
            <v>0</v>
          </cell>
          <cell r="T230">
            <v>0</v>
          </cell>
        </row>
        <row r="231">
          <cell r="A231">
            <v>0</v>
          </cell>
          <cell r="B231">
            <v>1227</v>
          </cell>
          <cell r="D231">
            <v>0</v>
          </cell>
          <cell r="F231">
            <v>0</v>
          </cell>
          <cell r="J231">
            <v>0</v>
          </cell>
          <cell r="L231">
            <v>0</v>
          </cell>
          <cell r="M231">
            <v>0</v>
          </cell>
          <cell r="N231">
            <v>0</v>
          </cell>
          <cell r="O231">
            <v>0</v>
          </cell>
          <cell r="S231">
            <v>0</v>
          </cell>
          <cell r="T231">
            <v>0</v>
          </cell>
        </row>
        <row r="232">
          <cell r="A232">
            <v>0</v>
          </cell>
          <cell r="B232">
            <v>1228</v>
          </cell>
          <cell r="D232">
            <v>0</v>
          </cell>
          <cell r="F232">
            <v>0</v>
          </cell>
          <cell r="J232">
            <v>0</v>
          </cell>
          <cell r="L232">
            <v>0</v>
          </cell>
          <cell r="M232">
            <v>0</v>
          </cell>
          <cell r="N232">
            <v>0</v>
          </cell>
          <cell r="O232">
            <v>0</v>
          </cell>
          <cell r="S232">
            <v>0</v>
          </cell>
          <cell r="T232">
            <v>0</v>
          </cell>
        </row>
        <row r="233">
          <cell r="A233">
            <v>0</v>
          </cell>
          <cell r="B233">
            <v>1229</v>
          </cell>
          <cell r="D233">
            <v>0</v>
          </cell>
          <cell r="F233">
            <v>0</v>
          </cell>
          <cell r="J233">
            <v>0</v>
          </cell>
          <cell r="L233">
            <v>0</v>
          </cell>
          <cell r="M233">
            <v>0</v>
          </cell>
          <cell r="N233">
            <v>0</v>
          </cell>
          <cell r="O233">
            <v>0</v>
          </cell>
          <cell r="S233">
            <v>0</v>
          </cell>
          <cell r="T233">
            <v>0</v>
          </cell>
        </row>
        <row r="234">
          <cell r="A234">
            <v>0</v>
          </cell>
          <cell r="B234">
            <v>1230</v>
          </cell>
          <cell r="D234">
            <v>0</v>
          </cell>
          <cell r="F234">
            <v>0</v>
          </cell>
          <cell r="J234">
            <v>0</v>
          </cell>
          <cell r="L234">
            <v>0</v>
          </cell>
          <cell r="M234">
            <v>0</v>
          </cell>
          <cell r="N234">
            <v>0</v>
          </cell>
          <cell r="O234">
            <v>0</v>
          </cell>
          <cell r="S234">
            <v>0</v>
          </cell>
          <cell r="T234">
            <v>0</v>
          </cell>
        </row>
        <row r="235">
          <cell r="A235">
            <v>0</v>
          </cell>
          <cell r="B235">
            <v>1231</v>
          </cell>
          <cell r="D235">
            <v>0</v>
          </cell>
          <cell r="F235">
            <v>0</v>
          </cell>
          <cell r="J235">
            <v>0</v>
          </cell>
          <cell r="L235">
            <v>0</v>
          </cell>
          <cell r="M235">
            <v>0</v>
          </cell>
          <cell r="N235">
            <v>0</v>
          </cell>
          <cell r="O235">
            <v>0</v>
          </cell>
          <cell r="S235">
            <v>0</v>
          </cell>
          <cell r="T235">
            <v>0</v>
          </cell>
        </row>
        <row r="236">
          <cell r="A236">
            <v>0</v>
          </cell>
          <cell r="B236">
            <v>1232</v>
          </cell>
          <cell r="D236">
            <v>0</v>
          </cell>
          <cell r="F236">
            <v>0</v>
          </cell>
          <cell r="J236">
            <v>0</v>
          </cell>
          <cell r="L236">
            <v>0</v>
          </cell>
          <cell r="M236">
            <v>0</v>
          </cell>
          <cell r="N236">
            <v>0</v>
          </cell>
          <cell r="O236">
            <v>0</v>
          </cell>
          <cell r="S236">
            <v>0</v>
          </cell>
          <cell r="T236">
            <v>0</v>
          </cell>
        </row>
        <row r="237">
          <cell r="A237">
            <v>0</v>
          </cell>
          <cell r="B237">
            <v>1233</v>
          </cell>
          <cell r="D237">
            <v>0</v>
          </cell>
          <cell r="F237">
            <v>0</v>
          </cell>
          <cell r="J237">
            <v>0</v>
          </cell>
          <cell r="L237">
            <v>0</v>
          </cell>
          <cell r="M237">
            <v>0</v>
          </cell>
          <cell r="N237">
            <v>0</v>
          </cell>
          <cell r="O237">
            <v>0</v>
          </cell>
          <cell r="S237">
            <v>0</v>
          </cell>
          <cell r="T237">
            <v>0</v>
          </cell>
        </row>
        <row r="238">
          <cell r="A238">
            <v>0</v>
          </cell>
          <cell r="B238">
            <v>1234</v>
          </cell>
          <cell r="D238">
            <v>0</v>
          </cell>
          <cell r="F238">
            <v>0</v>
          </cell>
          <cell r="J238">
            <v>0</v>
          </cell>
          <cell r="L238">
            <v>0</v>
          </cell>
          <cell r="M238">
            <v>0</v>
          </cell>
          <cell r="N238">
            <v>0</v>
          </cell>
          <cell r="O238">
            <v>0</v>
          </cell>
          <cell r="S238">
            <v>0</v>
          </cell>
          <cell r="T238">
            <v>0</v>
          </cell>
        </row>
        <row r="239">
          <cell r="A239">
            <v>0</v>
          </cell>
          <cell r="B239">
            <v>1235</v>
          </cell>
          <cell r="D239">
            <v>0</v>
          </cell>
          <cell r="F239">
            <v>0</v>
          </cell>
          <cell r="J239">
            <v>0</v>
          </cell>
          <cell r="L239">
            <v>0</v>
          </cell>
          <cell r="M239">
            <v>0</v>
          </cell>
          <cell r="N239">
            <v>0</v>
          </cell>
          <cell r="O239">
            <v>0</v>
          </cell>
          <cell r="S239">
            <v>0</v>
          </cell>
          <cell r="T239">
            <v>0</v>
          </cell>
        </row>
        <row r="240">
          <cell r="A240">
            <v>0</v>
          </cell>
          <cell r="B240">
            <v>1236</v>
          </cell>
          <cell r="D240">
            <v>0</v>
          </cell>
          <cell r="F240">
            <v>0</v>
          </cell>
          <cell r="J240">
            <v>0</v>
          </cell>
          <cell r="L240">
            <v>0</v>
          </cell>
          <cell r="M240">
            <v>0</v>
          </cell>
          <cell r="N240">
            <v>0</v>
          </cell>
          <cell r="O240">
            <v>0</v>
          </cell>
          <cell r="S240">
            <v>0</v>
          </cell>
          <cell r="T240">
            <v>0</v>
          </cell>
        </row>
        <row r="241">
          <cell r="A241">
            <v>0</v>
          </cell>
          <cell r="B241">
            <v>1237</v>
          </cell>
          <cell r="D241">
            <v>0</v>
          </cell>
          <cell r="F241">
            <v>0</v>
          </cell>
          <cell r="J241">
            <v>0</v>
          </cell>
          <cell r="L241">
            <v>0</v>
          </cell>
          <cell r="M241">
            <v>0</v>
          </cell>
          <cell r="N241">
            <v>0</v>
          </cell>
          <cell r="O241">
            <v>0</v>
          </cell>
          <cell r="S241">
            <v>0</v>
          </cell>
          <cell r="T241">
            <v>0</v>
          </cell>
        </row>
        <row r="242">
          <cell r="A242">
            <v>0</v>
          </cell>
          <cell r="B242">
            <v>1238</v>
          </cell>
          <cell r="D242">
            <v>0</v>
          </cell>
          <cell r="F242">
            <v>0</v>
          </cell>
          <cell r="J242">
            <v>0</v>
          </cell>
          <cell r="L242">
            <v>0</v>
          </cell>
          <cell r="M242">
            <v>0</v>
          </cell>
          <cell r="N242">
            <v>0</v>
          </cell>
          <cell r="O242">
            <v>0</v>
          </cell>
          <cell r="S242">
            <v>0</v>
          </cell>
          <cell r="T242">
            <v>0</v>
          </cell>
        </row>
        <row r="243">
          <cell r="A243">
            <v>0</v>
          </cell>
          <cell r="B243">
            <v>1239</v>
          </cell>
          <cell r="D243">
            <v>0</v>
          </cell>
          <cell r="F243">
            <v>0</v>
          </cell>
          <cell r="J243">
            <v>0</v>
          </cell>
          <cell r="L243">
            <v>0</v>
          </cell>
          <cell r="M243">
            <v>0</v>
          </cell>
          <cell r="N243">
            <v>0</v>
          </cell>
          <cell r="O243">
            <v>0</v>
          </cell>
          <cell r="S243">
            <v>0</v>
          </cell>
          <cell r="T243">
            <v>0</v>
          </cell>
        </row>
        <row r="244">
          <cell r="A244">
            <v>0</v>
          </cell>
          <cell r="B244">
            <v>1240</v>
          </cell>
          <cell r="D244">
            <v>0</v>
          </cell>
          <cell r="F244">
            <v>0</v>
          </cell>
          <cell r="J244">
            <v>0</v>
          </cell>
          <cell r="L244">
            <v>0</v>
          </cell>
          <cell r="M244">
            <v>0</v>
          </cell>
          <cell r="N244">
            <v>0</v>
          </cell>
          <cell r="O244">
            <v>0</v>
          </cell>
          <cell r="S244">
            <v>0</v>
          </cell>
          <cell r="T244">
            <v>0</v>
          </cell>
        </row>
        <row r="245">
          <cell r="A245">
            <v>0</v>
          </cell>
          <cell r="B245">
            <v>1241</v>
          </cell>
          <cell r="D245">
            <v>0</v>
          </cell>
          <cell r="F245">
            <v>0</v>
          </cell>
          <cell r="J245">
            <v>0</v>
          </cell>
          <cell r="L245">
            <v>0</v>
          </cell>
          <cell r="M245">
            <v>0</v>
          </cell>
          <cell r="N245">
            <v>0</v>
          </cell>
          <cell r="O245">
            <v>0</v>
          </cell>
          <cell r="S245">
            <v>0</v>
          </cell>
          <cell r="T245">
            <v>0</v>
          </cell>
        </row>
        <row r="246">
          <cell r="A246">
            <v>0</v>
          </cell>
          <cell r="B246">
            <v>1242</v>
          </cell>
          <cell r="D246">
            <v>0</v>
          </cell>
          <cell r="F246">
            <v>0</v>
          </cell>
          <cell r="J246">
            <v>0</v>
          </cell>
          <cell r="L246">
            <v>0</v>
          </cell>
          <cell r="M246">
            <v>0</v>
          </cell>
          <cell r="N246">
            <v>0</v>
          </cell>
          <cell r="O246">
            <v>0</v>
          </cell>
          <cell r="S246">
            <v>0</v>
          </cell>
          <cell r="T246">
            <v>0</v>
          </cell>
        </row>
        <row r="247">
          <cell r="A247">
            <v>0</v>
          </cell>
          <cell r="B247">
            <v>1243</v>
          </cell>
          <cell r="D247">
            <v>0</v>
          </cell>
          <cell r="F247">
            <v>0</v>
          </cell>
          <cell r="J247">
            <v>0</v>
          </cell>
          <cell r="L247">
            <v>0</v>
          </cell>
          <cell r="M247">
            <v>0</v>
          </cell>
          <cell r="N247">
            <v>0</v>
          </cell>
          <cell r="O247">
            <v>0</v>
          </cell>
          <cell r="S247">
            <v>0</v>
          </cell>
          <cell r="T247">
            <v>0</v>
          </cell>
        </row>
        <row r="248">
          <cell r="A248">
            <v>0</v>
          </cell>
          <cell r="B248">
            <v>1244</v>
          </cell>
          <cell r="D248">
            <v>0</v>
          </cell>
          <cell r="F248">
            <v>0</v>
          </cell>
          <cell r="J248">
            <v>0</v>
          </cell>
          <cell r="L248">
            <v>0</v>
          </cell>
          <cell r="M248">
            <v>0</v>
          </cell>
          <cell r="N248">
            <v>0</v>
          </cell>
          <cell r="O248">
            <v>0</v>
          </cell>
          <cell r="S248">
            <v>0</v>
          </cell>
          <cell r="T248">
            <v>0</v>
          </cell>
        </row>
        <row r="249">
          <cell r="A249">
            <v>0</v>
          </cell>
          <cell r="B249">
            <v>1245</v>
          </cell>
          <cell r="D249">
            <v>0</v>
          </cell>
          <cell r="F249">
            <v>0</v>
          </cell>
          <cell r="J249">
            <v>0</v>
          </cell>
          <cell r="L249">
            <v>0</v>
          </cell>
          <cell r="M249">
            <v>0</v>
          </cell>
          <cell r="N249">
            <v>0</v>
          </cell>
          <cell r="O249">
            <v>0</v>
          </cell>
          <cell r="S249">
            <v>0</v>
          </cell>
          <cell r="T249">
            <v>0</v>
          </cell>
        </row>
        <row r="250">
          <cell r="A250">
            <v>0</v>
          </cell>
          <cell r="B250">
            <v>1246</v>
          </cell>
          <cell r="D250">
            <v>0</v>
          </cell>
          <cell r="F250">
            <v>0</v>
          </cell>
          <cell r="J250">
            <v>0</v>
          </cell>
          <cell r="L250">
            <v>0</v>
          </cell>
          <cell r="M250">
            <v>0</v>
          </cell>
          <cell r="N250">
            <v>0</v>
          </cell>
          <cell r="O250">
            <v>0</v>
          </cell>
          <cell r="S250">
            <v>0</v>
          </cell>
          <cell r="T250">
            <v>0</v>
          </cell>
        </row>
        <row r="251">
          <cell r="A251">
            <v>0</v>
          </cell>
          <cell r="B251">
            <v>1247</v>
          </cell>
          <cell r="D251">
            <v>0</v>
          </cell>
          <cell r="F251">
            <v>0</v>
          </cell>
          <cell r="J251">
            <v>0</v>
          </cell>
          <cell r="L251">
            <v>0</v>
          </cell>
          <cell r="M251">
            <v>0</v>
          </cell>
          <cell r="N251">
            <v>0</v>
          </cell>
          <cell r="O251">
            <v>0</v>
          </cell>
          <cell r="S251">
            <v>0</v>
          </cell>
          <cell r="T251">
            <v>0</v>
          </cell>
        </row>
        <row r="252">
          <cell r="A252">
            <v>0</v>
          </cell>
          <cell r="B252">
            <v>1248</v>
          </cell>
          <cell r="D252">
            <v>0</v>
          </cell>
          <cell r="F252">
            <v>0</v>
          </cell>
          <cell r="J252">
            <v>0</v>
          </cell>
          <cell r="L252">
            <v>0</v>
          </cell>
          <cell r="M252">
            <v>0</v>
          </cell>
          <cell r="N252">
            <v>0</v>
          </cell>
          <cell r="O252">
            <v>0</v>
          </cell>
          <cell r="S252">
            <v>0</v>
          </cell>
          <cell r="T252">
            <v>0</v>
          </cell>
        </row>
        <row r="253">
          <cell r="A253">
            <v>0</v>
          </cell>
          <cell r="B253">
            <v>1249</v>
          </cell>
          <cell r="D253">
            <v>0</v>
          </cell>
          <cell r="F253">
            <v>0</v>
          </cell>
          <cell r="J253">
            <v>0</v>
          </cell>
          <cell r="L253">
            <v>0</v>
          </cell>
          <cell r="M253">
            <v>0</v>
          </cell>
          <cell r="N253">
            <v>0</v>
          </cell>
          <cell r="O253">
            <v>0</v>
          </cell>
          <cell r="S253">
            <v>0</v>
          </cell>
          <cell r="T253">
            <v>0</v>
          </cell>
        </row>
        <row r="254">
          <cell r="A254">
            <v>0</v>
          </cell>
          <cell r="B254">
            <v>1250</v>
          </cell>
          <cell r="D254">
            <v>0</v>
          </cell>
          <cell r="F254">
            <v>0</v>
          </cell>
          <cell r="J254">
            <v>0</v>
          </cell>
          <cell r="L254">
            <v>0</v>
          </cell>
          <cell r="M254">
            <v>0</v>
          </cell>
          <cell r="N254">
            <v>0</v>
          </cell>
          <cell r="O254">
            <v>0</v>
          </cell>
          <cell r="S254">
            <v>0</v>
          </cell>
          <cell r="T254">
            <v>0</v>
          </cell>
        </row>
        <row r="255">
          <cell r="A255">
            <v>0</v>
          </cell>
          <cell r="B255">
            <v>1251</v>
          </cell>
          <cell r="D255">
            <v>0</v>
          </cell>
          <cell r="F255">
            <v>0</v>
          </cell>
          <cell r="J255">
            <v>0</v>
          </cell>
          <cell r="L255">
            <v>0</v>
          </cell>
          <cell r="M255">
            <v>0</v>
          </cell>
          <cell r="N255">
            <v>0</v>
          </cell>
          <cell r="O255">
            <v>0</v>
          </cell>
          <cell r="S255">
            <v>0</v>
          </cell>
          <cell r="T255">
            <v>0</v>
          </cell>
        </row>
        <row r="256">
          <cell r="A256">
            <v>0</v>
          </cell>
          <cell r="B256">
            <v>1252</v>
          </cell>
          <cell r="D256">
            <v>0</v>
          </cell>
          <cell r="F256">
            <v>0</v>
          </cell>
          <cell r="J256">
            <v>0</v>
          </cell>
          <cell r="L256">
            <v>0</v>
          </cell>
          <cell r="M256">
            <v>0</v>
          </cell>
          <cell r="N256">
            <v>0</v>
          </cell>
          <cell r="O256">
            <v>0</v>
          </cell>
          <cell r="S256">
            <v>0</v>
          </cell>
          <cell r="T256">
            <v>0</v>
          </cell>
        </row>
        <row r="257">
          <cell r="A257">
            <v>0</v>
          </cell>
          <cell r="B257">
            <v>1253</v>
          </cell>
          <cell r="D257">
            <v>0</v>
          </cell>
          <cell r="F257">
            <v>0</v>
          </cell>
          <cell r="J257">
            <v>0</v>
          </cell>
          <cell r="L257">
            <v>0</v>
          </cell>
          <cell r="M257">
            <v>0</v>
          </cell>
          <cell r="N257">
            <v>0</v>
          </cell>
          <cell r="O257">
            <v>0</v>
          </cell>
          <cell r="S257">
            <v>0</v>
          </cell>
          <cell r="T257">
            <v>0</v>
          </cell>
        </row>
        <row r="258">
          <cell r="A258">
            <v>0</v>
          </cell>
          <cell r="B258">
            <v>1254</v>
          </cell>
          <cell r="D258">
            <v>0</v>
          </cell>
          <cell r="F258">
            <v>0</v>
          </cell>
          <cell r="J258">
            <v>0</v>
          </cell>
          <cell r="L258">
            <v>0</v>
          </cell>
          <cell r="M258">
            <v>0</v>
          </cell>
          <cell r="N258">
            <v>0</v>
          </cell>
          <cell r="O258">
            <v>0</v>
          </cell>
          <cell r="S258">
            <v>0</v>
          </cell>
          <cell r="T258">
            <v>0</v>
          </cell>
        </row>
        <row r="259">
          <cell r="A259">
            <v>0</v>
          </cell>
          <cell r="B259">
            <v>1255</v>
          </cell>
          <cell r="D259">
            <v>0</v>
          </cell>
          <cell r="F259">
            <v>0</v>
          </cell>
          <cell r="J259">
            <v>0</v>
          </cell>
          <cell r="L259">
            <v>0</v>
          </cell>
          <cell r="M259">
            <v>0</v>
          </cell>
          <cell r="N259">
            <v>0</v>
          </cell>
          <cell r="O259">
            <v>0</v>
          </cell>
          <cell r="S259">
            <v>0</v>
          </cell>
          <cell r="T259">
            <v>0</v>
          </cell>
        </row>
        <row r="260">
          <cell r="A260">
            <v>0</v>
          </cell>
          <cell r="B260">
            <v>1256</v>
          </cell>
          <cell r="D260">
            <v>0</v>
          </cell>
          <cell r="F260">
            <v>0</v>
          </cell>
          <cell r="J260">
            <v>0</v>
          </cell>
          <cell r="L260">
            <v>0</v>
          </cell>
          <cell r="M260">
            <v>0</v>
          </cell>
          <cell r="N260">
            <v>0</v>
          </cell>
          <cell r="O260">
            <v>0</v>
          </cell>
          <cell r="S260">
            <v>0</v>
          </cell>
          <cell r="T260">
            <v>0</v>
          </cell>
        </row>
        <row r="261">
          <cell r="A261">
            <v>0</v>
          </cell>
          <cell r="B261">
            <v>1257</v>
          </cell>
          <cell r="D261">
            <v>0</v>
          </cell>
          <cell r="F261">
            <v>0</v>
          </cell>
          <cell r="J261">
            <v>0</v>
          </cell>
          <cell r="L261">
            <v>0</v>
          </cell>
          <cell r="M261">
            <v>0</v>
          </cell>
          <cell r="N261">
            <v>0</v>
          </cell>
          <cell r="O261">
            <v>0</v>
          </cell>
          <cell r="S261">
            <v>0</v>
          </cell>
          <cell r="T261">
            <v>0</v>
          </cell>
        </row>
        <row r="262">
          <cell r="A262">
            <v>0</v>
          </cell>
          <cell r="B262">
            <v>1258</v>
          </cell>
          <cell r="D262">
            <v>0</v>
          </cell>
          <cell r="F262">
            <v>0</v>
          </cell>
          <cell r="J262">
            <v>0</v>
          </cell>
          <cell r="L262">
            <v>0</v>
          </cell>
          <cell r="M262">
            <v>0</v>
          </cell>
          <cell r="N262">
            <v>0</v>
          </cell>
          <cell r="O262">
            <v>0</v>
          </cell>
          <cell r="S262">
            <v>0</v>
          </cell>
          <cell r="T262">
            <v>0</v>
          </cell>
        </row>
        <row r="263">
          <cell r="A263">
            <v>0</v>
          </cell>
          <cell r="B263">
            <v>1259</v>
          </cell>
          <cell r="D263">
            <v>0</v>
          </cell>
          <cell r="F263">
            <v>0</v>
          </cell>
          <cell r="J263">
            <v>0</v>
          </cell>
          <cell r="L263">
            <v>0</v>
          </cell>
          <cell r="M263">
            <v>0</v>
          </cell>
          <cell r="N263">
            <v>0</v>
          </cell>
          <cell r="O263">
            <v>0</v>
          </cell>
          <cell r="S263">
            <v>0</v>
          </cell>
          <cell r="T263">
            <v>0</v>
          </cell>
        </row>
        <row r="264">
          <cell r="A264">
            <v>0</v>
          </cell>
          <cell r="B264">
            <v>1260</v>
          </cell>
          <cell r="D264">
            <v>0</v>
          </cell>
          <cell r="F264">
            <v>0</v>
          </cell>
          <cell r="J264">
            <v>0</v>
          </cell>
          <cell r="L264">
            <v>0</v>
          </cell>
          <cell r="M264">
            <v>0</v>
          </cell>
          <cell r="N264">
            <v>0</v>
          </cell>
          <cell r="O264">
            <v>0</v>
          </cell>
          <cell r="S264">
            <v>0</v>
          </cell>
          <cell r="T264">
            <v>0</v>
          </cell>
        </row>
        <row r="265">
          <cell r="A265">
            <v>0</v>
          </cell>
          <cell r="B265">
            <v>1261</v>
          </cell>
          <cell r="D265">
            <v>0</v>
          </cell>
          <cell r="F265">
            <v>0</v>
          </cell>
          <cell r="J265">
            <v>0</v>
          </cell>
          <cell r="L265">
            <v>0</v>
          </cell>
          <cell r="M265">
            <v>0</v>
          </cell>
          <cell r="N265">
            <v>0</v>
          </cell>
          <cell r="O265">
            <v>0</v>
          </cell>
          <cell r="S265">
            <v>0</v>
          </cell>
          <cell r="T265">
            <v>0</v>
          </cell>
        </row>
        <row r="266">
          <cell r="A266">
            <v>0</v>
          </cell>
          <cell r="B266">
            <v>1262</v>
          </cell>
          <cell r="D266">
            <v>0</v>
          </cell>
          <cell r="F266">
            <v>0</v>
          </cell>
          <cell r="J266">
            <v>0</v>
          </cell>
          <cell r="L266">
            <v>0</v>
          </cell>
          <cell r="M266">
            <v>0</v>
          </cell>
          <cell r="N266">
            <v>0</v>
          </cell>
          <cell r="O266">
            <v>0</v>
          </cell>
          <cell r="S266">
            <v>0</v>
          </cell>
          <cell r="T266">
            <v>0</v>
          </cell>
        </row>
        <row r="267">
          <cell r="A267">
            <v>0</v>
          </cell>
          <cell r="B267">
            <v>1263</v>
          </cell>
          <cell r="D267">
            <v>0</v>
          </cell>
          <cell r="F267">
            <v>0</v>
          </cell>
          <cell r="J267">
            <v>0</v>
          </cell>
          <cell r="L267">
            <v>0</v>
          </cell>
          <cell r="M267">
            <v>0</v>
          </cell>
          <cell r="N267">
            <v>0</v>
          </cell>
          <cell r="O267">
            <v>0</v>
          </cell>
          <cell r="S267">
            <v>0</v>
          </cell>
          <cell r="T267">
            <v>0</v>
          </cell>
        </row>
        <row r="268">
          <cell r="A268">
            <v>0</v>
          </cell>
          <cell r="B268">
            <v>1264</v>
          </cell>
          <cell r="D268">
            <v>0</v>
          </cell>
          <cell r="F268">
            <v>0</v>
          </cell>
          <cell r="J268">
            <v>0</v>
          </cell>
          <cell r="L268">
            <v>0</v>
          </cell>
          <cell r="M268">
            <v>0</v>
          </cell>
          <cell r="N268">
            <v>0</v>
          </cell>
          <cell r="O268">
            <v>0</v>
          </cell>
          <cell r="S268">
            <v>0</v>
          </cell>
          <cell r="T268">
            <v>0</v>
          </cell>
        </row>
        <row r="269">
          <cell r="A269">
            <v>0</v>
          </cell>
          <cell r="B269">
            <v>1265</v>
          </cell>
          <cell r="D269">
            <v>0</v>
          </cell>
          <cell r="F269">
            <v>0</v>
          </cell>
          <cell r="J269">
            <v>0</v>
          </cell>
          <cell r="L269">
            <v>0</v>
          </cell>
          <cell r="M269">
            <v>0</v>
          </cell>
          <cell r="N269">
            <v>0</v>
          </cell>
          <cell r="O269">
            <v>0</v>
          </cell>
          <cell r="S269">
            <v>0</v>
          </cell>
          <cell r="T269">
            <v>0</v>
          </cell>
        </row>
        <row r="270">
          <cell r="A270">
            <v>0</v>
          </cell>
          <cell r="B270">
            <v>1266</v>
          </cell>
          <cell r="D270">
            <v>0</v>
          </cell>
          <cell r="F270">
            <v>0</v>
          </cell>
          <cell r="J270">
            <v>0</v>
          </cell>
          <cell r="L270">
            <v>0</v>
          </cell>
          <cell r="M270">
            <v>0</v>
          </cell>
          <cell r="N270">
            <v>0</v>
          </cell>
          <cell r="O270">
            <v>0</v>
          </cell>
          <cell r="S270">
            <v>0</v>
          </cell>
          <cell r="T270">
            <v>0</v>
          </cell>
        </row>
        <row r="271">
          <cell r="A271">
            <v>0</v>
          </cell>
          <cell r="B271">
            <v>1267</v>
          </cell>
          <cell r="D271">
            <v>0</v>
          </cell>
          <cell r="F271">
            <v>0</v>
          </cell>
          <cell r="J271">
            <v>0</v>
          </cell>
          <cell r="L271">
            <v>0</v>
          </cell>
          <cell r="M271">
            <v>0</v>
          </cell>
          <cell r="N271">
            <v>0</v>
          </cell>
          <cell r="O271">
            <v>0</v>
          </cell>
          <cell r="S271">
            <v>0</v>
          </cell>
          <cell r="T271">
            <v>0</v>
          </cell>
        </row>
        <row r="272">
          <cell r="A272">
            <v>0</v>
          </cell>
          <cell r="B272">
            <v>1268</v>
          </cell>
          <cell r="D272">
            <v>0</v>
          </cell>
          <cell r="F272">
            <v>0</v>
          </cell>
          <cell r="J272">
            <v>0</v>
          </cell>
          <cell r="L272">
            <v>0</v>
          </cell>
          <cell r="M272">
            <v>0</v>
          </cell>
          <cell r="N272">
            <v>0</v>
          </cell>
          <cell r="O272">
            <v>0</v>
          </cell>
          <cell r="S272">
            <v>0</v>
          </cell>
          <cell r="T272">
            <v>0</v>
          </cell>
        </row>
        <row r="273">
          <cell r="A273">
            <v>0</v>
          </cell>
          <cell r="B273">
            <v>1269</v>
          </cell>
          <cell r="D273">
            <v>0</v>
          </cell>
          <cell r="F273">
            <v>0</v>
          </cell>
          <cell r="J273">
            <v>0</v>
          </cell>
          <cell r="L273">
            <v>0</v>
          </cell>
          <cell r="M273">
            <v>0</v>
          </cell>
          <cell r="N273">
            <v>0</v>
          </cell>
          <cell r="O273">
            <v>0</v>
          </cell>
          <cell r="S273">
            <v>0</v>
          </cell>
          <cell r="T273">
            <v>0</v>
          </cell>
        </row>
        <row r="274">
          <cell r="A274">
            <v>0</v>
          </cell>
          <cell r="B274">
            <v>1270</v>
          </cell>
          <cell r="D274">
            <v>0</v>
          </cell>
          <cell r="F274">
            <v>0</v>
          </cell>
          <cell r="J274">
            <v>0</v>
          </cell>
          <cell r="L274">
            <v>0</v>
          </cell>
          <cell r="M274">
            <v>0</v>
          </cell>
          <cell r="N274">
            <v>0</v>
          </cell>
          <cell r="O274">
            <v>0</v>
          </cell>
          <cell r="S274">
            <v>0</v>
          </cell>
          <cell r="T274">
            <v>0</v>
          </cell>
        </row>
        <row r="275">
          <cell r="A275">
            <v>0</v>
          </cell>
          <cell r="B275">
            <v>1271</v>
          </cell>
          <cell r="D275">
            <v>0</v>
          </cell>
          <cell r="F275">
            <v>0</v>
          </cell>
          <cell r="J275">
            <v>0</v>
          </cell>
          <cell r="L275">
            <v>0</v>
          </cell>
          <cell r="M275">
            <v>0</v>
          </cell>
          <cell r="N275">
            <v>0</v>
          </cell>
          <cell r="O275">
            <v>0</v>
          </cell>
          <cell r="S275">
            <v>0</v>
          </cell>
          <cell r="T275">
            <v>0</v>
          </cell>
        </row>
        <row r="276">
          <cell r="A276">
            <v>0</v>
          </cell>
          <cell r="B276">
            <v>1272</v>
          </cell>
          <cell r="D276">
            <v>0</v>
          </cell>
          <cell r="F276">
            <v>0</v>
          </cell>
          <cell r="J276">
            <v>0</v>
          </cell>
          <cell r="L276">
            <v>0</v>
          </cell>
          <cell r="M276">
            <v>0</v>
          </cell>
          <cell r="N276">
            <v>0</v>
          </cell>
          <cell r="O276">
            <v>0</v>
          </cell>
          <cell r="S276">
            <v>0</v>
          </cell>
          <cell r="T276">
            <v>0</v>
          </cell>
        </row>
        <row r="277">
          <cell r="A277">
            <v>0</v>
          </cell>
          <cell r="B277">
            <v>1273</v>
          </cell>
          <cell r="D277">
            <v>0</v>
          </cell>
          <cell r="F277">
            <v>0</v>
          </cell>
          <cell r="J277">
            <v>0</v>
          </cell>
          <cell r="L277">
            <v>0</v>
          </cell>
          <cell r="M277">
            <v>0</v>
          </cell>
          <cell r="N277">
            <v>0</v>
          </cell>
          <cell r="O277">
            <v>0</v>
          </cell>
          <cell r="S277">
            <v>0</v>
          </cell>
          <cell r="T277">
            <v>0</v>
          </cell>
        </row>
        <row r="278">
          <cell r="A278">
            <v>0</v>
          </cell>
          <cell r="B278">
            <v>1274</v>
          </cell>
          <cell r="D278">
            <v>0</v>
          </cell>
          <cell r="F278">
            <v>0</v>
          </cell>
          <cell r="J278">
            <v>0</v>
          </cell>
          <cell r="L278">
            <v>0</v>
          </cell>
          <cell r="M278">
            <v>0</v>
          </cell>
          <cell r="N278">
            <v>0</v>
          </cell>
          <cell r="O278">
            <v>0</v>
          </cell>
          <cell r="S278">
            <v>0</v>
          </cell>
          <cell r="T278">
            <v>0</v>
          </cell>
        </row>
        <row r="279">
          <cell r="A279">
            <v>0</v>
          </cell>
          <cell r="B279">
            <v>1275</v>
          </cell>
          <cell r="D279">
            <v>0</v>
          </cell>
          <cell r="F279">
            <v>0</v>
          </cell>
          <cell r="J279">
            <v>0</v>
          </cell>
          <cell r="L279">
            <v>0</v>
          </cell>
          <cell r="M279">
            <v>0</v>
          </cell>
          <cell r="N279">
            <v>0</v>
          </cell>
          <cell r="O279">
            <v>0</v>
          </cell>
          <cell r="S279">
            <v>0</v>
          </cell>
          <cell r="T279">
            <v>0</v>
          </cell>
        </row>
        <row r="280">
          <cell r="A280">
            <v>0</v>
          </cell>
          <cell r="B280">
            <v>1276</v>
          </cell>
          <cell r="D280">
            <v>0</v>
          </cell>
          <cell r="F280">
            <v>0</v>
          </cell>
          <cell r="J280">
            <v>0</v>
          </cell>
          <cell r="L280">
            <v>0</v>
          </cell>
          <cell r="M280">
            <v>0</v>
          </cell>
          <cell r="N280">
            <v>0</v>
          </cell>
          <cell r="O280">
            <v>0</v>
          </cell>
          <cell r="S280">
            <v>0</v>
          </cell>
          <cell r="T280">
            <v>0</v>
          </cell>
        </row>
        <row r="281">
          <cell r="A281">
            <v>0</v>
          </cell>
          <cell r="B281">
            <v>1277</v>
          </cell>
          <cell r="D281">
            <v>0</v>
          </cell>
          <cell r="F281">
            <v>0</v>
          </cell>
          <cell r="J281">
            <v>0</v>
          </cell>
          <cell r="L281">
            <v>0</v>
          </cell>
          <cell r="M281">
            <v>0</v>
          </cell>
          <cell r="N281">
            <v>0</v>
          </cell>
          <cell r="O281">
            <v>0</v>
          </cell>
          <cell r="S281">
            <v>0</v>
          </cell>
          <cell r="T281">
            <v>0</v>
          </cell>
        </row>
        <row r="282">
          <cell r="A282">
            <v>0</v>
          </cell>
          <cell r="B282">
            <v>1278</v>
          </cell>
          <cell r="D282">
            <v>0</v>
          </cell>
          <cell r="F282">
            <v>0</v>
          </cell>
          <cell r="J282">
            <v>0</v>
          </cell>
          <cell r="L282">
            <v>0</v>
          </cell>
          <cell r="M282">
            <v>0</v>
          </cell>
          <cell r="N282">
            <v>0</v>
          </cell>
          <cell r="O282">
            <v>0</v>
          </cell>
          <cell r="S282">
            <v>0</v>
          </cell>
          <cell r="T282">
            <v>0</v>
          </cell>
        </row>
        <row r="283">
          <cell r="A283">
            <v>0</v>
          </cell>
          <cell r="B283">
            <v>1279</v>
          </cell>
          <cell r="D283">
            <v>0</v>
          </cell>
          <cell r="F283">
            <v>0</v>
          </cell>
          <cell r="J283">
            <v>0</v>
          </cell>
          <cell r="L283">
            <v>0</v>
          </cell>
          <cell r="M283">
            <v>0</v>
          </cell>
          <cell r="N283">
            <v>0</v>
          </cell>
          <cell r="O283">
            <v>0</v>
          </cell>
          <cell r="S283">
            <v>0</v>
          </cell>
          <cell r="T283">
            <v>0</v>
          </cell>
        </row>
        <row r="284">
          <cell r="A284">
            <v>0</v>
          </cell>
          <cell r="B284">
            <v>1280</v>
          </cell>
          <cell r="D284">
            <v>0</v>
          </cell>
          <cell r="F284">
            <v>0</v>
          </cell>
          <cell r="J284">
            <v>0</v>
          </cell>
          <cell r="L284">
            <v>0</v>
          </cell>
          <cell r="M284">
            <v>0</v>
          </cell>
          <cell r="N284">
            <v>0</v>
          </cell>
          <cell r="O284">
            <v>0</v>
          </cell>
          <cell r="S284">
            <v>0</v>
          </cell>
          <cell r="T284">
            <v>0</v>
          </cell>
        </row>
        <row r="285">
          <cell r="A285">
            <v>0</v>
          </cell>
          <cell r="B285">
            <v>1281</v>
          </cell>
          <cell r="D285">
            <v>0</v>
          </cell>
          <cell r="F285">
            <v>0</v>
          </cell>
          <cell r="J285">
            <v>0</v>
          </cell>
          <cell r="L285">
            <v>0</v>
          </cell>
          <cell r="M285">
            <v>0</v>
          </cell>
          <cell r="N285">
            <v>0</v>
          </cell>
          <cell r="O285">
            <v>0</v>
          </cell>
          <cell r="S285">
            <v>0</v>
          </cell>
          <cell r="T285">
            <v>0</v>
          </cell>
        </row>
        <row r="286">
          <cell r="A286">
            <v>0</v>
          </cell>
          <cell r="B286">
            <v>1282</v>
          </cell>
          <cell r="D286">
            <v>0</v>
          </cell>
          <cell r="F286">
            <v>0</v>
          </cell>
          <cell r="J286">
            <v>0</v>
          </cell>
          <cell r="L286">
            <v>0</v>
          </cell>
          <cell r="M286">
            <v>0</v>
          </cell>
          <cell r="N286">
            <v>0</v>
          </cell>
          <cell r="O286">
            <v>0</v>
          </cell>
          <cell r="S286">
            <v>0</v>
          </cell>
          <cell r="T286">
            <v>0</v>
          </cell>
        </row>
        <row r="287">
          <cell r="A287">
            <v>0</v>
          </cell>
          <cell r="B287">
            <v>1283</v>
          </cell>
          <cell r="D287">
            <v>0</v>
          </cell>
          <cell r="F287">
            <v>0</v>
          </cell>
          <cell r="J287">
            <v>0</v>
          </cell>
          <cell r="L287">
            <v>0</v>
          </cell>
          <cell r="M287">
            <v>0</v>
          </cell>
          <cell r="N287">
            <v>0</v>
          </cell>
          <cell r="O287">
            <v>0</v>
          </cell>
          <cell r="S287">
            <v>0</v>
          </cell>
          <cell r="T287">
            <v>0</v>
          </cell>
        </row>
        <row r="288">
          <cell r="A288">
            <v>0</v>
          </cell>
          <cell r="B288">
            <v>1284</v>
          </cell>
          <cell r="D288">
            <v>0</v>
          </cell>
          <cell r="F288">
            <v>0</v>
          </cell>
          <cell r="J288">
            <v>0</v>
          </cell>
          <cell r="L288">
            <v>0</v>
          </cell>
          <cell r="M288">
            <v>0</v>
          </cell>
          <cell r="N288">
            <v>0</v>
          </cell>
          <cell r="O288">
            <v>0</v>
          </cell>
          <cell r="S288">
            <v>0</v>
          </cell>
          <cell r="T288">
            <v>0</v>
          </cell>
        </row>
        <row r="289">
          <cell r="A289">
            <v>0</v>
          </cell>
          <cell r="B289">
            <v>1285</v>
          </cell>
          <cell r="D289">
            <v>0</v>
          </cell>
          <cell r="F289">
            <v>0</v>
          </cell>
          <cell r="J289">
            <v>0</v>
          </cell>
          <cell r="L289">
            <v>0</v>
          </cell>
          <cell r="M289">
            <v>0</v>
          </cell>
          <cell r="N289">
            <v>0</v>
          </cell>
          <cell r="O289">
            <v>0</v>
          </cell>
          <cell r="S289">
            <v>0</v>
          </cell>
          <cell r="T289">
            <v>0</v>
          </cell>
        </row>
        <row r="290">
          <cell r="A290">
            <v>0</v>
          </cell>
          <cell r="B290">
            <v>1286</v>
          </cell>
          <cell r="D290">
            <v>0</v>
          </cell>
          <cell r="F290">
            <v>0</v>
          </cell>
          <cell r="J290">
            <v>0</v>
          </cell>
          <cell r="L290">
            <v>0</v>
          </cell>
          <cell r="M290">
            <v>0</v>
          </cell>
          <cell r="N290">
            <v>0</v>
          </cell>
          <cell r="O290">
            <v>0</v>
          </cell>
          <cell r="S290">
            <v>0</v>
          </cell>
          <cell r="T290">
            <v>0</v>
          </cell>
        </row>
        <row r="291">
          <cell r="A291">
            <v>0</v>
          </cell>
          <cell r="B291">
            <v>1287</v>
          </cell>
          <cell r="D291">
            <v>0</v>
          </cell>
          <cell r="F291">
            <v>0</v>
          </cell>
          <cell r="J291">
            <v>0</v>
          </cell>
          <cell r="L291">
            <v>0</v>
          </cell>
          <cell r="M291">
            <v>0</v>
          </cell>
          <cell r="N291">
            <v>0</v>
          </cell>
          <cell r="O291">
            <v>0</v>
          </cell>
          <cell r="S291">
            <v>0</v>
          </cell>
          <cell r="T291">
            <v>0</v>
          </cell>
        </row>
        <row r="292">
          <cell r="A292">
            <v>0</v>
          </cell>
          <cell r="B292">
            <v>1288</v>
          </cell>
          <cell r="D292">
            <v>0</v>
          </cell>
          <cell r="F292">
            <v>0</v>
          </cell>
          <cell r="J292">
            <v>0</v>
          </cell>
          <cell r="L292">
            <v>0</v>
          </cell>
          <cell r="M292">
            <v>0</v>
          </cell>
          <cell r="N292">
            <v>0</v>
          </cell>
          <cell r="O292">
            <v>0</v>
          </cell>
          <cell r="S292">
            <v>0</v>
          </cell>
          <cell r="T292">
            <v>0</v>
          </cell>
        </row>
        <row r="293">
          <cell r="A293">
            <v>0</v>
          </cell>
          <cell r="B293">
            <v>1289</v>
          </cell>
          <cell r="D293">
            <v>0</v>
          </cell>
          <cell r="F293">
            <v>0</v>
          </cell>
          <cell r="J293">
            <v>0</v>
          </cell>
          <cell r="L293">
            <v>0</v>
          </cell>
          <cell r="M293">
            <v>0</v>
          </cell>
          <cell r="N293">
            <v>0</v>
          </cell>
          <cell r="O293">
            <v>0</v>
          </cell>
          <cell r="S293">
            <v>0</v>
          </cell>
          <cell r="T293">
            <v>0</v>
          </cell>
        </row>
        <row r="294">
          <cell r="A294">
            <v>0</v>
          </cell>
          <cell r="B294">
            <v>1290</v>
          </cell>
          <cell r="D294">
            <v>0</v>
          </cell>
          <cell r="F294">
            <v>0</v>
          </cell>
          <cell r="J294">
            <v>0</v>
          </cell>
          <cell r="L294">
            <v>0</v>
          </cell>
          <cell r="M294">
            <v>0</v>
          </cell>
          <cell r="N294">
            <v>0</v>
          </cell>
          <cell r="O294">
            <v>0</v>
          </cell>
          <cell r="S294">
            <v>0</v>
          </cell>
          <cell r="T294">
            <v>0</v>
          </cell>
        </row>
        <row r="295">
          <cell r="A295">
            <v>0</v>
          </cell>
          <cell r="B295">
            <v>1291</v>
          </cell>
          <cell r="D295">
            <v>0</v>
          </cell>
          <cell r="F295">
            <v>0</v>
          </cell>
          <cell r="J295">
            <v>0</v>
          </cell>
          <cell r="L295">
            <v>0</v>
          </cell>
          <cell r="M295">
            <v>0</v>
          </cell>
          <cell r="N295">
            <v>0</v>
          </cell>
          <cell r="O295">
            <v>0</v>
          </cell>
          <cell r="S295">
            <v>0</v>
          </cell>
          <cell r="T295">
            <v>0</v>
          </cell>
        </row>
        <row r="296">
          <cell r="A296">
            <v>0</v>
          </cell>
          <cell r="B296">
            <v>1292</v>
          </cell>
          <cell r="D296">
            <v>0</v>
          </cell>
          <cell r="F296">
            <v>0</v>
          </cell>
          <cell r="J296">
            <v>0</v>
          </cell>
          <cell r="L296">
            <v>0</v>
          </cell>
          <cell r="M296">
            <v>0</v>
          </cell>
          <cell r="N296">
            <v>0</v>
          </cell>
          <cell r="O296">
            <v>0</v>
          </cell>
          <cell r="S296">
            <v>0</v>
          </cell>
          <cell r="T296">
            <v>0</v>
          </cell>
        </row>
        <row r="297">
          <cell r="A297">
            <v>0</v>
          </cell>
          <cell r="B297">
            <v>1293</v>
          </cell>
          <cell r="D297">
            <v>0</v>
          </cell>
          <cell r="F297">
            <v>0</v>
          </cell>
          <cell r="J297">
            <v>0</v>
          </cell>
          <cell r="L297">
            <v>0</v>
          </cell>
          <cell r="M297">
            <v>0</v>
          </cell>
          <cell r="N297">
            <v>0</v>
          </cell>
          <cell r="O297">
            <v>0</v>
          </cell>
          <cell r="S297">
            <v>0</v>
          </cell>
          <cell r="T297">
            <v>0</v>
          </cell>
        </row>
        <row r="298">
          <cell r="A298">
            <v>0</v>
          </cell>
          <cell r="B298">
            <v>1294</v>
          </cell>
          <cell r="D298">
            <v>0</v>
          </cell>
          <cell r="F298">
            <v>0</v>
          </cell>
          <cell r="J298">
            <v>0</v>
          </cell>
          <cell r="L298">
            <v>0</v>
          </cell>
          <cell r="M298">
            <v>0</v>
          </cell>
          <cell r="N298">
            <v>0</v>
          </cell>
          <cell r="O298">
            <v>0</v>
          </cell>
          <cell r="S298">
            <v>0</v>
          </cell>
          <cell r="T298">
            <v>0</v>
          </cell>
        </row>
        <row r="299">
          <cell r="A299">
            <v>0</v>
          </cell>
          <cell r="B299">
            <v>1295</v>
          </cell>
          <cell r="D299">
            <v>0</v>
          </cell>
          <cell r="F299">
            <v>0</v>
          </cell>
          <cell r="J299">
            <v>0</v>
          </cell>
          <cell r="L299">
            <v>0</v>
          </cell>
          <cell r="M299">
            <v>0</v>
          </cell>
          <cell r="N299">
            <v>0</v>
          </cell>
          <cell r="O299">
            <v>0</v>
          </cell>
          <cell r="S299">
            <v>0</v>
          </cell>
          <cell r="T299">
            <v>0</v>
          </cell>
        </row>
        <row r="300">
          <cell r="A300">
            <v>0</v>
          </cell>
          <cell r="B300">
            <v>1296</v>
          </cell>
          <cell r="D300">
            <v>0</v>
          </cell>
          <cell r="F300">
            <v>0</v>
          </cell>
          <cell r="J300">
            <v>0</v>
          </cell>
          <cell r="L300">
            <v>0</v>
          </cell>
          <cell r="M300">
            <v>0</v>
          </cell>
          <cell r="N300">
            <v>0</v>
          </cell>
          <cell r="O300">
            <v>0</v>
          </cell>
          <cell r="S300">
            <v>0</v>
          </cell>
          <cell r="T300">
            <v>0</v>
          </cell>
        </row>
        <row r="301">
          <cell r="A301">
            <v>0</v>
          </cell>
          <cell r="B301">
            <v>1297</v>
          </cell>
          <cell r="D301">
            <v>0</v>
          </cell>
          <cell r="F301">
            <v>0</v>
          </cell>
          <cell r="J301">
            <v>0</v>
          </cell>
          <cell r="L301">
            <v>0</v>
          </cell>
          <cell r="M301">
            <v>0</v>
          </cell>
          <cell r="N301">
            <v>0</v>
          </cell>
          <cell r="O301">
            <v>0</v>
          </cell>
          <cell r="S301">
            <v>0</v>
          </cell>
          <cell r="T301">
            <v>0</v>
          </cell>
        </row>
        <row r="302">
          <cell r="A302">
            <v>0</v>
          </cell>
          <cell r="B302">
            <v>1298</v>
          </cell>
          <cell r="D302">
            <v>0</v>
          </cell>
          <cell r="F302">
            <v>0</v>
          </cell>
          <cell r="J302">
            <v>0</v>
          </cell>
          <cell r="L302">
            <v>0</v>
          </cell>
          <cell r="M302">
            <v>0</v>
          </cell>
          <cell r="N302">
            <v>0</v>
          </cell>
          <cell r="O302">
            <v>0</v>
          </cell>
          <cell r="S302">
            <v>0</v>
          </cell>
          <cell r="T302">
            <v>0</v>
          </cell>
        </row>
        <row r="303">
          <cell r="A303">
            <v>0</v>
          </cell>
          <cell r="B303">
            <v>1299</v>
          </cell>
          <cell r="D303">
            <v>0</v>
          </cell>
          <cell r="F303">
            <v>0</v>
          </cell>
          <cell r="J303">
            <v>0</v>
          </cell>
          <cell r="L303">
            <v>0</v>
          </cell>
          <cell r="M303">
            <v>0</v>
          </cell>
          <cell r="N303">
            <v>0</v>
          </cell>
          <cell r="O303">
            <v>0</v>
          </cell>
          <cell r="S303">
            <v>0</v>
          </cell>
          <cell r="T303">
            <v>0</v>
          </cell>
        </row>
        <row r="304">
          <cell r="A304">
            <v>0</v>
          </cell>
          <cell r="B304">
            <v>1300</v>
          </cell>
          <cell r="D304">
            <v>0</v>
          </cell>
          <cell r="F304">
            <v>0</v>
          </cell>
          <cell r="J304">
            <v>0</v>
          </cell>
          <cell r="L304">
            <v>0</v>
          </cell>
          <cell r="M304">
            <v>0</v>
          </cell>
          <cell r="N304">
            <v>0</v>
          </cell>
          <cell r="O304">
            <v>0</v>
          </cell>
          <cell r="S304">
            <v>0</v>
          </cell>
          <cell r="T304">
            <v>0</v>
          </cell>
        </row>
        <row r="305">
          <cell r="A305">
            <v>0</v>
          </cell>
          <cell r="B305">
            <v>1301</v>
          </cell>
          <cell r="D305">
            <v>0</v>
          </cell>
          <cell r="F305">
            <v>0</v>
          </cell>
          <cell r="J305">
            <v>0</v>
          </cell>
          <cell r="L305">
            <v>0</v>
          </cell>
          <cell r="M305">
            <v>0</v>
          </cell>
          <cell r="N305">
            <v>0</v>
          </cell>
          <cell r="O305">
            <v>0</v>
          </cell>
          <cell r="S305">
            <v>0</v>
          </cell>
          <cell r="T305">
            <v>0</v>
          </cell>
        </row>
        <row r="306">
          <cell r="A306">
            <v>0</v>
          </cell>
          <cell r="B306">
            <v>1302</v>
          </cell>
          <cell r="D306">
            <v>0</v>
          </cell>
          <cell r="F306">
            <v>0</v>
          </cell>
          <cell r="J306">
            <v>0</v>
          </cell>
          <cell r="L306">
            <v>0</v>
          </cell>
          <cell r="M306">
            <v>0</v>
          </cell>
          <cell r="N306">
            <v>0</v>
          </cell>
          <cell r="O306">
            <v>0</v>
          </cell>
          <cell r="S306">
            <v>0</v>
          </cell>
          <cell r="T306">
            <v>0</v>
          </cell>
        </row>
        <row r="307">
          <cell r="A307">
            <v>0</v>
          </cell>
          <cell r="B307">
            <v>1303</v>
          </cell>
          <cell r="D307">
            <v>0</v>
          </cell>
          <cell r="F307">
            <v>0</v>
          </cell>
          <cell r="J307">
            <v>0</v>
          </cell>
          <cell r="L307">
            <v>0</v>
          </cell>
          <cell r="M307">
            <v>0</v>
          </cell>
          <cell r="N307">
            <v>0</v>
          </cell>
          <cell r="O307">
            <v>0</v>
          </cell>
          <cell r="S307">
            <v>0</v>
          </cell>
          <cell r="T307">
            <v>0</v>
          </cell>
        </row>
        <row r="308">
          <cell r="A308">
            <v>0</v>
          </cell>
          <cell r="B308">
            <v>1304</v>
          </cell>
          <cell r="D308">
            <v>0</v>
          </cell>
          <cell r="F308">
            <v>0</v>
          </cell>
          <cell r="J308">
            <v>0</v>
          </cell>
          <cell r="L308">
            <v>0</v>
          </cell>
          <cell r="M308">
            <v>0</v>
          </cell>
          <cell r="N308">
            <v>0</v>
          </cell>
          <cell r="O308">
            <v>0</v>
          </cell>
          <cell r="S308">
            <v>0</v>
          </cell>
          <cell r="T308">
            <v>0</v>
          </cell>
        </row>
        <row r="309">
          <cell r="A309">
            <v>0</v>
          </cell>
          <cell r="B309">
            <v>1305</v>
          </cell>
          <cell r="D309">
            <v>0</v>
          </cell>
          <cell r="F309">
            <v>0</v>
          </cell>
          <cell r="J309">
            <v>0</v>
          </cell>
          <cell r="L309">
            <v>0</v>
          </cell>
          <cell r="M309">
            <v>0</v>
          </cell>
          <cell r="N309">
            <v>0</v>
          </cell>
          <cell r="O309">
            <v>0</v>
          </cell>
          <cell r="S309">
            <v>0</v>
          </cell>
          <cell r="T309">
            <v>0</v>
          </cell>
        </row>
        <row r="310">
          <cell r="A310">
            <v>0</v>
          </cell>
          <cell r="B310">
            <v>1306</v>
          </cell>
          <cell r="D310">
            <v>0</v>
          </cell>
          <cell r="F310">
            <v>0</v>
          </cell>
          <cell r="J310">
            <v>0</v>
          </cell>
          <cell r="L310">
            <v>0</v>
          </cell>
          <cell r="M310">
            <v>0</v>
          </cell>
          <cell r="N310">
            <v>0</v>
          </cell>
          <cell r="O310">
            <v>0</v>
          </cell>
          <cell r="S310">
            <v>0</v>
          </cell>
          <cell r="T310">
            <v>0</v>
          </cell>
        </row>
        <row r="311">
          <cell r="A311">
            <v>0</v>
          </cell>
          <cell r="B311">
            <v>1307</v>
          </cell>
          <cell r="D311">
            <v>0</v>
          </cell>
          <cell r="F311">
            <v>0</v>
          </cell>
          <cell r="J311">
            <v>0</v>
          </cell>
          <cell r="L311">
            <v>0</v>
          </cell>
          <cell r="M311">
            <v>0</v>
          </cell>
          <cell r="N311">
            <v>0</v>
          </cell>
          <cell r="O311">
            <v>0</v>
          </cell>
          <cell r="S311">
            <v>0</v>
          </cell>
          <cell r="T311">
            <v>0</v>
          </cell>
        </row>
        <row r="312">
          <cell r="A312">
            <v>0</v>
          </cell>
          <cell r="B312">
            <v>1308</v>
          </cell>
          <cell r="D312">
            <v>0</v>
          </cell>
          <cell r="F312">
            <v>0</v>
          </cell>
          <cell r="J312">
            <v>0</v>
          </cell>
          <cell r="L312">
            <v>0</v>
          </cell>
          <cell r="M312">
            <v>0</v>
          </cell>
          <cell r="N312">
            <v>0</v>
          </cell>
          <cell r="O312">
            <v>0</v>
          </cell>
          <cell r="S312">
            <v>0</v>
          </cell>
          <cell r="T312">
            <v>0</v>
          </cell>
        </row>
        <row r="313">
          <cell r="A313">
            <v>0</v>
          </cell>
          <cell r="B313">
            <v>1309</v>
          </cell>
          <cell r="D313">
            <v>0</v>
          </cell>
          <cell r="F313">
            <v>0</v>
          </cell>
          <cell r="J313">
            <v>0</v>
          </cell>
          <cell r="L313">
            <v>0</v>
          </cell>
          <cell r="M313">
            <v>0</v>
          </cell>
          <cell r="N313">
            <v>0</v>
          </cell>
          <cell r="O313">
            <v>0</v>
          </cell>
          <cell r="S313">
            <v>0</v>
          </cell>
          <cell r="T313">
            <v>0</v>
          </cell>
        </row>
        <row r="314">
          <cell r="A314">
            <v>0</v>
          </cell>
          <cell r="B314">
            <v>1310</v>
          </cell>
          <cell r="D314">
            <v>0</v>
          </cell>
          <cell r="F314">
            <v>0</v>
          </cell>
          <cell r="J314">
            <v>0</v>
          </cell>
          <cell r="L314">
            <v>0</v>
          </cell>
          <cell r="M314">
            <v>0</v>
          </cell>
          <cell r="N314">
            <v>0</v>
          </cell>
          <cell r="O314">
            <v>0</v>
          </cell>
          <cell r="S314">
            <v>0</v>
          </cell>
          <cell r="T314">
            <v>0</v>
          </cell>
        </row>
        <row r="315">
          <cell r="A315">
            <v>0</v>
          </cell>
          <cell r="B315">
            <v>1311</v>
          </cell>
          <cell r="D315">
            <v>0</v>
          </cell>
          <cell r="F315">
            <v>0</v>
          </cell>
          <cell r="J315">
            <v>0</v>
          </cell>
          <cell r="L315">
            <v>0</v>
          </cell>
          <cell r="M315">
            <v>0</v>
          </cell>
          <cell r="N315">
            <v>0</v>
          </cell>
          <cell r="O315">
            <v>0</v>
          </cell>
          <cell r="S315">
            <v>0</v>
          </cell>
          <cell r="T315">
            <v>0</v>
          </cell>
        </row>
        <row r="316">
          <cell r="A316">
            <v>0</v>
          </cell>
          <cell r="B316">
            <v>1312</v>
          </cell>
          <cell r="D316">
            <v>0</v>
          </cell>
          <cell r="F316">
            <v>0</v>
          </cell>
          <cell r="J316">
            <v>0</v>
          </cell>
          <cell r="L316">
            <v>0</v>
          </cell>
          <cell r="M316">
            <v>0</v>
          </cell>
          <cell r="N316">
            <v>0</v>
          </cell>
          <cell r="O316">
            <v>0</v>
          </cell>
          <cell r="S316">
            <v>0</v>
          </cell>
          <cell r="T316">
            <v>0</v>
          </cell>
        </row>
        <row r="317">
          <cell r="A317">
            <v>0</v>
          </cell>
          <cell r="B317">
            <v>1313</v>
          </cell>
          <cell r="D317">
            <v>0</v>
          </cell>
          <cell r="F317">
            <v>0</v>
          </cell>
          <cell r="J317">
            <v>0</v>
          </cell>
          <cell r="L317">
            <v>0</v>
          </cell>
          <cell r="M317">
            <v>0</v>
          </cell>
          <cell r="N317">
            <v>0</v>
          </cell>
          <cell r="O317">
            <v>0</v>
          </cell>
          <cell r="S317">
            <v>0</v>
          </cell>
          <cell r="T317">
            <v>0</v>
          </cell>
        </row>
        <row r="318">
          <cell r="A318">
            <v>0</v>
          </cell>
          <cell r="B318">
            <v>1314</v>
          </cell>
          <cell r="D318">
            <v>0</v>
          </cell>
          <cell r="F318">
            <v>0</v>
          </cell>
          <cell r="J318">
            <v>0</v>
          </cell>
          <cell r="L318">
            <v>0</v>
          </cell>
          <cell r="M318">
            <v>0</v>
          </cell>
          <cell r="N318">
            <v>0</v>
          </cell>
          <cell r="O318">
            <v>0</v>
          </cell>
          <cell r="S318">
            <v>0</v>
          </cell>
          <cell r="T318">
            <v>0</v>
          </cell>
        </row>
        <row r="319">
          <cell r="A319">
            <v>0</v>
          </cell>
          <cell r="B319">
            <v>1315</v>
          </cell>
          <cell r="D319">
            <v>0</v>
          </cell>
          <cell r="F319">
            <v>0</v>
          </cell>
          <cell r="J319">
            <v>0</v>
          </cell>
          <cell r="L319">
            <v>0</v>
          </cell>
          <cell r="M319">
            <v>0</v>
          </cell>
          <cell r="N319">
            <v>0</v>
          </cell>
          <cell r="O319">
            <v>0</v>
          </cell>
          <cell r="S319">
            <v>0</v>
          </cell>
          <cell r="T319">
            <v>0</v>
          </cell>
        </row>
        <row r="320">
          <cell r="A320">
            <v>0</v>
          </cell>
          <cell r="B320">
            <v>1316</v>
          </cell>
          <cell r="D320">
            <v>0</v>
          </cell>
          <cell r="F320">
            <v>0</v>
          </cell>
          <cell r="J320">
            <v>0</v>
          </cell>
          <cell r="L320">
            <v>0</v>
          </cell>
          <cell r="M320">
            <v>0</v>
          </cell>
          <cell r="N320">
            <v>0</v>
          </cell>
          <cell r="O320">
            <v>0</v>
          </cell>
          <cell r="S320">
            <v>0</v>
          </cell>
          <cell r="T320">
            <v>0</v>
          </cell>
        </row>
        <row r="321">
          <cell r="A321">
            <v>0</v>
          </cell>
          <cell r="B321">
            <v>1317</v>
          </cell>
          <cell r="D321">
            <v>0</v>
          </cell>
          <cell r="F321">
            <v>0</v>
          </cell>
          <cell r="J321">
            <v>0</v>
          </cell>
          <cell r="L321">
            <v>0</v>
          </cell>
          <cell r="M321">
            <v>0</v>
          </cell>
          <cell r="N321">
            <v>0</v>
          </cell>
          <cell r="O321">
            <v>0</v>
          </cell>
          <cell r="S321">
            <v>0</v>
          </cell>
          <cell r="T321">
            <v>0</v>
          </cell>
        </row>
        <row r="322">
          <cell r="A322">
            <v>0</v>
          </cell>
          <cell r="B322">
            <v>1318</v>
          </cell>
          <cell r="D322">
            <v>0</v>
          </cell>
          <cell r="F322">
            <v>0</v>
          </cell>
          <cell r="J322">
            <v>0</v>
          </cell>
          <cell r="L322">
            <v>0</v>
          </cell>
          <cell r="M322">
            <v>0</v>
          </cell>
          <cell r="N322">
            <v>0</v>
          </cell>
          <cell r="O322">
            <v>0</v>
          </cell>
          <cell r="S322">
            <v>0</v>
          </cell>
          <cell r="T322">
            <v>0</v>
          </cell>
        </row>
        <row r="323">
          <cell r="A323">
            <v>0</v>
          </cell>
          <cell r="B323">
            <v>1319</v>
          </cell>
          <cell r="D323">
            <v>0</v>
          </cell>
          <cell r="F323">
            <v>0</v>
          </cell>
          <cell r="J323">
            <v>0</v>
          </cell>
          <cell r="L323">
            <v>0</v>
          </cell>
          <cell r="M323">
            <v>0</v>
          </cell>
          <cell r="N323">
            <v>0</v>
          </cell>
          <cell r="O323">
            <v>0</v>
          </cell>
          <cell r="S323">
            <v>0</v>
          </cell>
          <cell r="T323">
            <v>0</v>
          </cell>
        </row>
        <row r="324">
          <cell r="A324">
            <v>0</v>
          </cell>
          <cell r="B324">
            <v>1320</v>
          </cell>
          <cell r="D324">
            <v>0</v>
          </cell>
          <cell r="F324">
            <v>0</v>
          </cell>
          <cell r="J324">
            <v>0</v>
          </cell>
          <cell r="L324">
            <v>0</v>
          </cell>
          <cell r="M324">
            <v>0</v>
          </cell>
          <cell r="N324">
            <v>0</v>
          </cell>
          <cell r="O324">
            <v>0</v>
          </cell>
          <cell r="S324">
            <v>0</v>
          </cell>
          <cell r="T324">
            <v>0</v>
          </cell>
        </row>
        <row r="325">
          <cell r="A325">
            <v>0</v>
          </cell>
          <cell r="B325">
            <v>1321</v>
          </cell>
          <cell r="D325">
            <v>0</v>
          </cell>
          <cell r="F325">
            <v>0</v>
          </cell>
          <cell r="J325">
            <v>0</v>
          </cell>
          <cell r="L325">
            <v>0</v>
          </cell>
          <cell r="M325">
            <v>0</v>
          </cell>
          <cell r="N325">
            <v>0</v>
          </cell>
          <cell r="O325">
            <v>0</v>
          </cell>
          <cell r="S325">
            <v>0</v>
          </cell>
          <cell r="T325">
            <v>0</v>
          </cell>
        </row>
        <row r="326">
          <cell r="A326">
            <v>0</v>
          </cell>
          <cell r="B326">
            <v>1322</v>
          </cell>
          <cell r="D326">
            <v>0</v>
          </cell>
          <cell r="F326">
            <v>0</v>
          </cell>
          <cell r="J326">
            <v>0</v>
          </cell>
          <cell r="L326">
            <v>0</v>
          </cell>
          <cell r="M326">
            <v>0</v>
          </cell>
          <cell r="N326">
            <v>0</v>
          </cell>
          <cell r="O326">
            <v>0</v>
          </cell>
          <cell r="S326">
            <v>0</v>
          </cell>
          <cell r="T326">
            <v>0</v>
          </cell>
        </row>
        <row r="327">
          <cell r="A327">
            <v>0</v>
          </cell>
          <cell r="B327">
            <v>1323</v>
          </cell>
          <cell r="D327">
            <v>0</v>
          </cell>
          <cell r="F327">
            <v>0</v>
          </cell>
          <cell r="J327">
            <v>0</v>
          </cell>
          <cell r="L327">
            <v>0</v>
          </cell>
          <cell r="M327">
            <v>0</v>
          </cell>
          <cell r="N327">
            <v>0</v>
          </cell>
          <cell r="O327">
            <v>0</v>
          </cell>
          <cell r="S327">
            <v>0</v>
          </cell>
          <cell r="T327">
            <v>0</v>
          </cell>
        </row>
        <row r="328">
          <cell r="A328">
            <v>0</v>
          </cell>
          <cell r="B328">
            <v>1324</v>
          </cell>
          <cell r="D328">
            <v>0</v>
          </cell>
          <cell r="F328">
            <v>0</v>
          </cell>
          <cell r="J328">
            <v>0</v>
          </cell>
          <cell r="L328">
            <v>0</v>
          </cell>
          <cell r="M328">
            <v>0</v>
          </cell>
          <cell r="N328">
            <v>0</v>
          </cell>
          <cell r="O328">
            <v>0</v>
          </cell>
          <cell r="S328">
            <v>0</v>
          </cell>
          <cell r="T328">
            <v>0</v>
          </cell>
        </row>
        <row r="329">
          <cell r="A329">
            <v>0</v>
          </cell>
          <cell r="B329">
            <v>1325</v>
          </cell>
          <cell r="D329">
            <v>0</v>
          </cell>
          <cell r="F329">
            <v>0</v>
          </cell>
          <cell r="J329">
            <v>0</v>
          </cell>
          <cell r="L329">
            <v>0</v>
          </cell>
          <cell r="M329">
            <v>0</v>
          </cell>
          <cell r="N329">
            <v>0</v>
          </cell>
          <cell r="O329">
            <v>0</v>
          </cell>
          <cell r="S329">
            <v>0</v>
          </cell>
          <cell r="T329">
            <v>0</v>
          </cell>
        </row>
        <row r="330">
          <cell r="A330">
            <v>0</v>
          </cell>
          <cell r="B330">
            <v>1326</v>
          </cell>
          <cell r="D330">
            <v>0</v>
          </cell>
          <cell r="F330">
            <v>0</v>
          </cell>
          <cell r="J330">
            <v>0</v>
          </cell>
          <cell r="L330">
            <v>0</v>
          </cell>
          <cell r="M330">
            <v>0</v>
          </cell>
          <cell r="N330">
            <v>0</v>
          </cell>
          <cell r="O330">
            <v>0</v>
          </cell>
          <cell r="S330">
            <v>0</v>
          </cell>
          <cell r="T330">
            <v>0</v>
          </cell>
        </row>
        <row r="331">
          <cell r="A331">
            <v>0</v>
          </cell>
          <cell r="B331">
            <v>1327</v>
          </cell>
          <cell r="D331">
            <v>0</v>
          </cell>
          <cell r="F331">
            <v>0</v>
          </cell>
          <cell r="J331">
            <v>0</v>
          </cell>
          <cell r="L331">
            <v>0</v>
          </cell>
          <cell r="M331">
            <v>0</v>
          </cell>
          <cell r="N331">
            <v>0</v>
          </cell>
          <cell r="O331">
            <v>0</v>
          </cell>
          <cell r="S331">
            <v>0</v>
          </cell>
          <cell r="T331">
            <v>0</v>
          </cell>
        </row>
        <row r="332">
          <cell r="A332">
            <v>0</v>
          </cell>
          <cell r="B332">
            <v>1328</v>
          </cell>
          <cell r="D332">
            <v>0</v>
          </cell>
          <cell r="F332">
            <v>0</v>
          </cell>
          <cell r="J332">
            <v>0</v>
          </cell>
          <cell r="L332">
            <v>0</v>
          </cell>
          <cell r="M332">
            <v>0</v>
          </cell>
          <cell r="N332">
            <v>0</v>
          </cell>
          <cell r="O332">
            <v>0</v>
          </cell>
          <cell r="S332">
            <v>0</v>
          </cell>
          <cell r="T332">
            <v>0</v>
          </cell>
        </row>
        <row r="333">
          <cell r="A333">
            <v>0</v>
          </cell>
          <cell r="B333">
            <v>1329</v>
          </cell>
          <cell r="D333">
            <v>0</v>
          </cell>
          <cell r="F333">
            <v>0</v>
          </cell>
          <cell r="J333">
            <v>0</v>
          </cell>
          <cell r="L333">
            <v>0</v>
          </cell>
          <cell r="M333">
            <v>0</v>
          </cell>
          <cell r="N333">
            <v>0</v>
          </cell>
          <cell r="O333">
            <v>0</v>
          </cell>
          <cell r="S333">
            <v>0</v>
          </cell>
          <cell r="T333">
            <v>0</v>
          </cell>
        </row>
        <row r="334">
          <cell r="A334">
            <v>0</v>
          </cell>
          <cell r="B334">
            <v>1330</v>
          </cell>
          <cell r="D334">
            <v>0</v>
          </cell>
          <cell r="F334">
            <v>0</v>
          </cell>
          <cell r="J334">
            <v>0</v>
          </cell>
          <cell r="L334">
            <v>0</v>
          </cell>
          <cell r="M334">
            <v>0</v>
          </cell>
          <cell r="N334">
            <v>0</v>
          </cell>
          <cell r="O334">
            <v>0</v>
          </cell>
          <cell r="S334">
            <v>0</v>
          </cell>
          <cell r="T334">
            <v>0</v>
          </cell>
        </row>
        <row r="335">
          <cell r="A335">
            <v>0</v>
          </cell>
          <cell r="B335">
            <v>1331</v>
          </cell>
          <cell r="D335">
            <v>0</v>
          </cell>
          <cell r="F335">
            <v>0</v>
          </cell>
          <cell r="J335">
            <v>0</v>
          </cell>
          <cell r="L335">
            <v>0</v>
          </cell>
          <cell r="M335">
            <v>0</v>
          </cell>
          <cell r="N335">
            <v>0</v>
          </cell>
          <cell r="O335">
            <v>0</v>
          </cell>
          <cell r="S335">
            <v>0</v>
          </cell>
          <cell r="T335">
            <v>0</v>
          </cell>
        </row>
        <row r="336">
          <cell r="A336">
            <v>0</v>
          </cell>
          <cell r="B336">
            <v>1332</v>
          </cell>
          <cell r="D336">
            <v>0</v>
          </cell>
          <cell r="F336">
            <v>0</v>
          </cell>
          <cell r="J336">
            <v>0</v>
          </cell>
          <cell r="L336">
            <v>0</v>
          </cell>
          <cell r="M336">
            <v>0</v>
          </cell>
          <cell r="N336">
            <v>0</v>
          </cell>
          <cell r="O336">
            <v>0</v>
          </cell>
          <cell r="S336">
            <v>0</v>
          </cell>
          <cell r="T336">
            <v>0</v>
          </cell>
        </row>
        <row r="337">
          <cell r="A337">
            <v>0</v>
          </cell>
          <cell r="B337">
            <v>1333</v>
          </cell>
          <cell r="D337">
            <v>0</v>
          </cell>
          <cell r="F337">
            <v>0</v>
          </cell>
          <cell r="J337">
            <v>0</v>
          </cell>
          <cell r="L337">
            <v>0</v>
          </cell>
          <cell r="M337">
            <v>0</v>
          </cell>
          <cell r="N337">
            <v>0</v>
          </cell>
          <cell r="O337">
            <v>0</v>
          </cell>
          <cell r="S337">
            <v>0</v>
          </cell>
          <cell r="T337">
            <v>0</v>
          </cell>
        </row>
        <row r="338">
          <cell r="A338">
            <v>0</v>
          </cell>
          <cell r="B338">
            <v>1334</v>
          </cell>
          <cell r="D338">
            <v>0</v>
          </cell>
          <cell r="F338">
            <v>0</v>
          </cell>
          <cell r="J338">
            <v>0</v>
          </cell>
          <cell r="L338">
            <v>0</v>
          </cell>
          <cell r="M338">
            <v>0</v>
          </cell>
          <cell r="N338">
            <v>0</v>
          </cell>
          <cell r="O338">
            <v>0</v>
          </cell>
          <cell r="S338">
            <v>0</v>
          </cell>
          <cell r="T338">
            <v>0</v>
          </cell>
        </row>
        <row r="339">
          <cell r="A339">
            <v>0</v>
          </cell>
          <cell r="B339">
            <v>1335</v>
          </cell>
          <cell r="D339">
            <v>0</v>
          </cell>
          <cell r="F339">
            <v>0</v>
          </cell>
          <cell r="J339">
            <v>0</v>
          </cell>
          <cell r="L339">
            <v>0</v>
          </cell>
          <cell r="M339">
            <v>0</v>
          </cell>
          <cell r="N339">
            <v>0</v>
          </cell>
          <cell r="O339">
            <v>0</v>
          </cell>
          <cell r="S339">
            <v>0</v>
          </cell>
          <cell r="T339">
            <v>0</v>
          </cell>
        </row>
        <row r="340">
          <cell r="A340">
            <v>0</v>
          </cell>
          <cell r="B340">
            <v>1336</v>
          </cell>
          <cell r="D340">
            <v>0</v>
          </cell>
          <cell r="F340">
            <v>0</v>
          </cell>
          <cell r="J340">
            <v>0</v>
          </cell>
          <cell r="L340">
            <v>0</v>
          </cell>
          <cell r="M340">
            <v>0</v>
          </cell>
          <cell r="N340">
            <v>0</v>
          </cell>
          <cell r="O340">
            <v>0</v>
          </cell>
          <cell r="S340">
            <v>0</v>
          </cell>
          <cell r="T340">
            <v>0</v>
          </cell>
        </row>
        <row r="341">
          <cell r="A341">
            <v>0</v>
          </cell>
          <cell r="B341">
            <v>1337</v>
          </cell>
          <cell r="D341">
            <v>0</v>
          </cell>
          <cell r="F341">
            <v>0</v>
          </cell>
          <cell r="J341">
            <v>0</v>
          </cell>
          <cell r="L341">
            <v>0</v>
          </cell>
          <cell r="M341">
            <v>0</v>
          </cell>
          <cell r="N341">
            <v>0</v>
          </cell>
          <cell r="O341">
            <v>0</v>
          </cell>
          <cell r="S341">
            <v>0</v>
          </cell>
          <cell r="T341">
            <v>0</v>
          </cell>
        </row>
        <row r="342">
          <cell r="A342">
            <v>0</v>
          </cell>
          <cell r="B342">
            <v>1338</v>
          </cell>
          <cell r="D342">
            <v>0</v>
          </cell>
          <cell r="F342">
            <v>0</v>
          </cell>
          <cell r="J342">
            <v>0</v>
          </cell>
          <cell r="L342">
            <v>0</v>
          </cell>
          <cell r="M342">
            <v>0</v>
          </cell>
          <cell r="N342">
            <v>0</v>
          </cell>
          <cell r="O342">
            <v>0</v>
          </cell>
          <cell r="S342">
            <v>0</v>
          </cell>
          <cell r="T342">
            <v>0</v>
          </cell>
        </row>
        <row r="343">
          <cell r="A343">
            <v>0</v>
          </cell>
          <cell r="B343">
            <v>1339</v>
          </cell>
          <cell r="D343">
            <v>0</v>
          </cell>
          <cell r="F343">
            <v>0</v>
          </cell>
          <cell r="J343">
            <v>0</v>
          </cell>
          <cell r="L343">
            <v>0</v>
          </cell>
          <cell r="M343">
            <v>0</v>
          </cell>
          <cell r="N343">
            <v>0</v>
          </cell>
          <cell r="O343">
            <v>0</v>
          </cell>
          <cell r="S343">
            <v>0</v>
          </cell>
          <cell r="T343">
            <v>0</v>
          </cell>
        </row>
        <row r="344">
          <cell r="A344">
            <v>0</v>
          </cell>
          <cell r="B344">
            <v>1340</v>
          </cell>
          <cell r="D344">
            <v>0</v>
          </cell>
          <cell r="F344">
            <v>0</v>
          </cell>
          <cell r="J344">
            <v>0</v>
          </cell>
          <cell r="L344">
            <v>0</v>
          </cell>
          <cell r="M344">
            <v>0</v>
          </cell>
          <cell r="N344">
            <v>0</v>
          </cell>
          <cell r="O344">
            <v>0</v>
          </cell>
          <cell r="S344">
            <v>0</v>
          </cell>
          <cell r="T344">
            <v>0</v>
          </cell>
        </row>
        <row r="345">
          <cell r="A345">
            <v>0</v>
          </cell>
          <cell r="B345">
            <v>1341</v>
          </cell>
          <cell r="D345">
            <v>0</v>
          </cell>
          <cell r="F345">
            <v>0</v>
          </cell>
          <cell r="J345">
            <v>0</v>
          </cell>
          <cell r="L345">
            <v>0</v>
          </cell>
          <cell r="M345">
            <v>0</v>
          </cell>
          <cell r="N345">
            <v>0</v>
          </cell>
          <cell r="O345">
            <v>0</v>
          </cell>
          <cell r="S345">
            <v>0</v>
          </cell>
          <cell r="T345">
            <v>0</v>
          </cell>
        </row>
        <row r="346">
          <cell r="A346">
            <v>0</v>
          </cell>
          <cell r="B346">
            <v>1342</v>
          </cell>
          <cell r="D346">
            <v>0</v>
          </cell>
          <cell r="F346">
            <v>0</v>
          </cell>
          <cell r="J346">
            <v>0</v>
          </cell>
          <cell r="L346">
            <v>0</v>
          </cell>
          <cell r="M346">
            <v>0</v>
          </cell>
          <cell r="N346">
            <v>0</v>
          </cell>
          <cell r="O346">
            <v>0</v>
          </cell>
          <cell r="S346">
            <v>0</v>
          </cell>
          <cell r="T346">
            <v>0</v>
          </cell>
        </row>
        <row r="347">
          <cell r="A347">
            <v>0</v>
          </cell>
          <cell r="B347">
            <v>1343</v>
          </cell>
          <cell r="D347">
            <v>0</v>
          </cell>
          <cell r="F347">
            <v>0</v>
          </cell>
          <cell r="J347">
            <v>0</v>
          </cell>
          <cell r="L347">
            <v>0</v>
          </cell>
          <cell r="M347">
            <v>0</v>
          </cell>
          <cell r="N347">
            <v>0</v>
          </cell>
          <cell r="O347">
            <v>0</v>
          </cell>
          <cell r="S347">
            <v>0</v>
          </cell>
          <cell r="T347">
            <v>0</v>
          </cell>
        </row>
        <row r="348">
          <cell r="A348">
            <v>0</v>
          </cell>
          <cell r="B348">
            <v>1344</v>
          </cell>
          <cell r="D348">
            <v>0</v>
          </cell>
          <cell r="F348">
            <v>0</v>
          </cell>
          <cell r="J348">
            <v>0</v>
          </cell>
          <cell r="L348">
            <v>0</v>
          </cell>
          <cell r="M348">
            <v>0</v>
          </cell>
          <cell r="N348">
            <v>0</v>
          </cell>
          <cell r="O348">
            <v>0</v>
          </cell>
          <cell r="S348">
            <v>0</v>
          </cell>
          <cell r="T348">
            <v>0</v>
          </cell>
        </row>
        <row r="349">
          <cell r="A349">
            <v>0</v>
          </cell>
          <cell r="B349">
            <v>1345</v>
          </cell>
          <cell r="D349">
            <v>0</v>
          </cell>
          <cell r="F349">
            <v>0</v>
          </cell>
          <cell r="J349">
            <v>0</v>
          </cell>
          <cell r="L349">
            <v>0</v>
          </cell>
          <cell r="M349">
            <v>0</v>
          </cell>
          <cell r="N349">
            <v>0</v>
          </cell>
          <cell r="O349">
            <v>0</v>
          </cell>
          <cell r="S349">
            <v>0</v>
          </cell>
          <cell r="T349">
            <v>0</v>
          </cell>
        </row>
        <row r="350">
          <cell r="A350">
            <v>0</v>
          </cell>
          <cell r="B350">
            <v>1346</v>
          </cell>
          <cell r="D350">
            <v>0</v>
          </cell>
          <cell r="F350">
            <v>0</v>
          </cell>
          <cell r="J350">
            <v>0</v>
          </cell>
          <cell r="L350">
            <v>0</v>
          </cell>
          <cell r="M350">
            <v>0</v>
          </cell>
          <cell r="N350">
            <v>0</v>
          </cell>
          <cell r="O350">
            <v>0</v>
          </cell>
          <cell r="S350">
            <v>0</v>
          </cell>
          <cell r="T350">
            <v>0</v>
          </cell>
        </row>
        <row r="351">
          <cell r="A351">
            <v>0</v>
          </cell>
          <cell r="B351">
            <v>1347</v>
          </cell>
          <cell r="D351">
            <v>0</v>
          </cell>
          <cell r="F351">
            <v>0</v>
          </cell>
          <cell r="J351">
            <v>0</v>
          </cell>
          <cell r="L351">
            <v>0</v>
          </cell>
          <cell r="M351">
            <v>0</v>
          </cell>
          <cell r="N351">
            <v>0</v>
          </cell>
          <cell r="O351">
            <v>0</v>
          </cell>
          <cell r="S351">
            <v>0</v>
          </cell>
          <cell r="T351">
            <v>0</v>
          </cell>
        </row>
        <row r="352">
          <cell r="A352">
            <v>0</v>
          </cell>
          <cell r="B352">
            <v>1348</v>
          </cell>
          <cell r="D352">
            <v>0</v>
          </cell>
          <cell r="F352">
            <v>0</v>
          </cell>
          <cell r="J352">
            <v>0</v>
          </cell>
          <cell r="L352">
            <v>0</v>
          </cell>
          <cell r="M352">
            <v>0</v>
          </cell>
          <cell r="N352">
            <v>0</v>
          </cell>
          <cell r="O352">
            <v>0</v>
          </cell>
          <cell r="S352">
            <v>0</v>
          </cell>
          <cell r="T352">
            <v>0</v>
          </cell>
        </row>
        <row r="353">
          <cell r="A353">
            <v>0</v>
          </cell>
          <cell r="B353">
            <v>1349</v>
          </cell>
          <cell r="D353">
            <v>0</v>
          </cell>
          <cell r="F353">
            <v>0</v>
          </cell>
          <cell r="J353">
            <v>0</v>
          </cell>
          <cell r="L353">
            <v>0</v>
          </cell>
          <cell r="M353">
            <v>0</v>
          </cell>
          <cell r="N353">
            <v>0</v>
          </cell>
          <cell r="O353">
            <v>0</v>
          </cell>
          <cell r="S353">
            <v>0</v>
          </cell>
          <cell r="T353">
            <v>0</v>
          </cell>
        </row>
        <row r="354">
          <cell r="A354">
            <v>0</v>
          </cell>
          <cell r="B354">
            <v>1350</v>
          </cell>
          <cell r="D354">
            <v>0</v>
          </cell>
          <cell r="F354">
            <v>0</v>
          </cell>
          <cell r="J354">
            <v>0</v>
          </cell>
          <cell r="L354">
            <v>0</v>
          </cell>
          <cell r="M354">
            <v>0</v>
          </cell>
          <cell r="N354">
            <v>0</v>
          </cell>
          <cell r="O354">
            <v>0</v>
          </cell>
          <cell r="S354">
            <v>0</v>
          </cell>
          <cell r="T354">
            <v>0</v>
          </cell>
        </row>
        <row r="355">
          <cell r="A355">
            <v>0</v>
          </cell>
          <cell r="B355">
            <v>1351</v>
          </cell>
          <cell r="D355">
            <v>0</v>
          </cell>
          <cell r="F355">
            <v>0</v>
          </cell>
          <cell r="J355">
            <v>0</v>
          </cell>
          <cell r="L355">
            <v>0</v>
          </cell>
          <cell r="M355">
            <v>0</v>
          </cell>
          <cell r="N355">
            <v>0</v>
          </cell>
          <cell r="O355">
            <v>0</v>
          </cell>
          <cell r="S355">
            <v>0</v>
          </cell>
          <cell r="T355">
            <v>0</v>
          </cell>
        </row>
        <row r="356">
          <cell r="A356">
            <v>0</v>
          </cell>
          <cell r="B356">
            <v>1352</v>
          </cell>
          <cell r="D356">
            <v>0</v>
          </cell>
          <cell r="F356">
            <v>0</v>
          </cell>
          <cell r="J356">
            <v>0</v>
          </cell>
          <cell r="L356">
            <v>0</v>
          </cell>
          <cell r="M356">
            <v>0</v>
          </cell>
          <cell r="N356">
            <v>0</v>
          </cell>
          <cell r="O356">
            <v>0</v>
          </cell>
          <cell r="S356">
            <v>0</v>
          </cell>
          <cell r="T356">
            <v>0</v>
          </cell>
        </row>
        <row r="357">
          <cell r="A357">
            <v>0</v>
          </cell>
          <cell r="B357">
            <v>1353</v>
          </cell>
          <cell r="D357">
            <v>0</v>
          </cell>
          <cell r="F357">
            <v>0</v>
          </cell>
          <cell r="J357">
            <v>0</v>
          </cell>
          <cell r="L357">
            <v>0</v>
          </cell>
          <cell r="M357">
            <v>0</v>
          </cell>
          <cell r="N357">
            <v>0</v>
          </cell>
          <cell r="O357">
            <v>0</v>
          </cell>
          <cell r="S357">
            <v>0</v>
          </cell>
          <cell r="T357">
            <v>0</v>
          </cell>
        </row>
        <row r="358">
          <cell r="A358">
            <v>0</v>
          </cell>
          <cell r="B358">
            <v>1354</v>
          </cell>
          <cell r="D358">
            <v>0</v>
          </cell>
          <cell r="F358">
            <v>0</v>
          </cell>
          <cell r="J358">
            <v>0</v>
          </cell>
          <cell r="L358">
            <v>0</v>
          </cell>
          <cell r="M358">
            <v>0</v>
          </cell>
          <cell r="N358">
            <v>0</v>
          </cell>
          <cell r="O358">
            <v>0</v>
          </cell>
          <cell r="S358">
            <v>0</v>
          </cell>
          <cell r="T358">
            <v>0</v>
          </cell>
        </row>
        <row r="359">
          <cell r="A359">
            <v>0</v>
          </cell>
          <cell r="B359">
            <v>1355</v>
          </cell>
          <cell r="D359">
            <v>0</v>
          </cell>
          <cell r="F359">
            <v>0</v>
          </cell>
          <cell r="J359">
            <v>0</v>
          </cell>
          <cell r="L359">
            <v>0</v>
          </cell>
          <cell r="M359">
            <v>0</v>
          </cell>
          <cell r="N359">
            <v>0</v>
          </cell>
          <cell r="O359">
            <v>0</v>
          </cell>
          <cell r="S359">
            <v>0</v>
          </cell>
          <cell r="T359">
            <v>0</v>
          </cell>
        </row>
        <row r="360">
          <cell r="A360">
            <v>0</v>
          </cell>
          <cell r="B360">
            <v>1356</v>
          </cell>
          <cell r="D360">
            <v>0</v>
          </cell>
          <cell r="F360">
            <v>0</v>
          </cell>
          <cell r="J360">
            <v>0</v>
          </cell>
          <cell r="L360">
            <v>0</v>
          </cell>
          <cell r="M360">
            <v>0</v>
          </cell>
          <cell r="N360">
            <v>0</v>
          </cell>
          <cell r="O360">
            <v>0</v>
          </cell>
          <cell r="S360">
            <v>0</v>
          </cell>
          <cell r="T360">
            <v>0</v>
          </cell>
        </row>
        <row r="361">
          <cell r="A361">
            <v>0</v>
          </cell>
          <cell r="B361">
            <v>1357</v>
          </cell>
          <cell r="D361">
            <v>0</v>
          </cell>
          <cell r="F361">
            <v>0</v>
          </cell>
          <cell r="J361">
            <v>0</v>
          </cell>
          <cell r="L361">
            <v>0</v>
          </cell>
          <cell r="M361">
            <v>0</v>
          </cell>
          <cell r="N361">
            <v>0</v>
          </cell>
          <cell r="O361">
            <v>0</v>
          </cell>
          <cell r="S361">
            <v>0</v>
          </cell>
          <cell r="T361">
            <v>0</v>
          </cell>
        </row>
        <row r="362">
          <cell r="A362">
            <v>0</v>
          </cell>
          <cell r="B362">
            <v>1358</v>
          </cell>
          <cell r="D362">
            <v>0</v>
          </cell>
          <cell r="F362">
            <v>0</v>
          </cell>
          <cell r="J362">
            <v>0</v>
          </cell>
          <cell r="L362">
            <v>0</v>
          </cell>
          <cell r="M362">
            <v>0</v>
          </cell>
          <cell r="N362">
            <v>0</v>
          </cell>
          <cell r="O362">
            <v>0</v>
          </cell>
          <cell r="S362">
            <v>0</v>
          </cell>
          <cell r="T362">
            <v>0</v>
          </cell>
        </row>
        <row r="363">
          <cell r="A363">
            <v>0</v>
          </cell>
          <cell r="B363">
            <v>1359</v>
          </cell>
          <cell r="D363">
            <v>0</v>
          </cell>
          <cell r="F363">
            <v>0</v>
          </cell>
          <cell r="J363">
            <v>0</v>
          </cell>
          <cell r="L363">
            <v>0</v>
          </cell>
          <cell r="M363">
            <v>0</v>
          </cell>
          <cell r="N363">
            <v>0</v>
          </cell>
          <cell r="O363">
            <v>0</v>
          </cell>
          <cell r="S363">
            <v>0</v>
          </cell>
          <cell r="T363">
            <v>0</v>
          </cell>
        </row>
        <row r="364">
          <cell r="A364">
            <v>0</v>
          </cell>
          <cell r="B364">
            <v>1360</v>
          </cell>
          <cell r="D364">
            <v>0</v>
          </cell>
          <cell r="F364">
            <v>0</v>
          </cell>
          <cell r="J364">
            <v>0</v>
          </cell>
          <cell r="L364">
            <v>0</v>
          </cell>
          <cell r="M364">
            <v>0</v>
          </cell>
          <cell r="N364">
            <v>0</v>
          </cell>
          <cell r="O364">
            <v>0</v>
          </cell>
          <cell r="S364">
            <v>0</v>
          </cell>
          <cell r="T364">
            <v>0</v>
          </cell>
        </row>
        <row r="365">
          <cell r="A365">
            <v>0</v>
          </cell>
          <cell r="B365">
            <v>1361</v>
          </cell>
          <cell r="D365">
            <v>0</v>
          </cell>
          <cell r="F365">
            <v>0</v>
          </cell>
          <cell r="J365">
            <v>0</v>
          </cell>
          <cell r="L365">
            <v>0</v>
          </cell>
          <cell r="M365">
            <v>0</v>
          </cell>
          <cell r="N365">
            <v>0</v>
          </cell>
          <cell r="O365">
            <v>0</v>
          </cell>
          <cell r="S365">
            <v>0</v>
          </cell>
          <cell r="T365">
            <v>0</v>
          </cell>
        </row>
        <row r="366">
          <cell r="A366">
            <v>0</v>
          </cell>
          <cell r="B366">
            <v>1362</v>
          </cell>
          <cell r="D366">
            <v>0</v>
          </cell>
          <cell r="F366">
            <v>0</v>
          </cell>
          <cell r="J366">
            <v>0</v>
          </cell>
          <cell r="L366">
            <v>0</v>
          </cell>
          <cell r="M366">
            <v>0</v>
          </cell>
          <cell r="N366">
            <v>0</v>
          </cell>
          <cell r="O366">
            <v>0</v>
          </cell>
          <cell r="S366">
            <v>0</v>
          </cell>
          <cell r="T366">
            <v>0</v>
          </cell>
        </row>
        <row r="367">
          <cell r="A367">
            <v>0</v>
          </cell>
          <cell r="B367">
            <v>1363</v>
          </cell>
          <cell r="D367">
            <v>0</v>
          </cell>
          <cell r="F367">
            <v>0</v>
          </cell>
          <cell r="J367">
            <v>0</v>
          </cell>
          <cell r="L367">
            <v>0</v>
          </cell>
          <cell r="M367">
            <v>0</v>
          </cell>
          <cell r="N367">
            <v>0</v>
          </cell>
          <cell r="O367">
            <v>0</v>
          </cell>
          <cell r="S367">
            <v>0</v>
          </cell>
          <cell r="T367">
            <v>0</v>
          </cell>
        </row>
        <row r="368">
          <cell r="A368">
            <v>0</v>
          </cell>
          <cell r="B368">
            <v>1364</v>
          </cell>
          <cell r="D368">
            <v>0</v>
          </cell>
          <cell r="F368">
            <v>0</v>
          </cell>
          <cell r="J368">
            <v>0</v>
          </cell>
          <cell r="L368">
            <v>0</v>
          </cell>
          <cell r="M368">
            <v>0</v>
          </cell>
          <cell r="N368">
            <v>0</v>
          </cell>
          <cell r="O368">
            <v>0</v>
          </cell>
          <cell r="S368">
            <v>0</v>
          </cell>
          <cell r="T368">
            <v>0</v>
          </cell>
        </row>
        <row r="369">
          <cell r="A369">
            <v>0</v>
          </cell>
          <cell r="B369">
            <v>1365</v>
          </cell>
          <cell r="D369">
            <v>0</v>
          </cell>
          <cell r="F369">
            <v>0</v>
          </cell>
          <cell r="J369">
            <v>0</v>
          </cell>
          <cell r="L369">
            <v>0</v>
          </cell>
          <cell r="M369">
            <v>0</v>
          </cell>
          <cell r="N369">
            <v>0</v>
          </cell>
          <cell r="O369">
            <v>0</v>
          </cell>
          <cell r="S369">
            <v>0</v>
          </cell>
          <cell r="T369">
            <v>0</v>
          </cell>
        </row>
        <row r="370">
          <cell r="A370">
            <v>0</v>
          </cell>
          <cell r="B370">
            <v>1366</v>
          </cell>
          <cell r="D370">
            <v>0</v>
          </cell>
          <cell r="F370">
            <v>0</v>
          </cell>
          <cell r="J370">
            <v>0</v>
          </cell>
          <cell r="L370">
            <v>0</v>
          </cell>
          <cell r="M370">
            <v>0</v>
          </cell>
          <cell r="N370">
            <v>0</v>
          </cell>
          <cell r="O370">
            <v>0</v>
          </cell>
          <cell r="S370">
            <v>0</v>
          </cell>
          <cell r="T370">
            <v>0</v>
          </cell>
        </row>
        <row r="371">
          <cell r="A371">
            <v>0</v>
          </cell>
          <cell r="B371">
            <v>1367</v>
          </cell>
          <cell r="D371">
            <v>0</v>
          </cell>
          <cell r="F371">
            <v>0</v>
          </cell>
          <cell r="J371">
            <v>0</v>
          </cell>
          <cell r="L371">
            <v>0</v>
          </cell>
          <cell r="M371">
            <v>0</v>
          </cell>
          <cell r="N371">
            <v>0</v>
          </cell>
          <cell r="O371">
            <v>0</v>
          </cell>
          <cell r="S371">
            <v>0</v>
          </cell>
          <cell r="T371">
            <v>0</v>
          </cell>
        </row>
        <row r="372">
          <cell r="A372">
            <v>0</v>
          </cell>
          <cell r="B372">
            <v>1368</v>
          </cell>
          <cell r="D372">
            <v>0</v>
          </cell>
          <cell r="F372">
            <v>0</v>
          </cell>
          <cell r="J372">
            <v>0</v>
          </cell>
          <cell r="L372">
            <v>0</v>
          </cell>
          <cell r="M372">
            <v>0</v>
          </cell>
          <cell r="N372">
            <v>0</v>
          </cell>
          <cell r="O372">
            <v>0</v>
          </cell>
          <cell r="S372">
            <v>0</v>
          </cell>
          <cell r="T372">
            <v>0</v>
          </cell>
        </row>
        <row r="373">
          <cell r="A373">
            <v>0</v>
          </cell>
          <cell r="B373">
            <v>1369</v>
          </cell>
          <cell r="D373">
            <v>0</v>
          </cell>
          <cell r="F373">
            <v>0</v>
          </cell>
          <cell r="J373">
            <v>0</v>
          </cell>
          <cell r="L373">
            <v>0</v>
          </cell>
          <cell r="M373">
            <v>0</v>
          </cell>
          <cell r="N373">
            <v>0</v>
          </cell>
          <cell r="O373">
            <v>0</v>
          </cell>
          <cell r="S373">
            <v>0</v>
          </cell>
          <cell r="T373">
            <v>0</v>
          </cell>
        </row>
        <row r="374">
          <cell r="A374">
            <v>0</v>
          </cell>
          <cell r="B374">
            <v>1370</v>
          </cell>
          <cell r="D374">
            <v>0</v>
          </cell>
          <cell r="F374">
            <v>0</v>
          </cell>
          <cell r="J374">
            <v>0</v>
          </cell>
          <cell r="L374">
            <v>0</v>
          </cell>
          <cell r="M374">
            <v>0</v>
          </cell>
          <cell r="N374">
            <v>0</v>
          </cell>
          <cell r="O374">
            <v>0</v>
          </cell>
          <cell r="S374">
            <v>0</v>
          </cell>
          <cell r="T374">
            <v>0</v>
          </cell>
        </row>
        <row r="375">
          <cell r="A375">
            <v>0</v>
          </cell>
          <cell r="B375">
            <v>1371</v>
          </cell>
          <cell r="D375">
            <v>0</v>
          </cell>
          <cell r="F375">
            <v>0</v>
          </cell>
          <cell r="J375">
            <v>0</v>
          </cell>
          <cell r="L375">
            <v>0</v>
          </cell>
          <cell r="M375">
            <v>0</v>
          </cell>
          <cell r="N375">
            <v>0</v>
          </cell>
          <cell r="O375">
            <v>0</v>
          </cell>
          <cell r="S375">
            <v>0</v>
          </cell>
          <cell r="T375">
            <v>0</v>
          </cell>
        </row>
        <row r="376">
          <cell r="A376">
            <v>0</v>
          </cell>
          <cell r="B376">
            <v>1372</v>
          </cell>
          <cell r="D376">
            <v>0</v>
          </cell>
          <cell r="F376">
            <v>0</v>
          </cell>
          <cell r="J376">
            <v>0</v>
          </cell>
          <cell r="L376">
            <v>0</v>
          </cell>
          <cell r="M376">
            <v>0</v>
          </cell>
          <cell r="N376">
            <v>0</v>
          </cell>
          <cell r="O376">
            <v>0</v>
          </cell>
          <cell r="S376">
            <v>0</v>
          </cell>
          <cell r="T376">
            <v>0</v>
          </cell>
        </row>
        <row r="377">
          <cell r="A377">
            <v>0</v>
          </cell>
          <cell r="B377">
            <v>1373</v>
          </cell>
          <cell r="D377">
            <v>0</v>
          </cell>
          <cell r="F377">
            <v>0</v>
          </cell>
          <cell r="J377">
            <v>0</v>
          </cell>
          <cell r="L377">
            <v>0</v>
          </cell>
          <cell r="M377">
            <v>0</v>
          </cell>
          <cell r="N377">
            <v>0</v>
          </cell>
          <cell r="O377">
            <v>0</v>
          </cell>
          <cell r="S377">
            <v>0</v>
          </cell>
          <cell r="T377">
            <v>0</v>
          </cell>
        </row>
        <row r="378">
          <cell r="A378">
            <v>0</v>
          </cell>
          <cell r="B378">
            <v>1374</v>
          </cell>
          <cell r="D378">
            <v>0</v>
          </cell>
          <cell r="F378">
            <v>0</v>
          </cell>
          <cell r="J378">
            <v>0</v>
          </cell>
          <cell r="L378">
            <v>0</v>
          </cell>
          <cell r="M378">
            <v>0</v>
          </cell>
          <cell r="N378">
            <v>0</v>
          </cell>
          <cell r="O378">
            <v>0</v>
          </cell>
          <cell r="S378">
            <v>0</v>
          </cell>
          <cell r="T378">
            <v>0</v>
          </cell>
        </row>
        <row r="379">
          <cell r="A379">
            <v>0</v>
          </cell>
          <cell r="B379">
            <v>1375</v>
          </cell>
          <cell r="D379">
            <v>0</v>
          </cell>
          <cell r="F379">
            <v>0</v>
          </cell>
          <cell r="J379">
            <v>0</v>
          </cell>
          <cell r="L379">
            <v>0</v>
          </cell>
          <cell r="M379">
            <v>0</v>
          </cell>
          <cell r="N379">
            <v>0</v>
          </cell>
          <cell r="O379">
            <v>0</v>
          </cell>
          <cell r="S379">
            <v>0</v>
          </cell>
          <cell r="T379">
            <v>0</v>
          </cell>
        </row>
        <row r="380">
          <cell r="A380">
            <v>0</v>
          </cell>
          <cell r="B380">
            <v>1376</v>
          </cell>
          <cell r="D380">
            <v>0</v>
          </cell>
          <cell r="F380">
            <v>0</v>
          </cell>
          <cell r="J380">
            <v>0</v>
          </cell>
          <cell r="L380">
            <v>0</v>
          </cell>
          <cell r="M380">
            <v>0</v>
          </cell>
          <cell r="N380">
            <v>0</v>
          </cell>
          <cell r="O380">
            <v>0</v>
          </cell>
          <cell r="S380">
            <v>0</v>
          </cell>
          <cell r="T380">
            <v>0</v>
          </cell>
        </row>
        <row r="381">
          <cell r="A381">
            <v>0</v>
          </cell>
          <cell r="B381">
            <v>1377</v>
          </cell>
          <cell r="D381">
            <v>0</v>
          </cell>
          <cell r="F381">
            <v>0</v>
          </cell>
          <cell r="J381">
            <v>0</v>
          </cell>
          <cell r="L381">
            <v>0</v>
          </cell>
          <cell r="M381">
            <v>0</v>
          </cell>
          <cell r="N381">
            <v>0</v>
          </cell>
          <cell r="O381">
            <v>0</v>
          </cell>
          <cell r="S381">
            <v>0</v>
          </cell>
          <cell r="T381">
            <v>0</v>
          </cell>
        </row>
        <row r="382">
          <cell r="A382">
            <v>0</v>
          </cell>
          <cell r="B382">
            <v>1378</v>
          </cell>
          <cell r="D382">
            <v>0</v>
          </cell>
          <cell r="F382">
            <v>0</v>
          </cell>
          <cell r="J382">
            <v>0</v>
          </cell>
          <cell r="L382">
            <v>0</v>
          </cell>
          <cell r="M382">
            <v>0</v>
          </cell>
          <cell r="N382">
            <v>0</v>
          </cell>
          <cell r="O382">
            <v>0</v>
          </cell>
          <cell r="S382">
            <v>0</v>
          </cell>
          <cell r="T382">
            <v>0</v>
          </cell>
        </row>
        <row r="383">
          <cell r="A383">
            <v>0</v>
          </cell>
          <cell r="B383">
            <v>1379</v>
          </cell>
          <cell r="D383">
            <v>0</v>
          </cell>
          <cell r="F383">
            <v>0</v>
          </cell>
          <cell r="J383">
            <v>0</v>
          </cell>
          <cell r="L383">
            <v>0</v>
          </cell>
          <cell r="M383">
            <v>0</v>
          </cell>
          <cell r="N383">
            <v>0</v>
          </cell>
          <cell r="O383">
            <v>0</v>
          </cell>
          <cell r="S383">
            <v>0</v>
          </cell>
          <cell r="T383">
            <v>0</v>
          </cell>
        </row>
        <row r="384">
          <cell r="A384">
            <v>0</v>
          </cell>
          <cell r="B384">
            <v>1380</v>
          </cell>
          <cell r="D384">
            <v>0</v>
          </cell>
          <cell r="F384">
            <v>0</v>
          </cell>
          <cell r="J384">
            <v>0</v>
          </cell>
          <cell r="L384">
            <v>0</v>
          </cell>
          <cell r="M384">
            <v>0</v>
          </cell>
          <cell r="N384">
            <v>0</v>
          </cell>
          <cell r="O384">
            <v>0</v>
          </cell>
          <cell r="S384">
            <v>0</v>
          </cell>
          <cell r="T384">
            <v>0</v>
          </cell>
        </row>
        <row r="385">
          <cell r="A385">
            <v>0</v>
          </cell>
          <cell r="B385">
            <v>1381</v>
          </cell>
          <cell r="D385">
            <v>0</v>
          </cell>
          <cell r="F385">
            <v>0</v>
          </cell>
          <cell r="J385">
            <v>0</v>
          </cell>
          <cell r="L385">
            <v>0</v>
          </cell>
          <cell r="M385">
            <v>0</v>
          </cell>
          <cell r="N385">
            <v>0</v>
          </cell>
          <cell r="O385">
            <v>0</v>
          </cell>
          <cell r="S385">
            <v>0</v>
          </cell>
          <cell r="T385">
            <v>0</v>
          </cell>
        </row>
        <row r="386">
          <cell r="A386">
            <v>0</v>
          </cell>
          <cell r="B386">
            <v>1382</v>
          </cell>
          <cell r="D386">
            <v>0</v>
          </cell>
          <cell r="F386">
            <v>0</v>
          </cell>
          <cell r="J386">
            <v>0</v>
          </cell>
          <cell r="L386">
            <v>0</v>
          </cell>
          <cell r="M386">
            <v>0</v>
          </cell>
          <cell r="N386">
            <v>0</v>
          </cell>
          <cell r="O386">
            <v>0</v>
          </cell>
          <cell r="S386">
            <v>0</v>
          </cell>
          <cell r="T386">
            <v>0</v>
          </cell>
        </row>
        <row r="387">
          <cell r="A387">
            <v>0</v>
          </cell>
          <cell r="B387">
            <v>1383</v>
          </cell>
          <cell r="D387">
            <v>0</v>
          </cell>
          <cell r="F387">
            <v>0</v>
          </cell>
          <cell r="J387">
            <v>0</v>
          </cell>
          <cell r="L387">
            <v>0</v>
          </cell>
          <cell r="M387">
            <v>0</v>
          </cell>
          <cell r="N387">
            <v>0</v>
          </cell>
          <cell r="O387">
            <v>0</v>
          </cell>
          <cell r="S387">
            <v>0</v>
          </cell>
          <cell r="T387">
            <v>0</v>
          </cell>
        </row>
        <row r="388">
          <cell r="A388">
            <v>0</v>
          </cell>
          <cell r="B388">
            <v>1384</v>
          </cell>
          <cell r="D388">
            <v>0</v>
          </cell>
          <cell r="F388">
            <v>0</v>
          </cell>
          <cell r="J388">
            <v>0</v>
          </cell>
          <cell r="L388">
            <v>0</v>
          </cell>
          <cell r="M388">
            <v>0</v>
          </cell>
          <cell r="N388">
            <v>0</v>
          </cell>
          <cell r="O388">
            <v>0</v>
          </cell>
          <cell r="S388">
            <v>0</v>
          </cell>
          <cell r="T388">
            <v>0</v>
          </cell>
        </row>
        <row r="389">
          <cell r="A389">
            <v>0</v>
          </cell>
          <cell r="B389">
            <v>1385</v>
          </cell>
          <cell r="D389">
            <v>0</v>
          </cell>
          <cell r="F389">
            <v>0</v>
          </cell>
          <cell r="J389">
            <v>0</v>
          </cell>
          <cell r="L389">
            <v>0</v>
          </cell>
          <cell r="M389">
            <v>0</v>
          </cell>
          <cell r="N389">
            <v>0</v>
          </cell>
          <cell r="O389">
            <v>0</v>
          </cell>
          <cell r="S389">
            <v>0</v>
          </cell>
          <cell r="T389">
            <v>0</v>
          </cell>
        </row>
        <row r="390">
          <cell r="A390">
            <v>0</v>
          </cell>
          <cell r="B390">
            <v>1386</v>
          </cell>
          <cell r="D390">
            <v>0</v>
          </cell>
          <cell r="F390">
            <v>0</v>
          </cell>
          <cell r="J390">
            <v>0</v>
          </cell>
          <cell r="L390">
            <v>0</v>
          </cell>
          <cell r="M390">
            <v>0</v>
          </cell>
          <cell r="N390">
            <v>0</v>
          </cell>
          <cell r="O390">
            <v>0</v>
          </cell>
          <cell r="S390">
            <v>0</v>
          </cell>
          <cell r="T390">
            <v>0</v>
          </cell>
        </row>
        <row r="391">
          <cell r="A391">
            <v>0</v>
          </cell>
          <cell r="B391">
            <v>1387</v>
          </cell>
          <cell r="D391">
            <v>0</v>
          </cell>
          <cell r="F391">
            <v>0</v>
          </cell>
          <cell r="J391">
            <v>0</v>
          </cell>
          <cell r="L391">
            <v>0</v>
          </cell>
          <cell r="M391">
            <v>0</v>
          </cell>
          <cell r="N391">
            <v>0</v>
          </cell>
          <cell r="O391">
            <v>0</v>
          </cell>
          <cell r="S391">
            <v>0</v>
          </cell>
          <cell r="T391">
            <v>0</v>
          </cell>
        </row>
        <row r="392">
          <cell r="A392">
            <v>0</v>
          </cell>
          <cell r="B392">
            <v>1388</v>
          </cell>
          <cell r="D392">
            <v>0</v>
          </cell>
          <cell r="F392">
            <v>0</v>
          </cell>
          <cell r="J392">
            <v>0</v>
          </cell>
          <cell r="L392">
            <v>0</v>
          </cell>
          <cell r="M392">
            <v>0</v>
          </cell>
          <cell r="N392">
            <v>0</v>
          </cell>
          <cell r="O392">
            <v>0</v>
          </cell>
          <cell r="S392">
            <v>0</v>
          </cell>
          <cell r="T392">
            <v>0</v>
          </cell>
        </row>
        <row r="393">
          <cell r="A393">
            <v>0</v>
          </cell>
          <cell r="B393">
            <v>1389</v>
          </cell>
          <cell r="D393">
            <v>0</v>
          </cell>
          <cell r="F393">
            <v>0</v>
          </cell>
          <cell r="J393">
            <v>0</v>
          </cell>
          <cell r="L393">
            <v>0</v>
          </cell>
          <cell r="M393">
            <v>0</v>
          </cell>
          <cell r="N393">
            <v>0</v>
          </cell>
          <cell r="O393">
            <v>0</v>
          </cell>
          <cell r="S393">
            <v>0</v>
          </cell>
          <cell r="T393">
            <v>0</v>
          </cell>
        </row>
        <row r="394">
          <cell r="A394">
            <v>0</v>
          </cell>
          <cell r="B394">
            <v>1390</v>
          </cell>
          <cell r="D394">
            <v>0</v>
          </cell>
          <cell r="F394">
            <v>0</v>
          </cell>
          <cell r="J394">
            <v>0</v>
          </cell>
          <cell r="L394">
            <v>0</v>
          </cell>
          <cell r="M394">
            <v>0</v>
          </cell>
          <cell r="N394">
            <v>0</v>
          </cell>
          <cell r="O394">
            <v>0</v>
          </cell>
          <cell r="S394">
            <v>0</v>
          </cell>
          <cell r="T394">
            <v>0</v>
          </cell>
        </row>
        <row r="395">
          <cell r="A395">
            <v>0</v>
          </cell>
          <cell r="B395">
            <v>1391</v>
          </cell>
          <cell r="D395">
            <v>0</v>
          </cell>
          <cell r="F395">
            <v>0</v>
          </cell>
          <cell r="J395">
            <v>0</v>
          </cell>
          <cell r="L395">
            <v>0</v>
          </cell>
          <cell r="M395">
            <v>0</v>
          </cell>
          <cell r="N395">
            <v>0</v>
          </cell>
          <cell r="O395">
            <v>0</v>
          </cell>
          <cell r="S395">
            <v>0</v>
          </cell>
          <cell r="T395">
            <v>0</v>
          </cell>
        </row>
        <row r="396">
          <cell r="A396">
            <v>0</v>
          </cell>
          <cell r="B396">
            <v>1392</v>
          </cell>
          <cell r="D396">
            <v>0</v>
          </cell>
          <cell r="F396">
            <v>0</v>
          </cell>
          <cell r="J396">
            <v>0</v>
          </cell>
          <cell r="L396">
            <v>0</v>
          </cell>
          <cell r="M396">
            <v>0</v>
          </cell>
          <cell r="N396">
            <v>0</v>
          </cell>
          <cell r="O396">
            <v>0</v>
          </cell>
          <cell r="S396">
            <v>0</v>
          </cell>
          <cell r="T396">
            <v>0</v>
          </cell>
        </row>
        <row r="397">
          <cell r="A397">
            <v>0</v>
          </cell>
          <cell r="B397">
            <v>1393</v>
          </cell>
          <cell r="D397">
            <v>0</v>
          </cell>
          <cell r="F397">
            <v>0</v>
          </cell>
          <cell r="J397">
            <v>0</v>
          </cell>
          <cell r="L397">
            <v>0</v>
          </cell>
          <cell r="M397">
            <v>0</v>
          </cell>
          <cell r="N397">
            <v>0</v>
          </cell>
          <cell r="O397">
            <v>0</v>
          </cell>
          <cell r="S397">
            <v>0</v>
          </cell>
          <cell r="T397">
            <v>0</v>
          </cell>
        </row>
        <row r="398">
          <cell r="A398">
            <v>0</v>
          </cell>
          <cell r="B398">
            <v>1394</v>
          </cell>
          <cell r="D398">
            <v>0</v>
          </cell>
          <cell r="F398">
            <v>0</v>
          </cell>
          <cell r="J398">
            <v>0</v>
          </cell>
          <cell r="L398">
            <v>0</v>
          </cell>
          <cell r="M398">
            <v>0</v>
          </cell>
          <cell r="N398">
            <v>0</v>
          </cell>
          <cell r="O398">
            <v>0</v>
          </cell>
          <cell r="S398">
            <v>0</v>
          </cell>
          <cell r="T398">
            <v>0</v>
          </cell>
        </row>
        <row r="399">
          <cell r="A399">
            <v>0</v>
          </cell>
          <cell r="B399">
            <v>1395</v>
          </cell>
          <cell r="D399">
            <v>0</v>
          </cell>
          <cell r="F399">
            <v>0</v>
          </cell>
          <cell r="J399">
            <v>0</v>
          </cell>
          <cell r="L399">
            <v>0</v>
          </cell>
          <cell r="M399">
            <v>0</v>
          </cell>
          <cell r="N399">
            <v>0</v>
          </cell>
          <cell r="O399">
            <v>0</v>
          </cell>
          <cell r="S399">
            <v>0</v>
          </cell>
          <cell r="T399">
            <v>0</v>
          </cell>
        </row>
        <row r="400">
          <cell r="A400">
            <v>0</v>
          </cell>
          <cell r="B400">
            <v>1396</v>
          </cell>
          <cell r="D400">
            <v>0</v>
          </cell>
          <cell r="F400">
            <v>0</v>
          </cell>
          <cell r="J400">
            <v>0</v>
          </cell>
          <cell r="L400">
            <v>0</v>
          </cell>
          <cell r="M400">
            <v>0</v>
          </cell>
          <cell r="N400">
            <v>0</v>
          </cell>
          <cell r="O400">
            <v>0</v>
          </cell>
          <cell r="S400">
            <v>0</v>
          </cell>
          <cell r="T400">
            <v>0</v>
          </cell>
        </row>
        <row r="401">
          <cell r="A401">
            <v>0</v>
          </cell>
          <cell r="B401">
            <v>1397</v>
          </cell>
          <cell r="D401">
            <v>0</v>
          </cell>
          <cell r="F401">
            <v>0</v>
          </cell>
          <cell r="J401">
            <v>0</v>
          </cell>
          <cell r="L401">
            <v>0</v>
          </cell>
          <cell r="M401">
            <v>0</v>
          </cell>
          <cell r="N401">
            <v>0</v>
          </cell>
          <cell r="O401">
            <v>0</v>
          </cell>
          <cell r="S401">
            <v>0</v>
          </cell>
          <cell r="T401">
            <v>0</v>
          </cell>
        </row>
        <row r="402">
          <cell r="A402">
            <v>0</v>
          </cell>
          <cell r="B402">
            <v>1398</v>
          </cell>
          <cell r="D402">
            <v>0</v>
          </cell>
          <cell r="F402">
            <v>0</v>
          </cell>
          <cell r="J402">
            <v>0</v>
          </cell>
          <cell r="L402">
            <v>0</v>
          </cell>
          <cell r="M402">
            <v>0</v>
          </cell>
          <cell r="N402">
            <v>0</v>
          </cell>
          <cell r="O402">
            <v>0</v>
          </cell>
          <cell r="S402">
            <v>0</v>
          </cell>
          <cell r="T402">
            <v>0</v>
          </cell>
        </row>
        <row r="403">
          <cell r="A403">
            <v>0</v>
          </cell>
          <cell r="B403">
            <v>1399</v>
          </cell>
          <cell r="D403">
            <v>0</v>
          </cell>
          <cell r="F403">
            <v>0</v>
          </cell>
          <cell r="J403">
            <v>0</v>
          </cell>
          <cell r="L403">
            <v>0</v>
          </cell>
          <cell r="M403">
            <v>0</v>
          </cell>
          <cell r="N403">
            <v>0</v>
          </cell>
          <cell r="O403">
            <v>0</v>
          </cell>
          <cell r="S403">
            <v>0</v>
          </cell>
          <cell r="T403">
            <v>0</v>
          </cell>
        </row>
        <row r="404">
          <cell r="A404">
            <v>0</v>
          </cell>
          <cell r="B404">
            <v>1400</v>
          </cell>
          <cell r="D404">
            <v>0</v>
          </cell>
          <cell r="F404">
            <v>0</v>
          </cell>
          <cell r="J404">
            <v>0</v>
          </cell>
          <cell r="L404">
            <v>0</v>
          </cell>
          <cell r="M404">
            <v>0</v>
          </cell>
          <cell r="N404">
            <v>0</v>
          </cell>
          <cell r="O404">
            <v>0</v>
          </cell>
          <cell r="S404">
            <v>0</v>
          </cell>
          <cell r="T404">
            <v>0</v>
          </cell>
        </row>
        <row r="405">
          <cell r="A405">
            <v>0</v>
          </cell>
          <cell r="B405">
            <v>1401</v>
          </cell>
          <cell r="D405">
            <v>0</v>
          </cell>
          <cell r="F405">
            <v>0</v>
          </cell>
          <cell r="J405">
            <v>0</v>
          </cell>
          <cell r="L405">
            <v>0</v>
          </cell>
          <cell r="M405">
            <v>0</v>
          </cell>
          <cell r="N405">
            <v>0</v>
          </cell>
          <cell r="O405">
            <v>0</v>
          </cell>
          <cell r="S405">
            <v>0</v>
          </cell>
          <cell r="T405">
            <v>0</v>
          </cell>
        </row>
        <row r="406">
          <cell r="A406">
            <v>0</v>
          </cell>
          <cell r="B406">
            <v>1402</v>
          </cell>
          <cell r="D406">
            <v>0</v>
          </cell>
          <cell r="F406">
            <v>0</v>
          </cell>
          <cell r="J406">
            <v>0</v>
          </cell>
          <cell r="L406">
            <v>0</v>
          </cell>
          <cell r="M406">
            <v>0</v>
          </cell>
          <cell r="N406">
            <v>0</v>
          </cell>
          <cell r="O406">
            <v>0</v>
          </cell>
          <cell r="S406">
            <v>0</v>
          </cell>
          <cell r="T406">
            <v>0</v>
          </cell>
        </row>
        <row r="407">
          <cell r="A407">
            <v>0</v>
          </cell>
          <cell r="B407">
            <v>1403</v>
          </cell>
          <cell r="D407">
            <v>0</v>
          </cell>
          <cell r="F407">
            <v>0</v>
          </cell>
          <cell r="J407">
            <v>0</v>
          </cell>
          <cell r="L407">
            <v>0</v>
          </cell>
          <cell r="M407">
            <v>0</v>
          </cell>
          <cell r="N407">
            <v>0</v>
          </cell>
          <cell r="O407">
            <v>0</v>
          </cell>
          <cell r="S407">
            <v>0</v>
          </cell>
          <cell r="T407">
            <v>0</v>
          </cell>
        </row>
        <row r="408">
          <cell r="A408">
            <v>0</v>
          </cell>
          <cell r="B408">
            <v>1404</v>
          </cell>
          <cell r="D408">
            <v>0</v>
          </cell>
          <cell r="F408">
            <v>0</v>
          </cell>
          <cell r="J408">
            <v>0</v>
          </cell>
          <cell r="L408">
            <v>0</v>
          </cell>
          <cell r="M408">
            <v>0</v>
          </cell>
          <cell r="N408">
            <v>0</v>
          </cell>
          <cell r="O408">
            <v>0</v>
          </cell>
          <cell r="S408">
            <v>0</v>
          </cell>
          <cell r="T408">
            <v>0</v>
          </cell>
        </row>
        <row r="409">
          <cell r="A409">
            <v>0</v>
          </cell>
          <cell r="B409">
            <v>1405</v>
          </cell>
          <cell r="D409">
            <v>0</v>
          </cell>
          <cell r="F409">
            <v>0</v>
          </cell>
          <cell r="J409">
            <v>0</v>
          </cell>
          <cell r="L409">
            <v>0</v>
          </cell>
          <cell r="M409">
            <v>0</v>
          </cell>
          <cell r="N409">
            <v>0</v>
          </cell>
          <cell r="O409">
            <v>0</v>
          </cell>
          <cell r="S409">
            <v>0</v>
          </cell>
          <cell r="T409">
            <v>0</v>
          </cell>
        </row>
        <row r="410">
          <cell r="A410">
            <v>0</v>
          </cell>
          <cell r="B410">
            <v>1406</v>
          </cell>
          <cell r="D410">
            <v>0</v>
          </cell>
          <cell r="F410">
            <v>0</v>
          </cell>
          <cell r="J410">
            <v>0</v>
          </cell>
          <cell r="L410">
            <v>0</v>
          </cell>
          <cell r="M410">
            <v>0</v>
          </cell>
          <cell r="N410">
            <v>0</v>
          </cell>
          <cell r="O410">
            <v>0</v>
          </cell>
          <cell r="S410">
            <v>0</v>
          </cell>
          <cell r="T410">
            <v>0</v>
          </cell>
        </row>
        <row r="411">
          <cell r="A411">
            <v>0</v>
          </cell>
          <cell r="B411">
            <v>1407</v>
          </cell>
          <cell r="D411">
            <v>0</v>
          </cell>
          <cell r="F411">
            <v>0</v>
          </cell>
          <cell r="J411">
            <v>0</v>
          </cell>
          <cell r="L411">
            <v>0</v>
          </cell>
          <cell r="M411">
            <v>0</v>
          </cell>
          <cell r="N411">
            <v>0</v>
          </cell>
          <cell r="O411">
            <v>0</v>
          </cell>
          <cell r="S411">
            <v>0</v>
          </cell>
          <cell r="T411">
            <v>0</v>
          </cell>
        </row>
        <row r="412">
          <cell r="A412">
            <v>0</v>
          </cell>
          <cell r="B412">
            <v>1408</v>
          </cell>
          <cell r="D412">
            <v>0</v>
          </cell>
          <cell r="F412">
            <v>0</v>
          </cell>
          <cell r="J412">
            <v>0</v>
          </cell>
          <cell r="L412">
            <v>0</v>
          </cell>
          <cell r="M412">
            <v>0</v>
          </cell>
          <cell r="N412">
            <v>0</v>
          </cell>
          <cell r="O412">
            <v>0</v>
          </cell>
          <cell r="S412">
            <v>0</v>
          </cell>
          <cell r="T412">
            <v>0</v>
          </cell>
        </row>
        <row r="413">
          <cell r="A413">
            <v>0</v>
          </cell>
          <cell r="B413">
            <v>1409</v>
          </cell>
          <cell r="D413">
            <v>0</v>
          </cell>
          <cell r="F413">
            <v>0</v>
          </cell>
          <cell r="J413">
            <v>0</v>
          </cell>
          <cell r="L413">
            <v>0</v>
          </cell>
          <cell r="M413">
            <v>0</v>
          </cell>
          <cell r="N413">
            <v>0</v>
          </cell>
          <cell r="O413">
            <v>0</v>
          </cell>
          <cell r="S413">
            <v>0</v>
          </cell>
          <cell r="T413">
            <v>0</v>
          </cell>
        </row>
        <row r="414">
          <cell r="A414">
            <v>0</v>
          </cell>
          <cell r="B414">
            <v>1410</v>
          </cell>
          <cell r="D414">
            <v>0</v>
          </cell>
          <cell r="F414">
            <v>0</v>
          </cell>
          <cell r="J414">
            <v>0</v>
          </cell>
          <cell r="L414">
            <v>0</v>
          </cell>
          <cell r="M414">
            <v>0</v>
          </cell>
          <cell r="N414">
            <v>0</v>
          </cell>
          <cell r="O414">
            <v>0</v>
          </cell>
          <cell r="S414">
            <v>0</v>
          </cell>
          <cell r="T414">
            <v>0</v>
          </cell>
        </row>
        <row r="415">
          <cell r="A415">
            <v>0</v>
          </cell>
          <cell r="B415">
            <v>1411</v>
          </cell>
          <cell r="D415">
            <v>0</v>
          </cell>
          <cell r="F415">
            <v>0</v>
          </cell>
          <cell r="J415">
            <v>0</v>
          </cell>
          <cell r="L415">
            <v>0</v>
          </cell>
          <cell r="M415">
            <v>0</v>
          </cell>
          <cell r="N415">
            <v>0</v>
          </cell>
          <cell r="O415">
            <v>0</v>
          </cell>
          <cell r="S415">
            <v>0</v>
          </cell>
          <cell r="T415">
            <v>0</v>
          </cell>
        </row>
        <row r="416">
          <cell r="A416">
            <v>0</v>
          </cell>
          <cell r="B416">
            <v>1412</v>
          </cell>
          <cell r="D416">
            <v>0</v>
          </cell>
          <cell r="F416">
            <v>0</v>
          </cell>
          <cell r="J416">
            <v>0</v>
          </cell>
          <cell r="L416">
            <v>0</v>
          </cell>
          <cell r="M416">
            <v>0</v>
          </cell>
          <cell r="N416">
            <v>0</v>
          </cell>
          <cell r="O416">
            <v>0</v>
          </cell>
          <cell r="S416">
            <v>0</v>
          </cell>
          <cell r="T416">
            <v>0</v>
          </cell>
        </row>
        <row r="417">
          <cell r="A417">
            <v>0</v>
          </cell>
          <cell r="B417">
            <v>1413</v>
          </cell>
          <cell r="D417">
            <v>0</v>
          </cell>
          <cell r="F417">
            <v>0</v>
          </cell>
          <cell r="J417">
            <v>0</v>
          </cell>
          <cell r="L417">
            <v>0</v>
          </cell>
          <cell r="M417">
            <v>0</v>
          </cell>
          <cell r="N417">
            <v>0</v>
          </cell>
          <cell r="O417">
            <v>0</v>
          </cell>
          <cell r="S417">
            <v>0</v>
          </cell>
          <cell r="T417">
            <v>0</v>
          </cell>
        </row>
        <row r="418">
          <cell r="A418">
            <v>0</v>
          </cell>
          <cell r="B418">
            <v>1414</v>
          </cell>
          <cell r="D418">
            <v>0</v>
          </cell>
          <cell r="F418">
            <v>0</v>
          </cell>
          <cell r="J418">
            <v>0</v>
          </cell>
          <cell r="L418">
            <v>0</v>
          </cell>
          <cell r="M418">
            <v>0</v>
          </cell>
          <cell r="N418">
            <v>0</v>
          </cell>
          <cell r="O418">
            <v>0</v>
          </cell>
          <cell r="S418">
            <v>0</v>
          </cell>
          <cell r="T418">
            <v>0</v>
          </cell>
        </row>
        <row r="419">
          <cell r="A419">
            <v>0</v>
          </cell>
          <cell r="B419">
            <v>1415</v>
          </cell>
          <cell r="D419">
            <v>0</v>
          </cell>
          <cell r="F419">
            <v>0</v>
          </cell>
          <cell r="J419">
            <v>0</v>
          </cell>
          <cell r="L419">
            <v>0</v>
          </cell>
          <cell r="M419">
            <v>0</v>
          </cell>
          <cell r="N419">
            <v>0</v>
          </cell>
          <cell r="O419">
            <v>0</v>
          </cell>
          <cell r="S419">
            <v>0</v>
          </cell>
          <cell r="T419">
            <v>0</v>
          </cell>
        </row>
        <row r="420">
          <cell r="A420">
            <v>0</v>
          </cell>
          <cell r="B420">
            <v>1416</v>
          </cell>
          <cell r="D420">
            <v>0</v>
          </cell>
          <cell r="F420">
            <v>0</v>
          </cell>
          <cell r="J420">
            <v>0</v>
          </cell>
          <cell r="L420">
            <v>0</v>
          </cell>
          <cell r="M420">
            <v>0</v>
          </cell>
          <cell r="N420">
            <v>0</v>
          </cell>
          <cell r="O420">
            <v>0</v>
          </cell>
          <cell r="S420">
            <v>0</v>
          </cell>
          <cell r="T420">
            <v>0</v>
          </cell>
        </row>
        <row r="421">
          <cell r="A421">
            <v>0</v>
          </cell>
          <cell r="B421">
            <v>1417</v>
          </cell>
          <cell r="D421">
            <v>0</v>
          </cell>
          <cell r="F421">
            <v>0</v>
          </cell>
          <cell r="J421">
            <v>0</v>
          </cell>
          <cell r="L421">
            <v>0</v>
          </cell>
          <cell r="M421">
            <v>0</v>
          </cell>
          <cell r="N421">
            <v>0</v>
          </cell>
          <cell r="O421">
            <v>0</v>
          </cell>
          <cell r="S421">
            <v>0</v>
          </cell>
          <cell r="T421">
            <v>0</v>
          </cell>
        </row>
        <row r="422">
          <cell r="A422">
            <v>0</v>
          </cell>
          <cell r="B422">
            <v>1418</v>
          </cell>
          <cell r="D422">
            <v>0</v>
          </cell>
          <cell r="F422">
            <v>0</v>
          </cell>
          <cell r="J422">
            <v>0</v>
          </cell>
          <cell r="L422">
            <v>0</v>
          </cell>
          <cell r="M422">
            <v>0</v>
          </cell>
          <cell r="N422">
            <v>0</v>
          </cell>
          <cell r="O422">
            <v>0</v>
          </cell>
          <cell r="S422">
            <v>0</v>
          </cell>
          <cell r="T422">
            <v>0</v>
          </cell>
        </row>
        <row r="423">
          <cell r="A423">
            <v>0</v>
          </cell>
          <cell r="B423">
            <v>1419</v>
          </cell>
          <cell r="D423">
            <v>0</v>
          </cell>
          <cell r="F423">
            <v>0</v>
          </cell>
          <cell r="J423">
            <v>0</v>
          </cell>
          <cell r="L423">
            <v>0</v>
          </cell>
          <cell r="M423">
            <v>0</v>
          </cell>
          <cell r="N423">
            <v>0</v>
          </cell>
          <cell r="O423">
            <v>0</v>
          </cell>
          <cell r="S423">
            <v>0</v>
          </cell>
          <cell r="T423">
            <v>0</v>
          </cell>
        </row>
        <row r="424">
          <cell r="A424">
            <v>0</v>
          </cell>
          <cell r="B424">
            <v>1420</v>
          </cell>
          <cell r="D424">
            <v>0</v>
          </cell>
          <cell r="F424">
            <v>0</v>
          </cell>
          <cell r="J424">
            <v>0</v>
          </cell>
          <cell r="L424">
            <v>0</v>
          </cell>
          <cell r="M424">
            <v>0</v>
          </cell>
          <cell r="N424">
            <v>0</v>
          </cell>
          <cell r="O424">
            <v>0</v>
          </cell>
          <cell r="S424">
            <v>0</v>
          </cell>
          <cell r="T424">
            <v>0</v>
          </cell>
        </row>
        <row r="425">
          <cell r="A425">
            <v>0</v>
          </cell>
          <cell r="B425">
            <v>1421</v>
          </cell>
          <cell r="D425">
            <v>0</v>
          </cell>
          <cell r="F425">
            <v>0</v>
          </cell>
          <cell r="J425">
            <v>0</v>
          </cell>
          <cell r="L425">
            <v>0</v>
          </cell>
          <cell r="M425">
            <v>0</v>
          </cell>
          <cell r="N425">
            <v>0</v>
          </cell>
          <cell r="O425">
            <v>0</v>
          </cell>
          <cell r="S425">
            <v>0</v>
          </cell>
          <cell r="T425">
            <v>0</v>
          </cell>
        </row>
        <row r="426">
          <cell r="A426">
            <v>0</v>
          </cell>
          <cell r="B426">
            <v>1422</v>
          </cell>
          <cell r="D426">
            <v>0</v>
          </cell>
          <cell r="F426">
            <v>0</v>
          </cell>
          <cell r="J426">
            <v>0</v>
          </cell>
          <cell r="L426">
            <v>0</v>
          </cell>
          <cell r="M426">
            <v>0</v>
          </cell>
          <cell r="N426">
            <v>0</v>
          </cell>
          <cell r="O426">
            <v>0</v>
          </cell>
          <cell r="S426">
            <v>0</v>
          </cell>
          <cell r="T426">
            <v>0</v>
          </cell>
        </row>
        <row r="427">
          <cell r="A427">
            <v>0</v>
          </cell>
          <cell r="B427">
            <v>1423</v>
          </cell>
          <cell r="D427">
            <v>0</v>
          </cell>
          <cell r="F427">
            <v>0</v>
          </cell>
          <cell r="J427">
            <v>0</v>
          </cell>
          <cell r="L427">
            <v>0</v>
          </cell>
          <cell r="M427">
            <v>0</v>
          </cell>
          <cell r="N427">
            <v>0</v>
          </cell>
          <cell r="O427">
            <v>0</v>
          </cell>
          <cell r="S427">
            <v>0</v>
          </cell>
          <cell r="T427">
            <v>0</v>
          </cell>
        </row>
        <row r="428">
          <cell r="A428">
            <v>0</v>
          </cell>
          <cell r="B428">
            <v>1424</v>
          </cell>
          <cell r="D428">
            <v>0</v>
          </cell>
          <cell r="F428">
            <v>0</v>
          </cell>
          <cell r="J428">
            <v>0</v>
          </cell>
          <cell r="L428">
            <v>0</v>
          </cell>
          <cell r="M428">
            <v>0</v>
          </cell>
          <cell r="N428">
            <v>0</v>
          </cell>
          <cell r="O428">
            <v>0</v>
          </cell>
          <cell r="S428">
            <v>0</v>
          </cell>
          <cell r="T428">
            <v>0</v>
          </cell>
        </row>
        <row r="429">
          <cell r="A429">
            <v>0</v>
          </cell>
          <cell r="B429">
            <v>1425</v>
          </cell>
          <cell r="D429">
            <v>0</v>
          </cell>
          <cell r="F429">
            <v>0</v>
          </cell>
          <cell r="J429">
            <v>0</v>
          </cell>
          <cell r="L429">
            <v>0</v>
          </cell>
          <cell r="M429">
            <v>0</v>
          </cell>
          <cell r="N429">
            <v>0</v>
          </cell>
          <cell r="O429">
            <v>0</v>
          </cell>
          <cell r="S429">
            <v>0</v>
          </cell>
          <cell r="T429">
            <v>0</v>
          </cell>
        </row>
        <row r="430">
          <cell r="A430">
            <v>0</v>
          </cell>
          <cell r="B430">
            <v>1426</v>
          </cell>
          <cell r="D430">
            <v>0</v>
          </cell>
          <cell r="F430">
            <v>0</v>
          </cell>
          <cell r="J430">
            <v>0</v>
          </cell>
          <cell r="L430">
            <v>0</v>
          </cell>
          <cell r="M430">
            <v>0</v>
          </cell>
          <cell r="N430">
            <v>0</v>
          </cell>
          <cell r="O430">
            <v>0</v>
          </cell>
          <cell r="S430">
            <v>0</v>
          </cell>
          <cell r="T430">
            <v>0</v>
          </cell>
        </row>
        <row r="431">
          <cell r="A431">
            <v>0</v>
          </cell>
          <cell r="B431">
            <v>1427</v>
          </cell>
          <cell r="D431">
            <v>0</v>
          </cell>
          <cell r="F431">
            <v>0</v>
          </cell>
          <cell r="J431">
            <v>0</v>
          </cell>
          <cell r="L431">
            <v>0</v>
          </cell>
          <cell r="M431">
            <v>0</v>
          </cell>
          <cell r="N431">
            <v>0</v>
          </cell>
          <cell r="O431">
            <v>0</v>
          </cell>
          <cell r="S431">
            <v>0</v>
          </cell>
          <cell r="T431">
            <v>0</v>
          </cell>
        </row>
        <row r="432">
          <cell r="A432">
            <v>0</v>
          </cell>
          <cell r="B432">
            <v>1428</v>
          </cell>
          <cell r="D432">
            <v>0</v>
          </cell>
          <cell r="F432">
            <v>0</v>
          </cell>
          <cell r="J432">
            <v>0</v>
          </cell>
          <cell r="L432">
            <v>0</v>
          </cell>
          <cell r="M432">
            <v>0</v>
          </cell>
          <cell r="N432">
            <v>0</v>
          </cell>
          <cell r="O432">
            <v>0</v>
          </cell>
          <cell r="S432">
            <v>0</v>
          </cell>
          <cell r="T432">
            <v>0</v>
          </cell>
        </row>
        <row r="433">
          <cell r="A433">
            <v>0</v>
          </cell>
          <cell r="B433">
            <v>1429</v>
          </cell>
          <cell r="D433">
            <v>0</v>
          </cell>
          <cell r="F433">
            <v>0</v>
          </cell>
          <cell r="J433">
            <v>0</v>
          </cell>
          <cell r="L433">
            <v>0</v>
          </cell>
          <cell r="M433">
            <v>0</v>
          </cell>
          <cell r="N433">
            <v>0</v>
          </cell>
          <cell r="O433">
            <v>0</v>
          </cell>
          <cell r="S433">
            <v>0</v>
          </cell>
          <cell r="T433">
            <v>0</v>
          </cell>
        </row>
        <row r="434">
          <cell r="A434">
            <v>0</v>
          </cell>
          <cell r="B434">
            <v>1430</v>
          </cell>
          <cell r="D434">
            <v>0</v>
          </cell>
          <cell r="F434">
            <v>0</v>
          </cell>
          <cell r="J434">
            <v>0</v>
          </cell>
          <cell r="L434">
            <v>0</v>
          </cell>
          <cell r="M434">
            <v>0</v>
          </cell>
          <cell r="N434">
            <v>0</v>
          </cell>
          <cell r="O434">
            <v>0</v>
          </cell>
          <cell r="S434">
            <v>0</v>
          </cell>
          <cell r="T434">
            <v>0</v>
          </cell>
        </row>
        <row r="435">
          <cell r="A435">
            <v>0</v>
          </cell>
          <cell r="B435">
            <v>1431</v>
          </cell>
          <cell r="D435">
            <v>0</v>
          </cell>
          <cell r="F435">
            <v>0</v>
          </cell>
          <cell r="J435">
            <v>0</v>
          </cell>
          <cell r="L435">
            <v>0</v>
          </cell>
          <cell r="M435">
            <v>0</v>
          </cell>
          <cell r="N435">
            <v>0</v>
          </cell>
          <cell r="O435">
            <v>0</v>
          </cell>
          <cell r="S435">
            <v>0</v>
          </cell>
          <cell r="T435">
            <v>0</v>
          </cell>
        </row>
        <row r="436">
          <cell r="A436">
            <v>0</v>
          </cell>
          <cell r="B436">
            <v>1432</v>
          </cell>
          <cell r="D436">
            <v>0</v>
          </cell>
          <cell r="F436">
            <v>0</v>
          </cell>
          <cell r="J436">
            <v>0</v>
          </cell>
          <cell r="L436">
            <v>0</v>
          </cell>
          <cell r="M436">
            <v>0</v>
          </cell>
          <cell r="N436">
            <v>0</v>
          </cell>
          <cell r="O436">
            <v>0</v>
          </cell>
          <cell r="S436">
            <v>0</v>
          </cell>
          <cell r="T436">
            <v>0</v>
          </cell>
        </row>
        <row r="437">
          <cell r="A437">
            <v>0</v>
          </cell>
          <cell r="B437">
            <v>1433</v>
          </cell>
          <cell r="D437">
            <v>0</v>
          </cell>
          <cell r="F437">
            <v>0</v>
          </cell>
          <cell r="J437">
            <v>0</v>
          </cell>
          <cell r="L437">
            <v>0</v>
          </cell>
          <cell r="M437">
            <v>0</v>
          </cell>
          <cell r="N437">
            <v>0</v>
          </cell>
          <cell r="O437">
            <v>0</v>
          </cell>
          <cell r="S437">
            <v>0</v>
          </cell>
          <cell r="T437">
            <v>0</v>
          </cell>
        </row>
        <row r="438">
          <cell r="A438">
            <v>0</v>
          </cell>
          <cell r="B438">
            <v>1434</v>
          </cell>
          <cell r="D438">
            <v>0</v>
          </cell>
          <cell r="F438">
            <v>0</v>
          </cell>
          <cell r="J438">
            <v>0</v>
          </cell>
          <cell r="L438">
            <v>0</v>
          </cell>
          <cell r="M438">
            <v>0</v>
          </cell>
          <cell r="N438">
            <v>0</v>
          </cell>
          <cell r="O438">
            <v>0</v>
          </cell>
          <cell r="S438">
            <v>0</v>
          </cell>
          <cell r="T438">
            <v>0</v>
          </cell>
        </row>
        <row r="439">
          <cell r="A439">
            <v>0</v>
          </cell>
          <cell r="B439">
            <v>1435</v>
          </cell>
          <cell r="D439">
            <v>0</v>
          </cell>
          <cell r="F439">
            <v>0</v>
          </cell>
          <cell r="J439">
            <v>0</v>
          </cell>
          <cell r="L439">
            <v>0</v>
          </cell>
          <cell r="M439">
            <v>0</v>
          </cell>
          <cell r="N439">
            <v>0</v>
          </cell>
          <cell r="O439">
            <v>0</v>
          </cell>
          <cell r="S439">
            <v>0</v>
          </cell>
          <cell r="T439">
            <v>0</v>
          </cell>
        </row>
        <row r="440">
          <cell r="A440">
            <v>0</v>
          </cell>
          <cell r="B440">
            <v>1436</v>
          </cell>
          <cell r="D440">
            <v>0</v>
          </cell>
          <cell r="F440">
            <v>0</v>
          </cell>
          <cell r="J440">
            <v>0</v>
          </cell>
          <cell r="L440">
            <v>0</v>
          </cell>
          <cell r="M440">
            <v>0</v>
          </cell>
          <cell r="N440">
            <v>0</v>
          </cell>
          <cell r="O440">
            <v>0</v>
          </cell>
          <cell r="S440">
            <v>0</v>
          </cell>
          <cell r="T440">
            <v>0</v>
          </cell>
        </row>
        <row r="441">
          <cell r="A441">
            <v>0</v>
          </cell>
          <cell r="B441">
            <v>1437</v>
          </cell>
          <cell r="D441">
            <v>0</v>
          </cell>
          <cell r="F441">
            <v>0</v>
          </cell>
          <cell r="J441">
            <v>0</v>
          </cell>
          <cell r="L441">
            <v>0</v>
          </cell>
          <cell r="M441">
            <v>0</v>
          </cell>
          <cell r="N441">
            <v>0</v>
          </cell>
          <cell r="O441">
            <v>0</v>
          </cell>
          <cell r="S441">
            <v>0</v>
          </cell>
          <cell r="T441">
            <v>0</v>
          </cell>
        </row>
        <row r="442">
          <cell r="A442">
            <v>0</v>
          </cell>
          <cell r="B442">
            <v>1438</v>
          </cell>
          <cell r="D442">
            <v>0</v>
          </cell>
          <cell r="F442">
            <v>0</v>
          </cell>
          <cell r="J442">
            <v>0</v>
          </cell>
          <cell r="L442">
            <v>0</v>
          </cell>
          <cell r="M442">
            <v>0</v>
          </cell>
          <cell r="N442">
            <v>0</v>
          </cell>
          <cell r="O442">
            <v>0</v>
          </cell>
          <cell r="S442">
            <v>0</v>
          </cell>
          <cell r="T442">
            <v>0</v>
          </cell>
        </row>
        <row r="443">
          <cell r="A443">
            <v>0</v>
          </cell>
          <cell r="B443">
            <v>1439</v>
          </cell>
          <cell r="D443">
            <v>0</v>
          </cell>
          <cell r="F443">
            <v>0</v>
          </cell>
          <cell r="J443">
            <v>0</v>
          </cell>
          <cell r="L443">
            <v>0</v>
          </cell>
          <cell r="M443">
            <v>0</v>
          </cell>
          <cell r="N443">
            <v>0</v>
          </cell>
          <cell r="O443">
            <v>0</v>
          </cell>
          <cell r="S443">
            <v>0</v>
          </cell>
          <cell r="T443">
            <v>0</v>
          </cell>
        </row>
        <row r="444">
          <cell r="A444">
            <v>0</v>
          </cell>
          <cell r="B444">
            <v>1440</v>
          </cell>
          <cell r="D444">
            <v>0</v>
          </cell>
          <cell r="F444">
            <v>0</v>
          </cell>
          <cell r="J444">
            <v>0</v>
          </cell>
          <cell r="L444">
            <v>0</v>
          </cell>
          <cell r="M444">
            <v>0</v>
          </cell>
          <cell r="N444">
            <v>0</v>
          </cell>
          <cell r="O444">
            <v>0</v>
          </cell>
          <cell r="S444">
            <v>0</v>
          </cell>
          <cell r="T444">
            <v>0</v>
          </cell>
        </row>
        <row r="445">
          <cell r="A445">
            <v>0</v>
          </cell>
          <cell r="B445">
            <v>1441</v>
          </cell>
          <cell r="D445">
            <v>0</v>
          </cell>
          <cell r="F445">
            <v>0</v>
          </cell>
          <cell r="J445">
            <v>0</v>
          </cell>
          <cell r="L445">
            <v>0</v>
          </cell>
          <cell r="M445">
            <v>0</v>
          </cell>
          <cell r="N445">
            <v>0</v>
          </cell>
          <cell r="O445">
            <v>0</v>
          </cell>
          <cell r="S445">
            <v>0</v>
          </cell>
          <cell r="T445">
            <v>0</v>
          </cell>
        </row>
        <row r="446">
          <cell r="A446">
            <v>0</v>
          </cell>
          <cell r="B446">
            <v>1442</v>
          </cell>
          <cell r="D446">
            <v>0</v>
          </cell>
          <cell r="F446">
            <v>0</v>
          </cell>
          <cell r="J446">
            <v>0</v>
          </cell>
          <cell r="L446">
            <v>0</v>
          </cell>
          <cell r="M446">
            <v>0</v>
          </cell>
          <cell r="N446">
            <v>0</v>
          </cell>
          <cell r="O446">
            <v>0</v>
          </cell>
          <cell r="S446">
            <v>0</v>
          </cell>
          <cell r="T446">
            <v>0</v>
          </cell>
        </row>
        <row r="447">
          <cell r="A447">
            <v>0</v>
          </cell>
          <cell r="B447">
            <v>1443</v>
          </cell>
          <cell r="D447">
            <v>0</v>
          </cell>
          <cell r="F447">
            <v>0</v>
          </cell>
          <cell r="J447">
            <v>0</v>
          </cell>
          <cell r="L447">
            <v>0</v>
          </cell>
          <cell r="M447">
            <v>0</v>
          </cell>
          <cell r="N447">
            <v>0</v>
          </cell>
          <cell r="O447">
            <v>0</v>
          </cell>
          <cell r="S447">
            <v>0</v>
          </cell>
          <cell r="T447">
            <v>0</v>
          </cell>
        </row>
        <row r="448">
          <cell r="A448">
            <v>0</v>
          </cell>
          <cell r="B448">
            <v>1444</v>
          </cell>
          <cell r="D448">
            <v>0</v>
          </cell>
          <cell r="F448">
            <v>0</v>
          </cell>
          <cell r="J448">
            <v>0</v>
          </cell>
          <cell r="L448">
            <v>0</v>
          </cell>
          <cell r="M448">
            <v>0</v>
          </cell>
          <cell r="N448">
            <v>0</v>
          </cell>
          <cell r="O448">
            <v>0</v>
          </cell>
          <cell r="S448">
            <v>0</v>
          </cell>
          <cell r="T448">
            <v>0</v>
          </cell>
        </row>
        <row r="449">
          <cell r="A449">
            <v>0</v>
          </cell>
          <cell r="B449">
            <v>1445</v>
          </cell>
          <cell r="D449">
            <v>0</v>
          </cell>
          <cell r="F449">
            <v>0</v>
          </cell>
          <cell r="J449">
            <v>0</v>
          </cell>
          <cell r="L449">
            <v>0</v>
          </cell>
          <cell r="M449">
            <v>0</v>
          </cell>
          <cell r="N449">
            <v>0</v>
          </cell>
          <cell r="O449">
            <v>0</v>
          </cell>
          <cell r="S449">
            <v>0</v>
          </cell>
          <cell r="T449">
            <v>0</v>
          </cell>
        </row>
        <row r="450">
          <cell r="A450">
            <v>0</v>
          </cell>
          <cell r="B450">
            <v>1446</v>
          </cell>
          <cell r="D450">
            <v>0</v>
          </cell>
          <cell r="F450">
            <v>0</v>
          </cell>
          <cell r="J450">
            <v>0</v>
          </cell>
          <cell r="L450">
            <v>0</v>
          </cell>
          <cell r="M450">
            <v>0</v>
          </cell>
          <cell r="N450">
            <v>0</v>
          </cell>
          <cell r="O450">
            <v>0</v>
          </cell>
          <cell r="S450">
            <v>0</v>
          </cell>
          <cell r="T450">
            <v>0</v>
          </cell>
        </row>
        <row r="451">
          <cell r="A451">
            <v>0</v>
          </cell>
          <cell r="B451">
            <v>1447</v>
          </cell>
          <cell r="D451">
            <v>0</v>
          </cell>
          <cell r="F451">
            <v>0</v>
          </cell>
          <cell r="J451">
            <v>0</v>
          </cell>
          <cell r="L451">
            <v>0</v>
          </cell>
          <cell r="M451">
            <v>0</v>
          </cell>
          <cell r="N451">
            <v>0</v>
          </cell>
          <cell r="O451">
            <v>0</v>
          </cell>
          <cell r="S451">
            <v>0</v>
          </cell>
          <cell r="T451">
            <v>0</v>
          </cell>
        </row>
        <row r="452">
          <cell r="A452">
            <v>0</v>
          </cell>
          <cell r="B452">
            <v>1448</v>
          </cell>
          <cell r="D452">
            <v>0</v>
          </cell>
          <cell r="F452">
            <v>0</v>
          </cell>
          <cell r="J452">
            <v>0</v>
          </cell>
          <cell r="L452">
            <v>0</v>
          </cell>
          <cell r="M452">
            <v>0</v>
          </cell>
          <cell r="N452">
            <v>0</v>
          </cell>
          <cell r="O452">
            <v>0</v>
          </cell>
          <cell r="S452">
            <v>0</v>
          </cell>
          <cell r="T452">
            <v>0</v>
          </cell>
        </row>
        <row r="453">
          <cell r="A453">
            <v>0</v>
          </cell>
          <cell r="B453">
            <v>1449</v>
          </cell>
          <cell r="D453">
            <v>0</v>
          </cell>
          <cell r="F453">
            <v>0</v>
          </cell>
          <cell r="J453">
            <v>0</v>
          </cell>
          <cell r="L453">
            <v>0</v>
          </cell>
          <cell r="M453">
            <v>0</v>
          </cell>
          <cell r="N453">
            <v>0</v>
          </cell>
          <cell r="O453">
            <v>0</v>
          </cell>
          <cell r="S453">
            <v>0</v>
          </cell>
          <cell r="T453">
            <v>0</v>
          </cell>
        </row>
        <row r="454">
          <cell r="A454">
            <v>0</v>
          </cell>
          <cell r="B454">
            <v>1450</v>
          </cell>
          <cell r="D454">
            <v>0</v>
          </cell>
          <cell r="F454">
            <v>0</v>
          </cell>
          <cell r="J454">
            <v>0</v>
          </cell>
          <cell r="L454">
            <v>0</v>
          </cell>
          <cell r="M454">
            <v>0</v>
          </cell>
          <cell r="N454">
            <v>0</v>
          </cell>
          <cell r="O454">
            <v>0</v>
          </cell>
          <cell r="S454">
            <v>0</v>
          </cell>
          <cell r="T454">
            <v>0</v>
          </cell>
        </row>
        <row r="455">
          <cell r="A455">
            <v>0</v>
          </cell>
          <cell r="B455">
            <v>1451</v>
          </cell>
          <cell r="D455">
            <v>0</v>
          </cell>
          <cell r="F455">
            <v>0</v>
          </cell>
          <cell r="J455">
            <v>0</v>
          </cell>
          <cell r="L455">
            <v>0</v>
          </cell>
          <cell r="M455">
            <v>0</v>
          </cell>
          <cell r="N455">
            <v>0</v>
          </cell>
          <cell r="O455">
            <v>0</v>
          </cell>
          <cell r="S455">
            <v>0</v>
          </cell>
          <cell r="T455">
            <v>0</v>
          </cell>
        </row>
        <row r="456">
          <cell r="A456">
            <v>0</v>
          </cell>
          <cell r="B456">
            <v>1452</v>
          </cell>
          <cell r="D456">
            <v>0</v>
          </cell>
          <cell r="F456">
            <v>0</v>
          </cell>
          <cell r="J456">
            <v>0</v>
          </cell>
          <cell r="L456">
            <v>0</v>
          </cell>
          <cell r="M456">
            <v>0</v>
          </cell>
          <cell r="N456">
            <v>0</v>
          </cell>
          <cell r="O456">
            <v>0</v>
          </cell>
          <cell r="S456">
            <v>0</v>
          </cell>
          <cell r="T456">
            <v>0</v>
          </cell>
        </row>
        <row r="457">
          <cell r="A457">
            <v>0</v>
          </cell>
          <cell r="B457">
            <v>1453</v>
          </cell>
          <cell r="D457">
            <v>0</v>
          </cell>
          <cell r="F457">
            <v>0</v>
          </cell>
          <cell r="J457">
            <v>0</v>
          </cell>
          <cell r="L457">
            <v>0</v>
          </cell>
          <cell r="M457">
            <v>0</v>
          </cell>
          <cell r="N457">
            <v>0</v>
          </cell>
          <cell r="O457">
            <v>0</v>
          </cell>
          <cell r="S457">
            <v>0</v>
          </cell>
          <cell r="T457">
            <v>0</v>
          </cell>
        </row>
        <row r="458">
          <cell r="A458">
            <v>0</v>
          </cell>
          <cell r="B458">
            <v>1454</v>
          </cell>
          <cell r="D458">
            <v>0</v>
          </cell>
          <cell r="F458">
            <v>0</v>
          </cell>
          <cell r="J458">
            <v>0</v>
          </cell>
          <cell r="L458">
            <v>0</v>
          </cell>
          <cell r="M458">
            <v>0</v>
          </cell>
          <cell r="N458">
            <v>0</v>
          </cell>
          <cell r="O458">
            <v>0</v>
          </cell>
          <cell r="S458">
            <v>0</v>
          </cell>
          <cell r="T458">
            <v>0</v>
          </cell>
        </row>
        <row r="459">
          <cell r="A459">
            <v>0</v>
          </cell>
          <cell r="B459">
            <v>1455</v>
          </cell>
          <cell r="D459">
            <v>0</v>
          </cell>
          <cell r="F459">
            <v>0</v>
          </cell>
          <cell r="J459">
            <v>0</v>
          </cell>
          <cell r="L459">
            <v>0</v>
          </cell>
          <cell r="M459">
            <v>0</v>
          </cell>
          <cell r="N459">
            <v>0</v>
          </cell>
          <cell r="O459">
            <v>0</v>
          </cell>
          <cell r="S459">
            <v>0</v>
          </cell>
          <cell r="T459">
            <v>0</v>
          </cell>
        </row>
        <row r="460">
          <cell r="A460">
            <v>0</v>
          </cell>
          <cell r="B460">
            <v>1456</v>
          </cell>
          <cell r="D460">
            <v>0</v>
          </cell>
          <cell r="F460">
            <v>0</v>
          </cell>
          <cell r="J460">
            <v>0</v>
          </cell>
          <cell r="L460">
            <v>0</v>
          </cell>
          <cell r="M460">
            <v>0</v>
          </cell>
          <cell r="N460">
            <v>0</v>
          </cell>
          <cell r="O460">
            <v>0</v>
          </cell>
          <cell r="S460">
            <v>0</v>
          </cell>
          <cell r="T460">
            <v>0</v>
          </cell>
        </row>
        <row r="461">
          <cell r="A461">
            <v>0</v>
          </cell>
          <cell r="B461">
            <v>1457</v>
          </cell>
          <cell r="D461">
            <v>0</v>
          </cell>
          <cell r="F461">
            <v>0</v>
          </cell>
          <cell r="J461">
            <v>0</v>
          </cell>
          <cell r="L461">
            <v>0</v>
          </cell>
          <cell r="M461">
            <v>0</v>
          </cell>
          <cell r="N461">
            <v>0</v>
          </cell>
          <cell r="O461">
            <v>0</v>
          </cell>
          <cell r="S461">
            <v>0</v>
          </cell>
          <cell r="T461">
            <v>0</v>
          </cell>
        </row>
        <row r="462">
          <cell r="A462">
            <v>0</v>
          </cell>
          <cell r="B462">
            <v>1458</v>
          </cell>
          <cell r="D462">
            <v>0</v>
          </cell>
          <cell r="F462">
            <v>0</v>
          </cell>
          <cell r="J462">
            <v>0</v>
          </cell>
          <cell r="L462">
            <v>0</v>
          </cell>
          <cell r="M462">
            <v>0</v>
          </cell>
          <cell r="N462">
            <v>0</v>
          </cell>
          <cell r="O462">
            <v>0</v>
          </cell>
          <cell r="S462">
            <v>0</v>
          </cell>
          <cell r="T462">
            <v>0</v>
          </cell>
        </row>
        <row r="463">
          <cell r="A463">
            <v>0</v>
          </cell>
          <cell r="B463">
            <v>1459</v>
          </cell>
          <cell r="D463">
            <v>0</v>
          </cell>
          <cell r="F463">
            <v>0</v>
          </cell>
          <cell r="J463">
            <v>0</v>
          </cell>
          <cell r="L463">
            <v>0</v>
          </cell>
          <cell r="M463">
            <v>0</v>
          </cell>
          <cell r="N463">
            <v>0</v>
          </cell>
          <cell r="O463">
            <v>0</v>
          </cell>
          <cell r="S463">
            <v>0</v>
          </cell>
          <cell r="T463">
            <v>0</v>
          </cell>
        </row>
        <row r="464">
          <cell r="A464">
            <v>0</v>
          </cell>
          <cell r="B464">
            <v>1460</v>
          </cell>
          <cell r="D464">
            <v>0</v>
          </cell>
          <cell r="F464">
            <v>0</v>
          </cell>
          <cell r="J464">
            <v>0</v>
          </cell>
          <cell r="L464">
            <v>0</v>
          </cell>
          <cell r="M464">
            <v>0</v>
          </cell>
          <cell r="N464">
            <v>0</v>
          </cell>
          <cell r="O464">
            <v>0</v>
          </cell>
          <cell r="S464">
            <v>0</v>
          </cell>
          <cell r="T464">
            <v>0</v>
          </cell>
        </row>
        <row r="465">
          <cell r="A465">
            <v>0</v>
          </cell>
          <cell r="B465">
            <v>1461</v>
          </cell>
          <cell r="D465">
            <v>0</v>
          </cell>
          <cell r="F465">
            <v>0</v>
          </cell>
          <cell r="J465">
            <v>0</v>
          </cell>
          <cell r="L465">
            <v>0</v>
          </cell>
          <cell r="M465">
            <v>0</v>
          </cell>
          <cell r="N465">
            <v>0</v>
          </cell>
          <cell r="O465">
            <v>0</v>
          </cell>
          <cell r="S465">
            <v>0</v>
          </cell>
          <cell r="T465">
            <v>0</v>
          </cell>
        </row>
        <row r="466">
          <cell r="A466">
            <v>0</v>
          </cell>
          <cell r="B466">
            <v>1462</v>
          </cell>
          <cell r="D466">
            <v>0</v>
          </cell>
          <cell r="F466">
            <v>0</v>
          </cell>
          <cell r="J466">
            <v>0</v>
          </cell>
          <cell r="L466">
            <v>0</v>
          </cell>
          <cell r="M466">
            <v>0</v>
          </cell>
          <cell r="N466">
            <v>0</v>
          </cell>
          <cell r="O466">
            <v>0</v>
          </cell>
          <cell r="S466">
            <v>0</v>
          </cell>
          <cell r="T466">
            <v>0</v>
          </cell>
        </row>
        <row r="467">
          <cell r="A467">
            <v>0</v>
          </cell>
          <cell r="B467">
            <v>1463</v>
          </cell>
          <cell r="D467">
            <v>0</v>
          </cell>
          <cell r="F467">
            <v>0</v>
          </cell>
          <cell r="J467">
            <v>0</v>
          </cell>
          <cell r="L467">
            <v>0</v>
          </cell>
          <cell r="M467">
            <v>0</v>
          </cell>
          <cell r="N467">
            <v>0</v>
          </cell>
          <cell r="O467">
            <v>0</v>
          </cell>
          <cell r="S467">
            <v>0</v>
          </cell>
          <cell r="T467">
            <v>0</v>
          </cell>
        </row>
        <row r="468">
          <cell r="A468">
            <v>0</v>
          </cell>
          <cell r="B468">
            <v>1464</v>
          </cell>
          <cell r="D468">
            <v>0</v>
          </cell>
          <cell r="F468">
            <v>0</v>
          </cell>
          <cell r="J468">
            <v>0</v>
          </cell>
          <cell r="L468">
            <v>0</v>
          </cell>
          <cell r="M468">
            <v>0</v>
          </cell>
          <cell r="N468">
            <v>0</v>
          </cell>
          <cell r="O468">
            <v>0</v>
          </cell>
          <cell r="S468">
            <v>0</v>
          </cell>
          <cell r="T468">
            <v>0</v>
          </cell>
        </row>
        <row r="469">
          <cell r="A469">
            <v>0</v>
          </cell>
          <cell r="B469">
            <v>1465</v>
          </cell>
          <cell r="D469">
            <v>0</v>
          </cell>
          <cell r="F469">
            <v>0</v>
          </cell>
          <cell r="J469">
            <v>0</v>
          </cell>
          <cell r="L469">
            <v>0</v>
          </cell>
          <cell r="M469">
            <v>0</v>
          </cell>
          <cell r="N469">
            <v>0</v>
          </cell>
          <cell r="O469">
            <v>0</v>
          </cell>
          <cell r="S469">
            <v>0</v>
          </cell>
          <cell r="T469">
            <v>0</v>
          </cell>
        </row>
        <row r="470">
          <cell r="A470">
            <v>0</v>
          </cell>
          <cell r="B470">
            <v>1466</v>
          </cell>
          <cell r="D470">
            <v>0</v>
          </cell>
          <cell r="F470">
            <v>0</v>
          </cell>
          <cell r="J470">
            <v>0</v>
          </cell>
          <cell r="L470">
            <v>0</v>
          </cell>
          <cell r="M470">
            <v>0</v>
          </cell>
          <cell r="N470">
            <v>0</v>
          </cell>
          <cell r="O470">
            <v>0</v>
          </cell>
          <cell r="S470">
            <v>0</v>
          </cell>
          <cell r="T470">
            <v>0</v>
          </cell>
        </row>
        <row r="471">
          <cell r="A471">
            <v>0</v>
          </cell>
          <cell r="B471">
            <v>1467</v>
          </cell>
          <cell r="D471">
            <v>0</v>
          </cell>
          <cell r="F471">
            <v>0</v>
          </cell>
          <cell r="J471">
            <v>0</v>
          </cell>
          <cell r="L471">
            <v>0</v>
          </cell>
          <cell r="M471">
            <v>0</v>
          </cell>
          <cell r="N471">
            <v>0</v>
          </cell>
          <cell r="O471">
            <v>0</v>
          </cell>
          <cell r="S471">
            <v>0</v>
          </cell>
          <cell r="T471">
            <v>0</v>
          </cell>
        </row>
        <row r="472">
          <cell r="A472">
            <v>0</v>
          </cell>
          <cell r="B472">
            <v>1468</v>
          </cell>
          <cell r="D472">
            <v>0</v>
          </cell>
          <cell r="F472">
            <v>0</v>
          </cell>
          <cell r="J472">
            <v>0</v>
          </cell>
          <cell r="L472">
            <v>0</v>
          </cell>
          <cell r="M472">
            <v>0</v>
          </cell>
          <cell r="N472">
            <v>0</v>
          </cell>
          <cell r="O472">
            <v>0</v>
          </cell>
          <cell r="S472">
            <v>0</v>
          </cell>
          <cell r="T472">
            <v>0</v>
          </cell>
        </row>
        <row r="473">
          <cell r="A473">
            <v>0</v>
          </cell>
          <cell r="B473">
            <v>1469</v>
          </cell>
          <cell r="D473">
            <v>0</v>
          </cell>
          <cell r="F473">
            <v>0</v>
          </cell>
          <cell r="J473">
            <v>0</v>
          </cell>
          <cell r="L473">
            <v>0</v>
          </cell>
          <cell r="M473">
            <v>0</v>
          </cell>
          <cell r="N473">
            <v>0</v>
          </cell>
          <cell r="O473">
            <v>0</v>
          </cell>
          <cell r="S473">
            <v>0</v>
          </cell>
          <cell r="T473">
            <v>0</v>
          </cell>
        </row>
        <row r="474">
          <cell r="A474">
            <v>0</v>
          </cell>
          <cell r="B474">
            <v>1470</v>
          </cell>
          <cell r="D474">
            <v>0</v>
          </cell>
          <cell r="F474">
            <v>0</v>
          </cell>
          <cell r="J474">
            <v>0</v>
          </cell>
          <cell r="L474">
            <v>0</v>
          </cell>
          <cell r="M474">
            <v>0</v>
          </cell>
          <cell r="N474">
            <v>0</v>
          </cell>
          <cell r="O474">
            <v>0</v>
          </cell>
          <cell r="S474">
            <v>0</v>
          </cell>
          <cell r="T474">
            <v>0</v>
          </cell>
        </row>
        <row r="475">
          <cell r="A475">
            <v>0</v>
          </cell>
          <cell r="B475">
            <v>1471</v>
          </cell>
          <cell r="D475">
            <v>0</v>
          </cell>
          <cell r="F475">
            <v>0</v>
          </cell>
          <cell r="J475">
            <v>0</v>
          </cell>
          <cell r="L475">
            <v>0</v>
          </cell>
          <cell r="M475">
            <v>0</v>
          </cell>
          <cell r="N475">
            <v>0</v>
          </cell>
          <cell r="O475">
            <v>0</v>
          </cell>
          <cell r="S475">
            <v>0</v>
          </cell>
          <cell r="T475">
            <v>0</v>
          </cell>
        </row>
        <row r="476">
          <cell r="A476">
            <v>0</v>
          </cell>
          <cell r="B476">
            <v>1472</v>
          </cell>
          <cell r="D476">
            <v>0</v>
          </cell>
          <cell r="F476">
            <v>0</v>
          </cell>
          <cell r="J476">
            <v>0</v>
          </cell>
          <cell r="L476">
            <v>0</v>
          </cell>
          <cell r="M476">
            <v>0</v>
          </cell>
          <cell r="N476">
            <v>0</v>
          </cell>
          <cell r="O476">
            <v>0</v>
          </cell>
          <cell r="S476">
            <v>0</v>
          </cell>
          <cell r="T476">
            <v>0</v>
          </cell>
        </row>
        <row r="477">
          <cell r="A477">
            <v>0</v>
          </cell>
          <cell r="B477">
            <v>1473</v>
          </cell>
          <cell r="D477">
            <v>0</v>
          </cell>
          <cell r="F477">
            <v>0</v>
          </cell>
          <cell r="J477">
            <v>0</v>
          </cell>
          <cell r="L477">
            <v>0</v>
          </cell>
          <cell r="M477">
            <v>0</v>
          </cell>
          <cell r="N477">
            <v>0</v>
          </cell>
          <cell r="O477">
            <v>0</v>
          </cell>
          <cell r="S477">
            <v>0</v>
          </cell>
          <cell r="T477">
            <v>0</v>
          </cell>
        </row>
        <row r="478">
          <cell r="A478">
            <v>0</v>
          </cell>
          <cell r="B478">
            <v>1474</v>
          </cell>
          <cell r="D478">
            <v>0</v>
          </cell>
          <cell r="F478">
            <v>0</v>
          </cell>
          <cell r="J478">
            <v>0</v>
          </cell>
          <cell r="L478">
            <v>0</v>
          </cell>
          <cell r="M478">
            <v>0</v>
          </cell>
          <cell r="N478">
            <v>0</v>
          </cell>
          <cell r="O478">
            <v>0</v>
          </cell>
          <cell r="S478">
            <v>0</v>
          </cell>
          <cell r="T478">
            <v>0</v>
          </cell>
        </row>
        <row r="479">
          <cell r="A479">
            <v>0</v>
          </cell>
          <cell r="B479">
            <v>1475</v>
          </cell>
          <cell r="D479">
            <v>0</v>
          </cell>
          <cell r="F479">
            <v>0</v>
          </cell>
          <cell r="J479">
            <v>0</v>
          </cell>
          <cell r="L479">
            <v>0</v>
          </cell>
          <cell r="M479">
            <v>0</v>
          </cell>
          <cell r="N479">
            <v>0</v>
          </cell>
          <cell r="O479">
            <v>0</v>
          </cell>
          <cell r="S479">
            <v>0</v>
          </cell>
          <cell r="T479">
            <v>0</v>
          </cell>
        </row>
        <row r="480">
          <cell r="A480">
            <v>0</v>
          </cell>
          <cell r="B480">
            <v>1476</v>
          </cell>
          <cell r="D480">
            <v>0</v>
          </cell>
          <cell r="F480">
            <v>0</v>
          </cell>
          <cell r="J480">
            <v>0</v>
          </cell>
          <cell r="L480">
            <v>0</v>
          </cell>
          <cell r="M480">
            <v>0</v>
          </cell>
          <cell r="N480">
            <v>0</v>
          </cell>
          <cell r="O480">
            <v>0</v>
          </cell>
          <cell r="S480">
            <v>0</v>
          </cell>
          <cell r="T480">
            <v>0</v>
          </cell>
        </row>
        <row r="481">
          <cell r="A481">
            <v>0</v>
          </cell>
          <cell r="B481">
            <v>1477</v>
          </cell>
          <cell r="D481">
            <v>0</v>
          </cell>
          <cell r="F481">
            <v>0</v>
          </cell>
          <cell r="J481">
            <v>0</v>
          </cell>
          <cell r="L481">
            <v>0</v>
          </cell>
          <cell r="M481">
            <v>0</v>
          </cell>
          <cell r="N481">
            <v>0</v>
          </cell>
          <cell r="O481">
            <v>0</v>
          </cell>
          <cell r="S481">
            <v>0</v>
          </cell>
          <cell r="T481">
            <v>0</v>
          </cell>
        </row>
        <row r="482">
          <cell r="A482">
            <v>0</v>
          </cell>
          <cell r="B482">
            <v>1478</v>
          </cell>
          <cell r="D482">
            <v>0</v>
          </cell>
          <cell r="F482">
            <v>0</v>
          </cell>
          <cell r="J482">
            <v>0</v>
          </cell>
          <cell r="L482">
            <v>0</v>
          </cell>
          <cell r="M482">
            <v>0</v>
          </cell>
          <cell r="N482">
            <v>0</v>
          </cell>
          <cell r="O482">
            <v>0</v>
          </cell>
          <cell r="S482">
            <v>0</v>
          </cell>
          <cell r="T482">
            <v>0</v>
          </cell>
        </row>
        <row r="483">
          <cell r="A483">
            <v>0</v>
          </cell>
          <cell r="B483">
            <v>1479</v>
          </cell>
          <cell r="D483">
            <v>0</v>
          </cell>
          <cell r="F483">
            <v>0</v>
          </cell>
          <cell r="J483">
            <v>0</v>
          </cell>
          <cell r="L483">
            <v>0</v>
          </cell>
          <cell r="M483">
            <v>0</v>
          </cell>
          <cell r="N483">
            <v>0</v>
          </cell>
          <cell r="O483">
            <v>0</v>
          </cell>
          <cell r="S483">
            <v>0</v>
          </cell>
          <cell r="T483">
            <v>0</v>
          </cell>
        </row>
        <row r="484">
          <cell r="A484">
            <v>0</v>
          </cell>
          <cell r="B484">
            <v>1480</v>
          </cell>
          <cell r="D484">
            <v>0</v>
          </cell>
          <cell r="F484">
            <v>0</v>
          </cell>
          <cell r="J484">
            <v>0</v>
          </cell>
          <cell r="L484">
            <v>0</v>
          </cell>
          <cell r="M484">
            <v>0</v>
          </cell>
          <cell r="N484">
            <v>0</v>
          </cell>
          <cell r="O484">
            <v>0</v>
          </cell>
          <cell r="S484">
            <v>0</v>
          </cell>
          <cell r="T484">
            <v>0</v>
          </cell>
        </row>
        <row r="485">
          <cell r="A485">
            <v>0</v>
          </cell>
          <cell r="B485">
            <v>1481</v>
          </cell>
          <cell r="D485">
            <v>0</v>
          </cell>
          <cell r="F485">
            <v>0</v>
          </cell>
          <cell r="J485">
            <v>0</v>
          </cell>
          <cell r="L485">
            <v>0</v>
          </cell>
          <cell r="M485">
            <v>0</v>
          </cell>
          <cell r="N485">
            <v>0</v>
          </cell>
          <cell r="O485">
            <v>0</v>
          </cell>
          <cell r="S485">
            <v>0</v>
          </cell>
          <cell r="T485">
            <v>0</v>
          </cell>
        </row>
        <row r="486">
          <cell r="A486">
            <v>0</v>
          </cell>
          <cell r="B486">
            <v>1482</v>
          </cell>
          <cell r="D486">
            <v>0</v>
          </cell>
          <cell r="F486">
            <v>0</v>
          </cell>
          <cell r="J486">
            <v>0</v>
          </cell>
          <cell r="L486">
            <v>0</v>
          </cell>
          <cell r="M486">
            <v>0</v>
          </cell>
          <cell r="N486">
            <v>0</v>
          </cell>
          <cell r="O486">
            <v>0</v>
          </cell>
          <cell r="S486">
            <v>0</v>
          </cell>
          <cell r="T486">
            <v>0</v>
          </cell>
        </row>
        <row r="487">
          <cell r="A487">
            <v>0</v>
          </cell>
          <cell r="B487">
            <v>1483</v>
          </cell>
          <cell r="D487">
            <v>0</v>
          </cell>
          <cell r="F487">
            <v>0</v>
          </cell>
          <cell r="J487">
            <v>0</v>
          </cell>
          <cell r="L487">
            <v>0</v>
          </cell>
          <cell r="M487">
            <v>0</v>
          </cell>
          <cell r="N487">
            <v>0</v>
          </cell>
          <cell r="O487">
            <v>0</v>
          </cell>
          <cell r="S487">
            <v>0</v>
          </cell>
          <cell r="T487">
            <v>0</v>
          </cell>
        </row>
        <row r="488">
          <cell r="A488">
            <v>0</v>
          </cell>
          <cell r="B488">
            <v>1484</v>
          </cell>
          <cell r="D488">
            <v>0</v>
          </cell>
          <cell r="F488">
            <v>0</v>
          </cell>
          <cell r="J488">
            <v>0</v>
          </cell>
          <cell r="L488">
            <v>0</v>
          </cell>
          <cell r="M488">
            <v>0</v>
          </cell>
          <cell r="N488">
            <v>0</v>
          </cell>
          <cell r="O488">
            <v>0</v>
          </cell>
          <cell r="S488">
            <v>0</v>
          </cell>
          <cell r="T488">
            <v>0</v>
          </cell>
        </row>
        <row r="489">
          <cell r="A489">
            <v>0</v>
          </cell>
          <cell r="B489">
            <v>1485</v>
          </cell>
          <cell r="D489">
            <v>0</v>
          </cell>
          <cell r="F489">
            <v>0</v>
          </cell>
          <cell r="J489">
            <v>0</v>
          </cell>
          <cell r="L489">
            <v>0</v>
          </cell>
          <cell r="M489">
            <v>0</v>
          </cell>
          <cell r="N489">
            <v>0</v>
          </cell>
          <cell r="O489">
            <v>0</v>
          </cell>
          <cell r="S489">
            <v>0</v>
          </cell>
          <cell r="T489">
            <v>0</v>
          </cell>
        </row>
        <row r="490">
          <cell r="A490">
            <v>0</v>
          </cell>
          <cell r="B490">
            <v>1486</v>
          </cell>
          <cell r="D490">
            <v>0</v>
          </cell>
          <cell r="F490">
            <v>0</v>
          </cell>
          <cell r="J490">
            <v>0</v>
          </cell>
          <cell r="L490">
            <v>0</v>
          </cell>
          <cell r="M490">
            <v>0</v>
          </cell>
          <cell r="N490">
            <v>0</v>
          </cell>
          <cell r="O490">
            <v>0</v>
          </cell>
          <cell r="S490">
            <v>0</v>
          </cell>
          <cell r="T490">
            <v>0</v>
          </cell>
        </row>
        <row r="491">
          <cell r="A491">
            <v>0</v>
          </cell>
          <cell r="B491">
            <v>1487</v>
          </cell>
          <cell r="D491">
            <v>0</v>
          </cell>
          <cell r="F491">
            <v>0</v>
          </cell>
          <cell r="J491">
            <v>0</v>
          </cell>
          <cell r="L491">
            <v>0</v>
          </cell>
          <cell r="M491">
            <v>0</v>
          </cell>
          <cell r="N491">
            <v>0</v>
          </cell>
          <cell r="O491">
            <v>0</v>
          </cell>
          <cell r="S491">
            <v>0</v>
          </cell>
          <cell r="T491">
            <v>0</v>
          </cell>
        </row>
        <row r="492">
          <cell r="A492">
            <v>0</v>
          </cell>
          <cell r="B492">
            <v>1488</v>
          </cell>
          <cell r="D492">
            <v>0</v>
          </cell>
          <cell r="F492">
            <v>0</v>
          </cell>
          <cell r="J492">
            <v>0</v>
          </cell>
          <cell r="L492">
            <v>0</v>
          </cell>
          <cell r="M492">
            <v>0</v>
          </cell>
          <cell r="N492">
            <v>0</v>
          </cell>
          <cell r="O492">
            <v>0</v>
          </cell>
          <cell r="S492">
            <v>0</v>
          </cell>
          <cell r="T492">
            <v>0</v>
          </cell>
        </row>
        <row r="493">
          <cell r="A493">
            <v>0</v>
          </cell>
          <cell r="B493">
            <v>1489</v>
          </cell>
          <cell r="D493">
            <v>0</v>
          </cell>
          <cell r="F493">
            <v>0</v>
          </cell>
          <cell r="J493">
            <v>0</v>
          </cell>
          <cell r="L493">
            <v>0</v>
          </cell>
          <cell r="M493">
            <v>0</v>
          </cell>
          <cell r="N493">
            <v>0</v>
          </cell>
          <cell r="O493">
            <v>0</v>
          </cell>
          <cell r="S493">
            <v>0</v>
          </cell>
          <cell r="T493">
            <v>0</v>
          </cell>
        </row>
        <row r="494">
          <cell r="A494">
            <v>0</v>
          </cell>
          <cell r="B494">
            <v>1490</v>
          </cell>
          <cell r="D494">
            <v>0</v>
          </cell>
          <cell r="F494">
            <v>0</v>
          </cell>
          <cell r="J494">
            <v>0</v>
          </cell>
          <cell r="L494">
            <v>0</v>
          </cell>
          <cell r="M494">
            <v>0</v>
          </cell>
          <cell r="N494">
            <v>0</v>
          </cell>
          <cell r="O494">
            <v>0</v>
          </cell>
          <cell r="S494">
            <v>0</v>
          </cell>
          <cell r="T494">
            <v>0</v>
          </cell>
        </row>
        <row r="495">
          <cell r="A495">
            <v>0</v>
          </cell>
          <cell r="B495">
            <v>1491</v>
          </cell>
          <cell r="D495">
            <v>0</v>
          </cell>
          <cell r="F495">
            <v>0</v>
          </cell>
          <cell r="J495">
            <v>0</v>
          </cell>
          <cell r="L495">
            <v>0</v>
          </cell>
          <cell r="M495">
            <v>0</v>
          </cell>
          <cell r="N495">
            <v>0</v>
          </cell>
          <cell r="O495">
            <v>0</v>
          </cell>
          <cell r="S495">
            <v>0</v>
          </cell>
          <cell r="T495">
            <v>0</v>
          </cell>
        </row>
        <row r="496">
          <cell r="A496">
            <v>0</v>
          </cell>
          <cell r="B496">
            <v>1492</v>
          </cell>
          <cell r="D496">
            <v>0</v>
          </cell>
          <cell r="F496">
            <v>0</v>
          </cell>
          <cell r="J496">
            <v>0</v>
          </cell>
          <cell r="L496">
            <v>0</v>
          </cell>
          <cell r="M496">
            <v>0</v>
          </cell>
          <cell r="N496">
            <v>0</v>
          </cell>
          <cell r="O496">
            <v>0</v>
          </cell>
          <cell r="S496">
            <v>0</v>
          </cell>
          <cell r="T496">
            <v>0</v>
          </cell>
        </row>
        <row r="497">
          <cell r="A497">
            <v>0</v>
          </cell>
          <cell r="B497">
            <v>1493</v>
          </cell>
          <cell r="D497">
            <v>0</v>
          </cell>
          <cell r="F497">
            <v>0</v>
          </cell>
          <cell r="J497">
            <v>0</v>
          </cell>
          <cell r="L497">
            <v>0</v>
          </cell>
          <cell r="M497">
            <v>0</v>
          </cell>
          <cell r="N497">
            <v>0</v>
          </cell>
          <cell r="O497">
            <v>0</v>
          </cell>
          <cell r="S497">
            <v>0</v>
          </cell>
          <cell r="T497">
            <v>0</v>
          </cell>
        </row>
        <row r="498">
          <cell r="A498">
            <v>0</v>
          </cell>
          <cell r="B498">
            <v>1494</v>
          </cell>
          <cell r="D498">
            <v>0</v>
          </cell>
          <cell r="F498">
            <v>0</v>
          </cell>
          <cell r="J498">
            <v>0</v>
          </cell>
          <cell r="L498">
            <v>0</v>
          </cell>
          <cell r="M498">
            <v>0</v>
          </cell>
          <cell r="N498">
            <v>0</v>
          </cell>
          <cell r="O498">
            <v>0</v>
          </cell>
          <cell r="S498">
            <v>0</v>
          </cell>
          <cell r="T498">
            <v>0</v>
          </cell>
        </row>
        <row r="499">
          <cell r="A499">
            <v>0</v>
          </cell>
          <cell r="B499">
            <v>1495</v>
          </cell>
          <cell r="D499">
            <v>0</v>
          </cell>
          <cell r="F499">
            <v>0</v>
          </cell>
          <cell r="J499">
            <v>0</v>
          </cell>
          <cell r="L499">
            <v>0</v>
          </cell>
          <cell r="M499">
            <v>0</v>
          </cell>
          <cell r="N499">
            <v>0</v>
          </cell>
          <cell r="O499">
            <v>0</v>
          </cell>
          <cell r="S499">
            <v>0</v>
          </cell>
          <cell r="T499">
            <v>0</v>
          </cell>
        </row>
        <row r="500">
          <cell r="A500">
            <v>0</v>
          </cell>
          <cell r="B500">
            <v>1496</v>
          </cell>
          <cell r="D500">
            <v>0</v>
          </cell>
          <cell r="F500">
            <v>0</v>
          </cell>
          <cell r="J500">
            <v>0</v>
          </cell>
          <cell r="L500">
            <v>0</v>
          </cell>
          <cell r="M500">
            <v>0</v>
          </cell>
          <cell r="N500">
            <v>0</v>
          </cell>
          <cell r="O500">
            <v>0</v>
          </cell>
          <cell r="S500">
            <v>0</v>
          </cell>
          <cell r="T500">
            <v>0</v>
          </cell>
        </row>
        <row r="501">
          <cell r="A501">
            <v>0</v>
          </cell>
          <cell r="B501">
            <v>1497</v>
          </cell>
          <cell r="D501">
            <v>0</v>
          </cell>
          <cell r="F501">
            <v>0</v>
          </cell>
          <cell r="J501">
            <v>0</v>
          </cell>
          <cell r="L501">
            <v>0</v>
          </cell>
          <cell r="M501">
            <v>0</v>
          </cell>
          <cell r="N501">
            <v>0</v>
          </cell>
          <cell r="O501">
            <v>0</v>
          </cell>
          <cell r="S501">
            <v>0</v>
          </cell>
          <cell r="T501">
            <v>0</v>
          </cell>
        </row>
        <row r="502">
          <cell r="A502">
            <v>0</v>
          </cell>
          <cell r="B502">
            <v>1498</v>
          </cell>
          <cell r="D502">
            <v>0</v>
          </cell>
          <cell r="F502">
            <v>0</v>
          </cell>
          <cell r="J502">
            <v>0</v>
          </cell>
          <cell r="L502">
            <v>0</v>
          </cell>
          <cell r="M502">
            <v>0</v>
          </cell>
          <cell r="N502">
            <v>0</v>
          </cell>
          <cell r="O502">
            <v>0</v>
          </cell>
          <cell r="S502">
            <v>0</v>
          </cell>
          <cell r="T502">
            <v>0</v>
          </cell>
        </row>
        <row r="503">
          <cell r="A503">
            <v>0</v>
          </cell>
          <cell r="B503">
            <v>1499</v>
          </cell>
          <cell r="D503">
            <v>0</v>
          </cell>
          <cell r="F503">
            <v>0</v>
          </cell>
          <cell r="J503">
            <v>0</v>
          </cell>
          <cell r="L503">
            <v>0</v>
          </cell>
          <cell r="M503">
            <v>0</v>
          </cell>
          <cell r="N503">
            <v>0</v>
          </cell>
          <cell r="O503">
            <v>0</v>
          </cell>
          <cell r="S503">
            <v>0</v>
          </cell>
          <cell r="T503">
            <v>0</v>
          </cell>
        </row>
        <row r="504">
          <cell r="A504">
            <v>0</v>
          </cell>
          <cell r="B504">
            <v>1500</v>
          </cell>
          <cell r="D504">
            <v>0</v>
          </cell>
          <cell r="F504">
            <v>0</v>
          </cell>
          <cell r="J504">
            <v>0</v>
          </cell>
          <cell r="L504">
            <v>0</v>
          </cell>
          <cell r="M504">
            <v>0</v>
          </cell>
          <cell r="N504">
            <v>0</v>
          </cell>
          <cell r="O504">
            <v>0</v>
          </cell>
          <cell r="S504">
            <v>0</v>
          </cell>
          <cell r="T504">
            <v>0</v>
          </cell>
        </row>
        <row r="505">
          <cell r="A505">
            <v>0</v>
          </cell>
          <cell r="B505">
            <v>1501</v>
          </cell>
          <cell r="D505">
            <v>0</v>
          </cell>
          <cell r="F505">
            <v>0</v>
          </cell>
          <cell r="J505">
            <v>0</v>
          </cell>
          <cell r="L505">
            <v>0</v>
          </cell>
          <cell r="M505">
            <v>0</v>
          </cell>
          <cell r="N505">
            <v>0</v>
          </cell>
          <cell r="O505">
            <v>0</v>
          </cell>
          <cell r="S505">
            <v>0</v>
          </cell>
          <cell r="T505">
            <v>0</v>
          </cell>
        </row>
        <row r="506">
          <cell r="A506">
            <v>0</v>
          </cell>
          <cell r="B506">
            <v>1502</v>
          </cell>
          <cell r="D506">
            <v>0</v>
          </cell>
          <cell r="F506">
            <v>0</v>
          </cell>
          <cell r="J506">
            <v>0</v>
          </cell>
          <cell r="L506">
            <v>0</v>
          </cell>
          <cell r="M506">
            <v>0</v>
          </cell>
          <cell r="N506">
            <v>0</v>
          </cell>
          <cell r="O506">
            <v>0</v>
          </cell>
          <cell r="S506">
            <v>0</v>
          </cell>
          <cell r="T506">
            <v>0</v>
          </cell>
        </row>
        <row r="507">
          <cell r="A507">
            <v>0</v>
          </cell>
          <cell r="B507">
            <v>1503</v>
          </cell>
          <cell r="D507">
            <v>0</v>
          </cell>
          <cell r="F507">
            <v>0</v>
          </cell>
          <cell r="J507">
            <v>0</v>
          </cell>
          <cell r="L507">
            <v>0</v>
          </cell>
          <cell r="M507">
            <v>0</v>
          </cell>
          <cell r="N507">
            <v>0</v>
          </cell>
          <cell r="O507">
            <v>0</v>
          </cell>
          <cell r="S507">
            <v>0</v>
          </cell>
          <cell r="T507">
            <v>0</v>
          </cell>
        </row>
        <row r="508">
          <cell r="A508">
            <v>0</v>
          </cell>
          <cell r="B508">
            <v>1504</v>
          </cell>
          <cell r="D508">
            <v>0</v>
          </cell>
          <cell r="F508">
            <v>0</v>
          </cell>
          <cell r="J508">
            <v>0</v>
          </cell>
          <cell r="L508">
            <v>0</v>
          </cell>
          <cell r="M508">
            <v>0</v>
          </cell>
          <cell r="N508">
            <v>0</v>
          </cell>
          <cell r="O508">
            <v>0</v>
          </cell>
          <cell r="S508">
            <v>0</v>
          </cell>
          <cell r="T508">
            <v>0</v>
          </cell>
        </row>
        <row r="509">
          <cell r="A509">
            <v>0</v>
          </cell>
          <cell r="B509">
            <v>1505</v>
          </cell>
          <cell r="D509">
            <v>0</v>
          </cell>
          <cell r="F509">
            <v>0</v>
          </cell>
          <cell r="J509">
            <v>0</v>
          </cell>
          <cell r="L509">
            <v>0</v>
          </cell>
          <cell r="M509">
            <v>0</v>
          </cell>
          <cell r="N509">
            <v>0</v>
          </cell>
          <cell r="O509">
            <v>0</v>
          </cell>
          <cell r="S509">
            <v>0</v>
          </cell>
          <cell r="T509">
            <v>0</v>
          </cell>
        </row>
        <row r="510">
          <cell r="A510">
            <v>0</v>
          </cell>
          <cell r="B510">
            <v>1506</v>
          </cell>
          <cell r="D510">
            <v>0</v>
          </cell>
          <cell r="F510">
            <v>0</v>
          </cell>
          <cell r="J510">
            <v>0</v>
          </cell>
          <cell r="L510">
            <v>0</v>
          </cell>
          <cell r="M510">
            <v>0</v>
          </cell>
          <cell r="N510">
            <v>0</v>
          </cell>
          <cell r="O510">
            <v>0</v>
          </cell>
          <cell r="S510">
            <v>0</v>
          </cell>
          <cell r="T510">
            <v>0</v>
          </cell>
        </row>
        <row r="511">
          <cell r="A511">
            <v>0</v>
          </cell>
          <cell r="B511">
            <v>1507</v>
          </cell>
          <cell r="D511">
            <v>0</v>
          </cell>
          <cell r="F511">
            <v>0</v>
          </cell>
          <cell r="J511">
            <v>0</v>
          </cell>
          <cell r="L511">
            <v>0</v>
          </cell>
          <cell r="M511">
            <v>0</v>
          </cell>
          <cell r="N511">
            <v>0</v>
          </cell>
          <cell r="O511">
            <v>0</v>
          </cell>
          <cell r="S511">
            <v>0</v>
          </cell>
          <cell r="T511">
            <v>0</v>
          </cell>
        </row>
        <row r="512">
          <cell r="A512">
            <v>0</v>
          </cell>
          <cell r="B512">
            <v>1508</v>
          </cell>
          <cell r="D512">
            <v>0</v>
          </cell>
          <cell r="F512">
            <v>0</v>
          </cell>
          <cell r="J512">
            <v>0</v>
          </cell>
          <cell r="L512">
            <v>0</v>
          </cell>
          <cell r="M512">
            <v>0</v>
          </cell>
          <cell r="N512">
            <v>0</v>
          </cell>
          <cell r="O512">
            <v>0</v>
          </cell>
          <cell r="S512">
            <v>0</v>
          </cell>
          <cell r="T512">
            <v>0</v>
          </cell>
        </row>
        <row r="513">
          <cell r="A513">
            <v>0</v>
          </cell>
          <cell r="B513">
            <v>1509</v>
          </cell>
          <cell r="D513">
            <v>0</v>
          </cell>
          <cell r="F513">
            <v>0</v>
          </cell>
          <cell r="J513">
            <v>0</v>
          </cell>
          <cell r="L513">
            <v>0</v>
          </cell>
          <cell r="M513">
            <v>0</v>
          </cell>
          <cell r="N513">
            <v>0</v>
          </cell>
          <cell r="O513">
            <v>0</v>
          </cell>
          <cell r="S513">
            <v>0</v>
          </cell>
          <cell r="T513">
            <v>0</v>
          </cell>
        </row>
        <row r="514">
          <cell r="A514">
            <v>0</v>
          </cell>
          <cell r="B514">
            <v>1510</v>
          </cell>
          <cell r="D514">
            <v>0</v>
          </cell>
          <cell r="F514">
            <v>0</v>
          </cell>
          <cell r="J514">
            <v>0</v>
          </cell>
          <cell r="L514">
            <v>0</v>
          </cell>
          <cell r="M514">
            <v>0</v>
          </cell>
          <cell r="N514">
            <v>0</v>
          </cell>
          <cell r="O514">
            <v>0</v>
          </cell>
          <cell r="S514">
            <v>0</v>
          </cell>
          <cell r="T514">
            <v>0</v>
          </cell>
        </row>
        <row r="515">
          <cell r="A515">
            <v>0</v>
          </cell>
          <cell r="B515">
            <v>1511</v>
          </cell>
          <cell r="D515">
            <v>0</v>
          </cell>
          <cell r="F515">
            <v>0</v>
          </cell>
          <cell r="J515">
            <v>0</v>
          </cell>
          <cell r="L515">
            <v>0</v>
          </cell>
          <cell r="M515">
            <v>0</v>
          </cell>
          <cell r="N515">
            <v>0</v>
          </cell>
          <cell r="O515">
            <v>0</v>
          </cell>
          <cell r="S515">
            <v>0</v>
          </cell>
          <cell r="T515">
            <v>0</v>
          </cell>
        </row>
        <row r="516">
          <cell r="A516">
            <v>0</v>
          </cell>
          <cell r="B516">
            <v>1512</v>
          </cell>
          <cell r="D516">
            <v>0</v>
          </cell>
          <cell r="F516">
            <v>0</v>
          </cell>
          <cell r="J516">
            <v>0</v>
          </cell>
          <cell r="L516">
            <v>0</v>
          </cell>
          <cell r="M516">
            <v>0</v>
          </cell>
          <cell r="N516">
            <v>0</v>
          </cell>
          <cell r="O516">
            <v>0</v>
          </cell>
          <cell r="S516">
            <v>0</v>
          </cell>
          <cell r="T516">
            <v>0</v>
          </cell>
        </row>
        <row r="517">
          <cell r="A517">
            <v>0</v>
          </cell>
          <cell r="B517">
            <v>1513</v>
          </cell>
          <cell r="D517">
            <v>0</v>
          </cell>
          <cell r="F517">
            <v>0</v>
          </cell>
          <cell r="J517">
            <v>0</v>
          </cell>
          <cell r="L517">
            <v>0</v>
          </cell>
          <cell r="M517">
            <v>0</v>
          </cell>
          <cell r="N517">
            <v>0</v>
          </cell>
          <cell r="O517">
            <v>0</v>
          </cell>
          <cell r="S517">
            <v>0</v>
          </cell>
          <cell r="T517">
            <v>0</v>
          </cell>
        </row>
        <row r="518">
          <cell r="A518">
            <v>0</v>
          </cell>
          <cell r="B518">
            <v>1514</v>
          </cell>
          <cell r="D518">
            <v>0</v>
          </cell>
          <cell r="F518">
            <v>0</v>
          </cell>
          <cell r="J518">
            <v>0</v>
          </cell>
          <cell r="L518">
            <v>0</v>
          </cell>
          <cell r="M518">
            <v>0</v>
          </cell>
          <cell r="N518">
            <v>0</v>
          </cell>
          <cell r="O518">
            <v>0</v>
          </cell>
          <cell r="S518">
            <v>0</v>
          </cell>
          <cell r="T518">
            <v>0</v>
          </cell>
        </row>
        <row r="519">
          <cell r="A519">
            <v>0</v>
          </cell>
          <cell r="B519">
            <v>1515</v>
          </cell>
          <cell r="D519">
            <v>0</v>
          </cell>
          <cell r="F519">
            <v>0</v>
          </cell>
          <cell r="J519">
            <v>0</v>
          </cell>
          <cell r="L519">
            <v>0</v>
          </cell>
          <cell r="M519">
            <v>0</v>
          </cell>
          <cell r="N519">
            <v>0</v>
          </cell>
          <cell r="O519">
            <v>0</v>
          </cell>
          <cell r="S519">
            <v>0</v>
          </cell>
          <cell r="T519">
            <v>0</v>
          </cell>
        </row>
        <row r="520">
          <cell r="A520">
            <v>0</v>
          </cell>
          <cell r="B520">
            <v>1516</v>
          </cell>
          <cell r="D520">
            <v>0</v>
          </cell>
          <cell r="F520">
            <v>0</v>
          </cell>
          <cell r="J520">
            <v>0</v>
          </cell>
          <cell r="L520">
            <v>0</v>
          </cell>
          <cell r="M520">
            <v>0</v>
          </cell>
          <cell r="N520">
            <v>0</v>
          </cell>
          <cell r="O520">
            <v>0</v>
          </cell>
          <cell r="S520">
            <v>0</v>
          </cell>
          <cell r="T520">
            <v>0</v>
          </cell>
        </row>
        <row r="521">
          <cell r="A521">
            <v>0</v>
          </cell>
          <cell r="B521">
            <v>1517</v>
          </cell>
          <cell r="D521">
            <v>0</v>
          </cell>
          <cell r="F521">
            <v>0</v>
          </cell>
          <cell r="J521">
            <v>0</v>
          </cell>
          <cell r="L521">
            <v>0</v>
          </cell>
          <cell r="M521">
            <v>0</v>
          </cell>
          <cell r="N521">
            <v>0</v>
          </cell>
          <cell r="O521">
            <v>0</v>
          </cell>
          <cell r="S521">
            <v>0</v>
          </cell>
          <cell r="T521">
            <v>0</v>
          </cell>
        </row>
        <row r="522">
          <cell r="A522">
            <v>0</v>
          </cell>
          <cell r="B522">
            <v>1518</v>
          </cell>
          <cell r="D522">
            <v>0</v>
          </cell>
          <cell r="F522">
            <v>0</v>
          </cell>
          <cell r="J522">
            <v>0</v>
          </cell>
          <cell r="L522">
            <v>0</v>
          </cell>
          <cell r="M522">
            <v>0</v>
          </cell>
          <cell r="N522">
            <v>0</v>
          </cell>
          <cell r="O522">
            <v>0</v>
          </cell>
          <cell r="S522">
            <v>0</v>
          </cell>
          <cell r="T522">
            <v>0</v>
          </cell>
        </row>
        <row r="523">
          <cell r="A523">
            <v>0</v>
          </cell>
          <cell r="B523">
            <v>1519</v>
          </cell>
          <cell r="D523">
            <v>0</v>
          </cell>
          <cell r="F523">
            <v>0</v>
          </cell>
          <cell r="J523">
            <v>0</v>
          </cell>
          <cell r="L523">
            <v>0</v>
          </cell>
          <cell r="M523">
            <v>0</v>
          </cell>
          <cell r="N523">
            <v>0</v>
          </cell>
          <cell r="O523">
            <v>0</v>
          </cell>
          <cell r="S523">
            <v>0</v>
          </cell>
          <cell r="T523">
            <v>0</v>
          </cell>
        </row>
        <row r="524">
          <cell r="A524">
            <v>0</v>
          </cell>
          <cell r="B524">
            <v>1520</v>
          </cell>
          <cell r="D524">
            <v>0</v>
          </cell>
          <cell r="F524">
            <v>0</v>
          </cell>
          <cell r="J524">
            <v>0</v>
          </cell>
          <cell r="L524">
            <v>0</v>
          </cell>
          <cell r="M524">
            <v>0</v>
          </cell>
          <cell r="N524">
            <v>0</v>
          </cell>
          <cell r="O524">
            <v>0</v>
          </cell>
          <cell r="S524">
            <v>0</v>
          </cell>
          <cell r="T524">
            <v>0</v>
          </cell>
        </row>
        <row r="525">
          <cell r="A525">
            <v>0</v>
          </cell>
          <cell r="B525">
            <v>1521</v>
          </cell>
          <cell r="D525">
            <v>0</v>
          </cell>
          <cell r="F525">
            <v>0</v>
          </cell>
          <cell r="J525">
            <v>0</v>
          </cell>
          <cell r="L525">
            <v>0</v>
          </cell>
          <cell r="M525">
            <v>0</v>
          </cell>
          <cell r="N525">
            <v>0</v>
          </cell>
          <cell r="O525">
            <v>0</v>
          </cell>
          <cell r="S525">
            <v>0</v>
          </cell>
          <cell r="T525">
            <v>0</v>
          </cell>
        </row>
        <row r="526">
          <cell r="A526">
            <v>0</v>
          </cell>
          <cell r="B526">
            <v>1522</v>
          </cell>
          <cell r="D526">
            <v>0</v>
          </cell>
          <cell r="F526">
            <v>0</v>
          </cell>
          <cell r="J526">
            <v>0</v>
          </cell>
          <cell r="L526">
            <v>0</v>
          </cell>
          <cell r="M526">
            <v>0</v>
          </cell>
          <cell r="N526">
            <v>0</v>
          </cell>
          <cell r="O526">
            <v>0</v>
          </cell>
          <cell r="S526">
            <v>0</v>
          </cell>
          <cell r="T526">
            <v>0</v>
          </cell>
        </row>
        <row r="527">
          <cell r="A527">
            <v>0</v>
          </cell>
          <cell r="B527">
            <v>1523</v>
          </cell>
          <cell r="D527">
            <v>0</v>
          </cell>
          <cell r="F527">
            <v>0</v>
          </cell>
          <cell r="J527">
            <v>0</v>
          </cell>
          <cell r="L527">
            <v>0</v>
          </cell>
          <cell r="M527">
            <v>0</v>
          </cell>
          <cell r="N527">
            <v>0</v>
          </cell>
          <cell r="O527">
            <v>0</v>
          </cell>
          <cell r="S527">
            <v>0</v>
          </cell>
          <cell r="T527">
            <v>0</v>
          </cell>
        </row>
        <row r="528">
          <cell r="A528">
            <v>0</v>
          </cell>
          <cell r="B528">
            <v>1524</v>
          </cell>
          <cell r="D528">
            <v>0</v>
          </cell>
          <cell r="F528">
            <v>0</v>
          </cell>
          <cell r="J528">
            <v>0</v>
          </cell>
          <cell r="L528">
            <v>0</v>
          </cell>
          <cell r="M528">
            <v>0</v>
          </cell>
          <cell r="N528">
            <v>0</v>
          </cell>
          <cell r="O528">
            <v>0</v>
          </cell>
          <cell r="S528">
            <v>0</v>
          </cell>
          <cell r="T528">
            <v>0</v>
          </cell>
        </row>
        <row r="529">
          <cell r="A529">
            <v>0</v>
          </cell>
          <cell r="B529">
            <v>1525</v>
          </cell>
          <cell r="D529">
            <v>0</v>
          </cell>
          <cell r="F529">
            <v>0</v>
          </cell>
          <cell r="J529">
            <v>0</v>
          </cell>
          <cell r="L529">
            <v>0</v>
          </cell>
          <cell r="M529">
            <v>0</v>
          </cell>
          <cell r="N529">
            <v>0</v>
          </cell>
          <cell r="O529">
            <v>0</v>
          </cell>
          <cell r="S529">
            <v>0</v>
          </cell>
          <cell r="T529">
            <v>0</v>
          </cell>
        </row>
        <row r="530">
          <cell r="A530">
            <v>0</v>
          </cell>
          <cell r="B530">
            <v>1526</v>
          </cell>
          <cell r="D530">
            <v>0</v>
          </cell>
          <cell r="F530">
            <v>0</v>
          </cell>
          <cell r="J530">
            <v>0</v>
          </cell>
          <cell r="L530">
            <v>0</v>
          </cell>
          <cell r="M530">
            <v>0</v>
          </cell>
          <cell r="N530">
            <v>0</v>
          </cell>
          <cell r="O530">
            <v>0</v>
          </cell>
          <cell r="S530">
            <v>0</v>
          </cell>
          <cell r="T530">
            <v>0</v>
          </cell>
        </row>
        <row r="531">
          <cell r="A531">
            <v>0</v>
          </cell>
          <cell r="B531">
            <v>1527</v>
          </cell>
          <cell r="D531">
            <v>0</v>
          </cell>
          <cell r="F531">
            <v>0</v>
          </cell>
          <cell r="J531">
            <v>0</v>
          </cell>
          <cell r="L531">
            <v>0</v>
          </cell>
          <cell r="M531">
            <v>0</v>
          </cell>
          <cell r="N531">
            <v>0</v>
          </cell>
          <cell r="O531">
            <v>0</v>
          </cell>
          <cell r="S531">
            <v>0</v>
          </cell>
          <cell r="T531">
            <v>0</v>
          </cell>
        </row>
        <row r="532">
          <cell r="A532">
            <v>0</v>
          </cell>
          <cell r="B532">
            <v>1528</v>
          </cell>
          <cell r="D532">
            <v>0</v>
          </cell>
          <cell r="F532">
            <v>0</v>
          </cell>
          <cell r="J532">
            <v>0</v>
          </cell>
          <cell r="L532">
            <v>0</v>
          </cell>
          <cell r="M532">
            <v>0</v>
          </cell>
          <cell r="N532">
            <v>0</v>
          </cell>
          <cell r="O532">
            <v>0</v>
          </cell>
          <cell r="S532">
            <v>0</v>
          </cell>
          <cell r="T532">
            <v>0</v>
          </cell>
        </row>
        <row r="533">
          <cell r="A533">
            <v>0</v>
          </cell>
          <cell r="B533">
            <v>1529</v>
          </cell>
          <cell r="D533">
            <v>0</v>
          </cell>
          <cell r="F533">
            <v>0</v>
          </cell>
          <cell r="J533">
            <v>0</v>
          </cell>
          <cell r="L533">
            <v>0</v>
          </cell>
          <cell r="M533">
            <v>0</v>
          </cell>
          <cell r="N533">
            <v>0</v>
          </cell>
          <cell r="O533">
            <v>0</v>
          </cell>
          <cell r="S533">
            <v>0</v>
          </cell>
          <cell r="T533">
            <v>0</v>
          </cell>
        </row>
        <row r="534">
          <cell r="A534">
            <v>0</v>
          </cell>
          <cell r="B534">
            <v>1530</v>
          </cell>
          <cell r="D534">
            <v>0</v>
          </cell>
          <cell r="F534">
            <v>0</v>
          </cell>
          <cell r="J534">
            <v>0</v>
          </cell>
          <cell r="L534">
            <v>0</v>
          </cell>
          <cell r="M534">
            <v>0</v>
          </cell>
          <cell r="N534">
            <v>0</v>
          </cell>
          <cell r="O534">
            <v>0</v>
          </cell>
          <cell r="S534">
            <v>0</v>
          </cell>
          <cell r="T534">
            <v>0</v>
          </cell>
        </row>
        <row r="535">
          <cell r="A535">
            <v>0</v>
          </cell>
          <cell r="B535">
            <v>1531</v>
          </cell>
          <cell r="D535">
            <v>0</v>
          </cell>
          <cell r="F535">
            <v>0</v>
          </cell>
          <cell r="J535">
            <v>0</v>
          </cell>
          <cell r="L535">
            <v>0</v>
          </cell>
          <cell r="M535">
            <v>0</v>
          </cell>
          <cell r="N535">
            <v>0</v>
          </cell>
          <cell r="O535">
            <v>0</v>
          </cell>
          <cell r="S535">
            <v>0</v>
          </cell>
          <cell r="T535">
            <v>0</v>
          </cell>
        </row>
        <row r="536">
          <cell r="A536">
            <v>0</v>
          </cell>
          <cell r="B536">
            <v>1532</v>
          </cell>
          <cell r="D536">
            <v>0</v>
          </cell>
          <cell r="F536">
            <v>0</v>
          </cell>
          <cell r="J536">
            <v>0</v>
          </cell>
          <cell r="L536">
            <v>0</v>
          </cell>
          <cell r="M536">
            <v>0</v>
          </cell>
          <cell r="N536">
            <v>0</v>
          </cell>
          <cell r="O536">
            <v>0</v>
          </cell>
          <cell r="S536">
            <v>0</v>
          </cell>
          <cell r="T536">
            <v>0</v>
          </cell>
        </row>
        <row r="537">
          <cell r="A537">
            <v>0</v>
          </cell>
          <cell r="B537">
            <v>1533</v>
          </cell>
          <cell r="D537">
            <v>0</v>
          </cell>
          <cell r="F537">
            <v>0</v>
          </cell>
          <cell r="J537">
            <v>0</v>
          </cell>
          <cell r="L537">
            <v>0</v>
          </cell>
          <cell r="M537">
            <v>0</v>
          </cell>
          <cell r="N537">
            <v>0</v>
          </cell>
          <cell r="O537">
            <v>0</v>
          </cell>
          <cell r="S537">
            <v>0</v>
          </cell>
          <cell r="T537">
            <v>0</v>
          </cell>
        </row>
        <row r="538">
          <cell r="A538">
            <v>0</v>
          </cell>
          <cell r="B538">
            <v>1534</v>
          </cell>
          <cell r="D538">
            <v>0</v>
          </cell>
          <cell r="F538">
            <v>0</v>
          </cell>
          <cell r="J538">
            <v>0</v>
          </cell>
          <cell r="L538">
            <v>0</v>
          </cell>
          <cell r="M538">
            <v>0</v>
          </cell>
          <cell r="N538">
            <v>0</v>
          </cell>
          <cell r="O538">
            <v>0</v>
          </cell>
          <cell r="S538">
            <v>0</v>
          </cell>
          <cell r="T538">
            <v>0</v>
          </cell>
        </row>
        <row r="539">
          <cell r="A539">
            <v>0</v>
          </cell>
          <cell r="B539">
            <v>1535</v>
          </cell>
          <cell r="D539">
            <v>0</v>
          </cell>
          <cell r="F539">
            <v>0</v>
          </cell>
          <cell r="J539">
            <v>0</v>
          </cell>
          <cell r="L539">
            <v>0</v>
          </cell>
          <cell r="M539">
            <v>0</v>
          </cell>
          <cell r="N539">
            <v>0</v>
          </cell>
          <cell r="O539">
            <v>0</v>
          </cell>
          <cell r="S539">
            <v>0</v>
          </cell>
          <cell r="T539">
            <v>0</v>
          </cell>
        </row>
        <row r="540">
          <cell r="A540">
            <v>0</v>
          </cell>
          <cell r="B540">
            <v>1536</v>
          </cell>
          <cell r="D540">
            <v>0</v>
          </cell>
          <cell r="F540">
            <v>0</v>
          </cell>
          <cell r="J540">
            <v>0</v>
          </cell>
          <cell r="L540">
            <v>0</v>
          </cell>
          <cell r="M540">
            <v>0</v>
          </cell>
          <cell r="N540">
            <v>0</v>
          </cell>
          <cell r="O540">
            <v>0</v>
          </cell>
          <cell r="S540">
            <v>0</v>
          </cell>
          <cell r="T540">
            <v>0</v>
          </cell>
        </row>
        <row r="541">
          <cell r="A541">
            <v>0</v>
          </cell>
          <cell r="B541">
            <v>1537</v>
          </cell>
          <cell r="D541">
            <v>0</v>
          </cell>
          <cell r="F541">
            <v>0</v>
          </cell>
          <cell r="J541">
            <v>0</v>
          </cell>
          <cell r="L541">
            <v>0</v>
          </cell>
          <cell r="M541">
            <v>0</v>
          </cell>
          <cell r="N541">
            <v>0</v>
          </cell>
          <cell r="O541">
            <v>0</v>
          </cell>
          <cell r="S541">
            <v>0</v>
          </cell>
          <cell r="T541">
            <v>0</v>
          </cell>
        </row>
        <row r="542">
          <cell r="A542">
            <v>0</v>
          </cell>
          <cell r="B542">
            <v>1538</v>
          </cell>
          <cell r="D542">
            <v>0</v>
          </cell>
          <cell r="F542">
            <v>0</v>
          </cell>
          <cell r="J542">
            <v>0</v>
          </cell>
          <cell r="L542">
            <v>0</v>
          </cell>
          <cell r="M542">
            <v>0</v>
          </cell>
          <cell r="N542">
            <v>0</v>
          </cell>
          <cell r="O542">
            <v>0</v>
          </cell>
          <cell r="S542">
            <v>0</v>
          </cell>
          <cell r="T542">
            <v>0</v>
          </cell>
        </row>
        <row r="543">
          <cell r="A543">
            <v>0</v>
          </cell>
          <cell r="B543">
            <v>1539</v>
          </cell>
          <cell r="D543">
            <v>0</v>
          </cell>
          <cell r="F543">
            <v>0</v>
          </cell>
          <cell r="J543">
            <v>0</v>
          </cell>
          <cell r="L543">
            <v>0</v>
          </cell>
          <cell r="M543">
            <v>0</v>
          </cell>
          <cell r="N543">
            <v>0</v>
          </cell>
          <cell r="O543">
            <v>0</v>
          </cell>
          <cell r="S543">
            <v>0</v>
          </cell>
          <cell r="T543">
            <v>0</v>
          </cell>
        </row>
        <row r="544">
          <cell r="A544">
            <v>0</v>
          </cell>
          <cell r="B544">
            <v>1540</v>
          </cell>
          <cell r="D544">
            <v>0</v>
          </cell>
          <cell r="F544">
            <v>0</v>
          </cell>
          <cell r="J544">
            <v>0</v>
          </cell>
          <cell r="L544">
            <v>0</v>
          </cell>
          <cell r="M544">
            <v>0</v>
          </cell>
          <cell r="N544">
            <v>0</v>
          </cell>
          <cell r="O544">
            <v>0</v>
          </cell>
          <cell r="S544">
            <v>0</v>
          </cell>
          <cell r="T544">
            <v>0</v>
          </cell>
        </row>
        <row r="545">
          <cell r="A545">
            <v>0</v>
          </cell>
          <cell r="B545">
            <v>1541</v>
          </cell>
          <cell r="D545">
            <v>0</v>
          </cell>
          <cell r="F545">
            <v>0</v>
          </cell>
          <cell r="J545">
            <v>0</v>
          </cell>
          <cell r="L545">
            <v>0</v>
          </cell>
          <cell r="M545">
            <v>0</v>
          </cell>
          <cell r="N545">
            <v>0</v>
          </cell>
          <cell r="O545">
            <v>0</v>
          </cell>
          <cell r="S545">
            <v>0</v>
          </cell>
          <cell r="T545">
            <v>0</v>
          </cell>
        </row>
        <row r="546">
          <cell r="A546">
            <v>0</v>
          </cell>
          <cell r="B546">
            <v>1542</v>
          </cell>
          <cell r="D546">
            <v>0</v>
          </cell>
          <cell r="F546">
            <v>0</v>
          </cell>
          <cell r="J546">
            <v>0</v>
          </cell>
          <cell r="L546">
            <v>0</v>
          </cell>
          <cell r="M546">
            <v>0</v>
          </cell>
          <cell r="N546">
            <v>0</v>
          </cell>
          <cell r="O546">
            <v>0</v>
          </cell>
          <cell r="S546">
            <v>0</v>
          </cell>
          <cell r="T546">
            <v>0</v>
          </cell>
        </row>
        <row r="547">
          <cell r="A547">
            <v>0</v>
          </cell>
          <cell r="B547">
            <v>1543</v>
          </cell>
          <cell r="D547">
            <v>0</v>
          </cell>
          <cell r="F547">
            <v>0</v>
          </cell>
          <cell r="J547">
            <v>0</v>
          </cell>
          <cell r="L547">
            <v>0</v>
          </cell>
          <cell r="M547">
            <v>0</v>
          </cell>
          <cell r="N547">
            <v>0</v>
          </cell>
          <cell r="O547">
            <v>0</v>
          </cell>
          <cell r="S547">
            <v>0</v>
          </cell>
          <cell r="T547">
            <v>0</v>
          </cell>
        </row>
        <row r="548">
          <cell r="A548">
            <v>0</v>
          </cell>
          <cell r="B548">
            <v>1544</v>
          </cell>
          <cell r="D548">
            <v>0</v>
          </cell>
          <cell r="F548">
            <v>0</v>
          </cell>
          <cell r="J548">
            <v>0</v>
          </cell>
          <cell r="L548">
            <v>0</v>
          </cell>
          <cell r="M548">
            <v>0</v>
          </cell>
          <cell r="N548">
            <v>0</v>
          </cell>
          <cell r="O548">
            <v>0</v>
          </cell>
          <cell r="S548">
            <v>0</v>
          </cell>
          <cell r="T548">
            <v>0</v>
          </cell>
        </row>
        <row r="549">
          <cell r="A549">
            <v>0</v>
          </cell>
          <cell r="B549">
            <v>1545</v>
          </cell>
          <cell r="D549">
            <v>0</v>
          </cell>
          <cell r="F549">
            <v>0</v>
          </cell>
          <cell r="J549">
            <v>0</v>
          </cell>
          <cell r="L549">
            <v>0</v>
          </cell>
          <cell r="M549">
            <v>0</v>
          </cell>
          <cell r="N549">
            <v>0</v>
          </cell>
          <cell r="O549">
            <v>0</v>
          </cell>
          <cell r="S549">
            <v>0</v>
          </cell>
          <cell r="T549">
            <v>0</v>
          </cell>
        </row>
        <row r="550">
          <cell r="A550">
            <v>0</v>
          </cell>
          <cell r="B550">
            <v>1546</v>
          </cell>
          <cell r="D550">
            <v>0</v>
          </cell>
          <cell r="F550">
            <v>0</v>
          </cell>
          <cell r="J550">
            <v>0</v>
          </cell>
          <cell r="L550">
            <v>0</v>
          </cell>
          <cell r="M550">
            <v>0</v>
          </cell>
          <cell r="N550">
            <v>0</v>
          </cell>
          <cell r="O550">
            <v>0</v>
          </cell>
          <cell r="S550">
            <v>0</v>
          </cell>
          <cell r="T550">
            <v>0</v>
          </cell>
        </row>
        <row r="551">
          <cell r="A551">
            <v>0</v>
          </cell>
          <cell r="B551">
            <v>1547</v>
          </cell>
          <cell r="D551">
            <v>0</v>
          </cell>
          <cell r="F551">
            <v>0</v>
          </cell>
          <cell r="J551">
            <v>0</v>
          </cell>
          <cell r="L551">
            <v>0</v>
          </cell>
          <cell r="M551">
            <v>0</v>
          </cell>
          <cell r="N551">
            <v>0</v>
          </cell>
          <cell r="O551">
            <v>0</v>
          </cell>
          <cell r="S551">
            <v>0</v>
          </cell>
          <cell r="T551">
            <v>0</v>
          </cell>
        </row>
        <row r="552">
          <cell r="A552">
            <v>0</v>
          </cell>
          <cell r="B552">
            <v>1548</v>
          </cell>
          <cell r="D552">
            <v>0</v>
          </cell>
          <cell r="F552">
            <v>0</v>
          </cell>
          <cell r="J552">
            <v>0</v>
          </cell>
          <cell r="L552">
            <v>0</v>
          </cell>
          <cell r="M552">
            <v>0</v>
          </cell>
          <cell r="N552">
            <v>0</v>
          </cell>
          <cell r="O552">
            <v>0</v>
          </cell>
          <cell r="S552">
            <v>0</v>
          </cell>
          <cell r="T552">
            <v>0</v>
          </cell>
        </row>
        <row r="553">
          <cell r="A553">
            <v>0</v>
          </cell>
          <cell r="B553">
            <v>1549</v>
          </cell>
          <cell r="D553">
            <v>0</v>
          </cell>
          <cell r="F553">
            <v>0</v>
          </cell>
          <cell r="J553">
            <v>0</v>
          </cell>
          <cell r="L553">
            <v>0</v>
          </cell>
          <cell r="M553">
            <v>0</v>
          </cell>
          <cell r="N553">
            <v>0</v>
          </cell>
          <cell r="O553">
            <v>0</v>
          </cell>
          <cell r="S553">
            <v>0</v>
          </cell>
          <cell r="T553">
            <v>0</v>
          </cell>
        </row>
        <row r="554">
          <cell r="A554">
            <v>0</v>
          </cell>
          <cell r="B554">
            <v>1550</v>
          </cell>
          <cell r="D554">
            <v>0</v>
          </cell>
          <cell r="F554">
            <v>0</v>
          </cell>
          <cell r="J554">
            <v>0</v>
          </cell>
          <cell r="L554">
            <v>0</v>
          </cell>
          <cell r="M554">
            <v>0</v>
          </cell>
          <cell r="N554">
            <v>0</v>
          </cell>
          <cell r="O554">
            <v>0</v>
          </cell>
          <cell r="S554">
            <v>0</v>
          </cell>
          <cell r="T554">
            <v>0</v>
          </cell>
        </row>
        <row r="555">
          <cell r="A555">
            <v>0</v>
          </cell>
          <cell r="B555">
            <v>1551</v>
          </cell>
          <cell r="D555">
            <v>0</v>
          </cell>
          <cell r="F555">
            <v>0</v>
          </cell>
          <cell r="J555">
            <v>0</v>
          </cell>
          <cell r="L555">
            <v>0</v>
          </cell>
          <cell r="M555">
            <v>0</v>
          </cell>
          <cell r="N555">
            <v>0</v>
          </cell>
          <cell r="O555">
            <v>0</v>
          </cell>
          <cell r="S555">
            <v>0</v>
          </cell>
          <cell r="T555">
            <v>0</v>
          </cell>
        </row>
        <row r="556">
          <cell r="A556">
            <v>0</v>
          </cell>
          <cell r="B556">
            <v>1552</v>
          </cell>
          <cell r="D556">
            <v>0</v>
          </cell>
          <cell r="F556">
            <v>0</v>
          </cell>
          <cell r="J556">
            <v>0</v>
          </cell>
          <cell r="L556">
            <v>0</v>
          </cell>
          <cell r="M556">
            <v>0</v>
          </cell>
          <cell r="N556">
            <v>0</v>
          </cell>
          <cell r="O556">
            <v>0</v>
          </cell>
          <cell r="S556">
            <v>0</v>
          </cell>
          <cell r="T556">
            <v>0</v>
          </cell>
        </row>
        <row r="557">
          <cell r="A557">
            <v>0</v>
          </cell>
          <cell r="B557">
            <v>1553</v>
          </cell>
          <cell r="D557">
            <v>0</v>
          </cell>
          <cell r="F557">
            <v>0</v>
          </cell>
          <cell r="J557">
            <v>0</v>
          </cell>
          <cell r="L557">
            <v>0</v>
          </cell>
          <cell r="M557">
            <v>0</v>
          </cell>
          <cell r="N557">
            <v>0</v>
          </cell>
          <cell r="O557">
            <v>0</v>
          </cell>
          <cell r="S557">
            <v>0</v>
          </cell>
          <cell r="T557">
            <v>0</v>
          </cell>
        </row>
        <row r="558">
          <cell r="A558">
            <v>0</v>
          </cell>
          <cell r="B558">
            <v>1554</v>
          </cell>
          <cell r="D558">
            <v>0</v>
          </cell>
          <cell r="F558">
            <v>0</v>
          </cell>
          <cell r="J558">
            <v>0</v>
          </cell>
          <cell r="L558">
            <v>0</v>
          </cell>
          <cell r="M558">
            <v>0</v>
          </cell>
          <cell r="N558">
            <v>0</v>
          </cell>
          <cell r="O558">
            <v>0</v>
          </cell>
          <cell r="S558">
            <v>0</v>
          </cell>
          <cell r="T558">
            <v>0</v>
          </cell>
        </row>
        <row r="559">
          <cell r="A559">
            <v>0</v>
          </cell>
          <cell r="B559">
            <v>1555</v>
          </cell>
          <cell r="D559">
            <v>0</v>
          </cell>
          <cell r="F559">
            <v>0</v>
          </cell>
          <cell r="J559">
            <v>0</v>
          </cell>
          <cell r="L559">
            <v>0</v>
          </cell>
          <cell r="M559">
            <v>0</v>
          </cell>
          <cell r="N559">
            <v>0</v>
          </cell>
          <cell r="O559">
            <v>0</v>
          </cell>
          <cell r="S559">
            <v>0</v>
          </cell>
          <cell r="T559">
            <v>0</v>
          </cell>
        </row>
        <row r="560">
          <cell r="A560">
            <v>0</v>
          </cell>
          <cell r="B560">
            <v>1556</v>
          </cell>
          <cell r="D560">
            <v>0</v>
          </cell>
          <cell r="F560">
            <v>0</v>
          </cell>
          <cell r="J560">
            <v>0</v>
          </cell>
          <cell r="L560">
            <v>0</v>
          </cell>
          <cell r="M560">
            <v>0</v>
          </cell>
          <cell r="N560">
            <v>0</v>
          </cell>
          <cell r="O560">
            <v>0</v>
          </cell>
          <cell r="S560">
            <v>0</v>
          </cell>
          <cell r="T560">
            <v>0</v>
          </cell>
        </row>
        <row r="561">
          <cell r="A561">
            <v>0</v>
          </cell>
          <cell r="B561">
            <v>1557</v>
          </cell>
          <cell r="D561">
            <v>0</v>
          </cell>
          <cell r="F561">
            <v>0</v>
          </cell>
          <cell r="J561">
            <v>0</v>
          </cell>
          <cell r="L561">
            <v>0</v>
          </cell>
          <cell r="M561">
            <v>0</v>
          </cell>
          <cell r="N561">
            <v>0</v>
          </cell>
          <cell r="O561">
            <v>0</v>
          </cell>
          <cell r="S561">
            <v>0</v>
          </cell>
          <cell r="T561">
            <v>0</v>
          </cell>
        </row>
        <row r="562">
          <cell r="A562">
            <v>0</v>
          </cell>
          <cell r="B562">
            <v>1558</v>
          </cell>
          <cell r="D562">
            <v>0</v>
          </cell>
          <cell r="F562">
            <v>0</v>
          </cell>
          <cell r="J562">
            <v>0</v>
          </cell>
          <cell r="L562">
            <v>0</v>
          </cell>
          <cell r="M562">
            <v>0</v>
          </cell>
          <cell r="N562">
            <v>0</v>
          </cell>
          <cell r="O562">
            <v>0</v>
          </cell>
          <cell r="S562">
            <v>0</v>
          </cell>
          <cell r="T562">
            <v>0</v>
          </cell>
        </row>
        <row r="563">
          <cell r="A563">
            <v>0</v>
          </cell>
          <cell r="B563">
            <v>1559</v>
          </cell>
          <cell r="D563">
            <v>0</v>
          </cell>
          <cell r="F563">
            <v>0</v>
          </cell>
          <cell r="J563">
            <v>0</v>
          </cell>
          <cell r="L563">
            <v>0</v>
          </cell>
          <cell r="M563">
            <v>0</v>
          </cell>
          <cell r="N563">
            <v>0</v>
          </cell>
          <cell r="O563">
            <v>0</v>
          </cell>
          <cell r="S563">
            <v>0</v>
          </cell>
          <cell r="T563">
            <v>0</v>
          </cell>
        </row>
        <row r="564">
          <cell r="A564">
            <v>0</v>
          </cell>
          <cell r="B564">
            <v>1560</v>
          </cell>
          <cell r="D564">
            <v>0</v>
          </cell>
          <cell r="F564">
            <v>0</v>
          </cell>
          <cell r="J564">
            <v>0</v>
          </cell>
          <cell r="L564">
            <v>0</v>
          </cell>
          <cell r="M564">
            <v>0</v>
          </cell>
          <cell r="N564">
            <v>0</v>
          </cell>
          <cell r="O564">
            <v>0</v>
          </cell>
          <cell r="S564">
            <v>0</v>
          </cell>
          <cell r="T564">
            <v>0</v>
          </cell>
        </row>
        <row r="565">
          <cell r="A565">
            <v>0</v>
          </cell>
          <cell r="B565">
            <v>1561</v>
          </cell>
          <cell r="D565">
            <v>0</v>
          </cell>
          <cell r="F565">
            <v>0</v>
          </cell>
          <cell r="J565">
            <v>0</v>
          </cell>
          <cell r="L565">
            <v>0</v>
          </cell>
          <cell r="M565">
            <v>0</v>
          </cell>
          <cell r="N565">
            <v>0</v>
          </cell>
          <cell r="O565">
            <v>0</v>
          </cell>
          <cell r="S565">
            <v>0</v>
          </cell>
          <cell r="T565">
            <v>0</v>
          </cell>
        </row>
        <row r="566">
          <cell r="A566">
            <v>0</v>
          </cell>
          <cell r="B566">
            <v>1562</v>
          </cell>
          <cell r="D566">
            <v>0</v>
          </cell>
          <cell r="F566">
            <v>0</v>
          </cell>
          <cell r="J566">
            <v>0</v>
          </cell>
          <cell r="L566">
            <v>0</v>
          </cell>
          <cell r="M566">
            <v>0</v>
          </cell>
          <cell r="N566">
            <v>0</v>
          </cell>
          <cell r="O566">
            <v>0</v>
          </cell>
          <cell r="S566">
            <v>0</v>
          </cell>
          <cell r="T566">
            <v>0</v>
          </cell>
        </row>
        <row r="567">
          <cell r="A567">
            <v>0</v>
          </cell>
          <cell r="B567">
            <v>1563</v>
          </cell>
          <cell r="D567">
            <v>0</v>
          </cell>
          <cell r="F567">
            <v>0</v>
          </cell>
          <cell r="J567">
            <v>0</v>
          </cell>
          <cell r="L567">
            <v>0</v>
          </cell>
          <cell r="M567">
            <v>0</v>
          </cell>
          <cell r="N567">
            <v>0</v>
          </cell>
          <cell r="O567">
            <v>0</v>
          </cell>
          <cell r="S567">
            <v>0</v>
          </cell>
          <cell r="T567">
            <v>0</v>
          </cell>
        </row>
        <row r="568">
          <cell r="A568">
            <v>0</v>
          </cell>
          <cell r="B568">
            <v>1564</v>
          </cell>
          <cell r="D568">
            <v>0</v>
          </cell>
          <cell r="F568">
            <v>0</v>
          </cell>
          <cell r="J568">
            <v>0</v>
          </cell>
          <cell r="L568">
            <v>0</v>
          </cell>
          <cell r="M568">
            <v>0</v>
          </cell>
          <cell r="N568">
            <v>0</v>
          </cell>
          <cell r="O568">
            <v>0</v>
          </cell>
          <cell r="S568">
            <v>0</v>
          </cell>
          <cell r="T568">
            <v>0</v>
          </cell>
        </row>
        <row r="569">
          <cell r="A569">
            <v>0</v>
          </cell>
          <cell r="B569">
            <v>1565</v>
          </cell>
          <cell r="D569">
            <v>0</v>
          </cell>
          <cell r="F569">
            <v>0</v>
          </cell>
          <cell r="J569">
            <v>0</v>
          </cell>
          <cell r="L569">
            <v>0</v>
          </cell>
          <cell r="M569">
            <v>0</v>
          </cell>
          <cell r="N569">
            <v>0</v>
          </cell>
          <cell r="O569">
            <v>0</v>
          </cell>
          <cell r="S569">
            <v>0</v>
          </cell>
          <cell r="T569">
            <v>0</v>
          </cell>
        </row>
        <row r="570">
          <cell r="A570">
            <v>0</v>
          </cell>
          <cell r="B570">
            <v>1566</v>
          </cell>
          <cell r="D570">
            <v>0</v>
          </cell>
          <cell r="F570">
            <v>0</v>
          </cell>
          <cell r="J570">
            <v>0</v>
          </cell>
          <cell r="L570">
            <v>0</v>
          </cell>
          <cell r="M570">
            <v>0</v>
          </cell>
          <cell r="N570">
            <v>0</v>
          </cell>
          <cell r="O570">
            <v>0</v>
          </cell>
          <cell r="S570">
            <v>0</v>
          </cell>
          <cell r="T570">
            <v>0</v>
          </cell>
        </row>
        <row r="571">
          <cell r="A571">
            <v>0</v>
          </cell>
          <cell r="B571">
            <v>1567</v>
          </cell>
          <cell r="D571">
            <v>0</v>
          </cell>
          <cell r="F571">
            <v>0</v>
          </cell>
          <cell r="J571">
            <v>0</v>
          </cell>
          <cell r="L571">
            <v>0</v>
          </cell>
          <cell r="M571">
            <v>0</v>
          </cell>
          <cell r="N571">
            <v>0</v>
          </cell>
          <cell r="O571">
            <v>0</v>
          </cell>
          <cell r="S571">
            <v>0</v>
          </cell>
          <cell r="T571">
            <v>0</v>
          </cell>
        </row>
        <row r="572">
          <cell r="A572">
            <v>0</v>
          </cell>
          <cell r="B572">
            <v>1568</v>
          </cell>
          <cell r="D572">
            <v>0</v>
          </cell>
          <cell r="F572">
            <v>0</v>
          </cell>
          <cell r="J572">
            <v>0</v>
          </cell>
          <cell r="L572">
            <v>0</v>
          </cell>
          <cell r="M572">
            <v>0</v>
          </cell>
          <cell r="N572">
            <v>0</v>
          </cell>
          <cell r="O572">
            <v>0</v>
          </cell>
          <cell r="S572">
            <v>0</v>
          </cell>
          <cell r="T572">
            <v>0</v>
          </cell>
        </row>
        <row r="573">
          <cell r="A573">
            <v>0</v>
          </cell>
          <cell r="B573">
            <v>1569</v>
          </cell>
          <cell r="D573">
            <v>0</v>
          </cell>
          <cell r="F573">
            <v>0</v>
          </cell>
          <cell r="J573">
            <v>0</v>
          </cell>
          <cell r="L573">
            <v>0</v>
          </cell>
          <cell r="M573">
            <v>0</v>
          </cell>
          <cell r="N573">
            <v>0</v>
          </cell>
          <cell r="O573">
            <v>0</v>
          </cell>
          <cell r="S573">
            <v>0</v>
          </cell>
          <cell r="T573">
            <v>0</v>
          </cell>
        </row>
        <row r="574">
          <cell r="A574">
            <v>0</v>
          </cell>
          <cell r="B574">
            <v>1570</v>
          </cell>
          <cell r="D574">
            <v>0</v>
          </cell>
          <cell r="F574">
            <v>0</v>
          </cell>
          <cell r="J574">
            <v>0</v>
          </cell>
          <cell r="L574">
            <v>0</v>
          </cell>
          <cell r="M574">
            <v>0</v>
          </cell>
          <cell r="N574">
            <v>0</v>
          </cell>
          <cell r="O574">
            <v>0</v>
          </cell>
          <cell r="S574">
            <v>0</v>
          </cell>
          <cell r="T574">
            <v>0</v>
          </cell>
        </row>
        <row r="575">
          <cell r="A575">
            <v>0</v>
          </cell>
          <cell r="B575">
            <v>1571</v>
          </cell>
          <cell r="D575">
            <v>0</v>
          </cell>
          <cell r="F575">
            <v>0</v>
          </cell>
          <cell r="J575">
            <v>0</v>
          </cell>
          <cell r="L575">
            <v>0</v>
          </cell>
          <cell r="M575">
            <v>0</v>
          </cell>
          <cell r="N575">
            <v>0</v>
          </cell>
          <cell r="O575">
            <v>0</v>
          </cell>
          <cell r="S575">
            <v>0</v>
          </cell>
          <cell r="T575">
            <v>0</v>
          </cell>
        </row>
        <row r="576">
          <cell r="A576">
            <v>0</v>
          </cell>
          <cell r="B576">
            <v>1572</v>
          </cell>
          <cell r="D576">
            <v>0</v>
          </cell>
          <cell r="F576">
            <v>0</v>
          </cell>
          <cell r="J576">
            <v>0</v>
          </cell>
          <cell r="L576">
            <v>0</v>
          </cell>
          <cell r="M576">
            <v>0</v>
          </cell>
          <cell r="N576">
            <v>0</v>
          </cell>
          <cell r="O576">
            <v>0</v>
          </cell>
          <cell r="S576">
            <v>0</v>
          </cell>
          <cell r="T576">
            <v>0</v>
          </cell>
        </row>
        <row r="577">
          <cell r="A577">
            <v>0</v>
          </cell>
          <cell r="B577">
            <v>1573</v>
          </cell>
          <cell r="D577">
            <v>0</v>
          </cell>
          <cell r="F577">
            <v>0</v>
          </cell>
          <cell r="J577">
            <v>0</v>
          </cell>
          <cell r="L577">
            <v>0</v>
          </cell>
          <cell r="M577">
            <v>0</v>
          </cell>
          <cell r="N577">
            <v>0</v>
          </cell>
          <cell r="O577">
            <v>0</v>
          </cell>
          <cell r="S577">
            <v>0</v>
          </cell>
          <cell r="T577">
            <v>0</v>
          </cell>
        </row>
        <row r="578">
          <cell r="A578">
            <v>0</v>
          </cell>
          <cell r="B578">
            <v>1574</v>
          </cell>
          <cell r="D578">
            <v>0</v>
          </cell>
          <cell r="F578">
            <v>0</v>
          </cell>
          <cell r="J578">
            <v>0</v>
          </cell>
          <cell r="L578">
            <v>0</v>
          </cell>
          <cell r="M578">
            <v>0</v>
          </cell>
          <cell r="N578">
            <v>0</v>
          </cell>
          <cell r="O578">
            <v>0</v>
          </cell>
          <cell r="S578">
            <v>0</v>
          </cell>
          <cell r="T578">
            <v>0</v>
          </cell>
        </row>
        <row r="579">
          <cell r="A579">
            <v>0</v>
          </cell>
          <cell r="B579">
            <v>1575</v>
          </cell>
          <cell r="D579">
            <v>0</v>
          </cell>
          <cell r="F579">
            <v>0</v>
          </cell>
          <cell r="J579">
            <v>0</v>
          </cell>
          <cell r="L579">
            <v>0</v>
          </cell>
          <cell r="M579">
            <v>0</v>
          </cell>
          <cell r="N579">
            <v>0</v>
          </cell>
          <cell r="O579">
            <v>0</v>
          </cell>
          <cell r="S579">
            <v>0</v>
          </cell>
          <cell r="T579">
            <v>0</v>
          </cell>
        </row>
        <row r="580">
          <cell r="A580">
            <v>0</v>
          </cell>
          <cell r="B580">
            <v>1576</v>
          </cell>
          <cell r="D580">
            <v>0</v>
          </cell>
          <cell r="F580">
            <v>0</v>
          </cell>
          <cell r="J580">
            <v>0</v>
          </cell>
          <cell r="L580">
            <v>0</v>
          </cell>
          <cell r="M580">
            <v>0</v>
          </cell>
          <cell r="N580">
            <v>0</v>
          </cell>
          <cell r="O580">
            <v>0</v>
          </cell>
          <cell r="S580">
            <v>0</v>
          </cell>
          <cell r="T580">
            <v>0</v>
          </cell>
        </row>
        <row r="581">
          <cell r="A581">
            <v>0</v>
          </cell>
          <cell r="B581">
            <v>1577</v>
          </cell>
          <cell r="D581">
            <v>0</v>
          </cell>
          <cell r="F581">
            <v>0</v>
          </cell>
          <cell r="J581">
            <v>0</v>
          </cell>
          <cell r="L581">
            <v>0</v>
          </cell>
          <cell r="M581">
            <v>0</v>
          </cell>
          <cell r="N581">
            <v>0</v>
          </cell>
          <cell r="O581">
            <v>0</v>
          </cell>
          <cell r="S581">
            <v>0</v>
          </cell>
          <cell r="T581">
            <v>0</v>
          </cell>
        </row>
        <row r="582">
          <cell r="A582">
            <v>0</v>
          </cell>
          <cell r="B582">
            <v>1578</v>
          </cell>
          <cell r="D582">
            <v>0</v>
          </cell>
          <cell r="F582">
            <v>0</v>
          </cell>
          <cell r="J582">
            <v>0</v>
          </cell>
          <cell r="L582">
            <v>0</v>
          </cell>
          <cell r="M582">
            <v>0</v>
          </cell>
          <cell r="N582">
            <v>0</v>
          </cell>
          <cell r="O582">
            <v>0</v>
          </cell>
          <cell r="S582">
            <v>0</v>
          </cell>
          <cell r="T582">
            <v>0</v>
          </cell>
        </row>
        <row r="583">
          <cell r="A583">
            <v>0</v>
          </cell>
          <cell r="B583">
            <v>1579</v>
          </cell>
          <cell r="D583">
            <v>0</v>
          </cell>
          <cell r="F583">
            <v>0</v>
          </cell>
          <cell r="J583">
            <v>0</v>
          </cell>
          <cell r="L583">
            <v>0</v>
          </cell>
          <cell r="M583">
            <v>0</v>
          </cell>
          <cell r="N583">
            <v>0</v>
          </cell>
          <cell r="O583">
            <v>0</v>
          </cell>
          <cell r="S583">
            <v>0</v>
          </cell>
          <cell r="T583">
            <v>0</v>
          </cell>
        </row>
        <row r="584">
          <cell r="A584">
            <v>0</v>
          </cell>
          <cell r="B584">
            <v>1580</v>
          </cell>
          <cell r="D584">
            <v>0</v>
          </cell>
          <cell r="F584">
            <v>0</v>
          </cell>
          <cell r="J584">
            <v>0</v>
          </cell>
          <cell r="L584">
            <v>0</v>
          </cell>
          <cell r="M584">
            <v>0</v>
          </cell>
          <cell r="N584">
            <v>0</v>
          </cell>
          <cell r="O584">
            <v>0</v>
          </cell>
          <cell r="S584">
            <v>0</v>
          </cell>
          <cell r="T584">
            <v>0</v>
          </cell>
        </row>
        <row r="585">
          <cell r="A585">
            <v>0</v>
          </cell>
          <cell r="B585">
            <v>1581</v>
          </cell>
          <cell r="D585">
            <v>0</v>
          </cell>
          <cell r="F585">
            <v>0</v>
          </cell>
          <cell r="J585">
            <v>0</v>
          </cell>
          <cell r="L585">
            <v>0</v>
          </cell>
          <cell r="M585">
            <v>0</v>
          </cell>
          <cell r="N585">
            <v>0</v>
          </cell>
          <cell r="O585">
            <v>0</v>
          </cell>
          <cell r="S585">
            <v>0</v>
          </cell>
          <cell r="T585">
            <v>0</v>
          </cell>
        </row>
        <row r="586">
          <cell r="A586">
            <v>0</v>
          </cell>
          <cell r="B586">
            <v>1582</v>
          </cell>
          <cell r="D586">
            <v>0</v>
          </cell>
          <cell r="F586">
            <v>0</v>
          </cell>
          <cell r="J586">
            <v>0</v>
          </cell>
          <cell r="L586">
            <v>0</v>
          </cell>
          <cell r="M586">
            <v>0</v>
          </cell>
          <cell r="N586">
            <v>0</v>
          </cell>
          <cell r="O586">
            <v>0</v>
          </cell>
          <cell r="S586">
            <v>0</v>
          </cell>
          <cell r="T586">
            <v>0</v>
          </cell>
        </row>
        <row r="587">
          <cell r="A587">
            <v>0</v>
          </cell>
          <cell r="B587">
            <v>1583</v>
          </cell>
          <cell r="D587">
            <v>0</v>
          </cell>
          <cell r="F587">
            <v>0</v>
          </cell>
          <cell r="J587">
            <v>0</v>
          </cell>
          <cell r="L587">
            <v>0</v>
          </cell>
          <cell r="M587">
            <v>0</v>
          </cell>
          <cell r="N587">
            <v>0</v>
          </cell>
          <cell r="O587">
            <v>0</v>
          </cell>
          <cell r="S587">
            <v>0</v>
          </cell>
          <cell r="T587">
            <v>0</v>
          </cell>
        </row>
        <row r="588">
          <cell r="A588">
            <v>0</v>
          </cell>
          <cell r="B588">
            <v>1584</v>
          </cell>
          <cell r="D588">
            <v>0</v>
          </cell>
          <cell r="F588">
            <v>0</v>
          </cell>
          <cell r="J588">
            <v>0</v>
          </cell>
          <cell r="L588">
            <v>0</v>
          </cell>
          <cell r="M588">
            <v>0</v>
          </cell>
          <cell r="N588">
            <v>0</v>
          </cell>
          <cell r="O588">
            <v>0</v>
          </cell>
          <cell r="S588">
            <v>0</v>
          </cell>
          <cell r="T588">
            <v>0</v>
          </cell>
        </row>
        <row r="589">
          <cell r="A589">
            <v>0</v>
          </cell>
          <cell r="B589">
            <v>1585</v>
          </cell>
          <cell r="D589">
            <v>0</v>
          </cell>
          <cell r="F589">
            <v>0</v>
          </cell>
          <cell r="J589">
            <v>0</v>
          </cell>
          <cell r="L589">
            <v>0</v>
          </cell>
          <cell r="M589">
            <v>0</v>
          </cell>
          <cell r="N589">
            <v>0</v>
          </cell>
          <cell r="O589">
            <v>0</v>
          </cell>
          <cell r="S589">
            <v>0</v>
          </cell>
          <cell r="T589">
            <v>0</v>
          </cell>
        </row>
        <row r="590">
          <cell r="A590">
            <v>0</v>
          </cell>
          <cell r="B590">
            <v>1586</v>
          </cell>
          <cell r="D590">
            <v>0</v>
          </cell>
          <cell r="F590">
            <v>0</v>
          </cell>
          <cell r="J590">
            <v>0</v>
          </cell>
          <cell r="L590">
            <v>0</v>
          </cell>
          <cell r="M590">
            <v>0</v>
          </cell>
          <cell r="N590">
            <v>0</v>
          </cell>
          <cell r="O590">
            <v>0</v>
          </cell>
          <cell r="S590">
            <v>0</v>
          </cell>
          <cell r="T590">
            <v>0</v>
          </cell>
        </row>
        <row r="591">
          <cell r="A591">
            <v>0</v>
          </cell>
          <cell r="B591">
            <v>1587</v>
          </cell>
          <cell r="D591">
            <v>0</v>
          </cell>
          <cell r="F591">
            <v>0</v>
          </cell>
          <cell r="J591">
            <v>0</v>
          </cell>
          <cell r="L591">
            <v>0</v>
          </cell>
          <cell r="M591">
            <v>0</v>
          </cell>
          <cell r="N591">
            <v>0</v>
          </cell>
          <cell r="O591">
            <v>0</v>
          </cell>
          <cell r="S591">
            <v>0</v>
          </cell>
          <cell r="T591">
            <v>0</v>
          </cell>
        </row>
        <row r="592">
          <cell r="A592">
            <v>0</v>
          </cell>
          <cell r="B592">
            <v>1588</v>
          </cell>
          <cell r="D592">
            <v>0</v>
          </cell>
          <cell r="F592">
            <v>0</v>
          </cell>
          <cell r="J592">
            <v>0</v>
          </cell>
          <cell r="L592">
            <v>0</v>
          </cell>
          <cell r="M592">
            <v>0</v>
          </cell>
          <cell r="N592">
            <v>0</v>
          </cell>
          <cell r="O592">
            <v>0</v>
          </cell>
          <cell r="S592">
            <v>0</v>
          </cell>
          <cell r="T592">
            <v>0</v>
          </cell>
        </row>
        <row r="593">
          <cell r="A593">
            <v>0</v>
          </cell>
          <cell r="B593">
            <v>1589</v>
          </cell>
          <cell r="D593">
            <v>0</v>
          </cell>
          <cell r="F593">
            <v>0</v>
          </cell>
          <cell r="J593">
            <v>0</v>
          </cell>
          <cell r="L593">
            <v>0</v>
          </cell>
          <cell r="M593">
            <v>0</v>
          </cell>
          <cell r="N593">
            <v>0</v>
          </cell>
          <cell r="O593">
            <v>0</v>
          </cell>
          <cell r="S593">
            <v>0</v>
          </cell>
          <cell r="T593">
            <v>0</v>
          </cell>
        </row>
        <row r="594">
          <cell r="A594">
            <v>0</v>
          </cell>
          <cell r="B594">
            <v>1590</v>
          </cell>
          <cell r="D594">
            <v>0</v>
          </cell>
          <cell r="F594">
            <v>0</v>
          </cell>
          <cell r="J594">
            <v>0</v>
          </cell>
          <cell r="L594">
            <v>0</v>
          </cell>
          <cell r="M594">
            <v>0</v>
          </cell>
          <cell r="N594">
            <v>0</v>
          </cell>
          <cell r="O594">
            <v>0</v>
          </cell>
          <cell r="S594">
            <v>0</v>
          </cell>
          <cell r="T594">
            <v>0</v>
          </cell>
        </row>
        <row r="595">
          <cell r="A595">
            <v>0</v>
          </cell>
          <cell r="B595">
            <v>1591</v>
          </cell>
          <cell r="D595">
            <v>0</v>
          </cell>
          <cell r="F595">
            <v>0</v>
          </cell>
          <cell r="J595">
            <v>0</v>
          </cell>
          <cell r="L595">
            <v>0</v>
          </cell>
          <cell r="M595">
            <v>0</v>
          </cell>
          <cell r="N595">
            <v>0</v>
          </cell>
          <cell r="O595">
            <v>0</v>
          </cell>
          <cell r="S595">
            <v>0</v>
          </cell>
          <cell r="T595">
            <v>0</v>
          </cell>
        </row>
        <row r="596">
          <cell r="A596">
            <v>0</v>
          </cell>
          <cell r="B596">
            <v>1592</v>
          </cell>
          <cell r="D596">
            <v>0</v>
          </cell>
          <cell r="F596">
            <v>0</v>
          </cell>
          <cell r="J596">
            <v>0</v>
          </cell>
          <cell r="L596">
            <v>0</v>
          </cell>
          <cell r="M596">
            <v>0</v>
          </cell>
          <cell r="N596">
            <v>0</v>
          </cell>
          <cell r="O596">
            <v>0</v>
          </cell>
          <cell r="S596">
            <v>0</v>
          </cell>
          <cell r="T596">
            <v>0</v>
          </cell>
        </row>
        <row r="597">
          <cell r="A597">
            <v>0</v>
          </cell>
          <cell r="B597">
            <v>1593</v>
          </cell>
          <cell r="D597">
            <v>0</v>
          </cell>
          <cell r="F597">
            <v>0</v>
          </cell>
          <cell r="J597">
            <v>0</v>
          </cell>
          <cell r="L597">
            <v>0</v>
          </cell>
          <cell r="M597">
            <v>0</v>
          </cell>
          <cell r="N597">
            <v>0</v>
          </cell>
          <cell r="O597">
            <v>0</v>
          </cell>
          <cell r="S597">
            <v>0</v>
          </cell>
          <cell r="T597">
            <v>0</v>
          </cell>
        </row>
        <row r="598">
          <cell r="A598">
            <v>0</v>
          </cell>
          <cell r="B598">
            <v>1594</v>
          </cell>
          <cell r="D598">
            <v>0</v>
          </cell>
          <cell r="F598">
            <v>0</v>
          </cell>
          <cell r="J598">
            <v>0</v>
          </cell>
          <cell r="L598">
            <v>0</v>
          </cell>
          <cell r="M598">
            <v>0</v>
          </cell>
          <cell r="N598">
            <v>0</v>
          </cell>
          <cell r="O598">
            <v>0</v>
          </cell>
          <cell r="S598">
            <v>0</v>
          </cell>
          <cell r="T598">
            <v>0</v>
          </cell>
        </row>
        <row r="599">
          <cell r="A599">
            <v>0</v>
          </cell>
          <cell r="B599">
            <v>1595</v>
          </cell>
          <cell r="D599">
            <v>0</v>
          </cell>
          <cell r="F599">
            <v>0</v>
          </cell>
          <cell r="J599">
            <v>0</v>
          </cell>
          <cell r="L599">
            <v>0</v>
          </cell>
          <cell r="M599">
            <v>0</v>
          </cell>
          <cell r="N599">
            <v>0</v>
          </cell>
          <cell r="O599">
            <v>0</v>
          </cell>
          <cell r="S599">
            <v>0</v>
          </cell>
          <cell r="T599">
            <v>0</v>
          </cell>
        </row>
        <row r="600">
          <cell r="A600">
            <v>0</v>
          </cell>
          <cell r="B600">
            <v>1596</v>
          </cell>
          <cell r="D600">
            <v>0</v>
          </cell>
          <cell r="F600">
            <v>0</v>
          </cell>
          <cell r="J600">
            <v>0</v>
          </cell>
          <cell r="L600">
            <v>0</v>
          </cell>
          <cell r="M600">
            <v>0</v>
          </cell>
          <cell r="N600">
            <v>0</v>
          </cell>
          <cell r="O600">
            <v>0</v>
          </cell>
          <cell r="S600">
            <v>0</v>
          </cell>
          <cell r="T600">
            <v>0</v>
          </cell>
        </row>
        <row r="601">
          <cell r="A601">
            <v>0</v>
          </cell>
          <cell r="B601">
            <v>1597</v>
          </cell>
          <cell r="D601">
            <v>0</v>
          </cell>
          <cell r="F601">
            <v>0</v>
          </cell>
          <cell r="J601">
            <v>0</v>
          </cell>
          <cell r="L601">
            <v>0</v>
          </cell>
          <cell r="M601">
            <v>0</v>
          </cell>
          <cell r="N601">
            <v>0</v>
          </cell>
          <cell r="O601">
            <v>0</v>
          </cell>
          <cell r="S601">
            <v>0</v>
          </cell>
          <cell r="T601">
            <v>0</v>
          </cell>
        </row>
        <row r="602">
          <cell r="A602">
            <v>0</v>
          </cell>
          <cell r="B602">
            <v>1598</v>
          </cell>
          <cell r="D602">
            <v>0</v>
          </cell>
          <cell r="F602">
            <v>0</v>
          </cell>
          <cell r="J602">
            <v>0</v>
          </cell>
          <cell r="L602">
            <v>0</v>
          </cell>
          <cell r="M602">
            <v>0</v>
          </cell>
          <cell r="N602">
            <v>0</v>
          </cell>
          <cell r="O602">
            <v>0</v>
          </cell>
          <cell r="S602">
            <v>0</v>
          </cell>
          <cell r="T602">
            <v>0</v>
          </cell>
        </row>
        <row r="603">
          <cell r="A603">
            <v>0</v>
          </cell>
          <cell r="B603">
            <v>1599</v>
          </cell>
          <cell r="D603">
            <v>0</v>
          </cell>
          <cell r="F603">
            <v>0</v>
          </cell>
          <cell r="J603">
            <v>0</v>
          </cell>
          <cell r="L603">
            <v>0</v>
          </cell>
          <cell r="M603">
            <v>0</v>
          </cell>
          <cell r="N603">
            <v>0</v>
          </cell>
          <cell r="O603">
            <v>0</v>
          </cell>
          <cell r="S603">
            <v>0</v>
          </cell>
          <cell r="T603">
            <v>0</v>
          </cell>
        </row>
        <row r="604">
          <cell r="A604">
            <v>0</v>
          </cell>
          <cell r="B604">
            <v>1600</v>
          </cell>
          <cell r="D604">
            <v>0</v>
          </cell>
          <cell r="F604">
            <v>0</v>
          </cell>
          <cell r="J604">
            <v>0</v>
          </cell>
          <cell r="L604">
            <v>0</v>
          </cell>
          <cell r="M604">
            <v>0</v>
          </cell>
          <cell r="N604">
            <v>0</v>
          </cell>
          <cell r="O604">
            <v>0</v>
          </cell>
          <cell r="S604">
            <v>0</v>
          </cell>
          <cell r="T604">
            <v>0</v>
          </cell>
        </row>
        <row r="605">
          <cell r="A605">
            <v>0</v>
          </cell>
          <cell r="B605">
            <v>1601</v>
          </cell>
          <cell r="D605">
            <v>0</v>
          </cell>
          <cell r="F605">
            <v>0</v>
          </cell>
          <cell r="J605">
            <v>0</v>
          </cell>
          <cell r="L605">
            <v>0</v>
          </cell>
          <cell r="M605">
            <v>0</v>
          </cell>
          <cell r="N605">
            <v>0</v>
          </cell>
          <cell r="O605">
            <v>0</v>
          </cell>
          <cell r="S605">
            <v>0</v>
          </cell>
          <cell r="T605">
            <v>0</v>
          </cell>
        </row>
        <row r="606">
          <cell r="A606">
            <v>0</v>
          </cell>
          <cell r="B606">
            <v>1602</v>
          </cell>
          <cell r="D606">
            <v>0</v>
          </cell>
          <cell r="F606">
            <v>0</v>
          </cell>
          <cell r="J606">
            <v>0</v>
          </cell>
          <cell r="L606">
            <v>0</v>
          </cell>
          <cell r="M606">
            <v>0</v>
          </cell>
          <cell r="N606">
            <v>0</v>
          </cell>
          <cell r="O606">
            <v>0</v>
          </cell>
          <cell r="S606">
            <v>0</v>
          </cell>
          <cell r="T606">
            <v>0</v>
          </cell>
        </row>
        <row r="607">
          <cell r="A607">
            <v>0</v>
          </cell>
          <cell r="B607">
            <v>1603</v>
          </cell>
          <cell r="D607">
            <v>0</v>
          </cell>
          <cell r="F607">
            <v>0</v>
          </cell>
          <cell r="J607">
            <v>0</v>
          </cell>
          <cell r="L607">
            <v>0</v>
          </cell>
          <cell r="M607">
            <v>0</v>
          </cell>
          <cell r="N607">
            <v>0</v>
          </cell>
          <cell r="O607">
            <v>0</v>
          </cell>
          <cell r="S607">
            <v>0</v>
          </cell>
          <cell r="T607">
            <v>0</v>
          </cell>
        </row>
        <row r="608">
          <cell r="A608">
            <v>0</v>
          </cell>
          <cell r="B608">
            <v>1604</v>
          </cell>
          <cell r="D608">
            <v>0</v>
          </cell>
          <cell r="F608">
            <v>0</v>
          </cell>
          <cell r="J608">
            <v>0</v>
          </cell>
          <cell r="L608">
            <v>0</v>
          </cell>
          <cell r="M608">
            <v>0</v>
          </cell>
          <cell r="N608">
            <v>0</v>
          </cell>
          <cell r="O608">
            <v>0</v>
          </cell>
          <cell r="S608">
            <v>0</v>
          </cell>
          <cell r="T608">
            <v>0</v>
          </cell>
        </row>
        <row r="609">
          <cell r="A609">
            <v>0</v>
          </cell>
          <cell r="B609">
            <v>1605</v>
          </cell>
          <cell r="D609">
            <v>0</v>
          </cell>
          <cell r="F609">
            <v>0</v>
          </cell>
          <cell r="J609">
            <v>0</v>
          </cell>
          <cell r="L609">
            <v>0</v>
          </cell>
          <cell r="M609">
            <v>0</v>
          </cell>
          <cell r="N609">
            <v>0</v>
          </cell>
          <cell r="O609">
            <v>0</v>
          </cell>
          <cell r="S609">
            <v>0</v>
          </cell>
          <cell r="T609">
            <v>0</v>
          </cell>
        </row>
        <row r="610">
          <cell r="A610">
            <v>0</v>
          </cell>
          <cell r="B610">
            <v>1606</v>
          </cell>
          <cell r="D610">
            <v>0</v>
          </cell>
          <cell r="F610">
            <v>0</v>
          </cell>
          <cell r="J610">
            <v>0</v>
          </cell>
          <cell r="L610">
            <v>0</v>
          </cell>
          <cell r="M610">
            <v>0</v>
          </cell>
          <cell r="N610">
            <v>0</v>
          </cell>
          <cell r="O610">
            <v>0</v>
          </cell>
          <cell r="S610">
            <v>0</v>
          </cell>
          <cell r="T610">
            <v>0</v>
          </cell>
        </row>
        <row r="611">
          <cell r="A611">
            <v>0</v>
          </cell>
          <cell r="B611">
            <v>1607</v>
          </cell>
          <cell r="D611">
            <v>0</v>
          </cell>
          <cell r="F611">
            <v>0</v>
          </cell>
          <cell r="J611">
            <v>0</v>
          </cell>
          <cell r="L611">
            <v>0</v>
          </cell>
          <cell r="M611">
            <v>0</v>
          </cell>
          <cell r="N611">
            <v>0</v>
          </cell>
          <cell r="O611">
            <v>0</v>
          </cell>
          <cell r="S611">
            <v>0</v>
          </cell>
          <cell r="T611">
            <v>0</v>
          </cell>
        </row>
        <row r="612">
          <cell r="A612">
            <v>0</v>
          </cell>
          <cell r="B612">
            <v>1608</v>
          </cell>
          <cell r="D612">
            <v>0</v>
          </cell>
          <cell r="F612">
            <v>0</v>
          </cell>
          <cell r="J612">
            <v>0</v>
          </cell>
          <cell r="L612">
            <v>0</v>
          </cell>
          <cell r="M612">
            <v>0</v>
          </cell>
          <cell r="N612">
            <v>0</v>
          </cell>
          <cell r="O612">
            <v>0</v>
          </cell>
          <cell r="S612">
            <v>0</v>
          </cell>
          <cell r="T612">
            <v>0</v>
          </cell>
        </row>
        <row r="613">
          <cell r="A613">
            <v>0</v>
          </cell>
          <cell r="B613">
            <v>1609</v>
          </cell>
          <cell r="D613">
            <v>0</v>
          </cell>
          <cell r="F613">
            <v>0</v>
          </cell>
          <cell r="J613">
            <v>0</v>
          </cell>
          <cell r="L613">
            <v>0</v>
          </cell>
          <cell r="M613">
            <v>0</v>
          </cell>
          <cell r="N613">
            <v>0</v>
          </cell>
          <cell r="O613">
            <v>0</v>
          </cell>
          <cell r="S613">
            <v>0</v>
          </cell>
          <cell r="T613">
            <v>0</v>
          </cell>
        </row>
        <row r="614">
          <cell r="A614">
            <v>0</v>
          </cell>
          <cell r="B614">
            <v>1610</v>
          </cell>
          <cell r="D614">
            <v>0</v>
          </cell>
          <cell r="F614">
            <v>0</v>
          </cell>
          <cell r="J614">
            <v>0</v>
          </cell>
          <cell r="L614">
            <v>0</v>
          </cell>
          <cell r="M614">
            <v>0</v>
          </cell>
          <cell r="N614">
            <v>0</v>
          </cell>
          <cell r="O614">
            <v>0</v>
          </cell>
          <cell r="S614">
            <v>0</v>
          </cell>
          <cell r="T614">
            <v>0</v>
          </cell>
        </row>
        <row r="615">
          <cell r="A615">
            <v>0</v>
          </cell>
          <cell r="B615">
            <v>1611</v>
          </cell>
          <cell r="D615">
            <v>0</v>
          </cell>
          <cell r="F615">
            <v>0</v>
          </cell>
          <cell r="J615">
            <v>0</v>
          </cell>
          <cell r="L615">
            <v>0</v>
          </cell>
          <cell r="M615">
            <v>0</v>
          </cell>
          <cell r="N615">
            <v>0</v>
          </cell>
          <cell r="O615">
            <v>0</v>
          </cell>
          <cell r="S615">
            <v>0</v>
          </cell>
          <cell r="T615">
            <v>0</v>
          </cell>
        </row>
        <row r="616">
          <cell r="A616">
            <v>0</v>
          </cell>
          <cell r="B616">
            <v>1612</v>
          </cell>
          <cell r="D616">
            <v>0</v>
          </cell>
          <cell r="F616">
            <v>0</v>
          </cell>
          <cell r="J616">
            <v>0</v>
          </cell>
          <cell r="L616">
            <v>0</v>
          </cell>
          <cell r="M616">
            <v>0</v>
          </cell>
          <cell r="N616">
            <v>0</v>
          </cell>
          <cell r="O616">
            <v>0</v>
          </cell>
          <cell r="S616">
            <v>0</v>
          </cell>
          <cell r="T616">
            <v>0</v>
          </cell>
        </row>
        <row r="617">
          <cell r="A617">
            <v>0</v>
          </cell>
          <cell r="B617">
            <v>1613</v>
          </cell>
          <cell r="D617">
            <v>0</v>
          </cell>
          <cell r="F617">
            <v>0</v>
          </cell>
          <cell r="J617">
            <v>0</v>
          </cell>
          <cell r="L617">
            <v>0</v>
          </cell>
          <cell r="M617">
            <v>0</v>
          </cell>
          <cell r="N617">
            <v>0</v>
          </cell>
          <cell r="O617">
            <v>0</v>
          </cell>
          <cell r="S617">
            <v>0</v>
          </cell>
          <cell r="T617">
            <v>0</v>
          </cell>
        </row>
        <row r="618">
          <cell r="A618">
            <v>0</v>
          </cell>
          <cell r="B618">
            <v>1614</v>
          </cell>
          <cell r="D618">
            <v>0</v>
          </cell>
          <cell r="F618">
            <v>0</v>
          </cell>
          <cell r="J618">
            <v>0</v>
          </cell>
          <cell r="L618">
            <v>0</v>
          </cell>
          <cell r="M618">
            <v>0</v>
          </cell>
          <cell r="N618">
            <v>0</v>
          </cell>
          <cell r="O618">
            <v>0</v>
          </cell>
          <cell r="S618">
            <v>0</v>
          </cell>
          <cell r="T618">
            <v>0</v>
          </cell>
        </row>
        <row r="619">
          <cell r="A619">
            <v>0</v>
          </cell>
          <cell r="B619">
            <v>1615</v>
          </cell>
          <cell r="D619">
            <v>0</v>
          </cell>
          <cell r="F619">
            <v>0</v>
          </cell>
          <cell r="J619">
            <v>0</v>
          </cell>
          <cell r="L619">
            <v>0</v>
          </cell>
          <cell r="M619">
            <v>0</v>
          </cell>
          <cell r="N619">
            <v>0</v>
          </cell>
          <cell r="O619">
            <v>0</v>
          </cell>
          <cell r="S619">
            <v>0</v>
          </cell>
          <cell r="T619">
            <v>0</v>
          </cell>
        </row>
        <row r="620">
          <cell r="A620">
            <v>0</v>
          </cell>
          <cell r="B620">
            <v>1616</v>
          </cell>
          <cell r="D620">
            <v>0</v>
          </cell>
          <cell r="F620">
            <v>0</v>
          </cell>
          <cell r="J620">
            <v>0</v>
          </cell>
          <cell r="L620">
            <v>0</v>
          </cell>
          <cell r="M620">
            <v>0</v>
          </cell>
          <cell r="N620">
            <v>0</v>
          </cell>
          <cell r="O620">
            <v>0</v>
          </cell>
          <cell r="S620">
            <v>0</v>
          </cell>
          <cell r="T620">
            <v>0</v>
          </cell>
        </row>
        <row r="621">
          <cell r="A621">
            <v>0</v>
          </cell>
          <cell r="B621">
            <v>1617</v>
          </cell>
          <cell r="D621">
            <v>0</v>
          </cell>
          <cell r="F621">
            <v>0</v>
          </cell>
          <cell r="J621">
            <v>0</v>
          </cell>
          <cell r="L621">
            <v>0</v>
          </cell>
          <cell r="M621">
            <v>0</v>
          </cell>
          <cell r="N621">
            <v>0</v>
          </cell>
          <cell r="O621">
            <v>0</v>
          </cell>
          <cell r="S621">
            <v>0</v>
          </cell>
          <cell r="T621">
            <v>0</v>
          </cell>
        </row>
        <row r="622">
          <cell r="A622">
            <v>0</v>
          </cell>
          <cell r="B622">
            <v>1618</v>
          </cell>
          <cell r="D622">
            <v>0</v>
          </cell>
          <cell r="F622">
            <v>0</v>
          </cell>
          <cell r="J622">
            <v>0</v>
          </cell>
          <cell r="L622">
            <v>0</v>
          </cell>
          <cell r="M622">
            <v>0</v>
          </cell>
          <cell r="N622">
            <v>0</v>
          </cell>
          <cell r="O622">
            <v>0</v>
          </cell>
          <cell r="S622">
            <v>0</v>
          </cell>
          <cell r="T622">
            <v>0</v>
          </cell>
        </row>
        <row r="623">
          <cell r="A623">
            <v>0</v>
          </cell>
          <cell r="B623">
            <v>1619</v>
          </cell>
          <cell r="D623">
            <v>0</v>
          </cell>
          <cell r="F623">
            <v>0</v>
          </cell>
          <cell r="J623">
            <v>0</v>
          </cell>
          <cell r="L623">
            <v>0</v>
          </cell>
          <cell r="M623">
            <v>0</v>
          </cell>
          <cell r="N623">
            <v>0</v>
          </cell>
          <cell r="O623">
            <v>0</v>
          </cell>
          <cell r="S623">
            <v>0</v>
          </cell>
          <cell r="T623">
            <v>0</v>
          </cell>
        </row>
        <row r="624">
          <cell r="A624">
            <v>0</v>
          </cell>
          <cell r="B624">
            <v>1620</v>
          </cell>
          <cell r="D624">
            <v>0</v>
          </cell>
          <cell r="F624">
            <v>0</v>
          </cell>
          <cell r="J624">
            <v>0</v>
          </cell>
          <cell r="L624">
            <v>0</v>
          </cell>
          <cell r="M624">
            <v>0</v>
          </cell>
          <cell r="N624">
            <v>0</v>
          </cell>
          <cell r="O624">
            <v>0</v>
          </cell>
          <cell r="S624">
            <v>0</v>
          </cell>
          <cell r="T624">
            <v>0</v>
          </cell>
        </row>
        <row r="625">
          <cell r="A625">
            <v>0</v>
          </cell>
          <cell r="B625">
            <v>1621</v>
          </cell>
          <cell r="D625">
            <v>0</v>
          </cell>
          <cell r="F625">
            <v>0</v>
          </cell>
          <cell r="J625">
            <v>0</v>
          </cell>
          <cell r="L625">
            <v>0</v>
          </cell>
          <cell r="M625">
            <v>0</v>
          </cell>
          <cell r="N625">
            <v>0</v>
          </cell>
          <cell r="O625">
            <v>0</v>
          </cell>
          <cell r="S625">
            <v>0</v>
          </cell>
          <cell r="T625">
            <v>0</v>
          </cell>
        </row>
        <row r="626">
          <cell r="A626">
            <v>0</v>
          </cell>
          <cell r="B626">
            <v>1622</v>
          </cell>
          <cell r="D626">
            <v>0</v>
          </cell>
          <cell r="F626">
            <v>0</v>
          </cell>
          <cell r="J626">
            <v>0</v>
          </cell>
          <cell r="L626">
            <v>0</v>
          </cell>
          <cell r="M626">
            <v>0</v>
          </cell>
          <cell r="N626">
            <v>0</v>
          </cell>
          <cell r="O626">
            <v>0</v>
          </cell>
          <cell r="S626">
            <v>0</v>
          </cell>
          <cell r="T626">
            <v>0</v>
          </cell>
        </row>
        <row r="627">
          <cell r="A627">
            <v>0</v>
          </cell>
          <cell r="B627">
            <v>1623</v>
          </cell>
          <cell r="D627">
            <v>0</v>
          </cell>
          <cell r="F627">
            <v>0</v>
          </cell>
          <cell r="J627">
            <v>0</v>
          </cell>
          <cell r="L627">
            <v>0</v>
          </cell>
          <cell r="M627">
            <v>0</v>
          </cell>
          <cell r="N627">
            <v>0</v>
          </cell>
          <cell r="O627">
            <v>0</v>
          </cell>
          <cell r="S627">
            <v>0</v>
          </cell>
          <cell r="T627">
            <v>0</v>
          </cell>
        </row>
        <row r="628">
          <cell r="A628">
            <v>0</v>
          </cell>
          <cell r="B628">
            <v>1624</v>
          </cell>
          <cell r="D628">
            <v>0</v>
          </cell>
          <cell r="F628">
            <v>0</v>
          </cell>
          <cell r="J628">
            <v>0</v>
          </cell>
          <cell r="L628">
            <v>0</v>
          </cell>
          <cell r="M628">
            <v>0</v>
          </cell>
          <cell r="N628">
            <v>0</v>
          </cell>
          <cell r="O628">
            <v>0</v>
          </cell>
          <cell r="S628">
            <v>0</v>
          </cell>
          <cell r="T628">
            <v>0</v>
          </cell>
        </row>
        <row r="629">
          <cell r="A629">
            <v>0</v>
          </cell>
          <cell r="B629">
            <v>1625</v>
          </cell>
          <cell r="D629">
            <v>0</v>
          </cell>
          <cell r="F629">
            <v>0</v>
          </cell>
          <cell r="J629">
            <v>0</v>
          </cell>
          <cell r="L629">
            <v>0</v>
          </cell>
          <cell r="M629">
            <v>0</v>
          </cell>
          <cell r="N629">
            <v>0</v>
          </cell>
          <cell r="O629">
            <v>0</v>
          </cell>
          <cell r="S629">
            <v>0</v>
          </cell>
          <cell r="T629">
            <v>0</v>
          </cell>
        </row>
        <row r="630">
          <cell r="A630">
            <v>0</v>
          </cell>
          <cell r="B630">
            <v>1626</v>
          </cell>
          <cell r="D630">
            <v>0</v>
          </cell>
          <cell r="F630">
            <v>0</v>
          </cell>
          <cell r="J630">
            <v>0</v>
          </cell>
          <cell r="L630">
            <v>0</v>
          </cell>
          <cell r="M630">
            <v>0</v>
          </cell>
          <cell r="N630">
            <v>0</v>
          </cell>
          <cell r="O630">
            <v>0</v>
          </cell>
          <cell r="S630">
            <v>0</v>
          </cell>
          <cell r="T630">
            <v>0</v>
          </cell>
        </row>
        <row r="631">
          <cell r="A631">
            <v>0</v>
          </cell>
          <cell r="B631">
            <v>1627</v>
          </cell>
          <cell r="D631">
            <v>0</v>
          </cell>
          <cell r="F631">
            <v>0</v>
          </cell>
          <cell r="J631">
            <v>0</v>
          </cell>
          <cell r="L631">
            <v>0</v>
          </cell>
          <cell r="M631">
            <v>0</v>
          </cell>
          <cell r="N631">
            <v>0</v>
          </cell>
          <cell r="O631">
            <v>0</v>
          </cell>
          <cell r="S631">
            <v>0</v>
          </cell>
          <cell r="T631">
            <v>0</v>
          </cell>
        </row>
        <row r="632">
          <cell r="A632">
            <v>0</v>
          </cell>
          <cell r="B632">
            <v>1628</v>
          </cell>
          <cell r="D632">
            <v>0</v>
          </cell>
          <cell r="F632">
            <v>0</v>
          </cell>
          <cell r="J632">
            <v>0</v>
          </cell>
          <cell r="L632">
            <v>0</v>
          </cell>
          <cell r="M632">
            <v>0</v>
          </cell>
          <cell r="N632">
            <v>0</v>
          </cell>
          <cell r="O632">
            <v>0</v>
          </cell>
          <cell r="S632">
            <v>0</v>
          </cell>
          <cell r="T632">
            <v>0</v>
          </cell>
        </row>
        <row r="633">
          <cell r="A633">
            <v>0</v>
          </cell>
          <cell r="B633">
            <v>1629</v>
          </cell>
          <cell r="D633">
            <v>0</v>
          </cell>
          <cell r="F633">
            <v>0</v>
          </cell>
          <cell r="J633">
            <v>0</v>
          </cell>
          <cell r="L633">
            <v>0</v>
          </cell>
          <cell r="M633">
            <v>0</v>
          </cell>
          <cell r="N633">
            <v>0</v>
          </cell>
          <cell r="O633">
            <v>0</v>
          </cell>
          <cell r="S633">
            <v>0</v>
          </cell>
          <cell r="T633">
            <v>0</v>
          </cell>
        </row>
        <row r="634">
          <cell r="A634">
            <v>0</v>
          </cell>
          <cell r="B634">
            <v>1630</v>
          </cell>
          <cell r="D634">
            <v>0</v>
          </cell>
          <cell r="F634">
            <v>0</v>
          </cell>
          <cell r="J634">
            <v>0</v>
          </cell>
          <cell r="L634">
            <v>0</v>
          </cell>
          <cell r="M634">
            <v>0</v>
          </cell>
          <cell r="N634">
            <v>0</v>
          </cell>
          <cell r="O634">
            <v>0</v>
          </cell>
          <cell r="S634">
            <v>0</v>
          </cell>
          <cell r="T634">
            <v>0</v>
          </cell>
        </row>
        <row r="635">
          <cell r="A635">
            <v>0</v>
          </cell>
          <cell r="B635">
            <v>1631</v>
          </cell>
          <cell r="D635">
            <v>0</v>
          </cell>
          <cell r="F635">
            <v>0</v>
          </cell>
          <cell r="J635">
            <v>0</v>
          </cell>
          <cell r="L635">
            <v>0</v>
          </cell>
          <cell r="M635">
            <v>0</v>
          </cell>
          <cell r="N635">
            <v>0</v>
          </cell>
          <cell r="O635">
            <v>0</v>
          </cell>
          <cell r="S635">
            <v>0</v>
          </cell>
          <cell r="T635">
            <v>0</v>
          </cell>
        </row>
        <row r="636">
          <cell r="A636">
            <v>0</v>
          </cell>
          <cell r="B636">
            <v>1632</v>
          </cell>
          <cell r="D636">
            <v>0</v>
          </cell>
          <cell r="F636">
            <v>0</v>
          </cell>
          <cell r="J636">
            <v>0</v>
          </cell>
          <cell r="L636">
            <v>0</v>
          </cell>
          <cell r="M636">
            <v>0</v>
          </cell>
          <cell r="N636">
            <v>0</v>
          </cell>
          <cell r="O636">
            <v>0</v>
          </cell>
          <cell r="S636">
            <v>0</v>
          </cell>
          <cell r="T636">
            <v>0</v>
          </cell>
        </row>
        <row r="637">
          <cell r="A637">
            <v>0</v>
          </cell>
          <cell r="B637">
            <v>1633</v>
          </cell>
          <cell r="D637">
            <v>0</v>
          </cell>
          <cell r="F637">
            <v>0</v>
          </cell>
          <cell r="J637">
            <v>0</v>
          </cell>
          <cell r="L637">
            <v>0</v>
          </cell>
          <cell r="M637">
            <v>0</v>
          </cell>
          <cell r="N637">
            <v>0</v>
          </cell>
          <cell r="O637">
            <v>0</v>
          </cell>
          <cell r="S637">
            <v>0</v>
          </cell>
          <cell r="T637">
            <v>0</v>
          </cell>
        </row>
        <row r="638">
          <cell r="A638">
            <v>0</v>
          </cell>
          <cell r="B638">
            <v>1634</v>
          </cell>
          <cell r="D638">
            <v>0</v>
          </cell>
          <cell r="F638">
            <v>0</v>
          </cell>
          <cell r="J638">
            <v>0</v>
          </cell>
          <cell r="L638">
            <v>0</v>
          </cell>
          <cell r="M638">
            <v>0</v>
          </cell>
          <cell r="N638">
            <v>0</v>
          </cell>
          <cell r="O638">
            <v>0</v>
          </cell>
          <cell r="S638">
            <v>0</v>
          </cell>
          <cell r="T638">
            <v>0</v>
          </cell>
        </row>
        <row r="639">
          <cell r="A639">
            <v>0</v>
          </cell>
          <cell r="B639">
            <v>1635</v>
          </cell>
          <cell r="D639">
            <v>0</v>
          </cell>
          <cell r="F639">
            <v>0</v>
          </cell>
          <cell r="J639">
            <v>0</v>
          </cell>
          <cell r="L639">
            <v>0</v>
          </cell>
          <cell r="M639">
            <v>0</v>
          </cell>
          <cell r="N639">
            <v>0</v>
          </cell>
          <cell r="O639">
            <v>0</v>
          </cell>
          <cell r="S639">
            <v>0</v>
          </cell>
          <cell r="T639">
            <v>0</v>
          </cell>
        </row>
        <row r="640">
          <cell r="A640">
            <v>0</v>
          </cell>
          <cell r="B640">
            <v>1636</v>
          </cell>
          <cell r="D640">
            <v>0</v>
          </cell>
          <cell r="F640">
            <v>0</v>
          </cell>
          <cell r="J640">
            <v>0</v>
          </cell>
          <cell r="L640">
            <v>0</v>
          </cell>
          <cell r="M640">
            <v>0</v>
          </cell>
          <cell r="N640">
            <v>0</v>
          </cell>
          <cell r="O640">
            <v>0</v>
          </cell>
          <cell r="S640">
            <v>0</v>
          </cell>
          <cell r="T640">
            <v>0</v>
          </cell>
        </row>
        <row r="641">
          <cell r="A641">
            <v>0</v>
          </cell>
          <cell r="B641">
            <v>1637</v>
          </cell>
          <cell r="D641">
            <v>0</v>
          </cell>
          <cell r="F641">
            <v>0</v>
          </cell>
          <cell r="J641">
            <v>0</v>
          </cell>
          <cell r="L641">
            <v>0</v>
          </cell>
          <cell r="M641">
            <v>0</v>
          </cell>
          <cell r="N641">
            <v>0</v>
          </cell>
          <cell r="O641">
            <v>0</v>
          </cell>
          <cell r="S641">
            <v>0</v>
          </cell>
          <cell r="T641">
            <v>0</v>
          </cell>
        </row>
        <row r="642">
          <cell r="A642">
            <v>0</v>
          </cell>
          <cell r="B642">
            <v>1638</v>
          </cell>
          <cell r="D642">
            <v>0</v>
          </cell>
          <cell r="F642">
            <v>0</v>
          </cell>
          <cell r="J642">
            <v>0</v>
          </cell>
          <cell r="L642">
            <v>0</v>
          </cell>
          <cell r="M642">
            <v>0</v>
          </cell>
          <cell r="N642">
            <v>0</v>
          </cell>
          <cell r="O642">
            <v>0</v>
          </cell>
          <cell r="S642">
            <v>0</v>
          </cell>
          <cell r="T642">
            <v>0</v>
          </cell>
        </row>
        <row r="643">
          <cell r="A643">
            <v>0</v>
          </cell>
          <cell r="B643">
            <v>1639</v>
          </cell>
          <cell r="D643">
            <v>0</v>
          </cell>
          <cell r="F643">
            <v>0</v>
          </cell>
          <cell r="J643">
            <v>0</v>
          </cell>
          <cell r="L643">
            <v>0</v>
          </cell>
          <cell r="M643">
            <v>0</v>
          </cell>
          <cell r="N643">
            <v>0</v>
          </cell>
          <cell r="O643">
            <v>0</v>
          </cell>
          <cell r="S643">
            <v>0</v>
          </cell>
          <cell r="T643">
            <v>0</v>
          </cell>
        </row>
        <row r="644">
          <cell r="A644">
            <v>0</v>
          </cell>
          <cell r="B644">
            <v>1640</v>
          </cell>
          <cell r="D644">
            <v>0</v>
          </cell>
          <cell r="F644">
            <v>0</v>
          </cell>
          <cell r="J644">
            <v>0</v>
          </cell>
          <cell r="L644">
            <v>0</v>
          </cell>
          <cell r="M644">
            <v>0</v>
          </cell>
          <cell r="N644">
            <v>0</v>
          </cell>
          <cell r="O644">
            <v>0</v>
          </cell>
          <cell r="S644">
            <v>0</v>
          </cell>
          <cell r="T644">
            <v>0</v>
          </cell>
        </row>
        <row r="645">
          <cell r="A645">
            <v>0</v>
          </cell>
          <cell r="B645">
            <v>1641</v>
          </cell>
          <cell r="D645">
            <v>0</v>
          </cell>
          <cell r="F645">
            <v>0</v>
          </cell>
          <cell r="J645">
            <v>0</v>
          </cell>
          <cell r="L645">
            <v>0</v>
          </cell>
          <cell r="M645">
            <v>0</v>
          </cell>
          <cell r="N645">
            <v>0</v>
          </cell>
          <cell r="O645">
            <v>0</v>
          </cell>
          <cell r="S645">
            <v>0</v>
          </cell>
          <cell r="T645">
            <v>0</v>
          </cell>
        </row>
        <row r="646">
          <cell r="A646">
            <v>0</v>
          </cell>
          <cell r="B646">
            <v>1642</v>
          </cell>
          <cell r="D646">
            <v>0</v>
          </cell>
          <cell r="F646">
            <v>0</v>
          </cell>
          <cell r="J646">
            <v>0</v>
          </cell>
          <cell r="L646">
            <v>0</v>
          </cell>
          <cell r="M646">
            <v>0</v>
          </cell>
          <cell r="N646">
            <v>0</v>
          </cell>
          <cell r="O646">
            <v>0</v>
          </cell>
          <cell r="S646">
            <v>0</v>
          </cell>
          <cell r="T646">
            <v>0</v>
          </cell>
        </row>
        <row r="647">
          <cell r="A647">
            <v>0</v>
          </cell>
          <cell r="B647">
            <v>1643</v>
          </cell>
          <cell r="D647">
            <v>0</v>
          </cell>
          <cell r="F647">
            <v>0</v>
          </cell>
          <cell r="J647">
            <v>0</v>
          </cell>
          <cell r="L647">
            <v>0</v>
          </cell>
          <cell r="M647">
            <v>0</v>
          </cell>
          <cell r="N647">
            <v>0</v>
          </cell>
          <cell r="O647">
            <v>0</v>
          </cell>
          <cell r="S647">
            <v>0</v>
          </cell>
          <cell r="T647">
            <v>0</v>
          </cell>
        </row>
        <row r="648">
          <cell r="A648">
            <v>0</v>
          </cell>
          <cell r="B648">
            <v>1644</v>
          </cell>
          <cell r="D648">
            <v>0</v>
          </cell>
          <cell r="F648">
            <v>0</v>
          </cell>
          <cell r="J648">
            <v>0</v>
          </cell>
          <cell r="L648">
            <v>0</v>
          </cell>
          <cell r="M648">
            <v>0</v>
          </cell>
          <cell r="N648">
            <v>0</v>
          </cell>
          <cell r="O648">
            <v>0</v>
          </cell>
          <cell r="S648">
            <v>0</v>
          </cell>
          <cell r="T648">
            <v>0</v>
          </cell>
        </row>
        <row r="649">
          <cell r="A649">
            <v>0</v>
          </cell>
          <cell r="B649">
            <v>1645</v>
          </cell>
          <cell r="D649">
            <v>0</v>
          </cell>
          <cell r="F649">
            <v>0</v>
          </cell>
          <cell r="J649">
            <v>0</v>
          </cell>
          <cell r="L649">
            <v>0</v>
          </cell>
          <cell r="M649">
            <v>0</v>
          </cell>
          <cell r="N649">
            <v>0</v>
          </cell>
          <cell r="O649">
            <v>0</v>
          </cell>
          <cell r="S649">
            <v>0</v>
          </cell>
          <cell r="T649">
            <v>0</v>
          </cell>
        </row>
        <row r="650">
          <cell r="A650">
            <v>0</v>
          </cell>
          <cell r="B650">
            <v>1646</v>
          </cell>
          <cell r="D650">
            <v>0</v>
          </cell>
          <cell r="F650">
            <v>0</v>
          </cell>
          <cell r="J650">
            <v>0</v>
          </cell>
          <cell r="L650">
            <v>0</v>
          </cell>
          <cell r="M650">
            <v>0</v>
          </cell>
          <cell r="N650">
            <v>0</v>
          </cell>
          <cell r="O650">
            <v>0</v>
          </cell>
          <cell r="S650">
            <v>0</v>
          </cell>
          <cell r="T650">
            <v>0</v>
          </cell>
        </row>
        <row r="651">
          <cell r="A651">
            <v>0</v>
          </cell>
          <cell r="B651">
            <v>1647</v>
          </cell>
          <cell r="D651">
            <v>0</v>
          </cell>
          <cell r="F651">
            <v>0</v>
          </cell>
          <cell r="J651">
            <v>0</v>
          </cell>
          <cell r="L651">
            <v>0</v>
          </cell>
          <cell r="M651">
            <v>0</v>
          </cell>
          <cell r="N651">
            <v>0</v>
          </cell>
          <cell r="O651">
            <v>0</v>
          </cell>
          <cell r="S651">
            <v>0</v>
          </cell>
          <cell r="T651">
            <v>0</v>
          </cell>
        </row>
        <row r="652">
          <cell r="A652">
            <v>0</v>
          </cell>
          <cell r="B652">
            <v>1648</v>
          </cell>
          <cell r="D652">
            <v>0</v>
          </cell>
          <cell r="F652">
            <v>0</v>
          </cell>
          <cell r="J652">
            <v>0</v>
          </cell>
          <cell r="L652">
            <v>0</v>
          </cell>
          <cell r="M652">
            <v>0</v>
          </cell>
          <cell r="N652">
            <v>0</v>
          </cell>
          <cell r="O652">
            <v>0</v>
          </cell>
          <cell r="S652">
            <v>0</v>
          </cell>
          <cell r="T652">
            <v>0</v>
          </cell>
        </row>
        <row r="653">
          <cell r="A653">
            <v>0</v>
          </cell>
          <cell r="B653">
            <v>1649</v>
          </cell>
          <cell r="D653">
            <v>0</v>
          </cell>
          <cell r="F653">
            <v>0</v>
          </cell>
          <cell r="J653">
            <v>0</v>
          </cell>
          <cell r="L653">
            <v>0</v>
          </cell>
          <cell r="M653">
            <v>0</v>
          </cell>
          <cell r="N653">
            <v>0</v>
          </cell>
          <cell r="O653">
            <v>0</v>
          </cell>
          <cell r="S653">
            <v>0</v>
          </cell>
          <cell r="T653">
            <v>0</v>
          </cell>
        </row>
        <row r="654">
          <cell r="A654">
            <v>0</v>
          </cell>
          <cell r="B654">
            <v>1650</v>
          </cell>
          <cell r="D654">
            <v>0</v>
          </cell>
          <cell r="F654">
            <v>0</v>
          </cell>
          <cell r="J654">
            <v>0</v>
          </cell>
          <cell r="L654">
            <v>0</v>
          </cell>
          <cell r="M654">
            <v>0</v>
          </cell>
          <cell r="N654">
            <v>0</v>
          </cell>
          <cell r="O654">
            <v>0</v>
          </cell>
          <cell r="S654">
            <v>0</v>
          </cell>
          <cell r="T654">
            <v>0</v>
          </cell>
        </row>
        <row r="655">
          <cell r="A655">
            <v>0</v>
          </cell>
          <cell r="B655">
            <v>1651</v>
          </cell>
          <cell r="D655">
            <v>0</v>
          </cell>
          <cell r="F655">
            <v>0</v>
          </cell>
          <cell r="J655">
            <v>0</v>
          </cell>
          <cell r="L655">
            <v>0</v>
          </cell>
          <cell r="M655">
            <v>0</v>
          </cell>
          <cell r="N655">
            <v>0</v>
          </cell>
          <cell r="O655">
            <v>0</v>
          </cell>
          <cell r="S655">
            <v>0</v>
          </cell>
          <cell r="T655">
            <v>0</v>
          </cell>
        </row>
        <row r="656">
          <cell r="A656">
            <v>0</v>
          </cell>
          <cell r="B656">
            <v>1652</v>
          </cell>
          <cell r="D656">
            <v>0</v>
          </cell>
          <cell r="F656">
            <v>0</v>
          </cell>
          <cell r="J656">
            <v>0</v>
          </cell>
          <cell r="L656">
            <v>0</v>
          </cell>
          <cell r="M656">
            <v>0</v>
          </cell>
          <cell r="N656">
            <v>0</v>
          </cell>
          <cell r="O656">
            <v>0</v>
          </cell>
          <cell r="S656">
            <v>0</v>
          </cell>
          <cell r="T656">
            <v>0</v>
          </cell>
        </row>
        <row r="657">
          <cell r="A657">
            <v>0</v>
          </cell>
          <cell r="B657">
            <v>1653</v>
          </cell>
          <cell r="D657">
            <v>0</v>
          </cell>
          <cell r="F657">
            <v>0</v>
          </cell>
          <cell r="J657">
            <v>0</v>
          </cell>
          <cell r="L657">
            <v>0</v>
          </cell>
          <cell r="M657">
            <v>0</v>
          </cell>
          <cell r="N657">
            <v>0</v>
          </cell>
          <cell r="O657">
            <v>0</v>
          </cell>
          <cell r="S657">
            <v>0</v>
          </cell>
          <cell r="T657">
            <v>0</v>
          </cell>
        </row>
        <row r="658">
          <cell r="A658">
            <v>0</v>
          </cell>
          <cell r="B658">
            <v>1654</v>
          </cell>
          <cell r="D658">
            <v>0</v>
          </cell>
          <cell r="F658">
            <v>0</v>
          </cell>
          <cell r="J658">
            <v>0</v>
          </cell>
          <cell r="L658">
            <v>0</v>
          </cell>
          <cell r="M658">
            <v>0</v>
          </cell>
          <cell r="N658">
            <v>0</v>
          </cell>
          <cell r="O658">
            <v>0</v>
          </cell>
          <cell r="S658">
            <v>0</v>
          </cell>
          <cell r="T658">
            <v>0</v>
          </cell>
        </row>
        <row r="659">
          <cell r="A659">
            <v>0</v>
          </cell>
          <cell r="B659">
            <v>1655</v>
          </cell>
          <cell r="D659">
            <v>0</v>
          </cell>
          <cell r="F659">
            <v>0</v>
          </cell>
          <cell r="J659">
            <v>0</v>
          </cell>
          <cell r="L659">
            <v>0</v>
          </cell>
          <cell r="M659">
            <v>0</v>
          </cell>
          <cell r="N659">
            <v>0</v>
          </cell>
          <cell r="O659">
            <v>0</v>
          </cell>
          <cell r="S659">
            <v>0</v>
          </cell>
          <cell r="T659">
            <v>0</v>
          </cell>
        </row>
        <row r="660">
          <cell r="A660">
            <v>0</v>
          </cell>
          <cell r="B660">
            <v>1656</v>
          </cell>
          <cell r="D660">
            <v>0</v>
          </cell>
          <cell r="F660">
            <v>0</v>
          </cell>
          <cell r="J660">
            <v>0</v>
          </cell>
          <cell r="L660">
            <v>0</v>
          </cell>
          <cell r="M660">
            <v>0</v>
          </cell>
          <cell r="N660">
            <v>0</v>
          </cell>
          <cell r="O660">
            <v>0</v>
          </cell>
          <cell r="S660">
            <v>0</v>
          </cell>
          <cell r="T660">
            <v>0</v>
          </cell>
        </row>
        <row r="661">
          <cell r="A661">
            <v>0</v>
          </cell>
          <cell r="B661">
            <v>1657</v>
          </cell>
          <cell r="D661">
            <v>0</v>
          </cell>
          <cell r="F661">
            <v>0</v>
          </cell>
          <cell r="J661">
            <v>0</v>
          </cell>
          <cell r="L661">
            <v>0</v>
          </cell>
          <cell r="M661">
            <v>0</v>
          </cell>
          <cell r="N661">
            <v>0</v>
          </cell>
          <cell r="O661">
            <v>0</v>
          </cell>
          <cell r="S661">
            <v>0</v>
          </cell>
          <cell r="T661">
            <v>0</v>
          </cell>
        </row>
        <row r="662">
          <cell r="A662">
            <v>0</v>
          </cell>
          <cell r="B662">
            <v>1658</v>
          </cell>
          <cell r="D662">
            <v>0</v>
          </cell>
          <cell r="F662">
            <v>0</v>
          </cell>
          <cell r="J662">
            <v>0</v>
          </cell>
          <cell r="L662">
            <v>0</v>
          </cell>
          <cell r="M662">
            <v>0</v>
          </cell>
          <cell r="N662">
            <v>0</v>
          </cell>
          <cell r="O662">
            <v>0</v>
          </cell>
          <cell r="S662">
            <v>0</v>
          </cell>
          <cell r="T662">
            <v>0</v>
          </cell>
        </row>
        <row r="663">
          <cell r="A663">
            <v>0</v>
          </cell>
          <cell r="B663">
            <v>1659</v>
          </cell>
          <cell r="D663">
            <v>0</v>
          </cell>
          <cell r="F663">
            <v>0</v>
          </cell>
          <cell r="J663">
            <v>0</v>
          </cell>
          <cell r="L663">
            <v>0</v>
          </cell>
          <cell r="M663">
            <v>0</v>
          </cell>
          <cell r="N663">
            <v>0</v>
          </cell>
          <cell r="O663">
            <v>0</v>
          </cell>
          <cell r="S663">
            <v>0</v>
          </cell>
          <cell r="T663">
            <v>0</v>
          </cell>
        </row>
        <row r="664">
          <cell r="A664">
            <v>0</v>
          </cell>
          <cell r="B664">
            <v>1660</v>
          </cell>
          <cell r="D664">
            <v>0</v>
          </cell>
          <cell r="F664">
            <v>0</v>
          </cell>
          <cell r="J664">
            <v>0</v>
          </cell>
          <cell r="L664">
            <v>0</v>
          </cell>
          <cell r="M664">
            <v>0</v>
          </cell>
          <cell r="N664">
            <v>0</v>
          </cell>
          <cell r="O664">
            <v>0</v>
          </cell>
          <cell r="S664">
            <v>0</v>
          </cell>
          <cell r="T664">
            <v>0</v>
          </cell>
        </row>
        <row r="665">
          <cell r="A665">
            <v>0</v>
          </cell>
          <cell r="B665">
            <v>1661</v>
          </cell>
          <cell r="D665">
            <v>0</v>
          </cell>
          <cell r="F665">
            <v>0</v>
          </cell>
          <cell r="J665">
            <v>0</v>
          </cell>
          <cell r="L665">
            <v>0</v>
          </cell>
          <cell r="M665">
            <v>0</v>
          </cell>
          <cell r="N665">
            <v>0</v>
          </cell>
          <cell r="O665">
            <v>0</v>
          </cell>
          <cell r="S665">
            <v>0</v>
          </cell>
          <cell r="T665">
            <v>0</v>
          </cell>
        </row>
        <row r="666">
          <cell r="A666">
            <v>0</v>
          </cell>
          <cell r="B666">
            <v>1662</v>
          </cell>
          <cell r="D666">
            <v>0</v>
          </cell>
          <cell r="F666">
            <v>0</v>
          </cell>
          <cell r="J666">
            <v>0</v>
          </cell>
          <cell r="L666">
            <v>0</v>
          </cell>
          <cell r="M666">
            <v>0</v>
          </cell>
          <cell r="N666">
            <v>0</v>
          </cell>
          <cell r="O666">
            <v>0</v>
          </cell>
          <cell r="S666">
            <v>0</v>
          </cell>
          <cell r="T666">
            <v>0</v>
          </cell>
        </row>
        <row r="667">
          <cell r="A667">
            <v>0</v>
          </cell>
          <cell r="B667">
            <v>1663</v>
          </cell>
          <cell r="D667">
            <v>0</v>
          </cell>
          <cell r="F667">
            <v>0</v>
          </cell>
          <cell r="J667">
            <v>0</v>
          </cell>
          <cell r="L667">
            <v>0</v>
          </cell>
          <cell r="M667">
            <v>0</v>
          </cell>
          <cell r="N667">
            <v>0</v>
          </cell>
          <cell r="O667">
            <v>0</v>
          </cell>
          <cell r="S667">
            <v>0</v>
          </cell>
          <cell r="T667">
            <v>0</v>
          </cell>
        </row>
        <row r="668">
          <cell r="A668">
            <v>0</v>
          </cell>
          <cell r="B668">
            <v>1664</v>
          </cell>
          <cell r="D668">
            <v>0</v>
          </cell>
          <cell r="F668">
            <v>0</v>
          </cell>
          <cell r="J668">
            <v>0</v>
          </cell>
          <cell r="L668">
            <v>0</v>
          </cell>
          <cell r="M668">
            <v>0</v>
          </cell>
          <cell r="N668">
            <v>0</v>
          </cell>
          <cell r="O668">
            <v>0</v>
          </cell>
          <cell r="S668">
            <v>0</v>
          </cell>
          <cell r="T668">
            <v>0</v>
          </cell>
        </row>
        <row r="669">
          <cell r="A669">
            <v>0</v>
          </cell>
          <cell r="B669">
            <v>1665</v>
          </cell>
          <cell r="D669">
            <v>0</v>
          </cell>
          <cell r="F669">
            <v>0</v>
          </cell>
          <cell r="J669">
            <v>0</v>
          </cell>
          <cell r="L669">
            <v>0</v>
          </cell>
          <cell r="M669">
            <v>0</v>
          </cell>
          <cell r="N669">
            <v>0</v>
          </cell>
          <cell r="O669">
            <v>0</v>
          </cell>
          <cell r="S669">
            <v>0</v>
          </cell>
          <cell r="T669">
            <v>0</v>
          </cell>
        </row>
        <row r="670">
          <cell r="A670">
            <v>0</v>
          </cell>
          <cell r="B670">
            <v>1666</v>
          </cell>
          <cell r="D670">
            <v>0</v>
          </cell>
          <cell r="F670">
            <v>0</v>
          </cell>
          <cell r="J670">
            <v>0</v>
          </cell>
          <cell r="L670">
            <v>0</v>
          </cell>
          <cell r="M670">
            <v>0</v>
          </cell>
          <cell r="N670">
            <v>0</v>
          </cell>
          <cell r="O670">
            <v>0</v>
          </cell>
          <cell r="S670">
            <v>0</v>
          </cell>
          <cell r="T670">
            <v>0</v>
          </cell>
        </row>
        <row r="671">
          <cell r="A671">
            <v>0</v>
          </cell>
          <cell r="B671">
            <v>1667</v>
          </cell>
          <cell r="D671">
            <v>0</v>
          </cell>
          <cell r="F671">
            <v>0</v>
          </cell>
          <cell r="J671">
            <v>0</v>
          </cell>
          <cell r="L671">
            <v>0</v>
          </cell>
          <cell r="M671">
            <v>0</v>
          </cell>
          <cell r="N671">
            <v>0</v>
          </cell>
          <cell r="O671">
            <v>0</v>
          </cell>
          <cell r="S671">
            <v>0</v>
          </cell>
          <cell r="T671">
            <v>0</v>
          </cell>
        </row>
        <row r="672">
          <cell r="A672">
            <v>0</v>
          </cell>
          <cell r="B672">
            <v>1668</v>
          </cell>
          <cell r="D672">
            <v>0</v>
          </cell>
          <cell r="F672">
            <v>0</v>
          </cell>
          <cell r="J672">
            <v>0</v>
          </cell>
          <cell r="L672">
            <v>0</v>
          </cell>
          <cell r="M672">
            <v>0</v>
          </cell>
          <cell r="N672">
            <v>0</v>
          </cell>
          <cell r="O672">
            <v>0</v>
          </cell>
          <cell r="S672">
            <v>0</v>
          </cell>
          <cell r="T672">
            <v>0</v>
          </cell>
        </row>
        <row r="673">
          <cell r="A673">
            <v>0</v>
          </cell>
          <cell r="B673">
            <v>1669</v>
          </cell>
          <cell r="D673">
            <v>0</v>
          </cell>
          <cell r="F673">
            <v>0</v>
          </cell>
          <cell r="J673">
            <v>0</v>
          </cell>
          <cell r="L673">
            <v>0</v>
          </cell>
          <cell r="M673">
            <v>0</v>
          </cell>
          <cell r="N673">
            <v>0</v>
          </cell>
          <cell r="O673">
            <v>0</v>
          </cell>
          <cell r="S673">
            <v>0</v>
          </cell>
          <cell r="T673">
            <v>0</v>
          </cell>
        </row>
        <row r="674">
          <cell r="A674">
            <v>0</v>
          </cell>
          <cell r="B674">
            <v>1670</v>
          </cell>
          <cell r="D674">
            <v>0</v>
          </cell>
          <cell r="F674">
            <v>0</v>
          </cell>
          <cell r="J674">
            <v>0</v>
          </cell>
          <cell r="L674">
            <v>0</v>
          </cell>
          <cell r="M674">
            <v>0</v>
          </cell>
          <cell r="N674">
            <v>0</v>
          </cell>
          <cell r="O674">
            <v>0</v>
          </cell>
          <cell r="S674">
            <v>0</v>
          </cell>
          <cell r="T674">
            <v>0</v>
          </cell>
        </row>
        <row r="675">
          <cell r="A675">
            <v>0</v>
          </cell>
          <cell r="B675">
            <v>1671</v>
          </cell>
          <cell r="D675">
            <v>0</v>
          </cell>
          <cell r="F675">
            <v>0</v>
          </cell>
          <cell r="J675">
            <v>0</v>
          </cell>
          <cell r="L675">
            <v>0</v>
          </cell>
          <cell r="M675">
            <v>0</v>
          </cell>
          <cell r="N675">
            <v>0</v>
          </cell>
          <cell r="O675">
            <v>0</v>
          </cell>
          <cell r="S675">
            <v>0</v>
          </cell>
          <cell r="T675">
            <v>0</v>
          </cell>
        </row>
        <row r="676">
          <cell r="A676">
            <v>0</v>
          </cell>
          <cell r="B676">
            <v>1672</v>
          </cell>
          <cell r="D676">
            <v>0</v>
          </cell>
          <cell r="F676">
            <v>0</v>
          </cell>
          <cell r="J676">
            <v>0</v>
          </cell>
          <cell r="L676">
            <v>0</v>
          </cell>
          <cell r="M676">
            <v>0</v>
          </cell>
          <cell r="N676">
            <v>0</v>
          </cell>
          <cell r="O676">
            <v>0</v>
          </cell>
          <cell r="S676">
            <v>0</v>
          </cell>
          <cell r="T676">
            <v>0</v>
          </cell>
        </row>
        <row r="677">
          <cell r="A677">
            <v>0</v>
          </cell>
          <cell r="B677">
            <v>1673</v>
          </cell>
          <cell r="D677">
            <v>0</v>
          </cell>
          <cell r="F677">
            <v>0</v>
          </cell>
          <cell r="J677">
            <v>0</v>
          </cell>
          <cell r="L677">
            <v>0</v>
          </cell>
          <cell r="M677">
            <v>0</v>
          </cell>
          <cell r="N677">
            <v>0</v>
          </cell>
          <cell r="O677">
            <v>0</v>
          </cell>
          <cell r="S677">
            <v>0</v>
          </cell>
          <cell r="T677">
            <v>0</v>
          </cell>
        </row>
        <row r="678">
          <cell r="A678">
            <v>0</v>
          </cell>
          <cell r="B678">
            <v>1674</v>
          </cell>
          <cell r="D678">
            <v>0</v>
          </cell>
          <cell r="F678">
            <v>0</v>
          </cell>
          <cell r="J678">
            <v>0</v>
          </cell>
          <cell r="L678">
            <v>0</v>
          </cell>
          <cell r="M678">
            <v>0</v>
          </cell>
          <cell r="N678">
            <v>0</v>
          </cell>
          <cell r="O678">
            <v>0</v>
          </cell>
          <cell r="S678">
            <v>0</v>
          </cell>
          <cell r="T678">
            <v>0</v>
          </cell>
        </row>
        <row r="679">
          <cell r="A679">
            <v>0</v>
          </cell>
          <cell r="B679">
            <v>1675</v>
          </cell>
          <cell r="D679">
            <v>0</v>
          </cell>
          <cell r="F679">
            <v>0</v>
          </cell>
          <cell r="J679">
            <v>0</v>
          </cell>
          <cell r="L679">
            <v>0</v>
          </cell>
          <cell r="M679">
            <v>0</v>
          </cell>
          <cell r="N679">
            <v>0</v>
          </cell>
          <cell r="O679">
            <v>0</v>
          </cell>
          <cell r="S679">
            <v>0</v>
          </cell>
          <cell r="T679">
            <v>0</v>
          </cell>
        </row>
        <row r="680">
          <cell r="A680">
            <v>0</v>
          </cell>
          <cell r="B680">
            <v>1676</v>
          </cell>
          <cell r="D680">
            <v>0</v>
          </cell>
          <cell r="F680">
            <v>0</v>
          </cell>
          <cell r="J680">
            <v>0</v>
          </cell>
          <cell r="L680">
            <v>0</v>
          </cell>
          <cell r="M680">
            <v>0</v>
          </cell>
          <cell r="N680">
            <v>0</v>
          </cell>
          <cell r="O680">
            <v>0</v>
          </cell>
          <cell r="S680">
            <v>0</v>
          </cell>
          <cell r="T680">
            <v>0</v>
          </cell>
        </row>
        <row r="681">
          <cell r="A681">
            <v>0</v>
          </cell>
          <cell r="B681">
            <v>1677</v>
          </cell>
          <cell r="D681">
            <v>0</v>
          </cell>
          <cell r="F681">
            <v>0</v>
          </cell>
          <cell r="J681">
            <v>0</v>
          </cell>
          <cell r="L681">
            <v>0</v>
          </cell>
          <cell r="M681">
            <v>0</v>
          </cell>
          <cell r="N681">
            <v>0</v>
          </cell>
          <cell r="O681">
            <v>0</v>
          </cell>
          <cell r="S681">
            <v>0</v>
          </cell>
          <cell r="T681">
            <v>0</v>
          </cell>
        </row>
        <row r="682">
          <cell r="A682">
            <v>0</v>
          </cell>
          <cell r="B682">
            <v>1678</v>
          </cell>
          <cell r="D682">
            <v>0</v>
          </cell>
          <cell r="F682">
            <v>0</v>
          </cell>
          <cell r="J682">
            <v>0</v>
          </cell>
          <cell r="L682">
            <v>0</v>
          </cell>
          <cell r="M682">
            <v>0</v>
          </cell>
          <cell r="N682">
            <v>0</v>
          </cell>
          <cell r="O682">
            <v>0</v>
          </cell>
          <cell r="S682">
            <v>0</v>
          </cell>
          <cell r="T682">
            <v>0</v>
          </cell>
        </row>
        <row r="683">
          <cell r="A683">
            <v>0</v>
          </cell>
          <cell r="B683">
            <v>1679</v>
          </cell>
          <cell r="D683">
            <v>0</v>
          </cell>
          <cell r="F683">
            <v>0</v>
          </cell>
          <cell r="J683">
            <v>0</v>
          </cell>
          <cell r="L683">
            <v>0</v>
          </cell>
          <cell r="M683">
            <v>0</v>
          </cell>
          <cell r="N683">
            <v>0</v>
          </cell>
          <cell r="O683">
            <v>0</v>
          </cell>
          <cell r="S683">
            <v>0</v>
          </cell>
          <cell r="T683">
            <v>0</v>
          </cell>
        </row>
        <row r="684">
          <cell r="A684">
            <v>0</v>
          </cell>
          <cell r="B684">
            <v>1680</v>
          </cell>
          <cell r="D684">
            <v>0</v>
          </cell>
          <cell r="F684">
            <v>0</v>
          </cell>
          <cell r="J684">
            <v>0</v>
          </cell>
          <cell r="L684">
            <v>0</v>
          </cell>
          <cell r="M684">
            <v>0</v>
          </cell>
          <cell r="N684">
            <v>0</v>
          </cell>
          <cell r="O684">
            <v>0</v>
          </cell>
          <cell r="S684">
            <v>0</v>
          </cell>
          <cell r="T684">
            <v>0</v>
          </cell>
        </row>
        <row r="685">
          <cell r="A685">
            <v>0</v>
          </cell>
          <cell r="B685">
            <v>1681</v>
          </cell>
          <cell r="D685">
            <v>0</v>
          </cell>
          <cell r="F685">
            <v>0</v>
          </cell>
          <cell r="J685">
            <v>0</v>
          </cell>
          <cell r="L685">
            <v>0</v>
          </cell>
          <cell r="M685">
            <v>0</v>
          </cell>
          <cell r="N685">
            <v>0</v>
          </cell>
          <cell r="O685">
            <v>0</v>
          </cell>
          <cell r="S685">
            <v>0</v>
          </cell>
          <cell r="T685">
            <v>0</v>
          </cell>
        </row>
        <row r="686">
          <cell r="A686">
            <v>0</v>
          </cell>
          <cell r="B686">
            <v>1682</v>
          </cell>
          <cell r="D686">
            <v>0</v>
          </cell>
          <cell r="F686">
            <v>0</v>
          </cell>
          <cell r="J686">
            <v>0</v>
          </cell>
          <cell r="L686">
            <v>0</v>
          </cell>
          <cell r="M686">
            <v>0</v>
          </cell>
          <cell r="N686">
            <v>0</v>
          </cell>
          <cell r="O686">
            <v>0</v>
          </cell>
          <cell r="S686">
            <v>0</v>
          </cell>
          <cell r="T686">
            <v>0</v>
          </cell>
        </row>
        <row r="687">
          <cell r="A687">
            <v>0</v>
          </cell>
          <cell r="B687">
            <v>1683</v>
          </cell>
          <cell r="D687">
            <v>0</v>
          </cell>
          <cell r="F687">
            <v>0</v>
          </cell>
          <cell r="J687">
            <v>0</v>
          </cell>
          <cell r="L687">
            <v>0</v>
          </cell>
          <cell r="M687">
            <v>0</v>
          </cell>
          <cell r="N687">
            <v>0</v>
          </cell>
          <cell r="O687">
            <v>0</v>
          </cell>
          <cell r="S687">
            <v>0</v>
          </cell>
          <cell r="T687">
            <v>0</v>
          </cell>
        </row>
        <row r="688">
          <cell r="A688">
            <v>0</v>
          </cell>
          <cell r="B688">
            <v>1684</v>
          </cell>
          <cell r="D688">
            <v>0</v>
          </cell>
          <cell r="F688">
            <v>0</v>
          </cell>
          <cell r="J688">
            <v>0</v>
          </cell>
          <cell r="L688">
            <v>0</v>
          </cell>
          <cell r="M688">
            <v>0</v>
          </cell>
          <cell r="N688">
            <v>0</v>
          </cell>
          <cell r="O688">
            <v>0</v>
          </cell>
          <cell r="S688">
            <v>0</v>
          </cell>
          <cell r="T688">
            <v>0</v>
          </cell>
        </row>
        <row r="689">
          <cell r="A689">
            <v>0</v>
          </cell>
          <cell r="B689">
            <v>1685</v>
          </cell>
          <cell r="D689">
            <v>0</v>
          </cell>
          <cell r="F689">
            <v>0</v>
          </cell>
          <cell r="J689">
            <v>0</v>
          </cell>
          <cell r="L689">
            <v>0</v>
          </cell>
          <cell r="M689">
            <v>0</v>
          </cell>
          <cell r="N689">
            <v>0</v>
          </cell>
          <cell r="O689">
            <v>0</v>
          </cell>
          <cell r="S689">
            <v>0</v>
          </cell>
          <cell r="T689">
            <v>0</v>
          </cell>
        </row>
        <row r="690">
          <cell r="A690">
            <v>0</v>
          </cell>
          <cell r="B690">
            <v>1686</v>
          </cell>
          <cell r="D690">
            <v>0</v>
          </cell>
          <cell r="F690">
            <v>0</v>
          </cell>
          <cell r="J690">
            <v>0</v>
          </cell>
          <cell r="L690">
            <v>0</v>
          </cell>
          <cell r="M690">
            <v>0</v>
          </cell>
          <cell r="N690">
            <v>0</v>
          </cell>
          <cell r="O690">
            <v>0</v>
          </cell>
          <cell r="S690">
            <v>0</v>
          </cell>
          <cell r="T690">
            <v>0</v>
          </cell>
        </row>
        <row r="691">
          <cell r="A691">
            <v>0</v>
          </cell>
          <cell r="B691">
            <v>1687</v>
          </cell>
          <cell r="D691">
            <v>0</v>
          </cell>
          <cell r="F691">
            <v>0</v>
          </cell>
          <cell r="J691">
            <v>0</v>
          </cell>
          <cell r="L691">
            <v>0</v>
          </cell>
          <cell r="M691">
            <v>0</v>
          </cell>
          <cell r="N691">
            <v>0</v>
          </cell>
          <cell r="O691">
            <v>0</v>
          </cell>
          <cell r="S691">
            <v>0</v>
          </cell>
          <cell r="T691">
            <v>0</v>
          </cell>
        </row>
        <row r="692">
          <cell r="A692">
            <v>0</v>
          </cell>
          <cell r="B692">
            <v>1688</v>
          </cell>
          <cell r="D692">
            <v>0</v>
          </cell>
          <cell r="F692">
            <v>0</v>
          </cell>
          <cell r="J692">
            <v>0</v>
          </cell>
          <cell r="L692">
            <v>0</v>
          </cell>
          <cell r="M692">
            <v>0</v>
          </cell>
          <cell r="N692">
            <v>0</v>
          </cell>
          <cell r="O692">
            <v>0</v>
          </cell>
          <cell r="S692">
            <v>0</v>
          </cell>
          <cell r="T692">
            <v>0</v>
          </cell>
        </row>
        <row r="693">
          <cell r="A693">
            <v>0</v>
          </cell>
          <cell r="B693">
            <v>1689</v>
          </cell>
          <cell r="D693">
            <v>0</v>
          </cell>
          <cell r="F693">
            <v>0</v>
          </cell>
          <cell r="J693">
            <v>0</v>
          </cell>
          <cell r="L693">
            <v>0</v>
          </cell>
          <cell r="M693">
            <v>0</v>
          </cell>
          <cell r="N693">
            <v>0</v>
          </cell>
          <cell r="O693">
            <v>0</v>
          </cell>
          <cell r="S693">
            <v>0</v>
          </cell>
          <cell r="T693">
            <v>0</v>
          </cell>
        </row>
        <row r="694">
          <cell r="A694">
            <v>0</v>
          </cell>
          <cell r="B694">
            <v>1690</v>
          </cell>
          <cell r="D694">
            <v>0</v>
          </cell>
          <cell r="F694">
            <v>0</v>
          </cell>
          <cell r="J694">
            <v>0</v>
          </cell>
          <cell r="L694">
            <v>0</v>
          </cell>
          <cell r="M694">
            <v>0</v>
          </cell>
          <cell r="N694">
            <v>0</v>
          </cell>
          <cell r="O694">
            <v>0</v>
          </cell>
          <cell r="S694">
            <v>0</v>
          </cell>
          <cell r="T694">
            <v>0</v>
          </cell>
        </row>
        <row r="695">
          <cell r="A695">
            <v>0</v>
          </cell>
          <cell r="B695">
            <v>1691</v>
          </cell>
          <cell r="D695">
            <v>0</v>
          </cell>
          <cell r="F695">
            <v>0</v>
          </cell>
          <cell r="J695">
            <v>0</v>
          </cell>
          <cell r="L695">
            <v>0</v>
          </cell>
          <cell r="M695">
            <v>0</v>
          </cell>
          <cell r="N695">
            <v>0</v>
          </cell>
          <cell r="O695">
            <v>0</v>
          </cell>
          <cell r="S695">
            <v>0</v>
          </cell>
          <cell r="T695">
            <v>0</v>
          </cell>
        </row>
        <row r="696">
          <cell r="A696">
            <v>0</v>
          </cell>
          <cell r="B696">
            <v>1692</v>
          </cell>
          <cell r="D696">
            <v>0</v>
          </cell>
          <cell r="F696">
            <v>0</v>
          </cell>
          <cell r="J696">
            <v>0</v>
          </cell>
          <cell r="L696">
            <v>0</v>
          </cell>
          <cell r="M696">
            <v>0</v>
          </cell>
          <cell r="N696">
            <v>0</v>
          </cell>
          <cell r="O696">
            <v>0</v>
          </cell>
          <cell r="S696">
            <v>0</v>
          </cell>
          <cell r="T696">
            <v>0</v>
          </cell>
        </row>
        <row r="697">
          <cell r="A697">
            <v>0</v>
          </cell>
          <cell r="B697">
            <v>1693</v>
          </cell>
          <cell r="D697">
            <v>0</v>
          </cell>
          <cell r="F697">
            <v>0</v>
          </cell>
          <cell r="J697">
            <v>0</v>
          </cell>
          <cell r="L697">
            <v>0</v>
          </cell>
          <cell r="M697">
            <v>0</v>
          </cell>
          <cell r="N697">
            <v>0</v>
          </cell>
          <cell r="O697">
            <v>0</v>
          </cell>
          <cell r="S697">
            <v>0</v>
          </cell>
          <cell r="T697">
            <v>0</v>
          </cell>
        </row>
        <row r="698">
          <cell r="A698">
            <v>0</v>
          </cell>
          <cell r="B698">
            <v>1694</v>
          </cell>
          <cell r="D698">
            <v>0</v>
          </cell>
          <cell r="F698">
            <v>0</v>
          </cell>
          <cell r="J698">
            <v>0</v>
          </cell>
          <cell r="L698">
            <v>0</v>
          </cell>
          <cell r="M698">
            <v>0</v>
          </cell>
          <cell r="N698">
            <v>0</v>
          </cell>
          <cell r="O698">
            <v>0</v>
          </cell>
          <cell r="S698">
            <v>0</v>
          </cell>
          <cell r="T698">
            <v>0</v>
          </cell>
        </row>
        <row r="699">
          <cell r="A699">
            <v>0</v>
          </cell>
          <cell r="B699">
            <v>1695</v>
          </cell>
          <cell r="D699">
            <v>0</v>
          </cell>
          <cell r="F699">
            <v>0</v>
          </cell>
          <cell r="J699">
            <v>0</v>
          </cell>
          <cell r="L699">
            <v>0</v>
          </cell>
          <cell r="M699">
            <v>0</v>
          </cell>
          <cell r="N699">
            <v>0</v>
          </cell>
          <cell r="O699">
            <v>0</v>
          </cell>
          <cell r="S699">
            <v>0</v>
          </cell>
          <cell r="T699">
            <v>0</v>
          </cell>
        </row>
        <row r="700">
          <cell r="A700">
            <v>0</v>
          </cell>
          <cell r="B700">
            <v>1696</v>
          </cell>
          <cell r="D700">
            <v>0</v>
          </cell>
          <cell r="F700">
            <v>0</v>
          </cell>
          <cell r="J700">
            <v>0</v>
          </cell>
          <cell r="L700">
            <v>0</v>
          </cell>
          <cell r="M700">
            <v>0</v>
          </cell>
          <cell r="N700">
            <v>0</v>
          </cell>
          <cell r="O700">
            <v>0</v>
          </cell>
          <cell r="S700">
            <v>0</v>
          </cell>
          <cell r="T700">
            <v>0</v>
          </cell>
        </row>
        <row r="701">
          <cell r="A701">
            <v>0</v>
          </cell>
          <cell r="B701">
            <v>1697</v>
          </cell>
          <cell r="D701">
            <v>0</v>
          </cell>
          <cell r="F701">
            <v>0</v>
          </cell>
          <cell r="J701">
            <v>0</v>
          </cell>
          <cell r="L701">
            <v>0</v>
          </cell>
          <cell r="M701">
            <v>0</v>
          </cell>
          <cell r="N701">
            <v>0</v>
          </cell>
          <cell r="O701">
            <v>0</v>
          </cell>
          <cell r="S701">
            <v>0</v>
          </cell>
          <cell r="T701">
            <v>0</v>
          </cell>
        </row>
        <row r="702">
          <cell r="A702">
            <v>0</v>
          </cell>
          <cell r="B702">
            <v>1698</v>
          </cell>
          <cell r="D702">
            <v>0</v>
          </cell>
          <cell r="F702">
            <v>0</v>
          </cell>
          <cell r="J702">
            <v>0</v>
          </cell>
          <cell r="L702">
            <v>0</v>
          </cell>
          <cell r="M702">
            <v>0</v>
          </cell>
          <cell r="N702">
            <v>0</v>
          </cell>
          <cell r="O702">
            <v>0</v>
          </cell>
          <cell r="S702">
            <v>0</v>
          </cell>
          <cell r="T702">
            <v>0</v>
          </cell>
        </row>
        <row r="703">
          <cell r="A703">
            <v>0</v>
          </cell>
          <cell r="B703">
            <v>1699</v>
          </cell>
          <cell r="D703">
            <v>0</v>
          </cell>
          <cell r="F703">
            <v>0</v>
          </cell>
          <cell r="J703">
            <v>0</v>
          </cell>
          <cell r="L703">
            <v>0</v>
          </cell>
          <cell r="M703">
            <v>0</v>
          </cell>
          <cell r="N703">
            <v>0</v>
          </cell>
          <cell r="O703">
            <v>0</v>
          </cell>
          <cell r="S703">
            <v>0</v>
          </cell>
          <cell r="T703">
            <v>0</v>
          </cell>
        </row>
        <row r="704">
          <cell r="A704">
            <v>0</v>
          </cell>
          <cell r="B704">
            <v>1700</v>
          </cell>
          <cell r="D704">
            <v>0</v>
          </cell>
          <cell r="F704">
            <v>0</v>
          </cell>
          <cell r="J704">
            <v>0</v>
          </cell>
          <cell r="L704">
            <v>0</v>
          </cell>
          <cell r="M704">
            <v>0</v>
          </cell>
          <cell r="N704">
            <v>0</v>
          </cell>
          <cell r="O704">
            <v>0</v>
          </cell>
          <cell r="S704">
            <v>0</v>
          </cell>
          <cell r="T704">
            <v>0</v>
          </cell>
        </row>
        <row r="705">
          <cell r="A705">
            <v>0</v>
          </cell>
          <cell r="B705">
            <v>1701</v>
          </cell>
          <cell r="D705">
            <v>0</v>
          </cell>
          <cell r="F705">
            <v>0</v>
          </cell>
          <cell r="J705">
            <v>0</v>
          </cell>
          <cell r="L705">
            <v>0</v>
          </cell>
          <cell r="M705">
            <v>0</v>
          </cell>
          <cell r="N705">
            <v>0</v>
          </cell>
          <cell r="O705">
            <v>0</v>
          </cell>
          <cell r="S705">
            <v>0</v>
          </cell>
          <cell r="T705">
            <v>0</v>
          </cell>
        </row>
        <row r="706">
          <cell r="A706">
            <v>0</v>
          </cell>
          <cell r="B706">
            <v>1702</v>
          </cell>
          <cell r="D706">
            <v>0</v>
          </cell>
          <cell r="F706">
            <v>0</v>
          </cell>
          <cell r="J706">
            <v>0</v>
          </cell>
          <cell r="L706">
            <v>0</v>
          </cell>
          <cell r="M706">
            <v>0</v>
          </cell>
          <cell r="N706">
            <v>0</v>
          </cell>
          <cell r="O706">
            <v>0</v>
          </cell>
          <cell r="S706">
            <v>0</v>
          </cell>
          <cell r="T706">
            <v>0</v>
          </cell>
        </row>
        <row r="707">
          <cell r="A707">
            <v>0</v>
          </cell>
          <cell r="B707">
            <v>1703</v>
          </cell>
          <cell r="D707">
            <v>0</v>
          </cell>
          <cell r="F707">
            <v>0</v>
          </cell>
          <cell r="J707">
            <v>0</v>
          </cell>
          <cell r="L707">
            <v>0</v>
          </cell>
          <cell r="M707">
            <v>0</v>
          </cell>
          <cell r="N707">
            <v>0</v>
          </cell>
          <cell r="O707">
            <v>0</v>
          </cell>
          <cell r="S707">
            <v>0</v>
          </cell>
          <cell r="T707">
            <v>0</v>
          </cell>
        </row>
        <row r="708">
          <cell r="A708">
            <v>0</v>
          </cell>
          <cell r="B708">
            <v>1704</v>
          </cell>
          <cell r="D708">
            <v>0</v>
          </cell>
          <cell r="F708">
            <v>0</v>
          </cell>
          <cell r="J708">
            <v>0</v>
          </cell>
          <cell r="L708">
            <v>0</v>
          </cell>
          <cell r="M708">
            <v>0</v>
          </cell>
          <cell r="N708">
            <v>0</v>
          </cell>
          <cell r="O708">
            <v>0</v>
          </cell>
          <cell r="S708">
            <v>0</v>
          </cell>
          <cell r="T708">
            <v>0</v>
          </cell>
        </row>
        <row r="709">
          <cell r="A709">
            <v>0</v>
          </cell>
          <cell r="B709">
            <v>1705</v>
          </cell>
          <cell r="D709">
            <v>0</v>
          </cell>
          <cell r="F709">
            <v>0</v>
          </cell>
          <cell r="J709">
            <v>0</v>
          </cell>
          <cell r="L709">
            <v>0</v>
          </cell>
          <cell r="M709">
            <v>0</v>
          </cell>
          <cell r="N709">
            <v>0</v>
          </cell>
          <cell r="O709">
            <v>0</v>
          </cell>
          <cell r="S709">
            <v>0</v>
          </cell>
          <cell r="T709">
            <v>0</v>
          </cell>
        </row>
        <row r="710">
          <cell r="A710">
            <v>0</v>
          </cell>
          <cell r="B710">
            <v>1706</v>
          </cell>
          <cell r="D710">
            <v>0</v>
          </cell>
          <cell r="F710">
            <v>0</v>
          </cell>
          <cell r="J710">
            <v>0</v>
          </cell>
          <cell r="L710">
            <v>0</v>
          </cell>
          <cell r="M710">
            <v>0</v>
          </cell>
          <cell r="N710">
            <v>0</v>
          </cell>
          <cell r="O710">
            <v>0</v>
          </cell>
          <cell r="S710">
            <v>0</v>
          </cell>
          <cell r="T710">
            <v>0</v>
          </cell>
        </row>
        <row r="711">
          <cell r="A711">
            <v>0</v>
          </cell>
          <cell r="B711">
            <v>1707</v>
          </cell>
          <cell r="D711">
            <v>0</v>
          </cell>
          <cell r="F711">
            <v>0</v>
          </cell>
          <cell r="J711">
            <v>0</v>
          </cell>
          <cell r="L711">
            <v>0</v>
          </cell>
          <cell r="M711">
            <v>0</v>
          </cell>
          <cell r="N711">
            <v>0</v>
          </cell>
          <cell r="O711">
            <v>0</v>
          </cell>
          <cell r="S711">
            <v>0</v>
          </cell>
          <cell r="T711">
            <v>0</v>
          </cell>
        </row>
        <row r="712">
          <cell r="A712">
            <v>0</v>
          </cell>
          <cell r="B712">
            <v>1708</v>
          </cell>
          <cell r="D712">
            <v>0</v>
          </cell>
          <cell r="F712">
            <v>0</v>
          </cell>
          <cell r="J712">
            <v>0</v>
          </cell>
          <cell r="L712">
            <v>0</v>
          </cell>
          <cell r="M712">
            <v>0</v>
          </cell>
          <cell r="N712">
            <v>0</v>
          </cell>
          <cell r="O712">
            <v>0</v>
          </cell>
          <cell r="S712">
            <v>0</v>
          </cell>
          <cell r="T712">
            <v>0</v>
          </cell>
        </row>
        <row r="713">
          <cell r="A713">
            <v>0</v>
          </cell>
          <cell r="B713">
            <v>1709</v>
          </cell>
          <cell r="D713">
            <v>0</v>
          </cell>
          <cell r="F713">
            <v>0</v>
          </cell>
          <cell r="J713">
            <v>0</v>
          </cell>
          <cell r="L713">
            <v>0</v>
          </cell>
          <cell r="M713">
            <v>0</v>
          </cell>
          <cell r="N713">
            <v>0</v>
          </cell>
          <cell r="O713">
            <v>0</v>
          </cell>
          <cell r="S713">
            <v>0</v>
          </cell>
          <cell r="T713">
            <v>0</v>
          </cell>
        </row>
        <row r="714">
          <cell r="A714">
            <v>0</v>
          </cell>
          <cell r="B714">
            <v>1710</v>
          </cell>
          <cell r="D714">
            <v>0</v>
          </cell>
          <cell r="F714">
            <v>0</v>
          </cell>
          <cell r="J714">
            <v>0</v>
          </cell>
          <cell r="L714">
            <v>0</v>
          </cell>
          <cell r="M714">
            <v>0</v>
          </cell>
          <cell r="N714">
            <v>0</v>
          </cell>
          <cell r="O714">
            <v>0</v>
          </cell>
          <cell r="S714">
            <v>0</v>
          </cell>
          <cell r="T714">
            <v>0</v>
          </cell>
        </row>
        <row r="715">
          <cell r="A715">
            <v>0</v>
          </cell>
          <cell r="B715">
            <v>1711</v>
          </cell>
          <cell r="D715">
            <v>0</v>
          </cell>
          <cell r="F715">
            <v>0</v>
          </cell>
          <cell r="J715">
            <v>0</v>
          </cell>
          <cell r="L715">
            <v>0</v>
          </cell>
          <cell r="M715">
            <v>0</v>
          </cell>
          <cell r="N715">
            <v>0</v>
          </cell>
          <cell r="O715">
            <v>0</v>
          </cell>
          <cell r="S715">
            <v>0</v>
          </cell>
          <cell r="T715">
            <v>0</v>
          </cell>
        </row>
        <row r="716">
          <cell r="A716">
            <v>0</v>
          </cell>
          <cell r="B716">
            <v>1712</v>
          </cell>
          <cell r="D716">
            <v>0</v>
          </cell>
          <cell r="F716">
            <v>0</v>
          </cell>
          <cell r="J716">
            <v>0</v>
          </cell>
          <cell r="L716">
            <v>0</v>
          </cell>
          <cell r="M716">
            <v>0</v>
          </cell>
          <cell r="N716">
            <v>0</v>
          </cell>
          <cell r="O716">
            <v>0</v>
          </cell>
          <cell r="S716">
            <v>0</v>
          </cell>
          <cell r="T716">
            <v>0</v>
          </cell>
        </row>
        <row r="717">
          <cell r="A717">
            <v>0</v>
          </cell>
          <cell r="B717">
            <v>1713</v>
          </cell>
          <cell r="D717">
            <v>0</v>
          </cell>
          <cell r="F717">
            <v>0</v>
          </cell>
          <cell r="J717">
            <v>0</v>
          </cell>
          <cell r="L717">
            <v>0</v>
          </cell>
          <cell r="M717">
            <v>0</v>
          </cell>
          <cell r="N717">
            <v>0</v>
          </cell>
          <cell r="O717">
            <v>0</v>
          </cell>
          <cell r="S717">
            <v>0</v>
          </cell>
          <cell r="T717">
            <v>0</v>
          </cell>
        </row>
        <row r="718">
          <cell r="A718">
            <v>0</v>
          </cell>
          <cell r="B718">
            <v>1714</v>
          </cell>
          <cell r="D718">
            <v>0</v>
          </cell>
          <cell r="F718">
            <v>0</v>
          </cell>
          <cell r="J718">
            <v>0</v>
          </cell>
          <cell r="L718">
            <v>0</v>
          </cell>
          <cell r="M718">
            <v>0</v>
          </cell>
          <cell r="N718">
            <v>0</v>
          </cell>
          <cell r="O718">
            <v>0</v>
          </cell>
          <cell r="S718">
            <v>0</v>
          </cell>
          <cell r="T718">
            <v>0</v>
          </cell>
        </row>
        <row r="719">
          <cell r="A719">
            <v>0</v>
          </cell>
          <cell r="B719">
            <v>1715</v>
          </cell>
          <cell r="D719">
            <v>0</v>
          </cell>
          <cell r="F719">
            <v>0</v>
          </cell>
          <cell r="J719">
            <v>0</v>
          </cell>
          <cell r="L719">
            <v>0</v>
          </cell>
          <cell r="M719">
            <v>0</v>
          </cell>
          <cell r="N719">
            <v>0</v>
          </cell>
          <cell r="O719">
            <v>0</v>
          </cell>
          <cell r="S719">
            <v>0</v>
          </cell>
          <cell r="T719">
            <v>0</v>
          </cell>
        </row>
        <row r="720">
          <cell r="A720">
            <v>0</v>
          </cell>
          <cell r="B720">
            <v>1716</v>
          </cell>
          <cell r="D720">
            <v>0</v>
          </cell>
          <cell r="F720">
            <v>0</v>
          </cell>
          <cell r="J720">
            <v>0</v>
          </cell>
          <cell r="L720">
            <v>0</v>
          </cell>
          <cell r="M720">
            <v>0</v>
          </cell>
          <cell r="N720">
            <v>0</v>
          </cell>
          <cell r="O720">
            <v>0</v>
          </cell>
          <cell r="S720">
            <v>0</v>
          </cell>
          <cell r="T720">
            <v>0</v>
          </cell>
        </row>
        <row r="721">
          <cell r="A721">
            <v>0</v>
          </cell>
          <cell r="B721">
            <v>1717</v>
          </cell>
          <cell r="D721">
            <v>0</v>
          </cell>
          <cell r="F721">
            <v>0</v>
          </cell>
          <cell r="J721">
            <v>0</v>
          </cell>
          <cell r="L721">
            <v>0</v>
          </cell>
          <cell r="M721">
            <v>0</v>
          </cell>
          <cell r="N721">
            <v>0</v>
          </cell>
          <cell r="O721">
            <v>0</v>
          </cell>
          <cell r="S721">
            <v>0</v>
          </cell>
          <cell r="T721">
            <v>0</v>
          </cell>
        </row>
        <row r="722">
          <cell r="A722">
            <v>0</v>
          </cell>
          <cell r="B722">
            <v>1718</v>
          </cell>
          <cell r="D722">
            <v>0</v>
          </cell>
          <cell r="F722">
            <v>0</v>
          </cell>
          <cell r="J722">
            <v>0</v>
          </cell>
          <cell r="L722">
            <v>0</v>
          </cell>
          <cell r="M722">
            <v>0</v>
          </cell>
          <cell r="N722">
            <v>0</v>
          </cell>
          <cell r="O722">
            <v>0</v>
          </cell>
          <cell r="S722">
            <v>0</v>
          </cell>
          <cell r="T722">
            <v>0</v>
          </cell>
        </row>
        <row r="723">
          <cell r="A723">
            <v>0</v>
          </cell>
          <cell r="B723">
            <v>1719</v>
          </cell>
          <cell r="D723">
            <v>0</v>
          </cell>
          <cell r="F723">
            <v>0</v>
          </cell>
          <cell r="J723">
            <v>0</v>
          </cell>
          <cell r="L723">
            <v>0</v>
          </cell>
          <cell r="M723">
            <v>0</v>
          </cell>
          <cell r="N723">
            <v>0</v>
          </cell>
          <cell r="O723">
            <v>0</v>
          </cell>
          <cell r="S723">
            <v>0</v>
          </cell>
          <cell r="T723">
            <v>0</v>
          </cell>
        </row>
        <row r="724">
          <cell r="A724">
            <v>0</v>
          </cell>
          <cell r="B724">
            <v>1720</v>
          </cell>
          <cell r="D724">
            <v>0</v>
          </cell>
          <cell r="F724">
            <v>0</v>
          </cell>
          <cell r="J724">
            <v>0</v>
          </cell>
          <cell r="L724">
            <v>0</v>
          </cell>
          <cell r="M724">
            <v>0</v>
          </cell>
          <cell r="N724">
            <v>0</v>
          </cell>
          <cell r="O724">
            <v>0</v>
          </cell>
          <cell r="S724">
            <v>0</v>
          </cell>
          <cell r="T724">
            <v>0</v>
          </cell>
        </row>
        <row r="725">
          <cell r="A725">
            <v>0</v>
          </cell>
          <cell r="B725">
            <v>1721</v>
          </cell>
          <cell r="D725">
            <v>0</v>
          </cell>
          <cell r="F725">
            <v>0</v>
          </cell>
          <cell r="J725">
            <v>0</v>
          </cell>
          <cell r="L725">
            <v>0</v>
          </cell>
          <cell r="M725">
            <v>0</v>
          </cell>
          <cell r="N725">
            <v>0</v>
          </cell>
          <cell r="O725">
            <v>0</v>
          </cell>
          <cell r="S725">
            <v>0</v>
          </cell>
          <cell r="T725">
            <v>0</v>
          </cell>
        </row>
        <row r="726">
          <cell r="A726">
            <v>0</v>
          </cell>
          <cell r="B726">
            <v>1722</v>
          </cell>
          <cell r="D726">
            <v>0</v>
          </cell>
          <cell r="F726">
            <v>0</v>
          </cell>
          <cell r="J726">
            <v>0</v>
          </cell>
          <cell r="L726">
            <v>0</v>
          </cell>
          <cell r="M726">
            <v>0</v>
          </cell>
          <cell r="N726">
            <v>0</v>
          </cell>
          <cell r="O726">
            <v>0</v>
          </cell>
          <cell r="S726">
            <v>0</v>
          </cell>
          <cell r="T726">
            <v>0</v>
          </cell>
        </row>
        <row r="727">
          <cell r="A727">
            <v>0</v>
          </cell>
          <cell r="B727">
            <v>1723</v>
          </cell>
          <cell r="D727">
            <v>0</v>
          </cell>
          <cell r="F727">
            <v>0</v>
          </cell>
          <cell r="J727">
            <v>0</v>
          </cell>
          <cell r="L727">
            <v>0</v>
          </cell>
          <cell r="M727">
            <v>0</v>
          </cell>
          <cell r="N727">
            <v>0</v>
          </cell>
          <cell r="O727">
            <v>0</v>
          </cell>
          <cell r="S727">
            <v>0</v>
          </cell>
          <cell r="T727">
            <v>0</v>
          </cell>
        </row>
        <row r="728">
          <cell r="A728">
            <v>0</v>
          </cell>
          <cell r="B728">
            <v>1724</v>
          </cell>
          <cell r="D728">
            <v>0</v>
          </cell>
          <cell r="F728">
            <v>0</v>
          </cell>
          <cell r="J728">
            <v>0</v>
          </cell>
          <cell r="L728">
            <v>0</v>
          </cell>
          <cell r="M728">
            <v>0</v>
          </cell>
          <cell r="N728">
            <v>0</v>
          </cell>
          <cell r="O728">
            <v>0</v>
          </cell>
          <cell r="S728">
            <v>0</v>
          </cell>
          <cell r="T728">
            <v>0</v>
          </cell>
        </row>
        <row r="729">
          <cell r="A729">
            <v>0</v>
          </cell>
          <cell r="B729">
            <v>1725</v>
          </cell>
          <cell r="D729">
            <v>0</v>
          </cell>
          <cell r="F729">
            <v>0</v>
          </cell>
          <cell r="J729">
            <v>0</v>
          </cell>
          <cell r="L729">
            <v>0</v>
          </cell>
          <cell r="M729">
            <v>0</v>
          </cell>
          <cell r="N729">
            <v>0</v>
          </cell>
          <cell r="O729">
            <v>0</v>
          </cell>
          <cell r="S729">
            <v>0</v>
          </cell>
          <cell r="T729">
            <v>0</v>
          </cell>
        </row>
        <row r="730">
          <cell r="A730">
            <v>0</v>
          </cell>
          <cell r="B730">
            <v>1726</v>
          </cell>
          <cell r="D730">
            <v>0</v>
          </cell>
          <cell r="F730">
            <v>0</v>
          </cell>
          <cell r="J730">
            <v>0</v>
          </cell>
          <cell r="L730">
            <v>0</v>
          </cell>
          <cell r="M730">
            <v>0</v>
          </cell>
          <cell r="N730">
            <v>0</v>
          </cell>
          <cell r="O730">
            <v>0</v>
          </cell>
          <cell r="S730">
            <v>0</v>
          </cell>
          <cell r="T730">
            <v>0</v>
          </cell>
        </row>
        <row r="731">
          <cell r="A731">
            <v>0</v>
          </cell>
          <cell r="B731">
            <v>1727</v>
          </cell>
          <cell r="D731">
            <v>0</v>
          </cell>
          <cell r="F731">
            <v>0</v>
          </cell>
          <cell r="J731">
            <v>0</v>
          </cell>
          <cell r="L731">
            <v>0</v>
          </cell>
          <cell r="M731">
            <v>0</v>
          </cell>
          <cell r="N731">
            <v>0</v>
          </cell>
          <cell r="O731">
            <v>0</v>
          </cell>
          <cell r="S731">
            <v>0</v>
          </cell>
          <cell r="T731">
            <v>0</v>
          </cell>
        </row>
        <row r="732">
          <cell r="A732">
            <v>0</v>
          </cell>
          <cell r="B732">
            <v>1728</v>
          </cell>
          <cell r="D732">
            <v>0</v>
          </cell>
          <cell r="F732">
            <v>0</v>
          </cell>
          <cell r="J732">
            <v>0</v>
          </cell>
          <cell r="L732">
            <v>0</v>
          </cell>
          <cell r="M732">
            <v>0</v>
          </cell>
          <cell r="N732">
            <v>0</v>
          </cell>
          <cell r="O732">
            <v>0</v>
          </cell>
          <cell r="S732">
            <v>0</v>
          </cell>
          <cell r="T732">
            <v>0</v>
          </cell>
        </row>
        <row r="733">
          <cell r="A733">
            <v>0</v>
          </cell>
          <cell r="B733">
            <v>1729</v>
          </cell>
          <cell r="D733">
            <v>0</v>
          </cell>
          <cell r="F733">
            <v>0</v>
          </cell>
          <cell r="J733">
            <v>0</v>
          </cell>
          <cell r="L733">
            <v>0</v>
          </cell>
          <cell r="M733">
            <v>0</v>
          </cell>
          <cell r="N733">
            <v>0</v>
          </cell>
          <cell r="O733">
            <v>0</v>
          </cell>
          <cell r="S733">
            <v>0</v>
          </cell>
          <cell r="T733">
            <v>0</v>
          </cell>
        </row>
        <row r="734">
          <cell r="A734">
            <v>0</v>
          </cell>
          <cell r="B734">
            <v>1730</v>
          </cell>
          <cell r="D734">
            <v>0</v>
          </cell>
          <cell r="F734">
            <v>0</v>
          </cell>
          <cell r="J734">
            <v>0</v>
          </cell>
          <cell r="L734">
            <v>0</v>
          </cell>
          <cell r="M734">
            <v>0</v>
          </cell>
          <cell r="N734">
            <v>0</v>
          </cell>
          <cell r="O734">
            <v>0</v>
          </cell>
          <cell r="S734">
            <v>0</v>
          </cell>
          <cell r="T734">
            <v>0</v>
          </cell>
        </row>
        <row r="735">
          <cell r="A735">
            <v>0</v>
          </cell>
          <cell r="B735">
            <v>1731</v>
          </cell>
          <cell r="D735">
            <v>0</v>
          </cell>
          <cell r="F735">
            <v>0</v>
          </cell>
          <cell r="J735">
            <v>0</v>
          </cell>
          <cell r="L735">
            <v>0</v>
          </cell>
          <cell r="M735">
            <v>0</v>
          </cell>
          <cell r="N735">
            <v>0</v>
          </cell>
          <cell r="O735">
            <v>0</v>
          </cell>
          <cell r="S735">
            <v>0</v>
          </cell>
          <cell r="T735">
            <v>0</v>
          </cell>
        </row>
        <row r="736">
          <cell r="A736">
            <v>0</v>
          </cell>
          <cell r="B736">
            <v>1732</v>
          </cell>
          <cell r="D736">
            <v>0</v>
          </cell>
          <cell r="F736">
            <v>0</v>
          </cell>
          <cell r="J736">
            <v>0</v>
          </cell>
          <cell r="L736">
            <v>0</v>
          </cell>
          <cell r="M736">
            <v>0</v>
          </cell>
          <cell r="N736">
            <v>0</v>
          </cell>
          <cell r="O736">
            <v>0</v>
          </cell>
          <cell r="S736">
            <v>0</v>
          </cell>
          <cell r="T736">
            <v>0</v>
          </cell>
        </row>
        <row r="737">
          <cell r="A737">
            <v>0</v>
          </cell>
          <cell r="B737">
            <v>1733</v>
          </cell>
          <cell r="D737">
            <v>0</v>
          </cell>
          <cell r="F737">
            <v>0</v>
          </cell>
          <cell r="J737">
            <v>0</v>
          </cell>
          <cell r="L737">
            <v>0</v>
          </cell>
          <cell r="M737">
            <v>0</v>
          </cell>
          <cell r="N737">
            <v>0</v>
          </cell>
          <cell r="O737">
            <v>0</v>
          </cell>
          <cell r="S737">
            <v>0</v>
          </cell>
          <cell r="T737">
            <v>0</v>
          </cell>
        </row>
        <row r="738">
          <cell r="A738">
            <v>0</v>
          </cell>
          <cell r="B738">
            <v>1734</v>
          </cell>
          <cell r="D738">
            <v>0</v>
          </cell>
          <cell r="F738">
            <v>0</v>
          </cell>
          <cell r="J738">
            <v>0</v>
          </cell>
          <cell r="L738">
            <v>0</v>
          </cell>
          <cell r="M738">
            <v>0</v>
          </cell>
          <cell r="N738">
            <v>0</v>
          </cell>
          <cell r="O738">
            <v>0</v>
          </cell>
          <cell r="S738">
            <v>0</v>
          </cell>
          <cell r="T738">
            <v>0</v>
          </cell>
        </row>
        <row r="739">
          <cell r="A739">
            <v>0</v>
          </cell>
          <cell r="B739">
            <v>1735</v>
          </cell>
          <cell r="D739">
            <v>0</v>
          </cell>
          <cell r="F739">
            <v>0</v>
          </cell>
          <cell r="J739">
            <v>0</v>
          </cell>
          <cell r="L739">
            <v>0</v>
          </cell>
          <cell r="M739">
            <v>0</v>
          </cell>
          <cell r="N739">
            <v>0</v>
          </cell>
          <cell r="O739">
            <v>0</v>
          </cell>
          <cell r="S739">
            <v>0</v>
          </cell>
          <cell r="T739">
            <v>0</v>
          </cell>
        </row>
        <row r="740">
          <cell r="A740">
            <v>0</v>
          </cell>
          <cell r="B740">
            <v>1736</v>
          </cell>
          <cell r="D740">
            <v>0</v>
          </cell>
          <cell r="F740">
            <v>0</v>
          </cell>
          <cell r="J740">
            <v>0</v>
          </cell>
          <cell r="L740">
            <v>0</v>
          </cell>
          <cell r="M740">
            <v>0</v>
          </cell>
          <cell r="N740">
            <v>0</v>
          </cell>
          <cell r="O740">
            <v>0</v>
          </cell>
          <cell r="S740">
            <v>0</v>
          </cell>
          <cell r="T740">
            <v>0</v>
          </cell>
        </row>
        <row r="741">
          <cell r="A741">
            <v>0</v>
          </cell>
          <cell r="B741">
            <v>1737</v>
          </cell>
          <cell r="D741">
            <v>0</v>
          </cell>
          <cell r="F741">
            <v>0</v>
          </cell>
          <cell r="J741">
            <v>0</v>
          </cell>
          <cell r="L741">
            <v>0</v>
          </cell>
          <cell r="M741">
            <v>0</v>
          </cell>
          <cell r="N741">
            <v>0</v>
          </cell>
          <cell r="O741">
            <v>0</v>
          </cell>
          <cell r="S741">
            <v>0</v>
          </cell>
          <cell r="T741">
            <v>0</v>
          </cell>
        </row>
        <row r="742">
          <cell r="A742">
            <v>0</v>
          </cell>
          <cell r="B742">
            <v>1738</v>
          </cell>
          <cell r="D742">
            <v>0</v>
          </cell>
          <cell r="F742">
            <v>0</v>
          </cell>
          <cell r="J742">
            <v>0</v>
          </cell>
          <cell r="L742">
            <v>0</v>
          </cell>
          <cell r="M742">
            <v>0</v>
          </cell>
          <cell r="N742">
            <v>0</v>
          </cell>
          <cell r="O742">
            <v>0</v>
          </cell>
          <cell r="S742">
            <v>0</v>
          </cell>
          <cell r="T742">
            <v>0</v>
          </cell>
        </row>
        <row r="743">
          <cell r="A743">
            <v>0</v>
          </cell>
          <cell r="B743">
            <v>1739</v>
          </cell>
          <cell r="D743">
            <v>0</v>
          </cell>
          <cell r="F743">
            <v>0</v>
          </cell>
          <cell r="J743">
            <v>0</v>
          </cell>
          <cell r="L743">
            <v>0</v>
          </cell>
          <cell r="M743">
            <v>0</v>
          </cell>
          <cell r="N743">
            <v>0</v>
          </cell>
          <cell r="O743">
            <v>0</v>
          </cell>
          <cell r="S743">
            <v>0</v>
          </cell>
          <cell r="T743">
            <v>0</v>
          </cell>
        </row>
        <row r="744">
          <cell r="A744">
            <v>0</v>
          </cell>
          <cell r="B744">
            <v>1740</v>
          </cell>
          <cell r="D744">
            <v>0</v>
          </cell>
          <cell r="F744">
            <v>0</v>
          </cell>
          <cell r="J744">
            <v>0</v>
          </cell>
          <cell r="L744">
            <v>0</v>
          </cell>
          <cell r="M744">
            <v>0</v>
          </cell>
          <cell r="N744">
            <v>0</v>
          </cell>
          <cell r="O744">
            <v>0</v>
          </cell>
          <cell r="S744">
            <v>0</v>
          </cell>
          <cell r="T744">
            <v>0</v>
          </cell>
        </row>
        <row r="745">
          <cell r="A745">
            <v>0</v>
          </cell>
          <cell r="B745">
            <v>1741</v>
          </cell>
          <cell r="D745">
            <v>0</v>
          </cell>
          <cell r="F745">
            <v>0</v>
          </cell>
          <cell r="J745">
            <v>0</v>
          </cell>
          <cell r="L745">
            <v>0</v>
          </cell>
          <cell r="M745">
            <v>0</v>
          </cell>
          <cell r="N745">
            <v>0</v>
          </cell>
          <cell r="O745">
            <v>0</v>
          </cell>
          <cell r="S745">
            <v>0</v>
          </cell>
          <cell r="T745">
            <v>0</v>
          </cell>
        </row>
        <row r="746">
          <cell r="A746">
            <v>0</v>
          </cell>
          <cell r="B746">
            <v>1742</v>
          </cell>
          <cell r="D746">
            <v>0</v>
          </cell>
          <cell r="F746">
            <v>0</v>
          </cell>
          <cell r="J746">
            <v>0</v>
          </cell>
          <cell r="L746">
            <v>0</v>
          </cell>
          <cell r="M746">
            <v>0</v>
          </cell>
          <cell r="N746">
            <v>0</v>
          </cell>
          <cell r="O746">
            <v>0</v>
          </cell>
          <cell r="S746">
            <v>0</v>
          </cell>
          <cell r="T746">
            <v>0</v>
          </cell>
        </row>
        <row r="747">
          <cell r="A747">
            <v>0</v>
          </cell>
          <cell r="B747">
            <v>1743</v>
          </cell>
          <cell r="D747">
            <v>0</v>
          </cell>
          <cell r="F747">
            <v>0</v>
          </cell>
          <cell r="J747">
            <v>0</v>
          </cell>
          <cell r="L747">
            <v>0</v>
          </cell>
          <cell r="M747">
            <v>0</v>
          </cell>
          <cell r="N747">
            <v>0</v>
          </cell>
          <cell r="O747">
            <v>0</v>
          </cell>
          <cell r="S747">
            <v>0</v>
          </cell>
          <cell r="T747">
            <v>0</v>
          </cell>
        </row>
        <row r="748">
          <cell r="A748">
            <v>0</v>
          </cell>
          <cell r="B748">
            <v>1744</v>
          </cell>
          <cell r="D748">
            <v>0</v>
          </cell>
          <cell r="F748">
            <v>0</v>
          </cell>
          <cell r="J748">
            <v>0</v>
          </cell>
          <cell r="L748">
            <v>0</v>
          </cell>
          <cell r="M748">
            <v>0</v>
          </cell>
          <cell r="N748">
            <v>0</v>
          </cell>
          <cell r="O748">
            <v>0</v>
          </cell>
          <cell r="S748">
            <v>0</v>
          </cell>
          <cell r="T748">
            <v>0</v>
          </cell>
        </row>
        <row r="749">
          <cell r="A749">
            <v>0</v>
          </cell>
          <cell r="B749">
            <v>1745</v>
          </cell>
          <cell r="D749">
            <v>0</v>
          </cell>
          <cell r="F749">
            <v>0</v>
          </cell>
          <cell r="J749">
            <v>0</v>
          </cell>
          <cell r="L749">
            <v>0</v>
          </cell>
          <cell r="M749">
            <v>0</v>
          </cell>
          <cell r="N749">
            <v>0</v>
          </cell>
          <cell r="O749">
            <v>0</v>
          </cell>
          <cell r="S749">
            <v>0</v>
          </cell>
          <cell r="T749">
            <v>0</v>
          </cell>
        </row>
        <row r="750">
          <cell r="A750">
            <v>0</v>
          </cell>
          <cell r="B750">
            <v>1746</v>
          </cell>
          <cell r="D750">
            <v>0</v>
          </cell>
          <cell r="F750">
            <v>0</v>
          </cell>
          <cell r="J750">
            <v>0</v>
          </cell>
          <cell r="L750">
            <v>0</v>
          </cell>
          <cell r="M750">
            <v>0</v>
          </cell>
          <cell r="N750">
            <v>0</v>
          </cell>
          <cell r="O750">
            <v>0</v>
          </cell>
          <cell r="S750">
            <v>0</v>
          </cell>
          <cell r="T750">
            <v>0</v>
          </cell>
        </row>
        <row r="751">
          <cell r="A751">
            <v>0</v>
          </cell>
          <cell r="B751">
            <v>1747</v>
          </cell>
          <cell r="D751">
            <v>0</v>
          </cell>
          <cell r="F751">
            <v>0</v>
          </cell>
          <cell r="J751">
            <v>0</v>
          </cell>
          <cell r="L751">
            <v>0</v>
          </cell>
          <cell r="M751">
            <v>0</v>
          </cell>
          <cell r="N751">
            <v>0</v>
          </cell>
          <cell r="O751">
            <v>0</v>
          </cell>
          <cell r="S751">
            <v>0</v>
          </cell>
          <cell r="T751">
            <v>0</v>
          </cell>
        </row>
        <row r="752">
          <cell r="A752">
            <v>0</v>
          </cell>
          <cell r="B752">
            <v>1748</v>
          </cell>
          <cell r="D752">
            <v>0</v>
          </cell>
          <cell r="F752">
            <v>0</v>
          </cell>
          <cell r="J752">
            <v>0</v>
          </cell>
          <cell r="L752">
            <v>0</v>
          </cell>
          <cell r="M752">
            <v>0</v>
          </cell>
          <cell r="N752">
            <v>0</v>
          </cell>
          <cell r="O752">
            <v>0</v>
          </cell>
          <cell r="S752">
            <v>0</v>
          </cell>
          <cell r="T752">
            <v>0</v>
          </cell>
        </row>
        <row r="753">
          <cell r="A753">
            <v>0</v>
          </cell>
          <cell r="B753">
            <v>1749</v>
          </cell>
          <cell r="D753">
            <v>0</v>
          </cell>
          <cell r="F753">
            <v>0</v>
          </cell>
          <cell r="J753">
            <v>0</v>
          </cell>
          <cell r="L753">
            <v>0</v>
          </cell>
          <cell r="M753">
            <v>0</v>
          </cell>
          <cell r="N753">
            <v>0</v>
          </cell>
          <cell r="O753">
            <v>0</v>
          </cell>
          <cell r="S753">
            <v>0</v>
          </cell>
          <cell r="T753">
            <v>0</v>
          </cell>
        </row>
        <row r="754">
          <cell r="A754">
            <v>0</v>
          </cell>
          <cell r="B754">
            <v>1750</v>
          </cell>
          <cell r="D754">
            <v>0</v>
          </cell>
          <cell r="F754">
            <v>0</v>
          </cell>
          <cell r="J754">
            <v>0</v>
          </cell>
          <cell r="L754">
            <v>0</v>
          </cell>
          <cell r="M754">
            <v>0</v>
          </cell>
          <cell r="N754">
            <v>0</v>
          </cell>
          <cell r="O754">
            <v>0</v>
          </cell>
          <cell r="S754">
            <v>0</v>
          </cell>
          <cell r="T754">
            <v>0</v>
          </cell>
        </row>
        <row r="755">
          <cell r="A755">
            <v>0</v>
          </cell>
          <cell r="B755">
            <v>1751</v>
          </cell>
          <cell r="D755">
            <v>0</v>
          </cell>
          <cell r="F755">
            <v>0</v>
          </cell>
          <cell r="J755">
            <v>0</v>
          </cell>
          <cell r="L755">
            <v>0</v>
          </cell>
          <cell r="M755">
            <v>0</v>
          </cell>
          <cell r="N755">
            <v>0</v>
          </cell>
          <cell r="O755">
            <v>0</v>
          </cell>
          <cell r="S755">
            <v>0</v>
          </cell>
          <cell r="T755">
            <v>0</v>
          </cell>
        </row>
        <row r="756">
          <cell r="A756">
            <v>0</v>
          </cell>
          <cell r="B756">
            <v>1752</v>
          </cell>
          <cell r="D756">
            <v>0</v>
          </cell>
          <cell r="F756">
            <v>0</v>
          </cell>
          <cell r="J756">
            <v>0</v>
          </cell>
          <cell r="L756">
            <v>0</v>
          </cell>
          <cell r="M756">
            <v>0</v>
          </cell>
          <cell r="N756">
            <v>0</v>
          </cell>
          <cell r="O756">
            <v>0</v>
          </cell>
          <cell r="S756">
            <v>0</v>
          </cell>
          <cell r="T756">
            <v>0</v>
          </cell>
        </row>
        <row r="757">
          <cell r="A757">
            <v>0</v>
          </cell>
          <cell r="B757">
            <v>1753</v>
          </cell>
          <cell r="D757">
            <v>0</v>
          </cell>
          <cell r="F757">
            <v>0</v>
          </cell>
          <cell r="J757">
            <v>0</v>
          </cell>
          <cell r="L757">
            <v>0</v>
          </cell>
          <cell r="M757">
            <v>0</v>
          </cell>
          <cell r="N757">
            <v>0</v>
          </cell>
          <cell r="O757">
            <v>0</v>
          </cell>
          <cell r="S757">
            <v>0</v>
          </cell>
          <cell r="T757">
            <v>0</v>
          </cell>
        </row>
        <row r="758">
          <cell r="A758">
            <v>0</v>
          </cell>
          <cell r="B758">
            <v>1754</v>
          </cell>
          <cell r="D758">
            <v>0</v>
          </cell>
          <cell r="F758">
            <v>0</v>
          </cell>
          <cell r="J758">
            <v>0</v>
          </cell>
          <cell r="L758">
            <v>0</v>
          </cell>
          <cell r="M758">
            <v>0</v>
          </cell>
          <cell r="N758">
            <v>0</v>
          </cell>
          <cell r="O758">
            <v>0</v>
          </cell>
          <cell r="S758">
            <v>0</v>
          </cell>
          <cell r="T758">
            <v>0</v>
          </cell>
        </row>
        <row r="759">
          <cell r="A759">
            <v>0</v>
          </cell>
          <cell r="B759">
            <v>1755</v>
          </cell>
          <cell r="D759">
            <v>0</v>
          </cell>
          <cell r="F759">
            <v>0</v>
          </cell>
          <cell r="J759">
            <v>0</v>
          </cell>
          <cell r="L759">
            <v>0</v>
          </cell>
          <cell r="M759">
            <v>0</v>
          </cell>
          <cell r="N759">
            <v>0</v>
          </cell>
          <cell r="O759">
            <v>0</v>
          </cell>
          <cell r="S759">
            <v>0</v>
          </cell>
          <cell r="T759">
            <v>0</v>
          </cell>
        </row>
        <row r="760">
          <cell r="A760">
            <v>0</v>
          </cell>
          <cell r="B760">
            <v>1756</v>
          </cell>
          <cell r="D760">
            <v>0</v>
          </cell>
          <cell r="F760">
            <v>0</v>
          </cell>
          <cell r="J760">
            <v>0</v>
          </cell>
          <cell r="L760">
            <v>0</v>
          </cell>
          <cell r="M760">
            <v>0</v>
          </cell>
          <cell r="N760">
            <v>0</v>
          </cell>
          <cell r="O760">
            <v>0</v>
          </cell>
          <cell r="S760">
            <v>0</v>
          </cell>
          <cell r="T760">
            <v>0</v>
          </cell>
        </row>
        <row r="761">
          <cell r="A761">
            <v>0</v>
          </cell>
          <cell r="B761">
            <v>1757</v>
          </cell>
          <cell r="D761">
            <v>0</v>
          </cell>
          <cell r="F761">
            <v>0</v>
          </cell>
          <cell r="J761">
            <v>0</v>
          </cell>
          <cell r="L761">
            <v>0</v>
          </cell>
          <cell r="M761">
            <v>0</v>
          </cell>
          <cell r="N761">
            <v>0</v>
          </cell>
          <cell r="O761">
            <v>0</v>
          </cell>
          <cell r="S761">
            <v>0</v>
          </cell>
          <cell r="T761">
            <v>0</v>
          </cell>
        </row>
        <row r="762">
          <cell r="A762">
            <v>0</v>
          </cell>
          <cell r="B762">
            <v>1758</v>
          </cell>
          <cell r="D762">
            <v>0</v>
          </cell>
          <cell r="F762">
            <v>0</v>
          </cell>
          <cell r="J762">
            <v>0</v>
          </cell>
          <cell r="L762">
            <v>0</v>
          </cell>
          <cell r="M762">
            <v>0</v>
          </cell>
          <cell r="N762">
            <v>0</v>
          </cell>
          <cell r="O762">
            <v>0</v>
          </cell>
          <cell r="S762">
            <v>0</v>
          </cell>
          <cell r="T762">
            <v>0</v>
          </cell>
        </row>
        <row r="763">
          <cell r="A763">
            <v>0</v>
          </cell>
          <cell r="B763">
            <v>1759</v>
          </cell>
          <cell r="D763">
            <v>0</v>
          </cell>
          <cell r="F763">
            <v>0</v>
          </cell>
          <cell r="J763">
            <v>0</v>
          </cell>
          <cell r="L763">
            <v>0</v>
          </cell>
          <cell r="M763">
            <v>0</v>
          </cell>
          <cell r="N763">
            <v>0</v>
          </cell>
          <cell r="O763">
            <v>0</v>
          </cell>
          <cell r="S763">
            <v>0</v>
          </cell>
          <cell r="T763">
            <v>0</v>
          </cell>
        </row>
        <row r="764">
          <cell r="A764">
            <v>0</v>
          </cell>
          <cell r="B764">
            <v>1760</v>
          </cell>
          <cell r="D764">
            <v>0</v>
          </cell>
          <cell r="F764">
            <v>0</v>
          </cell>
          <cell r="J764">
            <v>0</v>
          </cell>
          <cell r="L764">
            <v>0</v>
          </cell>
          <cell r="M764">
            <v>0</v>
          </cell>
          <cell r="N764">
            <v>0</v>
          </cell>
          <cell r="O764">
            <v>0</v>
          </cell>
          <cell r="S764">
            <v>0</v>
          </cell>
          <cell r="T764">
            <v>0</v>
          </cell>
        </row>
        <row r="765">
          <cell r="A765">
            <v>0</v>
          </cell>
          <cell r="B765">
            <v>1761</v>
          </cell>
          <cell r="D765">
            <v>0</v>
          </cell>
          <cell r="F765">
            <v>0</v>
          </cell>
          <cell r="J765">
            <v>0</v>
          </cell>
          <cell r="L765">
            <v>0</v>
          </cell>
          <cell r="M765">
            <v>0</v>
          </cell>
          <cell r="N765">
            <v>0</v>
          </cell>
          <cell r="O765">
            <v>0</v>
          </cell>
          <cell r="S765">
            <v>0</v>
          </cell>
          <cell r="T765">
            <v>0</v>
          </cell>
        </row>
        <row r="766">
          <cell r="A766">
            <v>0</v>
          </cell>
          <cell r="B766">
            <v>1762</v>
          </cell>
          <cell r="D766">
            <v>0</v>
          </cell>
          <cell r="F766">
            <v>0</v>
          </cell>
          <cell r="J766">
            <v>0</v>
          </cell>
          <cell r="L766">
            <v>0</v>
          </cell>
          <cell r="M766">
            <v>0</v>
          </cell>
          <cell r="N766">
            <v>0</v>
          </cell>
          <cell r="O766">
            <v>0</v>
          </cell>
          <cell r="S766">
            <v>0</v>
          </cell>
          <cell r="T766">
            <v>0</v>
          </cell>
        </row>
        <row r="767">
          <cell r="A767">
            <v>0</v>
          </cell>
          <cell r="B767">
            <v>1763</v>
          </cell>
          <cell r="D767">
            <v>0</v>
          </cell>
          <cell r="F767">
            <v>0</v>
          </cell>
          <cell r="J767">
            <v>0</v>
          </cell>
          <cell r="L767">
            <v>0</v>
          </cell>
          <cell r="M767">
            <v>0</v>
          </cell>
          <cell r="N767">
            <v>0</v>
          </cell>
          <cell r="O767">
            <v>0</v>
          </cell>
          <cell r="S767">
            <v>0</v>
          </cell>
          <cell r="T767">
            <v>0</v>
          </cell>
        </row>
        <row r="768">
          <cell r="A768">
            <v>0</v>
          </cell>
          <cell r="B768">
            <v>1764</v>
          </cell>
          <cell r="D768">
            <v>0</v>
          </cell>
          <cell r="F768">
            <v>0</v>
          </cell>
          <cell r="J768">
            <v>0</v>
          </cell>
          <cell r="L768">
            <v>0</v>
          </cell>
          <cell r="M768">
            <v>0</v>
          </cell>
          <cell r="N768">
            <v>0</v>
          </cell>
          <cell r="O768">
            <v>0</v>
          </cell>
          <cell r="S768">
            <v>0</v>
          </cell>
          <cell r="T768">
            <v>0</v>
          </cell>
        </row>
        <row r="769">
          <cell r="A769">
            <v>0</v>
          </cell>
          <cell r="B769">
            <v>1765</v>
          </cell>
          <cell r="D769">
            <v>0</v>
          </cell>
          <cell r="F769">
            <v>0</v>
          </cell>
          <cell r="J769">
            <v>0</v>
          </cell>
          <cell r="L769">
            <v>0</v>
          </cell>
          <cell r="M769">
            <v>0</v>
          </cell>
          <cell r="N769">
            <v>0</v>
          </cell>
          <cell r="O769">
            <v>0</v>
          </cell>
          <cell r="S769">
            <v>0</v>
          </cell>
          <cell r="T769">
            <v>0</v>
          </cell>
        </row>
        <row r="770">
          <cell r="A770">
            <v>0</v>
          </cell>
          <cell r="B770">
            <v>1766</v>
          </cell>
          <cell r="D770">
            <v>0</v>
          </cell>
          <cell r="F770">
            <v>0</v>
          </cell>
          <cell r="J770">
            <v>0</v>
          </cell>
          <cell r="L770">
            <v>0</v>
          </cell>
          <cell r="M770">
            <v>0</v>
          </cell>
          <cell r="N770">
            <v>0</v>
          </cell>
          <cell r="O770">
            <v>0</v>
          </cell>
          <cell r="S770">
            <v>0</v>
          </cell>
          <cell r="T770">
            <v>0</v>
          </cell>
        </row>
        <row r="771">
          <cell r="A771">
            <v>0</v>
          </cell>
          <cell r="B771">
            <v>1767</v>
          </cell>
          <cell r="D771">
            <v>0</v>
          </cell>
          <cell r="F771">
            <v>0</v>
          </cell>
          <cell r="J771">
            <v>0</v>
          </cell>
          <cell r="L771">
            <v>0</v>
          </cell>
          <cell r="M771">
            <v>0</v>
          </cell>
          <cell r="N771">
            <v>0</v>
          </cell>
          <cell r="O771">
            <v>0</v>
          </cell>
          <cell r="S771">
            <v>0</v>
          </cell>
          <cell r="T771">
            <v>0</v>
          </cell>
        </row>
        <row r="772">
          <cell r="A772">
            <v>0</v>
          </cell>
          <cell r="B772">
            <v>1768</v>
          </cell>
          <cell r="D772">
            <v>0</v>
          </cell>
          <cell r="F772">
            <v>0</v>
          </cell>
          <cell r="J772">
            <v>0</v>
          </cell>
          <cell r="L772">
            <v>0</v>
          </cell>
          <cell r="M772">
            <v>0</v>
          </cell>
          <cell r="N772">
            <v>0</v>
          </cell>
          <cell r="O772">
            <v>0</v>
          </cell>
          <cell r="S772">
            <v>0</v>
          </cell>
          <cell r="T772">
            <v>0</v>
          </cell>
        </row>
        <row r="773">
          <cell r="A773">
            <v>0</v>
          </cell>
          <cell r="B773">
            <v>1769</v>
          </cell>
          <cell r="D773">
            <v>0</v>
          </cell>
          <cell r="F773">
            <v>0</v>
          </cell>
          <cell r="J773">
            <v>0</v>
          </cell>
          <cell r="L773">
            <v>0</v>
          </cell>
          <cell r="M773">
            <v>0</v>
          </cell>
          <cell r="N773">
            <v>0</v>
          </cell>
          <cell r="O773">
            <v>0</v>
          </cell>
          <cell r="S773">
            <v>0</v>
          </cell>
          <cell r="T773">
            <v>0</v>
          </cell>
        </row>
        <row r="774">
          <cell r="A774">
            <v>0</v>
          </cell>
          <cell r="B774">
            <v>1770</v>
          </cell>
          <cell r="D774">
            <v>0</v>
          </cell>
          <cell r="F774">
            <v>0</v>
          </cell>
          <cell r="J774">
            <v>0</v>
          </cell>
          <cell r="L774">
            <v>0</v>
          </cell>
          <cell r="M774">
            <v>0</v>
          </cell>
          <cell r="N774">
            <v>0</v>
          </cell>
          <cell r="O774">
            <v>0</v>
          </cell>
          <cell r="S774">
            <v>0</v>
          </cell>
          <cell r="T774">
            <v>0</v>
          </cell>
        </row>
        <row r="775">
          <cell r="A775">
            <v>0</v>
          </cell>
          <cell r="B775">
            <v>1771</v>
          </cell>
          <cell r="D775">
            <v>0</v>
          </cell>
          <cell r="F775">
            <v>0</v>
          </cell>
          <cell r="J775">
            <v>0</v>
          </cell>
          <cell r="L775">
            <v>0</v>
          </cell>
          <cell r="M775">
            <v>0</v>
          </cell>
          <cell r="N775">
            <v>0</v>
          </cell>
          <cell r="O775">
            <v>0</v>
          </cell>
          <cell r="S775">
            <v>0</v>
          </cell>
          <cell r="T775">
            <v>0</v>
          </cell>
        </row>
        <row r="776">
          <cell r="A776">
            <v>0</v>
          </cell>
          <cell r="B776">
            <v>1772</v>
          </cell>
          <cell r="D776">
            <v>0</v>
          </cell>
          <cell r="F776">
            <v>0</v>
          </cell>
          <cell r="J776">
            <v>0</v>
          </cell>
          <cell r="L776">
            <v>0</v>
          </cell>
          <cell r="M776">
            <v>0</v>
          </cell>
          <cell r="N776">
            <v>0</v>
          </cell>
          <cell r="O776">
            <v>0</v>
          </cell>
          <cell r="S776">
            <v>0</v>
          </cell>
          <cell r="T776">
            <v>0</v>
          </cell>
        </row>
        <row r="777">
          <cell r="A777">
            <v>0</v>
          </cell>
          <cell r="B777">
            <v>1773</v>
          </cell>
          <cell r="D777">
            <v>0</v>
          </cell>
          <cell r="F777">
            <v>0</v>
          </cell>
          <cell r="J777">
            <v>0</v>
          </cell>
          <cell r="L777">
            <v>0</v>
          </cell>
          <cell r="M777">
            <v>0</v>
          </cell>
          <cell r="N777">
            <v>0</v>
          </cell>
          <cell r="O777">
            <v>0</v>
          </cell>
          <cell r="S777">
            <v>0</v>
          </cell>
          <cell r="T777">
            <v>0</v>
          </cell>
        </row>
        <row r="778">
          <cell r="A778">
            <v>0</v>
          </cell>
          <cell r="B778">
            <v>1774</v>
          </cell>
          <cell r="D778">
            <v>0</v>
          </cell>
          <cell r="F778">
            <v>0</v>
          </cell>
          <cell r="J778">
            <v>0</v>
          </cell>
          <cell r="L778">
            <v>0</v>
          </cell>
          <cell r="M778">
            <v>0</v>
          </cell>
          <cell r="N778">
            <v>0</v>
          </cell>
          <cell r="O778">
            <v>0</v>
          </cell>
          <cell r="S778">
            <v>0</v>
          </cell>
          <cell r="T778">
            <v>0</v>
          </cell>
        </row>
        <row r="779">
          <cell r="A779">
            <v>0</v>
          </cell>
          <cell r="B779">
            <v>1775</v>
          </cell>
          <cell r="D779">
            <v>0</v>
          </cell>
          <cell r="F779">
            <v>0</v>
          </cell>
          <cell r="J779">
            <v>0</v>
          </cell>
          <cell r="L779">
            <v>0</v>
          </cell>
          <cell r="M779">
            <v>0</v>
          </cell>
          <cell r="N779">
            <v>0</v>
          </cell>
          <cell r="O779">
            <v>0</v>
          </cell>
          <cell r="S779">
            <v>0</v>
          </cell>
          <cell r="T779">
            <v>0</v>
          </cell>
        </row>
        <row r="780">
          <cell r="A780">
            <v>0</v>
          </cell>
          <cell r="B780">
            <v>1776</v>
          </cell>
          <cell r="D780">
            <v>0</v>
          </cell>
          <cell r="F780">
            <v>0</v>
          </cell>
          <cell r="J780">
            <v>0</v>
          </cell>
          <cell r="L780">
            <v>0</v>
          </cell>
          <cell r="M780">
            <v>0</v>
          </cell>
          <cell r="N780">
            <v>0</v>
          </cell>
          <cell r="O780">
            <v>0</v>
          </cell>
          <cell r="S780">
            <v>0</v>
          </cell>
          <cell r="T780">
            <v>0</v>
          </cell>
        </row>
        <row r="781">
          <cell r="A781">
            <v>0</v>
          </cell>
          <cell r="B781">
            <v>1777</v>
          </cell>
          <cell r="D781">
            <v>0</v>
          </cell>
          <cell r="F781">
            <v>0</v>
          </cell>
          <cell r="J781">
            <v>0</v>
          </cell>
          <cell r="L781">
            <v>0</v>
          </cell>
          <cell r="M781">
            <v>0</v>
          </cell>
          <cell r="N781">
            <v>0</v>
          </cell>
          <cell r="O781">
            <v>0</v>
          </cell>
          <cell r="S781">
            <v>0</v>
          </cell>
          <cell r="T781">
            <v>0</v>
          </cell>
        </row>
        <row r="782">
          <cell r="A782">
            <v>0</v>
          </cell>
          <cell r="B782">
            <v>1778</v>
          </cell>
          <cell r="D782">
            <v>0</v>
          </cell>
          <cell r="F782">
            <v>0</v>
          </cell>
          <cell r="J782">
            <v>0</v>
          </cell>
          <cell r="L782">
            <v>0</v>
          </cell>
          <cell r="M782">
            <v>0</v>
          </cell>
          <cell r="N782">
            <v>0</v>
          </cell>
          <cell r="O782">
            <v>0</v>
          </cell>
          <cell r="S782">
            <v>0</v>
          </cell>
          <cell r="T782">
            <v>0</v>
          </cell>
        </row>
        <row r="783">
          <cell r="A783">
            <v>0</v>
          </cell>
          <cell r="B783">
            <v>1779</v>
          </cell>
          <cell r="D783">
            <v>0</v>
          </cell>
          <cell r="F783">
            <v>0</v>
          </cell>
          <cell r="J783">
            <v>0</v>
          </cell>
          <cell r="L783">
            <v>0</v>
          </cell>
          <cell r="M783">
            <v>0</v>
          </cell>
          <cell r="N783">
            <v>0</v>
          </cell>
          <cell r="O783">
            <v>0</v>
          </cell>
          <cell r="S783">
            <v>0</v>
          </cell>
          <cell r="T783">
            <v>0</v>
          </cell>
        </row>
        <row r="784">
          <cell r="A784">
            <v>0</v>
          </cell>
          <cell r="B784">
            <v>1780</v>
          </cell>
          <cell r="D784">
            <v>0</v>
          </cell>
          <cell r="F784">
            <v>0</v>
          </cell>
          <cell r="J784">
            <v>0</v>
          </cell>
          <cell r="L784">
            <v>0</v>
          </cell>
          <cell r="M784">
            <v>0</v>
          </cell>
          <cell r="N784">
            <v>0</v>
          </cell>
          <cell r="O784">
            <v>0</v>
          </cell>
          <cell r="S784">
            <v>0</v>
          </cell>
          <cell r="T784">
            <v>0</v>
          </cell>
        </row>
        <row r="785">
          <cell r="A785">
            <v>0</v>
          </cell>
          <cell r="B785">
            <v>1781</v>
          </cell>
          <cell r="D785">
            <v>0</v>
          </cell>
          <cell r="F785">
            <v>0</v>
          </cell>
          <cell r="J785">
            <v>0</v>
          </cell>
          <cell r="L785">
            <v>0</v>
          </cell>
          <cell r="M785">
            <v>0</v>
          </cell>
          <cell r="N785">
            <v>0</v>
          </cell>
          <cell r="O785">
            <v>0</v>
          </cell>
          <cell r="S785">
            <v>0</v>
          </cell>
          <cell r="T785">
            <v>0</v>
          </cell>
        </row>
        <row r="786">
          <cell r="A786">
            <v>0</v>
          </cell>
          <cell r="B786">
            <v>1782</v>
          </cell>
          <cell r="D786">
            <v>0</v>
          </cell>
          <cell r="F786">
            <v>0</v>
          </cell>
          <cell r="J786">
            <v>0</v>
          </cell>
          <cell r="L786">
            <v>0</v>
          </cell>
          <cell r="M786">
            <v>0</v>
          </cell>
          <cell r="N786">
            <v>0</v>
          </cell>
          <cell r="O786">
            <v>0</v>
          </cell>
          <cell r="S786">
            <v>0</v>
          </cell>
          <cell r="T786">
            <v>0</v>
          </cell>
        </row>
        <row r="787">
          <cell r="A787">
            <v>0</v>
          </cell>
          <cell r="B787">
            <v>1783</v>
          </cell>
          <cell r="D787">
            <v>0</v>
          </cell>
          <cell r="F787">
            <v>0</v>
          </cell>
          <cell r="J787">
            <v>0</v>
          </cell>
          <cell r="L787">
            <v>0</v>
          </cell>
          <cell r="M787">
            <v>0</v>
          </cell>
          <cell r="N787">
            <v>0</v>
          </cell>
          <cell r="O787">
            <v>0</v>
          </cell>
          <cell r="S787">
            <v>0</v>
          </cell>
          <cell r="T787">
            <v>0</v>
          </cell>
        </row>
        <row r="788">
          <cell r="A788">
            <v>0</v>
          </cell>
          <cell r="B788">
            <v>1784</v>
          </cell>
          <cell r="D788">
            <v>0</v>
          </cell>
          <cell r="F788">
            <v>0</v>
          </cell>
          <cell r="J788">
            <v>0</v>
          </cell>
          <cell r="L788">
            <v>0</v>
          </cell>
          <cell r="M788">
            <v>0</v>
          </cell>
          <cell r="N788">
            <v>0</v>
          </cell>
          <cell r="O788">
            <v>0</v>
          </cell>
          <cell r="S788">
            <v>0</v>
          </cell>
          <cell r="T788">
            <v>0</v>
          </cell>
        </row>
        <row r="789">
          <cell r="A789">
            <v>0</v>
          </cell>
          <cell r="B789">
            <v>1785</v>
          </cell>
          <cell r="D789">
            <v>0</v>
          </cell>
          <cell r="F789">
            <v>0</v>
          </cell>
          <cell r="J789">
            <v>0</v>
          </cell>
          <cell r="L789">
            <v>0</v>
          </cell>
          <cell r="M789">
            <v>0</v>
          </cell>
          <cell r="N789">
            <v>0</v>
          </cell>
          <cell r="O789">
            <v>0</v>
          </cell>
          <cell r="S789">
            <v>0</v>
          </cell>
          <cell r="T789">
            <v>0</v>
          </cell>
        </row>
        <row r="790">
          <cell r="A790">
            <v>0</v>
          </cell>
          <cell r="B790">
            <v>1786</v>
          </cell>
          <cell r="D790">
            <v>0</v>
          </cell>
          <cell r="F790">
            <v>0</v>
          </cell>
          <cell r="J790">
            <v>0</v>
          </cell>
          <cell r="L790">
            <v>0</v>
          </cell>
          <cell r="M790">
            <v>0</v>
          </cell>
          <cell r="N790">
            <v>0</v>
          </cell>
          <cell r="O790">
            <v>0</v>
          </cell>
          <cell r="S790">
            <v>0</v>
          </cell>
          <cell r="T790">
            <v>0</v>
          </cell>
        </row>
        <row r="791">
          <cell r="A791">
            <v>0</v>
          </cell>
          <cell r="B791">
            <v>1787</v>
          </cell>
          <cell r="D791">
            <v>0</v>
          </cell>
          <cell r="F791">
            <v>0</v>
          </cell>
          <cell r="J791">
            <v>0</v>
          </cell>
          <cell r="L791">
            <v>0</v>
          </cell>
          <cell r="M791">
            <v>0</v>
          </cell>
          <cell r="N791">
            <v>0</v>
          </cell>
          <cell r="O791">
            <v>0</v>
          </cell>
          <cell r="S791">
            <v>0</v>
          </cell>
          <cell r="T791">
            <v>0</v>
          </cell>
        </row>
        <row r="792">
          <cell r="A792">
            <v>0</v>
          </cell>
          <cell r="B792">
            <v>1788</v>
          </cell>
          <cell r="D792">
            <v>0</v>
          </cell>
          <cell r="F792">
            <v>0</v>
          </cell>
          <cell r="J792">
            <v>0</v>
          </cell>
          <cell r="L792">
            <v>0</v>
          </cell>
          <cell r="M792">
            <v>0</v>
          </cell>
          <cell r="N792">
            <v>0</v>
          </cell>
          <cell r="O792">
            <v>0</v>
          </cell>
          <cell r="S792">
            <v>0</v>
          </cell>
          <cell r="T792">
            <v>0</v>
          </cell>
        </row>
        <row r="793">
          <cell r="A793">
            <v>0</v>
          </cell>
          <cell r="B793">
            <v>1789</v>
          </cell>
          <cell r="D793">
            <v>0</v>
          </cell>
          <cell r="F793">
            <v>0</v>
          </cell>
          <cell r="J793">
            <v>0</v>
          </cell>
          <cell r="L793">
            <v>0</v>
          </cell>
          <cell r="M793">
            <v>0</v>
          </cell>
          <cell r="N793">
            <v>0</v>
          </cell>
          <cell r="O793">
            <v>0</v>
          </cell>
          <cell r="S793">
            <v>0</v>
          </cell>
          <cell r="T793">
            <v>0</v>
          </cell>
        </row>
        <row r="794">
          <cell r="A794">
            <v>0</v>
          </cell>
          <cell r="B794">
            <v>1790</v>
          </cell>
          <cell r="D794">
            <v>0</v>
          </cell>
          <cell r="F794">
            <v>0</v>
          </cell>
          <cell r="J794">
            <v>0</v>
          </cell>
          <cell r="L794">
            <v>0</v>
          </cell>
          <cell r="M794">
            <v>0</v>
          </cell>
          <cell r="N794">
            <v>0</v>
          </cell>
          <cell r="O794">
            <v>0</v>
          </cell>
          <cell r="S794">
            <v>0</v>
          </cell>
          <cell r="T794">
            <v>0</v>
          </cell>
        </row>
        <row r="795">
          <cell r="A795">
            <v>0</v>
          </cell>
          <cell r="B795">
            <v>1791</v>
          </cell>
          <cell r="D795">
            <v>0</v>
          </cell>
          <cell r="F795">
            <v>0</v>
          </cell>
          <cell r="J795">
            <v>0</v>
          </cell>
          <cell r="L795">
            <v>0</v>
          </cell>
          <cell r="M795">
            <v>0</v>
          </cell>
          <cell r="N795">
            <v>0</v>
          </cell>
          <cell r="O795">
            <v>0</v>
          </cell>
          <cell r="S795">
            <v>0</v>
          </cell>
          <cell r="T795">
            <v>0</v>
          </cell>
        </row>
        <row r="796">
          <cell r="A796">
            <v>0</v>
          </cell>
          <cell r="B796">
            <v>1792</v>
          </cell>
          <cell r="D796">
            <v>0</v>
          </cell>
          <cell r="F796">
            <v>0</v>
          </cell>
          <cell r="J796">
            <v>0</v>
          </cell>
          <cell r="L796">
            <v>0</v>
          </cell>
          <cell r="M796">
            <v>0</v>
          </cell>
          <cell r="N796">
            <v>0</v>
          </cell>
          <cell r="O796">
            <v>0</v>
          </cell>
          <cell r="S796">
            <v>0</v>
          </cell>
          <cell r="T796">
            <v>0</v>
          </cell>
        </row>
        <row r="797">
          <cell r="A797">
            <v>0</v>
          </cell>
          <cell r="B797">
            <v>1793</v>
          </cell>
          <cell r="D797">
            <v>0</v>
          </cell>
          <cell r="F797">
            <v>0</v>
          </cell>
          <cell r="J797">
            <v>0</v>
          </cell>
          <cell r="L797">
            <v>0</v>
          </cell>
          <cell r="M797">
            <v>0</v>
          </cell>
          <cell r="N797">
            <v>0</v>
          </cell>
          <cell r="O797">
            <v>0</v>
          </cell>
          <cell r="S797">
            <v>0</v>
          </cell>
          <cell r="T797">
            <v>0</v>
          </cell>
        </row>
        <row r="798">
          <cell r="A798">
            <v>0</v>
          </cell>
          <cell r="B798">
            <v>1794</v>
          </cell>
          <cell r="D798">
            <v>0</v>
          </cell>
          <cell r="F798">
            <v>0</v>
          </cell>
          <cell r="J798">
            <v>0</v>
          </cell>
          <cell r="L798">
            <v>0</v>
          </cell>
          <cell r="M798">
            <v>0</v>
          </cell>
          <cell r="N798">
            <v>0</v>
          </cell>
          <cell r="O798">
            <v>0</v>
          </cell>
          <cell r="S798">
            <v>0</v>
          </cell>
          <cell r="T798">
            <v>0</v>
          </cell>
        </row>
        <row r="799">
          <cell r="A799">
            <v>0</v>
          </cell>
          <cell r="B799">
            <v>1795</v>
          </cell>
          <cell r="D799">
            <v>0</v>
          </cell>
          <cell r="F799">
            <v>0</v>
          </cell>
          <cell r="J799">
            <v>0</v>
          </cell>
          <cell r="L799">
            <v>0</v>
          </cell>
          <cell r="M799">
            <v>0</v>
          </cell>
          <cell r="N799">
            <v>0</v>
          </cell>
          <cell r="O799">
            <v>0</v>
          </cell>
          <cell r="S799">
            <v>0</v>
          </cell>
          <cell r="T799">
            <v>0</v>
          </cell>
        </row>
        <row r="800">
          <cell r="A800">
            <v>0</v>
          </cell>
          <cell r="B800">
            <v>1796</v>
          </cell>
          <cell r="D800">
            <v>0</v>
          </cell>
          <cell r="F800">
            <v>0</v>
          </cell>
          <cell r="J800">
            <v>0</v>
          </cell>
          <cell r="L800">
            <v>0</v>
          </cell>
          <cell r="M800">
            <v>0</v>
          </cell>
          <cell r="N800">
            <v>0</v>
          </cell>
          <cell r="O800">
            <v>0</v>
          </cell>
          <cell r="S800">
            <v>0</v>
          </cell>
          <cell r="T800">
            <v>0</v>
          </cell>
        </row>
        <row r="801">
          <cell r="A801">
            <v>0</v>
          </cell>
          <cell r="B801">
            <v>1797</v>
          </cell>
          <cell r="D801">
            <v>0</v>
          </cell>
          <cell r="F801">
            <v>0</v>
          </cell>
          <cell r="J801">
            <v>0</v>
          </cell>
          <cell r="L801">
            <v>0</v>
          </cell>
          <cell r="M801">
            <v>0</v>
          </cell>
          <cell r="N801">
            <v>0</v>
          </cell>
          <cell r="O801">
            <v>0</v>
          </cell>
          <cell r="S801">
            <v>0</v>
          </cell>
          <cell r="T801">
            <v>0</v>
          </cell>
        </row>
        <row r="802">
          <cell r="A802">
            <v>0</v>
          </cell>
          <cell r="B802">
            <v>1798</v>
          </cell>
          <cell r="D802">
            <v>0</v>
          </cell>
          <cell r="F802">
            <v>0</v>
          </cell>
          <cell r="J802">
            <v>0</v>
          </cell>
          <cell r="L802">
            <v>0</v>
          </cell>
          <cell r="M802">
            <v>0</v>
          </cell>
          <cell r="N802">
            <v>0</v>
          </cell>
          <cell r="O802">
            <v>0</v>
          </cell>
          <cell r="S802">
            <v>0</v>
          </cell>
          <cell r="T802">
            <v>0</v>
          </cell>
        </row>
        <row r="803">
          <cell r="A803">
            <v>0</v>
          </cell>
          <cell r="B803">
            <v>1799</v>
          </cell>
          <cell r="D803">
            <v>0</v>
          </cell>
          <cell r="F803">
            <v>0</v>
          </cell>
          <cell r="J803">
            <v>0</v>
          </cell>
          <cell r="L803">
            <v>0</v>
          </cell>
          <cell r="M803">
            <v>0</v>
          </cell>
          <cell r="N803">
            <v>0</v>
          </cell>
          <cell r="O803">
            <v>0</v>
          </cell>
          <cell r="S803">
            <v>0</v>
          </cell>
          <cell r="T803">
            <v>0</v>
          </cell>
        </row>
        <row r="804">
          <cell r="A804">
            <v>0</v>
          </cell>
          <cell r="B804">
            <v>1800</v>
          </cell>
          <cell r="D804">
            <v>0</v>
          </cell>
          <cell r="F804">
            <v>0</v>
          </cell>
          <cell r="J804">
            <v>0</v>
          </cell>
          <cell r="L804">
            <v>0</v>
          </cell>
          <cell r="M804">
            <v>0</v>
          </cell>
          <cell r="N804">
            <v>0</v>
          </cell>
          <cell r="O804">
            <v>0</v>
          </cell>
          <cell r="S804">
            <v>0</v>
          </cell>
          <cell r="T804">
            <v>0</v>
          </cell>
        </row>
        <row r="805">
          <cell r="A805">
            <v>0</v>
          </cell>
          <cell r="B805">
            <v>1801</v>
          </cell>
          <cell r="D805">
            <v>0</v>
          </cell>
          <cell r="F805">
            <v>0</v>
          </cell>
          <cell r="J805">
            <v>0</v>
          </cell>
          <cell r="L805">
            <v>0</v>
          </cell>
          <cell r="M805">
            <v>0</v>
          </cell>
          <cell r="N805">
            <v>0</v>
          </cell>
          <cell r="O805">
            <v>0</v>
          </cell>
          <cell r="S805">
            <v>0</v>
          </cell>
          <cell r="T805">
            <v>0</v>
          </cell>
        </row>
        <row r="806">
          <cell r="A806">
            <v>0</v>
          </cell>
          <cell r="B806">
            <v>1802</v>
          </cell>
          <cell r="D806">
            <v>0</v>
          </cell>
          <cell r="F806">
            <v>0</v>
          </cell>
          <cell r="J806">
            <v>0</v>
          </cell>
          <cell r="L806">
            <v>0</v>
          </cell>
          <cell r="M806">
            <v>0</v>
          </cell>
          <cell r="N806">
            <v>0</v>
          </cell>
          <cell r="O806">
            <v>0</v>
          </cell>
          <cell r="S806">
            <v>0</v>
          </cell>
          <cell r="T806">
            <v>0</v>
          </cell>
        </row>
        <row r="807">
          <cell r="A807">
            <v>0</v>
          </cell>
          <cell r="B807">
            <v>1803</v>
          </cell>
          <cell r="D807">
            <v>0</v>
          </cell>
          <cell r="F807">
            <v>0</v>
          </cell>
          <cell r="J807">
            <v>0</v>
          </cell>
          <cell r="L807">
            <v>0</v>
          </cell>
          <cell r="M807">
            <v>0</v>
          </cell>
          <cell r="N807">
            <v>0</v>
          </cell>
          <cell r="O807">
            <v>0</v>
          </cell>
          <cell r="S807">
            <v>0</v>
          </cell>
          <cell r="T807">
            <v>0</v>
          </cell>
        </row>
        <row r="808">
          <cell r="A808">
            <v>0</v>
          </cell>
          <cell r="B808">
            <v>1804</v>
          </cell>
          <cell r="D808">
            <v>0</v>
          </cell>
          <cell r="F808">
            <v>0</v>
          </cell>
          <cell r="J808">
            <v>0</v>
          </cell>
          <cell r="L808">
            <v>0</v>
          </cell>
          <cell r="M808">
            <v>0</v>
          </cell>
          <cell r="N808">
            <v>0</v>
          </cell>
          <cell r="O808">
            <v>0</v>
          </cell>
          <cell r="S808">
            <v>0</v>
          </cell>
          <cell r="T808">
            <v>0</v>
          </cell>
        </row>
        <row r="809">
          <cell r="A809">
            <v>0</v>
          </cell>
          <cell r="B809">
            <v>1805</v>
          </cell>
          <cell r="D809">
            <v>0</v>
          </cell>
          <cell r="F809">
            <v>0</v>
          </cell>
          <cell r="J809">
            <v>0</v>
          </cell>
          <cell r="L809">
            <v>0</v>
          </cell>
          <cell r="M809">
            <v>0</v>
          </cell>
          <cell r="N809">
            <v>0</v>
          </cell>
          <cell r="O809">
            <v>0</v>
          </cell>
          <cell r="S809">
            <v>0</v>
          </cell>
          <cell r="T809">
            <v>0</v>
          </cell>
        </row>
        <row r="810">
          <cell r="A810">
            <v>0</v>
          </cell>
          <cell r="B810">
            <v>1806</v>
          </cell>
          <cell r="D810">
            <v>0</v>
          </cell>
          <cell r="F810">
            <v>0</v>
          </cell>
          <cell r="J810">
            <v>0</v>
          </cell>
          <cell r="L810">
            <v>0</v>
          </cell>
          <cell r="M810">
            <v>0</v>
          </cell>
          <cell r="N810">
            <v>0</v>
          </cell>
          <cell r="O810">
            <v>0</v>
          </cell>
          <cell r="S810">
            <v>0</v>
          </cell>
          <cell r="T810">
            <v>0</v>
          </cell>
        </row>
        <row r="811">
          <cell r="A811">
            <v>0</v>
          </cell>
          <cell r="B811">
            <v>1807</v>
          </cell>
          <cell r="D811">
            <v>0</v>
          </cell>
          <cell r="F811">
            <v>0</v>
          </cell>
          <cell r="J811">
            <v>0</v>
          </cell>
          <cell r="L811">
            <v>0</v>
          </cell>
          <cell r="M811">
            <v>0</v>
          </cell>
          <cell r="N811">
            <v>0</v>
          </cell>
          <cell r="O811">
            <v>0</v>
          </cell>
          <cell r="S811">
            <v>0</v>
          </cell>
          <cell r="T811">
            <v>0</v>
          </cell>
        </row>
        <row r="812">
          <cell r="A812">
            <v>0</v>
          </cell>
          <cell r="B812">
            <v>1808</v>
          </cell>
          <cell r="D812">
            <v>0</v>
          </cell>
          <cell r="F812">
            <v>0</v>
          </cell>
          <cell r="J812">
            <v>0</v>
          </cell>
          <cell r="L812">
            <v>0</v>
          </cell>
          <cell r="M812">
            <v>0</v>
          </cell>
          <cell r="N812">
            <v>0</v>
          </cell>
          <cell r="O812">
            <v>0</v>
          </cell>
          <cell r="S812">
            <v>0</v>
          </cell>
          <cell r="T812">
            <v>0</v>
          </cell>
        </row>
        <row r="813">
          <cell r="A813">
            <v>0</v>
          </cell>
          <cell r="B813">
            <v>1809</v>
          </cell>
          <cell r="D813">
            <v>0</v>
          </cell>
          <cell r="F813">
            <v>0</v>
          </cell>
          <cell r="J813">
            <v>0</v>
          </cell>
          <cell r="L813">
            <v>0</v>
          </cell>
          <cell r="M813">
            <v>0</v>
          </cell>
          <cell r="N813">
            <v>0</v>
          </cell>
          <cell r="O813">
            <v>0</v>
          </cell>
          <cell r="S813">
            <v>0</v>
          </cell>
          <cell r="T813">
            <v>0</v>
          </cell>
        </row>
        <row r="814">
          <cell r="A814">
            <v>0</v>
          </cell>
          <cell r="B814">
            <v>1810</v>
          </cell>
          <cell r="D814">
            <v>0</v>
          </cell>
          <cell r="F814">
            <v>0</v>
          </cell>
          <cell r="J814">
            <v>0</v>
          </cell>
          <cell r="L814">
            <v>0</v>
          </cell>
          <cell r="M814">
            <v>0</v>
          </cell>
          <cell r="N814">
            <v>0</v>
          </cell>
          <cell r="O814">
            <v>0</v>
          </cell>
          <cell r="S814">
            <v>0</v>
          </cell>
          <cell r="T814">
            <v>0</v>
          </cell>
        </row>
        <row r="815">
          <cell r="A815">
            <v>0</v>
          </cell>
          <cell r="B815">
            <v>1811</v>
          </cell>
          <cell r="D815">
            <v>0</v>
          </cell>
          <cell r="F815">
            <v>0</v>
          </cell>
          <cell r="J815">
            <v>0</v>
          </cell>
          <cell r="L815">
            <v>0</v>
          </cell>
          <cell r="M815">
            <v>0</v>
          </cell>
          <cell r="N815">
            <v>0</v>
          </cell>
          <cell r="O815">
            <v>0</v>
          </cell>
          <cell r="S815">
            <v>0</v>
          </cell>
          <cell r="T815">
            <v>0</v>
          </cell>
        </row>
        <row r="816">
          <cell r="A816">
            <v>0</v>
          </cell>
          <cell r="B816">
            <v>1812</v>
          </cell>
          <cell r="D816">
            <v>0</v>
          </cell>
          <cell r="F816">
            <v>0</v>
          </cell>
          <cell r="J816">
            <v>0</v>
          </cell>
          <cell r="L816">
            <v>0</v>
          </cell>
          <cell r="M816">
            <v>0</v>
          </cell>
          <cell r="N816">
            <v>0</v>
          </cell>
          <cell r="O816">
            <v>0</v>
          </cell>
          <cell r="S816">
            <v>0</v>
          </cell>
          <cell r="T816">
            <v>0</v>
          </cell>
        </row>
        <row r="817">
          <cell r="A817">
            <v>0</v>
          </cell>
          <cell r="B817">
            <v>1813</v>
          </cell>
          <cell r="D817">
            <v>0</v>
          </cell>
          <cell r="F817">
            <v>0</v>
          </cell>
          <cell r="J817">
            <v>0</v>
          </cell>
          <cell r="L817">
            <v>0</v>
          </cell>
          <cell r="M817">
            <v>0</v>
          </cell>
          <cell r="N817">
            <v>0</v>
          </cell>
          <cell r="O817">
            <v>0</v>
          </cell>
          <cell r="S817">
            <v>0</v>
          </cell>
          <cell r="T817">
            <v>0</v>
          </cell>
        </row>
        <row r="818">
          <cell r="A818">
            <v>0</v>
          </cell>
          <cell r="B818">
            <v>1814</v>
          </cell>
          <cell r="D818">
            <v>0</v>
          </cell>
          <cell r="F818">
            <v>0</v>
          </cell>
          <cell r="J818">
            <v>0</v>
          </cell>
          <cell r="L818">
            <v>0</v>
          </cell>
          <cell r="M818">
            <v>0</v>
          </cell>
          <cell r="N818">
            <v>0</v>
          </cell>
          <cell r="O818">
            <v>0</v>
          </cell>
          <cell r="S818">
            <v>0</v>
          </cell>
          <cell r="T818">
            <v>0</v>
          </cell>
        </row>
        <row r="819">
          <cell r="A819">
            <v>0</v>
          </cell>
          <cell r="B819">
            <v>1815</v>
          </cell>
          <cell r="D819">
            <v>0</v>
          </cell>
          <cell r="F819">
            <v>0</v>
          </cell>
          <cell r="J819">
            <v>0</v>
          </cell>
          <cell r="L819">
            <v>0</v>
          </cell>
          <cell r="M819">
            <v>0</v>
          </cell>
          <cell r="N819">
            <v>0</v>
          </cell>
          <cell r="O819">
            <v>0</v>
          </cell>
          <cell r="S819">
            <v>0</v>
          </cell>
          <cell r="T819">
            <v>0</v>
          </cell>
        </row>
        <row r="820">
          <cell r="A820">
            <v>0</v>
          </cell>
          <cell r="B820">
            <v>1816</v>
          </cell>
          <cell r="D820">
            <v>0</v>
          </cell>
          <cell r="F820">
            <v>0</v>
          </cell>
          <cell r="J820">
            <v>0</v>
          </cell>
          <cell r="L820">
            <v>0</v>
          </cell>
          <cell r="M820">
            <v>0</v>
          </cell>
          <cell r="N820">
            <v>0</v>
          </cell>
          <cell r="O820">
            <v>0</v>
          </cell>
          <cell r="S820">
            <v>0</v>
          </cell>
          <cell r="T820">
            <v>0</v>
          </cell>
        </row>
        <row r="821">
          <cell r="A821">
            <v>0</v>
          </cell>
          <cell r="B821">
            <v>1817</v>
          </cell>
          <cell r="D821">
            <v>0</v>
          </cell>
          <cell r="F821">
            <v>0</v>
          </cell>
          <cell r="J821">
            <v>0</v>
          </cell>
          <cell r="L821">
            <v>0</v>
          </cell>
          <cell r="M821">
            <v>0</v>
          </cell>
          <cell r="N821">
            <v>0</v>
          </cell>
          <cell r="O821">
            <v>0</v>
          </cell>
          <cell r="S821">
            <v>0</v>
          </cell>
          <cell r="T821">
            <v>0</v>
          </cell>
        </row>
        <row r="822">
          <cell r="A822">
            <v>0</v>
          </cell>
          <cell r="B822">
            <v>1818</v>
          </cell>
          <cell r="D822">
            <v>0</v>
          </cell>
          <cell r="F822">
            <v>0</v>
          </cell>
          <cell r="J822">
            <v>0</v>
          </cell>
          <cell r="L822">
            <v>0</v>
          </cell>
          <cell r="M822">
            <v>0</v>
          </cell>
          <cell r="N822">
            <v>0</v>
          </cell>
          <cell r="O822">
            <v>0</v>
          </cell>
          <cell r="S822">
            <v>0</v>
          </cell>
          <cell r="T822">
            <v>0</v>
          </cell>
        </row>
        <row r="823">
          <cell r="A823">
            <v>0</v>
          </cell>
          <cell r="B823">
            <v>1819</v>
          </cell>
          <cell r="D823">
            <v>0</v>
          </cell>
          <cell r="F823">
            <v>0</v>
          </cell>
          <cell r="J823">
            <v>0</v>
          </cell>
          <cell r="L823">
            <v>0</v>
          </cell>
          <cell r="M823">
            <v>0</v>
          </cell>
          <cell r="N823">
            <v>0</v>
          </cell>
          <cell r="O823">
            <v>0</v>
          </cell>
          <cell r="S823">
            <v>0</v>
          </cell>
          <cell r="T823">
            <v>0</v>
          </cell>
        </row>
        <row r="824">
          <cell r="A824">
            <v>0</v>
          </cell>
          <cell r="B824">
            <v>1820</v>
          </cell>
          <cell r="D824">
            <v>0</v>
          </cell>
          <cell r="F824">
            <v>0</v>
          </cell>
          <cell r="J824">
            <v>0</v>
          </cell>
          <cell r="L824">
            <v>0</v>
          </cell>
          <cell r="M824">
            <v>0</v>
          </cell>
          <cell r="N824">
            <v>0</v>
          </cell>
          <cell r="O824">
            <v>0</v>
          </cell>
          <cell r="S824">
            <v>0</v>
          </cell>
          <cell r="T824">
            <v>0</v>
          </cell>
        </row>
        <row r="825">
          <cell r="A825">
            <v>0</v>
          </cell>
          <cell r="B825">
            <v>1821</v>
          </cell>
          <cell r="D825">
            <v>0</v>
          </cell>
          <cell r="F825">
            <v>0</v>
          </cell>
          <cell r="J825">
            <v>0</v>
          </cell>
          <cell r="L825">
            <v>0</v>
          </cell>
          <cell r="M825">
            <v>0</v>
          </cell>
          <cell r="N825">
            <v>0</v>
          </cell>
          <cell r="O825">
            <v>0</v>
          </cell>
          <cell r="S825">
            <v>0</v>
          </cell>
          <cell r="T825">
            <v>0</v>
          </cell>
        </row>
        <row r="826">
          <cell r="A826">
            <v>0</v>
          </cell>
          <cell r="B826">
            <v>1822</v>
          </cell>
          <cell r="D826">
            <v>0</v>
          </cell>
          <cell r="F826">
            <v>0</v>
          </cell>
          <cell r="J826">
            <v>0</v>
          </cell>
          <cell r="L826">
            <v>0</v>
          </cell>
          <cell r="M826">
            <v>0</v>
          </cell>
          <cell r="N826">
            <v>0</v>
          </cell>
          <cell r="O826">
            <v>0</v>
          </cell>
          <cell r="S826">
            <v>0</v>
          </cell>
          <cell r="T826">
            <v>0</v>
          </cell>
        </row>
        <row r="827">
          <cell r="A827">
            <v>0</v>
          </cell>
          <cell r="B827">
            <v>1823</v>
          </cell>
          <cell r="D827">
            <v>0</v>
          </cell>
          <cell r="F827">
            <v>0</v>
          </cell>
          <cell r="J827">
            <v>0</v>
          </cell>
          <cell r="L827">
            <v>0</v>
          </cell>
          <cell r="M827">
            <v>0</v>
          </cell>
          <cell r="N827">
            <v>0</v>
          </cell>
          <cell r="O827">
            <v>0</v>
          </cell>
          <cell r="S827">
            <v>0</v>
          </cell>
          <cell r="T827">
            <v>0</v>
          </cell>
        </row>
        <row r="828">
          <cell r="A828">
            <v>0</v>
          </cell>
          <cell r="B828">
            <v>1824</v>
          </cell>
          <cell r="D828">
            <v>0</v>
          </cell>
          <cell r="F828">
            <v>0</v>
          </cell>
          <cell r="J828">
            <v>0</v>
          </cell>
          <cell r="L828">
            <v>0</v>
          </cell>
          <cell r="M828">
            <v>0</v>
          </cell>
          <cell r="N828">
            <v>0</v>
          </cell>
          <cell r="O828">
            <v>0</v>
          </cell>
          <cell r="S828">
            <v>0</v>
          </cell>
          <cell r="T828">
            <v>0</v>
          </cell>
        </row>
        <row r="829">
          <cell r="A829">
            <v>0</v>
          </cell>
          <cell r="B829">
            <v>1825</v>
          </cell>
          <cell r="D829">
            <v>0</v>
          </cell>
          <cell r="F829">
            <v>0</v>
          </cell>
          <cell r="J829">
            <v>0</v>
          </cell>
          <cell r="L829">
            <v>0</v>
          </cell>
          <cell r="M829">
            <v>0</v>
          </cell>
          <cell r="N829">
            <v>0</v>
          </cell>
          <cell r="O829">
            <v>0</v>
          </cell>
          <cell r="S829">
            <v>0</v>
          </cell>
          <cell r="T829">
            <v>0</v>
          </cell>
        </row>
        <row r="830">
          <cell r="A830">
            <v>0</v>
          </cell>
          <cell r="B830">
            <v>1826</v>
          </cell>
          <cell r="D830">
            <v>0</v>
          </cell>
          <cell r="F830">
            <v>0</v>
          </cell>
          <cell r="J830">
            <v>0</v>
          </cell>
          <cell r="L830">
            <v>0</v>
          </cell>
          <cell r="M830">
            <v>0</v>
          </cell>
          <cell r="N830">
            <v>0</v>
          </cell>
          <cell r="O830">
            <v>0</v>
          </cell>
          <cell r="S830">
            <v>0</v>
          </cell>
          <cell r="T830">
            <v>0</v>
          </cell>
        </row>
        <row r="831">
          <cell r="A831">
            <v>0</v>
          </cell>
          <cell r="B831">
            <v>1827</v>
          </cell>
          <cell r="D831">
            <v>0</v>
          </cell>
          <cell r="F831">
            <v>0</v>
          </cell>
          <cell r="J831">
            <v>0</v>
          </cell>
          <cell r="L831">
            <v>0</v>
          </cell>
          <cell r="M831">
            <v>0</v>
          </cell>
          <cell r="N831">
            <v>0</v>
          </cell>
          <cell r="O831">
            <v>0</v>
          </cell>
          <cell r="S831">
            <v>0</v>
          </cell>
          <cell r="T831">
            <v>0</v>
          </cell>
        </row>
        <row r="832">
          <cell r="A832">
            <v>0</v>
          </cell>
          <cell r="B832">
            <v>1828</v>
          </cell>
          <cell r="D832">
            <v>0</v>
          </cell>
          <cell r="F832">
            <v>0</v>
          </cell>
          <cell r="J832">
            <v>0</v>
          </cell>
          <cell r="L832">
            <v>0</v>
          </cell>
          <cell r="M832">
            <v>0</v>
          </cell>
          <cell r="N832">
            <v>0</v>
          </cell>
          <cell r="O832">
            <v>0</v>
          </cell>
          <cell r="S832">
            <v>0</v>
          </cell>
          <cell r="T832">
            <v>0</v>
          </cell>
        </row>
        <row r="833">
          <cell r="A833">
            <v>0</v>
          </cell>
          <cell r="B833">
            <v>1829</v>
          </cell>
          <cell r="D833">
            <v>0</v>
          </cell>
          <cell r="F833">
            <v>0</v>
          </cell>
          <cell r="J833">
            <v>0</v>
          </cell>
          <cell r="L833">
            <v>0</v>
          </cell>
          <cell r="M833">
            <v>0</v>
          </cell>
          <cell r="N833">
            <v>0</v>
          </cell>
          <cell r="O833">
            <v>0</v>
          </cell>
          <cell r="S833">
            <v>0</v>
          </cell>
          <cell r="T833">
            <v>0</v>
          </cell>
        </row>
        <row r="834">
          <cell r="A834">
            <v>0</v>
          </cell>
          <cell r="B834">
            <v>1830</v>
          </cell>
          <cell r="D834">
            <v>0</v>
          </cell>
          <cell r="F834">
            <v>0</v>
          </cell>
          <cell r="J834">
            <v>0</v>
          </cell>
          <cell r="L834">
            <v>0</v>
          </cell>
          <cell r="M834">
            <v>0</v>
          </cell>
          <cell r="N834">
            <v>0</v>
          </cell>
          <cell r="O834">
            <v>0</v>
          </cell>
          <cell r="S834">
            <v>0</v>
          </cell>
          <cell r="T834">
            <v>0</v>
          </cell>
        </row>
        <row r="835">
          <cell r="A835">
            <v>0</v>
          </cell>
          <cell r="B835">
            <v>1831</v>
          </cell>
          <cell r="D835">
            <v>0</v>
          </cell>
          <cell r="F835">
            <v>0</v>
          </cell>
          <cell r="J835">
            <v>0</v>
          </cell>
          <cell r="L835">
            <v>0</v>
          </cell>
          <cell r="M835">
            <v>0</v>
          </cell>
          <cell r="N835">
            <v>0</v>
          </cell>
          <cell r="O835">
            <v>0</v>
          </cell>
          <cell r="S835">
            <v>0</v>
          </cell>
          <cell r="T835">
            <v>0</v>
          </cell>
        </row>
        <row r="836">
          <cell r="A836">
            <v>0</v>
          </cell>
          <cell r="B836">
            <v>1832</v>
          </cell>
          <cell r="D836">
            <v>0</v>
          </cell>
          <cell r="F836">
            <v>0</v>
          </cell>
          <cell r="J836">
            <v>0</v>
          </cell>
          <cell r="L836">
            <v>0</v>
          </cell>
          <cell r="M836">
            <v>0</v>
          </cell>
          <cell r="N836">
            <v>0</v>
          </cell>
          <cell r="O836">
            <v>0</v>
          </cell>
          <cell r="S836">
            <v>0</v>
          </cell>
          <cell r="T836">
            <v>0</v>
          </cell>
        </row>
        <row r="837">
          <cell r="A837">
            <v>0</v>
          </cell>
          <cell r="B837">
            <v>1833</v>
          </cell>
          <cell r="D837">
            <v>0</v>
          </cell>
          <cell r="F837">
            <v>0</v>
          </cell>
          <cell r="J837">
            <v>0</v>
          </cell>
          <cell r="L837">
            <v>0</v>
          </cell>
          <cell r="M837">
            <v>0</v>
          </cell>
          <cell r="N837">
            <v>0</v>
          </cell>
          <cell r="O837">
            <v>0</v>
          </cell>
          <cell r="S837">
            <v>0</v>
          </cell>
          <cell r="T837">
            <v>0</v>
          </cell>
        </row>
        <row r="838">
          <cell r="A838">
            <v>0</v>
          </cell>
          <cell r="B838">
            <v>1834</v>
          </cell>
          <cell r="D838">
            <v>0</v>
          </cell>
          <cell r="F838">
            <v>0</v>
          </cell>
          <cell r="J838">
            <v>0</v>
          </cell>
          <cell r="L838">
            <v>0</v>
          </cell>
          <cell r="M838">
            <v>0</v>
          </cell>
          <cell r="N838">
            <v>0</v>
          </cell>
          <cell r="O838">
            <v>0</v>
          </cell>
          <cell r="S838">
            <v>0</v>
          </cell>
          <cell r="T838">
            <v>0</v>
          </cell>
        </row>
        <row r="839">
          <cell r="A839">
            <v>0</v>
          </cell>
          <cell r="B839">
            <v>1835</v>
          </cell>
          <cell r="D839">
            <v>0</v>
          </cell>
          <cell r="F839">
            <v>0</v>
          </cell>
          <cell r="J839">
            <v>0</v>
          </cell>
          <cell r="L839">
            <v>0</v>
          </cell>
          <cell r="M839">
            <v>0</v>
          </cell>
          <cell r="N839">
            <v>0</v>
          </cell>
          <cell r="O839">
            <v>0</v>
          </cell>
          <cell r="S839">
            <v>0</v>
          </cell>
          <cell r="T839">
            <v>0</v>
          </cell>
        </row>
        <row r="840">
          <cell r="A840">
            <v>0</v>
          </cell>
          <cell r="B840">
            <v>1836</v>
          </cell>
          <cell r="D840">
            <v>0</v>
          </cell>
          <cell r="F840">
            <v>0</v>
          </cell>
          <cell r="J840">
            <v>0</v>
          </cell>
          <cell r="L840">
            <v>0</v>
          </cell>
          <cell r="M840">
            <v>0</v>
          </cell>
          <cell r="N840">
            <v>0</v>
          </cell>
          <cell r="O840">
            <v>0</v>
          </cell>
          <cell r="S840">
            <v>0</v>
          </cell>
          <cell r="T840">
            <v>0</v>
          </cell>
        </row>
        <row r="841">
          <cell r="A841">
            <v>0</v>
          </cell>
          <cell r="B841">
            <v>1837</v>
          </cell>
          <cell r="D841">
            <v>0</v>
          </cell>
          <cell r="F841">
            <v>0</v>
          </cell>
          <cell r="J841">
            <v>0</v>
          </cell>
          <cell r="L841">
            <v>0</v>
          </cell>
          <cell r="M841">
            <v>0</v>
          </cell>
          <cell r="N841">
            <v>0</v>
          </cell>
          <cell r="O841">
            <v>0</v>
          </cell>
          <cell r="S841">
            <v>0</v>
          </cell>
          <cell r="T841">
            <v>0</v>
          </cell>
        </row>
        <row r="842">
          <cell r="A842">
            <v>0</v>
          </cell>
          <cell r="B842">
            <v>1838</v>
          </cell>
          <cell r="D842">
            <v>0</v>
          </cell>
          <cell r="F842">
            <v>0</v>
          </cell>
          <cell r="J842">
            <v>0</v>
          </cell>
          <cell r="L842">
            <v>0</v>
          </cell>
          <cell r="M842">
            <v>0</v>
          </cell>
          <cell r="N842">
            <v>0</v>
          </cell>
          <cell r="O842">
            <v>0</v>
          </cell>
          <cell r="S842">
            <v>0</v>
          </cell>
          <cell r="T842">
            <v>0</v>
          </cell>
        </row>
        <row r="843">
          <cell r="A843">
            <v>0</v>
          </cell>
          <cell r="B843">
            <v>1839</v>
          </cell>
          <cell r="D843">
            <v>0</v>
          </cell>
          <cell r="F843">
            <v>0</v>
          </cell>
          <cell r="J843">
            <v>0</v>
          </cell>
          <cell r="L843">
            <v>0</v>
          </cell>
          <cell r="M843">
            <v>0</v>
          </cell>
          <cell r="N843">
            <v>0</v>
          </cell>
          <cell r="O843">
            <v>0</v>
          </cell>
          <cell r="S843">
            <v>0</v>
          </cell>
          <cell r="T843">
            <v>0</v>
          </cell>
        </row>
        <row r="844">
          <cell r="A844">
            <v>0</v>
          </cell>
          <cell r="B844">
            <v>1840</v>
          </cell>
          <cell r="D844">
            <v>0</v>
          </cell>
          <cell r="F844">
            <v>0</v>
          </cell>
          <cell r="J844">
            <v>0</v>
          </cell>
          <cell r="L844">
            <v>0</v>
          </cell>
          <cell r="M844">
            <v>0</v>
          </cell>
          <cell r="N844">
            <v>0</v>
          </cell>
          <cell r="O844">
            <v>0</v>
          </cell>
          <cell r="S844">
            <v>0</v>
          </cell>
          <cell r="T844">
            <v>0</v>
          </cell>
        </row>
        <row r="845">
          <cell r="A845">
            <v>0</v>
          </cell>
          <cell r="B845">
            <v>1841</v>
          </cell>
          <cell r="D845">
            <v>0</v>
          </cell>
          <cell r="F845">
            <v>0</v>
          </cell>
          <cell r="J845">
            <v>0</v>
          </cell>
          <cell r="L845">
            <v>0</v>
          </cell>
          <cell r="M845">
            <v>0</v>
          </cell>
          <cell r="N845">
            <v>0</v>
          </cell>
          <cell r="O845">
            <v>0</v>
          </cell>
          <cell r="S845">
            <v>0</v>
          </cell>
          <cell r="T845">
            <v>0</v>
          </cell>
        </row>
        <row r="846">
          <cell r="A846">
            <v>0</v>
          </cell>
          <cell r="B846">
            <v>1842</v>
          </cell>
          <cell r="D846">
            <v>0</v>
          </cell>
          <cell r="F846">
            <v>0</v>
          </cell>
          <cell r="J846">
            <v>0</v>
          </cell>
          <cell r="L846">
            <v>0</v>
          </cell>
          <cell r="M846">
            <v>0</v>
          </cell>
          <cell r="N846">
            <v>0</v>
          </cell>
          <cell r="O846">
            <v>0</v>
          </cell>
          <cell r="S846">
            <v>0</v>
          </cell>
          <cell r="T846">
            <v>0</v>
          </cell>
        </row>
        <row r="847">
          <cell r="A847">
            <v>0</v>
          </cell>
          <cell r="B847">
            <v>1843</v>
          </cell>
          <cell r="D847">
            <v>0</v>
          </cell>
          <cell r="F847">
            <v>0</v>
          </cell>
          <cell r="J847">
            <v>0</v>
          </cell>
          <cell r="L847">
            <v>0</v>
          </cell>
          <cell r="M847">
            <v>0</v>
          </cell>
          <cell r="N847">
            <v>0</v>
          </cell>
          <cell r="O847">
            <v>0</v>
          </cell>
          <cell r="S847">
            <v>0</v>
          </cell>
          <cell r="T847">
            <v>0</v>
          </cell>
        </row>
        <row r="848">
          <cell r="A848">
            <v>0</v>
          </cell>
          <cell r="B848">
            <v>1844</v>
          </cell>
          <cell r="D848">
            <v>0</v>
          </cell>
          <cell r="F848">
            <v>0</v>
          </cell>
          <cell r="J848">
            <v>0</v>
          </cell>
          <cell r="L848">
            <v>0</v>
          </cell>
          <cell r="M848">
            <v>0</v>
          </cell>
          <cell r="N848">
            <v>0</v>
          </cell>
          <cell r="O848">
            <v>0</v>
          </cell>
          <cell r="S848">
            <v>0</v>
          </cell>
          <cell r="T848">
            <v>0</v>
          </cell>
        </row>
        <row r="849">
          <cell r="A849">
            <v>0</v>
          </cell>
          <cell r="B849">
            <v>1845</v>
          </cell>
          <cell r="D849">
            <v>0</v>
          </cell>
          <cell r="F849">
            <v>0</v>
          </cell>
          <cell r="J849">
            <v>0</v>
          </cell>
          <cell r="L849">
            <v>0</v>
          </cell>
          <cell r="M849">
            <v>0</v>
          </cell>
          <cell r="N849">
            <v>0</v>
          </cell>
          <cell r="O849">
            <v>0</v>
          </cell>
          <cell r="S849">
            <v>0</v>
          </cell>
          <cell r="T849">
            <v>0</v>
          </cell>
        </row>
        <row r="850">
          <cell r="A850">
            <v>0</v>
          </cell>
          <cell r="B850">
            <v>1846</v>
          </cell>
          <cell r="D850">
            <v>0</v>
          </cell>
          <cell r="F850">
            <v>0</v>
          </cell>
          <cell r="J850">
            <v>0</v>
          </cell>
          <cell r="L850">
            <v>0</v>
          </cell>
          <cell r="M850">
            <v>0</v>
          </cell>
          <cell r="N850">
            <v>0</v>
          </cell>
          <cell r="O850">
            <v>0</v>
          </cell>
          <cell r="S850">
            <v>0</v>
          </cell>
          <cell r="T850">
            <v>0</v>
          </cell>
        </row>
        <row r="851">
          <cell r="A851">
            <v>0</v>
          </cell>
          <cell r="B851">
            <v>1847</v>
          </cell>
          <cell r="D851">
            <v>0</v>
          </cell>
          <cell r="F851">
            <v>0</v>
          </cell>
          <cell r="J851">
            <v>0</v>
          </cell>
          <cell r="L851">
            <v>0</v>
          </cell>
          <cell r="M851">
            <v>0</v>
          </cell>
          <cell r="N851">
            <v>0</v>
          </cell>
          <cell r="O851">
            <v>0</v>
          </cell>
          <cell r="S851">
            <v>0</v>
          </cell>
          <cell r="T851">
            <v>0</v>
          </cell>
        </row>
        <row r="852">
          <cell r="A852">
            <v>0</v>
          </cell>
          <cell r="B852">
            <v>1848</v>
          </cell>
          <cell r="D852">
            <v>0</v>
          </cell>
          <cell r="F852">
            <v>0</v>
          </cell>
          <cell r="J852">
            <v>0</v>
          </cell>
          <cell r="L852">
            <v>0</v>
          </cell>
          <cell r="M852">
            <v>0</v>
          </cell>
          <cell r="N852">
            <v>0</v>
          </cell>
          <cell r="O852">
            <v>0</v>
          </cell>
          <cell r="S852">
            <v>0</v>
          </cell>
          <cell r="T852">
            <v>0</v>
          </cell>
        </row>
        <row r="853">
          <cell r="A853">
            <v>0</v>
          </cell>
          <cell r="B853">
            <v>1849</v>
          </cell>
          <cell r="D853">
            <v>0</v>
          </cell>
          <cell r="F853">
            <v>0</v>
          </cell>
          <cell r="J853">
            <v>0</v>
          </cell>
          <cell r="L853">
            <v>0</v>
          </cell>
          <cell r="M853">
            <v>0</v>
          </cell>
          <cell r="N853">
            <v>0</v>
          </cell>
          <cell r="O853">
            <v>0</v>
          </cell>
          <cell r="S853">
            <v>0</v>
          </cell>
          <cell r="T853">
            <v>0</v>
          </cell>
        </row>
        <row r="854">
          <cell r="A854">
            <v>0</v>
          </cell>
          <cell r="B854">
            <v>1850</v>
          </cell>
          <cell r="D854">
            <v>0</v>
          </cell>
          <cell r="F854">
            <v>0</v>
          </cell>
          <cell r="J854">
            <v>0</v>
          </cell>
          <cell r="L854">
            <v>0</v>
          </cell>
          <cell r="M854">
            <v>0</v>
          </cell>
          <cell r="N854">
            <v>0</v>
          </cell>
          <cell r="O854">
            <v>0</v>
          </cell>
          <cell r="S854">
            <v>0</v>
          </cell>
          <cell r="T854">
            <v>0</v>
          </cell>
        </row>
        <row r="855">
          <cell r="A855">
            <v>0</v>
          </cell>
          <cell r="B855">
            <v>1851</v>
          </cell>
          <cell r="D855">
            <v>0</v>
          </cell>
          <cell r="F855">
            <v>0</v>
          </cell>
          <cell r="J855">
            <v>0</v>
          </cell>
          <cell r="L855">
            <v>0</v>
          </cell>
          <cell r="M855">
            <v>0</v>
          </cell>
          <cell r="N855">
            <v>0</v>
          </cell>
          <cell r="O855">
            <v>0</v>
          </cell>
          <cell r="S855">
            <v>0</v>
          </cell>
          <cell r="T855">
            <v>0</v>
          </cell>
        </row>
        <row r="856">
          <cell r="A856">
            <v>0</v>
          </cell>
          <cell r="B856">
            <v>1852</v>
          </cell>
          <cell r="D856">
            <v>0</v>
          </cell>
          <cell r="F856">
            <v>0</v>
          </cell>
          <cell r="J856">
            <v>0</v>
          </cell>
          <cell r="L856">
            <v>0</v>
          </cell>
          <cell r="M856">
            <v>0</v>
          </cell>
          <cell r="N856">
            <v>0</v>
          </cell>
          <cell r="O856">
            <v>0</v>
          </cell>
          <cell r="S856">
            <v>0</v>
          </cell>
          <cell r="T856">
            <v>0</v>
          </cell>
        </row>
        <row r="857">
          <cell r="A857">
            <v>0</v>
          </cell>
          <cell r="B857">
            <v>1853</v>
          </cell>
          <cell r="D857">
            <v>0</v>
          </cell>
          <cell r="F857">
            <v>0</v>
          </cell>
          <cell r="J857">
            <v>0</v>
          </cell>
          <cell r="L857">
            <v>0</v>
          </cell>
          <cell r="M857">
            <v>0</v>
          </cell>
          <cell r="N857">
            <v>0</v>
          </cell>
          <cell r="O857">
            <v>0</v>
          </cell>
          <cell r="S857">
            <v>0</v>
          </cell>
          <cell r="T857">
            <v>0</v>
          </cell>
        </row>
        <row r="858">
          <cell r="A858">
            <v>0</v>
          </cell>
          <cell r="B858">
            <v>1854</v>
          </cell>
          <cell r="D858">
            <v>0</v>
          </cell>
          <cell r="F858">
            <v>0</v>
          </cell>
          <cell r="J858">
            <v>0</v>
          </cell>
          <cell r="L858">
            <v>0</v>
          </cell>
          <cell r="M858">
            <v>0</v>
          </cell>
          <cell r="N858">
            <v>0</v>
          </cell>
          <cell r="O858">
            <v>0</v>
          </cell>
          <cell r="S858">
            <v>0</v>
          </cell>
          <cell r="T858">
            <v>0</v>
          </cell>
        </row>
        <row r="859">
          <cell r="A859">
            <v>0</v>
          </cell>
          <cell r="B859">
            <v>1855</v>
          </cell>
          <cell r="D859">
            <v>0</v>
          </cell>
          <cell r="F859">
            <v>0</v>
          </cell>
          <cell r="J859">
            <v>0</v>
          </cell>
          <cell r="L859">
            <v>0</v>
          </cell>
          <cell r="M859">
            <v>0</v>
          </cell>
          <cell r="N859">
            <v>0</v>
          </cell>
          <cell r="O859">
            <v>0</v>
          </cell>
          <cell r="S859">
            <v>0</v>
          </cell>
          <cell r="T859">
            <v>0</v>
          </cell>
        </row>
        <row r="860">
          <cell r="A860">
            <v>0</v>
          </cell>
          <cell r="B860">
            <v>1856</v>
          </cell>
          <cell r="D860">
            <v>0</v>
          </cell>
          <cell r="F860">
            <v>0</v>
          </cell>
          <cell r="J860">
            <v>0</v>
          </cell>
          <cell r="L860">
            <v>0</v>
          </cell>
          <cell r="M860">
            <v>0</v>
          </cell>
          <cell r="N860">
            <v>0</v>
          </cell>
          <cell r="O860">
            <v>0</v>
          </cell>
          <cell r="S860">
            <v>0</v>
          </cell>
          <cell r="T860">
            <v>0</v>
          </cell>
        </row>
        <row r="861">
          <cell r="A861">
            <v>0</v>
          </cell>
          <cell r="B861">
            <v>1857</v>
          </cell>
          <cell r="D861">
            <v>0</v>
          </cell>
          <cell r="F861">
            <v>0</v>
          </cell>
          <cell r="J861">
            <v>0</v>
          </cell>
          <cell r="L861">
            <v>0</v>
          </cell>
          <cell r="M861">
            <v>0</v>
          </cell>
          <cell r="N861">
            <v>0</v>
          </cell>
          <cell r="O861">
            <v>0</v>
          </cell>
          <cell r="S861">
            <v>0</v>
          </cell>
          <cell r="T861">
            <v>0</v>
          </cell>
        </row>
        <row r="862">
          <cell r="A862">
            <v>0</v>
          </cell>
          <cell r="B862">
            <v>1858</v>
          </cell>
          <cell r="D862">
            <v>0</v>
          </cell>
          <cell r="F862">
            <v>0</v>
          </cell>
          <cell r="J862">
            <v>0</v>
          </cell>
          <cell r="L862">
            <v>0</v>
          </cell>
          <cell r="M862">
            <v>0</v>
          </cell>
          <cell r="N862">
            <v>0</v>
          </cell>
          <cell r="O862">
            <v>0</v>
          </cell>
          <cell r="S862">
            <v>0</v>
          </cell>
          <cell r="T862">
            <v>0</v>
          </cell>
        </row>
        <row r="863">
          <cell r="A863">
            <v>0</v>
          </cell>
          <cell r="B863">
            <v>1859</v>
          </cell>
          <cell r="D863">
            <v>0</v>
          </cell>
          <cell r="F863">
            <v>0</v>
          </cell>
          <cell r="J863">
            <v>0</v>
          </cell>
          <cell r="L863">
            <v>0</v>
          </cell>
          <cell r="M863">
            <v>0</v>
          </cell>
          <cell r="N863">
            <v>0</v>
          </cell>
          <cell r="O863">
            <v>0</v>
          </cell>
          <cell r="S863">
            <v>0</v>
          </cell>
          <cell r="T863">
            <v>0</v>
          </cell>
        </row>
        <row r="864">
          <cell r="A864">
            <v>0</v>
          </cell>
          <cell r="B864">
            <v>1860</v>
          </cell>
          <cell r="D864">
            <v>0</v>
          </cell>
          <cell r="F864">
            <v>0</v>
          </cell>
          <cell r="J864">
            <v>0</v>
          </cell>
          <cell r="L864">
            <v>0</v>
          </cell>
          <cell r="M864">
            <v>0</v>
          </cell>
          <cell r="N864">
            <v>0</v>
          </cell>
          <cell r="O864">
            <v>0</v>
          </cell>
          <cell r="S864">
            <v>0</v>
          </cell>
          <cell r="T864">
            <v>0</v>
          </cell>
        </row>
        <row r="865">
          <cell r="A865">
            <v>0</v>
          </cell>
          <cell r="B865">
            <v>1861</v>
          </cell>
          <cell r="D865">
            <v>0</v>
          </cell>
          <cell r="F865">
            <v>0</v>
          </cell>
          <cell r="J865">
            <v>0</v>
          </cell>
          <cell r="L865">
            <v>0</v>
          </cell>
          <cell r="M865">
            <v>0</v>
          </cell>
          <cell r="N865">
            <v>0</v>
          </cell>
          <cell r="O865">
            <v>0</v>
          </cell>
          <cell r="S865">
            <v>0</v>
          </cell>
          <cell r="T865">
            <v>0</v>
          </cell>
        </row>
        <row r="866">
          <cell r="A866">
            <v>0</v>
          </cell>
          <cell r="B866">
            <v>1862</v>
          </cell>
          <cell r="D866">
            <v>0</v>
          </cell>
          <cell r="F866">
            <v>0</v>
          </cell>
          <cell r="J866">
            <v>0</v>
          </cell>
          <cell r="L866">
            <v>0</v>
          </cell>
          <cell r="M866">
            <v>0</v>
          </cell>
          <cell r="N866">
            <v>0</v>
          </cell>
          <cell r="O866">
            <v>0</v>
          </cell>
          <cell r="S866">
            <v>0</v>
          </cell>
          <cell r="T866">
            <v>0</v>
          </cell>
        </row>
        <row r="867">
          <cell r="A867">
            <v>0</v>
          </cell>
          <cell r="B867">
            <v>1863</v>
          </cell>
          <cell r="D867">
            <v>0</v>
          </cell>
          <cell r="F867">
            <v>0</v>
          </cell>
          <cell r="J867">
            <v>0</v>
          </cell>
          <cell r="L867">
            <v>0</v>
          </cell>
          <cell r="M867">
            <v>0</v>
          </cell>
          <cell r="N867">
            <v>0</v>
          </cell>
          <cell r="O867">
            <v>0</v>
          </cell>
          <cell r="S867">
            <v>0</v>
          </cell>
          <cell r="T867">
            <v>0</v>
          </cell>
        </row>
        <row r="868">
          <cell r="A868">
            <v>0</v>
          </cell>
          <cell r="B868">
            <v>1864</v>
          </cell>
          <cell r="D868">
            <v>0</v>
          </cell>
          <cell r="F868">
            <v>0</v>
          </cell>
          <cell r="J868">
            <v>0</v>
          </cell>
          <cell r="L868">
            <v>0</v>
          </cell>
          <cell r="M868">
            <v>0</v>
          </cell>
          <cell r="N868">
            <v>0</v>
          </cell>
          <cell r="O868">
            <v>0</v>
          </cell>
          <cell r="S868">
            <v>0</v>
          </cell>
          <cell r="T868">
            <v>0</v>
          </cell>
        </row>
        <row r="869">
          <cell r="A869">
            <v>0</v>
          </cell>
          <cell r="B869">
            <v>1865</v>
          </cell>
          <cell r="D869">
            <v>0</v>
          </cell>
          <cell r="F869">
            <v>0</v>
          </cell>
          <cell r="J869">
            <v>0</v>
          </cell>
          <cell r="L869">
            <v>0</v>
          </cell>
          <cell r="M869">
            <v>0</v>
          </cell>
          <cell r="N869">
            <v>0</v>
          </cell>
          <cell r="O869">
            <v>0</v>
          </cell>
          <cell r="S869">
            <v>0</v>
          </cell>
          <cell r="T869">
            <v>0</v>
          </cell>
        </row>
        <row r="870">
          <cell r="A870">
            <v>0</v>
          </cell>
          <cell r="B870">
            <v>1866</v>
          </cell>
          <cell r="D870">
            <v>0</v>
          </cell>
          <cell r="F870">
            <v>0</v>
          </cell>
          <cell r="J870">
            <v>0</v>
          </cell>
          <cell r="L870">
            <v>0</v>
          </cell>
          <cell r="M870">
            <v>0</v>
          </cell>
          <cell r="N870">
            <v>0</v>
          </cell>
          <cell r="O870">
            <v>0</v>
          </cell>
          <cell r="S870">
            <v>0</v>
          </cell>
          <cell r="T870">
            <v>0</v>
          </cell>
        </row>
        <row r="871">
          <cell r="A871">
            <v>0</v>
          </cell>
          <cell r="B871">
            <v>1867</v>
          </cell>
          <cell r="D871">
            <v>0</v>
          </cell>
          <cell r="F871">
            <v>0</v>
          </cell>
          <cell r="J871">
            <v>0</v>
          </cell>
          <cell r="L871">
            <v>0</v>
          </cell>
          <cell r="M871">
            <v>0</v>
          </cell>
          <cell r="N871">
            <v>0</v>
          </cell>
          <cell r="O871">
            <v>0</v>
          </cell>
          <cell r="S871">
            <v>0</v>
          </cell>
          <cell r="T871">
            <v>0</v>
          </cell>
        </row>
        <row r="872">
          <cell r="A872">
            <v>0</v>
          </cell>
          <cell r="B872">
            <v>1868</v>
          </cell>
          <cell r="D872">
            <v>0</v>
          </cell>
          <cell r="F872">
            <v>0</v>
          </cell>
          <cell r="J872">
            <v>0</v>
          </cell>
          <cell r="L872">
            <v>0</v>
          </cell>
          <cell r="M872">
            <v>0</v>
          </cell>
          <cell r="N872">
            <v>0</v>
          </cell>
          <cell r="O872">
            <v>0</v>
          </cell>
          <cell r="S872">
            <v>0</v>
          </cell>
          <cell r="T872">
            <v>0</v>
          </cell>
        </row>
        <row r="873">
          <cell r="A873">
            <v>0</v>
          </cell>
          <cell r="B873">
            <v>1869</v>
          </cell>
          <cell r="D873">
            <v>0</v>
          </cell>
          <cell r="F873">
            <v>0</v>
          </cell>
          <cell r="J873">
            <v>0</v>
          </cell>
          <cell r="L873">
            <v>0</v>
          </cell>
          <cell r="M873">
            <v>0</v>
          </cell>
          <cell r="N873">
            <v>0</v>
          </cell>
          <cell r="O873">
            <v>0</v>
          </cell>
          <cell r="S873">
            <v>0</v>
          </cell>
          <cell r="T873">
            <v>0</v>
          </cell>
        </row>
        <row r="874">
          <cell r="A874">
            <v>0</v>
          </cell>
          <cell r="B874">
            <v>1870</v>
          </cell>
          <cell r="D874">
            <v>0</v>
          </cell>
          <cell r="F874">
            <v>0</v>
          </cell>
          <cell r="J874">
            <v>0</v>
          </cell>
          <cell r="L874">
            <v>0</v>
          </cell>
          <cell r="M874">
            <v>0</v>
          </cell>
          <cell r="N874">
            <v>0</v>
          </cell>
          <cell r="O874">
            <v>0</v>
          </cell>
          <cell r="S874">
            <v>0</v>
          </cell>
          <cell r="T874">
            <v>0</v>
          </cell>
        </row>
        <row r="875">
          <cell r="A875">
            <v>0</v>
          </cell>
          <cell r="B875">
            <v>1871</v>
          </cell>
          <cell r="D875">
            <v>0</v>
          </cell>
          <cell r="F875">
            <v>0</v>
          </cell>
          <cell r="J875">
            <v>0</v>
          </cell>
          <cell r="L875">
            <v>0</v>
          </cell>
          <cell r="M875">
            <v>0</v>
          </cell>
          <cell r="N875">
            <v>0</v>
          </cell>
          <cell r="O875">
            <v>0</v>
          </cell>
          <cell r="S875">
            <v>0</v>
          </cell>
          <cell r="T875">
            <v>0</v>
          </cell>
        </row>
        <row r="876">
          <cell r="A876">
            <v>0</v>
          </cell>
          <cell r="B876">
            <v>1872</v>
          </cell>
          <cell r="D876">
            <v>0</v>
          </cell>
          <cell r="F876">
            <v>0</v>
          </cell>
          <cell r="J876">
            <v>0</v>
          </cell>
          <cell r="L876">
            <v>0</v>
          </cell>
          <cell r="M876">
            <v>0</v>
          </cell>
          <cell r="N876">
            <v>0</v>
          </cell>
          <cell r="O876">
            <v>0</v>
          </cell>
          <cell r="S876">
            <v>0</v>
          </cell>
          <cell r="T876">
            <v>0</v>
          </cell>
        </row>
        <row r="877">
          <cell r="A877">
            <v>0</v>
          </cell>
          <cell r="B877">
            <v>1873</v>
          </cell>
          <cell r="D877">
            <v>0</v>
          </cell>
          <cell r="F877">
            <v>0</v>
          </cell>
          <cell r="J877">
            <v>0</v>
          </cell>
          <cell r="L877">
            <v>0</v>
          </cell>
          <cell r="M877">
            <v>0</v>
          </cell>
          <cell r="N877">
            <v>0</v>
          </cell>
          <cell r="O877">
            <v>0</v>
          </cell>
          <cell r="S877">
            <v>0</v>
          </cell>
          <cell r="T877">
            <v>0</v>
          </cell>
        </row>
        <row r="878">
          <cell r="A878">
            <v>0</v>
          </cell>
          <cell r="B878">
            <v>1874</v>
          </cell>
          <cell r="D878">
            <v>0</v>
          </cell>
          <cell r="F878">
            <v>0</v>
          </cell>
          <cell r="J878">
            <v>0</v>
          </cell>
          <cell r="L878">
            <v>0</v>
          </cell>
          <cell r="M878">
            <v>0</v>
          </cell>
          <cell r="N878">
            <v>0</v>
          </cell>
          <cell r="O878">
            <v>0</v>
          </cell>
          <cell r="S878">
            <v>0</v>
          </cell>
          <cell r="T878">
            <v>0</v>
          </cell>
        </row>
        <row r="879">
          <cell r="A879">
            <v>0</v>
          </cell>
          <cell r="B879">
            <v>1875</v>
          </cell>
          <cell r="D879">
            <v>0</v>
          </cell>
          <cell r="F879">
            <v>0</v>
          </cell>
          <cell r="J879">
            <v>0</v>
          </cell>
          <cell r="L879">
            <v>0</v>
          </cell>
          <cell r="M879">
            <v>0</v>
          </cell>
          <cell r="N879">
            <v>0</v>
          </cell>
          <cell r="O879">
            <v>0</v>
          </cell>
          <cell r="S879">
            <v>0</v>
          </cell>
          <cell r="T879">
            <v>0</v>
          </cell>
        </row>
        <row r="880">
          <cell r="A880">
            <v>0</v>
          </cell>
          <cell r="B880">
            <v>1876</v>
          </cell>
          <cell r="D880">
            <v>0</v>
          </cell>
          <cell r="F880">
            <v>0</v>
          </cell>
          <cell r="J880">
            <v>0</v>
          </cell>
          <cell r="L880">
            <v>0</v>
          </cell>
          <cell r="M880">
            <v>0</v>
          </cell>
          <cell r="N880">
            <v>0</v>
          </cell>
          <cell r="O880">
            <v>0</v>
          </cell>
          <cell r="S880">
            <v>0</v>
          </cell>
          <cell r="T880">
            <v>0</v>
          </cell>
        </row>
        <row r="881">
          <cell r="A881">
            <v>0</v>
          </cell>
          <cell r="B881">
            <v>1877</v>
          </cell>
          <cell r="D881">
            <v>0</v>
          </cell>
          <cell r="F881">
            <v>0</v>
          </cell>
          <cell r="J881">
            <v>0</v>
          </cell>
          <cell r="L881">
            <v>0</v>
          </cell>
          <cell r="M881">
            <v>0</v>
          </cell>
          <cell r="N881">
            <v>0</v>
          </cell>
          <cell r="O881">
            <v>0</v>
          </cell>
          <cell r="S881">
            <v>0</v>
          </cell>
          <cell r="T881">
            <v>0</v>
          </cell>
        </row>
        <row r="882">
          <cell r="A882">
            <v>0</v>
          </cell>
          <cell r="B882">
            <v>1878</v>
          </cell>
          <cell r="D882">
            <v>0</v>
          </cell>
          <cell r="F882">
            <v>0</v>
          </cell>
          <cell r="J882">
            <v>0</v>
          </cell>
          <cell r="L882">
            <v>0</v>
          </cell>
          <cell r="M882">
            <v>0</v>
          </cell>
          <cell r="N882">
            <v>0</v>
          </cell>
          <cell r="O882">
            <v>0</v>
          </cell>
          <cell r="S882">
            <v>0</v>
          </cell>
          <cell r="T882">
            <v>0</v>
          </cell>
        </row>
        <row r="883">
          <cell r="A883">
            <v>0</v>
          </cell>
          <cell r="B883">
            <v>1879</v>
          </cell>
          <cell r="D883">
            <v>0</v>
          </cell>
          <cell r="F883">
            <v>0</v>
          </cell>
          <cell r="J883">
            <v>0</v>
          </cell>
          <cell r="L883">
            <v>0</v>
          </cell>
          <cell r="M883">
            <v>0</v>
          </cell>
          <cell r="N883">
            <v>0</v>
          </cell>
          <cell r="O883">
            <v>0</v>
          </cell>
          <cell r="S883">
            <v>0</v>
          </cell>
          <cell r="T883">
            <v>0</v>
          </cell>
        </row>
        <row r="884">
          <cell r="A884">
            <v>0</v>
          </cell>
          <cell r="B884">
            <v>1880</v>
          </cell>
          <cell r="D884">
            <v>0</v>
          </cell>
          <cell r="F884">
            <v>0</v>
          </cell>
          <cell r="J884">
            <v>0</v>
          </cell>
          <cell r="L884">
            <v>0</v>
          </cell>
          <cell r="M884">
            <v>0</v>
          </cell>
          <cell r="N884">
            <v>0</v>
          </cell>
          <cell r="O884">
            <v>0</v>
          </cell>
          <cell r="S884">
            <v>0</v>
          </cell>
          <cell r="T884">
            <v>0</v>
          </cell>
        </row>
        <row r="885">
          <cell r="A885">
            <v>0</v>
          </cell>
          <cell r="B885">
            <v>1881</v>
          </cell>
          <cell r="D885">
            <v>0</v>
          </cell>
          <cell r="F885">
            <v>0</v>
          </cell>
          <cell r="J885">
            <v>0</v>
          </cell>
          <cell r="L885">
            <v>0</v>
          </cell>
          <cell r="M885">
            <v>0</v>
          </cell>
          <cell r="N885">
            <v>0</v>
          </cell>
          <cell r="O885">
            <v>0</v>
          </cell>
          <cell r="S885">
            <v>0</v>
          </cell>
          <cell r="T885">
            <v>0</v>
          </cell>
        </row>
        <row r="886">
          <cell r="A886">
            <v>0</v>
          </cell>
          <cell r="B886">
            <v>1882</v>
          </cell>
          <cell r="D886">
            <v>0</v>
          </cell>
          <cell r="F886">
            <v>0</v>
          </cell>
          <cell r="J886">
            <v>0</v>
          </cell>
          <cell r="L886">
            <v>0</v>
          </cell>
          <cell r="M886">
            <v>0</v>
          </cell>
          <cell r="N886">
            <v>0</v>
          </cell>
          <cell r="O886">
            <v>0</v>
          </cell>
          <cell r="S886">
            <v>0</v>
          </cell>
          <cell r="T886">
            <v>0</v>
          </cell>
        </row>
        <row r="887">
          <cell r="A887">
            <v>0</v>
          </cell>
          <cell r="B887">
            <v>1883</v>
          </cell>
          <cell r="D887">
            <v>0</v>
          </cell>
          <cell r="F887">
            <v>0</v>
          </cell>
          <cell r="J887">
            <v>0</v>
          </cell>
          <cell r="L887">
            <v>0</v>
          </cell>
          <cell r="M887">
            <v>0</v>
          </cell>
          <cell r="N887">
            <v>0</v>
          </cell>
          <cell r="O887">
            <v>0</v>
          </cell>
          <cell r="S887">
            <v>0</v>
          </cell>
          <cell r="T887">
            <v>0</v>
          </cell>
        </row>
        <row r="888">
          <cell r="A888">
            <v>0</v>
          </cell>
          <cell r="B888">
            <v>1884</v>
          </cell>
          <cell r="D888">
            <v>0</v>
          </cell>
          <cell r="F888">
            <v>0</v>
          </cell>
          <cell r="J888">
            <v>0</v>
          </cell>
          <cell r="L888">
            <v>0</v>
          </cell>
          <cell r="M888">
            <v>0</v>
          </cell>
          <cell r="N888">
            <v>0</v>
          </cell>
          <cell r="O888">
            <v>0</v>
          </cell>
          <cell r="S888">
            <v>0</v>
          </cell>
          <cell r="T888">
            <v>0</v>
          </cell>
        </row>
        <row r="889">
          <cell r="A889">
            <v>0</v>
          </cell>
          <cell r="B889">
            <v>1885</v>
          </cell>
          <cell r="D889">
            <v>0</v>
          </cell>
          <cell r="F889">
            <v>0</v>
          </cell>
          <cell r="J889">
            <v>0</v>
          </cell>
          <cell r="L889">
            <v>0</v>
          </cell>
          <cell r="M889">
            <v>0</v>
          </cell>
          <cell r="N889">
            <v>0</v>
          </cell>
          <cell r="O889">
            <v>0</v>
          </cell>
          <cell r="S889">
            <v>0</v>
          </cell>
          <cell r="T889">
            <v>0</v>
          </cell>
        </row>
        <row r="890">
          <cell r="A890">
            <v>0</v>
          </cell>
          <cell r="B890">
            <v>1886</v>
          </cell>
          <cell r="D890">
            <v>0</v>
          </cell>
          <cell r="F890">
            <v>0</v>
          </cell>
          <cell r="J890">
            <v>0</v>
          </cell>
          <cell r="L890">
            <v>0</v>
          </cell>
          <cell r="M890">
            <v>0</v>
          </cell>
          <cell r="N890">
            <v>0</v>
          </cell>
          <cell r="O890">
            <v>0</v>
          </cell>
          <cell r="S890">
            <v>0</v>
          </cell>
          <cell r="T890">
            <v>0</v>
          </cell>
        </row>
        <row r="891">
          <cell r="A891">
            <v>0</v>
          </cell>
          <cell r="B891">
            <v>1887</v>
          </cell>
          <cell r="D891">
            <v>0</v>
          </cell>
          <cell r="F891">
            <v>0</v>
          </cell>
          <cell r="J891">
            <v>0</v>
          </cell>
          <cell r="L891">
            <v>0</v>
          </cell>
          <cell r="M891">
            <v>0</v>
          </cell>
          <cell r="N891">
            <v>0</v>
          </cell>
          <cell r="O891">
            <v>0</v>
          </cell>
          <cell r="S891">
            <v>0</v>
          </cell>
          <cell r="T891">
            <v>0</v>
          </cell>
        </row>
        <row r="892">
          <cell r="A892">
            <v>0</v>
          </cell>
          <cell r="B892">
            <v>1888</v>
          </cell>
          <cell r="D892">
            <v>0</v>
          </cell>
          <cell r="F892">
            <v>0</v>
          </cell>
          <cell r="J892">
            <v>0</v>
          </cell>
          <cell r="L892">
            <v>0</v>
          </cell>
          <cell r="M892">
            <v>0</v>
          </cell>
          <cell r="N892">
            <v>0</v>
          </cell>
          <cell r="O892">
            <v>0</v>
          </cell>
          <cell r="S892">
            <v>0</v>
          </cell>
          <cell r="T892">
            <v>0</v>
          </cell>
        </row>
        <row r="893">
          <cell r="A893">
            <v>0</v>
          </cell>
          <cell r="B893">
            <v>1889</v>
          </cell>
          <cell r="D893">
            <v>0</v>
          </cell>
          <cell r="F893">
            <v>0</v>
          </cell>
          <cell r="J893">
            <v>0</v>
          </cell>
          <cell r="L893">
            <v>0</v>
          </cell>
          <cell r="M893">
            <v>0</v>
          </cell>
          <cell r="N893">
            <v>0</v>
          </cell>
          <cell r="O893">
            <v>0</v>
          </cell>
          <cell r="S893">
            <v>0</v>
          </cell>
          <cell r="T893">
            <v>0</v>
          </cell>
        </row>
        <row r="894">
          <cell r="A894">
            <v>0</v>
          </cell>
          <cell r="B894">
            <v>1890</v>
          </cell>
          <cell r="D894">
            <v>0</v>
          </cell>
          <cell r="F894">
            <v>0</v>
          </cell>
          <cell r="J894">
            <v>0</v>
          </cell>
          <cell r="L894">
            <v>0</v>
          </cell>
          <cell r="M894">
            <v>0</v>
          </cell>
          <cell r="N894">
            <v>0</v>
          </cell>
          <cell r="O894">
            <v>0</v>
          </cell>
          <cell r="S894">
            <v>0</v>
          </cell>
          <cell r="T894">
            <v>0</v>
          </cell>
        </row>
        <row r="895">
          <cell r="A895">
            <v>0</v>
          </cell>
          <cell r="B895">
            <v>1891</v>
          </cell>
          <cell r="D895">
            <v>0</v>
          </cell>
          <cell r="F895">
            <v>0</v>
          </cell>
          <cell r="J895">
            <v>0</v>
          </cell>
          <cell r="L895">
            <v>0</v>
          </cell>
          <cell r="M895">
            <v>0</v>
          </cell>
          <cell r="N895">
            <v>0</v>
          </cell>
          <cell r="O895">
            <v>0</v>
          </cell>
          <cell r="S895">
            <v>0</v>
          </cell>
          <cell r="T895">
            <v>0</v>
          </cell>
        </row>
        <row r="896">
          <cell r="A896">
            <v>0</v>
          </cell>
          <cell r="B896">
            <v>1892</v>
          </cell>
          <cell r="D896">
            <v>0</v>
          </cell>
          <cell r="F896">
            <v>0</v>
          </cell>
          <cell r="J896">
            <v>0</v>
          </cell>
          <cell r="L896">
            <v>0</v>
          </cell>
          <cell r="M896">
            <v>0</v>
          </cell>
          <cell r="N896">
            <v>0</v>
          </cell>
          <cell r="O896">
            <v>0</v>
          </cell>
          <cell r="S896">
            <v>0</v>
          </cell>
          <cell r="T896">
            <v>0</v>
          </cell>
        </row>
        <row r="897">
          <cell r="A897">
            <v>0</v>
          </cell>
          <cell r="B897">
            <v>1893</v>
          </cell>
          <cell r="D897">
            <v>0</v>
          </cell>
          <cell r="F897">
            <v>0</v>
          </cell>
          <cell r="J897">
            <v>0</v>
          </cell>
          <cell r="L897">
            <v>0</v>
          </cell>
          <cell r="M897">
            <v>0</v>
          </cell>
          <cell r="N897">
            <v>0</v>
          </cell>
          <cell r="O897">
            <v>0</v>
          </cell>
          <cell r="S897">
            <v>0</v>
          </cell>
          <cell r="T897">
            <v>0</v>
          </cell>
        </row>
        <row r="898">
          <cell r="A898">
            <v>0</v>
          </cell>
          <cell r="B898">
            <v>1894</v>
          </cell>
          <cell r="D898">
            <v>0</v>
          </cell>
          <cell r="F898">
            <v>0</v>
          </cell>
          <cell r="J898">
            <v>0</v>
          </cell>
          <cell r="L898">
            <v>0</v>
          </cell>
          <cell r="M898">
            <v>0</v>
          </cell>
          <cell r="N898">
            <v>0</v>
          </cell>
          <cell r="O898">
            <v>0</v>
          </cell>
          <cell r="S898">
            <v>0</v>
          </cell>
          <cell r="T898">
            <v>0</v>
          </cell>
        </row>
        <row r="899">
          <cell r="A899">
            <v>0</v>
          </cell>
          <cell r="B899">
            <v>1895</v>
          </cell>
          <cell r="D899">
            <v>0</v>
          </cell>
          <cell r="F899">
            <v>0</v>
          </cell>
          <cell r="J899">
            <v>0</v>
          </cell>
          <cell r="L899">
            <v>0</v>
          </cell>
          <cell r="M899">
            <v>0</v>
          </cell>
          <cell r="N899">
            <v>0</v>
          </cell>
          <cell r="O899">
            <v>0</v>
          </cell>
          <cell r="S899">
            <v>0</v>
          </cell>
          <cell r="T899">
            <v>0</v>
          </cell>
        </row>
        <row r="900">
          <cell r="A900">
            <v>0</v>
          </cell>
          <cell r="B900">
            <v>1896</v>
          </cell>
          <cell r="D900">
            <v>0</v>
          </cell>
          <cell r="F900">
            <v>0</v>
          </cell>
          <cell r="J900">
            <v>0</v>
          </cell>
          <cell r="L900">
            <v>0</v>
          </cell>
          <cell r="M900">
            <v>0</v>
          </cell>
          <cell r="N900">
            <v>0</v>
          </cell>
          <cell r="O900">
            <v>0</v>
          </cell>
          <cell r="S900">
            <v>0</v>
          </cell>
          <cell r="T900">
            <v>0</v>
          </cell>
        </row>
        <row r="901">
          <cell r="A901">
            <v>0</v>
          </cell>
          <cell r="B901">
            <v>1897</v>
          </cell>
          <cell r="D901">
            <v>0</v>
          </cell>
          <cell r="F901">
            <v>0</v>
          </cell>
          <cell r="J901">
            <v>0</v>
          </cell>
          <cell r="L901">
            <v>0</v>
          </cell>
          <cell r="M901">
            <v>0</v>
          </cell>
          <cell r="N901">
            <v>0</v>
          </cell>
          <cell r="O901">
            <v>0</v>
          </cell>
          <cell r="S901">
            <v>0</v>
          </cell>
          <cell r="T901">
            <v>0</v>
          </cell>
        </row>
        <row r="902">
          <cell r="A902">
            <v>0</v>
          </cell>
          <cell r="B902">
            <v>1898</v>
          </cell>
          <cell r="D902">
            <v>0</v>
          </cell>
          <cell r="F902">
            <v>0</v>
          </cell>
          <cell r="J902">
            <v>0</v>
          </cell>
          <cell r="L902">
            <v>0</v>
          </cell>
          <cell r="M902">
            <v>0</v>
          </cell>
          <cell r="N902">
            <v>0</v>
          </cell>
          <cell r="O902">
            <v>0</v>
          </cell>
          <cell r="S902">
            <v>0</v>
          </cell>
          <cell r="T902">
            <v>0</v>
          </cell>
        </row>
        <row r="903">
          <cell r="A903">
            <v>0</v>
          </cell>
          <cell r="B903">
            <v>1899</v>
          </cell>
          <cell r="D903">
            <v>0</v>
          </cell>
          <cell r="F903">
            <v>0</v>
          </cell>
          <cell r="J903">
            <v>0</v>
          </cell>
          <cell r="L903">
            <v>0</v>
          </cell>
          <cell r="M903">
            <v>0</v>
          </cell>
          <cell r="N903">
            <v>0</v>
          </cell>
          <cell r="O903">
            <v>0</v>
          </cell>
          <cell r="S903">
            <v>0</v>
          </cell>
          <cell r="T903">
            <v>0</v>
          </cell>
        </row>
        <row r="904">
          <cell r="A904">
            <v>0</v>
          </cell>
          <cell r="B904">
            <v>1900</v>
          </cell>
          <cell r="D904">
            <v>0</v>
          </cell>
          <cell r="F904">
            <v>0</v>
          </cell>
          <cell r="J904">
            <v>0</v>
          </cell>
          <cell r="L904">
            <v>0</v>
          </cell>
          <cell r="M904">
            <v>0</v>
          </cell>
          <cell r="N904">
            <v>0</v>
          </cell>
          <cell r="O904">
            <v>0</v>
          </cell>
          <cell r="S904">
            <v>0</v>
          </cell>
          <cell r="T904">
            <v>0</v>
          </cell>
        </row>
        <row r="905">
          <cell r="A905">
            <v>0</v>
          </cell>
          <cell r="B905">
            <v>1901</v>
          </cell>
          <cell r="D905">
            <v>0</v>
          </cell>
          <cell r="F905">
            <v>0</v>
          </cell>
          <cell r="J905">
            <v>0</v>
          </cell>
          <cell r="L905">
            <v>0</v>
          </cell>
          <cell r="M905">
            <v>0</v>
          </cell>
          <cell r="N905">
            <v>0</v>
          </cell>
          <cell r="O905">
            <v>0</v>
          </cell>
          <cell r="S905">
            <v>0</v>
          </cell>
          <cell r="T905">
            <v>0</v>
          </cell>
        </row>
        <row r="906">
          <cell r="A906">
            <v>0</v>
          </cell>
          <cell r="B906">
            <v>1902</v>
          </cell>
          <cell r="D906">
            <v>0</v>
          </cell>
          <cell r="F906">
            <v>0</v>
          </cell>
          <cell r="J906">
            <v>0</v>
          </cell>
          <cell r="L906">
            <v>0</v>
          </cell>
          <cell r="M906">
            <v>0</v>
          </cell>
          <cell r="N906">
            <v>0</v>
          </cell>
          <cell r="O906">
            <v>0</v>
          </cell>
          <cell r="S906">
            <v>0</v>
          </cell>
          <cell r="T906">
            <v>0</v>
          </cell>
        </row>
        <row r="907">
          <cell r="A907">
            <v>0</v>
          </cell>
          <cell r="B907">
            <v>1903</v>
          </cell>
          <cell r="D907">
            <v>0</v>
          </cell>
          <cell r="F907">
            <v>0</v>
          </cell>
          <cell r="J907">
            <v>0</v>
          </cell>
          <cell r="L907">
            <v>0</v>
          </cell>
          <cell r="M907">
            <v>0</v>
          </cell>
          <cell r="N907">
            <v>0</v>
          </cell>
          <cell r="O907">
            <v>0</v>
          </cell>
          <cell r="S907">
            <v>0</v>
          </cell>
          <cell r="T907">
            <v>0</v>
          </cell>
        </row>
        <row r="908">
          <cell r="A908">
            <v>0</v>
          </cell>
          <cell r="B908">
            <v>1904</v>
          </cell>
          <cell r="D908">
            <v>0</v>
          </cell>
          <cell r="F908">
            <v>0</v>
          </cell>
          <cell r="J908">
            <v>0</v>
          </cell>
          <cell r="L908">
            <v>0</v>
          </cell>
          <cell r="M908">
            <v>0</v>
          </cell>
          <cell r="N908">
            <v>0</v>
          </cell>
          <cell r="O908">
            <v>0</v>
          </cell>
          <cell r="S908">
            <v>0</v>
          </cell>
          <cell r="T908">
            <v>0</v>
          </cell>
        </row>
        <row r="909">
          <cell r="A909">
            <v>0</v>
          </cell>
          <cell r="B909">
            <v>1905</v>
          </cell>
          <cell r="D909">
            <v>0</v>
          </cell>
          <cell r="F909">
            <v>0</v>
          </cell>
          <cell r="J909">
            <v>0</v>
          </cell>
          <cell r="L909">
            <v>0</v>
          </cell>
          <cell r="M909">
            <v>0</v>
          </cell>
          <cell r="N909">
            <v>0</v>
          </cell>
          <cell r="O909">
            <v>0</v>
          </cell>
          <cell r="S909">
            <v>0</v>
          </cell>
          <cell r="T909">
            <v>0</v>
          </cell>
        </row>
        <row r="910">
          <cell r="A910">
            <v>0</v>
          </cell>
          <cell r="B910">
            <v>1906</v>
          </cell>
          <cell r="D910">
            <v>0</v>
          </cell>
          <cell r="F910">
            <v>0</v>
          </cell>
          <cell r="J910">
            <v>0</v>
          </cell>
          <cell r="L910">
            <v>0</v>
          </cell>
          <cell r="M910">
            <v>0</v>
          </cell>
          <cell r="N910">
            <v>0</v>
          </cell>
          <cell r="O910">
            <v>0</v>
          </cell>
          <cell r="S910">
            <v>0</v>
          </cell>
          <cell r="T910">
            <v>0</v>
          </cell>
        </row>
        <row r="911">
          <cell r="A911">
            <v>0</v>
          </cell>
          <cell r="B911">
            <v>1907</v>
          </cell>
          <cell r="D911">
            <v>0</v>
          </cell>
          <cell r="F911">
            <v>0</v>
          </cell>
          <cell r="J911">
            <v>0</v>
          </cell>
          <cell r="L911">
            <v>0</v>
          </cell>
          <cell r="M911">
            <v>0</v>
          </cell>
          <cell r="N911">
            <v>0</v>
          </cell>
          <cell r="O911">
            <v>0</v>
          </cell>
          <cell r="S911">
            <v>0</v>
          </cell>
          <cell r="T911">
            <v>0</v>
          </cell>
        </row>
        <row r="912">
          <cell r="A912">
            <v>0</v>
          </cell>
          <cell r="B912">
            <v>1908</v>
          </cell>
          <cell r="D912">
            <v>0</v>
          </cell>
          <cell r="F912">
            <v>0</v>
          </cell>
          <cell r="J912">
            <v>0</v>
          </cell>
          <cell r="L912">
            <v>0</v>
          </cell>
          <cell r="M912">
            <v>0</v>
          </cell>
          <cell r="N912">
            <v>0</v>
          </cell>
          <cell r="O912">
            <v>0</v>
          </cell>
          <cell r="S912">
            <v>0</v>
          </cell>
          <cell r="T912">
            <v>0</v>
          </cell>
        </row>
        <row r="913">
          <cell r="A913">
            <v>0</v>
          </cell>
          <cell r="B913">
            <v>1909</v>
          </cell>
          <cell r="D913">
            <v>0</v>
          </cell>
          <cell r="F913">
            <v>0</v>
          </cell>
          <cell r="J913">
            <v>0</v>
          </cell>
          <cell r="L913">
            <v>0</v>
          </cell>
          <cell r="M913">
            <v>0</v>
          </cell>
          <cell r="N913">
            <v>0</v>
          </cell>
          <cell r="O913">
            <v>0</v>
          </cell>
          <cell r="S913">
            <v>0</v>
          </cell>
          <cell r="T913">
            <v>0</v>
          </cell>
        </row>
        <row r="914">
          <cell r="A914">
            <v>0</v>
          </cell>
          <cell r="B914">
            <v>1910</v>
          </cell>
          <cell r="D914">
            <v>0</v>
          </cell>
          <cell r="F914">
            <v>0</v>
          </cell>
          <cell r="J914">
            <v>0</v>
          </cell>
          <cell r="L914">
            <v>0</v>
          </cell>
          <cell r="M914">
            <v>0</v>
          </cell>
          <cell r="N914">
            <v>0</v>
          </cell>
          <cell r="O914">
            <v>0</v>
          </cell>
          <cell r="S914">
            <v>0</v>
          </cell>
          <cell r="T914">
            <v>0</v>
          </cell>
        </row>
        <row r="915">
          <cell r="A915">
            <v>0</v>
          </cell>
          <cell r="B915">
            <v>1911</v>
          </cell>
          <cell r="D915">
            <v>0</v>
          </cell>
          <cell r="F915">
            <v>0</v>
          </cell>
          <cell r="J915">
            <v>0</v>
          </cell>
          <cell r="L915">
            <v>0</v>
          </cell>
          <cell r="M915">
            <v>0</v>
          </cell>
          <cell r="N915">
            <v>0</v>
          </cell>
          <cell r="O915">
            <v>0</v>
          </cell>
          <cell r="S915">
            <v>0</v>
          </cell>
          <cell r="T915">
            <v>0</v>
          </cell>
        </row>
        <row r="916">
          <cell r="A916">
            <v>0</v>
          </cell>
          <cell r="B916">
            <v>1912</v>
          </cell>
          <cell r="D916">
            <v>0</v>
          </cell>
          <cell r="F916">
            <v>0</v>
          </cell>
          <cell r="J916">
            <v>0</v>
          </cell>
          <cell r="L916">
            <v>0</v>
          </cell>
          <cell r="M916">
            <v>0</v>
          </cell>
          <cell r="N916">
            <v>0</v>
          </cell>
          <cell r="O916">
            <v>0</v>
          </cell>
          <cell r="S916">
            <v>0</v>
          </cell>
          <cell r="T916">
            <v>0</v>
          </cell>
        </row>
        <row r="917">
          <cell r="A917">
            <v>0</v>
          </cell>
          <cell r="B917">
            <v>1913</v>
          </cell>
          <cell r="D917">
            <v>0</v>
          </cell>
          <cell r="F917">
            <v>0</v>
          </cell>
          <cell r="J917">
            <v>0</v>
          </cell>
          <cell r="L917">
            <v>0</v>
          </cell>
          <cell r="M917">
            <v>0</v>
          </cell>
          <cell r="N917">
            <v>0</v>
          </cell>
          <cell r="O917">
            <v>0</v>
          </cell>
          <cell r="S917">
            <v>0</v>
          </cell>
          <cell r="T917">
            <v>0</v>
          </cell>
        </row>
        <row r="918">
          <cell r="A918">
            <v>0</v>
          </cell>
          <cell r="B918">
            <v>1914</v>
          </cell>
          <cell r="D918">
            <v>0</v>
          </cell>
          <cell r="F918">
            <v>0</v>
          </cell>
          <cell r="J918">
            <v>0</v>
          </cell>
          <cell r="L918">
            <v>0</v>
          </cell>
          <cell r="M918">
            <v>0</v>
          </cell>
          <cell r="N918">
            <v>0</v>
          </cell>
          <cell r="O918">
            <v>0</v>
          </cell>
          <cell r="S918">
            <v>0</v>
          </cell>
          <cell r="T918">
            <v>0</v>
          </cell>
        </row>
        <row r="919">
          <cell r="A919">
            <v>0</v>
          </cell>
          <cell r="B919">
            <v>1915</v>
          </cell>
          <cell r="D919">
            <v>0</v>
          </cell>
          <cell r="F919">
            <v>0</v>
          </cell>
          <cell r="J919">
            <v>0</v>
          </cell>
          <cell r="L919">
            <v>0</v>
          </cell>
          <cell r="M919">
            <v>0</v>
          </cell>
          <cell r="N919">
            <v>0</v>
          </cell>
          <cell r="O919">
            <v>0</v>
          </cell>
          <cell r="S919">
            <v>0</v>
          </cell>
          <cell r="T919">
            <v>0</v>
          </cell>
        </row>
        <row r="920">
          <cell r="A920">
            <v>0</v>
          </cell>
          <cell r="B920">
            <v>1916</v>
          </cell>
          <cell r="D920">
            <v>0</v>
          </cell>
          <cell r="F920">
            <v>0</v>
          </cell>
          <cell r="J920">
            <v>0</v>
          </cell>
          <cell r="L920">
            <v>0</v>
          </cell>
          <cell r="M920">
            <v>0</v>
          </cell>
          <cell r="N920">
            <v>0</v>
          </cell>
          <cell r="O920">
            <v>0</v>
          </cell>
          <cell r="S920">
            <v>0</v>
          </cell>
          <cell r="T920">
            <v>0</v>
          </cell>
        </row>
        <row r="921">
          <cell r="A921">
            <v>0</v>
          </cell>
          <cell r="B921">
            <v>1917</v>
          </cell>
          <cell r="D921">
            <v>0</v>
          </cell>
          <cell r="F921">
            <v>0</v>
          </cell>
          <cell r="J921">
            <v>0</v>
          </cell>
          <cell r="L921">
            <v>0</v>
          </cell>
          <cell r="M921">
            <v>0</v>
          </cell>
          <cell r="N921">
            <v>0</v>
          </cell>
          <cell r="O921">
            <v>0</v>
          </cell>
          <cell r="S921">
            <v>0</v>
          </cell>
          <cell r="T921">
            <v>0</v>
          </cell>
        </row>
        <row r="922">
          <cell r="A922">
            <v>0</v>
          </cell>
          <cell r="B922">
            <v>1918</v>
          </cell>
          <cell r="D922">
            <v>0</v>
          </cell>
          <cell r="F922">
            <v>0</v>
          </cell>
          <cell r="J922">
            <v>0</v>
          </cell>
          <cell r="L922">
            <v>0</v>
          </cell>
          <cell r="M922">
            <v>0</v>
          </cell>
          <cell r="N922">
            <v>0</v>
          </cell>
          <cell r="O922">
            <v>0</v>
          </cell>
          <cell r="S922">
            <v>0</v>
          </cell>
          <cell r="T922">
            <v>0</v>
          </cell>
        </row>
        <row r="923">
          <cell r="A923">
            <v>0</v>
          </cell>
          <cell r="B923">
            <v>1919</v>
          </cell>
          <cell r="D923">
            <v>0</v>
          </cell>
          <cell r="F923">
            <v>0</v>
          </cell>
          <cell r="J923">
            <v>0</v>
          </cell>
          <cell r="L923">
            <v>0</v>
          </cell>
          <cell r="M923">
            <v>0</v>
          </cell>
          <cell r="N923">
            <v>0</v>
          </cell>
          <cell r="O923">
            <v>0</v>
          </cell>
          <cell r="S923">
            <v>0</v>
          </cell>
          <cell r="T923">
            <v>0</v>
          </cell>
        </row>
        <row r="924">
          <cell r="A924">
            <v>0</v>
          </cell>
          <cell r="B924">
            <v>1920</v>
          </cell>
          <cell r="D924">
            <v>0</v>
          </cell>
          <cell r="F924">
            <v>0</v>
          </cell>
          <cell r="J924">
            <v>0</v>
          </cell>
          <cell r="L924">
            <v>0</v>
          </cell>
          <cell r="M924">
            <v>0</v>
          </cell>
          <cell r="N924">
            <v>0</v>
          </cell>
          <cell r="O924">
            <v>0</v>
          </cell>
          <cell r="S924">
            <v>0</v>
          </cell>
          <cell r="T924">
            <v>0</v>
          </cell>
        </row>
        <row r="925">
          <cell r="A925">
            <v>0</v>
          </cell>
          <cell r="B925">
            <v>1921</v>
          </cell>
          <cell r="D925">
            <v>0</v>
          </cell>
          <cell r="F925">
            <v>0</v>
          </cell>
          <cell r="J925">
            <v>0</v>
          </cell>
          <cell r="L925">
            <v>0</v>
          </cell>
          <cell r="M925">
            <v>0</v>
          </cell>
          <cell r="N925">
            <v>0</v>
          </cell>
          <cell r="O925">
            <v>0</v>
          </cell>
          <cell r="S925">
            <v>0</v>
          </cell>
          <cell r="T925">
            <v>0</v>
          </cell>
        </row>
        <row r="926">
          <cell r="A926">
            <v>0</v>
          </cell>
          <cell r="B926">
            <v>1922</v>
          </cell>
          <cell r="D926">
            <v>0</v>
          </cell>
          <cell r="F926">
            <v>0</v>
          </cell>
          <cell r="J926">
            <v>0</v>
          </cell>
          <cell r="L926">
            <v>0</v>
          </cell>
          <cell r="M926">
            <v>0</v>
          </cell>
          <cell r="N926">
            <v>0</v>
          </cell>
          <cell r="O926">
            <v>0</v>
          </cell>
          <cell r="S926">
            <v>0</v>
          </cell>
          <cell r="T926">
            <v>0</v>
          </cell>
        </row>
        <row r="927">
          <cell r="A927">
            <v>0</v>
          </cell>
          <cell r="B927">
            <v>1923</v>
          </cell>
          <cell r="D927">
            <v>0</v>
          </cell>
          <cell r="F927">
            <v>0</v>
          </cell>
          <cell r="J927">
            <v>0</v>
          </cell>
          <cell r="L927">
            <v>0</v>
          </cell>
          <cell r="M927">
            <v>0</v>
          </cell>
          <cell r="N927">
            <v>0</v>
          </cell>
          <cell r="O927">
            <v>0</v>
          </cell>
          <cell r="S927">
            <v>0</v>
          </cell>
          <cell r="T927">
            <v>0</v>
          </cell>
        </row>
        <row r="928">
          <cell r="A928">
            <v>0</v>
          </cell>
          <cell r="B928">
            <v>1924</v>
          </cell>
          <cell r="D928">
            <v>0</v>
          </cell>
          <cell r="F928">
            <v>0</v>
          </cell>
          <cell r="J928">
            <v>0</v>
          </cell>
          <cell r="L928">
            <v>0</v>
          </cell>
          <cell r="M928">
            <v>0</v>
          </cell>
          <cell r="N928">
            <v>0</v>
          </cell>
          <cell r="O928">
            <v>0</v>
          </cell>
          <cell r="S928">
            <v>0</v>
          </cell>
          <cell r="T928">
            <v>0</v>
          </cell>
        </row>
        <row r="929">
          <cell r="A929">
            <v>0</v>
          </cell>
          <cell r="B929">
            <v>1925</v>
          </cell>
          <cell r="D929">
            <v>0</v>
          </cell>
          <cell r="F929">
            <v>0</v>
          </cell>
          <cell r="J929">
            <v>0</v>
          </cell>
          <cell r="L929">
            <v>0</v>
          </cell>
          <cell r="M929">
            <v>0</v>
          </cell>
          <cell r="N929">
            <v>0</v>
          </cell>
          <cell r="O929">
            <v>0</v>
          </cell>
          <cell r="S929">
            <v>0</v>
          </cell>
          <cell r="T929">
            <v>0</v>
          </cell>
        </row>
        <row r="930">
          <cell r="A930">
            <v>0</v>
          </cell>
          <cell r="B930">
            <v>1926</v>
          </cell>
          <cell r="D930">
            <v>0</v>
          </cell>
          <cell r="F930">
            <v>0</v>
          </cell>
          <cell r="J930">
            <v>0</v>
          </cell>
          <cell r="L930">
            <v>0</v>
          </cell>
          <cell r="M930">
            <v>0</v>
          </cell>
          <cell r="N930">
            <v>0</v>
          </cell>
          <cell r="O930">
            <v>0</v>
          </cell>
          <cell r="S930">
            <v>0</v>
          </cell>
          <cell r="T930">
            <v>0</v>
          </cell>
        </row>
        <row r="931">
          <cell r="A931">
            <v>0</v>
          </cell>
          <cell r="B931">
            <v>1927</v>
          </cell>
          <cell r="D931">
            <v>0</v>
          </cell>
          <cell r="F931">
            <v>0</v>
          </cell>
          <cell r="J931">
            <v>0</v>
          </cell>
          <cell r="L931">
            <v>0</v>
          </cell>
          <cell r="M931">
            <v>0</v>
          </cell>
          <cell r="N931">
            <v>0</v>
          </cell>
          <cell r="O931">
            <v>0</v>
          </cell>
          <cell r="S931">
            <v>0</v>
          </cell>
          <cell r="T931">
            <v>0</v>
          </cell>
        </row>
        <row r="932">
          <cell r="A932">
            <v>0</v>
          </cell>
          <cell r="B932">
            <v>1928</v>
          </cell>
          <cell r="D932">
            <v>0</v>
          </cell>
          <cell r="F932">
            <v>0</v>
          </cell>
          <cell r="J932">
            <v>0</v>
          </cell>
          <cell r="L932">
            <v>0</v>
          </cell>
          <cell r="M932">
            <v>0</v>
          </cell>
          <cell r="N932">
            <v>0</v>
          </cell>
          <cell r="O932">
            <v>0</v>
          </cell>
          <cell r="S932">
            <v>0</v>
          </cell>
          <cell r="T932">
            <v>0</v>
          </cell>
        </row>
        <row r="933">
          <cell r="A933">
            <v>0</v>
          </cell>
          <cell r="B933">
            <v>1929</v>
          </cell>
          <cell r="D933">
            <v>0</v>
          </cell>
          <cell r="F933">
            <v>0</v>
          </cell>
          <cell r="J933">
            <v>0</v>
          </cell>
          <cell r="L933">
            <v>0</v>
          </cell>
          <cell r="M933">
            <v>0</v>
          </cell>
          <cell r="N933">
            <v>0</v>
          </cell>
          <cell r="O933">
            <v>0</v>
          </cell>
          <cell r="S933">
            <v>0</v>
          </cell>
          <cell r="T933">
            <v>0</v>
          </cell>
        </row>
        <row r="934">
          <cell r="A934">
            <v>0</v>
          </cell>
          <cell r="B934">
            <v>1930</v>
          </cell>
          <cell r="D934">
            <v>0</v>
          </cell>
          <cell r="F934">
            <v>0</v>
          </cell>
          <cell r="J934">
            <v>0</v>
          </cell>
          <cell r="L934">
            <v>0</v>
          </cell>
          <cell r="M934">
            <v>0</v>
          </cell>
          <cell r="N934">
            <v>0</v>
          </cell>
          <cell r="O934">
            <v>0</v>
          </cell>
          <cell r="S934">
            <v>0</v>
          </cell>
          <cell r="T934">
            <v>0</v>
          </cell>
        </row>
        <row r="935">
          <cell r="A935">
            <v>0</v>
          </cell>
          <cell r="B935">
            <v>1931</v>
          </cell>
          <cell r="D935">
            <v>0</v>
          </cell>
          <cell r="F935">
            <v>0</v>
          </cell>
          <cell r="J935">
            <v>0</v>
          </cell>
          <cell r="L935">
            <v>0</v>
          </cell>
          <cell r="M935">
            <v>0</v>
          </cell>
          <cell r="N935">
            <v>0</v>
          </cell>
          <cell r="O935">
            <v>0</v>
          </cell>
          <cell r="S935">
            <v>0</v>
          </cell>
          <cell r="T935">
            <v>0</v>
          </cell>
        </row>
        <row r="936">
          <cell r="A936">
            <v>0</v>
          </cell>
          <cell r="B936">
            <v>1932</v>
          </cell>
          <cell r="D936">
            <v>0</v>
          </cell>
          <cell r="F936">
            <v>0</v>
          </cell>
          <cell r="J936">
            <v>0</v>
          </cell>
          <cell r="L936">
            <v>0</v>
          </cell>
          <cell r="M936">
            <v>0</v>
          </cell>
          <cell r="N936">
            <v>0</v>
          </cell>
          <cell r="O936">
            <v>0</v>
          </cell>
          <cell r="S936">
            <v>0</v>
          </cell>
          <cell r="T936">
            <v>0</v>
          </cell>
        </row>
        <row r="937">
          <cell r="A937">
            <v>0</v>
          </cell>
          <cell r="B937">
            <v>1933</v>
          </cell>
          <cell r="D937">
            <v>0</v>
          </cell>
          <cell r="F937">
            <v>0</v>
          </cell>
          <cell r="J937">
            <v>0</v>
          </cell>
          <cell r="L937">
            <v>0</v>
          </cell>
          <cell r="M937">
            <v>0</v>
          </cell>
          <cell r="N937">
            <v>0</v>
          </cell>
          <cell r="O937">
            <v>0</v>
          </cell>
          <cell r="S937">
            <v>0</v>
          </cell>
          <cell r="T937">
            <v>0</v>
          </cell>
        </row>
        <row r="938">
          <cell r="A938">
            <v>0</v>
          </cell>
          <cell r="B938">
            <v>1934</v>
          </cell>
          <cell r="D938">
            <v>0</v>
          </cell>
          <cell r="F938">
            <v>0</v>
          </cell>
          <cell r="J938">
            <v>0</v>
          </cell>
          <cell r="L938">
            <v>0</v>
          </cell>
          <cell r="M938">
            <v>0</v>
          </cell>
          <cell r="N938">
            <v>0</v>
          </cell>
          <cell r="O938">
            <v>0</v>
          </cell>
          <cell r="S938">
            <v>0</v>
          </cell>
          <cell r="T938">
            <v>0</v>
          </cell>
        </row>
        <row r="939">
          <cell r="A939">
            <v>0</v>
          </cell>
          <cell r="B939">
            <v>1935</v>
          </cell>
          <cell r="D939">
            <v>0</v>
          </cell>
          <cell r="F939">
            <v>0</v>
          </cell>
          <cell r="J939">
            <v>0</v>
          </cell>
          <cell r="L939">
            <v>0</v>
          </cell>
          <cell r="M939">
            <v>0</v>
          </cell>
          <cell r="N939">
            <v>0</v>
          </cell>
          <cell r="O939">
            <v>0</v>
          </cell>
          <cell r="S939">
            <v>0</v>
          </cell>
          <cell r="T939">
            <v>0</v>
          </cell>
        </row>
        <row r="940">
          <cell r="A940">
            <v>0</v>
          </cell>
          <cell r="B940">
            <v>1936</v>
          </cell>
          <cell r="D940">
            <v>0</v>
          </cell>
          <cell r="F940">
            <v>0</v>
          </cell>
          <cell r="J940">
            <v>0</v>
          </cell>
          <cell r="L940">
            <v>0</v>
          </cell>
          <cell r="M940">
            <v>0</v>
          </cell>
          <cell r="N940">
            <v>0</v>
          </cell>
          <cell r="O940">
            <v>0</v>
          </cell>
          <cell r="S940">
            <v>0</v>
          </cell>
          <cell r="T940">
            <v>0</v>
          </cell>
        </row>
        <row r="941">
          <cell r="A941">
            <v>0</v>
          </cell>
          <cell r="B941">
            <v>1937</v>
          </cell>
          <cell r="D941">
            <v>0</v>
          </cell>
          <cell r="F941">
            <v>0</v>
          </cell>
          <cell r="J941">
            <v>0</v>
          </cell>
          <cell r="L941">
            <v>0</v>
          </cell>
          <cell r="M941">
            <v>0</v>
          </cell>
          <cell r="N941">
            <v>0</v>
          </cell>
          <cell r="O941">
            <v>0</v>
          </cell>
          <cell r="S941">
            <v>0</v>
          </cell>
          <cell r="T941">
            <v>0</v>
          </cell>
        </row>
        <row r="942">
          <cell r="A942">
            <v>0</v>
          </cell>
          <cell r="B942">
            <v>1938</v>
          </cell>
          <cell r="D942">
            <v>0</v>
          </cell>
          <cell r="F942">
            <v>0</v>
          </cell>
          <cell r="J942">
            <v>0</v>
          </cell>
          <cell r="L942">
            <v>0</v>
          </cell>
          <cell r="M942">
            <v>0</v>
          </cell>
          <cell r="N942">
            <v>0</v>
          </cell>
          <cell r="O942">
            <v>0</v>
          </cell>
          <cell r="S942">
            <v>0</v>
          </cell>
          <cell r="T942">
            <v>0</v>
          </cell>
        </row>
        <row r="943">
          <cell r="A943">
            <v>0</v>
          </cell>
          <cell r="B943">
            <v>1939</v>
          </cell>
          <cell r="D943">
            <v>0</v>
          </cell>
          <cell r="F943">
            <v>0</v>
          </cell>
          <cell r="J943">
            <v>0</v>
          </cell>
          <cell r="L943">
            <v>0</v>
          </cell>
          <cell r="M943">
            <v>0</v>
          </cell>
          <cell r="N943">
            <v>0</v>
          </cell>
          <cell r="O943">
            <v>0</v>
          </cell>
          <cell r="S943">
            <v>0</v>
          </cell>
          <cell r="T943">
            <v>0</v>
          </cell>
        </row>
        <row r="944">
          <cell r="A944">
            <v>0</v>
          </cell>
          <cell r="B944">
            <v>1940</v>
          </cell>
          <cell r="D944">
            <v>0</v>
          </cell>
          <cell r="F944">
            <v>0</v>
          </cell>
          <cell r="J944">
            <v>0</v>
          </cell>
          <cell r="L944">
            <v>0</v>
          </cell>
          <cell r="M944">
            <v>0</v>
          </cell>
          <cell r="N944">
            <v>0</v>
          </cell>
          <cell r="O944">
            <v>0</v>
          </cell>
          <cell r="S944">
            <v>0</v>
          </cell>
          <cell r="T944">
            <v>0</v>
          </cell>
        </row>
        <row r="945">
          <cell r="A945">
            <v>0</v>
          </cell>
          <cell r="B945">
            <v>1941</v>
          </cell>
          <cell r="D945">
            <v>0</v>
          </cell>
          <cell r="F945">
            <v>0</v>
          </cell>
          <cell r="J945">
            <v>0</v>
          </cell>
          <cell r="L945">
            <v>0</v>
          </cell>
          <cell r="M945">
            <v>0</v>
          </cell>
          <cell r="N945">
            <v>0</v>
          </cell>
          <cell r="O945">
            <v>0</v>
          </cell>
          <cell r="S945">
            <v>0</v>
          </cell>
          <cell r="T945">
            <v>0</v>
          </cell>
        </row>
        <row r="946">
          <cell r="A946">
            <v>0</v>
          </cell>
          <cell r="B946">
            <v>1942</v>
          </cell>
          <cell r="D946">
            <v>0</v>
          </cell>
          <cell r="F946">
            <v>0</v>
          </cell>
          <cell r="J946">
            <v>0</v>
          </cell>
          <cell r="L946">
            <v>0</v>
          </cell>
          <cell r="M946">
            <v>0</v>
          </cell>
          <cell r="N946">
            <v>0</v>
          </cell>
          <cell r="O946">
            <v>0</v>
          </cell>
          <cell r="S946">
            <v>0</v>
          </cell>
          <cell r="T946">
            <v>0</v>
          </cell>
        </row>
        <row r="947">
          <cell r="A947">
            <v>0</v>
          </cell>
          <cell r="B947">
            <v>1943</v>
          </cell>
          <cell r="D947">
            <v>0</v>
          </cell>
          <cell r="F947">
            <v>0</v>
          </cell>
          <cell r="J947">
            <v>0</v>
          </cell>
          <cell r="L947">
            <v>0</v>
          </cell>
          <cell r="M947">
            <v>0</v>
          </cell>
          <cell r="N947">
            <v>0</v>
          </cell>
          <cell r="O947">
            <v>0</v>
          </cell>
          <cell r="S947">
            <v>0</v>
          </cell>
          <cell r="T947">
            <v>0</v>
          </cell>
        </row>
        <row r="948">
          <cell r="A948">
            <v>0</v>
          </cell>
          <cell r="B948">
            <v>1944</v>
          </cell>
          <cell r="D948">
            <v>0</v>
          </cell>
          <cell r="F948">
            <v>0</v>
          </cell>
          <cell r="J948">
            <v>0</v>
          </cell>
          <cell r="L948">
            <v>0</v>
          </cell>
          <cell r="M948">
            <v>0</v>
          </cell>
          <cell r="N948">
            <v>0</v>
          </cell>
          <cell r="O948">
            <v>0</v>
          </cell>
          <cell r="S948">
            <v>0</v>
          </cell>
          <cell r="T948">
            <v>0</v>
          </cell>
        </row>
        <row r="949">
          <cell r="A949">
            <v>0</v>
          </cell>
          <cell r="B949">
            <v>1945</v>
          </cell>
          <cell r="D949">
            <v>0</v>
          </cell>
          <cell r="F949">
            <v>0</v>
          </cell>
          <cell r="J949">
            <v>0</v>
          </cell>
          <cell r="L949">
            <v>0</v>
          </cell>
          <cell r="M949">
            <v>0</v>
          </cell>
          <cell r="N949">
            <v>0</v>
          </cell>
          <cell r="O949">
            <v>0</v>
          </cell>
          <cell r="S949">
            <v>0</v>
          </cell>
          <cell r="T949">
            <v>0</v>
          </cell>
        </row>
        <row r="950">
          <cell r="A950">
            <v>0</v>
          </cell>
          <cell r="B950">
            <v>1946</v>
          </cell>
          <cell r="D950">
            <v>0</v>
          </cell>
          <cell r="F950">
            <v>0</v>
          </cell>
          <cell r="J950">
            <v>0</v>
          </cell>
          <cell r="L950">
            <v>0</v>
          </cell>
          <cell r="M950">
            <v>0</v>
          </cell>
          <cell r="N950">
            <v>0</v>
          </cell>
          <cell r="O950">
            <v>0</v>
          </cell>
          <cell r="S950">
            <v>0</v>
          </cell>
          <cell r="T950">
            <v>0</v>
          </cell>
        </row>
        <row r="951">
          <cell r="A951">
            <v>0</v>
          </cell>
          <cell r="B951">
            <v>1947</v>
          </cell>
          <cell r="D951">
            <v>0</v>
          </cell>
          <cell r="F951">
            <v>0</v>
          </cell>
          <cell r="J951">
            <v>0</v>
          </cell>
          <cell r="L951">
            <v>0</v>
          </cell>
          <cell r="M951">
            <v>0</v>
          </cell>
          <cell r="N951">
            <v>0</v>
          </cell>
          <cell r="O951">
            <v>0</v>
          </cell>
          <cell r="S951">
            <v>0</v>
          </cell>
          <cell r="T951">
            <v>0</v>
          </cell>
        </row>
        <row r="952">
          <cell r="A952">
            <v>0</v>
          </cell>
          <cell r="B952">
            <v>1948</v>
          </cell>
          <cell r="D952">
            <v>0</v>
          </cell>
          <cell r="F952">
            <v>0</v>
          </cell>
          <cell r="J952">
            <v>0</v>
          </cell>
          <cell r="L952">
            <v>0</v>
          </cell>
          <cell r="M952">
            <v>0</v>
          </cell>
          <cell r="N952">
            <v>0</v>
          </cell>
          <cell r="O952">
            <v>0</v>
          </cell>
          <cell r="S952">
            <v>0</v>
          </cell>
          <cell r="T952">
            <v>0</v>
          </cell>
        </row>
        <row r="953">
          <cell r="A953">
            <v>0</v>
          </cell>
          <cell r="B953">
            <v>1949</v>
          </cell>
          <cell r="D953">
            <v>0</v>
          </cell>
          <cell r="F953">
            <v>0</v>
          </cell>
          <cell r="J953">
            <v>0</v>
          </cell>
          <cell r="L953">
            <v>0</v>
          </cell>
          <cell r="M953">
            <v>0</v>
          </cell>
          <cell r="N953">
            <v>0</v>
          </cell>
          <cell r="O953">
            <v>0</v>
          </cell>
          <cell r="S953">
            <v>0</v>
          </cell>
          <cell r="T953">
            <v>0</v>
          </cell>
        </row>
        <row r="954">
          <cell r="A954">
            <v>0</v>
          </cell>
          <cell r="B954">
            <v>1950</v>
          </cell>
          <cell r="D954">
            <v>0</v>
          </cell>
          <cell r="F954">
            <v>0</v>
          </cell>
          <cell r="J954">
            <v>0</v>
          </cell>
          <cell r="L954">
            <v>0</v>
          </cell>
          <cell r="M954">
            <v>0</v>
          </cell>
          <cell r="N954">
            <v>0</v>
          </cell>
          <cell r="O954">
            <v>0</v>
          </cell>
          <cell r="S954">
            <v>0</v>
          </cell>
          <cell r="T954">
            <v>0</v>
          </cell>
        </row>
        <row r="955">
          <cell r="A955">
            <v>0</v>
          </cell>
          <cell r="B955">
            <v>1951</v>
          </cell>
          <cell r="D955">
            <v>0</v>
          </cell>
          <cell r="F955">
            <v>0</v>
          </cell>
          <cell r="J955">
            <v>0</v>
          </cell>
          <cell r="L955">
            <v>0</v>
          </cell>
          <cell r="M955">
            <v>0</v>
          </cell>
          <cell r="N955">
            <v>0</v>
          </cell>
          <cell r="O955">
            <v>0</v>
          </cell>
          <cell r="S955">
            <v>0</v>
          </cell>
          <cell r="T955">
            <v>0</v>
          </cell>
        </row>
        <row r="956">
          <cell r="A956">
            <v>0</v>
          </cell>
          <cell r="B956">
            <v>1952</v>
          </cell>
          <cell r="D956">
            <v>0</v>
          </cell>
          <cell r="F956">
            <v>0</v>
          </cell>
          <cell r="J956">
            <v>0</v>
          </cell>
          <cell r="L956">
            <v>0</v>
          </cell>
          <cell r="M956">
            <v>0</v>
          </cell>
          <cell r="N956">
            <v>0</v>
          </cell>
          <cell r="O956">
            <v>0</v>
          </cell>
          <cell r="S956">
            <v>0</v>
          </cell>
          <cell r="T956">
            <v>0</v>
          </cell>
        </row>
        <row r="957">
          <cell r="A957">
            <v>0</v>
          </cell>
          <cell r="B957">
            <v>1953</v>
          </cell>
          <cell r="D957">
            <v>0</v>
          </cell>
          <cell r="F957">
            <v>0</v>
          </cell>
          <cell r="J957">
            <v>0</v>
          </cell>
          <cell r="L957">
            <v>0</v>
          </cell>
          <cell r="M957">
            <v>0</v>
          </cell>
          <cell r="N957">
            <v>0</v>
          </cell>
          <cell r="O957">
            <v>0</v>
          </cell>
          <cell r="S957">
            <v>0</v>
          </cell>
          <cell r="T957">
            <v>0</v>
          </cell>
        </row>
        <row r="958">
          <cell r="A958">
            <v>0</v>
          </cell>
          <cell r="B958">
            <v>1954</v>
          </cell>
          <cell r="D958">
            <v>0</v>
          </cell>
          <cell r="F958">
            <v>0</v>
          </cell>
          <cell r="J958">
            <v>0</v>
          </cell>
          <cell r="L958">
            <v>0</v>
          </cell>
          <cell r="M958">
            <v>0</v>
          </cell>
          <cell r="N958">
            <v>0</v>
          </cell>
          <cell r="O958">
            <v>0</v>
          </cell>
          <cell r="S958">
            <v>0</v>
          </cell>
          <cell r="T958">
            <v>0</v>
          </cell>
        </row>
        <row r="959">
          <cell r="A959">
            <v>0</v>
          </cell>
          <cell r="B959">
            <v>1955</v>
          </cell>
          <cell r="D959">
            <v>0</v>
          </cell>
          <cell r="F959">
            <v>0</v>
          </cell>
          <cell r="J959">
            <v>0</v>
          </cell>
          <cell r="L959">
            <v>0</v>
          </cell>
          <cell r="M959">
            <v>0</v>
          </cell>
          <cell r="N959">
            <v>0</v>
          </cell>
          <cell r="O959">
            <v>0</v>
          </cell>
          <cell r="S959">
            <v>0</v>
          </cell>
          <cell r="T959">
            <v>0</v>
          </cell>
        </row>
        <row r="960">
          <cell r="A960">
            <v>0</v>
          </cell>
          <cell r="B960">
            <v>1956</v>
          </cell>
          <cell r="D960">
            <v>0</v>
          </cell>
          <cell r="F960">
            <v>0</v>
          </cell>
          <cell r="J960">
            <v>0</v>
          </cell>
          <cell r="L960">
            <v>0</v>
          </cell>
          <cell r="M960">
            <v>0</v>
          </cell>
          <cell r="N960">
            <v>0</v>
          </cell>
          <cell r="O960">
            <v>0</v>
          </cell>
          <cell r="S960">
            <v>0</v>
          </cell>
          <cell r="T960">
            <v>0</v>
          </cell>
        </row>
        <row r="961">
          <cell r="A961">
            <v>0</v>
          </cell>
          <cell r="B961">
            <v>1957</v>
          </cell>
          <cell r="D961">
            <v>0</v>
          </cell>
          <cell r="F961">
            <v>0</v>
          </cell>
          <cell r="J961">
            <v>0</v>
          </cell>
          <cell r="L961">
            <v>0</v>
          </cell>
          <cell r="M961">
            <v>0</v>
          </cell>
          <cell r="N961">
            <v>0</v>
          </cell>
          <cell r="O961">
            <v>0</v>
          </cell>
          <cell r="S961">
            <v>0</v>
          </cell>
          <cell r="T961">
            <v>0</v>
          </cell>
        </row>
        <row r="962">
          <cell r="A962">
            <v>0</v>
          </cell>
          <cell r="B962">
            <v>1958</v>
          </cell>
          <cell r="D962">
            <v>0</v>
          </cell>
          <cell r="F962">
            <v>0</v>
          </cell>
          <cell r="J962">
            <v>0</v>
          </cell>
          <cell r="L962">
            <v>0</v>
          </cell>
          <cell r="M962">
            <v>0</v>
          </cell>
          <cell r="N962">
            <v>0</v>
          </cell>
          <cell r="O962">
            <v>0</v>
          </cell>
          <cell r="S962">
            <v>0</v>
          </cell>
          <cell r="T962">
            <v>0</v>
          </cell>
        </row>
        <row r="963">
          <cell r="A963">
            <v>0</v>
          </cell>
          <cell r="B963">
            <v>1959</v>
          </cell>
          <cell r="D963">
            <v>0</v>
          </cell>
          <cell r="F963">
            <v>0</v>
          </cell>
          <cell r="J963">
            <v>0</v>
          </cell>
          <cell r="L963">
            <v>0</v>
          </cell>
          <cell r="M963">
            <v>0</v>
          </cell>
          <cell r="N963">
            <v>0</v>
          </cell>
          <cell r="O963">
            <v>0</v>
          </cell>
          <cell r="S963">
            <v>0</v>
          </cell>
          <cell r="T963">
            <v>0</v>
          </cell>
        </row>
        <row r="964">
          <cell r="A964">
            <v>0</v>
          </cell>
          <cell r="B964">
            <v>1960</v>
          </cell>
          <cell r="D964">
            <v>0</v>
          </cell>
          <cell r="F964">
            <v>0</v>
          </cell>
          <cell r="J964">
            <v>0</v>
          </cell>
          <cell r="L964">
            <v>0</v>
          </cell>
          <cell r="M964">
            <v>0</v>
          </cell>
          <cell r="N964">
            <v>0</v>
          </cell>
          <cell r="O964">
            <v>0</v>
          </cell>
          <cell r="S964">
            <v>0</v>
          </cell>
          <cell r="T964">
            <v>0</v>
          </cell>
        </row>
        <row r="965">
          <cell r="A965">
            <v>0</v>
          </cell>
          <cell r="B965">
            <v>1961</v>
          </cell>
          <cell r="D965">
            <v>0</v>
          </cell>
          <cell r="F965">
            <v>0</v>
          </cell>
          <cell r="J965">
            <v>0</v>
          </cell>
          <cell r="L965">
            <v>0</v>
          </cell>
          <cell r="M965">
            <v>0</v>
          </cell>
          <cell r="N965">
            <v>0</v>
          </cell>
          <cell r="O965">
            <v>0</v>
          </cell>
          <cell r="S965">
            <v>0</v>
          </cell>
          <cell r="T965">
            <v>0</v>
          </cell>
        </row>
        <row r="966">
          <cell r="A966">
            <v>0</v>
          </cell>
          <cell r="B966">
            <v>1962</v>
          </cell>
          <cell r="D966">
            <v>0</v>
          </cell>
          <cell r="F966">
            <v>0</v>
          </cell>
          <cell r="J966">
            <v>0</v>
          </cell>
          <cell r="L966">
            <v>0</v>
          </cell>
          <cell r="M966">
            <v>0</v>
          </cell>
          <cell r="N966">
            <v>0</v>
          </cell>
          <cell r="O966">
            <v>0</v>
          </cell>
          <cell r="S966">
            <v>0</v>
          </cell>
          <cell r="T966">
            <v>0</v>
          </cell>
        </row>
        <row r="967">
          <cell r="A967">
            <v>0</v>
          </cell>
          <cell r="B967">
            <v>1963</v>
          </cell>
          <cell r="D967">
            <v>0</v>
          </cell>
          <cell r="F967">
            <v>0</v>
          </cell>
          <cell r="J967">
            <v>0</v>
          </cell>
          <cell r="L967">
            <v>0</v>
          </cell>
          <cell r="M967">
            <v>0</v>
          </cell>
          <cell r="N967">
            <v>0</v>
          </cell>
          <cell r="O967">
            <v>0</v>
          </cell>
          <cell r="S967">
            <v>0</v>
          </cell>
          <cell r="T967">
            <v>0</v>
          </cell>
        </row>
        <row r="968">
          <cell r="A968">
            <v>0</v>
          </cell>
          <cell r="B968">
            <v>1964</v>
          </cell>
          <cell r="D968">
            <v>0</v>
          </cell>
          <cell r="F968">
            <v>0</v>
          </cell>
          <cell r="J968">
            <v>0</v>
          </cell>
          <cell r="L968">
            <v>0</v>
          </cell>
          <cell r="M968">
            <v>0</v>
          </cell>
          <cell r="N968">
            <v>0</v>
          </cell>
          <cell r="O968">
            <v>0</v>
          </cell>
          <cell r="S968">
            <v>0</v>
          </cell>
          <cell r="T968">
            <v>0</v>
          </cell>
        </row>
        <row r="969">
          <cell r="A969">
            <v>0</v>
          </cell>
          <cell r="B969">
            <v>1965</v>
          </cell>
          <cell r="D969">
            <v>0</v>
          </cell>
          <cell r="F969">
            <v>0</v>
          </cell>
          <cell r="J969">
            <v>0</v>
          </cell>
          <cell r="L969">
            <v>0</v>
          </cell>
          <cell r="M969">
            <v>0</v>
          </cell>
          <cell r="N969">
            <v>0</v>
          </cell>
          <cell r="O969">
            <v>0</v>
          </cell>
          <cell r="S969">
            <v>0</v>
          </cell>
          <cell r="T969">
            <v>0</v>
          </cell>
        </row>
        <row r="970">
          <cell r="A970">
            <v>0</v>
          </cell>
          <cell r="B970">
            <v>1966</v>
          </cell>
          <cell r="D970">
            <v>0</v>
          </cell>
          <cell r="F970">
            <v>0</v>
          </cell>
          <cell r="J970">
            <v>0</v>
          </cell>
          <cell r="L970">
            <v>0</v>
          </cell>
          <cell r="M970">
            <v>0</v>
          </cell>
          <cell r="N970">
            <v>0</v>
          </cell>
          <cell r="O970">
            <v>0</v>
          </cell>
          <cell r="S970">
            <v>0</v>
          </cell>
          <cell r="T970">
            <v>0</v>
          </cell>
        </row>
        <row r="971">
          <cell r="A971">
            <v>0</v>
          </cell>
          <cell r="B971">
            <v>1967</v>
          </cell>
          <cell r="D971">
            <v>0</v>
          </cell>
          <cell r="F971">
            <v>0</v>
          </cell>
          <cell r="J971">
            <v>0</v>
          </cell>
          <cell r="L971">
            <v>0</v>
          </cell>
          <cell r="M971">
            <v>0</v>
          </cell>
          <cell r="N971">
            <v>0</v>
          </cell>
          <cell r="O971">
            <v>0</v>
          </cell>
          <cell r="S971">
            <v>0</v>
          </cell>
          <cell r="T971">
            <v>0</v>
          </cell>
        </row>
        <row r="972">
          <cell r="A972">
            <v>0</v>
          </cell>
          <cell r="B972">
            <v>1968</v>
          </cell>
          <cell r="D972">
            <v>0</v>
          </cell>
          <cell r="F972">
            <v>0</v>
          </cell>
          <cell r="J972">
            <v>0</v>
          </cell>
          <cell r="L972">
            <v>0</v>
          </cell>
          <cell r="M972">
            <v>0</v>
          </cell>
          <cell r="N972">
            <v>0</v>
          </cell>
          <cell r="O972">
            <v>0</v>
          </cell>
          <cell r="S972">
            <v>0</v>
          </cell>
          <cell r="T972">
            <v>0</v>
          </cell>
        </row>
        <row r="973">
          <cell r="A973">
            <v>0</v>
          </cell>
          <cell r="B973">
            <v>1969</v>
          </cell>
          <cell r="D973">
            <v>0</v>
          </cell>
          <cell r="F973">
            <v>0</v>
          </cell>
          <cell r="J973">
            <v>0</v>
          </cell>
          <cell r="L973">
            <v>0</v>
          </cell>
          <cell r="M973">
            <v>0</v>
          </cell>
          <cell r="N973">
            <v>0</v>
          </cell>
          <cell r="O973">
            <v>0</v>
          </cell>
          <cell r="S973">
            <v>0</v>
          </cell>
          <cell r="T973">
            <v>0</v>
          </cell>
        </row>
        <row r="974">
          <cell r="A974">
            <v>0</v>
          </cell>
          <cell r="B974">
            <v>1970</v>
          </cell>
          <cell r="D974">
            <v>0</v>
          </cell>
          <cell r="F974">
            <v>0</v>
          </cell>
          <cell r="J974">
            <v>0</v>
          </cell>
          <cell r="L974">
            <v>0</v>
          </cell>
          <cell r="M974">
            <v>0</v>
          </cell>
          <cell r="N974">
            <v>0</v>
          </cell>
          <cell r="O974">
            <v>0</v>
          </cell>
          <cell r="S974">
            <v>0</v>
          </cell>
          <cell r="T974">
            <v>0</v>
          </cell>
        </row>
        <row r="975">
          <cell r="A975">
            <v>0</v>
          </cell>
          <cell r="B975">
            <v>1971</v>
          </cell>
          <cell r="D975">
            <v>0</v>
          </cell>
          <cell r="F975">
            <v>0</v>
          </cell>
          <cell r="J975">
            <v>0</v>
          </cell>
          <cell r="L975">
            <v>0</v>
          </cell>
          <cell r="M975">
            <v>0</v>
          </cell>
          <cell r="N975">
            <v>0</v>
          </cell>
          <cell r="O975">
            <v>0</v>
          </cell>
          <cell r="S975">
            <v>0</v>
          </cell>
          <cell r="T975">
            <v>0</v>
          </cell>
        </row>
        <row r="976">
          <cell r="A976">
            <v>0</v>
          </cell>
          <cell r="B976">
            <v>1972</v>
          </cell>
          <cell r="D976">
            <v>0</v>
          </cell>
          <cell r="F976">
            <v>0</v>
          </cell>
          <cell r="J976">
            <v>0</v>
          </cell>
          <cell r="L976">
            <v>0</v>
          </cell>
          <cell r="M976">
            <v>0</v>
          </cell>
          <cell r="N976">
            <v>0</v>
          </cell>
          <cell r="O976">
            <v>0</v>
          </cell>
          <cell r="S976">
            <v>0</v>
          </cell>
          <cell r="T976">
            <v>0</v>
          </cell>
        </row>
        <row r="977">
          <cell r="A977">
            <v>0</v>
          </cell>
          <cell r="B977">
            <v>1973</v>
          </cell>
          <cell r="D977">
            <v>0</v>
          </cell>
          <cell r="F977">
            <v>0</v>
          </cell>
          <cell r="J977">
            <v>0</v>
          </cell>
          <cell r="L977">
            <v>0</v>
          </cell>
          <cell r="M977">
            <v>0</v>
          </cell>
          <cell r="N977">
            <v>0</v>
          </cell>
          <cell r="O977">
            <v>0</v>
          </cell>
          <cell r="S977">
            <v>0</v>
          </cell>
          <cell r="T977">
            <v>0</v>
          </cell>
        </row>
        <row r="978">
          <cell r="A978">
            <v>0</v>
          </cell>
          <cell r="B978">
            <v>1974</v>
          </cell>
          <cell r="D978">
            <v>0</v>
          </cell>
          <cell r="F978">
            <v>0</v>
          </cell>
          <cell r="J978">
            <v>0</v>
          </cell>
          <cell r="L978">
            <v>0</v>
          </cell>
          <cell r="M978">
            <v>0</v>
          </cell>
          <cell r="N978">
            <v>0</v>
          </cell>
          <cell r="O978">
            <v>0</v>
          </cell>
          <cell r="S978">
            <v>0</v>
          </cell>
          <cell r="T978">
            <v>0</v>
          </cell>
        </row>
        <row r="979">
          <cell r="A979">
            <v>0</v>
          </cell>
          <cell r="B979">
            <v>1975</v>
          </cell>
          <cell r="D979">
            <v>0</v>
          </cell>
          <cell r="F979">
            <v>0</v>
          </cell>
          <cell r="J979">
            <v>0</v>
          </cell>
          <cell r="L979">
            <v>0</v>
          </cell>
          <cell r="M979">
            <v>0</v>
          </cell>
          <cell r="N979">
            <v>0</v>
          </cell>
          <cell r="O979">
            <v>0</v>
          </cell>
          <cell r="S979">
            <v>0</v>
          </cell>
          <cell r="T979">
            <v>0</v>
          </cell>
        </row>
        <row r="980">
          <cell r="A980">
            <v>0</v>
          </cell>
          <cell r="B980">
            <v>1976</v>
          </cell>
          <cell r="D980">
            <v>0</v>
          </cell>
          <cell r="F980">
            <v>0</v>
          </cell>
          <cell r="J980">
            <v>0</v>
          </cell>
          <cell r="L980">
            <v>0</v>
          </cell>
          <cell r="M980">
            <v>0</v>
          </cell>
          <cell r="N980">
            <v>0</v>
          </cell>
          <cell r="O980">
            <v>0</v>
          </cell>
          <cell r="S980">
            <v>0</v>
          </cell>
          <cell r="T980">
            <v>0</v>
          </cell>
        </row>
        <row r="981">
          <cell r="A981">
            <v>0</v>
          </cell>
          <cell r="B981">
            <v>1977</v>
          </cell>
          <cell r="D981">
            <v>0</v>
          </cell>
          <cell r="F981">
            <v>0</v>
          </cell>
          <cell r="J981">
            <v>0</v>
          </cell>
          <cell r="L981">
            <v>0</v>
          </cell>
          <cell r="M981">
            <v>0</v>
          </cell>
          <cell r="N981">
            <v>0</v>
          </cell>
          <cell r="O981">
            <v>0</v>
          </cell>
          <cell r="S981">
            <v>0</v>
          </cell>
          <cell r="T981">
            <v>0</v>
          </cell>
        </row>
        <row r="982">
          <cell r="A982">
            <v>0</v>
          </cell>
          <cell r="B982">
            <v>1978</v>
          </cell>
          <cell r="D982">
            <v>0</v>
          </cell>
          <cell r="F982">
            <v>0</v>
          </cell>
          <cell r="J982">
            <v>0</v>
          </cell>
          <cell r="L982">
            <v>0</v>
          </cell>
          <cell r="M982">
            <v>0</v>
          </cell>
          <cell r="N982">
            <v>0</v>
          </cell>
          <cell r="O982">
            <v>0</v>
          </cell>
          <cell r="S982">
            <v>0</v>
          </cell>
          <cell r="T982">
            <v>0</v>
          </cell>
        </row>
        <row r="983">
          <cell r="A983">
            <v>0</v>
          </cell>
          <cell r="B983">
            <v>1979</v>
          </cell>
          <cell r="D983">
            <v>0</v>
          </cell>
          <cell r="F983">
            <v>0</v>
          </cell>
          <cell r="J983">
            <v>0</v>
          </cell>
          <cell r="L983">
            <v>0</v>
          </cell>
          <cell r="M983">
            <v>0</v>
          </cell>
          <cell r="N983">
            <v>0</v>
          </cell>
          <cell r="O983">
            <v>0</v>
          </cell>
          <cell r="S983">
            <v>0</v>
          </cell>
          <cell r="T983">
            <v>0</v>
          </cell>
        </row>
        <row r="984">
          <cell r="A984">
            <v>0</v>
          </cell>
          <cell r="B984">
            <v>1980</v>
          </cell>
          <cell r="D984">
            <v>0</v>
          </cell>
          <cell r="F984">
            <v>0</v>
          </cell>
          <cell r="J984">
            <v>0</v>
          </cell>
          <cell r="L984">
            <v>0</v>
          </cell>
          <cell r="M984">
            <v>0</v>
          </cell>
          <cell r="N984">
            <v>0</v>
          </cell>
          <cell r="O984">
            <v>0</v>
          </cell>
          <cell r="S984">
            <v>0</v>
          </cell>
          <cell r="T984">
            <v>0</v>
          </cell>
        </row>
        <row r="985">
          <cell r="A985">
            <v>0</v>
          </cell>
          <cell r="B985">
            <v>1981</v>
          </cell>
          <cell r="D985">
            <v>0</v>
          </cell>
          <cell r="F985">
            <v>0</v>
          </cell>
          <cell r="J985">
            <v>0</v>
          </cell>
          <cell r="L985">
            <v>0</v>
          </cell>
          <cell r="M985">
            <v>0</v>
          </cell>
          <cell r="N985">
            <v>0</v>
          </cell>
          <cell r="O985">
            <v>0</v>
          </cell>
          <cell r="S985">
            <v>0</v>
          </cell>
          <cell r="T985">
            <v>0</v>
          </cell>
        </row>
        <row r="986">
          <cell r="A986">
            <v>0</v>
          </cell>
          <cell r="B986">
            <v>1982</v>
          </cell>
          <cell r="D986">
            <v>0</v>
          </cell>
          <cell r="F986">
            <v>0</v>
          </cell>
          <cell r="J986">
            <v>0</v>
          </cell>
          <cell r="L986">
            <v>0</v>
          </cell>
          <cell r="M986">
            <v>0</v>
          </cell>
          <cell r="N986">
            <v>0</v>
          </cell>
          <cell r="O986">
            <v>0</v>
          </cell>
          <cell r="S986">
            <v>0</v>
          </cell>
          <cell r="T986">
            <v>0</v>
          </cell>
        </row>
        <row r="987">
          <cell r="A987">
            <v>0</v>
          </cell>
          <cell r="B987">
            <v>1983</v>
          </cell>
          <cell r="D987">
            <v>0</v>
          </cell>
          <cell r="F987">
            <v>0</v>
          </cell>
          <cell r="J987">
            <v>0</v>
          </cell>
          <cell r="L987">
            <v>0</v>
          </cell>
          <cell r="M987">
            <v>0</v>
          </cell>
          <cell r="N987">
            <v>0</v>
          </cell>
          <cell r="O987">
            <v>0</v>
          </cell>
          <cell r="S987">
            <v>0</v>
          </cell>
          <cell r="T987">
            <v>0</v>
          </cell>
        </row>
        <row r="988">
          <cell r="A988">
            <v>0</v>
          </cell>
          <cell r="B988">
            <v>1984</v>
          </cell>
          <cell r="D988">
            <v>0</v>
          </cell>
          <cell r="F988">
            <v>0</v>
          </cell>
          <cell r="J988">
            <v>0</v>
          </cell>
          <cell r="L988">
            <v>0</v>
          </cell>
          <cell r="M988">
            <v>0</v>
          </cell>
          <cell r="N988">
            <v>0</v>
          </cell>
          <cell r="O988">
            <v>0</v>
          </cell>
          <cell r="S988">
            <v>0</v>
          </cell>
          <cell r="T988">
            <v>0</v>
          </cell>
        </row>
        <row r="989">
          <cell r="A989">
            <v>0</v>
          </cell>
          <cell r="B989">
            <v>1985</v>
          </cell>
          <cell r="D989">
            <v>0</v>
          </cell>
          <cell r="F989">
            <v>0</v>
          </cell>
          <cell r="J989">
            <v>0</v>
          </cell>
          <cell r="L989">
            <v>0</v>
          </cell>
          <cell r="M989">
            <v>0</v>
          </cell>
          <cell r="N989">
            <v>0</v>
          </cell>
          <cell r="O989">
            <v>0</v>
          </cell>
          <cell r="S989">
            <v>0</v>
          </cell>
          <cell r="T989">
            <v>0</v>
          </cell>
        </row>
        <row r="990">
          <cell r="A990">
            <v>0</v>
          </cell>
          <cell r="B990">
            <v>1986</v>
          </cell>
          <cell r="D990">
            <v>0</v>
          </cell>
          <cell r="F990">
            <v>0</v>
          </cell>
          <cell r="J990">
            <v>0</v>
          </cell>
          <cell r="L990">
            <v>0</v>
          </cell>
          <cell r="M990">
            <v>0</v>
          </cell>
          <cell r="N990">
            <v>0</v>
          </cell>
          <cell r="O990">
            <v>0</v>
          </cell>
          <cell r="S990">
            <v>0</v>
          </cell>
          <cell r="T990">
            <v>0</v>
          </cell>
        </row>
        <row r="991">
          <cell r="A991">
            <v>0</v>
          </cell>
          <cell r="B991">
            <v>1987</v>
          </cell>
          <cell r="D991">
            <v>0</v>
          </cell>
          <cell r="F991">
            <v>0</v>
          </cell>
          <cell r="J991">
            <v>0</v>
          </cell>
          <cell r="L991">
            <v>0</v>
          </cell>
          <cell r="M991">
            <v>0</v>
          </cell>
          <cell r="N991">
            <v>0</v>
          </cell>
          <cell r="O991">
            <v>0</v>
          </cell>
          <cell r="S991">
            <v>0</v>
          </cell>
          <cell r="T991">
            <v>0</v>
          </cell>
        </row>
        <row r="992">
          <cell r="A992">
            <v>0</v>
          </cell>
          <cell r="B992">
            <v>1988</v>
          </cell>
          <cell r="D992">
            <v>0</v>
          </cell>
          <cell r="F992">
            <v>0</v>
          </cell>
          <cell r="J992">
            <v>0</v>
          </cell>
          <cell r="L992">
            <v>0</v>
          </cell>
          <cell r="M992">
            <v>0</v>
          </cell>
          <cell r="N992">
            <v>0</v>
          </cell>
          <cell r="O992">
            <v>0</v>
          </cell>
          <cell r="S992">
            <v>0</v>
          </cell>
          <cell r="T992">
            <v>0</v>
          </cell>
        </row>
        <row r="993">
          <cell r="A993">
            <v>0</v>
          </cell>
          <cell r="B993">
            <v>1989</v>
          </cell>
          <cell r="D993">
            <v>0</v>
          </cell>
          <cell r="F993">
            <v>0</v>
          </cell>
          <cell r="J993">
            <v>0</v>
          </cell>
          <cell r="L993">
            <v>0</v>
          </cell>
          <cell r="M993">
            <v>0</v>
          </cell>
          <cell r="N993">
            <v>0</v>
          </cell>
          <cell r="O993">
            <v>0</v>
          </cell>
          <cell r="S993">
            <v>0</v>
          </cell>
          <cell r="T993">
            <v>0</v>
          </cell>
        </row>
        <row r="994">
          <cell r="A994">
            <v>0</v>
          </cell>
          <cell r="B994">
            <v>1990</v>
          </cell>
          <cell r="D994">
            <v>0</v>
          </cell>
          <cell r="F994">
            <v>0</v>
          </cell>
          <cell r="J994">
            <v>0</v>
          </cell>
          <cell r="L994">
            <v>0</v>
          </cell>
          <cell r="M994">
            <v>0</v>
          </cell>
          <cell r="N994">
            <v>0</v>
          </cell>
          <cell r="O994">
            <v>0</v>
          </cell>
          <cell r="S994">
            <v>0</v>
          </cell>
          <cell r="T994">
            <v>0</v>
          </cell>
        </row>
        <row r="995">
          <cell r="A995">
            <v>0</v>
          </cell>
          <cell r="B995">
            <v>1991</v>
          </cell>
          <cell r="D995">
            <v>0</v>
          </cell>
          <cell r="F995">
            <v>0</v>
          </cell>
          <cell r="J995">
            <v>0</v>
          </cell>
          <cell r="L995">
            <v>0</v>
          </cell>
          <cell r="M995">
            <v>0</v>
          </cell>
          <cell r="N995">
            <v>0</v>
          </cell>
          <cell r="O995">
            <v>0</v>
          </cell>
          <cell r="S995">
            <v>0</v>
          </cell>
          <cell r="T995">
            <v>0</v>
          </cell>
        </row>
        <row r="996">
          <cell r="A996">
            <v>0</v>
          </cell>
          <cell r="B996">
            <v>1992</v>
          </cell>
          <cell r="D996">
            <v>0</v>
          </cell>
          <cell r="F996">
            <v>0</v>
          </cell>
          <cell r="J996">
            <v>0</v>
          </cell>
          <cell r="L996">
            <v>0</v>
          </cell>
          <cell r="M996">
            <v>0</v>
          </cell>
          <cell r="N996">
            <v>0</v>
          </cell>
          <cell r="O996">
            <v>0</v>
          </cell>
          <cell r="S996">
            <v>0</v>
          </cell>
          <cell r="T996">
            <v>0</v>
          </cell>
        </row>
        <row r="997">
          <cell r="A997">
            <v>0</v>
          </cell>
          <cell r="B997">
            <v>1993</v>
          </cell>
          <cell r="D997">
            <v>0</v>
          </cell>
          <cell r="F997">
            <v>0</v>
          </cell>
          <cell r="J997">
            <v>0</v>
          </cell>
          <cell r="L997">
            <v>0</v>
          </cell>
          <cell r="M997">
            <v>0</v>
          </cell>
          <cell r="N997">
            <v>0</v>
          </cell>
          <cell r="O997">
            <v>0</v>
          </cell>
          <cell r="S997">
            <v>0</v>
          </cell>
          <cell r="T997">
            <v>0</v>
          </cell>
        </row>
        <row r="998">
          <cell r="A998">
            <v>0</v>
          </cell>
          <cell r="B998">
            <v>1994</v>
          </cell>
          <cell r="D998">
            <v>0</v>
          </cell>
          <cell r="F998">
            <v>0</v>
          </cell>
          <cell r="J998">
            <v>0</v>
          </cell>
          <cell r="L998">
            <v>0</v>
          </cell>
          <cell r="M998">
            <v>0</v>
          </cell>
          <cell r="N998">
            <v>0</v>
          </cell>
          <cell r="O998">
            <v>0</v>
          </cell>
          <cell r="S998">
            <v>0</v>
          </cell>
          <cell r="T998">
            <v>0</v>
          </cell>
        </row>
        <row r="999">
          <cell r="A999">
            <v>0</v>
          </cell>
          <cell r="B999">
            <v>1995</v>
          </cell>
          <cell r="D999">
            <v>0</v>
          </cell>
          <cell r="F999">
            <v>0</v>
          </cell>
          <cell r="J999">
            <v>0</v>
          </cell>
          <cell r="L999">
            <v>0</v>
          </cell>
          <cell r="M999">
            <v>0</v>
          </cell>
          <cell r="N999">
            <v>0</v>
          </cell>
          <cell r="O999">
            <v>0</v>
          </cell>
          <cell r="S999">
            <v>0</v>
          </cell>
          <cell r="T999">
            <v>0</v>
          </cell>
        </row>
        <row r="1000">
          <cell r="A1000">
            <v>0</v>
          </cell>
          <cell r="B1000">
            <v>1996</v>
          </cell>
          <cell r="D1000">
            <v>0</v>
          </cell>
          <cell r="F1000">
            <v>0</v>
          </cell>
          <cell r="J1000">
            <v>0</v>
          </cell>
          <cell r="L1000">
            <v>0</v>
          </cell>
          <cell r="M1000">
            <v>0</v>
          </cell>
          <cell r="N1000">
            <v>0</v>
          </cell>
          <cell r="O1000">
            <v>0</v>
          </cell>
          <cell r="S1000">
            <v>0</v>
          </cell>
          <cell r="T1000">
            <v>0</v>
          </cell>
        </row>
      </sheetData>
      <sheetData sheetId="5">
        <row r="1">
          <cell r="A1" t="str">
            <v>Brokerage</v>
          </cell>
          <cell r="B1" t="str">
            <v>Sales ID</v>
          </cell>
          <cell r="D1" t="str">
            <v>Puchase ID</v>
          </cell>
          <cell r="E1" t="str">
            <v>Symbols</v>
          </cell>
          <cell r="I1" t="str">
            <v>Quantity Available for Sale</v>
          </cell>
          <cell r="J1" t="str">
            <v>Placement Trade Date</v>
          </cell>
          <cell r="K1" t="str">
            <v>Release Trade Date</v>
          </cell>
          <cell r="L1" t="str">
            <v>Release Settlement Date</v>
          </cell>
          <cell r="M1" t="str">
            <v>Quantity</v>
          </cell>
          <cell r="N1" t="str">
            <v>Rate</v>
          </cell>
          <cell r="O1" t="str">
            <v>Days</v>
          </cell>
          <cell r="P1" t="str">
            <v>CFS Rate</v>
          </cell>
          <cell r="Q1" t="str">
            <v>CFS Rate Per Day</v>
          </cell>
          <cell r="R1" t="str">
            <v>Broker</v>
          </cell>
          <cell r="S1" t="str">
            <v>Brokers Per Day Rate       @ 15%</v>
          </cell>
          <cell r="U1" t="str">
            <v>Sale Proceed</v>
          </cell>
          <cell r="V1" t="str">
            <v>Placement Cost</v>
          </cell>
          <cell r="W1" t="str">
            <v>Brokerage</v>
          </cell>
          <cell r="X1" t="str">
            <v>Total cost</v>
          </cell>
          <cell r="Y1" t="str">
            <v>Gross Income</v>
          </cell>
          <cell r="Z1" t="str">
            <v>Realised Income</v>
          </cell>
        </row>
        <row r="3">
          <cell r="A3">
            <v>0</v>
          </cell>
          <cell r="B3">
            <v>0</v>
          </cell>
          <cell r="C3">
            <v>1001</v>
          </cell>
          <cell r="E3">
            <v>0</v>
          </cell>
          <cell r="F3">
            <v>0</v>
          </cell>
          <cell r="G3">
            <v>0</v>
          </cell>
          <cell r="H3">
            <v>0</v>
          </cell>
          <cell r="I3">
            <v>0</v>
          </cell>
          <cell r="J3">
            <v>0</v>
          </cell>
          <cell r="L3">
            <v>0</v>
          </cell>
          <cell r="N3">
            <v>0</v>
          </cell>
          <cell r="O3">
            <v>0</v>
          </cell>
          <cell r="P3">
            <v>0</v>
          </cell>
          <cell r="Q3">
            <v>0</v>
          </cell>
          <cell r="R3">
            <v>0</v>
          </cell>
          <cell r="S3">
            <v>0</v>
          </cell>
          <cell r="U3">
            <v>0</v>
          </cell>
          <cell r="V3">
            <v>0</v>
          </cell>
          <cell r="W3">
            <v>0</v>
          </cell>
          <cell r="X3">
            <v>0</v>
          </cell>
          <cell r="Y3">
            <v>0</v>
          </cell>
          <cell r="Z3">
            <v>0</v>
          </cell>
        </row>
        <row r="4">
          <cell r="A4">
            <v>0</v>
          </cell>
          <cell r="B4">
            <v>0</v>
          </cell>
          <cell r="C4">
            <v>1002</v>
          </cell>
          <cell r="E4">
            <v>0</v>
          </cell>
          <cell r="F4">
            <v>0</v>
          </cell>
          <cell r="G4">
            <v>0</v>
          </cell>
          <cell r="H4">
            <v>0</v>
          </cell>
          <cell r="I4">
            <v>0</v>
          </cell>
          <cell r="J4">
            <v>0</v>
          </cell>
          <cell r="L4">
            <v>0</v>
          </cell>
          <cell r="N4">
            <v>0</v>
          </cell>
          <cell r="O4">
            <v>0</v>
          </cell>
          <cell r="P4">
            <v>0</v>
          </cell>
          <cell r="Q4">
            <v>0</v>
          </cell>
          <cell r="R4">
            <v>0</v>
          </cell>
          <cell r="S4">
            <v>0</v>
          </cell>
          <cell r="U4">
            <v>0</v>
          </cell>
          <cell r="V4">
            <v>0</v>
          </cell>
          <cell r="W4">
            <v>0</v>
          </cell>
          <cell r="X4">
            <v>0</v>
          </cell>
          <cell r="Y4">
            <v>0</v>
          </cell>
          <cell r="Z4">
            <v>0</v>
          </cell>
        </row>
        <row r="5">
          <cell r="A5">
            <v>0</v>
          </cell>
          <cell r="B5">
            <v>0</v>
          </cell>
          <cell r="C5">
            <v>1003</v>
          </cell>
          <cell r="E5">
            <v>0</v>
          </cell>
          <cell r="F5">
            <v>0</v>
          </cell>
          <cell r="G5">
            <v>0</v>
          </cell>
          <cell r="H5">
            <v>0</v>
          </cell>
          <cell r="I5">
            <v>0</v>
          </cell>
          <cell r="J5">
            <v>0</v>
          </cell>
          <cell r="L5">
            <v>0</v>
          </cell>
          <cell r="N5">
            <v>0</v>
          </cell>
          <cell r="O5">
            <v>0</v>
          </cell>
          <cell r="P5">
            <v>0</v>
          </cell>
          <cell r="Q5">
            <v>0</v>
          </cell>
          <cell r="R5">
            <v>0</v>
          </cell>
          <cell r="S5">
            <v>0</v>
          </cell>
          <cell r="U5">
            <v>0</v>
          </cell>
          <cell r="V5">
            <v>0</v>
          </cell>
          <cell r="W5">
            <v>0</v>
          </cell>
          <cell r="X5">
            <v>0</v>
          </cell>
          <cell r="Y5">
            <v>0</v>
          </cell>
          <cell r="Z5">
            <v>0</v>
          </cell>
        </row>
        <row r="6">
          <cell r="A6">
            <v>0</v>
          </cell>
          <cell r="B6">
            <v>0</v>
          </cell>
          <cell r="C6">
            <v>1004</v>
          </cell>
          <cell r="E6">
            <v>0</v>
          </cell>
          <cell r="F6">
            <v>0</v>
          </cell>
          <cell r="G6">
            <v>0</v>
          </cell>
          <cell r="H6">
            <v>0</v>
          </cell>
          <cell r="I6">
            <v>0</v>
          </cell>
          <cell r="J6">
            <v>0</v>
          </cell>
          <cell r="L6">
            <v>0</v>
          </cell>
          <cell r="N6">
            <v>0</v>
          </cell>
          <cell r="O6">
            <v>0</v>
          </cell>
          <cell r="P6">
            <v>0</v>
          </cell>
          <cell r="Q6">
            <v>0</v>
          </cell>
          <cell r="R6">
            <v>0</v>
          </cell>
          <cell r="S6">
            <v>0</v>
          </cell>
          <cell r="U6">
            <v>0</v>
          </cell>
          <cell r="V6">
            <v>0</v>
          </cell>
          <cell r="W6">
            <v>0</v>
          </cell>
          <cell r="X6">
            <v>0</v>
          </cell>
          <cell r="Y6">
            <v>0</v>
          </cell>
          <cell r="Z6">
            <v>0</v>
          </cell>
        </row>
        <row r="7">
          <cell r="A7">
            <v>0</v>
          </cell>
          <cell r="B7">
            <v>0</v>
          </cell>
          <cell r="C7">
            <v>1005</v>
          </cell>
          <cell r="E7">
            <v>0</v>
          </cell>
          <cell r="F7">
            <v>0</v>
          </cell>
          <cell r="G7">
            <v>0</v>
          </cell>
          <cell r="H7">
            <v>0</v>
          </cell>
          <cell r="I7">
            <v>0</v>
          </cell>
          <cell r="J7">
            <v>0</v>
          </cell>
          <cell r="L7">
            <v>0</v>
          </cell>
          <cell r="N7">
            <v>0</v>
          </cell>
          <cell r="O7">
            <v>0</v>
          </cell>
          <cell r="P7">
            <v>0</v>
          </cell>
          <cell r="Q7">
            <v>0</v>
          </cell>
          <cell r="R7">
            <v>0</v>
          </cell>
          <cell r="S7">
            <v>0</v>
          </cell>
          <cell r="U7">
            <v>0</v>
          </cell>
          <cell r="V7">
            <v>0</v>
          </cell>
          <cell r="W7">
            <v>0</v>
          </cell>
          <cell r="X7">
            <v>0</v>
          </cell>
          <cell r="Y7">
            <v>0</v>
          </cell>
          <cell r="Z7">
            <v>0</v>
          </cell>
        </row>
        <row r="8">
          <cell r="A8">
            <v>0</v>
          </cell>
          <cell r="B8">
            <v>0</v>
          </cell>
          <cell r="C8">
            <v>1006</v>
          </cell>
          <cell r="E8">
            <v>0</v>
          </cell>
          <cell r="F8">
            <v>0</v>
          </cell>
          <cell r="G8">
            <v>0</v>
          </cell>
          <cell r="H8">
            <v>0</v>
          </cell>
          <cell r="I8">
            <v>0</v>
          </cell>
          <cell r="J8">
            <v>0</v>
          </cell>
          <cell r="L8">
            <v>0</v>
          </cell>
          <cell r="N8">
            <v>0</v>
          </cell>
          <cell r="O8">
            <v>0</v>
          </cell>
          <cell r="P8">
            <v>0</v>
          </cell>
          <cell r="Q8">
            <v>0</v>
          </cell>
          <cell r="R8">
            <v>0</v>
          </cell>
          <cell r="S8">
            <v>0</v>
          </cell>
          <cell r="U8">
            <v>0</v>
          </cell>
          <cell r="V8">
            <v>0</v>
          </cell>
          <cell r="W8">
            <v>0</v>
          </cell>
          <cell r="X8">
            <v>0</v>
          </cell>
          <cell r="Y8">
            <v>0</v>
          </cell>
          <cell r="Z8">
            <v>0</v>
          </cell>
        </row>
        <row r="9">
          <cell r="A9">
            <v>0</v>
          </cell>
          <cell r="B9">
            <v>0</v>
          </cell>
          <cell r="C9">
            <v>1007</v>
          </cell>
          <cell r="E9">
            <v>0</v>
          </cell>
          <cell r="F9">
            <v>0</v>
          </cell>
          <cell r="G9">
            <v>0</v>
          </cell>
          <cell r="H9">
            <v>0</v>
          </cell>
          <cell r="I9">
            <v>0</v>
          </cell>
          <cell r="J9">
            <v>0</v>
          </cell>
          <cell r="L9">
            <v>0</v>
          </cell>
          <cell r="N9">
            <v>0</v>
          </cell>
          <cell r="O9">
            <v>0</v>
          </cell>
          <cell r="P9">
            <v>0</v>
          </cell>
          <cell r="Q9">
            <v>0</v>
          </cell>
          <cell r="R9">
            <v>0</v>
          </cell>
          <cell r="S9">
            <v>0</v>
          </cell>
          <cell r="U9">
            <v>0</v>
          </cell>
          <cell r="V9">
            <v>0</v>
          </cell>
          <cell r="W9">
            <v>0</v>
          </cell>
          <cell r="X9">
            <v>0</v>
          </cell>
          <cell r="Y9">
            <v>0</v>
          </cell>
          <cell r="Z9">
            <v>0</v>
          </cell>
        </row>
        <row r="10">
          <cell r="A10">
            <v>0</v>
          </cell>
          <cell r="B10">
            <v>0</v>
          </cell>
          <cell r="C10">
            <v>1008</v>
          </cell>
          <cell r="E10">
            <v>0</v>
          </cell>
          <cell r="F10">
            <v>0</v>
          </cell>
          <cell r="G10">
            <v>0</v>
          </cell>
          <cell r="H10">
            <v>0</v>
          </cell>
          <cell r="I10">
            <v>0</v>
          </cell>
          <cell r="J10">
            <v>0</v>
          </cell>
          <cell r="L10">
            <v>0</v>
          </cell>
          <cell r="N10">
            <v>0</v>
          </cell>
          <cell r="O10">
            <v>0</v>
          </cell>
          <cell r="P10">
            <v>0</v>
          </cell>
          <cell r="Q10">
            <v>0</v>
          </cell>
          <cell r="R10">
            <v>0</v>
          </cell>
          <cell r="S10">
            <v>0</v>
          </cell>
          <cell r="U10">
            <v>0</v>
          </cell>
          <cell r="V10">
            <v>0</v>
          </cell>
          <cell r="W10">
            <v>0</v>
          </cell>
          <cell r="X10">
            <v>0</v>
          </cell>
          <cell r="Y10">
            <v>0</v>
          </cell>
          <cell r="Z10">
            <v>0</v>
          </cell>
        </row>
        <row r="11">
          <cell r="A11">
            <v>0</v>
          </cell>
          <cell r="B11">
            <v>0</v>
          </cell>
          <cell r="C11">
            <v>1009</v>
          </cell>
          <cell r="E11">
            <v>0</v>
          </cell>
          <cell r="F11">
            <v>0</v>
          </cell>
          <cell r="G11">
            <v>0</v>
          </cell>
          <cell r="H11">
            <v>0</v>
          </cell>
          <cell r="I11">
            <v>0</v>
          </cell>
          <cell r="J11">
            <v>0</v>
          </cell>
          <cell r="L11">
            <v>0</v>
          </cell>
          <cell r="N11">
            <v>0</v>
          </cell>
          <cell r="O11">
            <v>0</v>
          </cell>
          <cell r="P11">
            <v>0</v>
          </cell>
          <cell r="Q11">
            <v>0</v>
          </cell>
          <cell r="R11">
            <v>0</v>
          </cell>
          <cell r="S11">
            <v>0</v>
          </cell>
          <cell r="U11">
            <v>0</v>
          </cell>
          <cell r="V11">
            <v>0</v>
          </cell>
          <cell r="W11">
            <v>0</v>
          </cell>
          <cell r="X11">
            <v>0</v>
          </cell>
          <cell r="Y11">
            <v>0</v>
          </cell>
          <cell r="Z11">
            <v>0</v>
          </cell>
        </row>
        <row r="12">
          <cell r="A12">
            <v>0</v>
          </cell>
          <cell r="B12">
            <v>0</v>
          </cell>
          <cell r="C12">
            <v>1010</v>
          </cell>
          <cell r="E12">
            <v>0</v>
          </cell>
          <cell r="F12">
            <v>0</v>
          </cell>
          <cell r="G12">
            <v>0</v>
          </cell>
          <cell r="H12">
            <v>0</v>
          </cell>
          <cell r="I12">
            <v>0</v>
          </cell>
          <cell r="J12">
            <v>0</v>
          </cell>
          <cell r="L12">
            <v>0</v>
          </cell>
          <cell r="N12">
            <v>0</v>
          </cell>
          <cell r="O12">
            <v>0</v>
          </cell>
          <cell r="P12">
            <v>0</v>
          </cell>
          <cell r="Q12">
            <v>0</v>
          </cell>
          <cell r="R12">
            <v>0</v>
          </cell>
          <cell r="S12">
            <v>0</v>
          </cell>
          <cell r="U12">
            <v>0</v>
          </cell>
          <cell r="V12">
            <v>0</v>
          </cell>
          <cell r="W12">
            <v>0</v>
          </cell>
          <cell r="X12">
            <v>0</v>
          </cell>
          <cell r="Y12">
            <v>0</v>
          </cell>
          <cell r="Z12">
            <v>0</v>
          </cell>
        </row>
        <row r="13">
          <cell r="A13">
            <v>0</v>
          </cell>
          <cell r="B13">
            <v>0</v>
          </cell>
          <cell r="C13">
            <v>1011</v>
          </cell>
          <cell r="E13">
            <v>0</v>
          </cell>
          <cell r="F13">
            <v>0</v>
          </cell>
          <cell r="G13">
            <v>0</v>
          </cell>
          <cell r="H13">
            <v>0</v>
          </cell>
          <cell r="I13">
            <v>0</v>
          </cell>
          <cell r="J13">
            <v>0</v>
          </cell>
          <cell r="L13">
            <v>0</v>
          </cell>
          <cell r="N13">
            <v>0</v>
          </cell>
          <cell r="O13">
            <v>0</v>
          </cell>
          <cell r="P13">
            <v>0</v>
          </cell>
          <cell r="Q13">
            <v>0</v>
          </cell>
          <cell r="R13">
            <v>0</v>
          </cell>
          <cell r="S13">
            <v>0</v>
          </cell>
          <cell r="U13">
            <v>0</v>
          </cell>
          <cell r="V13">
            <v>0</v>
          </cell>
          <cell r="W13">
            <v>0</v>
          </cell>
          <cell r="X13">
            <v>0</v>
          </cell>
          <cell r="Y13">
            <v>0</v>
          </cell>
          <cell r="Z13">
            <v>0</v>
          </cell>
        </row>
        <row r="14">
          <cell r="A14">
            <v>0</v>
          </cell>
          <cell r="B14">
            <v>0</v>
          </cell>
          <cell r="C14">
            <v>1012</v>
          </cell>
          <cell r="E14">
            <v>0</v>
          </cell>
          <cell r="F14">
            <v>0</v>
          </cell>
          <cell r="G14">
            <v>0</v>
          </cell>
          <cell r="H14">
            <v>0</v>
          </cell>
          <cell r="I14">
            <v>0</v>
          </cell>
          <cell r="J14">
            <v>0</v>
          </cell>
          <cell r="L14">
            <v>0</v>
          </cell>
          <cell r="N14">
            <v>0</v>
          </cell>
          <cell r="O14">
            <v>0</v>
          </cell>
          <cell r="P14">
            <v>0</v>
          </cell>
          <cell r="Q14">
            <v>0</v>
          </cell>
          <cell r="R14">
            <v>0</v>
          </cell>
          <cell r="S14">
            <v>0</v>
          </cell>
          <cell r="U14">
            <v>0</v>
          </cell>
          <cell r="V14">
            <v>0</v>
          </cell>
          <cell r="W14">
            <v>0</v>
          </cell>
          <cell r="X14">
            <v>0</v>
          </cell>
          <cell r="Y14">
            <v>0</v>
          </cell>
          <cell r="Z14">
            <v>0</v>
          </cell>
        </row>
        <row r="15">
          <cell r="A15">
            <v>0</v>
          </cell>
          <cell r="B15">
            <v>0</v>
          </cell>
          <cell r="C15">
            <v>1013</v>
          </cell>
          <cell r="E15">
            <v>0</v>
          </cell>
          <cell r="F15">
            <v>0</v>
          </cell>
          <cell r="G15">
            <v>0</v>
          </cell>
          <cell r="H15">
            <v>0</v>
          </cell>
          <cell r="I15">
            <v>0</v>
          </cell>
          <cell r="J15">
            <v>0</v>
          </cell>
          <cell r="L15">
            <v>0</v>
          </cell>
          <cell r="N15">
            <v>0</v>
          </cell>
          <cell r="O15">
            <v>0</v>
          </cell>
          <cell r="P15">
            <v>0</v>
          </cell>
          <cell r="Q15">
            <v>0</v>
          </cell>
          <cell r="R15">
            <v>0</v>
          </cell>
          <cell r="S15">
            <v>0</v>
          </cell>
          <cell r="U15">
            <v>0</v>
          </cell>
          <cell r="V15">
            <v>0</v>
          </cell>
          <cell r="W15">
            <v>0</v>
          </cell>
          <cell r="X15">
            <v>0</v>
          </cell>
          <cell r="Y15">
            <v>0</v>
          </cell>
          <cell r="Z15">
            <v>0</v>
          </cell>
        </row>
        <row r="16">
          <cell r="A16">
            <v>0</v>
          </cell>
          <cell r="B16">
            <v>0</v>
          </cell>
          <cell r="C16">
            <v>1014</v>
          </cell>
          <cell r="E16">
            <v>0</v>
          </cell>
          <cell r="F16">
            <v>0</v>
          </cell>
          <cell r="G16">
            <v>0</v>
          </cell>
          <cell r="H16">
            <v>0</v>
          </cell>
          <cell r="I16">
            <v>0</v>
          </cell>
          <cell r="J16">
            <v>0</v>
          </cell>
          <cell r="L16">
            <v>0</v>
          </cell>
          <cell r="N16">
            <v>0</v>
          </cell>
          <cell r="O16">
            <v>0</v>
          </cell>
          <cell r="P16">
            <v>0</v>
          </cell>
          <cell r="Q16">
            <v>0</v>
          </cell>
          <cell r="R16">
            <v>0</v>
          </cell>
          <cell r="S16">
            <v>0</v>
          </cell>
          <cell r="U16">
            <v>0</v>
          </cell>
          <cell r="V16">
            <v>0</v>
          </cell>
          <cell r="W16">
            <v>0</v>
          </cell>
          <cell r="X16">
            <v>0</v>
          </cell>
          <cell r="Y16">
            <v>0</v>
          </cell>
          <cell r="Z16">
            <v>0</v>
          </cell>
        </row>
        <row r="17">
          <cell r="A17">
            <v>0</v>
          </cell>
          <cell r="B17">
            <v>0</v>
          </cell>
          <cell r="C17">
            <v>1015</v>
          </cell>
          <cell r="E17">
            <v>0</v>
          </cell>
          <cell r="F17">
            <v>0</v>
          </cell>
          <cell r="G17">
            <v>0</v>
          </cell>
          <cell r="H17">
            <v>0</v>
          </cell>
          <cell r="I17">
            <v>0</v>
          </cell>
          <cell r="J17">
            <v>0</v>
          </cell>
          <cell r="L17">
            <v>0</v>
          </cell>
          <cell r="N17">
            <v>0</v>
          </cell>
          <cell r="O17">
            <v>0</v>
          </cell>
          <cell r="P17">
            <v>0</v>
          </cell>
          <cell r="Q17">
            <v>0</v>
          </cell>
          <cell r="R17">
            <v>0</v>
          </cell>
          <cell r="S17">
            <v>0</v>
          </cell>
          <cell r="U17">
            <v>0</v>
          </cell>
          <cell r="V17">
            <v>0</v>
          </cell>
          <cell r="W17">
            <v>0</v>
          </cell>
          <cell r="X17">
            <v>0</v>
          </cell>
          <cell r="Y17">
            <v>0</v>
          </cell>
          <cell r="Z17">
            <v>0</v>
          </cell>
        </row>
        <row r="18">
          <cell r="A18">
            <v>0</v>
          </cell>
          <cell r="B18">
            <v>0</v>
          </cell>
          <cell r="C18">
            <v>1016</v>
          </cell>
          <cell r="E18">
            <v>0</v>
          </cell>
          <cell r="F18">
            <v>0</v>
          </cell>
          <cell r="G18">
            <v>0</v>
          </cell>
          <cell r="H18">
            <v>0</v>
          </cell>
          <cell r="I18">
            <v>0</v>
          </cell>
          <cell r="J18">
            <v>0</v>
          </cell>
          <cell r="L18">
            <v>0</v>
          </cell>
          <cell r="N18">
            <v>0</v>
          </cell>
          <cell r="O18">
            <v>0</v>
          </cell>
          <cell r="P18">
            <v>0</v>
          </cell>
          <cell r="Q18">
            <v>0</v>
          </cell>
          <cell r="R18">
            <v>0</v>
          </cell>
          <cell r="S18">
            <v>0</v>
          </cell>
          <cell r="U18">
            <v>0</v>
          </cell>
          <cell r="V18">
            <v>0</v>
          </cell>
          <cell r="W18">
            <v>0</v>
          </cell>
          <cell r="X18">
            <v>0</v>
          </cell>
          <cell r="Y18">
            <v>0</v>
          </cell>
          <cell r="Z18">
            <v>0</v>
          </cell>
        </row>
        <row r="19">
          <cell r="A19">
            <v>0</v>
          </cell>
          <cell r="B19">
            <v>0</v>
          </cell>
          <cell r="C19">
            <v>1017</v>
          </cell>
          <cell r="E19">
            <v>0</v>
          </cell>
          <cell r="F19">
            <v>0</v>
          </cell>
          <cell r="G19">
            <v>0</v>
          </cell>
          <cell r="H19">
            <v>0</v>
          </cell>
          <cell r="I19">
            <v>0</v>
          </cell>
          <cell r="J19">
            <v>0</v>
          </cell>
          <cell r="L19">
            <v>0</v>
          </cell>
          <cell r="N19">
            <v>0</v>
          </cell>
          <cell r="O19">
            <v>0</v>
          </cell>
          <cell r="P19">
            <v>0</v>
          </cell>
          <cell r="Q19">
            <v>0</v>
          </cell>
          <cell r="R19">
            <v>0</v>
          </cell>
          <cell r="S19">
            <v>0</v>
          </cell>
          <cell r="U19">
            <v>0</v>
          </cell>
          <cell r="V19">
            <v>0</v>
          </cell>
          <cell r="W19">
            <v>0</v>
          </cell>
          <cell r="X19">
            <v>0</v>
          </cell>
          <cell r="Y19">
            <v>0</v>
          </cell>
          <cell r="Z19">
            <v>0</v>
          </cell>
        </row>
        <row r="20">
          <cell r="A20">
            <v>0</v>
          </cell>
          <cell r="B20">
            <v>0</v>
          </cell>
          <cell r="C20">
            <v>1018</v>
          </cell>
          <cell r="E20">
            <v>0</v>
          </cell>
          <cell r="F20">
            <v>0</v>
          </cell>
          <cell r="G20">
            <v>0</v>
          </cell>
          <cell r="H20">
            <v>0</v>
          </cell>
          <cell r="I20">
            <v>0</v>
          </cell>
          <cell r="J20">
            <v>0</v>
          </cell>
          <cell r="L20">
            <v>0</v>
          </cell>
          <cell r="N20">
            <v>0</v>
          </cell>
          <cell r="O20">
            <v>0</v>
          </cell>
          <cell r="P20">
            <v>0</v>
          </cell>
          <cell r="Q20">
            <v>0</v>
          </cell>
          <cell r="R20">
            <v>0</v>
          </cell>
          <cell r="S20">
            <v>0</v>
          </cell>
          <cell r="U20">
            <v>0</v>
          </cell>
          <cell r="V20">
            <v>0</v>
          </cell>
          <cell r="W20">
            <v>0</v>
          </cell>
          <cell r="X20">
            <v>0</v>
          </cell>
          <cell r="Y20">
            <v>0</v>
          </cell>
          <cell r="Z20">
            <v>0</v>
          </cell>
        </row>
        <row r="21">
          <cell r="A21">
            <v>0</v>
          </cell>
          <cell r="B21">
            <v>0</v>
          </cell>
          <cell r="C21">
            <v>1019</v>
          </cell>
          <cell r="E21">
            <v>0</v>
          </cell>
          <cell r="F21">
            <v>0</v>
          </cell>
          <cell r="G21">
            <v>0</v>
          </cell>
          <cell r="H21">
            <v>0</v>
          </cell>
          <cell r="I21">
            <v>0</v>
          </cell>
          <cell r="J21">
            <v>0</v>
          </cell>
          <cell r="L21">
            <v>0</v>
          </cell>
          <cell r="N21">
            <v>0</v>
          </cell>
          <cell r="O21">
            <v>0</v>
          </cell>
          <cell r="P21">
            <v>0</v>
          </cell>
          <cell r="Q21">
            <v>0</v>
          </cell>
          <cell r="R21">
            <v>0</v>
          </cell>
          <cell r="S21">
            <v>0</v>
          </cell>
          <cell r="U21">
            <v>0</v>
          </cell>
          <cell r="V21">
            <v>0</v>
          </cell>
          <cell r="W21">
            <v>0</v>
          </cell>
          <cell r="X21">
            <v>0</v>
          </cell>
          <cell r="Y21">
            <v>0</v>
          </cell>
          <cell r="Z21">
            <v>0</v>
          </cell>
        </row>
        <row r="22">
          <cell r="A22">
            <v>0</v>
          </cell>
          <cell r="B22">
            <v>0</v>
          </cell>
          <cell r="C22">
            <v>1020</v>
          </cell>
          <cell r="E22">
            <v>0</v>
          </cell>
          <cell r="F22">
            <v>0</v>
          </cell>
          <cell r="G22">
            <v>0</v>
          </cell>
          <cell r="H22">
            <v>0</v>
          </cell>
          <cell r="I22">
            <v>0</v>
          </cell>
          <cell r="J22">
            <v>0</v>
          </cell>
          <cell r="L22">
            <v>0</v>
          </cell>
          <cell r="N22">
            <v>0</v>
          </cell>
          <cell r="O22">
            <v>0</v>
          </cell>
          <cell r="P22">
            <v>0</v>
          </cell>
          <cell r="Q22">
            <v>0</v>
          </cell>
          <cell r="R22">
            <v>0</v>
          </cell>
          <cell r="S22">
            <v>0</v>
          </cell>
          <cell r="U22">
            <v>0</v>
          </cell>
          <cell r="V22">
            <v>0</v>
          </cell>
          <cell r="W22">
            <v>0</v>
          </cell>
          <cell r="X22">
            <v>0</v>
          </cell>
          <cell r="Y22">
            <v>0</v>
          </cell>
          <cell r="Z22">
            <v>0</v>
          </cell>
        </row>
        <row r="23">
          <cell r="A23">
            <v>0</v>
          </cell>
          <cell r="B23">
            <v>0</v>
          </cell>
          <cell r="C23">
            <v>1021</v>
          </cell>
          <cell r="E23">
            <v>0</v>
          </cell>
          <cell r="F23">
            <v>0</v>
          </cell>
          <cell r="G23">
            <v>0</v>
          </cell>
          <cell r="H23">
            <v>0</v>
          </cell>
          <cell r="I23">
            <v>0</v>
          </cell>
          <cell r="J23">
            <v>0</v>
          </cell>
          <cell r="L23">
            <v>0</v>
          </cell>
          <cell r="N23">
            <v>0</v>
          </cell>
          <cell r="O23">
            <v>0</v>
          </cell>
          <cell r="P23">
            <v>0</v>
          </cell>
          <cell r="Q23">
            <v>0</v>
          </cell>
          <cell r="R23">
            <v>0</v>
          </cell>
          <cell r="S23">
            <v>0</v>
          </cell>
          <cell r="U23">
            <v>0</v>
          </cell>
          <cell r="V23">
            <v>0</v>
          </cell>
          <cell r="W23">
            <v>0</v>
          </cell>
          <cell r="X23">
            <v>0</v>
          </cell>
          <cell r="Y23">
            <v>0</v>
          </cell>
          <cell r="Z23">
            <v>0</v>
          </cell>
        </row>
        <row r="24">
          <cell r="A24">
            <v>0</v>
          </cell>
          <cell r="B24">
            <v>0</v>
          </cell>
          <cell r="C24">
            <v>1022</v>
          </cell>
          <cell r="E24">
            <v>0</v>
          </cell>
          <cell r="F24">
            <v>0</v>
          </cell>
          <cell r="G24">
            <v>0</v>
          </cell>
          <cell r="H24">
            <v>0</v>
          </cell>
          <cell r="I24">
            <v>0</v>
          </cell>
          <cell r="J24">
            <v>0</v>
          </cell>
          <cell r="L24">
            <v>0</v>
          </cell>
          <cell r="N24">
            <v>0</v>
          </cell>
          <cell r="O24">
            <v>0</v>
          </cell>
          <cell r="P24">
            <v>0</v>
          </cell>
          <cell r="Q24">
            <v>0</v>
          </cell>
          <cell r="R24">
            <v>0</v>
          </cell>
          <cell r="S24">
            <v>0</v>
          </cell>
          <cell r="U24">
            <v>0</v>
          </cell>
          <cell r="V24">
            <v>0</v>
          </cell>
          <cell r="W24">
            <v>0</v>
          </cell>
          <cell r="X24">
            <v>0</v>
          </cell>
          <cell r="Y24">
            <v>0</v>
          </cell>
          <cell r="Z24">
            <v>0</v>
          </cell>
        </row>
        <row r="25">
          <cell r="A25">
            <v>0</v>
          </cell>
          <cell r="B25">
            <v>0</v>
          </cell>
          <cell r="C25">
            <v>1023</v>
          </cell>
          <cell r="E25">
            <v>0</v>
          </cell>
          <cell r="F25">
            <v>0</v>
          </cell>
          <cell r="G25">
            <v>0</v>
          </cell>
          <cell r="H25">
            <v>0</v>
          </cell>
          <cell r="I25">
            <v>0</v>
          </cell>
          <cell r="J25">
            <v>0</v>
          </cell>
          <cell r="L25">
            <v>0</v>
          </cell>
          <cell r="N25">
            <v>0</v>
          </cell>
          <cell r="O25">
            <v>0</v>
          </cell>
          <cell r="P25">
            <v>0</v>
          </cell>
          <cell r="Q25">
            <v>0</v>
          </cell>
          <cell r="R25">
            <v>0</v>
          </cell>
          <cell r="S25">
            <v>0</v>
          </cell>
          <cell r="U25">
            <v>0</v>
          </cell>
          <cell r="V25">
            <v>0</v>
          </cell>
          <cell r="W25">
            <v>0</v>
          </cell>
          <cell r="X25">
            <v>0</v>
          </cell>
          <cell r="Y25">
            <v>0</v>
          </cell>
          <cell r="Z25">
            <v>0</v>
          </cell>
        </row>
        <row r="26">
          <cell r="A26">
            <v>0</v>
          </cell>
          <cell r="B26">
            <v>0</v>
          </cell>
          <cell r="C26">
            <v>1024</v>
          </cell>
          <cell r="E26">
            <v>0</v>
          </cell>
          <cell r="F26">
            <v>0</v>
          </cell>
          <cell r="G26">
            <v>0</v>
          </cell>
          <cell r="H26">
            <v>0</v>
          </cell>
          <cell r="I26">
            <v>0</v>
          </cell>
          <cell r="J26">
            <v>0</v>
          </cell>
          <cell r="L26">
            <v>0</v>
          </cell>
          <cell r="N26">
            <v>0</v>
          </cell>
          <cell r="O26">
            <v>0</v>
          </cell>
          <cell r="P26">
            <v>0</v>
          </cell>
          <cell r="Q26">
            <v>0</v>
          </cell>
          <cell r="R26">
            <v>0</v>
          </cell>
          <cell r="S26">
            <v>0</v>
          </cell>
          <cell r="U26">
            <v>0</v>
          </cell>
          <cell r="V26">
            <v>0</v>
          </cell>
          <cell r="W26">
            <v>0</v>
          </cell>
          <cell r="X26">
            <v>0</v>
          </cell>
          <cell r="Y26">
            <v>0</v>
          </cell>
          <cell r="Z26">
            <v>0</v>
          </cell>
        </row>
        <row r="27">
          <cell r="A27">
            <v>0</v>
          </cell>
          <cell r="B27">
            <v>0</v>
          </cell>
          <cell r="C27">
            <v>1025</v>
          </cell>
          <cell r="E27">
            <v>0</v>
          </cell>
          <cell r="F27">
            <v>0</v>
          </cell>
          <cell r="G27">
            <v>0</v>
          </cell>
          <cell r="H27">
            <v>0</v>
          </cell>
          <cell r="I27">
            <v>0</v>
          </cell>
          <cell r="J27">
            <v>0</v>
          </cell>
          <cell r="L27">
            <v>0</v>
          </cell>
          <cell r="N27">
            <v>0</v>
          </cell>
          <cell r="O27">
            <v>0</v>
          </cell>
          <cell r="P27">
            <v>0</v>
          </cell>
          <cell r="Q27">
            <v>0</v>
          </cell>
          <cell r="R27">
            <v>0</v>
          </cell>
          <cell r="S27">
            <v>0</v>
          </cell>
          <cell r="U27">
            <v>0</v>
          </cell>
          <cell r="V27">
            <v>0</v>
          </cell>
          <cell r="W27">
            <v>0</v>
          </cell>
          <cell r="X27">
            <v>0</v>
          </cell>
          <cell r="Y27">
            <v>0</v>
          </cell>
          <cell r="Z27">
            <v>0</v>
          </cell>
        </row>
        <row r="28">
          <cell r="A28">
            <v>0</v>
          </cell>
          <cell r="B28">
            <v>0</v>
          </cell>
          <cell r="C28">
            <v>1026</v>
          </cell>
          <cell r="E28">
            <v>0</v>
          </cell>
          <cell r="F28">
            <v>0</v>
          </cell>
          <cell r="G28">
            <v>0</v>
          </cell>
          <cell r="H28">
            <v>0</v>
          </cell>
          <cell r="I28">
            <v>0</v>
          </cell>
          <cell r="J28">
            <v>0</v>
          </cell>
          <cell r="L28">
            <v>0</v>
          </cell>
          <cell r="N28">
            <v>0</v>
          </cell>
          <cell r="O28">
            <v>0</v>
          </cell>
          <cell r="P28">
            <v>0</v>
          </cell>
          <cell r="Q28">
            <v>0</v>
          </cell>
          <cell r="R28">
            <v>0</v>
          </cell>
          <cell r="S28">
            <v>0</v>
          </cell>
          <cell r="U28">
            <v>0</v>
          </cell>
          <cell r="V28">
            <v>0</v>
          </cell>
          <cell r="W28">
            <v>0</v>
          </cell>
          <cell r="X28">
            <v>0</v>
          </cell>
          <cell r="Y28">
            <v>0</v>
          </cell>
          <cell r="Z28">
            <v>0</v>
          </cell>
        </row>
        <row r="29">
          <cell r="A29">
            <v>0</v>
          </cell>
          <cell r="B29">
            <v>0</v>
          </cell>
          <cell r="C29">
            <v>1027</v>
          </cell>
          <cell r="E29">
            <v>0</v>
          </cell>
          <cell r="F29">
            <v>0</v>
          </cell>
          <cell r="G29">
            <v>0</v>
          </cell>
          <cell r="H29">
            <v>0</v>
          </cell>
          <cell r="I29">
            <v>0</v>
          </cell>
          <cell r="J29">
            <v>0</v>
          </cell>
          <cell r="L29">
            <v>0</v>
          </cell>
          <cell r="N29">
            <v>0</v>
          </cell>
          <cell r="O29">
            <v>0</v>
          </cell>
          <cell r="P29">
            <v>0</v>
          </cell>
          <cell r="Q29">
            <v>0</v>
          </cell>
          <cell r="R29">
            <v>0</v>
          </cell>
          <cell r="S29">
            <v>0</v>
          </cell>
          <cell r="U29">
            <v>0</v>
          </cell>
          <cell r="V29">
            <v>0</v>
          </cell>
          <cell r="W29">
            <v>0</v>
          </cell>
          <cell r="X29">
            <v>0</v>
          </cell>
          <cell r="Y29">
            <v>0</v>
          </cell>
          <cell r="Z29">
            <v>0</v>
          </cell>
        </row>
        <row r="30">
          <cell r="A30">
            <v>0</v>
          </cell>
          <cell r="B30">
            <v>0</v>
          </cell>
          <cell r="C30">
            <v>1028</v>
          </cell>
          <cell r="E30">
            <v>0</v>
          </cell>
          <cell r="F30">
            <v>0</v>
          </cell>
          <cell r="G30">
            <v>0</v>
          </cell>
          <cell r="H30">
            <v>0</v>
          </cell>
          <cell r="I30">
            <v>0</v>
          </cell>
          <cell r="J30">
            <v>0</v>
          </cell>
          <cell r="L30">
            <v>0</v>
          </cell>
          <cell r="N30">
            <v>0</v>
          </cell>
          <cell r="O30">
            <v>0</v>
          </cell>
          <cell r="P30">
            <v>0</v>
          </cell>
          <cell r="Q30">
            <v>0</v>
          </cell>
          <cell r="R30">
            <v>0</v>
          </cell>
          <cell r="S30">
            <v>0</v>
          </cell>
          <cell r="U30">
            <v>0</v>
          </cell>
          <cell r="V30">
            <v>0</v>
          </cell>
          <cell r="W30">
            <v>0</v>
          </cell>
          <cell r="X30">
            <v>0</v>
          </cell>
          <cell r="Y30">
            <v>0</v>
          </cell>
          <cell r="Z30">
            <v>0</v>
          </cell>
        </row>
        <row r="31">
          <cell r="A31">
            <v>0</v>
          </cell>
          <cell r="B31">
            <v>0</v>
          </cell>
          <cell r="C31">
            <v>1029</v>
          </cell>
          <cell r="E31">
            <v>0</v>
          </cell>
          <cell r="F31">
            <v>0</v>
          </cell>
          <cell r="G31">
            <v>0</v>
          </cell>
          <cell r="H31">
            <v>0</v>
          </cell>
          <cell r="I31">
            <v>0</v>
          </cell>
          <cell r="J31">
            <v>0</v>
          </cell>
          <cell r="L31">
            <v>0</v>
          </cell>
          <cell r="N31">
            <v>0</v>
          </cell>
          <cell r="O31">
            <v>0</v>
          </cell>
          <cell r="P31">
            <v>0</v>
          </cell>
          <cell r="Q31">
            <v>0</v>
          </cell>
          <cell r="R31">
            <v>0</v>
          </cell>
          <cell r="S31">
            <v>0</v>
          </cell>
          <cell r="U31">
            <v>0</v>
          </cell>
          <cell r="V31">
            <v>0</v>
          </cell>
          <cell r="W31">
            <v>0</v>
          </cell>
          <cell r="X31">
            <v>0</v>
          </cell>
          <cell r="Y31">
            <v>0</v>
          </cell>
          <cell r="Z31">
            <v>0</v>
          </cell>
        </row>
        <row r="32">
          <cell r="A32">
            <v>0</v>
          </cell>
          <cell r="B32">
            <v>0</v>
          </cell>
          <cell r="C32">
            <v>1030</v>
          </cell>
          <cell r="E32">
            <v>0</v>
          </cell>
          <cell r="F32">
            <v>0</v>
          </cell>
          <cell r="G32">
            <v>0</v>
          </cell>
          <cell r="H32">
            <v>0</v>
          </cell>
          <cell r="I32">
            <v>0</v>
          </cell>
          <cell r="J32">
            <v>0</v>
          </cell>
          <cell r="L32">
            <v>0</v>
          </cell>
          <cell r="N32">
            <v>0</v>
          </cell>
          <cell r="O32">
            <v>0</v>
          </cell>
          <cell r="P32">
            <v>0</v>
          </cell>
          <cell r="Q32">
            <v>0</v>
          </cell>
          <cell r="R32">
            <v>0</v>
          </cell>
          <cell r="S32">
            <v>0</v>
          </cell>
          <cell r="U32">
            <v>0</v>
          </cell>
          <cell r="V32">
            <v>0</v>
          </cell>
          <cell r="W32">
            <v>0</v>
          </cell>
          <cell r="X32">
            <v>0</v>
          </cell>
          <cell r="Y32">
            <v>0</v>
          </cell>
          <cell r="Z32">
            <v>0</v>
          </cell>
        </row>
        <row r="33">
          <cell r="A33">
            <v>0</v>
          </cell>
          <cell r="B33">
            <v>0</v>
          </cell>
          <cell r="C33">
            <v>1031</v>
          </cell>
          <cell r="E33">
            <v>0</v>
          </cell>
          <cell r="F33">
            <v>0</v>
          </cell>
          <cell r="G33">
            <v>0</v>
          </cell>
          <cell r="H33">
            <v>0</v>
          </cell>
          <cell r="I33">
            <v>0</v>
          </cell>
          <cell r="J33">
            <v>0</v>
          </cell>
          <cell r="L33">
            <v>0</v>
          </cell>
          <cell r="N33">
            <v>0</v>
          </cell>
          <cell r="O33">
            <v>0</v>
          </cell>
          <cell r="P33">
            <v>0</v>
          </cell>
          <cell r="Q33">
            <v>0</v>
          </cell>
          <cell r="R33">
            <v>0</v>
          </cell>
          <cell r="S33">
            <v>0</v>
          </cell>
          <cell r="U33">
            <v>0</v>
          </cell>
          <cell r="V33">
            <v>0</v>
          </cell>
          <cell r="W33">
            <v>0</v>
          </cell>
          <cell r="X33">
            <v>0</v>
          </cell>
          <cell r="Y33">
            <v>0</v>
          </cell>
          <cell r="Z33">
            <v>0</v>
          </cell>
        </row>
        <row r="34">
          <cell r="A34">
            <v>0</v>
          </cell>
          <cell r="B34">
            <v>0</v>
          </cell>
          <cell r="C34">
            <v>1032</v>
          </cell>
          <cell r="E34">
            <v>0</v>
          </cell>
          <cell r="F34">
            <v>0</v>
          </cell>
          <cell r="G34">
            <v>0</v>
          </cell>
          <cell r="H34">
            <v>0</v>
          </cell>
          <cell r="I34">
            <v>0</v>
          </cell>
          <cell r="J34">
            <v>0</v>
          </cell>
          <cell r="L34">
            <v>0</v>
          </cell>
          <cell r="N34">
            <v>0</v>
          </cell>
          <cell r="O34">
            <v>0</v>
          </cell>
          <cell r="P34">
            <v>0</v>
          </cell>
          <cell r="Q34">
            <v>0</v>
          </cell>
          <cell r="R34">
            <v>0</v>
          </cell>
          <cell r="S34">
            <v>0</v>
          </cell>
          <cell r="U34">
            <v>0</v>
          </cell>
          <cell r="V34">
            <v>0</v>
          </cell>
          <cell r="W34">
            <v>0</v>
          </cell>
          <cell r="X34">
            <v>0</v>
          </cell>
          <cell r="Y34">
            <v>0</v>
          </cell>
          <cell r="Z34">
            <v>0</v>
          </cell>
        </row>
        <row r="35">
          <cell r="A35">
            <v>0</v>
          </cell>
          <cell r="B35">
            <v>0</v>
          </cell>
          <cell r="C35">
            <v>1033</v>
          </cell>
          <cell r="E35">
            <v>0</v>
          </cell>
          <cell r="F35">
            <v>0</v>
          </cell>
          <cell r="G35">
            <v>0</v>
          </cell>
          <cell r="H35">
            <v>0</v>
          </cell>
          <cell r="I35">
            <v>0</v>
          </cell>
          <cell r="J35">
            <v>0</v>
          </cell>
          <cell r="L35">
            <v>0</v>
          </cell>
          <cell r="N35">
            <v>0</v>
          </cell>
          <cell r="O35">
            <v>0</v>
          </cell>
          <cell r="P35">
            <v>0</v>
          </cell>
          <cell r="Q35">
            <v>0</v>
          </cell>
          <cell r="R35">
            <v>0</v>
          </cell>
          <cell r="S35">
            <v>0</v>
          </cell>
          <cell r="U35">
            <v>0</v>
          </cell>
          <cell r="V35">
            <v>0</v>
          </cell>
          <cell r="W35">
            <v>0</v>
          </cell>
          <cell r="X35">
            <v>0</v>
          </cell>
          <cell r="Y35">
            <v>0</v>
          </cell>
          <cell r="Z35">
            <v>0</v>
          </cell>
        </row>
        <row r="36">
          <cell r="A36">
            <v>0</v>
          </cell>
          <cell r="B36">
            <v>0</v>
          </cell>
          <cell r="C36">
            <v>1034</v>
          </cell>
          <cell r="E36">
            <v>0</v>
          </cell>
          <cell r="F36">
            <v>0</v>
          </cell>
          <cell r="G36">
            <v>0</v>
          </cell>
          <cell r="H36">
            <v>0</v>
          </cell>
          <cell r="I36">
            <v>0</v>
          </cell>
          <cell r="J36">
            <v>0</v>
          </cell>
          <cell r="L36">
            <v>0</v>
          </cell>
          <cell r="N36">
            <v>0</v>
          </cell>
          <cell r="O36">
            <v>0</v>
          </cell>
          <cell r="P36">
            <v>0</v>
          </cell>
          <cell r="Q36">
            <v>0</v>
          </cell>
          <cell r="R36">
            <v>0</v>
          </cell>
          <cell r="S36">
            <v>0</v>
          </cell>
          <cell r="U36">
            <v>0</v>
          </cell>
          <cell r="V36">
            <v>0</v>
          </cell>
          <cell r="W36">
            <v>0</v>
          </cell>
          <cell r="X36">
            <v>0</v>
          </cell>
          <cell r="Y36">
            <v>0</v>
          </cell>
          <cell r="Z36">
            <v>0</v>
          </cell>
        </row>
        <row r="37">
          <cell r="A37">
            <v>0</v>
          </cell>
          <cell r="B37">
            <v>0</v>
          </cell>
          <cell r="C37">
            <v>1035</v>
          </cell>
          <cell r="E37">
            <v>0</v>
          </cell>
          <cell r="F37">
            <v>0</v>
          </cell>
          <cell r="G37">
            <v>0</v>
          </cell>
          <cell r="H37">
            <v>0</v>
          </cell>
          <cell r="I37">
            <v>0</v>
          </cell>
          <cell r="J37">
            <v>0</v>
          </cell>
          <cell r="L37">
            <v>0</v>
          </cell>
          <cell r="N37">
            <v>0</v>
          </cell>
          <cell r="O37">
            <v>0</v>
          </cell>
          <cell r="P37">
            <v>0</v>
          </cell>
          <cell r="Q37">
            <v>0</v>
          </cell>
          <cell r="R37">
            <v>0</v>
          </cell>
          <cell r="S37">
            <v>0</v>
          </cell>
          <cell r="U37">
            <v>0</v>
          </cell>
          <cell r="V37">
            <v>0</v>
          </cell>
          <cell r="W37">
            <v>0</v>
          </cell>
          <cell r="X37">
            <v>0</v>
          </cell>
          <cell r="Y37">
            <v>0</v>
          </cell>
          <cell r="Z37">
            <v>0</v>
          </cell>
        </row>
        <row r="38">
          <cell r="A38">
            <v>0</v>
          </cell>
          <cell r="B38">
            <v>0</v>
          </cell>
          <cell r="C38">
            <v>1036</v>
          </cell>
          <cell r="E38">
            <v>0</v>
          </cell>
          <cell r="F38">
            <v>0</v>
          </cell>
          <cell r="G38">
            <v>0</v>
          </cell>
          <cell r="H38">
            <v>0</v>
          </cell>
          <cell r="I38">
            <v>0</v>
          </cell>
          <cell r="J38">
            <v>0</v>
          </cell>
          <cell r="L38">
            <v>0</v>
          </cell>
          <cell r="N38">
            <v>0</v>
          </cell>
          <cell r="O38">
            <v>0</v>
          </cell>
          <cell r="P38">
            <v>0</v>
          </cell>
          <cell r="Q38">
            <v>0</v>
          </cell>
          <cell r="R38">
            <v>0</v>
          </cell>
          <cell r="S38">
            <v>0</v>
          </cell>
          <cell r="U38">
            <v>0</v>
          </cell>
          <cell r="V38">
            <v>0</v>
          </cell>
          <cell r="W38">
            <v>0</v>
          </cell>
          <cell r="X38">
            <v>0</v>
          </cell>
          <cell r="Y38">
            <v>0</v>
          </cell>
          <cell r="Z38">
            <v>0</v>
          </cell>
        </row>
        <row r="39">
          <cell r="A39">
            <v>0</v>
          </cell>
          <cell r="B39">
            <v>0</v>
          </cell>
          <cell r="C39">
            <v>1037</v>
          </cell>
          <cell r="E39">
            <v>0</v>
          </cell>
          <cell r="F39">
            <v>0</v>
          </cell>
          <cell r="G39">
            <v>0</v>
          </cell>
          <cell r="H39">
            <v>0</v>
          </cell>
          <cell r="I39">
            <v>0</v>
          </cell>
          <cell r="J39">
            <v>0</v>
          </cell>
          <cell r="L39">
            <v>0</v>
          </cell>
          <cell r="N39">
            <v>0</v>
          </cell>
          <cell r="O39">
            <v>0</v>
          </cell>
          <cell r="P39">
            <v>0</v>
          </cell>
          <cell r="Q39">
            <v>0</v>
          </cell>
          <cell r="R39">
            <v>0</v>
          </cell>
          <cell r="S39">
            <v>0</v>
          </cell>
          <cell r="U39">
            <v>0</v>
          </cell>
          <cell r="V39">
            <v>0</v>
          </cell>
          <cell r="W39">
            <v>0</v>
          </cell>
          <cell r="X39">
            <v>0</v>
          </cell>
          <cell r="Y39">
            <v>0</v>
          </cell>
          <cell r="Z39">
            <v>0</v>
          </cell>
        </row>
        <row r="40">
          <cell r="A40">
            <v>0</v>
          </cell>
          <cell r="B40">
            <v>0</v>
          </cell>
          <cell r="C40">
            <v>1038</v>
          </cell>
          <cell r="E40">
            <v>0</v>
          </cell>
          <cell r="F40">
            <v>0</v>
          </cell>
          <cell r="G40">
            <v>0</v>
          </cell>
          <cell r="H40">
            <v>0</v>
          </cell>
          <cell r="I40">
            <v>0</v>
          </cell>
          <cell r="J40">
            <v>0</v>
          </cell>
          <cell r="L40">
            <v>0</v>
          </cell>
          <cell r="N40">
            <v>0</v>
          </cell>
          <cell r="O40">
            <v>0</v>
          </cell>
          <cell r="P40">
            <v>0</v>
          </cell>
          <cell r="Q40">
            <v>0</v>
          </cell>
          <cell r="R40">
            <v>0</v>
          </cell>
          <cell r="S40">
            <v>0</v>
          </cell>
          <cell r="U40">
            <v>0</v>
          </cell>
          <cell r="V40">
            <v>0</v>
          </cell>
          <cell r="W40">
            <v>0</v>
          </cell>
          <cell r="X40">
            <v>0</v>
          </cell>
          <cell r="Y40">
            <v>0</v>
          </cell>
          <cell r="Z40">
            <v>0</v>
          </cell>
        </row>
        <row r="41">
          <cell r="A41">
            <v>0</v>
          </cell>
          <cell r="B41">
            <v>0</v>
          </cell>
          <cell r="C41">
            <v>1039</v>
          </cell>
          <cell r="E41">
            <v>0</v>
          </cell>
          <cell r="F41">
            <v>0</v>
          </cell>
          <cell r="G41">
            <v>0</v>
          </cell>
          <cell r="H41">
            <v>0</v>
          </cell>
          <cell r="I41">
            <v>0</v>
          </cell>
          <cell r="J41">
            <v>0</v>
          </cell>
          <cell r="L41">
            <v>0</v>
          </cell>
          <cell r="N41">
            <v>0</v>
          </cell>
          <cell r="O41">
            <v>0</v>
          </cell>
          <cell r="P41">
            <v>0</v>
          </cell>
          <cell r="Q41">
            <v>0</v>
          </cell>
          <cell r="R41">
            <v>0</v>
          </cell>
          <cell r="S41">
            <v>0</v>
          </cell>
          <cell r="U41">
            <v>0</v>
          </cell>
          <cell r="V41">
            <v>0</v>
          </cell>
          <cell r="W41">
            <v>0</v>
          </cell>
          <cell r="X41">
            <v>0</v>
          </cell>
          <cell r="Y41">
            <v>0</v>
          </cell>
          <cell r="Z41">
            <v>0</v>
          </cell>
        </row>
        <row r="42">
          <cell r="A42">
            <v>0</v>
          </cell>
          <cell r="B42">
            <v>0</v>
          </cell>
          <cell r="C42">
            <v>1040</v>
          </cell>
          <cell r="E42">
            <v>0</v>
          </cell>
          <cell r="F42">
            <v>0</v>
          </cell>
          <cell r="G42">
            <v>0</v>
          </cell>
          <cell r="H42">
            <v>0</v>
          </cell>
          <cell r="I42">
            <v>0</v>
          </cell>
          <cell r="J42">
            <v>0</v>
          </cell>
          <cell r="L42">
            <v>0</v>
          </cell>
          <cell r="N42">
            <v>0</v>
          </cell>
          <cell r="O42">
            <v>0</v>
          </cell>
          <cell r="P42">
            <v>0</v>
          </cell>
          <cell r="Q42">
            <v>0</v>
          </cell>
          <cell r="R42">
            <v>0</v>
          </cell>
          <cell r="S42">
            <v>0</v>
          </cell>
          <cell r="U42">
            <v>0</v>
          </cell>
          <cell r="V42">
            <v>0</v>
          </cell>
          <cell r="W42">
            <v>0</v>
          </cell>
          <cell r="X42">
            <v>0</v>
          </cell>
          <cell r="Y42">
            <v>0</v>
          </cell>
          <cell r="Z42">
            <v>0</v>
          </cell>
        </row>
        <row r="43">
          <cell r="A43">
            <v>0</v>
          </cell>
          <cell r="B43">
            <v>0</v>
          </cell>
          <cell r="C43">
            <v>1041</v>
          </cell>
          <cell r="E43">
            <v>0</v>
          </cell>
          <cell r="F43">
            <v>0</v>
          </cell>
          <cell r="G43">
            <v>0</v>
          </cell>
          <cell r="H43">
            <v>0</v>
          </cell>
          <cell r="I43">
            <v>0</v>
          </cell>
          <cell r="J43">
            <v>0</v>
          </cell>
          <cell r="L43">
            <v>0</v>
          </cell>
          <cell r="N43">
            <v>0</v>
          </cell>
          <cell r="O43">
            <v>0</v>
          </cell>
          <cell r="P43">
            <v>0</v>
          </cell>
          <cell r="Q43">
            <v>0</v>
          </cell>
          <cell r="R43">
            <v>0</v>
          </cell>
          <cell r="S43">
            <v>0</v>
          </cell>
          <cell r="U43">
            <v>0</v>
          </cell>
          <cell r="V43">
            <v>0</v>
          </cell>
          <cell r="W43">
            <v>0</v>
          </cell>
          <cell r="X43">
            <v>0</v>
          </cell>
          <cell r="Y43">
            <v>0</v>
          </cell>
          <cell r="Z43">
            <v>0</v>
          </cell>
        </row>
        <row r="44">
          <cell r="A44">
            <v>0</v>
          </cell>
          <cell r="B44">
            <v>0</v>
          </cell>
          <cell r="C44">
            <v>1042</v>
          </cell>
          <cell r="E44">
            <v>0</v>
          </cell>
          <cell r="F44">
            <v>0</v>
          </cell>
          <cell r="G44">
            <v>0</v>
          </cell>
          <cell r="H44">
            <v>0</v>
          </cell>
          <cell r="I44">
            <v>0</v>
          </cell>
          <cell r="J44">
            <v>0</v>
          </cell>
          <cell r="L44">
            <v>0</v>
          </cell>
          <cell r="N44">
            <v>0</v>
          </cell>
          <cell r="O44">
            <v>0</v>
          </cell>
          <cell r="P44">
            <v>0</v>
          </cell>
          <cell r="Q44">
            <v>0</v>
          </cell>
          <cell r="R44">
            <v>0</v>
          </cell>
          <cell r="S44">
            <v>0</v>
          </cell>
          <cell r="U44">
            <v>0</v>
          </cell>
          <cell r="V44">
            <v>0</v>
          </cell>
          <cell r="W44">
            <v>0</v>
          </cell>
          <cell r="X44">
            <v>0</v>
          </cell>
          <cell r="Y44">
            <v>0</v>
          </cell>
          <cell r="Z44">
            <v>0</v>
          </cell>
        </row>
        <row r="45">
          <cell r="A45">
            <v>0</v>
          </cell>
          <cell r="B45">
            <v>0</v>
          </cell>
          <cell r="C45">
            <v>1043</v>
          </cell>
          <cell r="E45">
            <v>0</v>
          </cell>
          <cell r="F45">
            <v>0</v>
          </cell>
          <cell r="G45">
            <v>0</v>
          </cell>
          <cell r="H45">
            <v>0</v>
          </cell>
          <cell r="I45">
            <v>0</v>
          </cell>
          <cell r="J45">
            <v>0</v>
          </cell>
          <cell r="L45">
            <v>0</v>
          </cell>
          <cell r="N45">
            <v>0</v>
          </cell>
          <cell r="O45">
            <v>0</v>
          </cell>
          <cell r="P45">
            <v>0</v>
          </cell>
          <cell r="Q45">
            <v>0</v>
          </cell>
          <cell r="R45">
            <v>0</v>
          </cell>
          <cell r="S45">
            <v>0</v>
          </cell>
          <cell r="U45">
            <v>0</v>
          </cell>
          <cell r="V45">
            <v>0</v>
          </cell>
          <cell r="W45">
            <v>0</v>
          </cell>
          <cell r="X45">
            <v>0</v>
          </cell>
          <cell r="Y45">
            <v>0</v>
          </cell>
          <cell r="Z45">
            <v>0</v>
          </cell>
        </row>
        <row r="46">
          <cell r="A46">
            <v>0</v>
          </cell>
          <cell r="B46">
            <v>0</v>
          </cell>
          <cell r="C46">
            <v>1044</v>
          </cell>
          <cell r="E46">
            <v>0</v>
          </cell>
          <cell r="F46">
            <v>0</v>
          </cell>
          <cell r="G46">
            <v>0</v>
          </cell>
          <cell r="H46">
            <v>0</v>
          </cell>
          <cell r="I46">
            <v>0</v>
          </cell>
          <cell r="J46">
            <v>0</v>
          </cell>
          <cell r="L46">
            <v>0</v>
          </cell>
          <cell r="N46">
            <v>0</v>
          </cell>
          <cell r="O46">
            <v>0</v>
          </cell>
          <cell r="P46">
            <v>0</v>
          </cell>
          <cell r="Q46">
            <v>0</v>
          </cell>
          <cell r="R46">
            <v>0</v>
          </cell>
          <cell r="S46">
            <v>0</v>
          </cell>
          <cell r="U46">
            <v>0</v>
          </cell>
          <cell r="V46">
            <v>0</v>
          </cell>
          <cell r="W46">
            <v>0</v>
          </cell>
          <cell r="X46">
            <v>0</v>
          </cell>
          <cell r="Y46">
            <v>0</v>
          </cell>
          <cell r="Z46">
            <v>0</v>
          </cell>
        </row>
        <row r="47">
          <cell r="A47">
            <v>0</v>
          </cell>
          <cell r="B47">
            <v>0</v>
          </cell>
          <cell r="C47">
            <v>1045</v>
          </cell>
          <cell r="E47">
            <v>0</v>
          </cell>
          <cell r="F47">
            <v>0</v>
          </cell>
          <cell r="G47">
            <v>0</v>
          </cell>
          <cell r="H47">
            <v>0</v>
          </cell>
          <cell r="I47">
            <v>0</v>
          </cell>
          <cell r="J47">
            <v>0</v>
          </cell>
          <cell r="L47">
            <v>0</v>
          </cell>
          <cell r="N47">
            <v>0</v>
          </cell>
          <cell r="O47">
            <v>0</v>
          </cell>
          <cell r="P47">
            <v>0</v>
          </cell>
          <cell r="Q47">
            <v>0</v>
          </cell>
          <cell r="R47">
            <v>0</v>
          </cell>
          <cell r="S47">
            <v>0</v>
          </cell>
          <cell r="U47">
            <v>0</v>
          </cell>
          <cell r="V47">
            <v>0</v>
          </cell>
          <cell r="W47">
            <v>0</v>
          </cell>
          <cell r="X47">
            <v>0</v>
          </cell>
          <cell r="Y47">
            <v>0</v>
          </cell>
          <cell r="Z47">
            <v>0</v>
          </cell>
        </row>
        <row r="48">
          <cell r="A48">
            <v>0</v>
          </cell>
          <cell r="B48">
            <v>0</v>
          </cell>
          <cell r="C48">
            <v>1046</v>
          </cell>
          <cell r="E48">
            <v>0</v>
          </cell>
          <cell r="F48">
            <v>0</v>
          </cell>
          <cell r="G48">
            <v>0</v>
          </cell>
          <cell r="H48">
            <v>0</v>
          </cell>
          <cell r="I48">
            <v>0</v>
          </cell>
          <cell r="J48">
            <v>0</v>
          </cell>
          <cell r="L48">
            <v>0</v>
          </cell>
          <cell r="N48">
            <v>0</v>
          </cell>
          <cell r="O48">
            <v>0</v>
          </cell>
          <cell r="P48">
            <v>0</v>
          </cell>
          <cell r="Q48">
            <v>0</v>
          </cell>
          <cell r="R48">
            <v>0</v>
          </cell>
          <cell r="S48">
            <v>0</v>
          </cell>
          <cell r="U48">
            <v>0</v>
          </cell>
          <cell r="V48">
            <v>0</v>
          </cell>
          <cell r="W48">
            <v>0</v>
          </cell>
          <cell r="X48">
            <v>0</v>
          </cell>
          <cell r="Y48">
            <v>0</v>
          </cell>
          <cell r="Z48">
            <v>0</v>
          </cell>
        </row>
        <row r="49">
          <cell r="A49">
            <v>0</v>
          </cell>
          <cell r="B49">
            <v>0</v>
          </cell>
          <cell r="C49">
            <v>1047</v>
          </cell>
          <cell r="E49">
            <v>0</v>
          </cell>
          <cell r="F49">
            <v>0</v>
          </cell>
          <cell r="G49">
            <v>0</v>
          </cell>
          <cell r="H49">
            <v>0</v>
          </cell>
          <cell r="I49">
            <v>0</v>
          </cell>
          <cell r="J49">
            <v>0</v>
          </cell>
          <cell r="L49">
            <v>0</v>
          </cell>
          <cell r="N49">
            <v>0</v>
          </cell>
          <cell r="O49">
            <v>0</v>
          </cell>
          <cell r="P49">
            <v>0</v>
          </cell>
          <cell r="Q49">
            <v>0</v>
          </cell>
          <cell r="R49">
            <v>0</v>
          </cell>
          <cell r="S49">
            <v>0</v>
          </cell>
          <cell r="U49">
            <v>0</v>
          </cell>
          <cell r="V49">
            <v>0</v>
          </cell>
          <cell r="W49">
            <v>0</v>
          </cell>
          <cell r="X49">
            <v>0</v>
          </cell>
          <cell r="Y49">
            <v>0</v>
          </cell>
          <cell r="Z49">
            <v>0</v>
          </cell>
        </row>
        <row r="50">
          <cell r="A50">
            <v>0</v>
          </cell>
          <cell r="B50">
            <v>0</v>
          </cell>
          <cell r="C50">
            <v>1048</v>
          </cell>
          <cell r="E50">
            <v>0</v>
          </cell>
          <cell r="F50">
            <v>0</v>
          </cell>
          <cell r="G50">
            <v>0</v>
          </cell>
          <cell r="H50">
            <v>0</v>
          </cell>
          <cell r="I50">
            <v>0</v>
          </cell>
          <cell r="J50">
            <v>0</v>
          </cell>
          <cell r="L50">
            <v>0</v>
          </cell>
          <cell r="N50">
            <v>0</v>
          </cell>
          <cell r="O50">
            <v>0</v>
          </cell>
          <cell r="P50">
            <v>0</v>
          </cell>
          <cell r="Q50">
            <v>0</v>
          </cell>
          <cell r="R50">
            <v>0</v>
          </cell>
          <cell r="S50">
            <v>0</v>
          </cell>
          <cell r="U50">
            <v>0</v>
          </cell>
          <cell r="V50">
            <v>0</v>
          </cell>
          <cell r="W50">
            <v>0</v>
          </cell>
          <cell r="X50">
            <v>0</v>
          </cell>
          <cell r="Y50">
            <v>0</v>
          </cell>
          <cell r="Z50">
            <v>0</v>
          </cell>
        </row>
        <row r="51">
          <cell r="A51">
            <v>0</v>
          </cell>
          <cell r="B51">
            <v>0</v>
          </cell>
          <cell r="C51">
            <v>1049</v>
          </cell>
          <cell r="E51">
            <v>0</v>
          </cell>
          <cell r="F51">
            <v>0</v>
          </cell>
          <cell r="G51">
            <v>0</v>
          </cell>
          <cell r="H51">
            <v>0</v>
          </cell>
          <cell r="I51">
            <v>0</v>
          </cell>
          <cell r="J51">
            <v>0</v>
          </cell>
          <cell r="L51">
            <v>0</v>
          </cell>
          <cell r="N51">
            <v>0</v>
          </cell>
          <cell r="O51">
            <v>0</v>
          </cell>
          <cell r="P51">
            <v>0</v>
          </cell>
          <cell r="Q51">
            <v>0</v>
          </cell>
          <cell r="R51">
            <v>0</v>
          </cell>
          <cell r="S51">
            <v>0</v>
          </cell>
          <cell r="U51">
            <v>0</v>
          </cell>
          <cell r="V51">
            <v>0</v>
          </cell>
          <cell r="W51">
            <v>0</v>
          </cell>
          <cell r="X51">
            <v>0</v>
          </cell>
          <cell r="Y51">
            <v>0</v>
          </cell>
          <cell r="Z51">
            <v>0</v>
          </cell>
        </row>
        <row r="52">
          <cell r="A52">
            <v>0</v>
          </cell>
          <cell r="B52">
            <v>0</v>
          </cell>
          <cell r="C52">
            <v>1050</v>
          </cell>
          <cell r="E52">
            <v>0</v>
          </cell>
          <cell r="F52">
            <v>0</v>
          </cell>
          <cell r="G52">
            <v>0</v>
          </cell>
          <cell r="H52">
            <v>0</v>
          </cell>
          <cell r="I52">
            <v>0</v>
          </cell>
          <cell r="J52">
            <v>0</v>
          </cell>
          <cell r="L52">
            <v>0</v>
          </cell>
          <cell r="N52">
            <v>0</v>
          </cell>
          <cell r="O52">
            <v>0</v>
          </cell>
          <cell r="P52">
            <v>0</v>
          </cell>
          <cell r="Q52">
            <v>0</v>
          </cell>
          <cell r="R52">
            <v>0</v>
          </cell>
          <cell r="S52">
            <v>0</v>
          </cell>
          <cell r="U52">
            <v>0</v>
          </cell>
          <cell r="V52">
            <v>0</v>
          </cell>
          <cell r="W52">
            <v>0</v>
          </cell>
          <cell r="X52">
            <v>0</v>
          </cell>
          <cell r="Y52">
            <v>0</v>
          </cell>
          <cell r="Z52">
            <v>0</v>
          </cell>
        </row>
        <row r="53">
          <cell r="A53">
            <v>0</v>
          </cell>
          <cell r="B53">
            <v>0</v>
          </cell>
          <cell r="C53">
            <v>1051</v>
          </cell>
          <cell r="E53">
            <v>0</v>
          </cell>
          <cell r="F53">
            <v>0</v>
          </cell>
          <cell r="G53">
            <v>0</v>
          </cell>
          <cell r="H53">
            <v>0</v>
          </cell>
          <cell r="I53">
            <v>0</v>
          </cell>
          <cell r="J53">
            <v>0</v>
          </cell>
          <cell r="L53">
            <v>0</v>
          </cell>
          <cell r="N53">
            <v>0</v>
          </cell>
          <cell r="O53">
            <v>0</v>
          </cell>
          <cell r="P53">
            <v>0</v>
          </cell>
          <cell r="Q53">
            <v>0</v>
          </cell>
          <cell r="R53">
            <v>0</v>
          </cell>
          <cell r="S53">
            <v>0</v>
          </cell>
          <cell r="U53">
            <v>0</v>
          </cell>
          <cell r="V53">
            <v>0</v>
          </cell>
          <cell r="W53">
            <v>0</v>
          </cell>
          <cell r="X53">
            <v>0</v>
          </cell>
          <cell r="Y53">
            <v>0</v>
          </cell>
          <cell r="Z53">
            <v>0</v>
          </cell>
        </row>
        <row r="54">
          <cell r="A54">
            <v>0</v>
          </cell>
          <cell r="B54">
            <v>0</v>
          </cell>
          <cell r="C54">
            <v>1052</v>
          </cell>
          <cell r="E54">
            <v>0</v>
          </cell>
          <cell r="F54">
            <v>0</v>
          </cell>
          <cell r="G54">
            <v>0</v>
          </cell>
          <cell r="H54">
            <v>0</v>
          </cell>
          <cell r="I54">
            <v>0</v>
          </cell>
          <cell r="J54">
            <v>0</v>
          </cell>
          <cell r="L54">
            <v>0</v>
          </cell>
          <cell r="N54">
            <v>0</v>
          </cell>
          <cell r="O54">
            <v>0</v>
          </cell>
          <cell r="P54">
            <v>0</v>
          </cell>
          <cell r="Q54">
            <v>0</v>
          </cell>
          <cell r="R54">
            <v>0</v>
          </cell>
          <cell r="S54">
            <v>0</v>
          </cell>
          <cell r="U54">
            <v>0</v>
          </cell>
          <cell r="V54">
            <v>0</v>
          </cell>
          <cell r="W54">
            <v>0</v>
          </cell>
          <cell r="X54">
            <v>0</v>
          </cell>
          <cell r="Y54">
            <v>0</v>
          </cell>
          <cell r="Z54">
            <v>0</v>
          </cell>
        </row>
        <row r="55">
          <cell r="A55">
            <v>0</v>
          </cell>
          <cell r="B55">
            <v>0</v>
          </cell>
          <cell r="C55">
            <v>1053</v>
          </cell>
          <cell r="E55">
            <v>0</v>
          </cell>
          <cell r="F55">
            <v>0</v>
          </cell>
          <cell r="G55">
            <v>0</v>
          </cell>
          <cell r="H55">
            <v>0</v>
          </cell>
          <cell r="I55">
            <v>0</v>
          </cell>
          <cell r="J55">
            <v>0</v>
          </cell>
          <cell r="L55">
            <v>0</v>
          </cell>
          <cell r="N55">
            <v>0</v>
          </cell>
          <cell r="O55">
            <v>0</v>
          </cell>
          <cell r="P55">
            <v>0</v>
          </cell>
          <cell r="Q55">
            <v>0</v>
          </cell>
          <cell r="R55">
            <v>0</v>
          </cell>
          <cell r="S55">
            <v>0</v>
          </cell>
          <cell r="U55">
            <v>0</v>
          </cell>
          <cell r="V55">
            <v>0</v>
          </cell>
          <cell r="W55">
            <v>0</v>
          </cell>
          <cell r="X55">
            <v>0</v>
          </cell>
          <cell r="Y55">
            <v>0</v>
          </cell>
          <cell r="Z55">
            <v>0</v>
          </cell>
        </row>
        <row r="56">
          <cell r="A56">
            <v>0</v>
          </cell>
          <cell r="B56">
            <v>0</v>
          </cell>
          <cell r="C56">
            <v>1054</v>
          </cell>
          <cell r="E56">
            <v>0</v>
          </cell>
          <cell r="F56">
            <v>0</v>
          </cell>
          <cell r="G56">
            <v>0</v>
          </cell>
          <cell r="H56">
            <v>0</v>
          </cell>
          <cell r="I56">
            <v>0</v>
          </cell>
          <cell r="J56">
            <v>0</v>
          </cell>
          <cell r="L56">
            <v>0</v>
          </cell>
          <cell r="N56">
            <v>0</v>
          </cell>
          <cell r="O56">
            <v>0</v>
          </cell>
          <cell r="P56">
            <v>0</v>
          </cell>
          <cell r="Q56">
            <v>0</v>
          </cell>
          <cell r="R56">
            <v>0</v>
          </cell>
          <cell r="S56">
            <v>0</v>
          </cell>
          <cell r="U56">
            <v>0</v>
          </cell>
          <cell r="V56">
            <v>0</v>
          </cell>
          <cell r="W56">
            <v>0</v>
          </cell>
          <cell r="X56">
            <v>0</v>
          </cell>
          <cell r="Y56">
            <v>0</v>
          </cell>
          <cell r="Z56">
            <v>0</v>
          </cell>
        </row>
        <row r="57">
          <cell r="A57">
            <v>0</v>
          </cell>
          <cell r="B57">
            <v>0</v>
          </cell>
          <cell r="C57">
            <v>1055</v>
          </cell>
          <cell r="E57">
            <v>0</v>
          </cell>
          <cell r="F57">
            <v>0</v>
          </cell>
          <cell r="G57">
            <v>0</v>
          </cell>
          <cell r="H57">
            <v>0</v>
          </cell>
          <cell r="I57">
            <v>0</v>
          </cell>
          <cell r="J57">
            <v>0</v>
          </cell>
          <cell r="L57">
            <v>0</v>
          </cell>
          <cell r="N57">
            <v>0</v>
          </cell>
          <cell r="O57">
            <v>0</v>
          </cell>
          <cell r="P57">
            <v>0</v>
          </cell>
          <cell r="Q57">
            <v>0</v>
          </cell>
          <cell r="R57">
            <v>0</v>
          </cell>
          <cell r="S57">
            <v>0</v>
          </cell>
          <cell r="U57">
            <v>0</v>
          </cell>
          <cell r="V57">
            <v>0</v>
          </cell>
          <cell r="W57">
            <v>0</v>
          </cell>
          <cell r="X57">
            <v>0</v>
          </cell>
          <cell r="Y57">
            <v>0</v>
          </cell>
          <cell r="Z57">
            <v>0</v>
          </cell>
        </row>
        <row r="58">
          <cell r="A58">
            <v>0</v>
          </cell>
          <cell r="B58">
            <v>0</v>
          </cell>
          <cell r="C58">
            <v>1056</v>
          </cell>
          <cell r="E58">
            <v>0</v>
          </cell>
          <cell r="F58">
            <v>0</v>
          </cell>
          <cell r="G58">
            <v>0</v>
          </cell>
          <cell r="H58">
            <v>0</v>
          </cell>
          <cell r="I58">
            <v>0</v>
          </cell>
          <cell r="J58">
            <v>0</v>
          </cell>
          <cell r="L58">
            <v>0</v>
          </cell>
          <cell r="N58">
            <v>0</v>
          </cell>
          <cell r="O58">
            <v>0</v>
          </cell>
          <cell r="P58">
            <v>0</v>
          </cell>
          <cell r="Q58">
            <v>0</v>
          </cell>
          <cell r="R58">
            <v>0</v>
          </cell>
          <cell r="S58">
            <v>0</v>
          </cell>
          <cell r="U58">
            <v>0</v>
          </cell>
          <cell r="V58">
            <v>0</v>
          </cell>
          <cell r="W58">
            <v>0</v>
          </cell>
          <cell r="X58">
            <v>0</v>
          </cell>
          <cell r="Y58">
            <v>0</v>
          </cell>
          <cell r="Z58">
            <v>0</v>
          </cell>
        </row>
        <row r="59">
          <cell r="A59">
            <v>0</v>
          </cell>
          <cell r="B59">
            <v>0</v>
          </cell>
          <cell r="C59">
            <v>1057</v>
          </cell>
          <cell r="E59">
            <v>0</v>
          </cell>
          <cell r="F59">
            <v>0</v>
          </cell>
          <cell r="G59">
            <v>0</v>
          </cell>
          <cell r="H59">
            <v>0</v>
          </cell>
          <cell r="I59">
            <v>0</v>
          </cell>
          <cell r="J59">
            <v>0</v>
          </cell>
          <cell r="L59">
            <v>0</v>
          </cell>
          <cell r="N59">
            <v>0</v>
          </cell>
          <cell r="O59">
            <v>0</v>
          </cell>
          <cell r="P59">
            <v>0</v>
          </cell>
          <cell r="Q59">
            <v>0</v>
          </cell>
          <cell r="R59">
            <v>0</v>
          </cell>
          <cell r="S59">
            <v>0</v>
          </cell>
          <cell r="U59">
            <v>0</v>
          </cell>
          <cell r="V59">
            <v>0</v>
          </cell>
          <cell r="W59">
            <v>0</v>
          </cell>
          <cell r="X59">
            <v>0</v>
          </cell>
          <cell r="Y59">
            <v>0</v>
          </cell>
          <cell r="Z59">
            <v>0</v>
          </cell>
        </row>
        <row r="60">
          <cell r="A60">
            <v>0</v>
          </cell>
          <cell r="B60">
            <v>0</v>
          </cell>
          <cell r="C60">
            <v>1058</v>
          </cell>
          <cell r="E60">
            <v>0</v>
          </cell>
          <cell r="F60">
            <v>0</v>
          </cell>
          <cell r="G60">
            <v>0</v>
          </cell>
          <cell r="H60">
            <v>0</v>
          </cell>
          <cell r="I60">
            <v>0</v>
          </cell>
          <cell r="J60">
            <v>0</v>
          </cell>
          <cell r="L60">
            <v>0</v>
          </cell>
          <cell r="N60">
            <v>0</v>
          </cell>
          <cell r="O60">
            <v>0</v>
          </cell>
          <cell r="P60">
            <v>0</v>
          </cell>
          <cell r="Q60">
            <v>0</v>
          </cell>
          <cell r="R60">
            <v>0</v>
          </cell>
          <cell r="S60">
            <v>0</v>
          </cell>
          <cell r="U60">
            <v>0</v>
          </cell>
          <cell r="V60">
            <v>0</v>
          </cell>
          <cell r="W60">
            <v>0</v>
          </cell>
          <cell r="X60">
            <v>0</v>
          </cell>
          <cell r="Y60">
            <v>0</v>
          </cell>
          <cell r="Z60">
            <v>0</v>
          </cell>
        </row>
        <row r="61">
          <cell r="A61">
            <v>0</v>
          </cell>
          <cell r="B61">
            <v>0</v>
          </cell>
          <cell r="C61">
            <v>1059</v>
          </cell>
          <cell r="E61">
            <v>0</v>
          </cell>
          <cell r="F61">
            <v>0</v>
          </cell>
          <cell r="G61">
            <v>0</v>
          </cell>
          <cell r="H61">
            <v>0</v>
          </cell>
          <cell r="I61">
            <v>0</v>
          </cell>
          <cell r="J61">
            <v>0</v>
          </cell>
          <cell r="L61">
            <v>0</v>
          </cell>
          <cell r="N61">
            <v>0</v>
          </cell>
          <cell r="O61">
            <v>0</v>
          </cell>
          <cell r="P61">
            <v>0</v>
          </cell>
          <cell r="Q61">
            <v>0</v>
          </cell>
          <cell r="R61">
            <v>0</v>
          </cell>
          <cell r="S61">
            <v>0</v>
          </cell>
          <cell r="U61">
            <v>0</v>
          </cell>
          <cell r="V61">
            <v>0</v>
          </cell>
          <cell r="W61">
            <v>0</v>
          </cell>
          <cell r="X61">
            <v>0</v>
          </cell>
          <cell r="Y61">
            <v>0</v>
          </cell>
          <cell r="Z61">
            <v>0</v>
          </cell>
        </row>
        <row r="62">
          <cell r="A62">
            <v>0</v>
          </cell>
          <cell r="B62">
            <v>0</v>
          </cell>
          <cell r="C62">
            <v>1060</v>
          </cell>
          <cell r="E62">
            <v>0</v>
          </cell>
          <cell r="F62">
            <v>0</v>
          </cell>
          <cell r="G62">
            <v>0</v>
          </cell>
          <cell r="H62">
            <v>0</v>
          </cell>
          <cell r="I62">
            <v>0</v>
          </cell>
          <cell r="J62">
            <v>0</v>
          </cell>
          <cell r="L62">
            <v>0</v>
          </cell>
          <cell r="N62">
            <v>0</v>
          </cell>
          <cell r="O62">
            <v>0</v>
          </cell>
          <cell r="P62">
            <v>0</v>
          </cell>
          <cell r="Q62">
            <v>0</v>
          </cell>
          <cell r="R62">
            <v>0</v>
          </cell>
          <cell r="S62">
            <v>0</v>
          </cell>
          <cell r="U62">
            <v>0</v>
          </cell>
          <cell r="V62">
            <v>0</v>
          </cell>
          <cell r="W62">
            <v>0</v>
          </cell>
          <cell r="X62">
            <v>0</v>
          </cell>
          <cell r="Y62">
            <v>0</v>
          </cell>
          <cell r="Z62">
            <v>0</v>
          </cell>
        </row>
        <row r="63">
          <cell r="A63">
            <v>0</v>
          </cell>
          <cell r="B63">
            <v>0</v>
          </cell>
          <cell r="C63">
            <v>1061</v>
          </cell>
          <cell r="E63">
            <v>0</v>
          </cell>
          <cell r="F63">
            <v>0</v>
          </cell>
          <cell r="G63">
            <v>0</v>
          </cell>
          <cell r="H63">
            <v>0</v>
          </cell>
          <cell r="I63">
            <v>0</v>
          </cell>
          <cell r="J63">
            <v>0</v>
          </cell>
          <cell r="L63">
            <v>0</v>
          </cell>
          <cell r="N63">
            <v>0</v>
          </cell>
          <cell r="O63">
            <v>0</v>
          </cell>
          <cell r="P63">
            <v>0</v>
          </cell>
          <cell r="Q63">
            <v>0</v>
          </cell>
          <cell r="R63">
            <v>0</v>
          </cell>
          <cell r="S63">
            <v>0</v>
          </cell>
          <cell r="U63">
            <v>0</v>
          </cell>
          <cell r="V63">
            <v>0</v>
          </cell>
          <cell r="W63">
            <v>0</v>
          </cell>
          <cell r="X63">
            <v>0</v>
          </cell>
          <cell r="Y63">
            <v>0</v>
          </cell>
          <cell r="Z63">
            <v>0</v>
          </cell>
        </row>
        <row r="64">
          <cell r="A64">
            <v>0</v>
          </cell>
          <cell r="B64">
            <v>0</v>
          </cell>
          <cell r="C64">
            <v>1062</v>
          </cell>
          <cell r="E64">
            <v>0</v>
          </cell>
          <cell r="F64">
            <v>0</v>
          </cell>
          <cell r="G64">
            <v>0</v>
          </cell>
          <cell r="H64">
            <v>0</v>
          </cell>
          <cell r="I64">
            <v>0</v>
          </cell>
          <cell r="J64">
            <v>0</v>
          </cell>
          <cell r="L64">
            <v>0</v>
          </cell>
          <cell r="N64">
            <v>0</v>
          </cell>
          <cell r="O64">
            <v>0</v>
          </cell>
          <cell r="P64">
            <v>0</v>
          </cell>
          <cell r="Q64">
            <v>0</v>
          </cell>
          <cell r="R64">
            <v>0</v>
          </cell>
          <cell r="S64">
            <v>0</v>
          </cell>
          <cell r="U64">
            <v>0</v>
          </cell>
          <cell r="V64">
            <v>0</v>
          </cell>
          <cell r="W64">
            <v>0</v>
          </cell>
          <cell r="X64">
            <v>0</v>
          </cell>
          <cell r="Y64">
            <v>0</v>
          </cell>
          <cell r="Z64">
            <v>0</v>
          </cell>
        </row>
        <row r="65">
          <cell r="A65">
            <v>0</v>
          </cell>
          <cell r="B65">
            <v>0</v>
          </cell>
          <cell r="C65">
            <v>1063</v>
          </cell>
          <cell r="E65">
            <v>0</v>
          </cell>
          <cell r="F65">
            <v>0</v>
          </cell>
          <cell r="G65">
            <v>0</v>
          </cell>
          <cell r="H65">
            <v>0</v>
          </cell>
          <cell r="I65">
            <v>0</v>
          </cell>
          <cell r="J65">
            <v>0</v>
          </cell>
          <cell r="L65">
            <v>0</v>
          </cell>
          <cell r="N65">
            <v>0</v>
          </cell>
          <cell r="O65">
            <v>0</v>
          </cell>
          <cell r="P65">
            <v>0</v>
          </cell>
          <cell r="Q65">
            <v>0</v>
          </cell>
          <cell r="R65">
            <v>0</v>
          </cell>
          <cell r="S65">
            <v>0</v>
          </cell>
          <cell r="U65">
            <v>0</v>
          </cell>
          <cell r="V65">
            <v>0</v>
          </cell>
          <cell r="W65">
            <v>0</v>
          </cell>
          <cell r="X65">
            <v>0</v>
          </cell>
          <cell r="Y65">
            <v>0</v>
          </cell>
          <cell r="Z65">
            <v>0</v>
          </cell>
        </row>
        <row r="66">
          <cell r="A66">
            <v>0</v>
          </cell>
          <cell r="B66">
            <v>0</v>
          </cell>
          <cell r="C66">
            <v>1064</v>
          </cell>
          <cell r="E66">
            <v>0</v>
          </cell>
          <cell r="F66">
            <v>0</v>
          </cell>
          <cell r="G66">
            <v>0</v>
          </cell>
          <cell r="H66">
            <v>0</v>
          </cell>
          <cell r="I66">
            <v>0</v>
          </cell>
          <cell r="J66">
            <v>0</v>
          </cell>
          <cell r="L66">
            <v>0</v>
          </cell>
          <cell r="N66">
            <v>0</v>
          </cell>
          <cell r="O66">
            <v>0</v>
          </cell>
          <cell r="P66">
            <v>0</v>
          </cell>
          <cell r="Q66">
            <v>0</v>
          </cell>
          <cell r="R66">
            <v>0</v>
          </cell>
          <cell r="S66">
            <v>0</v>
          </cell>
          <cell r="U66">
            <v>0</v>
          </cell>
          <cell r="V66">
            <v>0</v>
          </cell>
          <cell r="W66">
            <v>0</v>
          </cell>
          <cell r="X66">
            <v>0</v>
          </cell>
          <cell r="Y66">
            <v>0</v>
          </cell>
          <cell r="Z66">
            <v>0</v>
          </cell>
        </row>
        <row r="67">
          <cell r="A67">
            <v>0</v>
          </cell>
          <cell r="B67">
            <v>0</v>
          </cell>
          <cell r="C67">
            <v>1065</v>
          </cell>
          <cell r="E67">
            <v>0</v>
          </cell>
          <cell r="F67">
            <v>0</v>
          </cell>
          <cell r="G67">
            <v>0</v>
          </cell>
          <cell r="H67">
            <v>0</v>
          </cell>
          <cell r="I67">
            <v>0</v>
          </cell>
          <cell r="J67">
            <v>0</v>
          </cell>
          <cell r="L67">
            <v>0</v>
          </cell>
          <cell r="N67">
            <v>0</v>
          </cell>
          <cell r="O67">
            <v>0</v>
          </cell>
          <cell r="P67">
            <v>0</v>
          </cell>
          <cell r="Q67">
            <v>0</v>
          </cell>
          <cell r="R67">
            <v>0</v>
          </cell>
          <cell r="S67">
            <v>0</v>
          </cell>
          <cell r="U67">
            <v>0</v>
          </cell>
          <cell r="V67">
            <v>0</v>
          </cell>
          <cell r="W67">
            <v>0</v>
          </cell>
          <cell r="X67">
            <v>0</v>
          </cell>
          <cell r="Y67">
            <v>0</v>
          </cell>
          <cell r="Z67">
            <v>0</v>
          </cell>
        </row>
        <row r="68">
          <cell r="A68">
            <v>0</v>
          </cell>
          <cell r="B68">
            <v>0</v>
          </cell>
          <cell r="C68">
            <v>1066</v>
          </cell>
          <cell r="E68">
            <v>0</v>
          </cell>
          <cell r="F68">
            <v>0</v>
          </cell>
          <cell r="G68">
            <v>0</v>
          </cell>
          <cell r="H68">
            <v>0</v>
          </cell>
          <cell r="I68">
            <v>0</v>
          </cell>
          <cell r="J68">
            <v>0</v>
          </cell>
          <cell r="L68">
            <v>0</v>
          </cell>
          <cell r="N68">
            <v>0</v>
          </cell>
          <cell r="O68">
            <v>0</v>
          </cell>
          <cell r="P68">
            <v>0</v>
          </cell>
          <cell r="Q68">
            <v>0</v>
          </cell>
          <cell r="R68">
            <v>0</v>
          </cell>
          <cell r="S68">
            <v>0</v>
          </cell>
          <cell r="U68">
            <v>0</v>
          </cell>
          <cell r="V68">
            <v>0</v>
          </cell>
          <cell r="W68">
            <v>0</v>
          </cell>
          <cell r="X68">
            <v>0</v>
          </cell>
          <cell r="Y68">
            <v>0</v>
          </cell>
          <cell r="Z68">
            <v>0</v>
          </cell>
        </row>
        <row r="69">
          <cell r="A69">
            <v>0</v>
          </cell>
          <cell r="B69">
            <v>0</v>
          </cell>
          <cell r="C69">
            <v>1067</v>
          </cell>
          <cell r="E69">
            <v>0</v>
          </cell>
          <cell r="F69">
            <v>0</v>
          </cell>
          <cell r="G69">
            <v>0</v>
          </cell>
          <cell r="H69">
            <v>0</v>
          </cell>
          <cell r="I69">
            <v>0</v>
          </cell>
          <cell r="J69">
            <v>0</v>
          </cell>
          <cell r="L69">
            <v>0</v>
          </cell>
          <cell r="N69">
            <v>0</v>
          </cell>
          <cell r="O69">
            <v>0</v>
          </cell>
          <cell r="P69">
            <v>0</v>
          </cell>
          <cell r="Q69">
            <v>0</v>
          </cell>
          <cell r="R69">
            <v>0</v>
          </cell>
          <cell r="S69">
            <v>0</v>
          </cell>
          <cell r="U69">
            <v>0</v>
          </cell>
          <cell r="V69">
            <v>0</v>
          </cell>
          <cell r="W69">
            <v>0</v>
          </cell>
          <cell r="X69">
            <v>0</v>
          </cell>
          <cell r="Y69">
            <v>0</v>
          </cell>
          <cell r="Z69">
            <v>0</v>
          </cell>
        </row>
        <row r="70">
          <cell r="A70">
            <v>0</v>
          </cell>
          <cell r="B70">
            <v>0</v>
          </cell>
          <cell r="C70">
            <v>1068</v>
          </cell>
          <cell r="E70">
            <v>0</v>
          </cell>
          <cell r="F70">
            <v>0</v>
          </cell>
          <cell r="G70">
            <v>0</v>
          </cell>
          <cell r="H70">
            <v>0</v>
          </cell>
          <cell r="I70">
            <v>0</v>
          </cell>
          <cell r="J70">
            <v>0</v>
          </cell>
          <cell r="L70">
            <v>0</v>
          </cell>
          <cell r="N70">
            <v>0</v>
          </cell>
          <cell r="O70">
            <v>0</v>
          </cell>
          <cell r="P70">
            <v>0</v>
          </cell>
          <cell r="Q70">
            <v>0</v>
          </cell>
          <cell r="R70">
            <v>0</v>
          </cell>
          <cell r="S70">
            <v>0</v>
          </cell>
          <cell r="U70">
            <v>0</v>
          </cell>
          <cell r="V70">
            <v>0</v>
          </cell>
          <cell r="W70">
            <v>0</v>
          </cell>
          <cell r="X70">
            <v>0</v>
          </cell>
          <cell r="Y70">
            <v>0</v>
          </cell>
          <cell r="Z70">
            <v>0</v>
          </cell>
        </row>
        <row r="71">
          <cell r="A71">
            <v>0</v>
          </cell>
          <cell r="B71">
            <v>0</v>
          </cell>
          <cell r="C71">
            <v>1069</v>
          </cell>
          <cell r="E71">
            <v>0</v>
          </cell>
          <cell r="F71">
            <v>0</v>
          </cell>
          <cell r="G71">
            <v>0</v>
          </cell>
          <cell r="H71">
            <v>0</v>
          </cell>
          <cell r="I71">
            <v>0</v>
          </cell>
          <cell r="J71">
            <v>0</v>
          </cell>
          <cell r="L71">
            <v>0</v>
          </cell>
          <cell r="N71">
            <v>0</v>
          </cell>
          <cell r="O71">
            <v>0</v>
          </cell>
          <cell r="P71">
            <v>0</v>
          </cell>
          <cell r="Q71">
            <v>0</v>
          </cell>
          <cell r="R71">
            <v>0</v>
          </cell>
          <cell r="S71">
            <v>0</v>
          </cell>
          <cell r="U71">
            <v>0</v>
          </cell>
          <cell r="V71">
            <v>0</v>
          </cell>
          <cell r="W71">
            <v>0</v>
          </cell>
          <cell r="X71">
            <v>0</v>
          </cell>
          <cell r="Y71">
            <v>0</v>
          </cell>
          <cell r="Z71">
            <v>0</v>
          </cell>
        </row>
        <row r="72">
          <cell r="A72">
            <v>0</v>
          </cell>
          <cell r="B72">
            <v>0</v>
          </cell>
          <cell r="C72">
            <v>1070</v>
          </cell>
          <cell r="E72">
            <v>0</v>
          </cell>
          <cell r="F72">
            <v>0</v>
          </cell>
          <cell r="G72">
            <v>0</v>
          </cell>
          <cell r="H72">
            <v>0</v>
          </cell>
          <cell r="I72">
            <v>0</v>
          </cell>
          <cell r="J72">
            <v>0</v>
          </cell>
          <cell r="L72">
            <v>0</v>
          </cell>
          <cell r="N72">
            <v>0</v>
          </cell>
          <cell r="O72">
            <v>0</v>
          </cell>
          <cell r="P72">
            <v>0</v>
          </cell>
          <cell r="Q72">
            <v>0</v>
          </cell>
          <cell r="R72">
            <v>0</v>
          </cell>
          <cell r="S72">
            <v>0</v>
          </cell>
          <cell r="U72">
            <v>0</v>
          </cell>
          <cell r="V72">
            <v>0</v>
          </cell>
          <cell r="W72">
            <v>0</v>
          </cell>
          <cell r="X72">
            <v>0</v>
          </cell>
          <cell r="Y72">
            <v>0</v>
          </cell>
          <cell r="Z72">
            <v>0</v>
          </cell>
        </row>
        <row r="73">
          <cell r="A73">
            <v>0</v>
          </cell>
          <cell r="B73">
            <v>0</v>
          </cell>
          <cell r="C73">
            <v>1071</v>
          </cell>
          <cell r="E73">
            <v>0</v>
          </cell>
          <cell r="F73">
            <v>0</v>
          </cell>
          <cell r="G73">
            <v>0</v>
          </cell>
          <cell r="H73">
            <v>0</v>
          </cell>
          <cell r="I73">
            <v>0</v>
          </cell>
          <cell r="J73">
            <v>0</v>
          </cell>
          <cell r="L73">
            <v>0</v>
          </cell>
          <cell r="N73">
            <v>0</v>
          </cell>
          <cell r="O73">
            <v>0</v>
          </cell>
          <cell r="P73">
            <v>0</v>
          </cell>
          <cell r="Q73">
            <v>0</v>
          </cell>
          <cell r="R73">
            <v>0</v>
          </cell>
          <cell r="S73">
            <v>0</v>
          </cell>
          <cell r="U73">
            <v>0</v>
          </cell>
          <cell r="V73">
            <v>0</v>
          </cell>
          <cell r="W73">
            <v>0</v>
          </cell>
          <cell r="X73">
            <v>0</v>
          </cell>
          <cell r="Y73">
            <v>0</v>
          </cell>
          <cell r="Z73">
            <v>0</v>
          </cell>
        </row>
        <row r="74">
          <cell r="A74">
            <v>0</v>
          </cell>
          <cell r="B74">
            <v>0</v>
          </cell>
          <cell r="C74">
            <v>1072</v>
          </cell>
          <cell r="E74">
            <v>0</v>
          </cell>
          <cell r="F74">
            <v>0</v>
          </cell>
          <cell r="G74">
            <v>0</v>
          </cell>
          <cell r="H74">
            <v>0</v>
          </cell>
          <cell r="I74">
            <v>0</v>
          </cell>
          <cell r="J74">
            <v>0</v>
          </cell>
          <cell r="L74">
            <v>0</v>
          </cell>
          <cell r="N74">
            <v>0</v>
          </cell>
          <cell r="O74">
            <v>0</v>
          </cell>
          <cell r="P74">
            <v>0</v>
          </cell>
          <cell r="Q74">
            <v>0</v>
          </cell>
          <cell r="R74">
            <v>0</v>
          </cell>
          <cell r="S74">
            <v>0</v>
          </cell>
          <cell r="U74">
            <v>0</v>
          </cell>
          <cell r="V74">
            <v>0</v>
          </cell>
          <cell r="W74">
            <v>0</v>
          </cell>
          <cell r="X74">
            <v>0</v>
          </cell>
          <cell r="Y74">
            <v>0</v>
          </cell>
          <cell r="Z74">
            <v>0</v>
          </cell>
        </row>
        <row r="75">
          <cell r="A75">
            <v>0</v>
          </cell>
          <cell r="B75">
            <v>0</v>
          </cell>
          <cell r="C75">
            <v>1073</v>
          </cell>
          <cell r="E75">
            <v>0</v>
          </cell>
          <cell r="F75">
            <v>0</v>
          </cell>
          <cell r="G75">
            <v>0</v>
          </cell>
          <cell r="H75">
            <v>0</v>
          </cell>
          <cell r="I75">
            <v>0</v>
          </cell>
          <cell r="J75">
            <v>0</v>
          </cell>
          <cell r="L75">
            <v>0</v>
          </cell>
          <cell r="N75">
            <v>0</v>
          </cell>
          <cell r="O75">
            <v>0</v>
          </cell>
          <cell r="P75">
            <v>0</v>
          </cell>
          <cell r="Q75">
            <v>0</v>
          </cell>
          <cell r="R75">
            <v>0</v>
          </cell>
          <cell r="S75">
            <v>0</v>
          </cell>
          <cell r="U75">
            <v>0</v>
          </cell>
          <cell r="V75">
            <v>0</v>
          </cell>
          <cell r="W75">
            <v>0</v>
          </cell>
          <cell r="X75">
            <v>0</v>
          </cell>
          <cell r="Y75">
            <v>0</v>
          </cell>
          <cell r="Z75">
            <v>0</v>
          </cell>
        </row>
        <row r="76">
          <cell r="A76">
            <v>0</v>
          </cell>
          <cell r="B76">
            <v>0</v>
          </cell>
          <cell r="C76">
            <v>1074</v>
          </cell>
          <cell r="E76">
            <v>0</v>
          </cell>
          <cell r="F76">
            <v>0</v>
          </cell>
          <cell r="G76">
            <v>0</v>
          </cell>
          <cell r="H76">
            <v>0</v>
          </cell>
          <cell r="I76">
            <v>0</v>
          </cell>
          <cell r="J76">
            <v>0</v>
          </cell>
          <cell r="L76">
            <v>0</v>
          </cell>
          <cell r="N76">
            <v>0</v>
          </cell>
          <cell r="O76">
            <v>0</v>
          </cell>
          <cell r="P76">
            <v>0</v>
          </cell>
          <cell r="Q76">
            <v>0</v>
          </cell>
          <cell r="R76">
            <v>0</v>
          </cell>
          <cell r="S76">
            <v>0</v>
          </cell>
          <cell r="U76">
            <v>0</v>
          </cell>
          <cell r="V76">
            <v>0</v>
          </cell>
          <cell r="W76">
            <v>0</v>
          </cell>
          <cell r="X76">
            <v>0</v>
          </cell>
          <cell r="Y76">
            <v>0</v>
          </cell>
          <cell r="Z76">
            <v>0</v>
          </cell>
        </row>
        <row r="77">
          <cell r="A77">
            <v>0</v>
          </cell>
          <cell r="B77">
            <v>0</v>
          </cell>
          <cell r="C77">
            <v>1075</v>
          </cell>
          <cell r="E77">
            <v>0</v>
          </cell>
          <cell r="F77">
            <v>0</v>
          </cell>
          <cell r="G77">
            <v>0</v>
          </cell>
          <cell r="H77">
            <v>0</v>
          </cell>
          <cell r="I77">
            <v>0</v>
          </cell>
          <cell r="J77">
            <v>0</v>
          </cell>
          <cell r="L77">
            <v>0</v>
          </cell>
          <cell r="N77">
            <v>0</v>
          </cell>
          <cell r="O77">
            <v>0</v>
          </cell>
          <cell r="P77">
            <v>0</v>
          </cell>
          <cell r="Q77">
            <v>0</v>
          </cell>
          <cell r="R77">
            <v>0</v>
          </cell>
          <cell r="S77">
            <v>0</v>
          </cell>
          <cell r="U77">
            <v>0</v>
          </cell>
          <cell r="V77">
            <v>0</v>
          </cell>
          <cell r="W77">
            <v>0</v>
          </cell>
          <cell r="X77">
            <v>0</v>
          </cell>
          <cell r="Y77">
            <v>0</v>
          </cell>
          <cell r="Z77">
            <v>0</v>
          </cell>
        </row>
        <row r="78">
          <cell r="A78">
            <v>0</v>
          </cell>
          <cell r="B78">
            <v>0</v>
          </cell>
          <cell r="C78">
            <v>1076</v>
          </cell>
          <cell r="E78">
            <v>0</v>
          </cell>
          <cell r="F78">
            <v>0</v>
          </cell>
          <cell r="G78">
            <v>0</v>
          </cell>
          <cell r="H78">
            <v>0</v>
          </cell>
          <cell r="I78">
            <v>0</v>
          </cell>
          <cell r="J78">
            <v>0</v>
          </cell>
          <cell r="L78">
            <v>0</v>
          </cell>
          <cell r="N78">
            <v>0</v>
          </cell>
          <cell r="O78">
            <v>0</v>
          </cell>
          <cell r="P78">
            <v>0</v>
          </cell>
          <cell r="Q78">
            <v>0</v>
          </cell>
          <cell r="R78">
            <v>0</v>
          </cell>
          <cell r="S78">
            <v>0</v>
          </cell>
          <cell r="U78">
            <v>0</v>
          </cell>
          <cell r="V78">
            <v>0</v>
          </cell>
          <cell r="W78">
            <v>0</v>
          </cell>
          <cell r="X78">
            <v>0</v>
          </cell>
          <cell r="Y78">
            <v>0</v>
          </cell>
          <cell r="Z78">
            <v>0</v>
          </cell>
        </row>
        <row r="79">
          <cell r="A79">
            <v>0</v>
          </cell>
          <cell r="B79">
            <v>0</v>
          </cell>
          <cell r="C79">
            <v>1077</v>
          </cell>
          <cell r="E79">
            <v>0</v>
          </cell>
          <cell r="F79">
            <v>0</v>
          </cell>
          <cell r="G79">
            <v>0</v>
          </cell>
          <cell r="H79">
            <v>0</v>
          </cell>
          <cell r="I79">
            <v>0</v>
          </cell>
          <cell r="J79">
            <v>0</v>
          </cell>
          <cell r="L79">
            <v>0</v>
          </cell>
          <cell r="N79">
            <v>0</v>
          </cell>
          <cell r="O79">
            <v>0</v>
          </cell>
          <cell r="P79">
            <v>0</v>
          </cell>
          <cell r="Q79">
            <v>0</v>
          </cell>
          <cell r="R79">
            <v>0</v>
          </cell>
          <cell r="S79">
            <v>0</v>
          </cell>
          <cell r="U79">
            <v>0</v>
          </cell>
          <cell r="V79">
            <v>0</v>
          </cell>
          <cell r="W79">
            <v>0</v>
          </cell>
          <cell r="X79">
            <v>0</v>
          </cell>
          <cell r="Y79">
            <v>0</v>
          </cell>
          <cell r="Z79">
            <v>0</v>
          </cell>
        </row>
        <row r="80">
          <cell r="A80">
            <v>0</v>
          </cell>
          <cell r="B80">
            <v>0</v>
          </cell>
          <cell r="C80">
            <v>1078</v>
          </cell>
          <cell r="E80">
            <v>0</v>
          </cell>
          <cell r="F80">
            <v>0</v>
          </cell>
          <cell r="G80">
            <v>0</v>
          </cell>
          <cell r="H80">
            <v>0</v>
          </cell>
          <cell r="I80">
            <v>0</v>
          </cell>
          <cell r="J80">
            <v>0</v>
          </cell>
          <cell r="L80">
            <v>0</v>
          </cell>
          <cell r="N80">
            <v>0</v>
          </cell>
          <cell r="O80">
            <v>0</v>
          </cell>
          <cell r="P80">
            <v>0</v>
          </cell>
          <cell r="Q80">
            <v>0</v>
          </cell>
          <cell r="R80">
            <v>0</v>
          </cell>
          <cell r="S80">
            <v>0</v>
          </cell>
          <cell r="U80">
            <v>0</v>
          </cell>
          <cell r="V80">
            <v>0</v>
          </cell>
          <cell r="W80">
            <v>0</v>
          </cell>
          <cell r="X80">
            <v>0</v>
          </cell>
          <cell r="Y80">
            <v>0</v>
          </cell>
          <cell r="Z80">
            <v>0</v>
          </cell>
        </row>
        <row r="81">
          <cell r="A81">
            <v>0</v>
          </cell>
          <cell r="B81">
            <v>0</v>
          </cell>
          <cell r="C81">
            <v>1079</v>
          </cell>
          <cell r="E81">
            <v>0</v>
          </cell>
          <cell r="F81">
            <v>0</v>
          </cell>
          <cell r="G81">
            <v>0</v>
          </cell>
          <cell r="H81">
            <v>0</v>
          </cell>
          <cell r="I81">
            <v>0</v>
          </cell>
          <cell r="J81">
            <v>0</v>
          </cell>
          <cell r="L81">
            <v>0</v>
          </cell>
          <cell r="N81">
            <v>0</v>
          </cell>
          <cell r="O81">
            <v>0</v>
          </cell>
          <cell r="P81">
            <v>0</v>
          </cell>
          <cell r="Q81">
            <v>0</v>
          </cell>
          <cell r="R81">
            <v>0</v>
          </cell>
          <cell r="S81">
            <v>0</v>
          </cell>
          <cell r="U81">
            <v>0</v>
          </cell>
          <cell r="V81">
            <v>0</v>
          </cell>
          <cell r="W81">
            <v>0</v>
          </cell>
          <cell r="X81">
            <v>0</v>
          </cell>
          <cell r="Y81">
            <v>0</v>
          </cell>
          <cell r="Z81">
            <v>0</v>
          </cell>
        </row>
        <row r="82">
          <cell r="A82">
            <v>0</v>
          </cell>
          <cell r="B82">
            <v>0</v>
          </cell>
          <cell r="C82">
            <v>1080</v>
          </cell>
          <cell r="E82">
            <v>0</v>
          </cell>
          <cell r="F82">
            <v>0</v>
          </cell>
          <cell r="G82">
            <v>0</v>
          </cell>
          <cell r="H82">
            <v>0</v>
          </cell>
          <cell r="I82">
            <v>0</v>
          </cell>
          <cell r="J82">
            <v>0</v>
          </cell>
          <cell r="L82">
            <v>0</v>
          </cell>
          <cell r="N82">
            <v>0</v>
          </cell>
          <cell r="O82">
            <v>0</v>
          </cell>
          <cell r="P82">
            <v>0</v>
          </cell>
          <cell r="Q82">
            <v>0</v>
          </cell>
          <cell r="R82">
            <v>0</v>
          </cell>
          <cell r="S82">
            <v>0</v>
          </cell>
          <cell r="U82">
            <v>0</v>
          </cell>
          <cell r="V82">
            <v>0</v>
          </cell>
          <cell r="W82">
            <v>0</v>
          </cell>
          <cell r="X82">
            <v>0</v>
          </cell>
          <cell r="Y82">
            <v>0</v>
          </cell>
          <cell r="Z82">
            <v>0</v>
          </cell>
        </row>
        <row r="83">
          <cell r="A83">
            <v>0</v>
          </cell>
          <cell r="B83">
            <v>0</v>
          </cell>
          <cell r="C83">
            <v>1081</v>
          </cell>
          <cell r="E83">
            <v>0</v>
          </cell>
          <cell r="F83">
            <v>0</v>
          </cell>
          <cell r="G83">
            <v>0</v>
          </cell>
          <cell r="H83">
            <v>0</v>
          </cell>
          <cell r="I83">
            <v>0</v>
          </cell>
          <cell r="J83">
            <v>0</v>
          </cell>
          <cell r="L83">
            <v>0</v>
          </cell>
          <cell r="N83">
            <v>0</v>
          </cell>
          <cell r="O83">
            <v>0</v>
          </cell>
          <cell r="P83">
            <v>0</v>
          </cell>
          <cell r="Q83">
            <v>0</v>
          </cell>
          <cell r="R83">
            <v>0</v>
          </cell>
          <cell r="S83">
            <v>0</v>
          </cell>
          <cell r="U83">
            <v>0</v>
          </cell>
          <cell r="V83">
            <v>0</v>
          </cell>
          <cell r="W83">
            <v>0</v>
          </cell>
          <cell r="X83">
            <v>0</v>
          </cell>
          <cell r="Y83">
            <v>0</v>
          </cell>
          <cell r="Z83">
            <v>0</v>
          </cell>
        </row>
        <row r="84">
          <cell r="A84">
            <v>0</v>
          </cell>
          <cell r="B84">
            <v>0</v>
          </cell>
          <cell r="C84">
            <v>1082</v>
          </cell>
          <cell r="E84">
            <v>0</v>
          </cell>
          <cell r="F84">
            <v>0</v>
          </cell>
          <cell r="G84">
            <v>0</v>
          </cell>
          <cell r="H84">
            <v>0</v>
          </cell>
          <cell r="I84">
            <v>0</v>
          </cell>
          <cell r="J84">
            <v>0</v>
          </cell>
          <cell r="L84">
            <v>0</v>
          </cell>
          <cell r="N84">
            <v>0</v>
          </cell>
          <cell r="O84">
            <v>0</v>
          </cell>
          <cell r="P84">
            <v>0</v>
          </cell>
          <cell r="Q84">
            <v>0</v>
          </cell>
          <cell r="R84">
            <v>0</v>
          </cell>
          <cell r="S84">
            <v>0</v>
          </cell>
          <cell r="U84">
            <v>0</v>
          </cell>
          <cell r="V84">
            <v>0</v>
          </cell>
          <cell r="W84">
            <v>0</v>
          </cell>
          <cell r="X84">
            <v>0</v>
          </cell>
          <cell r="Y84">
            <v>0</v>
          </cell>
          <cell r="Z84">
            <v>0</v>
          </cell>
        </row>
        <row r="85">
          <cell r="A85">
            <v>0</v>
          </cell>
          <cell r="B85">
            <v>0</v>
          </cell>
          <cell r="C85">
            <v>1083</v>
          </cell>
          <cell r="E85">
            <v>0</v>
          </cell>
          <cell r="F85">
            <v>0</v>
          </cell>
          <cell r="G85">
            <v>0</v>
          </cell>
          <cell r="H85">
            <v>0</v>
          </cell>
          <cell r="I85">
            <v>0</v>
          </cell>
          <cell r="J85">
            <v>0</v>
          </cell>
          <cell r="L85">
            <v>0</v>
          </cell>
          <cell r="N85">
            <v>0</v>
          </cell>
          <cell r="O85">
            <v>0</v>
          </cell>
          <cell r="P85">
            <v>0</v>
          </cell>
          <cell r="Q85">
            <v>0</v>
          </cell>
          <cell r="R85">
            <v>0</v>
          </cell>
          <cell r="S85">
            <v>0</v>
          </cell>
          <cell r="U85">
            <v>0</v>
          </cell>
          <cell r="V85">
            <v>0</v>
          </cell>
          <cell r="W85">
            <v>0</v>
          </cell>
          <cell r="X85">
            <v>0</v>
          </cell>
          <cell r="Y85">
            <v>0</v>
          </cell>
          <cell r="Z85">
            <v>0</v>
          </cell>
        </row>
        <row r="86">
          <cell r="A86">
            <v>0</v>
          </cell>
          <cell r="B86">
            <v>0</v>
          </cell>
          <cell r="C86">
            <v>1084</v>
          </cell>
          <cell r="E86">
            <v>0</v>
          </cell>
          <cell r="F86">
            <v>0</v>
          </cell>
          <cell r="G86">
            <v>0</v>
          </cell>
          <cell r="H86">
            <v>0</v>
          </cell>
          <cell r="I86">
            <v>0</v>
          </cell>
          <cell r="J86">
            <v>0</v>
          </cell>
          <cell r="L86">
            <v>0</v>
          </cell>
          <cell r="N86">
            <v>0</v>
          </cell>
          <cell r="O86">
            <v>0</v>
          </cell>
          <cell r="P86">
            <v>0</v>
          </cell>
          <cell r="Q86">
            <v>0</v>
          </cell>
          <cell r="R86">
            <v>0</v>
          </cell>
          <cell r="S86">
            <v>0</v>
          </cell>
          <cell r="U86">
            <v>0</v>
          </cell>
          <cell r="V86">
            <v>0</v>
          </cell>
          <cell r="W86">
            <v>0</v>
          </cell>
          <cell r="X86">
            <v>0</v>
          </cell>
          <cell r="Y86">
            <v>0</v>
          </cell>
          <cell r="Z86">
            <v>0</v>
          </cell>
        </row>
        <row r="87">
          <cell r="A87">
            <v>0</v>
          </cell>
          <cell r="B87">
            <v>0</v>
          </cell>
          <cell r="C87">
            <v>1085</v>
          </cell>
          <cell r="E87">
            <v>0</v>
          </cell>
          <cell r="F87">
            <v>0</v>
          </cell>
          <cell r="G87">
            <v>0</v>
          </cell>
          <cell r="H87">
            <v>0</v>
          </cell>
          <cell r="I87">
            <v>0</v>
          </cell>
          <cell r="J87">
            <v>0</v>
          </cell>
          <cell r="L87">
            <v>0</v>
          </cell>
          <cell r="N87">
            <v>0</v>
          </cell>
          <cell r="O87">
            <v>0</v>
          </cell>
          <cell r="P87">
            <v>0</v>
          </cell>
          <cell r="Q87">
            <v>0</v>
          </cell>
          <cell r="R87">
            <v>0</v>
          </cell>
          <cell r="S87">
            <v>0</v>
          </cell>
          <cell r="U87">
            <v>0</v>
          </cell>
          <cell r="V87">
            <v>0</v>
          </cell>
          <cell r="W87">
            <v>0</v>
          </cell>
          <cell r="X87">
            <v>0</v>
          </cell>
          <cell r="Y87">
            <v>0</v>
          </cell>
          <cell r="Z87">
            <v>0</v>
          </cell>
        </row>
        <row r="88">
          <cell r="A88">
            <v>0</v>
          </cell>
          <cell r="B88">
            <v>0</v>
          </cell>
          <cell r="C88">
            <v>1086</v>
          </cell>
          <cell r="E88">
            <v>0</v>
          </cell>
          <cell r="F88">
            <v>0</v>
          </cell>
          <cell r="G88">
            <v>0</v>
          </cell>
          <cell r="H88">
            <v>0</v>
          </cell>
          <cell r="I88">
            <v>0</v>
          </cell>
          <cell r="J88">
            <v>0</v>
          </cell>
          <cell r="L88">
            <v>0</v>
          </cell>
          <cell r="N88">
            <v>0</v>
          </cell>
          <cell r="O88">
            <v>0</v>
          </cell>
          <cell r="P88">
            <v>0</v>
          </cell>
          <cell r="Q88">
            <v>0</v>
          </cell>
          <cell r="R88">
            <v>0</v>
          </cell>
          <cell r="S88">
            <v>0</v>
          </cell>
          <cell r="U88">
            <v>0</v>
          </cell>
          <cell r="V88">
            <v>0</v>
          </cell>
          <cell r="W88">
            <v>0</v>
          </cell>
          <cell r="X88">
            <v>0</v>
          </cell>
          <cell r="Y88">
            <v>0</v>
          </cell>
          <cell r="Z88">
            <v>0</v>
          </cell>
        </row>
        <row r="89">
          <cell r="A89">
            <v>0</v>
          </cell>
          <cell r="B89">
            <v>0</v>
          </cell>
          <cell r="C89">
            <v>1087</v>
          </cell>
          <cell r="E89">
            <v>0</v>
          </cell>
          <cell r="F89">
            <v>0</v>
          </cell>
          <cell r="G89">
            <v>0</v>
          </cell>
          <cell r="H89">
            <v>0</v>
          </cell>
          <cell r="I89">
            <v>0</v>
          </cell>
          <cell r="J89">
            <v>0</v>
          </cell>
          <cell r="L89">
            <v>0</v>
          </cell>
          <cell r="N89">
            <v>0</v>
          </cell>
          <cell r="O89">
            <v>0</v>
          </cell>
          <cell r="P89">
            <v>0</v>
          </cell>
          <cell r="Q89">
            <v>0</v>
          </cell>
          <cell r="R89">
            <v>0</v>
          </cell>
          <cell r="S89">
            <v>0</v>
          </cell>
          <cell r="U89">
            <v>0</v>
          </cell>
          <cell r="V89">
            <v>0</v>
          </cell>
          <cell r="W89">
            <v>0</v>
          </cell>
          <cell r="X89">
            <v>0</v>
          </cell>
          <cell r="Y89">
            <v>0</v>
          </cell>
          <cell r="Z89">
            <v>0</v>
          </cell>
        </row>
        <row r="90">
          <cell r="A90">
            <v>0</v>
          </cell>
          <cell r="B90">
            <v>0</v>
          </cell>
          <cell r="C90">
            <v>1088</v>
          </cell>
          <cell r="E90">
            <v>0</v>
          </cell>
          <cell r="F90">
            <v>0</v>
          </cell>
          <cell r="G90">
            <v>0</v>
          </cell>
          <cell r="H90">
            <v>0</v>
          </cell>
          <cell r="I90">
            <v>0</v>
          </cell>
          <cell r="J90">
            <v>0</v>
          </cell>
          <cell r="L90">
            <v>0</v>
          </cell>
          <cell r="N90">
            <v>0</v>
          </cell>
          <cell r="O90">
            <v>0</v>
          </cell>
          <cell r="P90">
            <v>0</v>
          </cell>
          <cell r="Q90">
            <v>0</v>
          </cell>
          <cell r="R90">
            <v>0</v>
          </cell>
          <cell r="S90">
            <v>0</v>
          </cell>
          <cell r="U90">
            <v>0</v>
          </cell>
          <cell r="V90">
            <v>0</v>
          </cell>
          <cell r="W90">
            <v>0</v>
          </cell>
          <cell r="X90">
            <v>0</v>
          </cell>
          <cell r="Y90">
            <v>0</v>
          </cell>
          <cell r="Z90">
            <v>0</v>
          </cell>
        </row>
        <row r="91">
          <cell r="A91">
            <v>0</v>
          </cell>
          <cell r="B91">
            <v>0</v>
          </cell>
          <cell r="C91">
            <v>1089</v>
          </cell>
          <cell r="E91">
            <v>0</v>
          </cell>
          <cell r="F91">
            <v>0</v>
          </cell>
          <cell r="G91">
            <v>0</v>
          </cell>
          <cell r="H91">
            <v>0</v>
          </cell>
          <cell r="I91">
            <v>0</v>
          </cell>
          <cell r="J91">
            <v>0</v>
          </cell>
          <cell r="L91">
            <v>0</v>
          </cell>
          <cell r="N91">
            <v>0</v>
          </cell>
          <cell r="O91">
            <v>0</v>
          </cell>
          <cell r="P91">
            <v>0</v>
          </cell>
          <cell r="Q91">
            <v>0</v>
          </cell>
          <cell r="R91">
            <v>0</v>
          </cell>
          <cell r="S91">
            <v>0</v>
          </cell>
          <cell r="U91">
            <v>0</v>
          </cell>
          <cell r="V91">
            <v>0</v>
          </cell>
          <cell r="W91">
            <v>0</v>
          </cell>
          <cell r="X91">
            <v>0</v>
          </cell>
          <cell r="Y91">
            <v>0</v>
          </cell>
          <cell r="Z91">
            <v>0</v>
          </cell>
        </row>
        <row r="92">
          <cell r="A92">
            <v>0</v>
          </cell>
          <cell r="B92">
            <v>0</v>
          </cell>
          <cell r="C92">
            <v>1090</v>
          </cell>
          <cell r="E92">
            <v>0</v>
          </cell>
          <cell r="F92">
            <v>0</v>
          </cell>
          <cell r="G92">
            <v>0</v>
          </cell>
          <cell r="H92">
            <v>0</v>
          </cell>
          <cell r="I92">
            <v>0</v>
          </cell>
          <cell r="J92">
            <v>0</v>
          </cell>
          <cell r="L92">
            <v>0</v>
          </cell>
          <cell r="N92">
            <v>0</v>
          </cell>
          <cell r="O92">
            <v>0</v>
          </cell>
          <cell r="P92">
            <v>0</v>
          </cell>
          <cell r="Q92">
            <v>0</v>
          </cell>
          <cell r="R92">
            <v>0</v>
          </cell>
          <cell r="S92">
            <v>0</v>
          </cell>
          <cell r="U92">
            <v>0</v>
          </cell>
          <cell r="V92">
            <v>0</v>
          </cell>
          <cell r="W92">
            <v>0</v>
          </cell>
          <cell r="X92">
            <v>0</v>
          </cell>
          <cell r="Y92">
            <v>0</v>
          </cell>
          <cell r="Z92">
            <v>0</v>
          </cell>
        </row>
        <row r="93">
          <cell r="A93">
            <v>0</v>
          </cell>
          <cell r="B93">
            <v>0</v>
          </cell>
          <cell r="C93">
            <v>1091</v>
          </cell>
          <cell r="E93">
            <v>0</v>
          </cell>
          <cell r="F93">
            <v>0</v>
          </cell>
          <cell r="G93">
            <v>0</v>
          </cell>
          <cell r="H93">
            <v>0</v>
          </cell>
          <cell r="I93">
            <v>0</v>
          </cell>
          <cell r="J93">
            <v>0</v>
          </cell>
          <cell r="L93">
            <v>0</v>
          </cell>
          <cell r="N93">
            <v>0</v>
          </cell>
          <cell r="O93">
            <v>0</v>
          </cell>
          <cell r="P93">
            <v>0</v>
          </cell>
          <cell r="Q93">
            <v>0</v>
          </cell>
          <cell r="R93">
            <v>0</v>
          </cell>
          <cell r="S93">
            <v>0</v>
          </cell>
          <cell r="U93">
            <v>0</v>
          </cell>
          <cell r="V93">
            <v>0</v>
          </cell>
          <cell r="W93">
            <v>0</v>
          </cell>
          <cell r="X93">
            <v>0</v>
          </cell>
          <cell r="Y93">
            <v>0</v>
          </cell>
          <cell r="Z93">
            <v>0</v>
          </cell>
        </row>
        <row r="94">
          <cell r="A94">
            <v>0</v>
          </cell>
          <cell r="B94">
            <v>0</v>
          </cell>
          <cell r="C94">
            <v>1092</v>
          </cell>
          <cell r="E94">
            <v>0</v>
          </cell>
          <cell r="F94">
            <v>0</v>
          </cell>
          <cell r="G94">
            <v>0</v>
          </cell>
          <cell r="H94">
            <v>0</v>
          </cell>
          <cell r="I94">
            <v>0</v>
          </cell>
          <cell r="J94">
            <v>0</v>
          </cell>
          <cell r="L94">
            <v>0</v>
          </cell>
          <cell r="N94">
            <v>0</v>
          </cell>
          <cell r="O94">
            <v>0</v>
          </cell>
          <cell r="P94">
            <v>0</v>
          </cell>
          <cell r="Q94">
            <v>0</v>
          </cell>
          <cell r="R94">
            <v>0</v>
          </cell>
          <cell r="S94">
            <v>0</v>
          </cell>
          <cell r="U94">
            <v>0</v>
          </cell>
          <cell r="V94">
            <v>0</v>
          </cell>
          <cell r="W94">
            <v>0</v>
          </cell>
          <cell r="X94">
            <v>0</v>
          </cell>
          <cell r="Y94">
            <v>0</v>
          </cell>
          <cell r="Z94">
            <v>0</v>
          </cell>
        </row>
        <row r="95">
          <cell r="A95">
            <v>0</v>
          </cell>
          <cell r="B95">
            <v>0</v>
          </cell>
          <cell r="C95">
            <v>1093</v>
          </cell>
          <cell r="E95">
            <v>0</v>
          </cell>
          <cell r="F95">
            <v>0</v>
          </cell>
          <cell r="G95">
            <v>0</v>
          </cell>
          <cell r="H95">
            <v>0</v>
          </cell>
          <cell r="I95">
            <v>0</v>
          </cell>
          <cell r="J95">
            <v>0</v>
          </cell>
          <cell r="L95">
            <v>0</v>
          </cell>
          <cell r="N95">
            <v>0</v>
          </cell>
          <cell r="O95">
            <v>0</v>
          </cell>
          <cell r="P95">
            <v>0</v>
          </cell>
          <cell r="Q95">
            <v>0</v>
          </cell>
          <cell r="R95">
            <v>0</v>
          </cell>
          <cell r="S95">
            <v>0</v>
          </cell>
          <cell r="U95">
            <v>0</v>
          </cell>
          <cell r="V95">
            <v>0</v>
          </cell>
          <cell r="W95">
            <v>0</v>
          </cell>
          <cell r="X95">
            <v>0</v>
          </cell>
          <cell r="Y95">
            <v>0</v>
          </cell>
          <cell r="Z95">
            <v>0</v>
          </cell>
        </row>
        <row r="96">
          <cell r="A96">
            <v>0</v>
          </cell>
          <cell r="B96">
            <v>0</v>
          </cell>
          <cell r="C96">
            <v>1094</v>
          </cell>
          <cell r="E96">
            <v>0</v>
          </cell>
          <cell r="F96">
            <v>0</v>
          </cell>
          <cell r="G96">
            <v>0</v>
          </cell>
          <cell r="H96">
            <v>0</v>
          </cell>
          <cell r="I96">
            <v>0</v>
          </cell>
          <cell r="J96">
            <v>0</v>
          </cell>
          <cell r="L96">
            <v>0</v>
          </cell>
          <cell r="N96">
            <v>0</v>
          </cell>
          <cell r="O96">
            <v>0</v>
          </cell>
          <cell r="P96">
            <v>0</v>
          </cell>
          <cell r="Q96">
            <v>0</v>
          </cell>
          <cell r="R96">
            <v>0</v>
          </cell>
          <cell r="S96">
            <v>0</v>
          </cell>
          <cell r="U96">
            <v>0</v>
          </cell>
          <cell r="V96">
            <v>0</v>
          </cell>
          <cell r="W96">
            <v>0</v>
          </cell>
          <cell r="X96">
            <v>0</v>
          </cell>
          <cell r="Y96">
            <v>0</v>
          </cell>
          <cell r="Z96">
            <v>0</v>
          </cell>
        </row>
        <row r="97">
          <cell r="A97">
            <v>0</v>
          </cell>
          <cell r="B97">
            <v>0</v>
          </cell>
          <cell r="C97">
            <v>1095</v>
          </cell>
          <cell r="E97">
            <v>0</v>
          </cell>
          <cell r="F97">
            <v>0</v>
          </cell>
          <cell r="G97">
            <v>0</v>
          </cell>
          <cell r="H97">
            <v>0</v>
          </cell>
          <cell r="I97">
            <v>0</v>
          </cell>
          <cell r="J97">
            <v>0</v>
          </cell>
          <cell r="L97">
            <v>0</v>
          </cell>
          <cell r="N97">
            <v>0</v>
          </cell>
          <cell r="O97">
            <v>0</v>
          </cell>
          <cell r="P97">
            <v>0</v>
          </cell>
          <cell r="Q97">
            <v>0</v>
          </cell>
          <cell r="R97">
            <v>0</v>
          </cell>
          <cell r="S97">
            <v>0</v>
          </cell>
          <cell r="U97">
            <v>0</v>
          </cell>
          <cell r="V97">
            <v>0</v>
          </cell>
          <cell r="W97">
            <v>0</v>
          </cell>
          <cell r="X97">
            <v>0</v>
          </cell>
          <cell r="Y97">
            <v>0</v>
          </cell>
          <cell r="Z97">
            <v>0</v>
          </cell>
        </row>
        <row r="98">
          <cell r="A98">
            <v>0</v>
          </cell>
          <cell r="B98">
            <v>0</v>
          </cell>
          <cell r="C98">
            <v>1096</v>
          </cell>
          <cell r="E98">
            <v>0</v>
          </cell>
          <cell r="F98">
            <v>0</v>
          </cell>
          <cell r="G98">
            <v>0</v>
          </cell>
          <cell r="H98">
            <v>0</v>
          </cell>
          <cell r="I98">
            <v>0</v>
          </cell>
          <cell r="J98">
            <v>0</v>
          </cell>
          <cell r="L98">
            <v>0</v>
          </cell>
          <cell r="N98">
            <v>0</v>
          </cell>
          <cell r="O98">
            <v>0</v>
          </cell>
          <cell r="P98">
            <v>0</v>
          </cell>
          <cell r="Q98">
            <v>0</v>
          </cell>
          <cell r="R98">
            <v>0</v>
          </cell>
          <cell r="S98">
            <v>0</v>
          </cell>
          <cell r="U98">
            <v>0</v>
          </cell>
          <cell r="V98">
            <v>0</v>
          </cell>
          <cell r="W98">
            <v>0</v>
          </cell>
          <cell r="X98">
            <v>0</v>
          </cell>
          <cell r="Y98">
            <v>0</v>
          </cell>
          <cell r="Z98">
            <v>0</v>
          </cell>
        </row>
        <row r="99">
          <cell r="A99">
            <v>0</v>
          </cell>
          <cell r="B99">
            <v>0</v>
          </cell>
          <cell r="C99">
            <v>1097</v>
          </cell>
          <cell r="E99">
            <v>0</v>
          </cell>
          <cell r="F99">
            <v>0</v>
          </cell>
          <cell r="G99">
            <v>0</v>
          </cell>
          <cell r="H99">
            <v>0</v>
          </cell>
          <cell r="I99">
            <v>0</v>
          </cell>
          <cell r="J99">
            <v>0</v>
          </cell>
          <cell r="L99">
            <v>0</v>
          </cell>
          <cell r="N99">
            <v>0</v>
          </cell>
          <cell r="O99">
            <v>0</v>
          </cell>
          <cell r="P99">
            <v>0</v>
          </cell>
          <cell r="Q99">
            <v>0</v>
          </cell>
          <cell r="R99">
            <v>0</v>
          </cell>
          <cell r="S99">
            <v>0</v>
          </cell>
          <cell r="U99">
            <v>0</v>
          </cell>
          <cell r="V99">
            <v>0</v>
          </cell>
          <cell r="W99">
            <v>0</v>
          </cell>
          <cell r="X99">
            <v>0</v>
          </cell>
          <cell r="Y99">
            <v>0</v>
          </cell>
          <cell r="Z99">
            <v>0</v>
          </cell>
        </row>
        <row r="100">
          <cell r="A100">
            <v>0</v>
          </cell>
          <cell r="B100">
            <v>0</v>
          </cell>
          <cell r="C100">
            <v>1098</v>
          </cell>
          <cell r="E100">
            <v>0</v>
          </cell>
          <cell r="F100">
            <v>0</v>
          </cell>
          <cell r="G100">
            <v>0</v>
          </cell>
          <cell r="H100">
            <v>0</v>
          </cell>
          <cell r="I100">
            <v>0</v>
          </cell>
          <cell r="J100">
            <v>0</v>
          </cell>
          <cell r="L100">
            <v>0</v>
          </cell>
          <cell r="N100">
            <v>0</v>
          </cell>
          <cell r="O100">
            <v>0</v>
          </cell>
          <cell r="P100">
            <v>0</v>
          </cell>
          <cell r="Q100">
            <v>0</v>
          </cell>
          <cell r="R100">
            <v>0</v>
          </cell>
          <cell r="S100">
            <v>0</v>
          </cell>
          <cell r="U100">
            <v>0</v>
          </cell>
          <cell r="V100">
            <v>0</v>
          </cell>
          <cell r="W100">
            <v>0</v>
          </cell>
          <cell r="X100">
            <v>0</v>
          </cell>
          <cell r="Y100">
            <v>0</v>
          </cell>
          <cell r="Z100">
            <v>0</v>
          </cell>
        </row>
        <row r="101">
          <cell r="A101">
            <v>0</v>
          </cell>
          <cell r="B101">
            <v>0</v>
          </cell>
          <cell r="C101">
            <v>1099</v>
          </cell>
          <cell r="E101">
            <v>0</v>
          </cell>
          <cell r="F101">
            <v>0</v>
          </cell>
          <cell r="G101">
            <v>0</v>
          </cell>
          <cell r="H101">
            <v>0</v>
          </cell>
          <cell r="I101">
            <v>0</v>
          </cell>
          <cell r="J101">
            <v>0</v>
          </cell>
          <cell r="L101">
            <v>0</v>
          </cell>
          <cell r="N101">
            <v>0</v>
          </cell>
          <cell r="O101">
            <v>0</v>
          </cell>
          <cell r="P101">
            <v>0</v>
          </cell>
          <cell r="Q101">
            <v>0</v>
          </cell>
          <cell r="R101">
            <v>0</v>
          </cell>
          <cell r="S101">
            <v>0</v>
          </cell>
          <cell r="U101">
            <v>0</v>
          </cell>
          <cell r="V101">
            <v>0</v>
          </cell>
          <cell r="W101">
            <v>0</v>
          </cell>
          <cell r="X101">
            <v>0</v>
          </cell>
          <cell r="Y101">
            <v>0</v>
          </cell>
          <cell r="Z101">
            <v>0</v>
          </cell>
        </row>
        <row r="102">
          <cell r="A102">
            <v>0</v>
          </cell>
          <cell r="B102">
            <v>0</v>
          </cell>
          <cell r="C102">
            <v>1100</v>
          </cell>
          <cell r="E102">
            <v>0</v>
          </cell>
          <cell r="F102">
            <v>0</v>
          </cell>
          <cell r="G102">
            <v>0</v>
          </cell>
          <cell r="H102">
            <v>0</v>
          </cell>
          <cell r="I102">
            <v>0</v>
          </cell>
          <cell r="J102">
            <v>0</v>
          </cell>
          <cell r="L102">
            <v>0</v>
          </cell>
          <cell r="N102">
            <v>0</v>
          </cell>
          <cell r="O102">
            <v>0</v>
          </cell>
          <cell r="P102">
            <v>0</v>
          </cell>
          <cell r="Q102">
            <v>0</v>
          </cell>
          <cell r="R102">
            <v>0</v>
          </cell>
          <cell r="S102">
            <v>0</v>
          </cell>
          <cell r="U102">
            <v>0</v>
          </cell>
          <cell r="V102">
            <v>0</v>
          </cell>
          <cell r="W102">
            <v>0</v>
          </cell>
          <cell r="X102">
            <v>0</v>
          </cell>
          <cell r="Y102">
            <v>0</v>
          </cell>
          <cell r="Z102">
            <v>0</v>
          </cell>
        </row>
        <row r="103">
          <cell r="A103">
            <v>0</v>
          </cell>
          <cell r="B103">
            <v>0</v>
          </cell>
          <cell r="C103">
            <v>1101</v>
          </cell>
          <cell r="E103">
            <v>0</v>
          </cell>
          <cell r="F103">
            <v>0</v>
          </cell>
          <cell r="G103">
            <v>0</v>
          </cell>
          <cell r="H103">
            <v>0</v>
          </cell>
          <cell r="I103">
            <v>0</v>
          </cell>
          <cell r="J103">
            <v>0</v>
          </cell>
          <cell r="L103">
            <v>0</v>
          </cell>
          <cell r="N103">
            <v>0</v>
          </cell>
          <cell r="O103">
            <v>0</v>
          </cell>
          <cell r="P103">
            <v>0</v>
          </cell>
          <cell r="Q103">
            <v>0</v>
          </cell>
          <cell r="R103">
            <v>0</v>
          </cell>
          <cell r="S103">
            <v>0</v>
          </cell>
          <cell r="U103">
            <v>0</v>
          </cell>
          <cell r="V103">
            <v>0</v>
          </cell>
          <cell r="W103">
            <v>0</v>
          </cell>
          <cell r="X103">
            <v>0</v>
          </cell>
          <cell r="Y103">
            <v>0</v>
          </cell>
          <cell r="Z103">
            <v>0</v>
          </cell>
        </row>
        <row r="104">
          <cell r="A104">
            <v>0</v>
          </cell>
          <cell r="B104">
            <v>0</v>
          </cell>
          <cell r="C104">
            <v>1102</v>
          </cell>
          <cell r="E104">
            <v>0</v>
          </cell>
          <cell r="F104">
            <v>0</v>
          </cell>
          <cell r="G104">
            <v>0</v>
          </cell>
          <cell r="H104">
            <v>0</v>
          </cell>
          <cell r="I104">
            <v>0</v>
          </cell>
          <cell r="J104">
            <v>0</v>
          </cell>
          <cell r="L104">
            <v>0</v>
          </cell>
          <cell r="N104">
            <v>0</v>
          </cell>
          <cell r="O104">
            <v>0</v>
          </cell>
          <cell r="P104">
            <v>0</v>
          </cell>
          <cell r="Q104">
            <v>0</v>
          </cell>
          <cell r="R104">
            <v>0</v>
          </cell>
          <cell r="S104">
            <v>0</v>
          </cell>
          <cell r="U104">
            <v>0</v>
          </cell>
          <cell r="V104">
            <v>0</v>
          </cell>
          <cell r="W104">
            <v>0</v>
          </cell>
          <cell r="X104">
            <v>0</v>
          </cell>
          <cell r="Y104">
            <v>0</v>
          </cell>
          <cell r="Z104">
            <v>0</v>
          </cell>
        </row>
        <row r="105">
          <cell r="A105">
            <v>0</v>
          </cell>
          <cell r="B105">
            <v>0</v>
          </cell>
          <cell r="C105">
            <v>1103</v>
          </cell>
          <cell r="E105">
            <v>0</v>
          </cell>
          <cell r="F105">
            <v>0</v>
          </cell>
          <cell r="G105">
            <v>0</v>
          </cell>
          <cell r="H105">
            <v>0</v>
          </cell>
          <cell r="I105">
            <v>0</v>
          </cell>
          <cell r="J105">
            <v>0</v>
          </cell>
          <cell r="L105">
            <v>0</v>
          </cell>
          <cell r="N105">
            <v>0</v>
          </cell>
          <cell r="O105">
            <v>0</v>
          </cell>
          <cell r="P105">
            <v>0</v>
          </cell>
          <cell r="Q105">
            <v>0</v>
          </cell>
          <cell r="R105">
            <v>0</v>
          </cell>
          <cell r="S105">
            <v>0</v>
          </cell>
          <cell r="U105">
            <v>0</v>
          </cell>
          <cell r="V105">
            <v>0</v>
          </cell>
          <cell r="W105">
            <v>0</v>
          </cell>
          <cell r="X105">
            <v>0</v>
          </cell>
          <cell r="Y105">
            <v>0</v>
          </cell>
          <cell r="Z105">
            <v>0</v>
          </cell>
        </row>
        <row r="106">
          <cell r="A106">
            <v>0</v>
          </cell>
          <cell r="B106">
            <v>0</v>
          </cell>
          <cell r="C106">
            <v>1104</v>
          </cell>
          <cell r="E106">
            <v>0</v>
          </cell>
          <cell r="F106">
            <v>0</v>
          </cell>
          <cell r="G106">
            <v>0</v>
          </cell>
          <cell r="H106">
            <v>0</v>
          </cell>
          <cell r="I106">
            <v>0</v>
          </cell>
          <cell r="J106">
            <v>0</v>
          </cell>
          <cell r="L106">
            <v>0</v>
          </cell>
          <cell r="N106">
            <v>0</v>
          </cell>
          <cell r="O106">
            <v>0</v>
          </cell>
          <cell r="P106">
            <v>0</v>
          </cell>
          <cell r="Q106">
            <v>0</v>
          </cell>
          <cell r="R106">
            <v>0</v>
          </cell>
          <cell r="S106">
            <v>0</v>
          </cell>
          <cell r="U106">
            <v>0</v>
          </cell>
          <cell r="V106">
            <v>0</v>
          </cell>
          <cell r="W106">
            <v>0</v>
          </cell>
          <cell r="X106">
            <v>0</v>
          </cell>
          <cell r="Y106">
            <v>0</v>
          </cell>
          <cell r="Z106">
            <v>0</v>
          </cell>
        </row>
        <row r="107">
          <cell r="A107">
            <v>0</v>
          </cell>
          <cell r="B107">
            <v>0</v>
          </cell>
          <cell r="C107">
            <v>1105</v>
          </cell>
          <cell r="E107">
            <v>0</v>
          </cell>
          <cell r="F107">
            <v>0</v>
          </cell>
          <cell r="G107">
            <v>0</v>
          </cell>
          <cell r="H107">
            <v>0</v>
          </cell>
          <cell r="I107">
            <v>0</v>
          </cell>
          <cell r="J107">
            <v>0</v>
          </cell>
          <cell r="L107">
            <v>0</v>
          </cell>
          <cell r="N107">
            <v>0</v>
          </cell>
          <cell r="O107">
            <v>0</v>
          </cell>
          <cell r="P107">
            <v>0</v>
          </cell>
          <cell r="Q107">
            <v>0</v>
          </cell>
          <cell r="R107">
            <v>0</v>
          </cell>
          <cell r="S107">
            <v>0</v>
          </cell>
          <cell r="U107">
            <v>0</v>
          </cell>
          <cell r="V107">
            <v>0</v>
          </cell>
          <cell r="W107">
            <v>0</v>
          </cell>
          <cell r="X107">
            <v>0</v>
          </cell>
          <cell r="Y107">
            <v>0</v>
          </cell>
          <cell r="Z107">
            <v>0</v>
          </cell>
        </row>
        <row r="108">
          <cell r="A108">
            <v>0</v>
          </cell>
          <cell r="B108">
            <v>0</v>
          </cell>
          <cell r="C108">
            <v>1106</v>
          </cell>
          <cell r="E108">
            <v>0</v>
          </cell>
          <cell r="F108">
            <v>0</v>
          </cell>
          <cell r="G108">
            <v>0</v>
          </cell>
          <cell r="H108">
            <v>0</v>
          </cell>
          <cell r="I108">
            <v>0</v>
          </cell>
          <cell r="J108">
            <v>0</v>
          </cell>
          <cell r="L108">
            <v>0</v>
          </cell>
          <cell r="N108">
            <v>0</v>
          </cell>
          <cell r="O108">
            <v>0</v>
          </cell>
          <cell r="P108">
            <v>0</v>
          </cell>
          <cell r="Q108">
            <v>0</v>
          </cell>
          <cell r="R108">
            <v>0</v>
          </cell>
          <cell r="S108">
            <v>0</v>
          </cell>
          <cell r="U108">
            <v>0</v>
          </cell>
          <cell r="V108">
            <v>0</v>
          </cell>
          <cell r="W108">
            <v>0</v>
          </cell>
          <cell r="X108">
            <v>0</v>
          </cell>
          <cell r="Y108">
            <v>0</v>
          </cell>
          <cell r="Z108">
            <v>0</v>
          </cell>
        </row>
        <row r="109">
          <cell r="A109">
            <v>0</v>
          </cell>
          <cell r="B109">
            <v>0</v>
          </cell>
          <cell r="C109">
            <v>1107</v>
          </cell>
          <cell r="E109">
            <v>0</v>
          </cell>
          <cell r="F109">
            <v>0</v>
          </cell>
          <cell r="G109">
            <v>0</v>
          </cell>
          <cell r="H109">
            <v>0</v>
          </cell>
          <cell r="I109">
            <v>0</v>
          </cell>
          <cell r="J109">
            <v>0</v>
          </cell>
          <cell r="L109">
            <v>0</v>
          </cell>
          <cell r="N109">
            <v>0</v>
          </cell>
          <cell r="O109">
            <v>0</v>
          </cell>
          <cell r="P109">
            <v>0</v>
          </cell>
          <cell r="Q109">
            <v>0</v>
          </cell>
          <cell r="R109">
            <v>0</v>
          </cell>
          <cell r="S109">
            <v>0</v>
          </cell>
          <cell r="U109">
            <v>0</v>
          </cell>
          <cell r="V109">
            <v>0</v>
          </cell>
          <cell r="W109">
            <v>0</v>
          </cell>
          <cell r="X109">
            <v>0</v>
          </cell>
          <cell r="Y109">
            <v>0</v>
          </cell>
          <cell r="Z109">
            <v>0</v>
          </cell>
        </row>
        <row r="110">
          <cell r="A110">
            <v>0</v>
          </cell>
          <cell r="B110">
            <v>0</v>
          </cell>
          <cell r="C110">
            <v>1108</v>
          </cell>
          <cell r="E110">
            <v>0</v>
          </cell>
          <cell r="F110">
            <v>0</v>
          </cell>
          <cell r="G110">
            <v>0</v>
          </cell>
          <cell r="H110">
            <v>0</v>
          </cell>
          <cell r="I110">
            <v>0</v>
          </cell>
          <cell r="J110">
            <v>0</v>
          </cell>
          <cell r="L110">
            <v>0</v>
          </cell>
          <cell r="N110">
            <v>0</v>
          </cell>
          <cell r="O110">
            <v>0</v>
          </cell>
          <cell r="P110">
            <v>0</v>
          </cell>
          <cell r="Q110">
            <v>0</v>
          </cell>
          <cell r="R110">
            <v>0</v>
          </cell>
          <cell r="S110">
            <v>0</v>
          </cell>
          <cell r="U110">
            <v>0</v>
          </cell>
          <cell r="V110">
            <v>0</v>
          </cell>
          <cell r="W110">
            <v>0</v>
          </cell>
          <cell r="X110">
            <v>0</v>
          </cell>
          <cell r="Y110">
            <v>0</v>
          </cell>
          <cell r="Z110">
            <v>0</v>
          </cell>
        </row>
        <row r="111">
          <cell r="A111">
            <v>0</v>
          </cell>
          <cell r="B111">
            <v>0</v>
          </cell>
          <cell r="C111">
            <v>1109</v>
          </cell>
          <cell r="E111">
            <v>0</v>
          </cell>
          <cell r="F111">
            <v>0</v>
          </cell>
          <cell r="G111">
            <v>0</v>
          </cell>
          <cell r="H111">
            <v>0</v>
          </cell>
          <cell r="I111">
            <v>0</v>
          </cell>
          <cell r="J111">
            <v>0</v>
          </cell>
          <cell r="L111">
            <v>0</v>
          </cell>
          <cell r="N111">
            <v>0</v>
          </cell>
          <cell r="O111">
            <v>0</v>
          </cell>
          <cell r="P111">
            <v>0</v>
          </cell>
          <cell r="Q111">
            <v>0</v>
          </cell>
          <cell r="R111">
            <v>0</v>
          </cell>
          <cell r="S111">
            <v>0</v>
          </cell>
          <cell r="U111">
            <v>0</v>
          </cell>
          <cell r="V111">
            <v>0</v>
          </cell>
          <cell r="W111">
            <v>0</v>
          </cell>
          <cell r="X111">
            <v>0</v>
          </cell>
          <cell r="Y111">
            <v>0</v>
          </cell>
          <cell r="Z111">
            <v>0</v>
          </cell>
        </row>
        <row r="112">
          <cell r="A112">
            <v>0</v>
          </cell>
          <cell r="B112">
            <v>0</v>
          </cell>
          <cell r="C112">
            <v>1110</v>
          </cell>
          <cell r="E112">
            <v>0</v>
          </cell>
          <cell r="F112">
            <v>0</v>
          </cell>
          <cell r="G112">
            <v>0</v>
          </cell>
          <cell r="H112">
            <v>0</v>
          </cell>
          <cell r="I112">
            <v>0</v>
          </cell>
          <cell r="J112">
            <v>0</v>
          </cell>
          <cell r="L112">
            <v>0</v>
          </cell>
          <cell r="N112">
            <v>0</v>
          </cell>
          <cell r="O112">
            <v>0</v>
          </cell>
          <cell r="P112">
            <v>0</v>
          </cell>
          <cell r="Q112">
            <v>0</v>
          </cell>
          <cell r="R112">
            <v>0</v>
          </cell>
          <cell r="S112">
            <v>0</v>
          </cell>
          <cell r="U112">
            <v>0</v>
          </cell>
          <cell r="V112">
            <v>0</v>
          </cell>
          <cell r="W112">
            <v>0</v>
          </cell>
          <cell r="X112">
            <v>0</v>
          </cell>
          <cell r="Y112">
            <v>0</v>
          </cell>
          <cell r="Z112">
            <v>0</v>
          </cell>
        </row>
        <row r="113">
          <cell r="A113">
            <v>0</v>
          </cell>
          <cell r="B113">
            <v>0</v>
          </cell>
          <cell r="C113">
            <v>1111</v>
          </cell>
          <cell r="E113">
            <v>0</v>
          </cell>
          <cell r="F113">
            <v>0</v>
          </cell>
          <cell r="G113">
            <v>0</v>
          </cell>
          <cell r="H113">
            <v>0</v>
          </cell>
          <cell r="I113">
            <v>0</v>
          </cell>
          <cell r="J113">
            <v>0</v>
          </cell>
          <cell r="L113">
            <v>0</v>
          </cell>
          <cell r="N113">
            <v>0</v>
          </cell>
          <cell r="O113">
            <v>0</v>
          </cell>
          <cell r="P113">
            <v>0</v>
          </cell>
          <cell r="Q113">
            <v>0</v>
          </cell>
          <cell r="R113">
            <v>0</v>
          </cell>
          <cell r="S113">
            <v>0</v>
          </cell>
          <cell r="U113">
            <v>0</v>
          </cell>
          <cell r="V113">
            <v>0</v>
          </cell>
          <cell r="W113">
            <v>0</v>
          </cell>
          <cell r="X113">
            <v>0</v>
          </cell>
          <cell r="Y113">
            <v>0</v>
          </cell>
          <cell r="Z113">
            <v>0</v>
          </cell>
        </row>
        <row r="114">
          <cell r="A114">
            <v>0</v>
          </cell>
          <cell r="B114">
            <v>0</v>
          </cell>
          <cell r="C114">
            <v>1112</v>
          </cell>
          <cell r="E114">
            <v>0</v>
          </cell>
          <cell r="F114">
            <v>0</v>
          </cell>
          <cell r="G114">
            <v>0</v>
          </cell>
          <cell r="H114">
            <v>0</v>
          </cell>
          <cell r="I114">
            <v>0</v>
          </cell>
          <cell r="J114">
            <v>0</v>
          </cell>
          <cell r="L114">
            <v>0</v>
          </cell>
          <cell r="N114">
            <v>0</v>
          </cell>
          <cell r="O114">
            <v>0</v>
          </cell>
          <cell r="P114">
            <v>0</v>
          </cell>
          <cell r="Q114">
            <v>0</v>
          </cell>
          <cell r="R114">
            <v>0</v>
          </cell>
          <cell r="S114">
            <v>0</v>
          </cell>
          <cell r="U114">
            <v>0</v>
          </cell>
          <cell r="V114">
            <v>0</v>
          </cell>
          <cell r="W114">
            <v>0</v>
          </cell>
          <cell r="X114">
            <v>0</v>
          </cell>
          <cell r="Y114">
            <v>0</v>
          </cell>
          <cell r="Z114">
            <v>0</v>
          </cell>
        </row>
        <row r="115">
          <cell r="A115">
            <v>0</v>
          </cell>
          <cell r="B115">
            <v>0</v>
          </cell>
          <cell r="C115">
            <v>1113</v>
          </cell>
          <cell r="E115">
            <v>0</v>
          </cell>
          <cell r="F115">
            <v>0</v>
          </cell>
          <cell r="G115">
            <v>0</v>
          </cell>
          <cell r="H115">
            <v>0</v>
          </cell>
          <cell r="I115">
            <v>0</v>
          </cell>
          <cell r="J115">
            <v>0</v>
          </cell>
          <cell r="L115">
            <v>0</v>
          </cell>
          <cell r="N115">
            <v>0</v>
          </cell>
          <cell r="O115">
            <v>0</v>
          </cell>
          <cell r="P115">
            <v>0</v>
          </cell>
          <cell r="Q115">
            <v>0</v>
          </cell>
          <cell r="R115">
            <v>0</v>
          </cell>
          <cell r="S115">
            <v>0</v>
          </cell>
          <cell r="U115">
            <v>0</v>
          </cell>
          <cell r="V115">
            <v>0</v>
          </cell>
          <cell r="W115">
            <v>0</v>
          </cell>
          <cell r="X115">
            <v>0</v>
          </cell>
          <cell r="Y115">
            <v>0</v>
          </cell>
          <cell r="Z115">
            <v>0</v>
          </cell>
        </row>
        <row r="116">
          <cell r="A116">
            <v>0</v>
          </cell>
          <cell r="B116">
            <v>0</v>
          </cell>
          <cell r="C116">
            <v>1114</v>
          </cell>
          <cell r="E116">
            <v>0</v>
          </cell>
          <cell r="F116">
            <v>0</v>
          </cell>
          <cell r="G116">
            <v>0</v>
          </cell>
          <cell r="H116">
            <v>0</v>
          </cell>
          <cell r="I116">
            <v>0</v>
          </cell>
          <cell r="J116">
            <v>0</v>
          </cell>
          <cell r="L116">
            <v>0</v>
          </cell>
          <cell r="N116">
            <v>0</v>
          </cell>
          <cell r="O116">
            <v>0</v>
          </cell>
          <cell r="P116">
            <v>0</v>
          </cell>
          <cell r="Q116">
            <v>0</v>
          </cell>
          <cell r="R116">
            <v>0</v>
          </cell>
          <cell r="S116">
            <v>0</v>
          </cell>
          <cell r="U116">
            <v>0</v>
          </cell>
          <cell r="V116">
            <v>0</v>
          </cell>
          <cell r="W116">
            <v>0</v>
          </cell>
          <cell r="X116">
            <v>0</v>
          </cell>
          <cell r="Y116">
            <v>0</v>
          </cell>
          <cell r="Z116">
            <v>0</v>
          </cell>
        </row>
        <row r="117">
          <cell r="A117">
            <v>0</v>
          </cell>
          <cell r="B117">
            <v>0</v>
          </cell>
          <cell r="C117">
            <v>1115</v>
          </cell>
          <cell r="E117">
            <v>0</v>
          </cell>
          <cell r="F117">
            <v>0</v>
          </cell>
          <cell r="G117">
            <v>0</v>
          </cell>
          <cell r="H117">
            <v>0</v>
          </cell>
          <cell r="I117">
            <v>0</v>
          </cell>
          <cell r="J117">
            <v>0</v>
          </cell>
          <cell r="L117">
            <v>0</v>
          </cell>
          <cell r="N117">
            <v>0</v>
          </cell>
          <cell r="O117">
            <v>0</v>
          </cell>
          <cell r="P117">
            <v>0</v>
          </cell>
          <cell r="Q117">
            <v>0</v>
          </cell>
          <cell r="R117">
            <v>0</v>
          </cell>
          <cell r="S117">
            <v>0</v>
          </cell>
          <cell r="U117">
            <v>0</v>
          </cell>
          <cell r="V117">
            <v>0</v>
          </cell>
          <cell r="W117">
            <v>0</v>
          </cell>
          <cell r="X117">
            <v>0</v>
          </cell>
          <cell r="Y117">
            <v>0</v>
          </cell>
          <cell r="Z117">
            <v>0</v>
          </cell>
        </row>
        <row r="118">
          <cell r="A118">
            <v>0</v>
          </cell>
          <cell r="B118">
            <v>0</v>
          </cell>
          <cell r="C118">
            <v>1116</v>
          </cell>
          <cell r="E118">
            <v>0</v>
          </cell>
          <cell r="F118">
            <v>0</v>
          </cell>
          <cell r="G118">
            <v>0</v>
          </cell>
          <cell r="H118">
            <v>0</v>
          </cell>
          <cell r="I118">
            <v>0</v>
          </cell>
          <cell r="J118">
            <v>0</v>
          </cell>
          <cell r="L118">
            <v>0</v>
          </cell>
          <cell r="N118">
            <v>0</v>
          </cell>
          <cell r="O118">
            <v>0</v>
          </cell>
          <cell r="P118">
            <v>0</v>
          </cell>
          <cell r="Q118">
            <v>0</v>
          </cell>
          <cell r="R118">
            <v>0</v>
          </cell>
          <cell r="S118">
            <v>0</v>
          </cell>
          <cell r="U118">
            <v>0</v>
          </cell>
          <cell r="V118">
            <v>0</v>
          </cell>
          <cell r="W118">
            <v>0</v>
          </cell>
          <cell r="X118">
            <v>0</v>
          </cell>
          <cell r="Y118">
            <v>0</v>
          </cell>
          <cell r="Z118">
            <v>0</v>
          </cell>
        </row>
        <row r="119">
          <cell r="A119">
            <v>0</v>
          </cell>
          <cell r="B119">
            <v>0</v>
          </cell>
          <cell r="C119">
            <v>1117</v>
          </cell>
          <cell r="E119">
            <v>0</v>
          </cell>
          <cell r="F119">
            <v>0</v>
          </cell>
          <cell r="G119">
            <v>0</v>
          </cell>
          <cell r="H119">
            <v>0</v>
          </cell>
          <cell r="I119">
            <v>0</v>
          </cell>
          <cell r="J119">
            <v>0</v>
          </cell>
          <cell r="L119">
            <v>0</v>
          </cell>
          <cell r="N119">
            <v>0</v>
          </cell>
          <cell r="O119">
            <v>0</v>
          </cell>
          <cell r="P119">
            <v>0</v>
          </cell>
          <cell r="Q119">
            <v>0</v>
          </cell>
          <cell r="R119">
            <v>0</v>
          </cell>
          <cell r="S119">
            <v>0</v>
          </cell>
          <cell r="U119">
            <v>0</v>
          </cell>
          <cell r="V119">
            <v>0</v>
          </cell>
          <cell r="W119">
            <v>0</v>
          </cell>
          <cell r="X119">
            <v>0</v>
          </cell>
          <cell r="Y119">
            <v>0</v>
          </cell>
          <cell r="Z119">
            <v>0</v>
          </cell>
        </row>
        <row r="120">
          <cell r="A120">
            <v>0</v>
          </cell>
          <cell r="B120">
            <v>0</v>
          </cell>
          <cell r="C120">
            <v>1118</v>
          </cell>
          <cell r="E120">
            <v>0</v>
          </cell>
          <cell r="F120">
            <v>0</v>
          </cell>
          <cell r="G120">
            <v>0</v>
          </cell>
          <cell r="H120">
            <v>0</v>
          </cell>
          <cell r="I120">
            <v>0</v>
          </cell>
          <cell r="J120">
            <v>0</v>
          </cell>
          <cell r="L120">
            <v>0</v>
          </cell>
          <cell r="N120">
            <v>0</v>
          </cell>
          <cell r="O120">
            <v>0</v>
          </cell>
          <cell r="P120">
            <v>0</v>
          </cell>
          <cell r="Q120">
            <v>0</v>
          </cell>
          <cell r="R120">
            <v>0</v>
          </cell>
          <cell r="S120">
            <v>0</v>
          </cell>
          <cell r="U120">
            <v>0</v>
          </cell>
          <cell r="V120">
            <v>0</v>
          </cell>
          <cell r="W120">
            <v>0</v>
          </cell>
          <cell r="X120">
            <v>0</v>
          </cell>
          <cell r="Y120">
            <v>0</v>
          </cell>
          <cell r="Z120">
            <v>0</v>
          </cell>
        </row>
        <row r="121">
          <cell r="A121">
            <v>0</v>
          </cell>
          <cell r="B121">
            <v>0</v>
          </cell>
          <cell r="C121">
            <v>1119</v>
          </cell>
          <cell r="E121">
            <v>0</v>
          </cell>
          <cell r="F121">
            <v>0</v>
          </cell>
          <cell r="G121">
            <v>0</v>
          </cell>
          <cell r="H121">
            <v>0</v>
          </cell>
          <cell r="I121">
            <v>0</v>
          </cell>
          <cell r="J121">
            <v>0</v>
          </cell>
          <cell r="L121">
            <v>0</v>
          </cell>
          <cell r="N121">
            <v>0</v>
          </cell>
          <cell r="O121">
            <v>0</v>
          </cell>
          <cell r="P121">
            <v>0</v>
          </cell>
          <cell r="Q121">
            <v>0</v>
          </cell>
          <cell r="R121">
            <v>0</v>
          </cell>
          <cell r="S121">
            <v>0</v>
          </cell>
          <cell r="U121">
            <v>0</v>
          </cell>
          <cell r="V121">
            <v>0</v>
          </cell>
          <cell r="W121">
            <v>0</v>
          </cell>
          <cell r="X121">
            <v>0</v>
          </cell>
          <cell r="Y121">
            <v>0</v>
          </cell>
          <cell r="Z121">
            <v>0</v>
          </cell>
        </row>
        <row r="122">
          <cell r="A122">
            <v>0</v>
          </cell>
          <cell r="B122">
            <v>0</v>
          </cell>
          <cell r="C122">
            <v>1120</v>
          </cell>
          <cell r="E122">
            <v>0</v>
          </cell>
          <cell r="F122">
            <v>0</v>
          </cell>
          <cell r="G122">
            <v>0</v>
          </cell>
          <cell r="H122">
            <v>0</v>
          </cell>
          <cell r="I122">
            <v>0</v>
          </cell>
          <cell r="J122">
            <v>0</v>
          </cell>
          <cell r="L122">
            <v>0</v>
          </cell>
          <cell r="N122">
            <v>0</v>
          </cell>
          <cell r="O122">
            <v>0</v>
          </cell>
          <cell r="P122">
            <v>0</v>
          </cell>
          <cell r="Q122">
            <v>0</v>
          </cell>
          <cell r="R122">
            <v>0</v>
          </cell>
          <cell r="S122">
            <v>0</v>
          </cell>
          <cell r="U122">
            <v>0</v>
          </cell>
          <cell r="V122">
            <v>0</v>
          </cell>
          <cell r="W122">
            <v>0</v>
          </cell>
          <cell r="X122">
            <v>0</v>
          </cell>
          <cell r="Y122">
            <v>0</v>
          </cell>
          <cell r="Z122">
            <v>0</v>
          </cell>
        </row>
        <row r="123">
          <cell r="A123">
            <v>0</v>
          </cell>
          <cell r="B123">
            <v>0</v>
          </cell>
          <cell r="C123">
            <v>1121</v>
          </cell>
          <cell r="E123">
            <v>0</v>
          </cell>
          <cell r="F123">
            <v>0</v>
          </cell>
          <cell r="G123">
            <v>0</v>
          </cell>
          <cell r="H123">
            <v>0</v>
          </cell>
          <cell r="I123">
            <v>0</v>
          </cell>
          <cell r="J123">
            <v>0</v>
          </cell>
          <cell r="L123">
            <v>0</v>
          </cell>
          <cell r="N123">
            <v>0</v>
          </cell>
          <cell r="O123">
            <v>0</v>
          </cell>
          <cell r="P123">
            <v>0</v>
          </cell>
          <cell r="Q123">
            <v>0</v>
          </cell>
          <cell r="R123">
            <v>0</v>
          </cell>
          <cell r="S123">
            <v>0</v>
          </cell>
          <cell r="U123">
            <v>0</v>
          </cell>
          <cell r="V123">
            <v>0</v>
          </cell>
          <cell r="W123">
            <v>0</v>
          </cell>
          <cell r="X123">
            <v>0</v>
          </cell>
          <cell r="Y123">
            <v>0</v>
          </cell>
          <cell r="Z123">
            <v>0</v>
          </cell>
        </row>
        <row r="124">
          <cell r="A124">
            <v>0</v>
          </cell>
          <cell r="B124">
            <v>0</v>
          </cell>
          <cell r="C124">
            <v>1122</v>
          </cell>
          <cell r="E124">
            <v>0</v>
          </cell>
          <cell r="F124">
            <v>0</v>
          </cell>
          <cell r="G124">
            <v>0</v>
          </cell>
          <cell r="H124">
            <v>0</v>
          </cell>
          <cell r="I124">
            <v>0</v>
          </cell>
          <cell r="J124">
            <v>0</v>
          </cell>
          <cell r="L124">
            <v>0</v>
          </cell>
          <cell r="N124">
            <v>0</v>
          </cell>
          <cell r="O124">
            <v>0</v>
          </cell>
          <cell r="P124">
            <v>0</v>
          </cell>
          <cell r="Q124">
            <v>0</v>
          </cell>
          <cell r="R124">
            <v>0</v>
          </cell>
          <cell r="S124">
            <v>0</v>
          </cell>
          <cell r="U124">
            <v>0</v>
          </cell>
          <cell r="V124">
            <v>0</v>
          </cell>
          <cell r="W124">
            <v>0</v>
          </cell>
          <cell r="X124">
            <v>0</v>
          </cell>
          <cell r="Y124">
            <v>0</v>
          </cell>
          <cell r="Z124">
            <v>0</v>
          </cell>
        </row>
        <row r="125">
          <cell r="A125">
            <v>0</v>
          </cell>
          <cell r="B125">
            <v>0</v>
          </cell>
          <cell r="C125">
            <v>1123</v>
          </cell>
          <cell r="E125">
            <v>0</v>
          </cell>
          <cell r="F125">
            <v>0</v>
          </cell>
          <cell r="G125">
            <v>0</v>
          </cell>
          <cell r="H125">
            <v>0</v>
          </cell>
          <cell r="I125">
            <v>0</v>
          </cell>
          <cell r="J125">
            <v>0</v>
          </cell>
          <cell r="L125">
            <v>0</v>
          </cell>
          <cell r="N125">
            <v>0</v>
          </cell>
          <cell r="O125">
            <v>0</v>
          </cell>
          <cell r="P125">
            <v>0</v>
          </cell>
          <cell r="Q125">
            <v>0</v>
          </cell>
          <cell r="R125">
            <v>0</v>
          </cell>
          <cell r="S125">
            <v>0</v>
          </cell>
          <cell r="U125">
            <v>0</v>
          </cell>
          <cell r="V125">
            <v>0</v>
          </cell>
          <cell r="W125">
            <v>0</v>
          </cell>
          <cell r="X125">
            <v>0</v>
          </cell>
          <cell r="Y125">
            <v>0</v>
          </cell>
          <cell r="Z125">
            <v>0</v>
          </cell>
        </row>
        <row r="126">
          <cell r="A126">
            <v>0</v>
          </cell>
          <cell r="B126">
            <v>0</v>
          </cell>
          <cell r="C126">
            <v>1124</v>
          </cell>
          <cell r="E126">
            <v>0</v>
          </cell>
          <cell r="F126">
            <v>0</v>
          </cell>
          <cell r="G126">
            <v>0</v>
          </cell>
          <cell r="H126">
            <v>0</v>
          </cell>
          <cell r="I126">
            <v>0</v>
          </cell>
          <cell r="J126">
            <v>0</v>
          </cell>
          <cell r="L126">
            <v>0</v>
          </cell>
          <cell r="N126">
            <v>0</v>
          </cell>
          <cell r="O126">
            <v>0</v>
          </cell>
          <cell r="P126">
            <v>0</v>
          </cell>
          <cell r="Q126">
            <v>0</v>
          </cell>
          <cell r="R126">
            <v>0</v>
          </cell>
          <cell r="S126">
            <v>0</v>
          </cell>
          <cell r="U126">
            <v>0</v>
          </cell>
          <cell r="V126">
            <v>0</v>
          </cell>
          <cell r="W126">
            <v>0</v>
          </cell>
          <cell r="X126">
            <v>0</v>
          </cell>
          <cell r="Y126">
            <v>0</v>
          </cell>
          <cell r="Z126">
            <v>0</v>
          </cell>
        </row>
        <row r="127">
          <cell r="A127">
            <v>0</v>
          </cell>
          <cell r="B127">
            <v>0</v>
          </cell>
          <cell r="C127">
            <v>1125</v>
          </cell>
          <cell r="E127">
            <v>0</v>
          </cell>
          <cell r="F127">
            <v>0</v>
          </cell>
          <cell r="G127">
            <v>0</v>
          </cell>
          <cell r="H127">
            <v>0</v>
          </cell>
          <cell r="I127">
            <v>0</v>
          </cell>
          <cell r="J127">
            <v>0</v>
          </cell>
          <cell r="L127">
            <v>0</v>
          </cell>
          <cell r="N127">
            <v>0</v>
          </cell>
          <cell r="O127">
            <v>0</v>
          </cell>
          <cell r="P127">
            <v>0</v>
          </cell>
          <cell r="Q127">
            <v>0</v>
          </cell>
          <cell r="R127">
            <v>0</v>
          </cell>
          <cell r="S127">
            <v>0</v>
          </cell>
          <cell r="U127">
            <v>0</v>
          </cell>
          <cell r="V127">
            <v>0</v>
          </cell>
          <cell r="W127">
            <v>0</v>
          </cell>
          <cell r="X127">
            <v>0</v>
          </cell>
          <cell r="Y127">
            <v>0</v>
          </cell>
          <cell r="Z127">
            <v>0</v>
          </cell>
        </row>
        <row r="128">
          <cell r="A128">
            <v>0</v>
          </cell>
          <cell r="B128">
            <v>0</v>
          </cell>
          <cell r="C128">
            <v>1126</v>
          </cell>
          <cell r="E128">
            <v>0</v>
          </cell>
          <cell r="F128">
            <v>0</v>
          </cell>
          <cell r="G128">
            <v>0</v>
          </cell>
          <cell r="H128">
            <v>0</v>
          </cell>
          <cell r="I128">
            <v>0</v>
          </cell>
          <cell r="J128">
            <v>0</v>
          </cell>
          <cell r="L128">
            <v>0</v>
          </cell>
          <cell r="N128">
            <v>0</v>
          </cell>
          <cell r="O128">
            <v>0</v>
          </cell>
          <cell r="P128">
            <v>0</v>
          </cell>
          <cell r="Q128">
            <v>0</v>
          </cell>
          <cell r="R128">
            <v>0</v>
          </cell>
          <cell r="S128">
            <v>0</v>
          </cell>
          <cell r="U128">
            <v>0</v>
          </cell>
          <cell r="V128">
            <v>0</v>
          </cell>
          <cell r="W128">
            <v>0</v>
          </cell>
          <cell r="X128">
            <v>0</v>
          </cell>
          <cell r="Y128">
            <v>0</v>
          </cell>
          <cell r="Z128">
            <v>0</v>
          </cell>
        </row>
        <row r="129">
          <cell r="A129">
            <v>0</v>
          </cell>
          <cell r="B129">
            <v>0</v>
          </cell>
          <cell r="C129">
            <v>1127</v>
          </cell>
          <cell r="E129">
            <v>0</v>
          </cell>
          <cell r="F129">
            <v>0</v>
          </cell>
          <cell r="G129">
            <v>0</v>
          </cell>
          <cell r="H129">
            <v>0</v>
          </cell>
          <cell r="I129">
            <v>0</v>
          </cell>
          <cell r="J129">
            <v>0</v>
          </cell>
          <cell r="L129">
            <v>0</v>
          </cell>
          <cell r="N129">
            <v>0</v>
          </cell>
          <cell r="O129">
            <v>0</v>
          </cell>
          <cell r="P129">
            <v>0</v>
          </cell>
          <cell r="Q129">
            <v>0</v>
          </cell>
          <cell r="R129">
            <v>0</v>
          </cell>
          <cell r="S129">
            <v>0</v>
          </cell>
          <cell r="U129">
            <v>0</v>
          </cell>
          <cell r="V129">
            <v>0</v>
          </cell>
          <cell r="W129">
            <v>0</v>
          </cell>
          <cell r="X129">
            <v>0</v>
          </cell>
          <cell r="Y129">
            <v>0</v>
          </cell>
          <cell r="Z129">
            <v>0</v>
          </cell>
        </row>
        <row r="130">
          <cell r="A130">
            <v>0</v>
          </cell>
          <cell r="B130">
            <v>0</v>
          </cell>
          <cell r="C130">
            <v>1128</v>
          </cell>
          <cell r="E130">
            <v>0</v>
          </cell>
          <cell r="F130">
            <v>0</v>
          </cell>
          <cell r="G130">
            <v>0</v>
          </cell>
          <cell r="H130">
            <v>0</v>
          </cell>
          <cell r="I130">
            <v>0</v>
          </cell>
          <cell r="J130">
            <v>0</v>
          </cell>
          <cell r="L130">
            <v>0</v>
          </cell>
          <cell r="N130">
            <v>0</v>
          </cell>
          <cell r="O130">
            <v>0</v>
          </cell>
          <cell r="P130">
            <v>0</v>
          </cell>
          <cell r="Q130">
            <v>0</v>
          </cell>
          <cell r="R130">
            <v>0</v>
          </cell>
          <cell r="S130">
            <v>0</v>
          </cell>
          <cell r="U130">
            <v>0</v>
          </cell>
          <cell r="V130">
            <v>0</v>
          </cell>
          <cell r="W130">
            <v>0</v>
          </cell>
          <cell r="X130">
            <v>0</v>
          </cell>
          <cell r="Y130">
            <v>0</v>
          </cell>
          <cell r="Z130">
            <v>0</v>
          </cell>
        </row>
        <row r="131">
          <cell r="A131">
            <v>0</v>
          </cell>
          <cell r="B131">
            <v>0</v>
          </cell>
          <cell r="C131">
            <v>1129</v>
          </cell>
          <cell r="E131">
            <v>0</v>
          </cell>
          <cell r="F131">
            <v>0</v>
          </cell>
          <cell r="G131">
            <v>0</v>
          </cell>
          <cell r="H131">
            <v>0</v>
          </cell>
          <cell r="I131">
            <v>0</v>
          </cell>
          <cell r="J131">
            <v>0</v>
          </cell>
          <cell r="L131">
            <v>0</v>
          </cell>
          <cell r="N131">
            <v>0</v>
          </cell>
          <cell r="O131">
            <v>0</v>
          </cell>
          <cell r="P131">
            <v>0</v>
          </cell>
          <cell r="Q131">
            <v>0</v>
          </cell>
          <cell r="R131">
            <v>0</v>
          </cell>
          <cell r="S131">
            <v>0</v>
          </cell>
          <cell r="U131">
            <v>0</v>
          </cell>
          <cell r="V131">
            <v>0</v>
          </cell>
          <cell r="W131">
            <v>0</v>
          </cell>
          <cell r="X131">
            <v>0</v>
          </cell>
          <cell r="Y131">
            <v>0</v>
          </cell>
          <cell r="Z131">
            <v>0</v>
          </cell>
        </row>
        <row r="132">
          <cell r="A132">
            <v>0</v>
          </cell>
          <cell r="B132">
            <v>0</v>
          </cell>
          <cell r="C132">
            <v>1130</v>
          </cell>
          <cell r="E132">
            <v>0</v>
          </cell>
          <cell r="F132">
            <v>0</v>
          </cell>
          <cell r="G132">
            <v>0</v>
          </cell>
          <cell r="H132">
            <v>0</v>
          </cell>
          <cell r="I132">
            <v>0</v>
          </cell>
          <cell r="J132">
            <v>0</v>
          </cell>
          <cell r="L132">
            <v>0</v>
          </cell>
          <cell r="N132">
            <v>0</v>
          </cell>
          <cell r="O132">
            <v>0</v>
          </cell>
          <cell r="P132">
            <v>0</v>
          </cell>
          <cell r="Q132">
            <v>0</v>
          </cell>
          <cell r="R132">
            <v>0</v>
          </cell>
          <cell r="S132">
            <v>0</v>
          </cell>
          <cell r="U132">
            <v>0</v>
          </cell>
          <cell r="V132">
            <v>0</v>
          </cell>
          <cell r="W132">
            <v>0</v>
          </cell>
          <cell r="X132">
            <v>0</v>
          </cell>
          <cell r="Y132">
            <v>0</v>
          </cell>
          <cell r="Z132">
            <v>0</v>
          </cell>
        </row>
        <row r="133">
          <cell r="A133">
            <v>0</v>
          </cell>
          <cell r="B133">
            <v>0</v>
          </cell>
          <cell r="C133">
            <v>1131</v>
          </cell>
          <cell r="E133">
            <v>0</v>
          </cell>
          <cell r="F133">
            <v>0</v>
          </cell>
          <cell r="G133">
            <v>0</v>
          </cell>
          <cell r="H133">
            <v>0</v>
          </cell>
          <cell r="I133">
            <v>0</v>
          </cell>
          <cell r="J133">
            <v>0</v>
          </cell>
          <cell r="L133">
            <v>0</v>
          </cell>
          <cell r="N133">
            <v>0</v>
          </cell>
          <cell r="O133">
            <v>0</v>
          </cell>
          <cell r="P133">
            <v>0</v>
          </cell>
          <cell r="Q133">
            <v>0</v>
          </cell>
          <cell r="R133">
            <v>0</v>
          </cell>
          <cell r="S133">
            <v>0</v>
          </cell>
          <cell r="U133">
            <v>0</v>
          </cell>
          <cell r="V133">
            <v>0</v>
          </cell>
          <cell r="W133">
            <v>0</v>
          </cell>
          <cell r="X133">
            <v>0</v>
          </cell>
          <cell r="Y133">
            <v>0</v>
          </cell>
          <cell r="Z133">
            <v>0</v>
          </cell>
        </row>
        <row r="134">
          <cell r="A134">
            <v>0</v>
          </cell>
          <cell r="B134">
            <v>0</v>
          </cell>
          <cell r="C134">
            <v>1132</v>
          </cell>
          <cell r="E134">
            <v>0</v>
          </cell>
          <cell r="F134">
            <v>0</v>
          </cell>
          <cell r="G134">
            <v>0</v>
          </cell>
          <cell r="H134">
            <v>0</v>
          </cell>
          <cell r="I134">
            <v>0</v>
          </cell>
          <cell r="J134">
            <v>0</v>
          </cell>
          <cell r="L134">
            <v>0</v>
          </cell>
          <cell r="N134">
            <v>0</v>
          </cell>
          <cell r="O134">
            <v>0</v>
          </cell>
          <cell r="P134">
            <v>0</v>
          </cell>
          <cell r="Q134">
            <v>0</v>
          </cell>
          <cell r="R134">
            <v>0</v>
          </cell>
          <cell r="S134">
            <v>0</v>
          </cell>
          <cell r="U134">
            <v>0</v>
          </cell>
          <cell r="V134">
            <v>0</v>
          </cell>
          <cell r="W134">
            <v>0</v>
          </cell>
          <cell r="X134">
            <v>0</v>
          </cell>
          <cell r="Y134">
            <v>0</v>
          </cell>
          <cell r="Z134">
            <v>0</v>
          </cell>
        </row>
        <row r="135">
          <cell r="A135">
            <v>0</v>
          </cell>
          <cell r="B135">
            <v>0</v>
          </cell>
          <cell r="C135">
            <v>1133</v>
          </cell>
          <cell r="E135">
            <v>0</v>
          </cell>
          <cell r="F135">
            <v>0</v>
          </cell>
          <cell r="G135">
            <v>0</v>
          </cell>
          <cell r="H135">
            <v>0</v>
          </cell>
          <cell r="I135">
            <v>0</v>
          </cell>
          <cell r="J135">
            <v>0</v>
          </cell>
          <cell r="L135">
            <v>0</v>
          </cell>
          <cell r="N135">
            <v>0</v>
          </cell>
          <cell r="O135">
            <v>0</v>
          </cell>
          <cell r="P135">
            <v>0</v>
          </cell>
          <cell r="Q135">
            <v>0</v>
          </cell>
          <cell r="R135">
            <v>0</v>
          </cell>
          <cell r="S135">
            <v>0</v>
          </cell>
          <cell r="U135">
            <v>0</v>
          </cell>
          <cell r="V135">
            <v>0</v>
          </cell>
          <cell r="W135">
            <v>0</v>
          </cell>
          <cell r="X135">
            <v>0</v>
          </cell>
          <cell r="Y135">
            <v>0</v>
          </cell>
          <cell r="Z135">
            <v>0</v>
          </cell>
        </row>
        <row r="136">
          <cell r="A136">
            <v>0</v>
          </cell>
          <cell r="B136">
            <v>0</v>
          </cell>
          <cell r="C136">
            <v>1134</v>
          </cell>
          <cell r="E136">
            <v>0</v>
          </cell>
          <cell r="F136">
            <v>0</v>
          </cell>
          <cell r="G136">
            <v>0</v>
          </cell>
          <cell r="H136">
            <v>0</v>
          </cell>
          <cell r="I136">
            <v>0</v>
          </cell>
          <cell r="J136">
            <v>0</v>
          </cell>
          <cell r="L136">
            <v>0</v>
          </cell>
          <cell r="N136">
            <v>0</v>
          </cell>
          <cell r="O136">
            <v>0</v>
          </cell>
          <cell r="P136">
            <v>0</v>
          </cell>
          <cell r="Q136">
            <v>0</v>
          </cell>
          <cell r="R136">
            <v>0</v>
          </cell>
          <cell r="S136">
            <v>0</v>
          </cell>
          <cell r="U136">
            <v>0</v>
          </cell>
          <cell r="V136">
            <v>0</v>
          </cell>
          <cell r="W136">
            <v>0</v>
          </cell>
          <cell r="X136">
            <v>0</v>
          </cell>
          <cell r="Y136">
            <v>0</v>
          </cell>
          <cell r="Z136">
            <v>0</v>
          </cell>
        </row>
        <row r="137">
          <cell r="A137">
            <v>0</v>
          </cell>
          <cell r="B137">
            <v>0</v>
          </cell>
          <cell r="C137">
            <v>1135</v>
          </cell>
          <cell r="E137">
            <v>0</v>
          </cell>
          <cell r="F137">
            <v>0</v>
          </cell>
          <cell r="G137">
            <v>0</v>
          </cell>
          <cell r="H137">
            <v>0</v>
          </cell>
          <cell r="I137">
            <v>0</v>
          </cell>
          <cell r="J137">
            <v>0</v>
          </cell>
          <cell r="L137">
            <v>0</v>
          </cell>
          <cell r="N137">
            <v>0</v>
          </cell>
          <cell r="O137">
            <v>0</v>
          </cell>
          <cell r="P137">
            <v>0</v>
          </cell>
          <cell r="Q137">
            <v>0</v>
          </cell>
          <cell r="R137">
            <v>0</v>
          </cell>
          <cell r="S137">
            <v>0</v>
          </cell>
          <cell r="U137">
            <v>0</v>
          </cell>
          <cell r="V137">
            <v>0</v>
          </cell>
          <cell r="W137">
            <v>0</v>
          </cell>
          <cell r="X137">
            <v>0</v>
          </cell>
          <cell r="Y137">
            <v>0</v>
          </cell>
          <cell r="Z137">
            <v>0</v>
          </cell>
        </row>
        <row r="138">
          <cell r="A138">
            <v>0</v>
          </cell>
          <cell r="B138">
            <v>0</v>
          </cell>
          <cell r="C138">
            <v>1136</v>
          </cell>
          <cell r="E138">
            <v>0</v>
          </cell>
          <cell r="F138">
            <v>0</v>
          </cell>
          <cell r="G138">
            <v>0</v>
          </cell>
          <cell r="H138">
            <v>0</v>
          </cell>
          <cell r="I138">
            <v>0</v>
          </cell>
          <cell r="J138">
            <v>0</v>
          </cell>
          <cell r="L138">
            <v>0</v>
          </cell>
          <cell r="N138">
            <v>0</v>
          </cell>
          <cell r="O138">
            <v>0</v>
          </cell>
          <cell r="P138">
            <v>0</v>
          </cell>
          <cell r="Q138">
            <v>0</v>
          </cell>
          <cell r="R138">
            <v>0</v>
          </cell>
          <cell r="S138">
            <v>0</v>
          </cell>
          <cell r="U138">
            <v>0</v>
          </cell>
          <cell r="V138">
            <v>0</v>
          </cell>
          <cell r="W138">
            <v>0</v>
          </cell>
          <cell r="X138">
            <v>0</v>
          </cell>
          <cell r="Y138">
            <v>0</v>
          </cell>
          <cell r="Z138">
            <v>0</v>
          </cell>
        </row>
        <row r="139">
          <cell r="A139">
            <v>0</v>
          </cell>
          <cell r="B139">
            <v>0</v>
          </cell>
          <cell r="C139">
            <v>1137</v>
          </cell>
          <cell r="E139">
            <v>0</v>
          </cell>
          <cell r="F139">
            <v>0</v>
          </cell>
          <cell r="G139">
            <v>0</v>
          </cell>
          <cell r="H139">
            <v>0</v>
          </cell>
          <cell r="I139">
            <v>0</v>
          </cell>
          <cell r="J139">
            <v>0</v>
          </cell>
          <cell r="L139">
            <v>0</v>
          </cell>
          <cell r="N139">
            <v>0</v>
          </cell>
          <cell r="O139">
            <v>0</v>
          </cell>
          <cell r="P139">
            <v>0</v>
          </cell>
          <cell r="Q139">
            <v>0</v>
          </cell>
          <cell r="R139">
            <v>0</v>
          </cell>
          <cell r="S139">
            <v>0</v>
          </cell>
          <cell r="U139">
            <v>0</v>
          </cell>
          <cell r="V139">
            <v>0</v>
          </cell>
          <cell r="W139">
            <v>0</v>
          </cell>
          <cell r="X139">
            <v>0</v>
          </cell>
          <cell r="Y139">
            <v>0</v>
          </cell>
          <cell r="Z139">
            <v>0</v>
          </cell>
        </row>
        <row r="140">
          <cell r="A140">
            <v>0</v>
          </cell>
          <cell r="B140">
            <v>0</v>
          </cell>
          <cell r="C140">
            <v>1138</v>
          </cell>
          <cell r="E140">
            <v>0</v>
          </cell>
          <cell r="F140">
            <v>0</v>
          </cell>
          <cell r="G140">
            <v>0</v>
          </cell>
          <cell r="H140">
            <v>0</v>
          </cell>
          <cell r="I140">
            <v>0</v>
          </cell>
          <cell r="J140">
            <v>0</v>
          </cell>
          <cell r="L140">
            <v>0</v>
          </cell>
          <cell r="N140">
            <v>0</v>
          </cell>
          <cell r="O140">
            <v>0</v>
          </cell>
          <cell r="P140">
            <v>0</v>
          </cell>
          <cell r="Q140">
            <v>0</v>
          </cell>
          <cell r="R140">
            <v>0</v>
          </cell>
          <cell r="S140">
            <v>0</v>
          </cell>
          <cell r="U140">
            <v>0</v>
          </cell>
          <cell r="V140">
            <v>0</v>
          </cell>
          <cell r="W140">
            <v>0</v>
          </cell>
          <cell r="X140">
            <v>0</v>
          </cell>
          <cell r="Y140">
            <v>0</v>
          </cell>
          <cell r="Z140">
            <v>0</v>
          </cell>
        </row>
        <row r="141">
          <cell r="A141">
            <v>0</v>
          </cell>
          <cell r="B141">
            <v>0</v>
          </cell>
          <cell r="C141">
            <v>1139</v>
          </cell>
          <cell r="E141">
            <v>0</v>
          </cell>
          <cell r="F141">
            <v>0</v>
          </cell>
          <cell r="G141">
            <v>0</v>
          </cell>
          <cell r="H141">
            <v>0</v>
          </cell>
          <cell r="I141">
            <v>0</v>
          </cell>
          <cell r="J141">
            <v>0</v>
          </cell>
          <cell r="L141">
            <v>0</v>
          </cell>
          <cell r="N141">
            <v>0</v>
          </cell>
          <cell r="O141">
            <v>0</v>
          </cell>
          <cell r="P141">
            <v>0</v>
          </cell>
          <cell r="Q141">
            <v>0</v>
          </cell>
          <cell r="R141">
            <v>0</v>
          </cell>
          <cell r="S141">
            <v>0</v>
          </cell>
          <cell r="U141">
            <v>0</v>
          </cell>
          <cell r="V141">
            <v>0</v>
          </cell>
          <cell r="W141">
            <v>0</v>
          </cell>
          <cell r="X141">
            <v>0</v>
          </cell>
          <cell r="Y141">
            <v>0</v>
          </cell>
          <cell r="Z141">
            <v>0</v>
          </cell>
        </row>
        <row r="142">
          <cell r="A142">
            <v>0</v>
          </cell>
          <cell r="B142">
            <v>0</v>
          </cell>
          <cell r="C142">
            <v>1140</v>
          </cell>
          <cell r="E142">
            <v>0</v>
          </cell>
          <cell r="F142">
            <v>0</v>
          </cell>
          <cell r="G142">
            <v>0</v>
          </cell>
          <cell r="H142">
            <v>0</v>
          </cell>
          <cell r="I142">
            <v>0</v>
          </cell>
          <cell r="J142">
            <v>0</v>
          </cell>
          <cell r="L142">
            <v>0</v>
          </cell>
          <cell r="N142">
            <v>0</v>
          </cell>
          <cell r="O142">
            <v>0</v>
          </cell>
          <cell r="P142">
            <v>0</v>
          </cell>
          <cell r="Q142">
            <v>0</v>
          </cell>
          <cell r="R142">
            <v>0</v>
          </cell>
          <cell r="S142">
            <v>0</v>
          </cell>
          <cell r="U142">
            <v>0</v>
          </cell>
          <cell r="V142">
            <v>0</v>
          </cell>
          <cell r="W142">
            <v>0</v>
          </cell>
          <cell r="X142">
            <v>0</v>
          </cell>
          <cell r="Y142">
            <v>0</v>
          </cell>
          <cell r="Z142">
            <v>0</v>
          </cell>
        </row>
        <row r="143">
          <cell r="A143">
            <v>0</v>
          </cell>
          <cell r="B143">
            <v>0</v>
          </cell>
          <cell r="C143">
            <v>1141</v>
          </cell>
          <cell r="E143">
            <v>0</v>
          </cell>
          <cell r="F143">
            <v>0</v>
          </cell>
          <cell r="G143">
            <v>0</v>
          </cell>
          <cell r="H143">
            <v>0</v>
          </cell>
          <cell r="I143">
            <v>0</v>
          </cell>
          <cell r="J143">
            <v>0</v>
          </cell>
          <cell r="L143">
            <v>0</v>
          </cell>
          <cell r="N143">
            <v>0</v>
          </cell>
          <cell r="O143">
            <v>0</v>
          </cell>
          <cell r="P143">
            <v>0</v>
          </cell>
          <cell r="Q143">
            <v>0</v>
          </cell>
          <cell r="R143">
            <v>0</v>
          </cell>
          <cell r="S143">
            <v>0</v>
          </cell>
          <cell r="U143">
            <v>0</v>
          </cell>
          <cell r="V143">
            <v>0</v>
          </cell>
          <cell r="W143">
            <v>0</v>
          </cell>
          <cell r="X143">
            <v>0</v>
          </cell>
          <cell r="Y143">
            <v>0</v>
          </cell>
          <cell r="Z143">
            <v>0</v>
          </cell>
        </row>
        <row r="144">
          <cell r="A144">
            <v>0</v>
          </cell>
          <cell r="B144">
            <v>0</v>
          </cell>
          <cell r="C144">
            <v>1142</v>
          </cell>
          <cell r="E144">
            <v>0</v>
          </cell>
          <cell r="F144">
            <v>0</v>
          </cell>
          <cell r="G144">
            <v>0</v>
          </cell>
          <cell r="H144">
            <v>0</v>
          </cell>
          <cell r="I144">
            <v>0</v>
          </cell>
          <cell r="J144">
            <v>0</v>
          </cell>
          <cell r="L144">
            <v>0</v>
          </cell>
          <cell r="N144">
            <v>0</v>
          </cell>
          <cell r="O144">
            <v>0</v>
          </cell>
          <cell r="P144">
            <v>0</v>
          </cell>
          <cell r="Q144">
            <v>0</v>
          </cell>
          <cell r="R144">
            <v>0</v>
          </cell>
          <cell r="S144">
            <v>0</v>
          </cell>
          <cell r="U144">
            <v>0</v>
          </cell>
          <cell r="V144">
            <v>0</v>
          </cell>
          <cell r="W144">
            <v>0</v>
          </cell>
          <cell r="X144">
            <v>0</v>
          </cell>
          <cell r="Y144">
            <v>0</v>
          </cell>
          <cell r="Z144">
            <v>0</v>
          </cell>
        </row>
        <row r="145">
          <cell r="A145">
            <v>0</v>
          </cell>
          <cell r="B145">
            <v>0</v>
          </cell>
          <cell r="C145">
            <v>1143</v>
          </cell>
          <cell r="E145">
            <v>0</v>
          </cell>
          <cell r="F145">
            <v>0</v>
          </cell>
          <cell r="G145">
            <v>0</v>
          </cell>
          <cell r="H145">
            <v>0</v>
          </cell>
          <cell r="I145">
            <v>0</v>
          </cell>
          <cell r="J145">
            <v>0</v>
          </cell>
          <cell r="L145">
            <v>0</v>
          </cell>
          <cell r="N145">
            <v>0</v>
          </cell>
          <cell r="O145">
            <v>0</v>
          </cell>
          <cell r="P145">
            <v>0</v>
          </cell>
          <cell r="Q145">
            <v>0</v>
          </cell>
          <cell r="R145">
            <v>0</v>
          </cell>
          <cell r="S145">
            <v>0</v>
          </cell>
          <cell r="U145">
            <v>0</v>
          </cell>
          <cell r="V145">
            <v>0</v>
          </cell>
          <cell r="W145">
            <v>0</v>
          </cell>
          <cell r="X145">
            <v>0</v>
          </cell>
          <cell r="Y145">
            <v>0</v>
          </cell>
          <cell r="Z145">
            <v>0</v>
          </cell>
        </row>
        <row r="146">
          <cell r="A146">
            <v>0</v>
          </cell>
          <cell r="B146">
            <v>0</v>
          </cell>
          <cell r="C146">
            <v>1144</v>
          </cell>
          <cell r="E146">
            <v>0</v>
          </cell>
          <cell r="F146">
            <v>0</v>
          </cell>
          <cell r="G146">
            <v>0</v>
          </cell>
          <cell r="H146">
            <v>0</v>
          </cell>
          <cell r="I146">
            <v>0</v>
          </cell>
          <cell r="J146">
            <v>0</v>
          </cell>
          <cell r="L146">
            <v>0</v>
          </cell>
          <cell r="N146">
            <v>0</v>
          </cell>
          <cell r="O146">
            <v>0</v>
          </cell>
          <cell r="P146">
            <v>0</v>
          </cell>
          <cell r="Q146">
            <v>0</v>
          </cell>
          <cell r="R146">
            <v>0</v>
          </cell>
          <cell r="S146">
            <v>0</v>
          </cell>
          <cell r="U146">
            <v>0</v>
          </cell>
          <cell r="V146">
            <v>0</v>
          </cell>
          <cell r="W146">
            <v>0</v>
          </cell>
          <cell r="X146">
            <v>0</v>
          </cell>
          <cell r="Y146">
            <v>0</v>
          </cell>
          <cell r="Z146">
            <v>0</v>
          </cell>
        </row>
        <row r="147">
          <cell r="A147">
            <v>0</v>
          </cell>
          <cell r="B147">
            <v>0</v>
          </cell>
          <cell r="C147">
            <v>1145</v>
          </cell>
          <cell r="E147">
            <v>0</v>
          </cell>
          <cell r="F147">
            <v>0</v>
          </cell>
          <cell r="G147">
            <v>0</v>
          </cell>
          <cell r="H147">
            <v>0</v>
          </cell>
          <cell r="I147">
            <v>0</v>
          </cell>
          <cell r="J147">
            <v>0</v>
          </cell>
          <cell r="L147">
            <v>0</v>
          </cell>
          <cell r="N147">
            <v>0</v>
          </cell>
          <cell r="O147">
            <v>0</v>
          </cell>
          <cell r="P147">
            <v>0</v>
          </cell>
          <cell r="Q147">
            <v>0</v>
          </cell>
          <cell r="R147">
            <v>0</v>
          </cell>
          <cell r="S147">
            <v>0</v>
          </cell>
          <cell r="U147">
            <v>0</v>
          </cell>
          <cell r="V147">
            <v>0</v>
          </cell>
          <cell r="W147">
            <v>0</v>
          </cell>
          <cell r="X147">
            <v>0</v>
          </cell>
          <cell r="Y147">
            <v>0</v>
          </cell>
          <cell r="Z147">
            <v>0</v>
          </cell>
        </row>
        <row r="148">
          <cell r="A148">
            <v>0</v>
          </cell>
          <cell r="B148">
            <v>0</v>
          </cell>
          <cell r="C148">
            <v>1146</v>
          </cell>
          <cell r="E148">
            <v>0</v>
          </cell>
          <cell r="F148">
            <v>0</v>
          </cell>
          <cell r="G148">
            <v>0</v>
          </cell>
          <cell r="H148">
            <v>0</v>
          </cell>
          <cell r="I148">
            <v>0</v>
          </cell>
          <cell r="J148">
            <v>0</v>
          </cell>
          <cell r="L148">
            <v>0</v>
          </cell>
          <cell r="N148">
            <v>0</v>
          </cell>
          <cell r="O148">
            <v>0</v>
          </cell>
          <cell r="P148">
            <v>0</v>
          </cell>
          <cell r="Q148">
            <v>0</v>
          </cell>
          <cell r="R148">
            <v>0</v>
          </cell>
          <cell r="S148">
            <v>0</v>
          </cell>
          <cell r="U148">
            <v>0</v>
          </cell>
          <cell r="V148">
            <v>0</v>
          </cell>
          <cell r="W148">
            <v>0</v>
          </cell>
          <cell r="X148">
            <v>0</v>
          </cell>
          <cell r="Y148">
            <v>0</v>
          </cell>
          <cell r="Z148">
            <v>0</v>
          </cell>
        </row>
        <row r="149">
          <cell r="A149">
            <v>0</v>
          </cell>
          <cell r="B149">
            <v>0</v>
          </cell>
          <cell r="C149">
            <v>1147</v>
          </cell>
          <cell r="E149">
            <v>0</v>
          </cell>
          <cell r="F149">
            <v>0</v>
          </cell>
          <cell r="G149">
            <v>0</v>
          </cell>
          <cell r="H149">
            <v>0</v>
          </cell>
          <cell r="I149">
            <v>0</v>
          </cell>
          <cell r="J149">
            <v>0</v>
          </cell>
          <cell r="L149">
            <v>0</v>
          </cell>
          <cell r="N149">
            <v>0</v>
          </cell>
          <cell r="O149">
            <v>0</v>
          </cell>
          <cell r="P149">
            <v>0</v>
          </cell>
          <cell r="Q149">
            <v>0</v>
          </cell>
          <cell r="R149">
            <v>0</v>
          </cell>
          <cell r="S149">
            <v>0</v>
          </cell>
          <cell r="U149">
            <v>0</v>
          </cell>
          <cell r="V149">
            <v>0</v>
          </cell>
          <cell r="W149">
            <v>0</v>
          </cell>
          <cell r="X149">
            <v>0</v>
          </cell>
          <cell r="Y149">
            <v>0</v>
          </cell>
          <cell r="Z149">
            <v>0</v>
          </cell>
        </row>
        <row r="150">
          <cell r="A150">
            <v>0</v>
          </cell>
          <cell r="B150">
            <v>0</v>
          </cell>
          <cell r="C150">
            <v>1148</v>
          </cell>
          <cell r="E150">
            <v>0</v>
          </cell>
          <cell r="F150">
            <v>0</v>
          </cell>
          <cell r="G150">
            <v>0</v>
          </cell>
          <cell r="H150">
            <v>0</v>
          </cell>
          <cell r="I150">
            <v>0</v>
          </cell>
          <cell r="J150">
            <v>0</v>
          </cell>
          <cell r="L150">
            <v>0</v>
          </cell>
          <cell r="N150">
            <v>0</v>
          </cell>
          <cell r="O150">
            <v>0</v>
          </cell>
          <cell r="P150">
            <v>0</v>
          </cell>
          <cell r="Q150">
            <v>0</v>
          </cell>
          <cell r="R150">
            <v>0</v>
          </cell>
          <cell r="S150">
            <v>0</v>
          </cell>
          <cell r="U150">
            <v>0</v>
          </cell>
          <cell r="V150">
            <v>0</v>
          </cell>
          <cell r="W150">
            <v>0</v>
          </cell>
          <cell r="X150">
            <v>0</v>
          </cell>
          <cell r="Y150">
            <v>0</v>
          </cell>
          <cell r="Z150">
            <v>0</v>
          </cell>
        </row>
        <row r="151">
          <cell r="A151">
            <v>0</v>
          </cell>
          <cell r="B151">
            <v>0</v>
          </cell>
          <cell r="C151">
            <v>1149</v>
          </cell>
          <cell r="E151">
            <v>0</v>
          </cell>
          <cell r="F151">
            <v>0</v>
          </cell>
          <cell r="G151">
            <v>0</v>
          </cell>
          <cell r="H151">
            <v>0</v>
          </cell>
          <cell r="I151">
            <v>0</v>
          </cell>
          <cell r="J151">
            <v>0</v>
          </cell>
          <cell r="L151">
            <v>0</v>
          </cell>
          <cell r="N151">
            <v>0</v>
          </cell>
          <cell r="O151">
            <v>0</v>
          </cell>
          <cell r="P151">
            <v>0</v>
          </cell>
          <cell r="Q151">
            <v>0</v>
          </cell>
          <cell r="R151">
            <v>0</v>
          </cell>
          <cell r="S151">
            <v>0</v>
          </cell>
          <cell r="U151">
            <v>0</v>
          </cell>
          <cell r="V151">
            <v>0</v>
          </cell>
          <cell r="W151">
            <v>0</v>
          </cell>
          <cell r="X151">
            <v>0</v>
          </cell>
          <cell r="Y151">
            <v>0</v>
          </cell>
          <cell r="Z151">
            <v>0</v>
          </cell>
        </row>
        <row r="152">
          <cell r="A152">
            <v>0</v>
          </cell>
          <cell r="B152">
            <v>0</v>
          </cell>
          <cell r="C152">
            <v>1150</v>
          </cell>
          <cell r="E152">
            <v>0</v>
          </cell>
          <cell r="F152">
            <v>0</v>
          </cell>
          <cell r="G152">
            <v>0</v>
          </cell>
          <cell r="H152">
            <v>0</v>
          </cell>
          <cell r="I152">
            <v>0</v>
          </cell>
          <cell r="J152">
            <v>0</v>
          </cell>
          <cell r="L152">
            <v>0</v>
          </cell>
          <cell r="N152">
            <v>0</v>
          </cell>
          <cell r="O152">
            <v>0</v>
          </cell>
          <cell r="P152">
            <v>0</v>
          </cell>
          <cell r="Q152">
            <v>0</v>
          </cell>
          <cell r="R152">
            <v>0</v>
          </cell>
          <cell r="S152">
            <v>0</v>
          </cell>
          <cell r="U152">
            <v>0</v>
          </cell>
          <cell r="V152">
            <v>0</v>
          </cell>
          <cell r="W152">
            <v>0</v>
          </cell>
          <cell r="X152">
            <v>0</v>
          </cell>
          <cell r="Y152">
            <v>0</v>
          </cell>
          <cell r="Z152">
            <v>0</v>
          </cell>
        </row>
        <row r="153">
          <cell r="A153">
            <v>0</v>
          </cell>
          <cell r="B153">
            <v>0</v>
          </cell>
          <cell r="C153">
            <v>1151</v>
          </cell>
          <cell r="E153">
            <v>0</v>
          </cell>
          <cell r="F153">
            <v>0</v>
          </cell>
          <cell r="G153">
            <v>0</v>
          </cell>
          <cell r="H153">
            <v>0</v>
          </cell>
          <cell r="I153">
            <v>0</v>
          </cell>
          <cell r="J153">
            <v>0</v>
          </cell>
          <cell r="L153">
            <v>0</v>
          </cell>
          <cell r="N153">
            <v>0</v>
          </cell>
          <cell r="O153">
            <v>0</v>
          </cell>
          <cell r="P153">
            <v>0</v>
          </cell>
          <cell r="Q153">
            <v>0</v>
          </cell>
          <cell r="R153">
            <v>0</v>
          </cell>
          <cell r="S153">
            <v>0</v>
          </cell>
          <cell r="U153">
            <v>0</v>
          </cell>
          <cell r="V153">
            <v>0</v>
          </cell>
          <cell r="W153">
            <v>0</v>
          </cell>
          <cell r="X153">
            <v>0</v>
          </cell>
          <cell r="Y153">
            <v>0</v>
          </cell>
          <cell r="Z153">
            <v>0</v>
          </cell>
        </row>
        <row r="154">
          <cell r="A154">
            <v>0</v>
          </cell>
          <cell r="B154">
            <v>0</v>
          </cell>
          <cell r="C154">
            <v>1152</v>
          </cell>
          <cell r="E154">
            <v>0</v>
          </cell>
          <cell r="F154">
            <v>0</v>
          </cell>
          <cell r="G154">
            <v>0</v>
          </cell>
          <cell r="H154">
            <v>0</v>
          </cell>
          <cell r="I154">
            <v>0</v>
          </cell>
          <cell r="J154">
            <v>0</v>
          </cell>
          <cell r="L154">
            <v>0</v>
          </cell>
          <cell r="N154">
            <v>0</v>
          </cell>
          <cell r="O154">
            <v>0</v>
          </cell>
          <cell r="P154">
            <v>0</v>
          </cell>
          <cell r="Q154">
            <v>0</v>
          </cell>
          <cell r="R154">
            <v>0</v>
          </cell>
          <cell r="S154">
            <v>0</v>
          </cell>
          <cell r="U154">
            <v>0</v>
          </cell>
          <cell r="V154">
            <v>0</v>
          </cell>
          <cell r="W154">
            <v>0</v>
          </cell>
          <cell r="X154">
            <v>0</v>
          </cell>
          <cell r="Y154">
            <v>0</v>
          </cell>
          <cell r="Z154">
            <v>0</v>
          </cell>
        </row>
        <row r="155">
          <cell r="A155">
            <v>0</v>
          </cell>
          <cell r="B155">
            <v>0</v>
          </cell>
          <cell r="C155">
            <v>1153</v>
          </cell>
          <cell r="E155">
            <v>0</v>
          </cell>
          <cell r="F155">
            <v>0</v>
          </cell>
          <cell r="G155">
            <v>0</v>
          </cell>
          <cell r="H155">
            <v>0</v>
          </cell>
          <cell r="I155">
            <v>0</v>
          </cell>
          <cell r="J155">
            <v>0</v>
          </cell>
          <cell r="L155">
            <v>0</v>
          </cell>
          <cell r="N155">
            <v>0</v>
          </cell>
          <cell r="O155">
            <v>0</v>
          </cell>
          <cell r="P155">
            <v>0</v>
          </cell>
          <cell r="Q155">
            <v>0</v>
          </cell>
          <cell r="R155">
            <v>0</v>
          </cell>
          <cell r="S155">
            <v>0</v>
          </cell>
          <cell r="U155">
            <v>0</v>
          </cell>
          <cell r="V155">
            <v>0</v>
          </cell>
          <cell r="W155">
            <v>0</v>
          </cell>
          <cell r="X155">
            <v>0</v>
          </cell>
          <cell r="Y155">
            <v>0</v>
          </cell>
          <cell r="Z155">
            <v>0</v>
          </cell>
        </row>
        <row r="156">
          <cell r="A156">
            <v>0</v>
          </cell>
          <cell r="B156">
            <v>0</v>
          </cell>
          <cell r="C156">
            <v>1154</v>
          </cell>
          <cell r="E156">
            <v>0</v>
          </cell>
          <cell r="F156">
            <v>0</v>
          </cell>
          <cell r="G156">
            <v>0</v>
          </cell>
          <cell r="H156">
            <v>0</v>
          </cell>
          <cell r="I156">
            <v>0</v>
          </cell>
          <cell r="J156">
            <v>0</v>
          </cell>
          <cell r="L156">
            <v>0</v>
          </cell>
          <cell r="N156">
            <v>0</v>
          </cell>
          <cell r="O156">
            <v>0</v>
          </cell>
          <cell r="P156">
            <v>0</v>
          </cell>
          <cell r="Q156">
            <v>0</v>
          </cell>
          <cell r="R156">
            <v>0</v>
          </cell>
          <cell r="S156">
            <v>0</v>
          </cell>
          <cell r="U156">
            <v>0</v>
          </cell>
          <cell r="V156">
            <v>0</v>
          </cell>
          <cell r="W156">
            <v>0</v>
          </cell>
          <cell r="X156">
            <v>0</v>
          </cell>
          <cell r="Y156">
            <v>0</v>
          </cell>
          <cell r="Z156">
            <v>0</v>
          </cell>
        </row>
        <row r="157">
          <cell r="A157">
            <v>0</v>
          </cell>
          <cell r="B157">
            <v>0</v>
          </cell>
          <cell r="C157">
            <v>1155</v>
          </cell>
          <cell r="E157">
            <v>0</v>
          </cell>
          <cell r="F157">
            <v>0</v>
          </cell>
          <cell r="G157">
            <v>0</v>
          </cell>
          <cell r="H157">
            <v>0</v>
          </cell>
          <cell r="I157">
            <v>0</v>
          </cell>
          <cell r="J157">
            <v>0</v>
          </cell>
          <cell r="L157">
            <v>0</v>
          </cell>
          <cell r="N157">
            <v>0</v>
          </cell>
          <cell r="O157">
            <v>0</v>
          </cell>
          <cell r="P157">
            <v>0</v>
          </cell>
          <cell r="Q157">
            <v>0</v>
          </cell>
          <cell r="R157">
            <v>0</v>
          </cell>
          <cell r="S157">
            <v>0</v>
          </cell>
          <cell r="U157">
            <v>0</v>
          </cell>
          <cell r="V157">
            <v>0</v>
          </cell>
          <cell r="W157">
            <v>0</v>
          </cell>
          <cell r="X157">
            <v>0</v>
          </cell>
          <cell r="Y157">
            <v>0</v>
          </cell>
          <cell r="Z157">
            <v>0</v>
          </cell>
        </row>
        <row r="158">
          <cell r="A158">
            <v>0</v>
          </cell>
          <cell r="B158">
            <v>0</v>
          </cell>
          <cell r="C158">
            <v>1156</v>
          </cell>
          <cell r="E158">
            <v>0</v>
          </cell>
          <cell r="F158">
            <v>0</v>
          </cell>
          <cell r="G158">
            <v>0</v>
          </cell>
          <cell r="H158">
            <v>0</v>
          </cell>
          <cell r="I158">
            <v>0</v>
          </cell>
          <cell r="J158">
            <v>0</v>
          </cell>
          <cell r="L158">
            <v>0</v>
          </cell>
          <cell r="N158">
            <v>0</v>
          </cell>
          <cell r="O158">
            <v>0</v>
          </cell>
          <cell r="P158">
            <v>0</v>
          </cell>
          <cell r="Q158">
            <v>0</v>
          </cell>
          <cell r="R158">
            <v>0</v>
          </cell>
          <cell r="S158">
            <v>0</v>
          </cell>
          <cell r="U158">
            <v>0</v>
          </cell>
          <cell r="V158">
            <v>0</v>
          </cell>
          <cell r="W158">
            <v>0</v>
          </cell>
          <cell r="X158">
            <v>0</v>
          </cell>
          <cell r="Y158">
            <v>0</v>
          </cell>
          <cell r="Z158">
            <v>0</v>
          </cell>
        </row>
        <row r="159">
          <cell r="A159">
            <v>0</v>
          </cell>
          <cell r="B159">
            <v>0</v>
          </cell>
          <cell r="C159">
            <v>1157</v>
          </cell>
          <cell r="E159">
            <v>0</v>
          </cell>
          <cell r="F159">
            <v>0</v>
          </cell>
          <cell r="G159">
            <v>0</v>
          </cell>
          <cell r="H159">
            <v>0</v>
          </cell>
          <cell r="I159">
            <v>0</v>
          </cell>
          <cell r="J159">
            <v>0</v>
          </cell>
          <cell r="L159">
            <v>0</v>
          </cell>
          <cell r="N159">
            <v>0</v>
          </cell>
          <cell r="O159">
            <v>0</v>
          </cell>
          <cell r="P159">
            <v>0</v>
          </cell>
          <cell r="Q159">
            <v>0</v>
          </cell>
          <cell r="R159">
            <v>0</v>
          </cell>
          <cell r="S159">
            <v>0</v>
          </cell>
          <cell r="U159">
            <v>0</v>
          </cell>
          <cell r="V159">
            <v>0</v>
          </cell>
          <cell r="W159">
            <v>0</v>
          </cell>
          <cell r="X159">
            <v>0</v>
          </cell>
          <cell r="Y159">
            <v>0</v>
          </cell>
          <cell r="Z159">
            <v>0</v>
          </cell>
        </row>
        <row r="160">
          <cell r="A160">
            <v>0</v>
          </cell>
          <cell r="B160">
            <v>0</v>
          </cell>
          <cell r="C160">
            <v>1158</v>
          </cell>
          <cell r="E160">
            <v>0</v>
          </cell>
          <cell r="F160">
            <v>0</v>
          </cell>
          <cell r="G160">
            <v>0</v>
          </cell>
          <cell r="H160">
            <v>0</v>
          </cell>
          <cell r="I160">
            <v>0</v>
          </cell>
          <cell r="J160">
            <v>0</v>
          </cell>
          <cell r="L160">
            <v>0</v>
          </cell>
          <cell r="N160">
            <v>0</v>
          </cell>
          <cell r="O160">
            <v>0</v>
          </cell>
          <cell r="P160">
            <v>0</v>
          </cell>
          <cell r="Q160">
            <v>0</v>
          </cell>
          <cell r="R160">
            <v>0</v>
          </cell>
          <cell r="S160">
            <v>0</v>
          </cell>
          <cell r="U160">
            <v>0</v>
          </cell>
          <cell r="V160">
            <v>0</v>
          </cell>
          <cell r="W160">
            <v>0</v>
          </cell>
          <cell r="X160">
            <v>0</v>
          </cell>
          <cell r="Y160">
            <v>0</v>
          </cell>
          <cell r="Z160">
            <v>0</v>
          </cell>
        </row>
        <row r="161">
          <cell r="A161">
            <v>0</v>
          </cell>
          <cell r="B161">
            <v>0</v>
          </cell>
          <cell r="C161">
            <v>1159</v>
          </cell>
          <cell r="E161">
            <v>0</v>
          </cell>
          <cell r="F161">
            <v>0</v>
          </cell>
          <cell r="G161">
            <v>0</v>
          </cell>
          <cell r="H161">
            <v>0</v>
          </cell>
          <cell r="I161">
            <v>0</v>
          </cell>
          <cell r="J161">
            <v>0</v>
          </cell>
          <cell r="L161">
            <v>0</v>
          </cell>
          <cell r="N161">
            <v>0</v>
          </cell>
          <cell r="O161">
            <v>0</v>
          </cell>
          <cell r="P161">
            <v>0</v>
          </cell>
          <cell r="Q161">
            <v>0</v>
          </cell>
          <cell r="R161">
            <v>0</v>
          </cell>
          <cell r="S161">
            <v>0</v>
          </cell>
          <cell r="U161">
            <v>0</v>
          </cell>
          <cell r="V161">
            <v>0</v>
          </cell>
          <cell r="W161">
            <v>0</v>
          </cell>
          <cell r="X161">
            <v>0</v>
          </cell>
          <cell r="Y161">
            <v>0</v>
          </cell>
          <cell r="Z161">
            <v>0</v>
          </cell>
        </row>
        <row r="162">
          <cell r="A162">
            <v>0</v>
          </cell>
          <cell r="B162">
            <v>0</v>
          </cell>
          <cell r="C162">
            <v>1160</v>
          </cell>
          <cell r="E162">
            <v>0</v>
          </cell>
          <cell r="F162">
            <v>0</v>
          </cell>
          <cell r="G162">
            <v>0</v>
          </cell>
          <cell r="H162">
            <v>0</v>
          </cell>
          <cell r="I162">
            <v>0</v>
          </cell>
          <cell r="J162">
            <v>0</v>
          </cell>
          <cell r="L162">
            <v>0</v>
          </cell>
          <cell r="N162">
            <v>0</v>
          </cell>
          <cell r="O162">
            <v>0</v>
          </cell>
          <cell r="P162">
            <v>0</v>
          </cell>
          <cell r="Q162">
            <v>0</v>
          </cell>
          <cell r="R162">
            <v>0</v>
          </cell>
          <cell r="S162">
            <v>0</v>
          </cell>
          <cell r="U162">
            <v>0</v>
          </cell>
          <cell r="V162">
            <v>0</v>
          </cell>
          <cell r="W162">
            <v>0</v>
          </cell>
          <cell r="X162">
            <v>0</v>
          </cell>
          <cell r="Y162">
            <v>0</v>
          </cell>
          <cell r="Z162">
            <v>0</v>
          </cell>
        </row>
        <row r="163">
          <cell r="A163">
            <v>0</v>
          </cell>
          <cell r="B163">
            <v>0</v>
          </cell>
          <cell r="C163">
            <v>1161</v>
          </cell>
          <cell r="E163">
            <v>0</v>
          </cell>
          <cell r="F163">
            <v>0</v>
          </cell>
          <cell r="G163">
            <v>0</v>
          </cell>
          <cell r="H163">
            <v>0</v>
          </cell>
          <cell r="I163">
            <v>0</v>
          </cell>
          <cell r="J163">
            <v>0</v>
          </cell>
          <cell r="L163">
            <v>0</v>
          </cell>
          <cell r="N163">
            <v>0</v>
          </cell>
          <cell r="O163">
            <v>0</v>
          </cell>
          <cell r="P163">
            <v>0</v>
          </cell>
          <cell r="Q163">
            <v>0</v>
          </cell>
          <cell r="R163">
            <v>0</v>
          </cell>
          <cell r="S163">
            <v>0</v>
          </cell>
          <cell r="U163">
            <v>0</v>
          </cell>
          <cell r="V163">
            <v>0</v>
          </cell>
          <cell r="W163">
            <v>0</v>
          </cell>
          <cell r="X163">
            <v>0</v>
          </cell>
          <cell r="Y163">
            <v>0</v>
          </cell>
          <cell r="Z163">
            <v>0</v>
          </cell>
        </row>
        <row r="164">
          <cell r="A164">
            <v>0</v>
          </cell>
          <cell r="B164">
            <v>0</v>
          </cell>
          <cell r="C164">
            <v>1162</v>
          </cell>
          <cell r="E164">
            <v>0</v>
          </cell>
          <cell r="F164">
            <v>0</v>
          </cell>
          <cell r="G164">
            <v>0</v>
          </cell>
          <cell r="H164">
            <v>0</v>
          </cell>
          <cell r="I164">
            <v>0</v>
          </cell>
          <cell r="J164">
            <v>0</v>
          </cell>
          <cell r="L164">
            <v>0</v>
          </cell>
          <cell r="N164">
            <v>0</v>
          </cell>
          <cell r="O164">
            <v>0</v>
          </cell>
          <cell r="P164">
            <v>0</v>
          </cell>
          <cell r="Q164">
            <v>0</v>
          </cell>
          <cell r="R164">
            <v>0</v>
          </cell>
          <cell r="S164">
            <v>0</v>
          </cell>
          <cell r="U164">
            <v>0</v>
          </cell>
          <cell r="V164">
            <v>0</v>
          </cell>
          <cell r="W164">
            <v>0</v>
          </cell>
          <cell r="X164">
            <v>0</v>
          </cell>
          <cell r="Y164">
            <v>0</v>
          </cell>
          <cell r="Z164">
            <v>0</v>
          </cell>
        </row>
        <row r="165">
          <cell r="A165">
            <v>0</v>
          </cell>
          <cell r="B165">
            <v>0</v>
          </cell>
          <cell r="C165">
            <v>1163</v>
          </cell>
          <cell r="E165">
            <v>0</v>
          </cell>
          <cell r="F165">
            <v>0</v>
          </cell>
          <cell r="G165">
            <v>0</v>
          </cell>
          <cell r="H165">
            <v>0</v>
          </cell>
          <cell r="I165">
            <v>0</v>
          </cell>
          <cell r="J165">
            <v>0</v>
          </cell>
          <cell r="L165">
            <v>0</v>
          </cell>
          <cell r="N165">
            <v>0</v>
          </cell>
          <cell r="O165">
            <v>0</v>
          </cell>
          <cell r="P165">
            <v>0</v>
          </cell>
          <cell r="Q165">
            <v>0</v>
          </cell>
          <cell r="R165">
            <v>0</v>
          </cell>
          <cell r="S165">
            <v>0</v>
          </cell>
          <cell r="U165">
            <v>0</v>
          </cell>
          <cell r="V165">
            <v>0</v>
          </cell>
          <cell r="W165">
            <v>0</v>
          </cell>
          <cell r="X165">
            <v>0</v>
          </cell>
          <cell r="Y165">
            <v>0</v>
          </cell>
          <cell r="Z165">
            <v>0</v>
          </cell>
        </row>
        <row r="166">
          <cell r="A166">
            <v>0</v>
          </cell>
          <cell r="B166">
            <v>0</v>
          </cell>
          <cell r="C166">
            <v>1164</v>
          </cell>
          <cell r="E166">
            <v>0</v>
          </cell>
          <cell r="F166">
            <v>0</v>
          </cell>
          <cell r="G166">
            <v>0</v>
          </cell>
          <cell r="H166">
            <v>0</v>
          </cell>
          <cell r="I166">
            <v>0</v>
          </cell>
          <cell r="J166">
            <v>0</v>
          </cell>
          <cell r="L166">
            <v>0</v>
          </cell>
          <cell r="N166">
            <v>0</v>
          </cell>
          <cell r="O166">
            <v>0</v>
          </cell>
          <cell r="P166">
            <v>0</v>
          </cell>
          <cell r="Q166">
            <v>0</v>
          </cell>
          <cell r="R166">
            <v>0</v>
          </cell>
          <cell r="S166">
            <v>0</v>
          </cell>
          <cell r="U166">
            <v>0</v>
          </cell>
          <cell r="V166">
            <v>0</v>
          </cell>
          <cell r="W166">
            <v>0</v>
          </cell>
          <cell r="X166">
            <v>0</v>
          </cell>
          <cell r="Y166">
            <v>0</v>
          </cell>
          <cell r="Z166">
            <v>0</v>
          </cell>
        </row>
        <row r="167">
          <cell r="A167">
            <v>0</v>
          </cell>
          <cell r="B167">
            <v>0</v>
          </cell>
          <cell r="C167">
            <v>1165</v>
          </cell>
          <cell r="E167">
            <v>0</v>
          </cell>
          <cell r="F167">
            <v>0</v>
          </cell>
          <cell r="G167">
            <v>0</v>
          </cell>
          <cell r="H167">
            <v>0</v>
          </cell>
          <cell r="I167">
            <v>0</v>
          </cell>
          <cell r="J167">
            <v>0</v>
          </cell>
          <cell r="L167">
            <v>0</v>
          </cell>
          <cell r="N167">
            <v>0</v>
          </cell>
          <cell r="O167">
            <v>0</v>
          </cell>
          <cell r="P167">
            <v>0</v>
          </cell>
          <cell r="Q167">
            <v>0</v>
          </cell>
          <cell r="R167">
            <v>0</v>
          </cell>
          <cell r="S167">
            <v>0</v>
          </cell>
          <cell r="U167">
            <v>0</v>
          </cell>
          <cell r="V167">
            <v>0</v>
          </cell>
          <cell r="W167">
            <v>0</v>
          </cell>
          <cell r="X167">
            <v>0</v>
          </cell>
          <cell r="Y167">
            <v>0</v>
          </cell>
          <cell r="Z167">
            <v>0</v>
          </cell>
        </row>
        <row r="168">
          <cell r="A168">
            <v>0</v>
          </cell>
          <cell r="B168">
            <v>0</v>
          </cell>
          <cell r="C168">
            <v>1166</v>
          </cell>
          <cell r="E168">
            <v>0</v>
          </cell>
          <cell r="F168">
            <v>0</v>
          </cell>
          <cell r="G168">
            <v>0</v>
          </cell>
          <cell r="H168">
            <v>0</v>
          </cell>
          <cell r="I168">
            <v>0</v>
          </cell>
          <cell r="J168">
            <v>0</v>
          </cell>
          <cell r="L168">
            <v>0</v>
          </cell>
          <cell r="N168">
            <v>0</v>
          </cell>
          <cell r="O168">
            <v>0</v>
          </cell>
          <cell r="P168">
            <v>0</v>
          </cell>
          <cell r="Q168">
            <v>0</v>
          </cell>
          <cell r="R168">
            <v>0</v>
          </cell>
          <cell r="S168">
            <v>0</v>
          </cell>
          <cell r="U168">
            <v>0</v>
          </cell>
          <cell r="V168">
            <v>0</v>
          </cell>
          <cell r="W168">
            <v>0</v>
          </cell>
          <cell r="X168">
            <v>0</v>
          </cell>
          <cell r="Y168">
            <v>0</v>
          </cell>
          <cell r="Z168">
            <v>0</v>
          </cell>
        </row>
        <row r="169">
          <cell r="A169">
            <v>0</v>
          </cell>
          <cell r="B169">
            <v>0</v>
          </cell>
          <cell r="C169">
            <v>1167</v>
          </cell>
          <cell r="E169">
            <v>0</v>
          </cell>
          <cell r="F169">
            <v>0</v>
          </cell>
          <cell r="G169">
            <v>0</v>
          </cell>
          <cell r="H169">
            <v>0</v>
          </cell>
          <cell r="I169">
            <v>0</v>
          </cell>
          <cell r="J169">
            <v>0</v>
          </cell>
          <cell r="L169">
            <v>0</v>
          </cell>
          <cell r="N169">
            <v>0</v>
          </cell>
          <cell r="O169">
            <v>0</v>
          </cell>
          <cell r="P169">
            <v>0</v>
          </cell>
          <cell r="Q169">
            <v>0</v>
          </cell>
          <cell r="R169">
            <v>0</v>
          </cell>
          <cell r="S169">
            <v>0</v>
          </cell>
          <cell r="U169">
            <v>0</v>
          </cell>
          <cell r="V169">
            <v>0</v>
          </cell>
          <cell r="W169">
            <v>0</v>
          </cell>
          <cell r="X169">
            <v>0</v>
          </cell>
          <cell r="Y169">
            <v>0</v>
          </cell>
          <cell r="Z169">
            <v>0</v>
          </cell>
        </row>
        <row r="170">
          <cell r="A170">
            <v>0</v>
          </cell>
          <cell r="B170">
            <v>0</v>
          </cell>
          <cell r="C170">
            <v>1168</v>
          </cell>
          <cell r="E170">
            <v>0</v>
          </cell>
          <cell r="F170">
            <v>0</v>
          </cell>
          <cell r="G170">
            <v>0</v>
          </cell>
          <cell r="H170">
            <v>0</v>
          </cell>
          <cell r="I170">
            <v>0</v>
          </cell>
          <cell r="J170">
            <v>0</v>
          </cell>
          <cell r="L170">
            <v>0</v>
          </cell>
          <cell r="N170">
            <v>0</v>
          </cell>
          <cell r="O170">
            <v>0</v>
          </cell>
          <cell r="P170">
            <v>0</v>
          </cell>
          <cell r="Q170">
            <v>0</v>
          </cell>
          <cell r="R170">
            <v>0</v>
          </cell>
          <cell r="S170">
            <v>0</v>
          </cell>
          <cell r="U170">
            <v>0</v>
          </cell>
          <cell r="V170">
            <v>0</v>
          </cell>
          <cell r="W170">
            <v>0</v>
          </cell>
          <cell r="X170">
            <v>0</v>
          </cell>
          <cell r="Y170">
            <v>0</v>
          </cell>
          <cell r="Z170">
            <v>0</v>
          </cell>
        </row>
        <row r="171">
          <cell r="A171">
            <v>0</v>
          </cell>
          <cell r="B171">
            <v>0</v>
          </cell>
          <cell r="C171">
            <v>1169</v>
          </cell>
          <cell r="E171">
            <v>0</v>
          </cell>
          <cell r="F171">
            <v>0</v>
          </cell>
          <cell r="G171">
            <v>0</v>
          </cell>
          <cell r="H171">
            <v>0</v>
          </cell>
          <cell r="I171">
            <v>0</v>
          </cell>
          <cell r="J171">
            <v>0</v>
          </cell>
          <cell r="L171">
            <v>0</v>
          </cell>
          <cell r="N171">
            <v>0</v>
          </cell>
          <cell r="O171">
            <v>0</v>
          </cell>
          <cell r="P171">
            <v>0</v>
          </cell>
          <cell r="Q171">
            <v>0</v>
          </cell>
          <cell r="R171">
            <v>0</v>
          </cell>
          <cell r="S171">
            <v>0</v>
          </cell>
          <cell r="U171">
            <v>0</v>
          </cell>
          <cell r="V171">
            <v>0</v>
          </cell>
          <cell r="W171">
            <v>0</v>
          </cell>
          <cell r="X171">
            <v>0</v>
          </cell>
          <cell r="Y171">
            <v>0</v>
          </cell>
          <cell r="Z171">
            <v>0</v>
          </cell>
        </row>
        <row r="172">
          <cell r="A172">
            <v>0</v>
          </cell>
          <cell r="B172">
            <v>0</v>
          </cell>
          <cell r="C172">
            <v>1170</v>
          </cell>
          <cell r="E172">
            <v>0</v>
          </cell>
          <cell r="F172">
            <v>0</v>
          </cell>
          <cell r="G172">
            <v>0</v>
          </cell>
          <cell r="H172">
            <v>0</v>
          </cell>
          <cell r="I172">
            <v>0</v>
          </cell>
          <cell r="J172">
            <v>0</v>
          </cell>
          <cell r="L172">
            <v>0</v>
          </cell>
          <cell r="N172">
            <v>0</v>
          </cell>
          <cell r="O172">
            <v>0</v>
          </cell>
          <cell r="P172">
            <v>0</v>
          </cell>
          <cell r="Q172">
            <v>0</v>
          </cell>
          <cell r="R172">
            <v>0</v>
          </cell>
          <cell r="S172">
            <v>0</v>
          </cell>
          <cell r="U172">
            <v>0</v>
          </cell>
          <cell r="V172">
            <v>0</v>
          </cell>
          <cell r="W172">
            <v>0</v>
          </cell>
          <cell r="X172">
            <v>0</v>
          </cell>
          <cell r="Y172">
            <v>0</v>
          </cell>
          <cell r="Z172">
            <v>0</v>
          </cell>
        </row>
        <row r="173">
          <cell r="A173">
            <v>0</v>
          </cell>
          <cell r="B173">
            <v>0</v>
          </cell>
          <cell r="C173">
            <v>1171</v>
          </cell>
          <cell r="E173">
            <v>0</v>
          </cell>
          <cell r="F173">
            <v>0</v>
          </cell>
          <cell r="G173">
            <v>0</v>
          </cell>
          <cell r="H173">
            <v>0</v>
          </cell>
          <cell r="I173">
            <v>0</v>
          </cell>
          <cell r="J173">
            <v>0</v>
          </cell>
          <cell r="L173">
            <v>0</v>
          </cell>
          <cell r="N173">
            <v>0</v>
          </cell>
          <cell r="O173">
            <v>0</v>
          </cell>
          <cell r="P173">
            <v>0</v>
          </cell>
          <cell r="Q173">
            <v>0</v>
          </cell>
          <cell r="R173">
            <v>0</v>
          </cell>
          <cell r="S173">
            <v>0</v>
          </cell>
          <cell r="U173">
            <v>0</v>
          </cell>
          <cell r="V173">
            <v>0</v>
          </cell>
          <cell r="W173">
            <v>0</v>
          </cell>
          <cell r="X173">
            <v>0</v>
          </cell>
          <cell r="Y173">
            <v>0</v>
          </cell>
          <cell r="Z173">
            <v>0</v>
          </cell>
        </row>
        <row r="174">
          <cell r="A174">
            <v>0</v>
          </cell>
          <cell r="B174">
            <v>0</v>
          </cell>
          <cell r="C174">
            <v>1172</v>
          </cell>
          <cell r="E174">
            <v>0</v>
          </cell>
          <cell r="F174">
            <v>0</v>
          </cell>
          <cell r="G174">
            <v>0</v>
          </cell>
          <cell r="H174">
            <v>0</v>
          </cell>
          <cell r="I174">
            <v>0</v>
          </cell>
          <cell r="J174">
            <v>0</v>
          </cell>
          <cell r="L174">
            <v>0</v>
          </cell>
          <cell r="N174">
            <v>0</v>
          </cell>
          <cell r="O174">
            <v>0</v>
          </cell>
          <cell r="P174">
            <v>0</v>
          </cell>
          <cell r="Q174">
            <v>0</v>
          </cell>
          <cell r="R174">
            <v>0</v>
          </cell>
          <cell r="S174">
            <v>0</v>
          </cell>
          <cell r="U174">
            <v>0</v>
          </cell>
          <cell r="V174">
            <v>0</v>
          </cell>
          <cell r="W174">
            <v>0</v>
          </cell>
          <cell r="X174">
            <v>0</v>
          </cell>
          <cell r="Y174">
            <v>0</v>
          </cell>
          <cell r="Z174">
            <v>0</v>
          </cell>
        </row>
        <row r="175">
          <cell r="A175">
            <v>0</v>
          </cell>
          <cell r="B175">
            <v>0</v>
          </cell>
          <cell r="C175">
            <v>1173</v>
          </cell>
          <cell r="E175">
            <v>0</v>
          </cell>
          <cell r="F175">
            <v>0</v>
          </cell>
          <cell r="G175">
            <v>0</v>
          </cell>
          <cell r="H175">
            <v>0</v>
          </cell>
          <cell r="I175">
            <v>0</v>
          </cell>
          <cell r="J175">
            <v>0</v>
          </cell>
          <cell r="L175">
            <v>0</v>
          </cell>
          <cell r="N175">
            <v>0</v>
          </cell>
          <cell r="O175">
            <v>0</v>
          </cell>
          <cell r="P175">
            <v>0</v>
          </cell>
          <cell r="Q175">
            <v>0</v>
          </cell>
          <cell r="R175">
            <v>0</v>
          </cell>
          <cell r="S175">
            <v>0</v>
          </cell>
          <cell r="U175">
            <v>0</v>
          </cell>
          <cell r="V175">
            <v>0</v>
          </cell>
          <cell r="W175">
            <v>0</v>
          </cell>
          <cell r="X175">
            <v>0</v>
          </cell>
          <cell r="Y175">
            <v>0</v>
          </cell>
          <cell r="Z175">
            <v>0</v>
          </cell>
        </row>
        <row r="176">
          <cell r="A176">
            <v>0</v>
          </cell>
          <cell r="B176">
            <v>0</v>
          </cell>
          <cell r="C176">
            <v>1174</v>
          </cell>
          <cell r="E176">
            <v>0</v>
          </cell>
          <cell r="F176">
            <v>0</v>
          </cell>
          <cell r="G176">
            <v>0</v>
          </cell>
          <cell r="H176">
            <v>0</v>
          </cell>
          <cell r="I176">
            <v>0</v>
          </cell>
          <cell r="J176">
            <v>0</v>
          </cell>
          <cell r="L176">
            <v>0</v>
          </cell>
          <cell r="N176">
            <v>0</v>
          </cell>
          <cell r="O176">
            <v>0</v>
          </cell>
          <cell r="P176">
            <v>0</v>
          </cell>
          <cell r="Q176">
            <v>0</v>
          </cell>
          <cell r="R176">
            <v>0</v>
          </cell>
          <cell r="S176">
            <v>0</v>
          </cell>
          <cell r="U176">
            <v>0</v>
          </cell>
          <cell r="V176">
            <v>0</v>
          </cell>
          <cell r="W176">
            <v>0</v>
          </cell>
          <cell r="X176">
            <v>0</v>
          </cell>
          <cell r="Y176">
            <v>0</v>
          </cell>
          <cell r="Z176">
            <v>0</v>
          </cell>
        </row>
        <row r="177">
          <cell r="A177">
            <v>0</v>
          </cell>
          <cell r="B177">
            <v>0</v>
          </cell>
          <cell r="C177">
            <v>1175</v>
          </cell>
          <cell r="E177">
            <v>0</v>
          </cell>
          <cell r="F177">
            <v>0</v>
          </cell>
          <cell r="G177">
            <v>0</v>
          </cell>
          <cell r="H177">
            <v>0</v>
          </cell>
          <cell r="I177">
            <v>0</v>
          </cell>
          <cell r="J177">
            <v>0</v>
          </cell>
          <cell r="L177">
            <v>0</v>
          </cell>
          <cell r="N177">
            <v>0</v>
          </cell>
          <cell r="O177">
            <v>0</v>
          </cell>
          <cell r="P177">
            <v>0</v>
          </cell>
          <cell r="Q177">
            <v>0</v>
          </cell>
          <cell r="R177">
            <v>0</v>
          </cell>
          <cell r="S177">
            <v>0</v>
          </cell>
          <cell r="U177">
            <v>0</v>
          </cell>
          <cell r="V177">
            <v>0</v>
          </cell>
          <cell r="W177">
            <v>0</v>
          </cell>
          <cell r="X177">
            <v>0</v>
          </cell>
          <cell r="Y177">
            <v>0</v>
          </cell>
          <cell r="Z177">
            <v>0</v>
          </cell>
        </row>
        <row r="178">
          <cell r="A178">
            <v>0</v>
          </cell>
          <cell r="B178">
            <v>0</v>
          </cell>
          <cell r="C178">
            <v>1176</v>
          </cell>
          <cell r="E178">
            <v>0</v>
          </cell>
          <cell r="F178">
            <v>0</v>
          </cell>
          <cell r="G178">
            <v>0</v>
          </cell>
          <cell r="H178">
            <v>0</v>
          </cell>
          <cell r="I178">
            <v>0</v>
          </cell>
          <cell r="J178">
            <v>0</v>
          </cell>
          <cell r="L178">
            <v>0</v>
          </cell>
          <cell r="N178">
            <v>0</v>
          </cell>
          <cell r="O178">
            <v>0</v>
          </cell>
          <cell r="P178">
            <v>0</v>
          </cell>
          <cell r="Q178">
            <v>0</v>
          </cell>
          <cell r="R178">
            <v>0</v>
          </cell>
          <cell r="S178">
            <v>0</v>
          </cell>
          <cell r="U178">
            <v>0</v>
          </cell>
          <cell r="V178">
            <v>0</v>
          </cell>
          <cell r="W178">
            <v>0</v>
          </cell>
          <cell r="X178">
            <v>0</v>
          </cell>
          <cell r="Y178">
            <v>0</v>
          </cell>
          <cell r="Z178">
            <v>0</v>
          </cell>
        </row>
        <row r="179">
          <cell r="A179">
            <v>0</v>
          </cell>
          <cell r="B179">
            <v>0</v>
          </cell>
          <cell r="C179">
            <v>1177</v>
          </cell>
          <cell r="E179">
            <v>0</v>
          </cell>
          <cell r="F179">
            <v>0</v>
          </cell>
          <cell r="G179">
            <v>0</v>
          </cell>
          <cell r="H179">
            <v>0</v>
          </cell>
          <cell r="I179">
            <v>0</v>
          </cell>
          <cell r="J179">
            <v>0</v>
          </cell>
          <cell r="L179">
            <v>0</v>
          </cell>
          <cell r="N179">
            <v>0</v>
          </cell>
          <cell r="O179">
            <v>0</v>
          </cell>
          <cell r="P179">
            <v>0</v>
          </cell>
          <cell r="Q179">
            <v>0</v>
          </cell>
          <cell r="R179">
            <v>0</v>
          </cell>
          <cell r="S179">
            <v>0</v>
          </cell>
          <cell r="U179">
            <v>0</v>
          </cell>
          <cell r="V179">
            <v>0</v>
          </cell>
          <cell r="W179">
            <v>0</v>
          </cell>
          <cell r="X179">
            <v>0</v>
          </cell>
          <cell r="Y179">
            <v>0</v>
          </cell>
          <cell r="Z179">
            <v>0</v>
          </cell>
        </row>
        <row r="180">
          <cell r="A180">
            <v>0</v>
          </cell>
          <cell r="B180">
            <v>0</v>
          </cell>
          <cell r="C180">
            <v>1178</v>
          </cell>
          <cell r="E180">
            <v>0</v>
          </cell>
          <cell r="F180">
            <v>0</v>
          </cell>
          <cell r="G180">
            <v>0</v>
          </cell>
          <cell r="H180">
            <v>0</v>
          </cell>
          <cell r="I180">
            <v>0</v>
          </cell>
          <cell r="J180">
            <v>0</v>
          </cell>
          <cell r="L180">
            <v>0</v>
          </cell>
          <cell r="N180">
            <v>0</v>
          </cell>
          <cell r="O180">
            <v>0</v>
          </cell>
          <cell r="P180">
            <v>0</v>
          </cell>
          <cell r="Q180">
            <v>0</v>
          </cell>
          <cell r="R180">
            <v>0</v>
          </cell>
          <cell r="S180">
            <v>0</v>
          </cell>
          <cell r="U180">
            <v>0</v>
          </cell>
          <cell r="V180">
            <v>0</v>
          </cell>
          <cell r="W180">
            <v>0</v>
          </cell>
          <cell r="X180">
            <v>0</v>
          </cell>
          <cell r="Y180">
            <v>0</v>
          </cell>
          <cell r="Z180">
            <v>0</v>
          </cell>
        </row>
        <row r="181">
          <cell r="A181">
            <v>0</v>
          </cell>
          <cell r="B181">
            <v>0</v>
          </cell>
          <cell r="C181">
            <v>1179</v>
          </cell>
          <cell r="E181">
            <v>0</v>
          </cell>
          <cell r="F181">
            <v>0</v>
          </cell>
          <cell r="G181">
            <v>0</v>
          </cell>
          <cell r="H181">
            <v>0</v>
          </cell>
          <cell r="I181">
            <v>0</v>
          </cell>
          <cell r="J181">
            <v>0</v>
          </cell>
          <cell r="L181">
            <v>0</v>
          </cell>
          <cell r="N181">
            <v>0</v>
          </cell>
          <cell r="O181">
            <v>0</v>
          </cell>
          <cell r="P181">
            <v>0</v>
          </cell>
          <cell r="Q181">
            <v>0</v>
          </cell>
          <cell r="R181">
            <v>0</v>
          </cell>
          <cell r="S181">
            <v>0</v>
          </cell>
          <cell r="U181">
            <v>0</v>
          </cell>
          <cell r="V181">
            <v>0</v>
          </cell>
          <cell r="W181">
            <v>0</v>
          </cell>
          <cell r="X181">
            <v>0</v>
          </cell>
          <cell r="Y181">
            <v>0</v>
          </cell>
          <cell r="Z181">
            <v>0</v>
          </cell>
        </row>
        <row r="182">
          <cell r="A182">
            <v>0</v>
          </cell>
          <cell r="B182">
            <v>0</v>
          </cell>
          <cell r="C182">
            <v>1180</v>
          </cell>
          <cell r="E182">
            <v>0</v>
          </cell>
          <cell r="F182">
            <v>0</v>
          </cell>
          <cell r="G182">
            <v>0</v>
          </cell>
          <cell r="H182">
            <v>0</v>
          </cell>
          <cell r="I182">
            <v>0</v>
          </cell>
          <cell r="J182">
            <v>0</v>
          </cell>
          <cell r="L182">
            <v>0</v>
          </cell>
          <cell r="N182">
            <v>0</v>
          </cell>
          <cell r="O182">
            <v>0</v>
          </cell>
          <cell r="P182">
            <v>0</v>
          </cell>
          <cell r="Q182">
            <v>0</v>
          </cell>
          <cell r="R182">
            <v>0</v>
          </cell>
          <cell r="S182">
            <v>0</v>
          </cell>
          <cell r="U182">
            <v>0</v>
          </cell>
          <cell r="V182">
            <v>0</v>
          </cell>
          <cell r="W182">
            <v>0</v>
          </cell>
          <cell r="X182">
            <v>0</v>
          </cell>
          <cell r="Y182">
            <v>0</v>
          </cell>
          <cell r="Z182">
            <v>0</v>
          </cell>
        </row>
        <row r="183">
          <cell r="A183">
            <v>0</v>
          </cell>
          <cell r="B183">
            <v>0</v>
          </cell>
          <cell r="C183">
            <v>1181</v>
          </cell>
          <cell r="E183">
            <v>0</v>
          </cell>
          <cell r="F183">
            <v>0</v>
          </cell>
          <cell r="G183">
            <v>0</v>
          </cell>
          <cell r="H183">
            <v>0</v>
          </cell>
          <cell r="I183">
            <v>0</v>
          </cell>
          <cell r="J183">
            <v>0</v>
          </cell>
          <cell r="L183">
            <v>0</v>
          </cell>
          <cell r="N183">
            <v>0</v>
          </cell>
          <cell r="O183">
            <v>0</v>
          </cell>
          <cell r="P183">
            <v>0</v>
          </cell>
          <cell r="Q183">
            <v>0</v>
          </cell>
          <cell r="R183">
            <v>0</v>
          </cell>
          <cell r="S183">
            <v>0</v>
          </cell>
          <cell r="U183">
            <v>0</v>
          </cell>
          <cell r="V183">
            <v>0</v>
          </cell>
          <cell r="W183">
            <v>0</v>
          </cell>
          <cell r="X183">
            <v>0</v>
          </cell>
          <cell r="Y183">
            <v>0</v>
          </cell>
          <cell r="Z183">
            <v>0</v>
          </cell>
        </row>
        <row r="184">
          <cell r="A184">
            <v>0</v>
          </cell>
          <cell r="B184">
            <v>0</v>
          </cell>
          <cell r="C184">
            <v>1182</v>
          </cell>
          <cell r="E184">
            <v>0</v>
          </cell>
          <cell r="F184">
            <v>0</v>
          </cell>
          <cell r="G184">
            <v>0</v>
          </cell>
          <cell r="H184">
            <v>0</v>
          </cell>
          <cell r="I184">
            <v>0</v>
          </cell>
          <cell r="J184">
            <v>0</v>
          </cell>
          <cell r="L184">
            <v>0</v>
          </cell>
          <cell r="N184">
            <v>0</v>
          </cell>
          <cell r="O184">
            <v>0</v>
          </cell>
          <cell r="P184">
            <v>0</v>
          </cell>
          <cell r="Q184">
            <v>0</v>
          </cell>
          <cell r="R184">
            <v>0</v>
          </cell>
          <cell r="S184">
            <v>0</v>
          </cell>
          <cell r="U184">
            <v>0</v>
          </cell>
          <cell r="V184">
            <v>0</v>
          </cell>
          <cell r="W184">
            <v>0</v>
          </cell>
          <cell r="X184">
            <v>0</v>
          </cell>
          <cell r="Y184">
            <v>0</v>
          </cell>
          <cell r="Z184">
            <v>0</v>
          </cell>
        </row>
        <row r="185">
          <cell r="A185">
            <v>0</v>
          </cell>
          <cell r="B185">
            <v>0</v>
          </cell>
          <cell r="C185">
            <v>1183</v>
          </cell>
          <cell r="E185">
            <v>0</v>
          </cell>
          <cell r="F185">
            <v>0</v>
          </cell>
          <cell r="G185">
            <v>0</v>
          </cell>
          <cell r="H185">
            <v>0</v>
          </cell>
          <cell r="I185">
            <v>0</v>
          </cell>
          <cell r="J185">
            <v>0</v>
          </cell>
          <cell r="L185">
            <v>0</v>
          </cell>
          <cell r="N185">
            <v>0</v>
          </cell>
          <cell r="O185">
            <v>0</v>
          </cell>
          <cell r="P185">
            <v>0</v>
          </cell>
          <cell r="Q185">
            <v>0</v>
          </cell>
          <cell r="R185">
            <v>0</v>
          </cell>
          <cell r="S185">
            <v>0</v>
          </cell>
          <cell r="U185">
            <v>0</v>
          </cell>
          <cell r="V185">
            <v>0</v>
          </cell>
          <cell r="W185">
            <v>0</v>
          </cell>
          <cell r="X185">
            <v>0</v>
          </cell>
          <cell r="Y185">
            <v>0</v>
          </cell>
          <cell r="Z185">
            <v>0</v>
          </cell>
        </row>
        <row r="186">
          <cell r="A186">
            <v>0</v>
          </cell>
          <cell r="B186">
            <v>0</v>
          </cell>
          <cell r="C186">
            <v>1184</v>
          </cell>
          <cell r="E186">
            <v>0</v>
          </cell>
          <cell r="F186">
            <v>0</v>
          </cell>
          <cell r="G186">
            <v>0</v>
          </cell>
          <cell r="H186">
            <v>0</v>
          </cell>
          <cell r="I186">
            <v>0</v>
          </cell>
          <cell r="J186">
            <v>0</v>
          </cell>
          <cell r="L186">
            <v>0</v>
          </cell>
          <cell r="N186">
            <v>0</v>
          </cell>
          <cell r="O186">
            <v>0</v>
          </cell>
          <cell r="P186">
            <v>0</v>
          </cell>
          <cell r="Q186">
            <v>0</v>
          </cell>
          <cell r="R186">
            <v>0</v>
          </cell>
          <cell r="S186">
            <v>0</v>
          </cell>
          <cell r="U186">
            <v>0</v>
          </cell>
          <cell r="V186">
            <v>0</v>
          </cell>
          <cell r="W186">
            <v>0</v>
          </cell>
          <cell r="X186">
            <v>0</v>
          </cell>
          <cell r="Y186">
            <v>0</v>
          </cell>
          <cell r="Z186">
            <v>0</v>
          </cell>
        </row>
        <row r="187">
          <cell r="A187">
            <v>0</v>
          </cell>
          <cell r="B187">
            <v>0</v>
          </cell>
          <cell r="C187">
            <v>1185</v>
          </cell>
          <cell r="E187">
            <v>0</v>
          </cell>
          <cell r="F187">
            <v>0</v>
          </cell>
          <cell r="G187">
            <v>0</v>
          </cell>
          <cell r="H187">
            <v>0</v>
          </cell>
          <cell r="I187">
            <v>0</v>
          </cell>
          <cell r="J187">
            <v>0</v>
          </cell>
          <cell r="L187">
            <v>0</v>
          </cell>
          <cell r="N187">
            <v>0</v>
          </cell>
          <cell r="O187">
            <v>0</v>
          </cell>
          <cell r="P187">
            <v>0</v>
          </cell>
          <cell r="Q187">
            <v>0</v>
          </cell>
          <cell r="R187">
            <v>0</v>
          </cell>
          <cell r="S187">
            <v>0</v>
          </cell>
          <cell r="U187">
            <v>0</v>
          </cell>
          <cell r="V187">
            <v>0</v>
          </cell>
          <cell r="W187">
            <v>0</v>
          </cell>
          <cell r="X187">
            <v>0</v>
          </cell>
          <cell r="Y187">
            <v>0</v>
          </cell>
          <cell r="Z187">
            <v>0</v>
          </cell>
        </row>
        <row r="188">
          <cell r="A188">
            <v>0</v>
          </cell>
          <cell r="B188">
            <v>0</v>
          </cell>
          <cell r="C188">
            <v>1186</v>
          </cell>
          <cell r="E188">
            <v>0</v>
          </cell>
          <cell r="F188">
            <v>0</v>
          </cell>
          <cell r="G188">
            <v>0</v>
          </cell>
          <cell r="H188">
            <v>0</v>
          </cell>
          <cell r="I188">
            <v>0</v>
          </cell>
          <cell r="J188">
            <v>0</v>
          </cell>
          <cell r="L188">
            <v>0</v>
          </cell>
          <cell r="N188">
            <v>0</v>
          </cell>
          <cell r="O188">
            <v>0</v>
          </cell>
          <cell r="P188">
            <v>0</v>
          </cell>
          <cell r="Q188">
            <v>0</v>
          </cell>
          <cell r="R188">
            <v>0</v>
          </cell>
          <cell r="S188">
            <v>0</v>
          </cell>
          <cell r="U188">
            <v>0</v>
          </cell>
          <cell r="V188">
            <v>0</v>
          </cell>
          <cell r="W188">
            <v>0</v>
          </cell>
          <cell r="X188">
            <v>0</v>
          </cell>
          <cell r="Y188">
            <v>0</v>
          </cell>
          <cell r="Z188">
            <v>0</v>
          </cell>
        </row>
        <row r="189">
          <cell r="A189">
            <v>0</v>
          </cell>
          <cell r="B189">
            <v>0</v>
          </cell>
          <cell r="C189">
            <v>1187</v>
          </cell>
          <cell r="E189">
            <v>0</v>
          </cell>
          <cell r="F189">
            <v>0</v>
          </cell>
          <cell r="G189">
            <v>0</v>
          </cell>
          <cell r="H189">
            <v>0</v>
          </cell>
          <cell r="I189">
            <v>0</v>
          </cell>
          <cell r="J189">
            <v>0</v>
          </cell>
          <cell r="L189">
            <v>0</v>
          </cell>
          <cell r="N189">
            <v>0</v>
          </cell>
          <cell r="O189">
            <v>0</v>
          </cell>
          <cell r="P189">
            <v>0</v>
          </cell>
          <cell r="Q189">
            <v>0</v>
          </cell>
          <cell r="R189">
            <v>0</v>
          </cell>
          <cell r="S189">
            <v>0</v>
          </cell>
          <cell r="U189">
            <v>0</v>
          </cell>
          <cell r="V189">
            <v>0</v>
          </cell>
          <cell r="W189">
            <v>0</v>
          </cell>
          <cell r="X189">
            <v>0</v>
          </cell>
          <cell r="Y189">
            <v>0</v>
          </cell>
          <cell r="Z189">
            <v>0</v>
          </cell>
        </row>
        <row r="190">
          <cell r="A190">
            <v>0</v>
          </cell>
          <cell r="B190">
            <v>0</v>
          </cell>
          <cell r="C190">
            <v>1188</v>
          </cell>
          <cell r="E190">
            <v>0</v>
          </cell>
          <cell r="F190">
            <v>0</v>
          </cell>
          <cell r="G190">
            <v>0</v>
          </cell>
          <cell r="H190">
            <v>0</v>
          </cell>
          <cell r="I190">
            <v>0</v>
          </cell>
          <cell r="J190">
            <v>0</v>
          </cell>
          <cell r="L190">
            <v>0</v>
          </cell>
          <cell r="N190">
            <v>0</v>
          </cell>
          <cell r="O190">
            <v>0</v>
          </cell>
          <cell r="P190">
            <v>0</v>
          </cell>
          <cell r="Q190">
            <v>0</v>
          </cell>
          <cell r="R190">
            <v>0</v>
          </cell>
          <cell r="S190">
            <v>0</v>
          </cell>
          <cell r="U190">
            <v>0</v>
          </cell>
          <cell r="V190">
            <v>0</v>
          </cell>
          <cell r="W190">
            <v>0</v>
          </cell>
          <cell r="X190">
            <v>0</v>
          </cell>
          <cell r="Y190">
            <v>0</v>
          </cell>
          <cell r="Z190">
            <v>0</v>
          </cell>
        </row>
        <row r="191">
          <cell r="A191">
            <v>0</v>
          </cell>
          <cell r="B191">
            <v>0</v>
          </cell>
          <cell r="C191">
            <v>1189</v>
          </cell>
          <cell r="E191">
            <v>0</v>
          </cell>
          <cell r="F191">
            <v>0</v>
          </cell>
          <cell r="G191">
            <v>0</v>
          </cell>
          <cell r="H191">
            <v>0</v>
          </cell>
          <cell r="I191">
            <v>0</v>
          </cell>
          <cell r="J191">
            <v>0</v>
          </cell>
          <cell r="L191">
            <v>0</v>
          </cell>
          <cell r="N191">
            <v>0</v>
          </cell>
          <cell r="O191">
            <v>0</v>
          </cell>
          <cell r="P191">
            <v>0</v>
          </cell>
          <cell r="Q191">
            <v>0</v>
          </cell>
          <cell r="R191">
            <v>0</v>
          </cell>
          <cell r="S191">
            <v>0</v>
          </cell>
          <cell r="U191">
            <v>0</v>
          </cell>
          <cell r="V191">
            <v>0</v>
          </cell>
          <cell r="W191">
            <v>0</v>
          </cell>
          <cell r="X191">
            <v>0</v>
          </cell>
          <cell r="Y191">
            <v>0</v>
          </cell>
          <cell r="Z191">
            <v>0</v>
          </cell>
        </row>
        <row r="192">
          <cell r="A192">
            <v>0</v>
          </cell>
          <cell r="B192">
            <v>0</v>
          </cell>
          <cell r="C192">
            <v>1190</v>
          </cell>
          <cell r="E192">
            <v>0</v>
          </cell>
          <cell r="F192">
            <v>0</v>
          </cell>
          <cell r="G192">
            <v>0</v>
          </cell>
          <cell r="H192">
            <v>0</v>
          </cell>
          <cell r="I192">
            <v>0</v>
          </cell>
          <cell r="J192">
            <v>0</v>
          </cell>
          <cell r="L192">
            <v>0</v>
          </cell>
          <cell r="N192">
            <v>0</v>
          </cell>
          <cell r="O192">
            <v>0</v>
          </cell>
          <cell r="P192">
            <v>0</v>
          </cell>
          <cell r="Q192">
            <v>0</v>
          </cell>
          <cell r="R192">
            <v>0</v>
          </cell>
          <cell r="S192">
            <v>0</v>
          </cell>
          <cell r="U192">
            <v>0</v>
          </cell>
          <cell r="V192">
            <v>0</v>
          </cell>
          <cell r="W192">
            <v>0</v>
          </cell>
          <cell r="X192">
            <v>0</v>
          </cell>
          <cell r="Y192">
            <v>0</v>
          </cell>
          <cell r="Z192">
            <v>0</v>
          </cell>
        </row>
        <row r="193">
          <cell r="A193">
            <v>0</v>
          </cell>
          <cell r="B193">
            <v>0</v>
          </cell>
          <cell r="C193">
            <v>1191</v>
          </cell>
          <cell r="E193">
            <v>0</v>
          </cell>
          <cell r="F193">
            <v>0</v>
          </cell>
          <cell r="G193">
            <v>0</v>
          </cell>
          <cell r="H193">
            <v>0</v>
          </cell>
          <cell r="I193">
            <v>0</v>
          </cell>
          <cell r="J193">
            <v>0</v>
          </cell>
          <cell r="L193">
            <v>0</v>
          </cell>
          <cell r="N193">
            <v>0</v>
          </cell>
          <cell r="O193">
            <v>0</v>
          </cell>
          <cell r="P193">
            <v>0</v>
          </cell>
          <cell r="Q193">
            <v>0</v>
          </cell>
          <cell r="R193">
            <v>0</v>
          </cell>
          <cell r="S193">
            <v>0</v>
          </cell>
          <cell r="U193">
            <v>0</v>
          </cell>
          <cell r="V193">
            <v>0</v>
          </cell>
          <cell r="W193">
            <v>0</v>
          </cell>
          <cell r="X193">
            <v>0</v>
          </cell>
          <cell r="Y193">
            <v>0</v>
          </cell>
          <cell r="Z193">
            <v>0</v>
          </cell>
        </row>
        <row r="194">
          <cell r="A194">
            <v>0</v>
          </cell>
          <cell r="B194">
            <v>0</v>
          </cell>
          <cell r="C194">
            <v>1192</v>
          </cell>
          <cell r="E194">
            <v>0</v>
          </cell>
          <cell r="F194">
            <v>0</v>
          </cell>
          <cell r="G194">
            <v>0</v>
          </cell>
          <cell r="H194">
            <v>0</v>
          </cell>
          <cell r="I194">
            <v>0</v>
          </cell>
          <cell r="J194">
            <v>0</v>
          </cell>
          <cell r="L194">
            <v>0</v>
          </cell>
          <cell r="N194">
            <v>0</v>
          </cell>
          <cell r="O194">
            <v>0</v>
          </cell>
          <cell r="P194">
            <v>0</v>
          </cell>
          <cell r="Q194">
            <v>0</v>
          </cell>
          <cell r="R194">
            <v>0</v>
          </cell>
          <cell r="S194">
            <v>0</v>
          </cell>
          <cell r="U194">
            <v>0</v>
          </cell>
          <cell r="V194">
            <v>0</v>
          </cell>
          <cell r="W194">
            <v>0</v>
          </cell>
          <cell r="X194">
            <v>0</v>
          </cell>
          <cell r="Y194">
            <v>0</v>
          </cell>
          <cell r="Z194">
            <v>0</v>
          </cell>
        </row>
        <row r="195">
          <cell r="A195">
            <v>0</v>
          </cell>
          <cell r="B195">
            <v>0</v>
          </cell>
          <cell r="C195">
            <v>1193</v>
          </cell>
          <cell r="E195">
            <v>0</v>
          </cell>
          <cell r="F195">
            <v>0</v>
          </cell>
          <cell r="G195">
            <v>0</v>
          </cell>
          <cell r="H195">
            <v>0</v>
          </cell>
          <cell r="I195">
            <v>0</v>
          </cell>
          <cell r="J195">
            <v>0</v>
          </cell>
          <cell r="L195">
            <v>0</v>
          </cell>
          <cell r="N195">
            <v>0</v>
          </cell>
          <cell r="O195">
            <v>0</v>
          </cell>
          <cell r="P195">
            <v>0</v>
          </cell>
          <cell r="Q195">
            <v>0</v>
          </cell>
          <cell r="R195">
            <v>0</v>
          </cell>
          <cell r="S195">
            <v>0</v>
          </cell>
          <cell r="U195">
            <v>0</v>
          </cell>
          <cell r="V195">
            <v>0</v>
          </cell>
          <cell r="W195">
            <v>0</v>
          </cell>
          <cell r="X195">
            <v>0</v>
          </cell>
          <cell r="Y195">
            <v>0</v>
          </cell>
          <cell r="Z195">
            <v>0</v>
          </cell>
        </row>
        <row r="196">
          <cell r="A196">
            <v>0</v>
          </cell>
          <cell r="B196">
            <v>0</v>
          </cell>
          <cell r="C196">
            <v>1194</v>
          </cell>
          <cell r="E196">
            <v>0</v>
          </cell>
          <cell r="F196">
            <v>0</v>
          </cell>
          <cell r="G196">
            <v>0</v>
          </cell>
          <cell r="H196">
            <v>0</v>
          </cell>
          <cell r="I196">
            <v>0</v>
          </cell>
          <cell r="J196">
            <v>0</v>
          </cell>
          <cell r="L196">
            <v>0</v>
          </cell>
          <cell r="N196">
            <v>0</v>
          </cell>
          <cell r="O196">
            <v>0</v>
          </cell>
          <cell r="P196">
            <v>0</v>
          </cell>
          <cell r="Q196">
            <v>0</v>
          </cell>
          <cell r="R196">
            <v>0</v>
          </cell>
          <cell r="S196">
            <v>0</v>
          </cell>
          <cell r="U196">
            <v>0</v>
          </cell>
          <cell r="V196">
            <v>0</v>
          </cell>
          <cell r="W196">
            <v>0</v>
          </cell>
          <cell r="X196">
            <v>0</v>
          </cell>
          <cell r="Y196">
            <v>0</v>
          </cell>
          <cell r="Z196">
            <v>0</v>
          </cell>
        </row>
        <row r="197">
          <cell r="A197">
            <v>0</v>
          </cell>
          <cell r="B197">
            <v>0</v>
          </cell>
          <cell r="C197">
            <v>1195</v>
          </cell>
          <cell r="E197">
            <v>0</v>
          </cell>
          <cell r="F197">
            <v>0</v>
          </cell>
          <cell r="G197">
            <v>0</v>
          </cell>
          <cell r="H197">
            <v>0</v>
          </cell>
          <cell r="I197">
            <v>0</v>
          </cell>
          <cell r="J197">
            <v>0</v>
          </cell>
          <cell r="L197">
            <v>0</v>
          </cell>
          <cell r="N197">
            <v>0</v>
          </cell>
          <cell r="O197">
            <v>0</v>
          </cell>
          <cell r="P197">
            <v>0</v>
          </cell>
          <cell r="Q197">
            <v>0</v>
          </cell>
          <cell r="R197">
            <v>0</v>
          </cell>
          <cell r="S197">
            <v>0</v>
          </cell>
          <cell r="U197">
            <v>0</v>
          </cell>
          <cell r="V197">
            <v>0</v>
          </cell>
          <cell r="W197">
            <v>0</v>
          </cell>
          <cell r="X197">
            <v>0</v>
          </cell>
          <cell r="Y197">
            <v>0</v>
          </cell>
          <cell r="Z197">
            <v>0</v>
          </cell>
        </row>
        <row r="198">
          <cell r="A198">
            <v>0</v>
          </cell>
          <cell r="B198">
            <v>0</v>
          </cell>
          <cell r="C198">
            <v>1196</v>
          </cell>
          <cell r="E198">
            <v>0</v>
          </cell>
          <cell r="F198">
            <v>0</v>
          </cell>
          <cell r="G198">
            <v>0</v>
          </cell>
          <cell r="H198">
            <v>0</v>
          </cell>
          <cell r="I198">
            <v>0</v>
          </cell>
          <cell r="J198">
            <v>0</v>
          </cell>
          <cell r="L198">
            <v>0</v>
          </cell>
          <cell r="N198">
            <v>0</v>
          </cell>
          <cell r="O198">
            <v>0</v>
          </cell>
          <cell r="P198">
            <v>0</v>
          </cell>
          <cell r="Q198">
            <v>0</v>
          </cell>
          <cell r="R198">
            <v>0</v>
          </cell>
          <cell r="S198">
            <v>0</v>
          </cell>
          <cell r="U198">
            <v>0</v>
          </cell>
          <cell r="V198">
            <v>0</v>
          </cell>
          <cell r="W198">
            <v>0</v>
          </cell>
          <cell r="X198">
            <v>0</v>
          </cell>
          <cell r="Y198">
            <v>0</v>
          </cell>
          <cell r="Z198">
            <v>0</v>
          </cell>
        </row>
        <row r="199">
          <cell r="A199">
            <v>0</v>
          </cell>
          <cell r="B199">
            <v>0</v>
          </cell>
          <cell r="C199">
            <v>1197</v>
          </cell>
          <cell r="E199">
            <v>0</v>
          </cell>
          <cell r="F199">
            <v>0</v>
          </cell>
          <cell r="G199">
            <v>0</v>
          </cell>
          <cell r="H199">
            <v>0</v>
          </cell>
          <cell r="I199">
            <v>0</v>
          </cell>
          <cell r="J199">
            <v>0</v>
          </cell>
          <cell r="L199">
            <v>0</v>
          </cell>
          <cell r="N199">
            <v>0</v>
          </cell>
          <cell r="O199">
            <v>0</v>
          </cell>
          <cell r="P199">
            <v>0</v>
          </cell>
          <cell r="Q199">
            <v>0</v>
          </cell>
          <cell r="R199">
            <v>0</v>
          </cell>
          <cell r="S199">
            <v>0</v>
          </cell>
          <cell r="U199">
            <v>0</v>
          </cell>
          <cell r="V199">
            <v>0</v>
          </cell>
          <cell r="W199">
            <v>0</v>
          </cell>
          <cell r="X199">
            <v>0</v>
          </cell>
          <cell r="Y199">
            <v>0</v>
          </cell>
          <cell r="Z199">
            <v>0</v>
          </cell>
        </row>
        <row r="200">
          <cell r="A200">
            <v>0</v>
          </cell>
          <cell r="B200">
            <v>0</v>
          </cell>
          <cell r="C200">
            <v>1198</v>
          </cell>
          <cell r="E200">
            <v>0</v>
          </cell>
          <cell r="F200">
            <v>0</v>
          </cell>
          <cell r="G200">
            <v>0</v>
          </cell>
          <cell r="H200">
            <v>0</v>
          </cell>
          <cell r="I200">
            <v>0</v>
          </cell>
          <cell r="J200">
            <v>0</v>
          </cell>
          <cell r="L200">
            <v>0</v>
          </cell>
          <cell r="N200">
            <v>0</v>
          </cell>
          <cell r="O200">
            <v>0</v>
          </cell>
          <cell r="P200">
            <v>0</v>
          </cell>
          <cell r="Q200">
            <v>0</v>
          </cell>
          <cell r="R200">
            <v>0</v>
          </cell>
          <cell r="S200">
            <v>0</v>
          </cell>
          <cell r="U200">
            <v>0</v>
          </cell>
          <cell r="V200">
            <v>0</v>
          </cell>
          <cell r="W200">
            <v>0</v>
          </cell>
          <cell r="X200">
            <v>0</v>
          </cell>
          <cell r="Y200">
            <v>0</v>
          </cell>
          <cell r="Z200">
            <v>0</v>
          </cell>
        </row>
        <row r="201">
          <cell r="A201">
            <v>0</v>
          </cell>
          <cell r="B201">
            <v>0</v>
          </cell>
          <cell r="C201">
            <v>1199</v>
          </cell>
          <cell r="E201">
            <v>0</v>
          </cell>
          <cell r="F201">
            <v>0</v>
          </cell>
          <cell r="G201">
            <v>0</v>
          </cell>
          <cell r="H201">
            <v>0</v>
          </cell>
          <cell r="I201">
            <v>0</v>
          </cell>
          <cell r="J201">
            <v>0</v>
          </cell>
          <cell r="L201">
            <v>0</v>
          </cell>
          <cell r="N201">
            <v>0</v>
          </cell>
          <cell r="O201">
            <v>0</v>
          </cell>
          <cell r="P201">
            <v>0</v>
          </cell>
          <cell r="Q201">
            <v>0</v>
          </cell>
          <cell r="R201">
            <v>0</v>
          </cell>
          <cell r="S201">
            <v>0</v>
          </cell>
          <cell r="U201">
            <v>0</v>
          </cell>
          <cell r="V201">
            <v>0</v>
          </cell>
          <cell r="W201">
            <v>0</v>
          </cell>
          <cell r="X201">
            <v>0</v>
          </cell>
          <cell r="Y201">
            <v>0</v>
          </cell>
          <cell r="Z201">
            <v>0</v>
          </cell>
        </row>
        <row r="202">
          <cell r="A202">
            <v>0</v>
          </cell>
          <cell r="B202">
            <v>0</v>
          </cell>
          <cell r="C202">
            <v>1200</v>
          </cell>
          <cell r="E202">
            <v>0</v>
          </cell>
          <cell r="F202">
            <v>0</v>
          </cell>
          <cell r="G202">
            <v>0</v>
          </cell>
          <cell r="H202">
            <v>0</v>
          </cell>
          <cell r="I202">
            <v>0</v>
          </cell>
          <cell r="J202">
            <v>0</v>
          </cell>
          <cell r="L202">
            <v>0</v>
          </cell>
          <cell r="N202">
            <v>0</v>
          </cell>
          <cell r="O202">
            <v>0</v>
          </cell>
          <cell r="P202">
            <v>0</v>
          </cell>
          <cell r="Q202">
            <v>0</v>
          </cell>
          <cell r="R202">
            <v>0</v>
          </cell>
          <cell r="S202">
            <v>0</v>
          </cell>
          <cell r="U202">
            <v>0</v>
          </cell>
          <cell r="V202">
            <v>0</v>
          </cell>
          <cell r="W202">
            <v>0</v>
          </cell>
          <cell r="X202">
            <v>0</v>
          </cell>
          <cell r="Y202">
            <v>0</v>
          </cell>
          <cell r="Z202">
            <v>0</v>
          </cell>
        </row>
        <row r="203">
          <cell r="A203">
            <v>0</v>
          </cell>
          <cell r="B203">
            <v>0</v>
          </cell>
          <cell r="C203">
            <v>1201</v>
          </cell>
          <cell r="E203">
            <v>0</v>
          </cell>
          <cell r="F203">
            <v>0</v>
          </cell>
          <cell r="G203">
            <v>0</v>
          </cell>
          <cell r="H203">
            <v>0</v>
          </cell>
          <cell r="I203">
            <v>0</v>
          </cell>
          <cell r="J203">
            <v>0</v>
          </cell>
          <cell r="L203">
            <v>0</v>
          </cell>
          <cell r="N203">
            <v>0</v>
          </cell>
          <cell r="O203">
            <v>0</v>
          </cell>
          <cell r="P203">
            <v>0</v>
          </cell>
          <cell r="Q203">
            <v>0</v>
          </cell>
          <cell r="R203">
            <v>0</v>
          </cell>
          <cell r="S203">
            <v>0</v>
          </cell>
          <cell r="U203">
            <v>0</v>
          </cell>
          <cell r="V203">
            <v>0</v>
          </cell>
          <cell r="W203">
            <v>0</v>
          </cell>
          <cell r="X203">
            <v>0</v>
          </cell>
          <cell r="Y203">
            <v>0</v>
          </cell>
          <cell r="Z203">
            <v>0</v>
          </cell>
        </row>
        <row r="204">
          <cell r="A204">
            <v>0</v>
          </cell>
          <cell r="B204">
            <v>0</v>
          </cell>
          <cell r="C204">
            <v>1202</v>
          </cell>
          <cell r="E204">
            <v>0</v>
          </cell>
          <cell r="F204">
            <v>0</v>
          </cell>
          <cell r="G204">
            <v>0</v>
          </cell>
          <cell r="H204">
            <v>0</v>
          </cell>
          <cell r="I204">
            <v>0</v>
          </cell>
          <cell r="J204">
            <v>0</v>
          </cell>
          <cell r="L204">
            <v>0</v>
          </cell>
          <cell r="N204">
            <v>0</v>
          </cell>
          <cell r="O204">
            <v>0</v>
          </cell>
          <cell r="P204">
            <v>0</v>
          </cell>
          <cell r="Q204">
            <v>0</v>
          </cell>
          <cell r="R204">
            <v>0</v>
          </cell>
          <cell r="S204">
            <v>0</v>
          </cell>
          <cell r="U204">
            <v>0</v>
          </cell>
          <cell r="V204">
            <v>0</v>
          </cell>
          <cell r="W204">
            <v>0</v>
          </cell>
          <cell r="X204">
            <v>0</v>
          </cell>
          <cell r="Y204">
            <v>0</v>
          </cell>
          <cell r="Z204">
            <v>0</v>
          </cell>
        </row>
        <row r="205">
          <cell r="A205">
            <v>0</v>
          </cell>
          <cell r="B205">
            <v>0</v>
          </cell>
          <cell r="C205">
            <v>1203</v>
          </cell>
          <cell r="E205">
            <v>0</v>
          </cell>
          <cell r="F205">
            <v>0</v>
          </cell>
          <cell r="G205">
            <v>0</v>
          </cell>
          <cell r="H205">
            <v>0</v>
          </cell>
          <cell r="I205">
            <v>0</v>
          </cell>
          <cell r="J205">
            <v>0</v>
          </cell>
          <cell r="L205">
            <v>0</v>
          </cell>
          <cell r="N205">
            <v>0</v>
          </cell>
          <cell r="O205">
            <v>0</v>
          </cell>
          <cell r="P205">
            <v>0</v>
          </cell>
          <cell r="Q205">
            <v>0</v>
          </cell>
          <cell r="R205">
            <v>0</v>
          </cell>
          <cell r="S205">
            <v>0</v>
          </cell>
          <cell r="U205">
            <v>0</v>
          </cell>
          <cell r="V205">
            <v>0</v>
          </cell>
          <cell r="W205">
            <v>0</v>
          </cell>
          <cell r="X205">
            <v>0</v>
          </cell>
          <cell r="Y205">
            <v>0</v>
          </cell>
          <cell r="Z205">
            <v>0</v>
          </cell>
        </row>
        <row r="206">
          <cell r="A206">
            <v>0</v>
          </cell>
          <cell r="B206">
            <v>0</v>
          </cell>
          <cell r="C206">
            <v>1204</v>
          </cell>
          <cell r="E206">
            <v>0</v>
          </cell>
          <cell r="F206">
            <v>0</v>
          </cell>
          <cell r="G206">
            <v>0</v>
          </cell>
          <cell r="H206">
            <v>0</v>
          </cell>
          <cell r="I206">
            <v>0</v>
          </cell>
          <cell r="J206">
            <v>0</v>
          </cell>
          <cell r="L206">
            <v>0</v>
          </cell>
          <cell r="N206">
            <v>0</v>
          </cell>
          <cell r="O206">
            <v>0</v>
          </cell>
          <cell r="P206">
            <v>0</v>
          </cell>
          <cell r="Q206">
            <v>0</v>
          </cell>
          <cell r="R206">
            <v>0</v>
          </cell>
          <cell r="S206">
            <v>0</v>
          </cell>
          <cell r="U206">
            <v>0</v>
          </cell>
          <cell r="V206">
            <v>0</v>
          </cell>
          <cell r="W206">
            <v>0</v>
          </cell>
          <cell r="X206">
            <v>0</v>
          </cell>
          <cell r="Y206">
            <v>0</v>
          </cell>
          <cell r="Z206">
            <v>0</v>
          </cell>
        </row>
        <row r="207">
          <cell r="A207">
            <v>0</v>
          </cell>
          <cell r="B207">
            <v>0</v>
          </cell>
          <cell r="C207">
            <v>1205</v>
          </cell>
          <cell r="E207">
            <v>0</v>
          </cell>
          <cell r="F207">
            <v>0</v>
          </cell>
          <cell r="G207">
            <v>0</v>
          </cell>
          <cell r="H207">
            <v>0</v>
          </cell>
          <cell r="I207">
            <v>0</v>
          </cell>
          <cell r="J207">
            <v>0</v>
          </cell>
          <cell r="L207">
            <v>0</v>
          </cell>
          <cell r="N207">
            <v>0</v>
          </cell>
          <cell r="O207">
            <v>0</v>
          </cell>
          <cell r="P207">
            <v>0</v>
          </cell>
          <cell r="Q207">
            <v>0</v>
          </cell>
          <cell r="R207">
            <v>0</v>
          </cell>
          <cell r="S207">
            <v>0</v>
          </cell>
          <cell r="U207">
            <v>0</v>
          </cell>
          <cell r="V207">
            <v>0</v>
          </cell>
          <cell r="W207">
            <v>0</v>
          </cell>
          <cell r="X207">
            <v>0</v>
          </cell>
          <cell r="Y207">
            <v>0</v>
          </cell>
          <cell r="Z207">
            <v>0</v>
          </cell>
        </row>
        <row r="208">
          <cell r="A208">
            <v>0</v>
          </cell>
          <cell r="B208">
            <v>0</v>
          </cell>
          <cell r="C208">
            <v>1206</v>
          </cell>
          <cell r="E208">
            <v>0</v>
          </cell>
          <cell r="F208">
            <v>0</v>
          </cell>
          <cell r="G208">
            <v>0</v>
          </cell>
          <cell r="H208">
            <v>0</v>
          </cell>
          <cell r="I208">
            <v>0</v>
          </cell>
          <cell r="J208">
            <v>0</v>
          </cell>
          <cell r="L208">
            <v>0</v>
          </cell>
          <cell r="N208">
            <v>0</v>
          </cell>
          <cell r="O208">
            <v>0</v>
          </cell>
          <cell r="P208">
            <v>0</v>
          </cell>
          <cell r="Q208">
            <v>0</v>
          </cell>
          <cell r="R208">
            <v>0</v>
          </cell>
          <cell r="S208">
            <v>0</v>
          </cell>
          <cell r="U208">
            <v>0</v>
          </cell>
          <cell r="V208">
            <v>0</v>
          </cell>
          <cell r="W208">
            <v>0</v>
          </cell>
          <cell r="X208">
            <v>0</v>
          </cell>
          <cell r="Y208">
            <v>0</v>
          </cell>
          <cell r="Z208">
            <v>0</v>
          </cell>
        </row>
        <row r="209">
          <cell r="A209">
            <v>0</v>
          </cell>
          <cell r="B209">
            <v>0</v>
          </cell>
          <cell r="C209">
            <v>1207</v>
          </cell>
          <cell r="E209">
            <v>0</v>
          </cell>
          <cell r="F209">
            <v>0</v>
          </cell>
          <cell r="G209">
            <v>0</v>
          </cell>
          <cell r="H209">
            <v>0</v>
          </cell>
          <cell r="I209">
            <v>0</v>
          </cell>
          <cell r="J209">
            <v>0</v>
          </cell>
          <cell r="L209">
            <v>0</v>
          </cell>
          <cell r="N209">
            <v>0</v>
          </cell>
          <cell r="O209">
            <v>0</v>
          </cell>
          <cell r="P209">
            <v>0</v>
          </cell>
          <cell r="Q209">
            <v>0</v>
          </cell>
          <cell r="R209">
            <v>0</v>
          </cell>
          <cell r="S209">
            <v>0</v>
          </cell>
          <cell r="U209">
            <v>0</v>
          </cell>
          <cell r="V209">
            <v>0</v>
          </cell>
          <cell r="W209">
            <v>0</v>
          </cell>
          <cell r="X209">
            <v>0</v>
          </cell>
          <cell r="Y209">
            <v>0</v>
          </cell>
          <cell r="Z209">
            <v>0</v>
          </cell>
        </row>
        <row r="210">
          <cell r="A210">
            <v>0</v>
          </cell>
          <cell r="B210">
            <v>0</v>
          </cell>
          <cell r="C210">
            <v>1208</v>
          </cell>
          <cell r="E210">
            <v>0</v>
          </cell>
          <cell r="F210">
            <v>0</v>
          </cell>
          <cell r="G210">
            <v>0</v>
          </cell>
          <cell r="H210">
            <v>0</v>
          </cell>
          <cell r="I210">
            <v>0</v>
          </cell>
          <cell r="J210">
            <v>0</v>
          </cell>
          <cell r="L210">
            <v>0</v>
          </cell>
          <cell r="N210">
            <v>0</v>
          </cell>
          <cell r="O210">
            <v>0</v>
          </cell>
          <cell r="P210">
            <v>0</v>
          </cell>
          <cell r="Q210">
            <v>0</v>
          </cell>
          <cell r="R210">
            <v>0</v>
          </cell>
          <cell r="S210">
            <v>0</v>
          </cell>
          <cell r="U210">
            <v>0</v>
          </cell>
          <cell r="V210">
            <v>0</v>
          </cell>
          <cell r="W210">
            <v>0</v>
          </cell>
          <cell r="X210">
            <v>0</v>
          </cell>
          <cell r="Y210">
            <v>0</v>
          </cell>
          <cell r="Z210">
            <v>0</v>
          </cell>
        </row>
        <row r="211">
          <cell r="A211">
            <v>0</v>
          </cell>
          <cell r="B211">
            <v>0</v>
          </cell>
          <cell r="C211">
            <v>1209</v>
          </cell>
          <cell r="E211">
            <v>0</v>
          </cell>
          <cell r="F211">
            <v>0</v>
          </cell>
          <cell r="G211">
            <v>0</v>
          </cell>
          <cell r="H211">
            <v>0</v>
          </cell>
          <cell r="I211">
            <v>0</v>
          </cell>
          <cell r="J211">
            <v>0</v>
          </cell>
          <cell r="L211">
            <v>0</v>
          </cell>
          <cell r="N211">
            <v>0</v>
          </cell>
          <cell r="O211">
            <v>0</v>
          </cell>
          <cell r="P211">
            <v>0</v>
          </cell>
          <cell r="Q211">
            <v>0</v>
          </cell>
          <cell r="R211">
            <v>0</v>
          </cell>
          <cell r="S211">
            <v>0</v>
          </cell>
          <cell r="U211">
            <v>0</v>
          </cell>
          <cell r="V211">
            <v>0</v>
          </cell>
          <cell r="W211">
            <v>0</v>
          </cell>
          <cell r="X211">
            <v>0</v>
          </cell>
          <cell r="Y211">
            <v>0</v>
          </cell>
          <cell r="Z211">
            <v>0</v>
          </cell>
        </row>
        <row r="212">
          <cell r="A212">
            <v>0</v>
          </cell>
          <cell r="B212">
            <v>0</v>
          </cell>
          <cell r="C212">
            <v>1210</v>
          </cell>
          <cell r="E212">
            <v>0</v>
          </cell>
          <cell r="F212">
            <v>0</v>
          </cell>
          <cell r="G212">
            <v>0</v>
          </cell>
          <cell r="H212">
            <v>0</v>
          </cell>
          <cell r="I212">
            <v>0</v>
          </cell>
          <cell r="J212">
            <v>0</v>
          </cell>
          <cell r="L212">
            <v>0</v>
          </cell>
          <cell r="N212">
            <v>0</v>
          </cell>
          <cell r="O212">
            <v>0</v>
          </cell>
          <cell r="P212">
            <v>0</v>
          </cell>
          <cell r="Q212">
            <v>0</v>
          </cell>
          <cell r="R212">
            <v>0</v>
          </cell>
          <cell r="S212">
            <v>0</v>
          </cell>
          <cell r="U212">
            <v>0</v>
          </cell>
          <cell r="V212">
            <v>0</v>
          </cell>
          <cell r="W212">
            <v>0</v>
          </cell>
          <cell r="X212">
            <v>0</v>
          </cell>
          <cell r="Y212">
            <v>0</v>
          </cell>
          <cell r="Z212">
            <v>0</v>
          </cell>
        </row>
        <row r="213">
          <cell r="A213">
            <v>0</v>
          </cell>
          <cell r="B213">
            <v>0</v>
          </cell>
          <cell r="C213">
            <v>1211</v>
          </cell>
          <cell r="E213">
            <v>0</v>
          </cell>
          <cell r="F213">
            <v>0</v>
          </cell>
          <cell r="G213">
            <v>0</v>
          </cell>
          <cell r="H213">
            <v>0</v>
          </cell>
          <cell r="I213">
            <v>0</v>
          </cell>
          <cell r="J213">
            <v>0</v>
          </cell>
          <cell r="L213">
            <v>0</v>
          </cell>
          <cell r="N213">
            <v>0</v>
          </cell>
          <cell r="O213">
            <v>0</v>
          </cell>
          <cell r="P213">
            <v>0</v>
          </cell>
          <cell r="Q213">
            <v>0</v>
          </cell>
          <cell r="R213">
            <v>0</v>
          </cell>
          <cell r="S213">
            <v>0</v>
          </cell>
          <cell r="U213">
            <v>0</v>
          </cell>
          <cell r="V213">
            <v>0</v>
          </cell>
          <cell r="W213">
            <v>0</v>
          </cell>
          <cell r="X213">
            <v>0</v>
          </cell>
          <cell r="Y213">
            <v>0</v>
          </cell>
          <cell r="Z213">
            <v>0</v>
          </cell>
        </row>
        <row r="214">
          <cell r="A214">
            <v>0</v>
          </cell>
          <cell r="B214">
            <v>0</v>
          </cell>
          <cell r="C214">
            <v>1212</v>
          </cell>
          <cell r="E214">
            <v>0</v>
          </cell>
          <cell r="F214">
            <v>0</v>
          </cell>
          <cell r="G214">
            <v>0</v>
          </cell>
          <cell r="H214">
            <v>0</v>
          </cell>
          <cell r="I214">
            <v>0</v>
          </cell>
          <cell r="J214">
            <v>0</v>
          </cell>
          <cell r="L214">
            <v>0</v>
          </cell>
          <cell r="N214">
            <v>0</v>
          </cell>
          <cell r="O214">
            <v>0</v>
          </cell>
          <cell r="P214">
            <v>0</v>
          </cell>
          <cell r="Q214">
            <v>0</v>
          </cell>
          <cell r="R214">
            <v>0</v>
          </cell>
          <cell r="S214">
            <v>0</v>
          </cell>
          <cell r="U214">
            <v>0</v>
          </cell>
          <cell r="V214">
            <v>0</v>
          </cell>
          <cell r="W214">
            <v>0</v>
          </cell>
          <cell r="X214">
            <v>0</v>
          </cell>
          <cell r="Y214">
            <v>0</v>
          </cell>
          <cell r="Z214">
            <v>0</v>
          </cell>
        </row>
        <row r="215">
          <cell r="A215">
            <v>0</v>
          </cell>
          <cell r="B215">
            <v>0</v>
          </cell>
          <cell r="C215">
            <v>1213</v>
          </cell>
          <cell r="E215">
            <v>0</v>
          </cell>
          <cell r="F215">
            <v>0</v>
          </cell>
          <cell r="G215">
            <v>0</v>
          </cell>
          <cell r="H215">
            <v>0</v>
          </cell>
          <cell r="I215">
            <v>0</v>
          </cell>
          <cell r="J215">
            <v>0</v>
          </cell>
          <cell r="L215">
            <v>0</v>
          </cell>
          <cell r="N215">
            <v>0</v>
          </cell>
          <cell r="O215">
            <v>0</v>
          </cell>
          <cell r="P215">
            <v>0</v>
          </cell>
          <cell r="Q215">
            <v>0</v>
          </cell>
          <cell r="R215">
            <v>0</v>
          </cell>
          <cell r="S215">
            <v>0</v>
          </cell>
          <cell r="U215">
            <v>0</v>
          </cell>
          <cell r="V215">
            <v>0</v>
          </cell>
          <cell r="W215">
            <v>0</v>
          </cell>
          <cell r="X215">
            <v>0</v>
          </cell>
          <cell r="Y215">
            <v>0</v>
          </cell>
          <cell r="Z215">
            <v>0</v>
          </cell>
        </row>
        <row r="216">
          <cell r="A216">
            <v>0</v>
          </cell>
          <cell r="B216">
            <v>0</v>
          </cell>
          <cell r="C216">
            <v>1214</v>
          </cell>
          <cell r="E216">
            <v>0</v>
          </cell>
          <cell r="F216">
            <v>0</v>
          </cell>
          <cell r="G216">
            <v>0</v>
          </cell>
          <cell r="H216">
            <v>0</v>
          </cell>
          <cell r="I216">
            <v>0</v>
          </cell>
          <cell r="J216">
            <v>0</v>
          </cell>
          <cell r="L216">
            <v>0</v>
          </cell>
          <cell r="N216">
            <v>0</v>
          </cell>
          <cell r="O216">
            <v>0</v>
          </cell>
          <cell r="P216">
            <v>0</v>
          </cell>
          <cell r="Q216">
            <v>0</v>
          </cell>
          <cell r="R216">
            <v>0</v>
          </cell>
          <cell r="S216">
            <v>0</v>
          </cell>
          <cell r="U216">
            <v>0</v>
          </cell>
          <cell r="V216">
            <v>0</v>
          </cell>
          <cell r="W216">
            <v>0</v>
          </cell>
          <cell r="X216">
            <v>0</v>
          </cell>
          <cell r="Y216">
            <v>0</v>
          </cell>
          <cell r="Z216">
            <v>0</v>
          </cell>
        </row>
        <row r="217">
          <cell r="A217">
            <v>0</v>
          </cell>
          <cell r="B217">
            <v>0</v>
          </cell>
          <cell r="C217">
            <v>1215</v>
          </cell>
          <cell r="E217">
            <v>0</v>
          </cell>
          <cell r="F217">
            <v>0</v>
          </cell>
          <cell r="G217">
            <v>0</v>
          </cell>
          <cell r="H217">
            <v>0</v>
          </cell>
          <cell r="I217">
            <v>0</v>
          </cell>
          <cell r="J217">
            <v>0</v>
          </cell>
          <cell r="L217">
            <v>0</v>
          </cell>
          <cell r="N217">
            <v>0</v>
          </cell>
          <cell r="O217">
            <v>0</v>
          </cell>
          <cell r="P217">
            <v>0</v>
          </cell>
          <cell r="Q217">
            <v>0</v>
          </cell>
          <cell r="R217">
            <v>0</v>
          </cell>
          <cell r="S217">
            <v>0</v>
          </cell>
          <cell r="U217">
            <v>0</v>
          </cell>
          <cell r="V217">
            <v>0</v>
          </cell>
          <cell r="W217">
            <v>0</v>
          </cell>
          <cell r="X217">
            <v>0</v>
          </cell>
          <cell r="Y217">
            <v>0</v>
          </cell>
          <cell r="Z217">
            <v>0</v>
          </cell>
        </row>
        <row r="218">
          <cell r="A218">
            <v>0</v>
          </cell>
          <cell r="B218">
            <v>0</v>
          </cell>
          <cell r="C218">
            <v>1216</v>
          </cell>
          <cell r="E218">
            <v>0</v>
          </cell>
          <cell r="F218">
            <v>0</v>
          </cell>
          <cell r="G218">
            <v>0</v>
          </cell>
          <cell r="H218">
            <v>0</v>
          </cell>
          <cell r="I218">
            <v>0</v>
          </cell>
          <cell r="J218">
            <v>0</v>
          </cell>
          <cell r="L218">
            <v>0</v>
          </cell>
          <cell r="N218">
            <v>0</v>
          </cell>
          <cell r="O218">
            <v>0</v>
          </cell>
          <cell r="P218">
            <v>0</v>
          </cell>
          <cell r="Q218">
            <v>0</v>
          </cell>
          <cell r="R218">
            <v>0</v>
          </cell>
          <cell r="S218">
            <v>0</v>
          </cell>
          <cell r="U218">
            <v>0</v>
          </cell>
          <cell r="V218">
            <v>0</v>
          </cell>
          <cell r="W218">
            <v>0</v>
          </cell>
          <cell r="X218">
            <v>0</v>
          </cell>
          <cell r="Y218">
            <v>0</v>
          </cell>
          <cell r="Z218">
            <v>0</v>
          </cell>
        </row>
        <row r="219">
          <cell r="A219">
            <v>0</v>
          </cell>
          <cell r="B219">
            <v>0</v>
          </cell>
          <cell r="C219">
            <v>1217</v>
          </cell>
          <cell r="E219">
            <v>0</v>
          </cell>
          <cell r="F219">
            <v>0</v>
          </cell>
          <cell r="G219">
            <v>0</v>
          </cell>
          <cell r="H219">
            <v>0</v>
          </cell>
          <cell r="I219">
            <v>0</v>
          </cell>
          <cell r="J219">
            <v>0</v>
          </cell>
          <cell r="L219">
            <v>0</v>
          </cell>
          <cell r="N219">
            <v>0</v>
          </cell>
          <cell r="O219">
            <v>0</v>
          </cell>
          <cell r="P219">
            <v>0</v>
          </cell>
          <cell r="Q219">
            <v>0</v>
          </cell>
          <cell r="R219">
            <v>0</v>
          </cell>
          <cell r="S219">
            <v>0</v>
          </cell>
          <cell r="U219">
            <v>0</v>
          </cell>
          <cell r="V219">
            <v>0</v>
          </cell>
          <cell r="W219">
            <v>0</v>
          </cell>
          <cell r="X219">
            <v>0</v>
          </cell>
          <cell r="Y219">
            <v>0</v>
          </cell>
          <cell r="Z219">
            <v>0</v>
          </cell>
        </row>
        <row r="220">
          <cell r="A220">
            <v>0</v>
          </cell>
          <cell r="B220">
            <v>0</v>
          </cell>
          <cell r="C220">
            <v>1218</v>
          </cell>
          <cell r="E220">
            <v>0</v>
          </cell>
          <cell r="F220">
            <v>0</v>
          </cell>
          <cell r="G220">
            <v>0</v>
          </cell>
          <cell r="H220">
            <v>0</v>
          </cell>
          <cell r="I220">
            <v>0</v>
          </cell>
          <cell r="J220">
            <v>0</v>
          </cell>
          <cell r="L220">
            <v>0</v>
          </cell>
          <cell r="N220">
            <v>0</v>
          </cell>
          <cell r="O220">
            <v>0</v>
          </cell>
          <cell r="P220">
            <v>0</v>
          </cell>
          <cell r="Q220">
            <v>0</v>
          </cell>
          <cell r="R220">
            <v>0</v>
          </cell>
          <cell r="S220">
            <v>0</v>
          </cell>
          <cell r="U220">
            <v>0</v>
          </cell>
          <cell r="V220">
            <v>0</v>
          </cell>
          <cell r="W220">
            <v>0</v>
          </cell>
          <cell r="X220">
            <v>0</v>
          </cell>
          <cell r="Y220">
            <v>0</v>
          </cell>
          <cell r="Z220">
            <v>0</v>
          </cell>
        </row>
        <row r="221">
          <cell r="A221">
            <v>0</v>
          </cell>
          <cell r="B221">
            <v>0</v>
          </cell>
          <cell r="C221">
            <v>1219</v>
          </cell>
          <cell r="E221">
            <v>0</v>
          </cell>
          <cell r="F221">
            <v>0</v>
          </cell>
          <cell r="G221">
            <v>0</v>
          </cell>
          <cell r="H221">
            <v>0</v>
          </cell>
          <cell r="I221">
            <v>0</v>
          </cell>
          <cell r="J221">
            <v>0</v>
          </cell>
          <cell r="L221">
            <v>0</v>
          </cell>
          <cell r="N221">
            <v>0</v>
          </cell>
          <cell r="O221">
            <v>0</v>
          </cell>
          <cell r="P221">
            <v>0</v>
          </cell>
          <cell r="Q221">
            <v>0</v>
          </cell>
          <cell r="R221">
            <v>0</v>
          </cell>
          <cell r="S221">
            <v>0</v>
          </cell>
          <cell r="U221">
            <v>0</v>
          </cell>
          <cell r="V221">
            <v>0</v>
          </cell>
          <cell r="W221">
            <v>0</v>
          </cell>
          <cell r="X221">
            <v>0</v>
          </cell>
          <cell r="Y221">
            <v>0</v>
          </cell>
          <cell r="Z221">
            <v>0</v>
          </cell>
        </row>
        <row r="222">
          <cell r="A222">
            <v>0</v>
          </cell>
          <cell r="B222">
            <v>0</v>
          </cell>
          <cell r="C222">
            <v>1220</v>
          </cell>
          <cell r="E222">
            <v>0</v>
          </cell>
          <cell r="F222">
            <v>0</v>
          </cell>
          <cell r="G222">
            <v>0</v>
          </cell>
          <cell r="H222">
            <v>0</v>
          </cell>
          <cell r="I222">
            <v>0</v>
          </cell>
          <cell r="J222">
            <v>0</v>
          </cell>
          <cell r="L222">
            <v>0</v>
          </cell>
          <cell r="N222">
            <v>0</v>
          </cell>
          <cell r="O222">
            <v>0</v>
          </cell>
          <cell r="P222">
            <v>0</v>
          </cell>
          <cell r="Q222">
            <v>0</v>
          </cell>
          <cell r="R222">
            <v>0</v>
          </cell>
          <cell r="S222">
            <v>0</v>
          </cell>
          <cell r="U222">
            <v>0</v>
          </cell>
          <cell r="V222">
            <v>0</v>
          </cell>
          <cell r="W222">
            <v>0</v>
          </cell>
          <cell r="X222">
            <v>0</v>
          </cell>
          <cell r="Y222">
            <v>0</v>
          </cell>
          <cell r="Z222">
            <v>0</v>
          </cell>
        </row>
        <row r="223">
          <cell r="A223">
            <v>0</v>
          </cell>
          <cell r="B223">
            <v>0</v>
          </cell>
          <cell r="C223">
            <v>1221</v>
          </cell>
          <cell r="E223">
            <v>0</v>
          </cell>
          <cell r="F223">
            <v>0</v>
          </cell>
          <cell r="G223">
            <v>0</v>
          </cell>
          <cell r="H223">
            <v>0</v>
          </cell>
          <cell r="I223">
            <v>0</v>
          </cell>
          <cell r="J223">
            <v>0</v>
          </cell>
          <cell r="L223">
            <v>0</v>
          </cell>
          <cell r="N223">
            <v>0</v>
          </cell>
          <cell r="O223">
            <v>0</v>
          </cell>
          <cell r="P223">
            <v>0</v>
          </cell>
          <cell r="Q223">
            <v>0</v>
          </cell>
          <cell r="R223">
            <v>0</v>
          </cell>
          <cell r="S223">
            <v>0</v>
          </cell>
          <cell r="U223">
            <v>0</v>
          </cell>
          <cell r="V223">
            <v>0</v>
          </cell>
          <cell r="W223">
            <v>0</v>
          </cell>
          <cell r="X223">
            <v>0</v>
          </cell>
          <cell r="Y223">
            <v>0</v>
          </cell>
          <cell r="Z223">
            <v>0</v>
          </cell>
        </row>
        <row r="224">
          <cell r="A224">
            <v>0</v>
          </cell>
          <cell r="B224">
            <v>0</v>
          </cell>
          <cell r="C224">
            <v>1222</v>
          </cell>
          <cell r="E224">
            <v>0</v>
          </cell>
          <cell r="F224">
            <v>0</v>
          </cell>
          <cell r="G224">
            <v>0</v>
          </cell>
          <cell r="H224">
            <v>0</v>
          </cell>
          <cell r="I224">
            <v>0</v>
          </cell>
          <cell r="J224">
            <v>0</v>
          </cell>
          <cell r="L224">
            <v>0</v>
          </cell>
          <cell r="N224">
            <v>0</v>
          </cell>
          <cell r="O224">
            <v>0</v>
          </cell>
          <cell r="P224">
            <v>0</v>
          </cell>
          <cell r="Q224">
            <v>0</v>
          </cell>
          <cell r="R224">
            <v>0</v>
          </cell>
          <cell r="S224">
            <v>0</v>
          </cell>
          <cell r="U224">
            <v>0</v>
          </cell>
          <cell r="V224">
            <v>0</v>
          </cell>
          <cell r="W224">
            <v>0</v>
          </cell>
          <cell r="X224">
            <v>0</v>
          </cell>
          <cell r="Y224">
            <v>0</v>
          </cell>
          <cell r="Z224">
            <v>0</v>
          </cell>
        </row>
        <row r="225">
          <cell r="A225">
            <v>0</v>
          </cell>
          <cell r="B225">
            <v>0</v>
          </cell>
          <cell r="C225">
            <v>1223</v>
          </cell>
          <cell r="E225">
            <v>0</v>
          </cell>
          <cell r="F225">
            <v>0</v>
          </cell>
          <cell r="G225">
            <v>0</v>
          </cell>
          <cell r="H225">
            <v>0</v>
          </cell>
          <cell r="I225">
            <v>0</v>
          </cell>
          <cell r="J225">
            <v>0</v>
          </cell>
          <cell r="L225">
            <v>0</v>
          </cell>
          <cell r="N225">
            <v>0</v>
          </cell>
          <cell r="O225">
            <v>0</v>
          </cell>
          <cell r="P225">
            <v>0</v>
          </cell>
          <cell r="Q225">
            <v>0</v>
          </cell>
          <cell r="R225">
            <v>0</v>
          </cell>
          <cell r="S225">
            <v>0</v>
          </cell>
          <cell r="U225">
            <v>0</v>
          </cell>
          <cell r="V225">
            <v>0</v>
          </cell>
          <cell r="W225">
            <v>0</v>
          </cell>
          <cell r="X225">
            <v>0</v>
          </cell>
          <cell r="Y225">
            <v>0</v>
          </cell>
          <cell r="Z225">
            <v>0</v>
          </cell>
        </row>
        <row r="226">
          <cell r="A226">
            <v>0</v>
          </cell>
          <cell r="B226">
            <v>0</v>
          </cell>
          <cell r="C226">
            <v>1224</v>
          </cell>
          <cell r="E226">
            <v>0</v>
          </cell>
          <cell r="F226">
            <v>0</v>
          </cell>
          <cell r="G226">
            <v>0</v>
          </cell>
          <cell r="H226">
            <v>0</v>
          </cell>
          <cell r="I226">
            <v>0</v>
          </cell>
          <cell r="J226">
            <v>0</v>
          </cell>
          <cell r="L226">
            <v>0</v>
          </cell>
          <cell r="N226">
            <v>0</v>
          </cell>
          <cell r="O226">
            <v>0</v>
          </cell>
          <cell r="P226">
            <v>0</v>
          </cell>
          <cell r="Q226">
            <v>0</v>
          </cell>
          <cell r="R226">
            <v>0</v>
          </cell>
          <cell r="S226">
            <v>0</v>
          </cell>
          <cell r="U226">
            <v>0</v>
          </cell>
          <cell r="V226">
            <v>0</v>
          </cell>
          <cell r="W226">
            <v>0</v>
          </cell>
          <cell r="X226">
            <v>0</v>
          </cell>
          <cell r="Y226">
            <v>0</v>
          </cell>
          <cell r="Z226">
            <v>0</v>
          </cell>
        </row>
        <row r="227">
          <cell r="A227">
            <v>0</v>
          </cell>
          <cell r="B227">
            <v>0</v>
          </cell>
          <cell r="C227">
            <v>1225</v>
          </cell>
          <cell r="E227">
            <v>0</v>
          </cell>
          <cell r="F227">
            <v>0</v>
          </cell>
          <cell r="G227">
            <v>0</v>
          </cell>
          <cell r="H227">
            <v>0</v>
          </cell>
          <cell r="I227">
            <v>0</v>
          </cell>
          <cell r="J227">
            <v>0</v>
          </cell>
          <cell r="L227">
            <v>0</v>
          </cell>
          <cell r="N227">
            <v>0</v>
          </cell>
          <cell r="O227">
            <v>0</v>
          </cell>
          <cell r="P227">
            <v>0</v>
          </cell>
          <cell r="Q227">
            <v>0</v>
          </cell>
          <cell r="R227">
            <v>0</v>
          </cell>
          <cell r="S227">
            <v>0</v>
          </cell>
          <cell r="U227">
            <v>0</v>
          </cell>
          <cell r="V227">
            <v>0</v>
          </cell>
          <cell r="W227">
            <v>0</v>
          </cell>
          <cell r="X227">
            <v>0</v>
          </cell>
          <cell r="Y227">
            <v>0</v>
          </cell>
          <cell r="Z227">
            <v>0</v>
          </cell>
        </row>
        <row r="228">
          <cell r="A228">
            <v>0</v>
          </cell>
          <cell r="B228">
            <v>0</v>
          </cell>
          <cell r="C228">
            <v>1226</v>
          </cell>
          <cell r="E228">
            <v>0</v>
          </cell>
          <cell r="F228">
            <v>0</v>
          </cell>
          <cell r="G228">
            <v>0</v>
          </cell>
          <cell r="H228">
            <v>0</v>
          </cell>
          <cell r="I228">
            <v>0</v>
          </cell>
          <cell r="J228">
            <v>0</v>
          </cell>
          <cell r="L228">
            <v>0</v>
          </cell>
          <cell r="N228">
            <v>0</v>
          </cell>
          <cell r="O228">
            <v>0</v>
          </cell>
          <cell r="P228">
            <v>0</v>
          </cell>
          <cell r="Q228">
            <v>0</v>
          </cell>
          <cell r="R228">
            <v>0</v>
          </cell>
          <cell r="S228">
            <v>0</v>
          </cell>
          <cell r="U228">
            <v>0</v>
          </cell>
          <cell r="V228">
            <v>0</v>
          </cell>
          <cell r="W228">
            <v>0</v>
          </cell>
          <cell r="X228">
            <v>0</v>
          </cell>
          <cell r="Y228">
            <v>0</v>
          </cell>
          <cell r="Z228">
            <v>0</v>
          </cell>
        </row>
        <row r="229">
          <cell r="A229">
            <v>0</v>
          </cell>
          <cell r="B229">
            <v>0</v>
          </cell>
          <cell r="C229">
            <v>1227</v>
          </cell>
          <cell r="E229">
            <v>0</v>
          </cell>
          <cell r="F229">
            <v>0</v>
          </cell>
          <cell r="G229">
            <v>0</v>
          </cell>
          <cell r="H229">
            <v>0</v>
          </cell>
          <cell r="I229">
            <v>0</v>
          </cell>
          <cell r="J229">
            <v>0</v>
          </cell>
          <cell r="L229">
            <v>0</v>
          </cell>
          <cell r="N229">
            <v>0</v>
          </cell>
          <cell r="O229">
            <v>0</v>
          </cell>
          <cell r="P229">
            <v>0</v>
          </cell>
          <cell r="Q229">
            <v>0</v>
          </cell>
          <cell r="R229">
            <v>0</v>
          </cell>
          <cell r="S229">
            <v>0</v>
          </cell>
          <cell r="U229">
            <v>0</v>
          </cell>
          <cell r="V229">
            <v>0</v>
          </cell>
          <cell r="W229">
            <v>0</v>
          </cell>
          <cell r="X229">
            <v>0</v>
          </cell>
          <cell r="Y229">
            <v>0</v>
          </cell>
          <cell r="Z229">
            <v>0</v>
          </cell>
        </row>
        <row r="230">
          <cell r="A230">
            <v>0</v>
          </cell>
          <cell r="B230">
            <v>0</v>
          </cell>
          <cell r="C230">
            <v>1228</v>
          </cell>
          <cell r="E230">
            <v>0</v>
          </cell>
          <cell r="F230">
            <v>0</v>
          </cell>
          <cell r="G230">
            <v>0</v>
          </cell>
          <cell r="H230">
            <v>0</v>
          </cell>
          <cell r="I230">
            <v>0</v>
          </cell>
          <cell r="J230">
            <v>0</v>
          </cell>
          <cell r="L230">
            <v>0</v>
          </cell>
          <cell r="N230">
            <v>0</v>
          </cell>
          <cell r="O230">
            <v>0</v>
          </cell>
          <cell r="P230">
            <v>0</v>
          </cell>
          <cell r="Q230">
            <v>0</v>
          </cell>
          <cell r="R230">
            <v>0</v>
          </cell>
          <cell r="S230">
            <v>0</v>
          </cell>
          <cell r="U230">
            <v>0</v>
          </cell>
          <cell r="V230">
            <v>0</v>
          </cell>
          <cell r="W230">
            <v>0</v>
          </cell>
          <cell r="X230">
            <v>0</v>
          </cell>
          <cell r="Y230">
            <v>0</v>
          </cell>
          <cell r="Z230">
            <v>0</v>
          </cell>
        </row>
        <row r="231">
          <cell r="A231">
            <v>0</v>
          </cell>
          <cell r="B231">
            <v>0</v>
          </cell>
          <cell r="C231">
            <v>1229</v>
          </cell>
          <cell r="E231">
            <v>0</v>
          </cell>
          <cell r="F231">
            <v>0</v>
          </cell>
          <cell r="G231">
            <v>0</v>
          </cell>
          <cell r="H231">
            <v>0</v>
          </cell>
          <cell r="I231">
            <v>0</v>
          </cell>
          <cell r="J231">
            <v>0</v>
          </cell>
          <cell r="L231">
            <v>0</v>
          </cell>
          <cell r="N231">
            <v>0</v>
          </cell>
          <cell r="O231">
            <v>0</v>
          </cell>
          <cell r="P231">
            <v>0</v>
          </cell>
          <cell r="Q231">
            <v>0</v>
          </cell>
          <cell r="R231">
            <v>0</v>
          </cell>
          <cell r="S231">
            <v>0</v>
          </cell>
          <cell r="U231">
            <v>0</v>
          </cell>
          <cell r="V231">
            <v>0</v>
          </cell>
          <cell r="W231">
            <v>0</v>
          </cell>
          <cell r="X231">
            <v>0</v>
          </cell>
          <cell r="Y231">
            <v>0</v>
          </cell>
          <cell r="Z231">
            <v>0</v>
          </cell>
        </row>
        <row r="232">
          <cell r="A232">
            <v>0</v>
          </cell>
          <cell r="B232">
            <v>0</v>
          </cell>
          <cell r="C232">
            <v>1230</v>
          </cell>
          <cell r="E232">
            <v>0</v>
          </cell>
          <cell r="F232">
            <v>0</v>
          </cell>
          <cell r="G232">
            <v>0</v>
          </cell>
          <cell r="H232">
            <v>0</v>
          </cell>
          <cell r="I232">
            <v>0</v>
          </cell>
          <cell r="J232">
            <v>0</v>
          </cell>
          <cell r="L232">
            <v>0</v>
          </cell>
          <cell r="N232">
            <v>0</v>
          </cell>
          <cell r="O232">
            <v>0</v>
          </cell>
          <cell r="P232">
            <v>0</v>
          </cell>
          <cell r="Q232">
            <v>0</v>
          </cell>
          <cell r="R232">
            <v>0</v>
          </cell>
          <cell r="S232">
            <v>0</v>
          </cell>
          <cell r="U232">
            <v>0</v>
          </cell>
          <cell r="V232">
            <v>0</v>
          </cell>
          <cell r="W232">
            <v>0</v>
          </cell>
          <cell r="X232">
            <v>0</v>
          </cell>
          <cell r="Y232">
            <v>0</v>
          </cell>
          <cell r="Z232">
            <v>0</v>
          </cell>
        </row>
        <row r="233">
          <cell r="A233">
            <v>0</v>
          </cell>
          <cell r="B233">
            <v>0</v>
          </cell>
          <cell r="C233">
            <v>1231</v>
          </cell>
          <cell r="E233">
            <v>0</v>
          </cell>
          <cell r="F233">
            <v>0</v>
          </cell>
          <cell r="G233">
            <v>0</v>
          </cell>
          <cell r="H233">
            <v>0</v>
          </cell>
          <cell r="I233">
            <v>0</v>
          </cell>
          <cell r="J233">
            <v>0</v>
          </cell>
          <cell r="L233">
            <v>0</v>
          </cell>
          <cell r="N233">
            <v>0</v>
          </cell>
          <cell r="O233">
            <v>0</v>
          </cell>
          <cell r="P233">
            <v>0</v>
          </cell>
          <cell r="Q233">
            <v>0</v>
          </cell>
          <cell r="R233">
            <v>0</v>
          </cell>
          <cell r="S233">
            <v>0</v>
          </cell>
          <cell r="U233">
            <v>0</v>
          </cell>
          <cell r="V233">
            <v>0</v>
          </cell>
          <cell r="W233">
            <v>0</v>
          </cell>
          <cell r="X233">
            <v>0</v>
          </cell>
          <cell r="Y233">
            <v>0</v>
          </cell>
          <cell r="Z233">
            <v>0</v>
          </cell>
        </row>
        <row r="234">
          <cell r="A234">
            <v>0</v>
          </cell>
          <cell r="B234">
            <v>0</v>
          </cell>
          <cell r="C234">
            <v>1232</v>
          </cell>
          <cell r="E234">
            <v>0</v>
          </cell>
          <cell r="F234">
            <v>0</v>
          </cell>
          <cell r="G234">
            <v>0</v>
          </cell>
          <cell r="H234">
            <v>0</v>
          </cell>
          <cell r="I234">
            <v>0</v>
          </cell>
          <cell r="J234">
            <v>0</v>
          </cell>
          <cell r="L234">
            <v>0</v>
          </cell>
          <cell r="N234">
            <v>0</v>
          </cell>
          <cell r="O234">
            <v>0</v>
          </cell>
          <cell r="P234">
            <v>0</v>
          </cell>
          <cell r="Q234">
            <v>0</v>
          </cell>
          <cell r="R234">
            <v>0</v>
          </cell>
          <cell r="S234">
            <v>0</v>
          </cell>
          <cell r="U234">
            <v>0</v>
          </cell>
          <cell r="V234">
            <v>0</v>
          </cell>
          <cell r="W234">
            <v>0</v>
          </cell>
          <cell r="X234">
            <v>0</v>
          </cell>
          <cell r="Y234">
            <v>0</v>
          </cell>
          <cell r="Z234">
            <v>0</v>
          </cell>
        </row>
        <row r="235">
          <cell r="A235">
            <v>0</v>
          </cell>
          <cell r="B235">
            <v>0</v>
          </cell>
          <cell r="C235">
            <v>1233</v>
          </cell>
          <cell r="E235">
            <v>0</v>
          </cell>
          <cell r="F235">
            <v>0</v>
          </cell>
          <cell r="G235">
            <v>0</v>
          </cell>
          <cell r="H235">
            <v>0</v>
          </cell>
          <cell r="I235">
            <v>0</v>
          </cell>
          <cell r="J235">
            <v>0</v>
          </cell>
          <cell r="L235">
            <v>0</v>
          </cell>
          <cell r="N235">
            <v>0</v>
          </cell>
          <cell r="O235">
            <v>0</v>
          </cell>
          <cell r="P235">
            <v>0</v>
          </cell>
          <cell r="Q235">
            <v>0</v>
          </cell>
          <cell r="R235">
            <v>0</v>
          </cell>
          <cell r="S235">
            <v>0</v>
          </cell>
          <cell r="U235">
            <v>0</v>
          </cell>
          <cell r="V235">
            <v>0</v>
          </cell>
          <cell r="W235">
            <v>0</v>
          </cell>
          <cell r="X235">
            <v>0</v>
          </cell>
          <cell r="Y235">
            <v>0</v>
          </cell>
          <cell r="Z235">
            <v>0</v>
          </cell>
        </row>
        <row r="236">
          <cell r="A236">
            <v>0</v>
          </cell>
          <cell r="B236">
            <v>0</v>
          </cell>
          <cell r="C236">
            <v>1234</v>
          </cell>
          <cell r="E236">
            <v>0</v>
          </cell>
          <cell r="F236">
            <v>0</v>
          </cell>
          <cell r="G236">
            <v>0</v>
          </cell>
          <cell r="H236">
            <v>0</v>
          </cell>
          <cell r="I236">
            <v>0</v>
          </cell>
          <cell r="J236">
            <v>0</v>
          </cell>
          <cell r="L236">
            <v>0</v>
          </cell>
          <cell r="N236">
            <v>0</v>
          </cell>
          <cell r="O236">
            <v>0</v>
          </cell>
          <cell r="P236">
            <v>0</v>
          </cell>
          <cell r="Q236">
            <v>0</v>
          </cell>
          <cell r="R236">
            <v>0</v>
          </cell>
          <cell r="S236">
            <v>0</v>
          </cell>
          <cell r="U236">
            <v>0</v>
          </cell>
          <cell r="V236">
            <v>0</v>
          </cell>
          <cell r="W236">
            <v>0</v>
          </cell>
          <cell r="X236">
            <v>0</v>
          </cell>
          <cell r="Y236">
            <v>0</v>
          </cell>
          <cell r="Z236">
            <v>0</v>
          </cell>
        </row>
        <row r="237">
          <cell r="A237">
            <v>0</v>
          </cell>
          <cell r="B237">
            <v>0</v>
          </cell>
          <cell r="C237">
            <v>1235</v>
          </cell>
          <cell r="E237">
            <v>0</v>
          </cell>
          <cell r="F237">
            <v>0</v>
          </cell>
          <cell r="G237">
            <v>0</v>
          </cell>
          <cell r="H237">
            <v>0</v>
          </cell>
          <cell r="I237">
            <v>0</v>
          </cell>
          <cell r="J237">
            <v>0</v>
          </cell>
          <cell r="L237">
            <v>0</v>
          </cell>
          <cell r="N237">
            <v>0</v>
          </cell>
          <cell r="O237">
            <v>0</v>
          </cell>
          <cell r="P237">
            <v>0</v>
          </cell>
          <cell r="Q237">
            <v>0</v>
          </cell>
          <cell r="R237">
            <v>0</v>
          </cell>
          <cell r="S237">
            <v>0</v>
          </cell>
          <cell r="U237">
            <v>0</v>
          </cell>
          <cell r="V237">
            <v>0</v>
          </cell>
          <cell r="W237">
            <v>0</v>
          </cell>
          <cell r="X237">
            <v>0</v>
          </cell>
          <cell r="Y237">
            <v>0</v>
          </cell>
          <cell r="Z237">
            <v>0</v>
          </cell>
        </row>
        <row r="238">
          <cell r="A238">
            <v>0</v>
          </cell>
          <cell r="B238">
            <v>0</v>
          </cell>
          <cell r="C238">
            <v>1236</v>
          </cell>
          <cell r="E238">
            <v>0</v>
          </cell>
          <cell r="F238">
            <v>0</v>
          </cell>
          <cell r="G238">
            <v>0</v>
          </cell>
          <cell r="H238">
            <v>0</v>
          </cell>
          <cell r="I238">
            <v>0</v>
          </cell>
          <cell r="J238">
            <v>0</v>
          </cell>
          <cell r="L238">
            <v>0</v>
          </cell>
          <cell r="N238">
            <v>0</v>
          </cell>
          <cell r="O238">
            <v>0</v>
          </cell>
          <cell r="P238">
            <v>0</v>
          </cell>
          <cell r="Q238">
            <v>0</v>
          </cell>
          <cell r="R238">
            <v>0</v>
          </cell>
          <cell r="S238">
            <v>0</v>
          </cell>
          <cell r="U238">
            <v>0</v>
          </cell>
          <cell r="V238">
            <v>0</v>
          </cell>
          <cell r="W238">
            <v>0</v>
          </cell>
          <cell r="X238">
            <v>0</v>
          </cell>
          <cell r="Y238">
            <v>0</v>
          </cell>
          <cell r="Z238">
            <v>0</v>
          </cell>
        </row>
        <row r="239">
          <cell r="A239">
            <v>0</v>
          </cell>
          <cell r="B239">
            <v>0</v>
          </cell>
          <cell r="C239">
            <v>1237</v>
          </cell>
          <cell r="E239">
            <v>0</v>
          </cell>
          <cell r="F239">
            <v>0</v>
          </cell>
          <cell r="G239">
            <v>0</v>
          </cell>
          <cell r="H239">
            <v>0</v>
          </cell>
          <cell r="I239">
            <v>0</v>
          </cell>
          <cell r="J239">
            <v>0</v>
          </cell>
          <cell r="L239">
            <v>0</v>
          </cell>
          <cell r="N239">
            <v>0</v>
          </cell>
          <cell r="O239">
            <v>0</v>
          </cell>
          <cell r="P239">
            <v>0</v>
          </cell>
          <cell r="Q239">
            <v>0</v>
          </cell>
          <cell r="R239">
            <v>0</v>
          </cell>
          <cell r="S239">
            <v>0</v>
          </cell>
          <cell r="U239">
            <v>0</v>
          </cell>
          <cell r="V239">
            <v>0</v>
          </cell>
          <cell r="W239">
            <v>0</v>
          </cell>
          <cell r="X239">
            <v>0</v>
          </cell>
          <cell r="Y239">
            <v>0</v>
          </cell>
          <cell r="Z239">
            <v>0</v>
          </cell>
        </row>
        <row r="240">
          <cell r="A240">
            <v>0</v>
          </cell>
          <cell r="B240">
            <v>0</v>
          </cell>
          <cell r="C240">
            <v>1238</v>
          </cell>
          <cell r="E240">
            <v>0</v>
          </cell>
          <cell r="F240">
            <v>0</v>
          </cell>
          <cell r="G240">
            <v>0</v>
          </cell>
          <cell r="H240">
            <v>0</v>
          </cell>
          <cell r="I240">
            <v>0</v>
          </cell>
          <cell r="J240">
            <v>0</v>
          </cell>
          <cell r="L240">
            <v>0</v>
          </cell>
          <cell r="N240">
            <v>0</v>
          </cell>
          <cell r="O240">
            <v>0</v>
          </cell>
          <cell r="P240">
            <v>0</v>
          </cell>
          <cell r="Q240">
            <v>0</v>
          </cell>
          <cell r="R240">
            <v>0</v>
          </cell>
          <cell r="S240">
            <v>0</v>
          </cell>
          <cell r="U240">
            <v>0</v>
          </cell>
          <cell r="V240">
            <v>0</v>
          </cell>
          <cell r="W240">
            <v>0</v>
          </cell>
          <cell r="X240">
            <v>0</v>
          </cell>
          <cell r="Y240">
            <v>0</v>
          </cell>
          <cell r="Z240">
            <v>0</v>
          </cell>
        </row>
        <row r="241">
          <cell r="A241">
            <v>0</v>
          </cell>
          <cell r="B241">
            <v>0</v>
          </cell>
          <cell r="C241">
            <v>1239</v>
          </cell>
          <cell r="E241">
            <v>0</v>
          </cell>
          <cell r="F241">
            <v>0</v>
          </cell>
          <cell r="G241">
            <v>0</v>
          </cell>
          <cell r="H241">
            <v>0</v>
          </cell>
          <cell r="I241">
            <v>0</v>
          </cell>
          <cell r="J241">
            <v>0</v>
          </cell>
          <cell r="L241">
            <v>0</v>
          </cell>
          <cell r="N241">
            <v>0</v>
          </cell>
          <cell r="O241">
            <v>0</v>
          </cell>
          <cell r="P241">
            <v>0</v>
          </cell>
          <cell r="Q241">
            <v>0</v>
          </cell>
          <cell r="R241">
            <v>0</v>
          </cell>
          <cell r="S241">
            <v>0</v>
          </cell>
          <cell r="U241">
            <v>0</v>
          </cell>
          <cell r="V241">
            <v>0</v>
          </cell>
          <cell r="W241">
            <v>0</v>
          </cell>
          <cell r="X241">
            <v>0</v>
          </cell>
          <cell r="Y241">
            <v>0</v>
          </cell>
          <cell r="Z241">
            <v>0</v>
          </cell>
        </row>
        <row r="242">
          <cell r="A242">
            <v>0</v>
          </cell>
          <cell r="B242">
            <v>0</v>
          </cell>
          <cell r="C242">
            <v>1240</v>
          </cell>
          <cell r="E242">
            <v>0</v>
          </cell>
          <cell r="F242">
            <v>0</v>
          </cell>
          <cell r="G242">
            <v>0</v>
          </cell>
          <cell r="H242">
            <v>0</v>
          </cell>
          <cell r="I242">
            <v>0</v>
          </cell>
          <cell r="J242">
            <v>0</v>
          </cell>
          <cell r="L242">
            <v>0</v>
          </cell>
          <cell r="N242">
            <v>0</v>
          </cell>
          <cell r="O242">
            <v>0</v>
          </cell>
          <cell r="P242">
            <v>0</v>
          </cell>
          <cell r="Q242">
            <v>0</v>
          </cell>
          <cell r="R242">
            <v>0</v>
          </cell>
          <cell r="S242">
            <v>0</v>
          </cell>
          <cell r="U242">
            <v>0</v>
          </cell>
          <cell r="V242">
            <v>0</v>
          </cell>
          <cell r="W242">
            <v>0</v>
          </cell>
          <cell r="X242">
            <v>0</v>
          </cell>
          <cell r="Y242">
            <v>0</v>
          </cell>
          <cell r="Z242">
            <v>0</v>
          </cell>
        </row>
        <row r="243">
          <cell r="A243">
            <v>0</v>
          </cell>
          <cell r="B243">
            <v>0</v>
          </cell>
          <cell r="C243">
            <v>1241</v>
          </cell>
          <cell r="E243">
            <v>0</v>
          </cell>
          <cell r="F243">
            <v>0</v>
          </cell>
          <cell r="G243">
            <v>0</v>
          </cell>
          <cell r="H243">
            <v>0</v>
          </cell>
          <cell r="I243">
            <v>0</v>
          </cell>
          <cell r="J243">
            <v>0</v>
          </cell>
          <cell r="L243">
            <v>0</v>
          </cell>
          <cell r="N243">
            <v>0</v>
          </cell>
          <cell r="O243">
            <v>0</v>
          </cell>
          <cell r="P243">
            <v>0</v>
          </cell>
          <cell r="Q243">
            <v>0</v>
          </cell>
          <cell r="R243">
            <v>0</v>
          </cell>
          <cell r="S243">
            <v>0</v>
          </cell>
          <cell r="U243">
            <v>0</v>
          </cell>
          <cell r="V243">
            <v>0</v>
          </cell>
          <cell r="W243">
            <v>0</v>
          </cell>
          <cell r="X243">
            <v>0</v>
          </cell>
          <cell r="Y243">
            <v>0</v>
          </cell>
          <cell r="Z243">
            <v>0</v>
          </cell>
        </row>
        <row r="244">
          <cell r="A244">
            <v>0</v>
          </cell>
          <cell r="B244">
            <v>0</v>
          </cell>
          <cell r="C244">
            <v>1242</v>
          </cell>
          <cell r="E244">
            <v>0</v>
          </cell>
          <cell r="F244">
            <v>0</v>
          </cell>
          <cell r="G244">
            <v>0</v>
          </cell>
          <cell r="H244">
            <v>0</v>
          </cell>
          <cell r="I244">
            <v>0</v>
          </cell>
          <cell r="J244">
            <v>0</v>
          </cell>
          <cell r="L244">
            <v>0</v>
          </cell>
          <cell r="N244">
            <v>0</v>
          </cell>
          <cell r="O244">
            <v>0</v>
          </cell>
          <cell r="P244">
            <v>0</v>
          </cell>
          <cell r="Q244">
            <v>0</v>
          </cell>
          <cell r="R244">
            <v>0</v>
          </cell>
          <cell r="S244">
            <v>0</v>
          </cell>
          <cell r="U244">
            <v>0</v>
          </cell>
          <cell r="V244">
            <v>0</v>
          </cell>
          <cell r="W244">
            <v>0</v>
          </cell>
          <cell r="X244">
            <v>0</v>
          </cell>
          <cell r="Y244">
            <v>0</v>
          </cell>
          <cell r="Z244">
            <v>0</v>
          </cell>
        </row>
        <row r="245">
          <cell r="A245">
            <v>0</v>
          </cell>
          <cell r="B245">
            <v>0</v>
          </cell>
          <cell r="C245">
            <v>1243</v>
          </cell>
          <cell r="E245">
            <v>0</v>
          </cell>
          <cell r="F245">
            <v>0</v>
          </cell>
          <cell r="G245">
            <v>0</v>
          </cell>
          <cell r="H245">
            <v>0</v>
          </cell>
          <cell r="I245">
            <v>0</v>
          </cell>
          <cell r="J245">
            <v>0</v>
          </cell>
          <cell r="L245">
            <v>0</v>
          </cell>
          <cell r="N245">
            <v>0</v>
          </cell>
          <cell r="O245">
            <v>0</v>
          </cell>
          <cell r="P245">
            <v>0</v>
          </cell>
          <cell r="Q245">
            <v>0</v>
          </cell>
          <cell r="R245">
            <v>0</v>
          </cell>
          <cell r="S245">
            <v>0</v>
          </cell>
          <cell r="U245">
            <v>0</v>
          </cell>
          <cell r="V245">
            <v>0</v>
          </cell>
          <cell r="W245">
            <v>0</v>
          </cell>
          <cell r="X245">
            <v>0</v>
          </cell>
          <cell r="Y245">
            <v>0</v>
          </cell>
          <cell r="Z245">
            <v>0</v>
          </cell>
        </row>
        <row r="246">
          <cell r="A246">
            <v>0</v>
          </cell>
          <cell r="B246">
            <v>0</v>
          </cell>
          <cell r="C246">
            <v>1244</v>
          </cell>
          <cell r="E246">
            <v>0</v>
          </cell>
          <cell r="F246">
            <v>0</v>
          </cell>
          <cell r="G246">
            <v>0</v>
          </cell>
          <cell r="H246">
            <v>0</v>
          </cell>
          <cell r="I246">
            <v>0</v>
          </cell>
          <cell r="J246">
            <v>0</v>
          </cell>
          <cell r="L246">
            <v>0</v>
          </cell>
          <cell r="N246">
            <v>0</v>
          </cell>
          <cell r="O246">
            <v>0</v>
          </cell>
          <cell r="P246">
            <v>0</v>
          </cell>
          <cell r="Q246">
            <v>0</v>
          </cell>
          <cell r="R246">
            <v>0</v>
          </cell>
          <cell r="S246">
            <v>0</v>
          </cell>
          <cell r="U246">
            <v>0</v>
          </cell>
          <cell r="V246">
            <v>0</v>
          </cell>
          <cell r="W246">
            <v>0</v>
          </cell>
          <cell r="X246">
            <v>0</v>
          </cell>
          <cell r="Y246">
            <v>0</v>
          </cell>
          <cell r="Z246">
            <v>0</v>
          </cell>
        </row>
        <row r="247">
          <cell r="A247">
            <v>0</v>
          </cell>
          <cell r="B247">
            <v>0</v>
          </cell>
          <cell r="C247">
            <v>1245</v>
          </cell>
          <cell r="E247">
            <v>0</v>
          </cell>
          <cell r="F247">
            <v>0</v>
          </cell>
          <cell r="G247">
            <v>0</v>
          </cell>
          <cell r="H247">
            <v>0</v>
          </cell>
          <cell r="I247">
            <v>0</v>
          </cell>
          <cell r="J247">
            <v>0</v>
          </cell>
          <cell r="L247">
            <v>0</v>
          </cell>
          <cell r="N247">
            <v>0</v>
          </cell>
          <cell r="O247">
            <v>0</v>
          </cell>
          <cell r="P247">
            <v>0</v>
          </cell>
          <cell r="Q247">
            <v>0</v>
          </cell>
          <cell r="R247">
            <v>0</v>
          </cell>
          <cell r="S247">
            <v>0</v>
          </cell>
          <cell r="U247">
            <v>0</v>
          </cell>
          <cell r="V247">
            <v>0</v>
          </cell>
          <cell r="W247">
            <v>0</v>
          </cell>
          <cell r="X247">
            <v>0</v>
          </cell>
          <cell r="Y247">
            <v>0</v>
          </cell>
          <cell r="Z247">
            <v>0</v>
          </cell>
        </row>
        <row r="248">
          <cell r="A248">
            <v>0</v>
          </cell>
          <cell r="B248">
            <v>0</v>
          </cell>
          <cell r="C248">
            <v>1246</v>
          </cell>
          <cell r="E248">
            <v>0</v>
          </cell>
          <cell r="F248">
            <v>0</v>
          </cell>
          <cell r="G248">
            <v>0</v>
          </cell>
          <cell r="H248">
            <v>0</v>
          </cell>
          <cell r="I248">
            <v>0</v>
          </cell>
          <cell r="J248">
            <v>0</v>
          </cell>
          <cell r="L248">
            <v>0</v>
          </cell>
          <cell r="N248">
            <v>0</v>
          </cell>
          <cell r="O248">
            <v>0</v>
          </cell>
          <cell r="P248">
            <v>0</v>
          </cell>
          <cell r="Q248">
            <v>0</v>
          </cell>
          <cell r="R248">
            <v>0</v>
          </cell>
          <cell r="S248">
            <v>0</v>
          </cell>
          <cell r="U248">
            <v>0</v>
          </cell>
          <cell r="V248">
            <v>0</v>
          </cell>
          <cell r="W248">
            <v>0</v>
          </cell>
          <cell r="X248">
            <v>0</v>
          </cell>
          <cell r="Y248">
            <v>0</v>
          </cell>
          <cell r="Z248">
            <v>0</v>
          </cell>
        </row>
        <row r="249">
          <cell r="A249">
            <v>0</v>
          </cell>
          <cell r="B249">
            <v>0</v>
          </cell>
          <cell r="C249">
            <v>1247</v>
          </cell>
          <cell r="E249">
            <v>0</v>
          </cell>
          <cell r="F249">
            <v>0</v>
          </cell>
          <cell r="G249">
            <v>0</v>
          </cell>
          <cell r="H249">
            <v>0</v>
          </cell>
          <cell r="I249">
            <v>0</v>
          </cell>
          <cell r="J249">
            <v>0</v>
          </cell>
          <cell r="L249">
            <v>0</v>
          </cell>
          <cell r="N249">
            <v>0</v>
          </cell>
          <cell r="O249">
            <v>0</v>
          </cell>
          <cell r="P249">
            <v>0</v>
          </cell>
          <cell r="Q249">
            <v>0</v>
          </cell>
          <cell r="R249">
            <v>0</v>
          </cell>
          <cell r="S249">
            <v>0</v>
          </cell>
          <cell r="U249">
            <v>0</v>
          </cell>
          <cell r="V249">
            <v>0</v>
          </cell>
          <cell r="W249">
            <v>0</v>
          </cell>
          <cell r="X249">
            <v>0</v>
          </cell>
          <cell r="Y249">
            <v>0</v>
          </cell>
          <cell r="Z249">
            <v>0</v>
          </cell>
        </row>
        <row r="250">
          <cell r="A250">
            <v>0</v>
          </cell>
          <cell r="B250">
            <v>0</v>
          </cell>
          <cell r="C250">
            <v>1248</v>
          </cell>
          <cell r="E250">
            <v>0</v>
          </cell>
          <cell r="F250">
            <v>0</v>
          </cell>
          <cell r="G250">
            <v>0</v>
          </cell>
          <cell r="H250">
            <v>0</v>
          </cell>
          <cell r="I250">
            <v>0</v>
          </cell>
          <cell r="J250">
            <v>0</v>
          </cell>
          <cell r="L250">
            <v>0</v>
          </cell>
          <cell r="N250">
            <v>0</v>
          </cell>
          <cell r="O250">
            <v>0</v>
          </cell>
          <cell r="P250">
            <v>0</v>
          </cell>
          <cell r="Q250">
            <v>0</v>
          </cell>
          <cell r="R250">
            <v>0</v>
          </cell>
          <cell r="S250">
            <v>0</v>
          </cell>
          <cell r="U250">
            <v>0</v>
          </cell>
          <cell r="V250">
            <v>0</v>
          </cell>
          <cell r="W250">
            <v>0</v>
          </cell>
          <cell r="X250">
            <v>0</v>
          </cell>
          <cell r="Y250">
            <v>0</v>
          </cell>
          <cell r="Z250">
            <v>0</v>
          </cell>
        </row>
        <row r="251">
          <cell r="A251">
            <v>0</v>
          </cell>
          <cell r="B251">
            <v>0</v>
          </cell>
          <cell r="C251">
            <v>1249</v>
          </cell>
          <cell r="E251">
            <v>0</v>
          </cell>
          <cell r="F251">
            <v>0</v>
          </cell>
          <cell r="G251">
            <v>0</v>
          </cell>
          <cell r="H251">
            <v>0</v>
          </cell>
          <cell r="I251">
            <v>0</v>
          </cell>
          <cell r="J251">
            <v>0</v>
          </cell>
          <cell r="L251">
            <v>0</v>
          </cell>
          <cell r="N251">
            <v>0</v>
          </cell>
          <cell r="O251">
            <v>0</v>
          </cell>
          <cell r="P251">
            <v>0</v>
          </cell>
          <cell r="Q251">
            <v>0</v>
          </cell>
          <cell r="R251">
            <v>0</v>
          </cell>
          <cell r="S251">
            <v>0</v>
          </cell>
          <cell r="U251">
            <v>0</v>
          </cell>
          <cell r="V251">
            <v>0</v>
          </cell>
          <cell r="W251">
            <v>0</v>
          </cell>
          <cell r="X251">
            <v>0</v>
          </cell>
          <cell r="Y251">
            <v>0</v>
          </cell>
          <cell r="Z251">
            <v>0</v>
          </cell>
        </row>
        <row r="252">
          <cell r="A252">
            <v>0</v>
          </cell>
          <cell r="B252">
            <v>0</v>
          </cell>
          <cell r="C252">
            <v>1250</v>
          </cell>
          <cell r="E252">
            <v>0</v>
          </cell>
          <cell r="F252">
            <v>0</v>
          </cell>
          <cell r="G252">
            <v>0</v>
          </cell>
          <cell r="H252">
            <v>0</v>
          </cell>
          <cell r="I252">
            <v>0</v>
          </cell>
          <cell r="J252">
            <v>0</v>
          </cell>
          <cell r="L252">
            <v>0</v>
          </cell>
          <cell r="N252">
            <v>0</v>
          </cell>
          <cell r="O252">
            <v>0</v>
          </cell>
          <cell r="P252">
            <v>0</v>
          </cell>
          <cell r="Q252">
            <v>0</v>
          </cell>
          <cell r="R252">
            <v>0</v>
          </cell>
          <cell r="S252">
            <v>0</v>
          </cell>
          <cell r="U252">
            <v>0</v>
          </cell>
          <cell r="V252">
            <v>0</v>
          </cell>
          <cell r="W252">
            <v>0</v>
          </cell>
          <cell r="X252">
            <v>0</v>
          </cell>
          <cell r="Y252">
            <v>0</v>
          </cell>
          <cell r="Z252">
            <v>0</v>
          </cell>
        </row>
        <row r="253">
          <cell r="A253">
            <v>0</v>
          </cell>
          <cell r="B253">
            <v>0</v>
          </cell>
          <cell r="C253">
            <v>1251</v>
          </cell>
          <cell r="E253">
            <v>0</v>
          </cell>
          <cell r="F253">
            <v>0</v>
          </cell>
          <cell r="G253">
            <v>0</v>
          </cell>
          <cell r="H253">
            <v>0</v>
          </cell>
          <cell r="I253">
            <v>0</v>
          </cell>
          <cell r="J253">
            <v>0</v>
          </cell>
          <cell r="L253">
            <v>0</v>
          </cell>
          <cell r="N253">
            <v>0</v>
          </cell>
          <cell r="O253">
            <v>0</v>
          </cell>
          <cell r="P253">
            <v>0</v>
          </cell>
          <cell r="Q253">
            <v>0</v>
          </cell>
          <cell r="R253">
            <v>0</v>
          </cell>
          <cell r="S253">
            <v>0</v>
          </cell>
          <cell r="U253">
            <v>0</v>
          </cell>
          <cell r="V253">
            <v>0</v>
          </cell>
          <cell r="W253">
            <v>0</v>
          </cell>
          <cell r="X253">
            <v>0</v>
          </cell>
          <cell r="Y253">
            <v>0</v>
          </cell>
          <cell r="Z253">
            <v>0</v>
          </cell>
        </row>
        <row r="254">
          <cell r="A254">
            <v>0</v>
          </cell>
          <cell r="B254">
            <v>0</v>
          </cell>
          <cell r="C254">
            <v>1252</v>
          </cell>
          <cell r="E254">
            <v>0</v>
          </cell>
          <cell r="F254">
            <v>0</v>
          </cell>
          <cell r="G254">
            <v>0</v>
          </cell>
          <cell r="H254">
            <v>0</v>
          </cell>
          <cell r="I254">
            <v>0</v>
          </cell>
          <cell r="J254">
            <v>0</v>
          </cell>
          <cell r="L254">
            <v>0</v>
          </cell>
          <cell r="N254">
            <v>0</v>
          </cell>
          <cell r="O254">
            <v>0</v>
          </cell>
          <cell r="P254">
            <v>0</v>
          </cell>
          <cell r="Q254">
            <v>0</v>
          </cell>
          <cell r="R254">
            <v>0</v>
          </cell>
          <cell r="S254">
            <v>0</v>
          </cell>
          <cell r="U254">
            <v>0</v>
          </cell>
          <cell r="V254">
            <v>0</v>
          </cell>
          <cell r="W254">
            <v>0</v>
          </cell>
          <cell r="X254">
            <v>0</v>
          </cell>
          <cell r="Y254">
            <v>0</v>
          </cell>
          <cell r="Z254">
            <v>0</v>
          </cell>
        </row>
        <row r="255">
          <cell r="A255">
            <v>0</v>
          </cell>
          <cell r="B255">
            <v>0</v>
          </cell>
          <cell r="C255">
            <v>1253</v>
          </cell>
          <cell r="E255">
            <v>0</v>
          </cell>
          <cell r="F255">
            <v>0</v>
          </cell>
          <cell r="G255">
            <v>0</v>
          </cell>
          <cell r="H255">
            <v>0</v>
          </cell>
          <cell r="I255">
            <v>0</v>
          </cell>
          <cell r="J255">
            <v>0</v>
          </cell>
          <cell r="L255">
            <v>0</v>
          </cell>
          <cell r="N255">
            <v>0</v>
          </cell>
          <cell r="O255">
            <v>0</v>
          </cell>
          <cell r="P255">
            <v>0</v>
          </cell>
          <cell r="Q255">
            <v>0</v>
          </cell>
          <cell r="R255">
            <v>0</v>
          </cell>
          <cell r="S255">
            <v>0</v>
          </cell>
          <cell r="U255">
            <v>0</v>
          </cell>
          <cell r="V255">
            <v>0</v>
          </cell>
          <cell r="W255">
            <v>0</v>
          </cell>
          <cell r="X255">
            <v>0</v>
          </cell>
          <cell r="Y255">
            <v>0</v>
          </cell>
          <cell r="Z255">
            <v>0</v>
          </cell>
        </row>
        <row r="256">
          <cell r="A256">
            <v>0</v>
          </cell>
          <cell r="B256">
            <v>0</v>
          </cell>
          <cell r="C256">
            <v>1254</v>
          </cell>
          <cell r="E256">
            <v>0</v>
          </cell>
          <cell r="F256">
            <v>0</v>
          </cell>
          <cell r="G256">
            <v>0</v>
          </cell>
          <cell r="H256">
            <v>0</v>
          </cell>
          <cell r="I256">
            <v>0</v>
          </cell>
          <cell r="J256">
            <v>0</v>
          </cell>
          <cell r="L256">
            <v>0</v>
          </cell>
          <cell r="N256">
            <v>0</v>
          </cell>
          <cell r="O256">
            <v>0</v>
          </cell>
          <cell r="P256">
            <v>0</v>
          </cell>
          <cell r="Q256">
            <v>0</v>
          </cell>
          <cell r="R256">
            <v>0</v>
          </cell>
          <cell r="S256">
            <v>0</v>
          </cell>
          <cell r="U256">
            <v>0</v>
          </cell>
          <cell r="V256">
            <v>0</v>
          </cell>
          <cell r="W256">
            <v>0</v>
          </cell>
          <cell r="X256">
            <v>0</v>
          </cell>
          <cell r="Y256">
            <v>0</v>
          </cell>
          <cell r="Z256">
            <v>0</v>
          </cell>
        </row>
        <row r="257">
          <cell r="A257">
            <v>0</v>
          </cell>
          <cell r="B257">
            <v>0</v>
          </cell>
          <cell r="C257">
            <v>1255</v>
          </cell>
          <cell r="E257">
            <v>0</v>
          </cell>
          <cell r="F257">
            <v>0</v>
          </cell>
          <cell r="G257">
            <v>0</v>
          </cell>
          <cell r="H257">
            <v>0</v>
          </cell>
          <cell r="I257">
            <v>0</v>
          </cell>
          <cell r="J257">
            <v>0</v>
          </cell>
          <cell r="L257">
            <v>0</v>
          </cell>
          <cell r="N257">
            <v>0</v>
          </cell>
          <cell r="O257">
            <v>0</v>
          </cell>
          <cell r="P257">
            <v>0</v>
          </cell>
          <cell r="Q257">
            <v>0</v>
          </cell>
          <cell r="R257">
            <v>0</v>
          </cell>
          <cell r="S257">
            <v>0</v>
          </cell>
          <cell r="U257">
            <v>0</v>
          </cell>
          <cell r="V257">
            <v>0</v>
          </cell>
          <cell r="W257">
            <v>0</v>
          </cell>
          <cell r="X257">
            <v>0</v>
          </cell>
          <cell r="Y257">
            <v>0</v>
          </cell>
          <cell r="Z257">
            <v>0</v>
          </cell>
        </row>
        <row r="258">
          <cell r="A258">
            <v>0</v>
          </cell>
          <cell r="B258">
            <v>0</v>
          </cell>
          <cell r="C258">
            <v>1256</v>
          </cell>
          <cell r="E258">
            <v>0</v>
          </cell>
          <cell r="F258">
            <v>0</v>
          </cell>
          <cell r="G258">
            <v>0</v>
          </cell>
          <cell r="H258">
            <v>0</v>
          </cell>
          <cell r="I258">
            <v>0</v>
          </cell>
          <cell r="J258">
            <v>0</v>
          </cell>
          <cell r="L258">
            <v>0</v>
          </cell>
          <cell r="N258">
            <v>0</v>
          </cell>
          <cell r="O258">
            <v>0</v>
          </cell>
          <cell r="P258">
            <v>0</v>
          </cell>
          <cell r="Q258">
            <v>0</v>
          </cell>
          <cell r="R258">
            <v>0</v>
          </cell>
          <cell r="S258">
            <v>0</v>
          </cell>
          <cell r="U258">
            <v>0</v>
          </cell>
          <cell r="V258">
            <v>0</v>
          </cell>
          <cell r="W258">
            <v>0</v>
          </cell>
          <cell r="X258">
            <v>0</v>
          </cell>
          <cell r="Y258">
            <v>0</v>
          </cell>
          <cell r="Z258">
            <v>0</v>
          </cell>
        </row>
        <row r="259">
          <cell r="A259">
            <v>0</v>
          </cell>
          <cell r="B259">
            <v>0</v>
          </cell>
          <cell r="C259">
            <v>1257</v>
          </cell>
          <cell r="E259">
            <v>0</v>
          </cell>
          <cell r="F259">
            <v>0</v>
          </cell>
          <cell r="G259">
            <v>0</v>
          </cell>
          <cell r="H259">
            <v>0</v>
          </cell>
          <cell r="I259">
            <v>0</v>
          </cell>
          <cell r="J259">
            <v>0</v>
          </cell>
          <cell r="L259">
            <v>0</v>
          </cell>
          <cell r="N259">
            <v>0</v>
          </cell>
          <cell r="O259">
            <v>0</v>
          </cell>
          <cell r="P259">
            <v>0</v>
          </cell>
          <cell r="Q259">
            <v>0</v>
          </cell>
          <cell r="R259">
            <v>0</v>
          </cell>
          <cell r="S259">
            <v>0</v>
          </cell>
          <cell r="U259">
            <v>0</v>
          </cell>
          <cell r="V259">
            <v>0</v>
          </cell>
          <cell r="W259">
            <v>0</v>
          </cell>
          <cell r="X259">
            <v>0</v>
          </cell>
          <cell r="Y259">
            <v>0</v>
          </cell>
          <cell r="Z259">
            <v>0</v>
          </cell>
        </row>
        <row r="260">
          <cell r="A260">
            <v>0</v>
          </cell>
          <cell r="B260">
            <v>0</v>
          </cell>
          <cell r="C260">
            <v>1258</v>
          </cell>
          <cell r="E260">
            <v>0</v>
          </cell>
          <cell r="F260">
            <v>0</v>
          </cell>
          <cell r="G260">
            <v>0</v>
          </cell>
          <cell r="H260">
            <v>0</v>
          </cell>
          <cell r="I260">
            <v>0</v>
          </cell>
          <cell r="J260">
            <v>0</v>
          </cell>
          <cell r="L260">
            <v>0</v>
          </cell>
          <cell r="N260">
            <v>0</v>
          </cell>
          <cell r="O260">
            <v>0</v>
          </cell>
          <cell r="P260">
            <v>0</v>
          </cell>
          <cell r="Q260">
            <v>0</v>
          </cell>
          <cell r="R260">
            <v>0</v>
          </cell>
          <cell r="S260">
            <v>0</v>
          </cell>
          <cell r="U260">
            <v>0</v>
          </cell>
          <cell r="V260">
            <v>0</v>
          </cell>
          <cell r="W260">
            <v>0</v>
          </cell>
          <cell r="X260">
            <v>0</v>
          </cell>
          <cell r="Y260">
            <v>0</v>
          </cell>
          <cell r="Z260">
            <v>0</v>
          </cell>
        </row>
        <row r="261">
          <cell r="A261">
            <v>0</v>
          </cell>
          <cell r="B261">
            <v>0</v>
          </cell>
          <cell r="C261">
            <v>1259</v>
          </cell>
          <cell r="E261">
            <v>0</v>
          </cell>
          <cell r="F261">
            <v>0</v>
          </cell>
          <cell r="G261">
            <v>0</v>
          </cell>
          <cell r="H261">
            <v>0</v>
          </cell>
          <cell r="I261">
            <v>0</v>
          </cell>
          <cell r="J261">
            <v>0</v>
          </cell>
          <cell r="L261">
            <v>0</v>
          </cell>
          <cell r="N261">
            <v>0</v>
          </cell>
          <cell r="O261">
            <v>0</v>
          </cell>
          <cell r="P261">
            <v>0</v>
          </cell>
          <cell r="Q261">
            <v>0</v>
          </cell>
          <cell r="R261">
            <v>0</v>
          </cell>
          <cell r="S261">
            <v>0</v>
          </cell>
          <cell r="U261">
            <v>0</v>
          </cell>
          <cell r="V261">
            <v>0</v>
          </cell>
          <cell r="W261">
            <v>0</v>
          </cell>
          <cell r="X261">
            <v>0</v>
          </cell>
          <cell r="Y261">
            <v>0</v>
          </cell>
          <cell r="Z261">
            <v>0</v>
          </cell>
        </row>
        <row r="262">
          <cell r="A262">
            <v>0</v>
          </cell>
          <cell r="B262">
            <v>0</v>
          </cell>
          <cell r="C262">
            <v>1260</v>
          </cell>
          <cell r="E262">
            <v>0</v>
          </cell>
          <cell r="F262">
            <v>0</v>
          </cell>
          <cell r="G262">
            <v>0</v>
          </cell>
          <cell r="H262">
            <v>0</v>
          </cell>
          <cell r="I262">
            <v>0</v>
          </cell>
          <cell r="J262">
            <v>0</v>
          </cell>
          <cell r="L262">
            <v>0</v>
          </cell>
          <cell r="N262">
            <v>0</v>
          </cell>
          <cell r="O262">
            <v>0</v>
          </cell>
          <cell r="P262">
            <v>0</v>
          </cell>
          <cell r="Q262">
            <v>0</v>
          </cell>
          <cell r="R262">
            <v>0</v>
          </cell>
          <cell r="S262">
            <v>0</v>
          </cell>
          <cell r="U262">
            <v>0</v>
          </cell>
          <cell r="V262">
            <v>0</v>
          </cell>
          <cell r="W262">
            <v>0</v>
          </cell>
          <cell r="X262">
            <v>0</v>
          </cell>
          <cell r="Y262">
            <v>0</v>
          </cell>
          <cell r="Z262">
            <v>0</v>
          </cell>
        </row>
        <row r="263">
          <cell r="A263">
            <v>0</v>
          </cell>
          <cell r="B263">
            <v>0</v>
          </cell>
          <cell r="C263">
            <v>1261</v>
          </cell>
          <cell r="E263">
            <v>0</v>
          </cell>
          <cell r="F263">
            <v>0</v>
          </cell>
          <cell r="G263">
            <v>0</v>
          </cell>
          <cell r="H263">
            <v>0</v>
          </cell>
          <cell r="I263">
            <v>0</v>
          </cell>
          <cell r="J263">
            <v>0</v>
          </cell>
          <cell r="L263">
            <v>0</v>
          </cell>
          <cell r="N263">
            <v>0</v>
          </cell>
          <cell r="O263">
            <v>0</v>
          </cell>
          <cell r="P263">
            <v>0</v>
          </cell>
          <cell r="Q263">
            <v>0</v>
          </cell>
          <cell r="R263">
            <v>0</v>
          </cell>
          <cell r="S263">
            <v>0</v>
          </cell>
          <cell r="U263">
            <v>0</v>
          </cell>
          <cell r="V263">
            <v>0</v>
          </cell>
          <cell r="W263">
            <v>0</v>
          </cell>
          <cell r="X263">
            <v>0</v>
          </cell>
          <cell r="Y263">
            <v>0</v>
          </cell>
          <cell r="Z263">
            <v>0</v>
          </cell>
        </row>
        <row r="264">
          <cell r="A264">
            <v>0</v>
          </cell>
          <cell r="B264">
            <v>0</v>
          </cell>
          <cell r="C264">
            <v>1262</v>
          </cell>
          <cell r="E264">
            <v>0</v>
          </cell>
          <cell r="F264">
            <v>0</v>
          </cell>
          <cell r="G264">
            <v>0</v>
          </cell>
          <cell r="H264">
            <v>0</v>
          </cell>
          <cell r="I264">
            <v>0</v>
          </cell>
          <cell r="J264">
            <v>0</v>
          </cell>
          <cell r="L264">
            <v>0</v>
          </cell>
          <cell r="N264">
            <v>0</v>
          </cell>
          <cell r="O264">
            <v>0</v>
          </cell>
          <cell r="P264">
            <v>0</v>
          </cell>
          <cell r="Q264">
            <v>0</v>
          </cell>
          <cell r="R264">
            <v>0</v>
          </cell>
          <cell r="S264">
            <v>0</v>
          </cell>
          <cell r="U264">
            <v>0</v>
          </cell>
          <cell r="V264">
            <v>0</v>
          </cell>
          <cell r="W264">
            <v>0</v>
          </cell>
          <cell r="X264">
            <v>0</v>
          </cell>
          <cell r="Y264">
            <v>0</v>
          </cell>
          <cell r="Z264">
            <v>0</v>
          </cell>
        </row>
        <row r="265">
          <cell r="A265">
            <v>0</v>
          </cell>
          <cell r="B265">
            <v>0</v>
          </cell>
          <cell r="C265">
            <v>1263</v>
          </cell>
          <cell r="E265">
            <v>0</v>
          </cell>
          <cell r="F265">
            <v>0</v>
          </cell>
          <cell r="G265">
            <v>0</v>
          </cell>
          <cell r="H265">
            <v>0</v>
          </cell>
          <cell r="I265">
            <v>0</v>
          </cell>
          <cell r="J265">
            <v>0</v>
          </cell>
          <cell r="L265">
            <v>0</v>
          </cell>
          <cell r="N265">
            <v>0</v>
          </cell>
          <cell r="O265">
            <v>0</v>
          </cell>
          <cell r="P265">
            <v>0</v>
          </cell>
          <cell r="Q265">
            <v>0</v>
          </cell>
          <cell r="R265">
            <v>0</v>
          </cell>
          <cell r="S265">
            <v>0</v>
          </cell>
          <cell r="U265">
            <v>0</v>
          </cell>
          <cell r="V265">
            <v>0</v>
          </cell>
          <cell r="W265">
            <v>0</v>
          </cell>
          <cell r="X265">
            <v>0</v>
          </cell>
          <cell r="Y265">
            <v>0</v>
          </cell>
          <cell r="Z265">
            <v>0</v>
          </cell>
        </row>
        <row r="266">
          <cell r="A266">
            <v>0</v>
          </cell>
          <cell r="B266">
            <v>0</v>
          </cell>
          <cell r="C266">
            <v>1264</v>
          </cell>
          <cell r="E266">
            <v>0</v>
          </cell>
          <cell r="F266">
            <v>0</v>
          </cell>
          <cell r="G266">
            <v>0</v>
          </cell>
          <cell r="H266">
            <v>0</v>
          </cell>
          <cell r="I266">
            <v>0</v>
          </cell>
          <cell r="J266">
            <v>0</v>
          </cell>
          <cell r="L266">
            <v>0</v>
          </cell>
          <cell r="N266">
            <v>0</v>
          </cell>
          <cell r="O266">
            <v>0</v>
          </cell>
          <cell r="P266">
            <v>0</v>
          </cell>
          <cell r="Q266">
            <v>0</v>
          </cell>
          <cell r="R266">
            <v>0</v>
          </cell>
          <cell r="S266">
            <v>0</v>
          </cell>
          <cell r="U266">
            <v>0</v>
          </cell>
          <cell r="V266">
            <v>0</v>
          </cell>
          <cell r="W266">
            <v>0</v>
          </cell>
          <cell r="X266">
            <v>0</v>
          </cell>
          <cell r="Y266">
            <v>0</v>
          </cell>
          <cell r="Z266">
            <v>0</v>
          </cell>
        </row>
        <row r="267">
          <cell r="A267">
            <v>0</v>
          </cell>
          <cell r="B267">
            <v>0</v>
          </cell>
          <cell r="C267">
            <v>1265</v>
          </cell>
          <cell r="E267">
            <v>0</v>
          </cell>
          <cell r="F267">
            <v>0</v>
          </cell>
          <cell r="G267">
            <v>0</v>
          </cell>
          <cell r="H267">
            <v>0</v>
          </cell>
          <cell r="I267">
            <v>0</v>
          </cell>
          <cell r="J267">
            <v>0</v>
          </cell>
          <cell r="L267">
            <v>0</v>
          </cell>
          <cell r="N267">
            <v>0</v>
          </cell>
          <cell r="O267">
            <v>0</v>
          </cell>
          <cell r="P267">
            <v>0</v>
          </cell>
          <cell r="Q267">
            <v>0</v>
          </cell>
          <cell r="R267">
            <v>0</v>
          </cell>
          <cell r="S267">
            <v>0</v>
          </cell>
          <cell r="U267">
            <v>0</v>
          </cell>
          <cell r="V267">
            <v>0</v>
          </cell>
          <cell r="W267">
            <v>0</v>
          </cell>
          <cell r="X267">
            <v>0</v>
          </cell>
          <cell r="Y267">
            <v>0</v>
          </cell>
          <cell r="Z267">
            <v>0</v>
          </cell>
        </row>
        <row r="268">
          <cell r="A268">
            <v>0</v>
          </cell>
          <cell r="B268">
            <v>0</v>
          </cell>
          <cell r="C268">
            <v>1266</v>
          </cell>
          <cell r="E268">
            <v>0</v>
          </cell>
          <cell r="F268">
            <v>0</v>
          </cell>
          <cell r="G268">
            <v>0</v>
          </cell>
          <cell r="H268">
            <v>0</v>
          </cell>
          <cell r="I268">
            <v>0</v>
          </cell>
          <cell r="J268">
            <v>0</v>
          </cell>
          <cell r="L268">
            <v>0</v>
          </cell>
          <cell r="N268">
            <v>0</v>
          </cell>
          <cell r="O268">
            <v>0</v>
          </cell>
          <cell r="P268">
            <v>0</v>
          </cell>
          <cell r="Q268">
            <v>0</v>
          </cell>
          <cell r="R268">
            <v>0</v>
          </cell>
          <cell r="S268">
            <v>0</v>
          </cell>
          <cell r="U268">
            <v>0</v>
          </cell>
          <cell r="V268">
            <v>0</v>
          </cell>
          <cell r="W268">
            <v>0</v>
          </cell>
          <cell r="X268">
            <v>0</v>
          </cell>
          <cell r="Y268">
            <v>0</v>
          </cell>
          <cell r="Z268">
            <v>0</v>
          </cell>
        </row>
        <row r="269">
          <cell r="A269">
            <v>0</v>
          </cell>
          <cell r="B269">
            <v>0</v>
          </cell>
          <cell r="C269">
            <v>1267</v>
          </cell>
          <cell r="E269">
            <v>0</v>
          </cell>
          <cell r="F269">
            <v>0</v>
          </cell>
          <cell r="G269">
            <v>0</v>
          </cell>
          <cell r="H269">
            <v>0</v>
          </cell>
          <cell r="I269">
            <v>0</v>
          </cell>
          <cell r="J269">
            <v>0</v>
          </cell>
          <cell r="L269">
            <v>0</v>
          </cell>
          <cell r="N269">
            <v>0</v>
          </cell>
          <cell r="O269">
            <v>0</v>
          </cell>
          <cell r="P269">
            <v>0</v>
          </cell>
          <cell r="Q269">
            <v>0</v>
          </cell>
          <cell r="R269">
            <v>0</v>
          </cell>
          <cell r="S269">
            <v>0</v>
          </cell>
          <cell r="U269">
            <v>0</v>
          </cell>
          <cell r="V269">
            <v>0</v>
          </cell>
          <cell r="W269">
            <v>0</v>
          </cell>
          <cell r="X269">
            <v>0</v>
          </cell>
          <cell r="Y269">
            <v>0</v>
          </cell>
          <cell r="Z269">
            <v>0</v>
          </cell>
        </row>
        <row r="270">
          <cell r="A270">
            <v>0</v>
          </cell>
          <cell r="B270">
            <v>0</v>
          </cell>
          <cell r="C270">
            <v>1268</v>
          </cell>
          <cell r="E270">
            <v>0</v>
          </cell>
          <cell r="F270">
            <v>0</v>
          </cell>
          <cell r="G270">
            <v>0</v>
          </cell>
          <cell r="H270">
            <v>0</v>
          </cell>
          <cell r="I270">
            <v>0</v>
          </cell>
          <cell r="J270">
            <v>0</v>
          </cell>
          <cell r="L270">
            <v>0</v>
          </cell>
          <cell r="N270">
            <v>0</v>
          </cell>
          <cell r="O270">
            <v>0</v>
          </cell>
          <cell r="P270">
            <v>0</v>
          </cell>
          <cell r="Q270">
            <v>0</v>
          </cell>
          <cell r="R270">
            <v>0</v>
          </cell>
          <cell r="S270">
            <v>0</v>
          </cell>
          <cell r="U270">
            <v>0</v>
          </cell>
          <cell r="V270">
            <v>0</v>
          </cell>
          <cell r="W270">
            <v>0</v>
          </cell>
          <cell r="X270">
            <v>0</v>
          </cell>
          <cell r="Y270">
            <v>0</v>
          </cell>
          <cell r="Z270">
            <v>0</v>
          </cell>
        </row>
        <row r="271">
          <cell r="A271">
            <v>0</v>
          </cell>
          <cell r="B271">
            <v>0</v>
          </cell>
          <cell r="C271">
            <v>1269</v>
          </cell>
          <cell r="E271">
            <v>0</v>
          </cell>
          <cell r="F271">
            <v>0</v>
          </cell>
          <cell r="G271">
            <v>0</v>
          </cell>
          <cell r="H271">
            <v>0</v>
          </cell>
          <cell r="I271">
            <v>0</v>
          </cell>
          <cell r="J271">
            <v>0</v>
          </cell>
          <cell r="L271">
            <v>0</v>
          </cell>
          <cell r="N271">
            <v>0</v>
          </cell>
          <cell r="O271">
            <v>0</v>
          </cell>
          <cell r="P271">
            <v>0</v>
          </cell>
          <cell r="Q271">
            <v>0</v>
          </cell>
          <cell r="R271">
            <v>0</v>
          </cell>
          <cell r="S271">
            <v>0</v>
          </cell>
          <cell r="U271">
            <v>0</v>
          </cell>
          <cell r="V271">
            <v>0</v>
          </cell>
          <cell r="W271">
            <v>0</v>
          </cell>
          <cell r="X271">
            <v>0</v>
          </cell>
          <cell r="Y271">
            <v>0</v>
          </cell>
          <cell r="Z271">
            <v>0</v>
          </cell>
        </row>
        <row r="272">
          <cell r="A272">
            <v>0</v>
          </cell>
          <cell r="B272">
            <v>0</v>
          </cell>
          <cell r="C272">
            <v>1270</v>
          </cell>
          <cell r="E272">
            <v>0</v>
          </cell>
          <cell r="F272">
            <v>0</v>
          </cell>
          <cell r="G272">
            <v>0</v>
          </cell>
          <cell r="H272">
            <v>0</v>
          </cell>
          <cell r="I272">
            <v>0</v>
          </cell>
          <cell r="J272">
            <v>0</v>
          </cell>
          <cell r="L272">
            <v>0</v>
          </cell>
          <cell r="N272">
            <v>0</v>
          </cell>
          <cell r="O272">
            <v>0</v>
          </cell>
          <cell r="P272">
            <v>0</v>
          </cell>
          <cell r="Q272">
            <v>0</v>
          </cell>
          <cell r="R272">
            <v>0</v>
          </cell>
          <cell r="S272">
            <v>0</v>
          </cell>
          <cell r="U272">
            <v>0</v>
          </cell>
          <cell r="V272">
            <v>0</v>
          </cell>
          <cell r="W272">
            <v>0</v>
          </cell>
          <cell r="X272">
            <v>0</v>
          </cell>
          <cell r="Y272">
            <v>0</v>
          </cell>
          <cell r="Z272">
            <v>0</v>
          </cell>
        </row>
        <row r="273">
          <cell r="A273">
            <v>0</v>
          </cell>
          <cell r="B273">
            <v>0</v>
          </cell>
          <cell r="C273">
            <v>1271</v>
          </cell>
          <cell r="E273">
            <v>0</v>
          </cell>
          <cell r="F273">
            <v>0</v>
          </cell>
          <cell r="G273">
            <v>0</v>
          </cell>
          <cell r="H273">
            <v>0</v>
          </cell>
          <cell r="I273">
            <v>0</v>
          </cell>
          <cell r="J273">
            <v>0</v>
          </cell>
          <cell r="L273">
            <v>0</v>
          </cell>
          <cell r="N273">
            <v>0</v>
          </cell>
          <cell r="O273">
            <v>0</v>
          </cell>
          <cell r="P273">
            <v>0</v>
          </cell>
          <cell r="Q273">
            <v>0</v>
          </cell>
          <cell r="R273">
            <v>0</v>
          </cell>
          <cell r="S273">
            <v>0</v>
          </cell>
          <cell r="U273">
            <v>0</v>
          </cell>
          <cell r="V273">
            <v>0</v>
          </cell>
          <cell r="W273">
            <v>0</v>
          </cell>
          <cell r="X273">
            <v>0</v>
          </cell>
          <cell r="Y273">
            <v>0</v>
          </cell>
          <cell r="Z273">
            <v>0</v>
          </cell>
        </row>
        <row r="274">
          <cell r="A274">
            <v>0</v>
          </cell>
          <cell r="B274">
            <v>0</v>
          </cell>
          <cell r="C274">
            <v>1272</v>
          </cell>
          <cell r="E274">
            <v>0</v>
          </cell>
          <cell r="F274">
            <v>0</v>
          </cell>
          <cell r="G274">
            <v>0</v>
          </cell>
          <cell r="H274">
            <v>0</v>
          </cell>
          <cell r="I274">
            <v>0</v>
          </cell>
          <cell r="J274">
            <v>0</v>
          </cell>
          <cell r="L274">
            <v>0</v>
          </cell>
          <cell r="N274">
            <v>0</v>
          </cell>
          <cell r="O274">
            <v>0</v>
          </cell>
          <cell r="P274">
            <v>0</v>
          </cell>
          <cell r="Q274">
            <v>0</v>
          </cell>
          <cell r="R274">
            <v>0</v>
          </cell>
          <cell r="S274">
            <v>0</v>
          </cell>
          <cell r="U274">
            <v>0</v>
          </cell>
          <cell r="V274">
            <v>0</v>
          </cell>
          <cell r="W274">
            <v>0</v>
          </cell>
          <cell r="X274">
            <v>0</v>
          </cell>
          <cell r="Y274">
            <v>0</v>
          </cell>
          <cell r="Z274">
            <v>0</v>
          </cell>
        </row>
        <row r="275">
          <cell r="A275">
            <v>0</v>
          </cell>
          <cell r="B275">
            <v>0</v>
          </cell>
          <cell r="C275">
            <v>1273</v>
          </cell>
          <cell r="E275">
            <v>0</v>
          </cell>
          <cell r="F275">
            <v>0</v>
          </cell>
          <cell r="G275">
            <v>0</v>
          </cell>
          <cell r="H275">
            <v>0</v>
          </cell>
          <cell r="I275">
            <v>0</v>
          </cell>
          <cell r="J275">
            <v>0</v>
          </cell>
          <cell r="L275">
            <v>0</v>
          </cell>
          <cell r="N275">
            <v>0</v>
          </cell>
          <cell r="O275">
            <v>0</v>
          </cell>
          <cell r="P275">
            <v>0</v>
          </cell>
          <cell r="Q275">
            <v>0</v>
          </cell>
          <cell r="R275">
            <v>0</v>
          </cell>
          <cell r="S275">
            <v>0</v>
          </cell>
          <cell r="U275">
            <v>0</v>
          </cell>
          <cell r="V275">
            <v>0</v>
          </cell>
          <cell r="W275">
            <v>0</v>
          </cell>
          <cell r="X275">
            <v>0</v>
          </cell>
          <cell r="Y275">
            <v>0</v>
          </cell>
          <cell r="Z275">
            <v>0</v>
          </cell>
        </row>
        <row r="276">
          <cell r="A276">
            <v>0</v>
          </cell>
          <cell r="B276">
            <v>0</v>
          </cell>
          <cell r="C276">
            <v>1274</v>
          </cell>
          <cell r="E276">
            <v>0</v>
          </cell>
          <cell r="F276">
            <v>0</v>
          </cell>
          <cell r="G276">
            <v>0</v>
          </cell>
          <cell r="H276">
            <v>0</v>
          </cell>
          <cell r="I276">
            <v>0</v>
          </cell>
          <cell r="J276">
            <v>0</v>
          </cell>
          <cell r="L276">
            <v>0</v>
          </cell>
          <cell r="N276">
            <v>0</v>
          </cell>
          <cell r="O276">
            <v>0</v>
          </cell>
          <cell r="P276">
            <v>0</v>
          </cell>
          <cell r="Q276">
            <v>0</v>
          </cell>
          <cell r="R276">
            <v>0</v>
          </cell>
          <cell r="S276">
            <v>0</v>
          </cell>
          <cell r="U276">
            <v>0</v>
          </cell>
          <cell r="V276">
            <v>0</v>
          </cell>
          <cell r="W276">
            <v>0</v>
          </cell>
          <cell r="X276">
            <v>0</v>
          </cell>
          <cell r="Y276">
            <v>0</v>
          </cell>
          <cell r="Z276">
            <v>0</v>
          </cell>
        </row>
        <row r="277">
          <cell r="A277">
            <v>0</v>
          </cell>
          <cell r="B277">
            <v>0</v>
          </cell>
          <cell r="C277">
            <v>1275</v>
          </cell>
          <cell r="E277">
            <v>0</v>
          </cell>
          <cell r="F277">
            <v>0</v>
          </cell>
          <cell r="G277">
            <v>0</v>
          </cell>
          <cell r="H277">
            <v>0</v>
          </cell>
          <cell r="I277">
            <v>0</v>
          </cell>
          <cell r="J277">
            <v>0</v>
          </cell>
          <cell r="L277">
            <v>0</v>
          </cell>
          <cell r="N277">
            <v>0</v>
          </cell>
          <cell r="O277">
            <v>0</v>
          </cell>
          <cell r="P277">
            <v>0</v>
          </cell>
          <cell r="Q277">
            <v>0</v>
          </cell>
          <cell r="R277">
            <v>0</v>
          </cell>
          <cell r="S277">
            <v>0</v>
          </cell>
          <cell r="U277">
            <v>0</v>
          </cell>
          <cell r="V277">
            <v>0</v>
          </cell>
          <cell r="W277">
            <v>0</v>
          </cell>
          <cell r="X277">
            <v>0</v>
          </cell>
          <cell r="Y277">
            <v>0</v>
          </cell>
          <cell r="Z277">
            <v>0</v>
          </cell>
        </row>
        <row r="278">
          <cell r="A278">
            <v>0</v>
          </cell>
          <cell r="B278">
            <v>0</v>
          </cell>
          <cell r="C278">
            <v>1276</v>
          </cell>
          <cell r="E278">
            <v>0</v>
          </cell>
          <cell r="F278">
            <v>0</v>
          </cell>
          <cell r="G278">
            <v>0</v>
          </cell>
          <cell r="H278">
            <v>0</v>
          </cell>
          <cell r="I278">
            <v>0</v>
          </cell>
          <cell r="J278">
            <v>0</v>
          </cell>
          <cell r="L278">
            <v>0</v>
          </cell>
          <cell r="N278">
            <v>0</v>
          </cell>
          <cell r="O278">
            <v>0</v>
          </cell>
          <cell r="P278">
            <v>0</v>
          </cell>
          <cell r="Q278">
            <v>0</v>
          </cell>
          <cell r="R278">
            <v>0</v>
          </cell>
          <cell r="S278">
            <v>0</v>
          </cell>
          <cell r="U278">
            <v>0</v>
          </cell>
          <cell r="V278">
            <v>0</v>
          </cell>
          <cell r="W278">
            <v>0</v>
          </cell>
          <cell r="X278">
            <v>0</v>
          </cell>
          <cell r="Y278">
            <v>0</v>
          </cell>
          <cell r="Z278">
            <v>0</v>
          </cell>
        </row>
        <row r="279">
          <cell r="A279">
            <v>0</v>
          </cell>
          <cell r="B279">
            <v>0</v>
          </cell>
          <cell r="C279">
            <v>1277</v>
          </cell>
          <cell r="E279">
            <v>0</v>
          </cell>
          <cell r="F279">
            <v>0</v>
          </cell>
          <cell r="G279">
            <v>0</v>
          </cell>
          <cell r="H279">
            <v>0</v>
          </cell>
          <cell r="I279">
            <v>0</v>
          </cell>
          <cell r="J279">
            <v>0</v>
          </cell>
          <cell r="L279">
            <v>0</v>
          </cell>
          <cell r="N279">
            <v>0</v>
          </cell>
          <cell r="O279">
            <v>0</v>
          </cell>
          <cell r="P279">
            <v>0</v>
          </cell>
          <cell r="Q279">
            <v>0</v>
          </cell>
          <cell r="R279">
            <v>0</v>
          </cell>
          <cell r="S279">
            <v>0</v>
          </cell>
          <cell r="U279">
            <v>0</v>
          </cell>
          <cell r="V279">
            <v>0</v>
          </cell>
          <cell r="W279">
            <v>0</v>
          </cell>
          <cell r="X279">
            <v>0</v>
          </cell>
          <cell r="Y279">
            <v>0</v>
          </cell>
          <cell r="Z279">
            <v>0</v>
          </cell>
        </row>
        <row r="280">
          <cell r="A280">
            <v>0</v>
          </cell>
          <cell r="B280">
            <v>0</v>
          </cell>
          <cell r="C280">
            <v>1278</v>
          </cell>
          <cell r="E280">
            <v>0</v>
          </cell>
          <cell r="F280">
            <v>0</v>
          </cell>
          <cell r="G280">
            <v>0</v>
          </cell>
          <cell r="H280">
            <v>0</v>
          </cell>
          <cell r="I280">
            <v>0</v>
          </cell>
          <cell r="J280">
            <v>0</v>
          </cell>
          <cell r="L280">
            <v>0</v>
          </cell>
          <cell r="N280">
            <v>0</v>
          </cell>
          <cell r="O280">
            <v>0</v>
          </cell>
          <cell r="P280">
            <v>0</v>
          </cell>
          <cell r="Q280">
            <v>0</v>
          </cell>
          <cell r="R280">
            <v>0</v>
          </cell>
          <cell r="S280">
            <v>0</v>
          </cell>
          <cell r="U280">
            <v>0</v>
          </cell>
          <cell r="V280">
            <v>0</v>
          </cell>
          <cell r="W280">
            <v>0</v>
          </cell>
          <cell r="X280">
            <v>0</v>
          </cell>
          <cell r="Y280">
            <v>0</v>
          </cell>
          <cell r="Z280">
            <v>0</v>
          </cell>
        </row>
        <row r="281">
          <cell r="A281">
            <v>0</v>
          </cell>
          <cell r="B281">
            <v>0</v>
          </cell>
          <cell r="C281">
            <v>1279</v>
          </cell>
          <cell r="E281">
            <v>0</v>
          </cell>
          <cell r="F281">
            <v>0</v>
          </cell>
          <cell r="G281">
            <v>0</v>
          </cell>
          <cell r="H281">
            <v>0</v>
          </cell>
          <cell r="I281">
            <v>0</v>
          </cell>
          <cell r="J281">
            <v>0</v>
          </cell>
          <cell r="L281">
            <v>0</v>
          </cell>
          <cell r="N281">
            <v>0</v>
          </cell>
          <cell r="O281">
            <v>0</v>
          </cell>
          <cell r="P281">
            <v>0</v>
          </cell>
          <cell r="Q281">
            <v>0</v>
          </cell>
          <cell r="R281">
            <v>0</v>
          </cell>
          <cell r="S281">
            <v>0</v>
          </cell>
          <cell r="U281">
            <v>0</v>
          </cell>
          <cell r="V281">
            <v>0</v>
          </cell>
          <cell r="W281">
            <v>0</v>
          </cell>
          <cell r="X281">
            <v>0</v>
          </cell>
          <cell r="Y281">
            <v>0</v>
          </cell>
          <cell r="Z281">
            <v>0</v>
          </cell>
        </row>
        <row r="282">
          <cell r="A282">
            <v>0</v>
          </cell>
          <cell r="B282">
            <v>0</v>
          </cell>
          <cell r="C282">
            <v>1280</v>
          </cell>
          <cell r="E282">
            <v>0</v>
          </cell>
          <cell r="F282">
            <v>0</v>
          </cell>
          <cell r="G282">
            <v>0</v>
          </cell>
          <cell r="H282">
            <v>0</v>
          </cell>
          <cell r="I282">
            <v>0</v>
          </cell>
          <cell r="J282">
            <v>0</v>
          </cell>
          <cell r="L282">
            <v>0</v>
          </cell>
          <cell r="N282">
            <v>0</v>
          </cell>
          <cell r="O282">
            <v>0</v>
          </cell>
          <cell r="P282">
            <v>0</v>
          </cell>
          <cell r="Q282">
            <v>0</v>
          </cell>
          <cell r="R282">
            <v>0</v>
          </cell>
          <cell r="S282">
            <v>0</v>
          </cell>
          <cell r="U282">
            <v>0</v>
          </cell>
          <cell r="V282">
            <v>0</v>
          </cell>
          <cell r="W282">
            <v>0</v>
          </cell>
          <cell r="X282">
            <v>0</v>
          </cell>
          <cell r="Y282">
            <v>0</v>
          </cell>
          <cell r="Z282">
            <v>0</v>
          </cell>
        </row>
        <row r="283">
          <cell r="A283">
            <v>0</v>
          </cell>
          <cell r="B283">
            <v>0</v>
          </cell>
          <cell r="C283">
            <v>1281</v>
          </cell>
          <cell r="E283">
            <v>0</v>
          </cell>
          <cell r="F283">
            <v>0</v>
          </cell>
          <cell r="G283">
            <v>0</v>
          </cell>
          <cell r="H283">
            <v>0</v>
          </cell>
          <cell r="I283">
            <v>0</v>
          </cell>
          <cell r="J283">
            <v>0</v>
          </cell>
          <cell r="L283">
            <v>0</v>
          </cell>
          <cell r="N283">
            <v>0</v>
          </cell>
          <cell r="O283">
            <v>0</v>
          </cell>
          <cell r="P283">
            <v>0</v>
          </cell>
          <cell r="Q283">
            <v>0</v>
          </cell>
          <cell r="R283">
            <v>0</v>
          </cell>
          <cell r="S283">
            <v>0</v>
          </cell>
          <cell r="U283">
            <v>0</v>
          </cell>
          <cell r="V283">
            <v>0</v>
          </cell>
          <cell r="W283">
            <v>0</v>
          </cell>
          <cell r="X283">
            <v>0</v>
          </cell>
          <cell r="Y283">
            <v>0</v>
          </cell>
          <cell r="Z283">
            <v>0</v>
          </cell>
        </row>
        <row r="284">
          <cell r="A284">
            <v>0</v>
          </cell>
          <cell r="B284">
            <v>0</v>
          </cell>
          <cell r="C284">
            <v>1282</v>
          </cell>
          <cell r="E284">
            <v>0</v>
          </cell>
          <cell r="F284">
            <v>0</v>
          </cell>
          <cell r="G284">
            <v>0</v>
          </cell>
          <cell r="H284">
            <v>0</v>
          </cell>
          <cell r="I284">
            <v>0</v>
          </cell>
          <cell r="J284">
            <v>0</v>
          </cell>
          <cell r="L284">
            <v>0</v>
          </cell>
          <cell r="N284">
            <v>0</v>
          </cell>
          <cell r="O284">
            <v>0</v>
          </cell>
          <cell r="P284">
            <v>0</v>
          </cell>
          <cell r="Q284">
            <v>0</v>
          </cell>
          <cell r="R284">
            <v>0</v>
          </cell>
          <cell r="S284">
            <v>0</v>
          </cell>
          <cell r="U284">
            <v>0</v>
          </cell>
          <cell r="V284">
            <v>0</v>
          </cell>
          <cell r="W284">
            <v>0</v>
          </cell>
          <cell r="X284">
            <v>0</v>
          </cell>
          <cell r="Y284">
            <v>0</v>
          </cell>
          <cell r="Z284">
            <v>0</v>
          </cell>
        </row>
        <row r="285">
          <cell r="A285">
            <v>0</v>
          </cell>
          <cell r="B285">
            <v>0</v>
          </cell>
          <cell r="C285">
            <v>1283</v>
          </cell>
          <cell r="E285">
            <v>0</v>
          </cell>
          <cell r="F285">
            <v>0</v>
          </cell>
          <cell r="G285">
            <v>0</v>
          </cell>
          <cell r="H285">
            <v>0</v>
          </cell>
          <cell r="I285">
            <v>0</v>
          </cell>
          <cell r="J285">
            <v>0</v>
          </cell>
          <cell r="L285">
            <v>0</v>
          </cell>
          <cell r="N285">
            <v>0</v>
          </cell>
          <cell r="O285">
            <v>0</v>
          </cell>
          <cell r="P285">
            <v>0</v>
          </cell>
          <cell r="Q285">
            <v>0</v>
          </cell>
          <cell r="R285">
            <v>0</v>
          </cell>
          <cell r="S285">
            <v>0</v>
          </cell>
          <cell r="U285">
            <v>0</v>
          </cell>
          <cell r="V285">
            <v>0</v>
          </cell>
          <cell r="W285">
            <v>0</v>
          </cell>
          <cell r="X285">
            <v>0</v>
          </cell>
          <cell r="Y285">
            <v>0</v>
          </cell>
          <cell r="Z285">
            <v>0</v>
          </cell>
        </row>
        <row r="286">
          <cell r="A286">
            <v>0</v>
          </cell>
          <cell r="B286">
            <v>0</v>
          </cell>
          <cell r="C286">
            <v>1284</v>
          </cell>
          <cell r="E286">
            <v>0</v>
          </cell>
          <cell r="F286">
            <v>0</v>
          </cell>
          <cell r="G286">
            <v>0</v>
          </cell>
          <cell r="H286">
            <v>0</v>
          </cell>
          <cell r="I286">
            <v>0</v>
          </cell>
          <cell r="J286">
            <v>0</v>
          </cell>
          <cell r="L286">
            <v>0</v>
          </cell>
          <cell r="N286">
            <v>0</v>
          </cell>
          <cell r="O286">
            <v>0</v>
          </cell>
          <cell r="P286">
            <v>0</v>
          </cell>
          <cell r="Q286">
            <v>0</v>
          </cell>
          <cell r="R286">
            <v>0</v>
          </cell>
          <cell r="S286">
            <v>0</v>
          </cell>
          <cell r="U286">
            <v>0</v>
          </cell>
          <cell r="V286">
            <v>0</v>
          </cell>
          <cell r="W286">
            <v>0</v>
          </cell>
          <cell r="X286">
            <v>0</v>
          </cell>
          <cell r="Y286">
            <v>0</v>
          </cell>
          <cell r="Z286">
            <v>0</v>
          </cell>
        </row>
        <row r="287">
          <cell r="A287">
            <v>0</v>
          </cell>
          <cell r="B287">
            <v>0</v>
          </cell>
          <cell r="C287">
            <v>1285</v>
          </cell>
          <cell r="E287">
            <v>0</v>
          </cell>
          <cell r="F287">
            <v>0</v>
          </cell>
          <cell r="G287">
            <v>0</v>
          </cell>
          <cell r="H287">
            <v>0</v>
          </cell>
          <cell r="I287">
            <v>0</v>
          </cell>
          <cell r="J287">
            <v>0</v>
          </cell>
          <cell r="L287">
            <v>0</v>
          </cell>
          <cell r="N287">
            <v>0</v>
          </cell>
          <cell r="O287">
            <v>0</v>
          </cell>
          <cell r="P287">
            <v>0</v>
          </cell>
          <cell r="Q287">
            <v>0</v>
          </cell>
          <cell r="R287">
            <v>0</v>
          </cell>
          <cell r="S287">
            <v>0</v>
          </cell>
          <cell r="U287">
            <v>0</v>
          </cell>
          <cell r="V287">
            <v>0</v>
          </cell>
          <cell r="W287">
            <v>0</v>
          </cell>
          <cell r="X287">
            <v>0</v>
          </cell>
          <cell r="Y287">
            <v>0</v>
          </cell>
          <cell r="Z287">
            <v>0</v>
          </cell>
        </row>
        <row r="288">
          <cell r="A288">
            <v>0</v>
          </cell>
          <cell r="B288">
            <v>0</v>
          </cell>
          <cell r="C288">
            <v>1286</v>
          </cell>
          <cell r="E288">
            <v>0</v>
          </cell>
          <cell r="F288">
            <v>0</v>
          </cell>
          <cell r="G288">
            <v>0</v>
          </cell>
          <cell r="H288">
            <v>0</v>
          </cell>
          <cell r="I288">
            <v>0</v>
          </cell>
          <cell r="J288">
            <v>0</v>
          </cell>
          <cell r="L288">
            <v>0</v>
          </cell>
          <cell r="N288">
            <v>0</v>
          </cell>
          <cell r="O288">
            <v>0</v>
          </cell>
          <cell r="P288">
            <v>0</v>
          </cell>
          <cell r="Q288">
            <v>0</v>
          </cell>
          <cell r="R288">
            <v>0</v>
          </cell>
          <cell r="S288">
            <v>0</v>
          </cell>
          <cell r="U288">
            <v>0</v>
          </cell>
          <cell r="V288">
            <v>0</v>
          </cell>
          <cell r="W288">
            <v>0</v>
          </cell>
          <cell r="X288">
            <v>0</v>
          </cell>
          <cell r="Y288">
            <v>0</v>
          </cell>
          <cell r="Z288">
            <v>0</v>
          </cell>
        </row>
        <row r="289">
          <cell r="A289">
            <v>0</v>
          </cell>
          <cell r="B289">
            <v>0</v>
          </cell>
          <cell r="C289">
            <v>1287</v>
          </cell>
          <cell r="E289">
            <v>0</v>
          </cell>
          <cell r="F289">
            <v>0</v>
          </cell>
          <cell r="G289">
            <v>0</v>
          </cell>
          <cell r="H289">
            <v>0</v>
          </cell>
          <cell r="I289">
            <v>0</v>
          </cell>
          <cell r="J289">
            <v>0</v>
          </cell>
          <cell r="L289">
            <v>0</v>
          </cell>
          <cell r="N289">
            <v>0</v>
          </cell>
          <cell r="O289">
            <v>0</v>
          </cell>
          <cell r="P289">
            <v>0</v>
          </cell>
          <cell r="Q289">
            <v>0</v>
          </cell>
          <cell r="R289">
            <v>0</v>
          </cell>
          <cell r="S289">
            <v>0</v>
          </cell>
          <cell r="U289">
            <v>0</v>
          </cell>
          <cell r="V289">
            <v>0</v>
          </cell>
          <cell r="W289">
            <v>0</v>
          </cell>
          <cell r="X289">
            <v>0</v>
          </cell>
          <cell r="Y289">
            <v>0</v>
          </cell>
          <cell r="Z289">
            <v>0</v>
          </cell>
        </row>
        <row r="290">
          <cell r="A290">
            <v>0</v>
          </cell>
          <cell r="B290">
            <v>0</v>
          </cell>
          <cell r="C290">
            <v>1288</v>
          </cell>
          <cell r="E290">
            <v>0</v>
          </cell>
          <cell r="F290">
            <v>0</v>
          </cell>
          <cell r="G290">
            <v>0</v>
          </cell>
          <cell r="H290">
            <v>0</v>
          </cell>
          <cell r="I290">
            <v>0</v>
          </cell>
          <cell r="J290">
            <v>0</v>
          </cell>
          <cell r="L290">
            <v>0</v>
          </cell>
          <cell r="N290">
            <v>0</v>
          </cell>
          <cell r="O290">
            <v>0</v>
          </cell>
          <cell r="P290">
            <v>0</v>
          </cell>
          <cell r="Q290">
            <v>0</v>
          </cell>
          <cell r="R290">
            <v>0</v>
          </cell>
          <cell r="S290">
            <v>0</v>
          </cell>
          <cell r="U290">
            <v>0</v>
          </cell>
          <cell r="V290">
            <v>0</v>
          </cell>
          <cell r="W290">
            <v>0</v>
          </cell>
          <cell r="X290">
            <v>0</v>
          </cell>
          <cell r="Y290">
            <v>0</v>
          </cell>
          <cell r="Z290">
            <v>0</v>
          </cell>
        </row>
        <row r="291">
          <cell r="A291">
            <v>0</v>
          </cell>
          <cell r="B291">
            <v>0</v>
          </cell>
          <cell r="C291">
            <v>1289</v>
          </cell>
          <cell r="E291">
            <v>0</v>
          </cell>
          <cell r="F291">
            <v>0</v>
          </cell>
          <cell r="G291">
            <v>0</v>
          </cell>
          <cell r="H291">
            <v>0</v>
          </cell>
          <cell r="I291">
            <v>0</v>
          </cell>
          <cell r="J291">
            <v>0</v>
          </cell>
          <cell r="L291">
            <v>0</v>
          </cell>
          <cell r="N291">
            <v>0</v>
          </cell>
          <cell r="O291">
            <v>0</v>
          </cell>
          <cell r="P291">
            <v>0</v>
          </cell>
          <cell r="Q291">
            <v>0</v>
          </cell>
          <cell r="R291">
            <v>0</v>
          </cell>
          <cell r="S291">
            <v>0</v>
          </cell>
          <cell r="U291">
            <v>0</v>
          </cell>
          <cell r="V291">
            <v>0</v>
          </cell>
          <cell r="W291">
            <v>0</v>
          </cell>
          <cell r="X291">
            <v>0</v>
          </cell>
          <cell r="Y291">
            <v>0</v>
          </cell>
          <cell r="Z291">
            <v>0</v>
          </cell>
        </row>
        <row r="292">
          <cell r="A292">
            <v>0</v>
          </cell>
          <cell r="B292">
            <v>0</v>
          </cell>
          <cell r="C292">
            <v>1290</v>
          </cell>
          <cell r="E292">
            <v>0</v>
          </cell>
          <cell r="F292">
            <v>0</v>
          </cell>
          <cell r="G292">
            <v>0</v>
          </cell>
          <cell r="H292">
            <v>0</v>
          </cell>
          <cell r="I292">
            <v>0</v>
          </cell>
          <cell r="J292">
            <v>0</v>
          </cell>
          <cell r="L292">
            <v>0</v>
          </cell>
          <cell r="N292">
            <v>0</v>
          </cell>
          <cell r="O292">
            <v>0</v>
          </cell>
          <cell r="P292">
            <v>0</v>
          </cell>
          <cell r="Q292">
            <v>0</v>
          </cell>
          <cell r="R292">
            <v>0</v>
          </cell>
          <cell r="S292">
            <v>0</v>
          </cell>
          <cell r="U292">
            <v>0</v>
          </cell>
          <cell r="V292">
            <v>0</v>
          </cell>
          <cell r="W292">
            <v>0</v>
          </cell>
          <cell r="X292">
            <v>0</v>
          </cell>
          <cell r="Y292">
            <v>0</v>
          </cell>
          <cell r="Z292">
            <v>0</v>
          </cell>
        </row>
        <row r="293">
          <cell r="A293">
            <v>0</v>
          </cell>
          <cell r="B293">
            <v>0</v>
          </cell>
          <cell r="C293">
            <v>1291</v>
          </cell>
          <cell r="E293">
            <v>0</v>
          </cell>
          <cell r="F293">
            <v>0</v>
          </cell>
          <cell r="G293">
            <v>0</v>
          </cell>
          <cell r="H293">
            <v>0</v>
          </cell>
          <cell r="I293">
            <v>0</v>
          </cell>
          <cell r="J293">
            <v>0</v>
          </cell>
          <cell r="L293">
            <v>0</v>
          </cell>
          <cell r="N293">
            <v>0</v>
          </cell>
          <cell r="O293">
            <v>0</v>
          </cell>
          <cell r="P293">
            <v>0</v>
          </cell>
          <cell r="Q293">
            <v>0</v>
          </cell>
          <cell r="R293">
            <v>0</v>
          </cell>
          <cell r="S293">
            <v>0</v>
          </cell>
          <cell r="U293">
            <v>0</v>
          </cell>
          <cell r="V293">
            <v>0</v>
          </cell>
          <cell r="W293">
            <v>0</v>
          </cell>
          <cell r="X293">
            <v>0</v>
          </cell>
          <cell r="Y293">
            <v>0</v>
          </cell>
          <cell r="Z293">
            <v>0</v>
          </cell>
        </row>
        <row r="294">
          <cell r="A294">
            <v>0</v>
          </cell>
          <cell r="B294">
            <v>0</v>
          </cell>
          <cell r="C294">
            <v>1292</v>
          </cell>
          <cell r="E294">
            <v>0</v>
          </cell>
          <cell r="F294">
            <v>0</v>
          </cell>
          <cell r="G294">
            <v>0</v>
          </cell>
          <cell r="H294">
            <v>0</v>
          </cell>
          <cell r="I294">
            <v>0</v>
          </cell>
          <cell r="J294">
            <v>0</v>
          </cell>
          <cell r="L294">
            <v>0</v>
          </cell>
          <cell r="N294">
            <v>0</v>
          </cell>
          <cell r="O294">
            <v>0</v>
          </cell>
          <cell r="P294">
            <v>0</v>
          </cell>
          <cell r="Q294">
            <v>0</v>
          </cell>
          <cell r="R294">
            <v>0</v>
          </cell>
          <cell r="S294">
            <v>0</v>
          </cell>
          <cell r="U294">
            <v>0</v>
          </cell>
          <cell r="V294">
            <v>0</v>
          </cell>
          <cell r="W294">
            <v>0</v>
          </cell>
          <cell r="X294">
            <v>0</v>
          </cell>
          <cell r="Y294">
            <v>0</v>
          </cell>
          <cell r="Z294">
            <v>0</v>
          </cell>
        </row>
        <row r="295">
          <cell r="A295">
            <v>0</v>
          </cell>
          <cell r="B295">
            <v>0</v>
          </cell>
          <cell r="C295">
            <v>1293</v>
          </cell>
          <cell r="E295">
            <v>0</v>
          </cell>
          <cell r="F295">
            <v>0</v>
          </cell>
          <cell r="G295">
            <v>0</v>
          </cell>
          <cell r="H295">
            <v>0</v>
          </cell>
          <cell r="I295">
            <v>0</v>
          </cell>
          <cell r="J295">
            <v>0</v>
          </cell>
          <cell r="L295">
            <v>0</v>
          </cell>
          <cell r="N295">
            <v>0</v>
          </cell>
          <cell r="O295">
            <v>0</v>
          </cell>
          <cell r="P295">
            <v>0</v>
          </cell>
          <cell r="Q295">
            <v>0</v>
          </cell>
          <cell r="R295">
            <v>0</v>
          </cell>
          <cell r="S295">
            <v>0</v>
          </cell>
          <cell r="U295">
            <v>0</v>
          </cell>
          <cell r="V295">
            <v>0</v>
          </cell>
          <cell r="W295">
            <v>0</v>
          </cell>
          <cell r="X295">
            <v>0</v>
          </cell>
          <cell r="Y295">
            <v>0</v>
          </cell>
          <cell r="Z295">
            <v>0</v>
          </cell>
        </row>
        <row r="296">
          <cell r="A296">
            <v>0</v>
          </cell>
          <cell r="B296">
            <v>0</v>
          </cell>
          <cell r="C296">
            <v>1294</v>
          </cell>
          <cell r="E296">
            <v>0</v>
          </cell>
          <cell r="F296">
            <v>0</v>
          </cell>
          <cell r="G296">
            <v>0</v>
          </cell>
          <cell r="H296">
            <v>0</v>
          </cell>
          <cell r="I296">
            <v>0</v>
          </cell>
          <cell r="J296">
            <v>0</v>
          </cell>
          <cell r="L296">
            <v>0</v>
          </cell>
          <cell r="N296">
            <v>0</v>
          </cell>
          <cell r="O296">
            <v>0</v>
          </cell>
          <cell r="P296">
            <v>0</v>
          </cell>
          <cell r="Q296">
            <v>0</v>
          </cell>
          <cell r="R296">
            <v>0</v>
          </cell>
          <cell r="S296">
            <v>0</v>
          </cell>
          <cell r="U296">
            <v>0</v>
          </cell>
          <cell r="V296">
            <v>0</v>
          </cell>
          <cell r="W296">
            <v>0</v>
          </cell>
          <cell r="X296">
            <v>0</v>
          </cell>
          <cell r="Y296">
            <v>0</v>
          </cell>
          <cell r="Z296">
            <v>0</v>
          </cell>
        </row>
        <row r="297">
          <cell r="A297">
            <v>0</v>
          </cell>
          <cell r="B297">
            <v>0</v>
          </cell>
          <cell r="C297">
            <v>1295</v>
          </cell>
          <cell r="E297">
            <v>0</v>
          </cell>
          <cell r="F297">
            <v>0</v>
          </cell>
          <cell r="G297">
            <v>0</v>
          </cell>
          <cell r="H297">
            <v>0</v>
          </cell>
          <cell r="I297">
            <v>0</v>
          </cell>
          <cell r="J297">
            <v>0</v>
          </cell>
          <cell r="L297">
            <v>0</v>
          </cell>
          <cell r="N297">
            <v>0</v>
          </cell>
          <cell r="O297">
            <v>0</v>
          </cell>
          <cell r="P297">
            <v>0</v>
          </cell>
          <cell r="Q297">
            <v>0</v>
          </cell>
          <cell r="R297">
            <v>0</v>
          </cell>
          <cell r="S297">
            <v>0</v>
          </cell>
          <cell r="U297">
            <v>0</v>
          </cell>
          <cell r="V297">
            <v>0</v>
          </cell>
          <cell r="W297">
            <v>0</v>
          </cell>
          <cell r="X297">
            <v>0</v>
          </cell>
          <cell r="Y297">
            <v>0</v>
          </cell>
          <cell r="Z297">
            <v>0</v>
          </cell>
        </row>
        <row r="298">
          <cell r="A298">
            <v>0</v>
          </cell>
          <cell r="B298">
            <v>0</v>
          </cell>
          <cell r="C298">
            <v>1296</v>
          </cell>
          <cell r="E298">
            <v>0</v>
          </cell>
          <cell r="F298">
            <v>0</v>
          </cell>
          <cell r="G298">
            <v>0</v>
          </cell>
          <cell r="H298">
            <v>0</v>
          </cell>
          <cell r="I298">
            <v>0</v>
          </cell>
          <cell r="J298">
            <v>0</v>
          </cell>
          <cell r="L298">
            <v>0</v>
          </cell>
          <cell r="N298">
            <v>0</v>
          </cell>
          <cell r="O298">
            <v>0</v>
          </cell>
          <cell r="P298">
            <v>0</v>
          </cell>
          <cell r="Q298">
            <v>0</v>
          </cell>
          <cell r="R298">
            <v>0</v>
          </cell>
          <cell r="S298">
            <v>0</v>
          </cell>
          <cell r="U298">
            <v>0</v>
          </cell>
          <cell r="V298">
            <v>0</v>
          </cell>
          <cell r="W298">
            <v>0</v>
          </cell>
          <cell r="X298">
            <v>0</v>
          </cell>
          <cell r="Y298">
            <v>0</v>
          </cell>
          <cell r="Z298">
            <v>0</v>
          </cell>
        </row>
        <row r="299">
          <cell r="A299">
            <v>0</v>
          </cell>
          <cell r="B299">
            <v>0</v>
          </cell>
          <cell r="C299">
            <v>1297</v>
          </cell>
          <cell r="E299">
            <v>0</v>
          </cell>
          <cell r="F299">
            <v>0</v>
          </cell>
          <cell r="G299">
            <v>0</v>
          </cell>
          <cell r="H299">
            <v>0</v>
          </cell>
          <cell r="I299">
            <v>0</v>
          </cell>
          <cell r="J299">
            <v>0</v>
          </cell>
          <cell r="L299">
            <v>0</v>
          </cell>
          <cell r="N299">
            <v>0</v>
          </cell>
          <cell r="O299">
            <v>0</v>
          </cell>
          <cell r="P299">
            <v>0</v>
          </cell>
          <cell r="Q299">
            <v>0</v>
          </cell>
          <cell r="R299">
            <v>0</v>
          </cell>
          <cell r="S299">
            <v>0</v>
          </cell>
          <cell r="U299">
            <v>0</v>
          </cell>
          <cell r="V299">
            <v>0</v>
          </cell>
          <cell r="W299">
            <v>0</v>
          </cell>
          <cell r="X299">
            <v>0</v>
          </cell>
          <cell r="Y299">
            <v>0</v>
          </cell>
          <cell r="Z299">
            <v>0</v>
          </cell>
        </row>
        <row r="300">
          <cell r="A300">
            <v>0</v>
          </cell>
          <cell r="B300">
            <v>0</v>
          </cell>
          <cell r="C300">
            <v>1298</v>
          </cell>
          <cell r="E300">
            <v>0</v>
          </cell>
          <cell r="F300">
            <v>0</v>
          </cell>
          <cell r="G300">
            <v>0</v>
          </cell>
          <cell r="H300">
            <v>0</v>
          </cell>
          <cell r="I300">
            <v>0</v>
          </cell>
          <cell r="J300">
            <v>0</v>
          </cell>
          <cell r="L300">
            <v>0</v>
          </cell>
          <cell r="N300">
            <v>0</v>
          </cell>
          <cell r="O300">
            <v>0</v>
          </cell>
          <cell r="P300">
            <v>0</v>
          </cell>
          <cell r="Q300">
            <v>0</v>
          </cell>
          <cell r="R300">
            <v>0</v>
          </cell>
          <cell r="S300">
            <v>0</v>
          </cell>
          <cell r="U300">
            <v>0</v>
          </cell>
          <cell r="V300">
            <v>0</v>
          </cell>
          <cell r="W300">
            <v>0</v>
          </cell>
          <cell r="X300">
            <v>0</v>
          </cell>
          <cell r="Y300">
            <v>0</v>
          </cell>
          <cell r="Z300">
            <v>0</v>
          </cell>
        </row>
        <row r="301">
          <cell r="A301">
            <v>0</v>
          </cell>
          <cell r="B301">
            <v>0</v>
          </cell>
          <cell r="C301">
            <v>1299</v>
          </cell>
          <cell r="E301">
            <v>0</v>
          </cell>
          <cell r="F301">
            <v>0</v>
          </cell>
          <cell r="G301">
            <v>0</v>
          </cell>
          <cell r="H301">
            <v>0</v>
          </cell>
          <cell r="I301">
            <v>0</v>
          </cell>
          <cell r="J301">
            <v>0</v>
          </cell>
          <cell r="L301">
            <v>0</v>
          </cell>
          <cell r="N301">
            <v>0</v>
          </cell>
          <cell r="O301">
            <v>0</v>
          </cell>
          <cell r="P301">
            <v>0</v>
          </cell>
          <cell r="Q301">
            <v>0</v>
          </cell>
          <cell r="R301">
            <v>0</v>
          </cell>
          <cell r="S301">
            <v>0</v>
          </cell>
          <cell r="U301">
            <v>0</v>
          </cell>
          <cell r="V301">
            <v>0</v>
          </cell>
          <cell r="W301">
            <v>0</v>
          </cell>
          <cell r="X301">
            <v>0</v>
          </cell>
          <cell r="Y301">
            <v>0</v>
          </cell>
          <cell r="Z301">
            <v>0</v>
          </cell>
        </row>
        <row r="302">
          <cell r="A302">
            <v>0</v>
          </cell>
          <cell r="B302">
            <v>0</v>
          </cell>
          <cell r="C302">
            <v>1300</v>
          </cell>
          <cell r="E302">
            <v>0</v>
          </cell>
          <cell r="F302">
            <v>0</v>
          </cell>
          <cell r="G302">
            <v>0</v>
          </cell>
          <cell r="H302">
            <v>0</v>
          </cell>
          <cell r="I302">
            <v>0</v>
          </cell>
          <cell r="J302">
            <v>0</v>
          </cell>
          <cell r="L302">
            <v>0</v>
          </cell>
          <cell r="N302">
            <v>0</v>
          </cell>
          <cell r="O302">
            <v>0</v>
          </cell>
          <cell r="P302">
            <v>0</v>
          </cell>
          <cell r="Q302">
            <v>0</v>
          </cell>
          <cell r="R302">
            <v>0</v>
          </cell>
          <cell r="S302">
            <v>0</v>
          </cell>
          <cell r="U302">
            <v>0</v>
          </cell>
          <cell r="V302">
            <v>0</v>
          </cell>
          <cell r="W302">
            <v>0</v>
          </cell>
          <cell r="X302">
            <v>0</v>
          </cell>
          <cell r="Y302">
            <v>0</v>
          </cell>
          <cell r="Z302">
            <v>0</v>
          </cell>
        </row>
        <row r="303">
          <cell r="A303">
            <v>0</v>
          </cell>
          <cell r="B303">
            <v>0</v>
          </cell>
          <cell r="C303">
            <v>1301</v>
          </cell>
          <cell r="E303">
            <v>0</v>
          </cell>
          <cell r="F303">
            <v>0</v>
          </cell>
          <cell r="G303">
            <v>0</v>
          </cell>
          <cell r="H303">
            <v>0</v>
          </cell>
          <cell r="I303">
            <v>0</v>
          </cell>
          <cell r="J303">
            <v>0</v>
          </cell>
          <cell r="L303">
            <v>0</v>
          </cell>
          <cell r="N303">
            <v>0</v>
          </cell>
          <cell r="O303">
            <v>0</v>
          </cell>
          <cell r="P303">
            <v>0</v>
          </cell>
          <cell r="Q303">
            <v>0</v>
          </cell>
          <cell r="R303">
            <v>0</v>
          </cell>
          <cell r="S303">
            <v>0</v>
          </cell>
          <cell r="U303">
            <v>0</v>
          </cell>
          <cell r="V303">
            <v>0</v>
          </cell>
          <cell r="W303">
            <v>0</v>
          </cell>
          <cell r="X303">
            <v>0</v>
          </cell>
          <cell r="Y303">
            <v>0</v>
          </cell>
          <cell r="Z303">
            <v>0</v>
          </cell>
        </row>
        <row r="304">
          <cell r="A304">
            <v>0</v>
          </cell>
          <cell r="B304">
            <v>0</v>
          </cell>
          <cell r="C304">
            <v>1302</v>
          </cell>
          <cell r="E304">
            <v>0</v>
          </cell>
          <cell r="F304">
            <v>0</v>
          </cell>
          <cell r="G304">
            <v>0</v>
          </cell>
          <cell r="H304">
            <v>0</v>
          </cell>
          <cell r="I304">
            <v>0</v>
          </cell>
          <cell r="J304">
            <v>0</v>
          </cell>
          <cell r="L304">
            <v>0</v>
          </cell>
          <cell r="N304">
            <v>0</v>
          </cell>
          <cell r="O304">
            <v>0</v>
          </cell>
          <cell r="P304">
            <v>0</v>
          </cell>
          <cell r="Q304">
            <v>0</v>
          </cell>
          <cell r="R304">
            <v>0</v>
          </cell>
          <cell r="S304">
            <v>0</v>
          </cell>
          <cell r="U304">
            <v>0</v>
          </cell>
          <cell r="V304">
            <v>0</v>
          </cell>
          <cell r="W304">
            <v>0</v>
          </cell>
          <cell r="X304">
            <v>0</v>
          </cell>
          <cell r="Y304">
            <v>0</v>
          </cell>
          <cell r="Z304">
            <v>0</v>
          </cell>
        </row>
        <row r="305">
          <cell r="A305">
            <v>0</v>
          </cell>
          <cell r="B305">
            <v>0</v>
          </cell>
          <cell r="C305">
            <v>1303</v>
          </cell>
          <cell r="E305">
            <v>0</v>
          </cell>
          <cell r="F305">
            <v>0</v>
          </cell>
          <cell r="G305">
            <v>0</v>
          </cell>
          <cell r="H305">
            <v>0</v>
          </cell>
          <cell r="I305">
            <v>0</v>
          </cell>
          <cell r="J305">
            <v>0</v>
          </cell>
          <cell r="L305">
            <v>0</v>
          </cell>
          <cell r="N305">
            <v>0</v>
          </cell>
          <cell r="O305">
            <v>0</v>
          </cell>
          <cell r="P305">
            <v>0</v>
          </cell>
          <cell r="Q305">
            <v>0</v>
          </cell>
          <cell r="R305">
            <v>0</v>
          </cell>
          <cell r="S305">
            <v>0</v>
          </cell>
          <cell r="U305">
            <v>0</v>
          </cell>
          <cell r="V305">
            <v>0</v>
          </cell>
          <cell r="W305">
            <v>0</v>
          </cell>
          <cell r="X305">
            <v>0</v>
          </cell>
          <cell r="Y305">
            <v>0</v>
          </cell>
          <cell r="Z305">
            <v>0</v>
          </cell>
        </row>
        <row r="306">
          <cell r="A306">
            <v>0</v>
          </cell>
          <cell r="B306">
            <v>0</v>
          </cell>
          <cell r="C306">
            <v>1304</v>
          </cell>
          <cell r="E306">
            <v>0</v>
          </cell>
          <cell r="F306">
            <v>0</v>
          </cell>
          <cell r="G306">
            <v>0</v>
          </cell>
          <cell r="H306">
            <v>0</v>
          </cell>
          <cell r="I306">
            <v>0</v>
          </cell>
          <cell r="J306">
            <v>0</v>
          </cell>
          <cell r="L306">
            <v>0</v>
          </cell>
          <cell r="N306">
            <v>0</v>
          </cell>
          <cell r="O306">
            <v>0</v>
          </cell>
          <cell r="P306">
            <v>0</v>
          </cell>
          <cell r="Q306">
            <v>0</v>
          </cell>
          <cell r="R306">
            <v>0</v>
          </cell>
          <cell r="S306">
            <v>0</v>
          </cell>
          <cell r="U306">
            <v>0</v>
          </cell>
          <cell r="V306">
            <v>0</v>
          </cell>
          <cell r="W306">
            <v>0</v>
          </cell>
          <cell r="X306">
            <v>0</v>
          </cell>
          <cell r="Y306">
            <v>0</v>
          </cell>
          <cell r="Z306">
            <v>0</v>
          </cell>
        </row>
        <row r="307">
          <cell r="A307">
            <v>0</v>
          </cell>
          <cell r="B307">
            <v>0</v>
          </cell>
          <cell r="C307">
            <v>1305</v>
          </cell>
          <cell r="E307">
            <v>0</v>
          </cell>
          <cell r="F307">
            <v>0</v>
          </cell>
          <cell r="G307">
            <v>0</v>
          </cell>
          <cell r="H307">
            <v>0</v>
          </cell>
          <cell r="I307">
            <v>0</v>
          </cell>
          <cell r="J307">
            <v>0</v>
          </cell>
          <cell r="L307">
            <v>0</v>
          </cell>
          <cell r="N307">
            <v>0</v>
          </cell>
          <cell r="O307">
            <v>0</v>
          </cell>
          <cell r="P307">
            <v>0</v>
          </cell>
          <cell r="Q307">
            <v>0</v>
          </cell>
          <cell r="R307">
            <v>0</v>
          </cell>
          <cell r="S307">
            <v>0</v>
          </cell>
          <cell r="U307">
            <v>0</v>
          </cell>
          <cell r="V307">
            <v>0</v>
          </cell>
          <cell r="W307">
            <v>0</v>
          </cell>
          <cell r="X307">
            <v>0</v>
          </cell>
          <cell r="Y307">
            <v>0</v>
          </cell>
          <cell r="Z307">
            <v>0</v>
          </cell>
        </row>
        <row r="308">
          <cell r="A308">
            <v>0</v>
          </cell>
          <cell r="B308">
            <v>0</v>
          </cell>
          <cell r="C308">
            <v>1306</v>
          </cell>
          <cell r="E308">
            <v>0</v>
          </cell>
          <cell r="F308">
            <v>0</v>
          </cell>
          <cell r="G308">
            <v>0</v>
          </cell>
          <cell r="H308">
            <v>0</v>
          </cell>
          <cell r="I308">
            <v>0</v>
          </cell>
          <cell r="J308">
            <v>0</v>
          </cell>
          <cell r="L308">
            <v>0</v>
          </cell>
          <cell r="N308">
            <v>0</v>
          </cell>
          <cell r="O308">
            <v>0</v>
          </cell>
          <cell r="P308">
            <v>0</v>
          </cell>
          <cell r="Q308">
            <v>0</v>
          </cell>
          <cell r="R308">
            <v>0</v>
          </cell>
          <cell r="S308">
            <v>0</v>
          </cell>
          <cell r="U308">
            <v>0</v>
          </cell>
          <cell r="V308">
            <v>0</v>
          </cell>
          <cell r="W308">
            <v>0</v>
          </cell>
          <cell r="X308">
            <v>0</v>
          </cell>
          <cell r="Y308">
            <v>0</v>
          </cell>
          <cell r="Z308">
            <v>0</v>
          </cell>
        </row>
        <row r="309">
          <cell r="A309">
            <v>0</v>
          </cell>
          <cell r="B309">
            <v>0</v>
          </cell>
          <cell r="C309">
            <v>1307</v>
          </cell>
          <cell r="E309">
            <v>0</v>
          </cell>
          <cell r="F309">
            <v>0</v>
          </cell>
          <cell r="G309">
            <v>0</v>
          </cell>
          <cell r="H309">
            <v>0</v>
          </cell>
          <cell r="I309">
            <v>0</v>
          </cell>
          <cell r="J309">
            <v>0</v>
          </cell>
          <cell r="L309">
            <v>0</v>
          </cell>
          <cell r="N309">
            <v>0</v>
          </cell>
          <cell r="O309">
            <v>0</v>
          </cell>
          <cell r="P309">
            <v>0</v>
          </cell>
          <cell r="Q309">
            <v>0</v>
          </cell>
          <cell r="R309">
            <v>0</v>
          </cell>
          <cell r="S309">
            <v>0</v>
          </cell>
          <cell r="U309">
            <v>0</v>
          </cell>
          <cell r="V309">
            <v>0</v>
          </cell>
          <cell r="W309">
            <v>0</v>
          </cell>
          <cell r="X309">
            <v>0</v>
          </cell>
          <cell r="Y309">
            <v>0</v>
          </cell>
          <cell r="Z309">
            <v>0</v>
          </cell>
        </row>
        <row r="310">
          <cell r="A310">
            <v>0</v>
          </cell>
          <cell r="B310">
            <v>0</v>
          </cell>
          <cell r="C310">
            <v>1308</v>
          </cell>
          <cell r="E310">
            <v>0</v>
          </cell>
          <cell r="F310">
            <v>0</v>
          </cell>
          <cell r="G310">
            <v>0</v>
          </cell>
          <cell r="H310">
            <v>0</v>
          </cell>
          <cell r="I310">
            <v>0</v>
          </cell>
          <cell r="J310">
            <v>0</v>
          </cell>
          <cell r="L310">
            <v>0</v>
          </cell>
          <cell r="N310">
            <v>0</v>
          </cell>
          <cell r="O310">
            <v>0</v>
          </cell>
          <cell r="P310">
            <v>0</v>
          </cell>
          <cell r="Q310">
            <v>0</v>
          </cell>
          <cell r="R310">
            <v>0</v>
          </cell>
          <cell r="S310">
            <v>0</v>
          </cell>
          <cell r="U310">
            <v>0</v>
          </cell>
          <cell r="V310">
            <v>0</v>
          </cell>
          <cell r="W310">
            <v>0</v>
          </cell>
          <cell r="X310">
            <v>0</v>
          </cell>
          <cell r="Y310">
            <v>0</v>
          </cell>
          <cell r="Z310">
            <v>0</v>
          </cell>
        </row>
        <row r="311">
          <cell r="A311">
            <v>0</v>
          </cell>
          <cell r="B311">
            <v>0</v>
          </cell>
          <cell r="C311">
            <v>1309</v>
          </cell>
          <cell r="E311">
            <v>0</v>
          </cell>
          <cell r="F311">
            <v>0</v>
          </cell>
          <cell r="G311">
            <v>0</v>
          </cell>
          <cell r="H311">
            <v>0</v>
          </cell>
          <cell r="I311">
            <v>0</v>
          </cell>
          <cell r="J311">
            <v>0</v>
          </cell>
          <cell r="L311">
            <v>0</v>
          </cell>
          <cell r="N311">
            <v>0</v>
          </cell>
          <cell r="O311">
            <v>0</v>
          </cell>
          <cell r="P311">
            <v>0</v>
          </cell>
          <cell r="Q311">
            <v>0</v>
          </cell>
          <cell r="R311">
            <v>0</v>
          </cell>
          <cell r="S311">
            <v>0</v>
          </cell>
          <cell r="U311">
            <v>0</v>
          </cell>
          <cell r="V311">
            <v>0</v>
          </cell>
          <cell r="W311">
            <v>0</v>
          </cell>
          <cell r="X311">
            <v>0</v>
          </cell>
          <cell r="Y311">
            <v>0</v>
          </cell>
          <cell r="Z311">
            <v>0</v>
          </cell>
        </row>
        <row r="312">
          <cell r="A312">
            <v>0</v>
          </cell>
          <cell r="B312">
            <v>0</v>
          </cell>
          <cell r="C312">
            <v>1310</v>
          </cell>
          <cell r="E312">
            <v>0</v>
          </cell>
          <cell r="F312">
            <v>0</v>
          </cell>
          <cell r="G312">
            <v>0</v>
          </cell>
          <cell r="H312">
            <v>0</v>
          </cell>
          <cell r="I312">
            <v>0</v>
          </cell>
          <cell r="J312">
            <v>0</v>
          </cell>
          <cell r="L312">
            <v>0</v>
          </cell>
          <cell r="N312">
            <v>0</v>
          </cell>
          <cell r="O312">
            <v>0</v>
          </cell>
          <cell r="P312">
            <v>0</v>
          </cell>
          <cell r="Q312">
            <v>0</v>
          </cell>
          <cell r="R312">
            <v>0</v>
          </cell>
          <cell r="S312">
            <v>0</v>
          </cell>
          <cell r="U312">
            <v>0</v>
          </cell>
          <cell r="V312">
            <v>0</v>
          </cell>
          <cell r="W312">
            <v>0</v>
          </cell>
          <cell r="X312">
            <v>0</v>
          </cell>
          <cell r="Y312">
            <v>0</v>
          </cell>
          <cell r="Z312">
            <v>0</v>
          </cell>
        </row>
        <row r="313">
          <cell r="A313">
            <v>0</v>
          </cell>
          <cell r="B313">
            <v>0</v>
          </cell>
          <cell r="C313">
            <v>1311</v>
          </cell>
          <cell r="E313">
            <v>0</v>
          </cell>
          <cell r="F313">
            <v>0</v>
          </cell>
          <cell r="G313">
            <v>0</v>
          </cell>
          <cell r="H313">
            <v>0</v>
          </cell>
          <cell r="I313">
            <v>0</v>
          </cell>
          <cell r="J313">
            <v>0</v>
          </cell>
          <cell r="L313">
            <v>0</v>
          </cell>
          <cell r="N313">
            <v>0</v>
          </cell>
          <cell r="O313">
            <v>0</v>
          </cell>
          <cell r="P313">
            <v>0</v>
          </cell>
          <cell r="Q313">
            <v>0</v>
          </cell>
          <cell r="R313">
            <v>0</v>
          </cell>
          <cell r="S313">
            <v>0</v>
          </cell>
          <cell r="U313">
            <v>0</v>
          </cell>
          <cell r="V313">
            <v>0</v>
          </cell>
          <cell r="W313">
            <v>0</v>
          </cell>
          <cell r="X313">
            <v>0</v>
          </cell>
          <cell r="Y313">
            <v>0</v>
          </cell>
          <cell r="Z313">
            <v>0</v>
          </cell>
        </row>
        <row r="314">
          <cell r="A314">
            <v>0</v>
          </cell>
          <cell r="B314">
            <v>0</v>
          </cell>
          <cell r="C314">
            <v>1312</v>
          </cell>
          <cell r="E314">
            <v>0</v>
          </cell>
          <cell r="F314">
            <v>0</v>
          </cell>
          <cell r="G314">
            <v>0</v>
          </cell>
          <cell r="H314">
            <v>0</v>
          </cell>
          <cell r="I314">
            <v>0</v>
          </cell>
          <cell r="J314">
            <v>0</v>
          </cell>
          <cell r="L314">
            <v>0</v>
          </cell>
          <cell r="N314">
            <v>0</v>
          </cell>
          <cell r="O314">
            <v>0</v>
          </cell>
          <cell r="P314">
            <v>0</v>
          </cell>
          <cell r="Q314">
            <v>0</v>
          </cell>
          <cell r="R314">
            <v>0</v>
          </cell>
          <cell r="S314">
            <v>0</v>
          </cell>
          <cell r="U314">
            <v>0</v>
          </cell>
          <cell r="V314">
            <v>0</v>
          </cell>
          <cell r="W314">
            <v>0</v>
          </cell>
          <cell r="X314">
            <v>0</v>
          </cell>
          <cell r="Y314">
            <v>0</v>
          </cell>
          <cell r="Z314">
            <v>0</v>
          </cell>
        </row>
        <row r="315">
          <cell r="A315">
            <v>0</v>
          </cell>
          <cell r="B315">
            <v>0</v>
          </cell>
          <cell r="C315">
            <v>1313</v>
          </cell>
          <cell r="E315">
            <v>0</v>
          </cell>
          <cell r="F315">
            <v>0</v>
          </cell>
          <cell r="G315">
            <v>0</v>
          </cell>
          <cell r="H315">
            <v>0</v>
          </cell>
          <cell r="I315">
            <v>0</v>
          </cell>
          <cell r="J315">
            <v>0</v>
          </cell>
          <cell r="L315">
            <v>0</v>
          </cell>
          <cell r="N315">
            <v>0</v>
          </cell>
          <cell r="O315">
            <v>0</v>
          </cell>
          <cell r="P315">
            <v>0</v>
          </cell>
          <cell r="Q315">
            <v>0</v>
          </cell>
          <cell r="R315">
            <v>0</v>
          </cell>
          <cell r="S315">
            <v>0</v>
          </cell>
          <cell r="U315">
            <v>0</v>
          </cell>
          <cell r="V315">
            <v>0</v>
          </cell>
          <cell r="W315">
            <v>0</v>
          </cell>
          <cell r="X315">
            <v>0</v>
          </cell>
          <cell r="Y315">
            <v>0</v>
          </cell>
          <cell r="Z315">
            <v>0</v>
          </cell>
        </row>
        <row r="316">
          <cell r="A316">
            <v>0</v>
          </cell>
          <cell r="B316">
            <v>0</v>
          </cell>
          <cell r="C316">
            <v>1314</v>
          </cell>
          <cell r="E316">
            <v>0</v>
          </cell>
          <cell r="F316">
            <v>0</v>
          </cell>
          <cell r="G316">
            <v>0</v>
          </cell>
          <cell r="H316">
            <v>0</v>
          </cell>
          <cell r="I316">
            <v>0</v>
          </cell>
          <cell r="J316">
            <v>0</v>
          </cell>
          <cell r="L316">
            <v>0</v>
          </cell>
          <cell r="N316">
            <v>0</v>
          </cell>
          <cell r="O316">
            <v>0</v>
          </cell>
          <cell r="P316">
            <v>0</v>
          </cell>
          <cell r="Q316">
            <v>0</v>
          </cell>
          <cell r="R316">
            <v>0</v>
          </cell>
          <cell r="S316">
            <v>0</v>
          </cell>
          <cell r="U316">
            <v>0</v>
          </cell>
          <cell r="V316">
            <v>0</v>
          </cell>
          <cell r="W316">
            <v>0</v>
          </cell>
          <cell r="X316">
            <v>0</v>
          </cell>
          <cell r="Y316">
            <v>0</v>
          </cell>
          <cell r="Z316">
            <v>0</v>
          </cell>
        </row>
        <row r="317">
          <cell r="A317">
            <v>0</v>
          </cell>
          <cell r="B317">
            <v>0</v>
          </cell>
          <cell r="C317">
            <v>1315</v>
          </cell>
          <cell r="E317">
            <v>0</v>
          </cell>
          <cell r="F317">
            <v>0</v>
          </cell>
          <cell r="G317">
            <v>0</v>
          </cell>
          <cell r="H317">
            <v>0</v>
          </cell>
          <cell r="I317">
            <v>0</v>
          </cell>
          <cell r="J317">
            <v>0</v>
          </cell>
          <cell r="L317">
            <v>0</v>
          </cell>
          <cell r="N317">
            <v>0</v>
          </cell>
          <cell r="O317">
            <v>0</v>
          </cell>
          <cell r="P317">
            <v>0</v>
          </cell>
          <cell r="Q317">
            <v>0</v>
          </cell>
          <cell r="R317">
            <v>0</v>
          </cell>
          <cell r="S317">
            <v>0</v>
          </cell>
          <cell r="U317">
            <v>0</v>
          </cell>
          <cell r="V317">
            <v>0</v>
          </cell>
          <cell r="W317">
            <v>0</v>
          </cell>
          <cell r="X317">
            <v>0</v>
          </cell>
          <cell r="Y317">
            <v>0</v>
          </cell>
          <cell r="Z317">
            <v>0</v>
          </cell>
        </row>
        <row r="318">
          <cell r="A318">
            <v>0</v>
          </cell>
          <cell r="B318">
            <v>0</v>
          </cell>
          <cell r="C318">
            <v>1316</v>
          </cell>
          <cell r="E318">
            <v>0</v>
          </cell>
          <cell r="F318">
            <v>0</v>
          </cell>
          <cell r="G318">
            <v>0</v>
          </cell>
          <cell r="H318">
            <v>0</v>
          </cell>
          <cell r="I318">
            <v>0</v>
          </cell>
          <cell r="J318">
            <v>0</v>
          </cell>
          <cell r="L318">
            <v>0</v>
          </cell>
          <cell r="N318">
            <v>0</v>
          </cell>
          <cell r="O318">
            <v>0</v>
          </cell>
          <cell r="P318">
            <v>0</v>
          </cell>
          <cell r="Q318">
            <v>0</v>
          </cell>
          <cell r="R318">
            <v>0</v>
          </cell>
          <cell r="S318">
            <v>0</v>
          </cell>
          <cell r="U318">
            <v>0</v>
          </cell>
          <cell r="V318">
            <v>0</v>
          </cell>
          <cell r="W318">
            <v>0</v>
          </cell>
          <cell r="X318">
            <v>0</v>
          </cell>
          <cell r="Y318">
            <v>0</v>
          </cell>
          <cell r="Z318">
            <v>0</v>
          </cell>
        </row>
        <row r="319">
          <cell r="A319">
            <v>0</v>
          </cell>
          <cell r="B319">
            <v>0</v>
          </cell>
          <cell r="C319">
            <v>1317</v>
          </cell>
          <cell r="E319">
            <v>0</v>
          </cell>
          <cell r="F319">
            <v>0</v>
          </cell>
          <cell r="G319">
            <v>0</v>
          </cell>
          <cell r="H319">
            <v>0</v>
          </cell>
          <cell r="I319">
            <v>0</v>
          </cell>
          <cell r="J319">
            <v>0</v>
          </cell>
          <cell r="L319">
            <v>0</v>
          </cell>
          <cell r="N319">
            <v>0</v>
          </cell>
          <cell r="O319">
            <v>0</v>
          </cell>
          <cell r="P319">
            <v>0</v>
          </cell>
          <cell r="Q319">
            <v>0</v>
          </cell>
          <cell r="R319">
            <v>0</v>
          </cell>
          <cell r="S319">
            <v>0</v>
          </cell>
          <cell r="U319">
            <v>0</v>
          </cell>
          <cell r="V319">
            <v>0</v>
          </cell>
          <cell r="W319">
            <v>0</v>
          </cell>
          <cell r="X319">
            <v>0</v>
          </cell>
          <cell r="Y319">
            <v>0</v>
          </cell>
          <cell r="Z319">
            <v>0</v>
          </cell>
        </row>
        <row r="320">
          <cell r="A320">
            <v>0</v>
          </cell>
          <cell r="B320">
            <v>0</v>
          </cell>
          <cell r="C320">
            <v>1318</v>
          </cell>
          <cell r="E320">
            <v>0</v>
          </cell>
          <cell r="F320">
            <v>0</v>
          </cell>
          <cell r="G320">
            <v>0</v>
          </cell>
          <cell r="H320">
            <v>0</v>
          </cell>
          <cell r="I320">
            <v>0</v>
          </cell>
          <cell r="J320">
            <v>0</v>
          </cell>
          <cell r="L320">
            <v>0</v>
          </cell>
          <cell r="N320">
            <v>0</v>
          </cell>
          <cell r="O320">
            <v>0</v>
          </cell>
          <cell r="P320">
            <v>0</v>
          </cell>
          <cell r="Q320">
            <v>0</v>
          </cell>
          <cell r="R320">
            <v>0</v>
          </cell>
          <cell r="S320">
            <v>0</v>
          </cell>
          <cell r="U320">
            <v>0</v>
          </cell>
          <cell r="V320">
            <v>0</v>
          </cell>
          <cell r="W320">
            <v>0</v>
          </cell>
          <cell r="X320">
            <v>0</v>
          </cell>
          <cell r="Y320">
            <v>0</v>
          </cell>
          <cell r="Z320">
            <v>0</v>
          </cell>
        </row>
        <row r="321">
          <cell r="A321">
            <v>0</v>
          </cell>
          <cell r="B321">
            <v>0</v>
          </cell>
          <cell r="C321">
            <v>1319</v>
          </cell>
          <cell r="E321">
            <v>0</v>
          </cell>
          <cell r="F321">
            <v>0</v>
          </cell>
          <cell r="G321">
            <v>0</v>
          </cell>
          <cell r="H321">
            <v>0</v>
          </cell>
          <cell r="I321">
            <v>0</v>
          </cell>
          <cell r="J321">
            <v>0</v>
          </cell>
          <cell r="L321">
            <v>0</v>
          </cell>
          <cell r="N321">
            <v>0</v>
          </cell>
          <cell r="O321">
            <v>0</v>
          </cell>
          <cell r="P321">
            <v>0</v>
          </cell>
          <cell r="Q321">
            <v>0</v>
          </cell>
          <cell r="R321">
            <v>0</v>
          </cell>
          <cell r="S321">
            <v>0</v>
          </cell>
          <cell r="U321">
            <v>0</v>
          </cell>
          <cell r="V321">
            <v>0</v>
          </cell>
          <cell r="W321">
            <v>0</v>
          </cell>
          <cell r="X321">
            <v>0</v>
          </cell>
          <cell r="Y321">
            <v>0</v>
          </cell>
          <cell r="Z321">
            <v>0</v>
          </cell>
        </row>
        <row r="322">
          <cell r="A322">
            <v>0</v>
          </cell>
          <cell r="B322">
            <v>0</v>
          </cell>
          <cell r="C322">
            <v>1320</v>
          </cell>
          <cell r="E322">
            <v>0</v>
          </cell>
          <cell r="F322">
            <v>0</v>
          </cell>
          <cell r="G322">
            <v>0</v>
          </cell>
          <cell r="H322">
            <v>0</v>
          </cell>
          <cell r="I322">
            <v>0</v>
          </cell>
          <cell r="J322">
            <v>0</v>
          </cell>
          <cell r="L322">
            <v>0</v>
          </cell>
          <cell r="N322">
            <v>0</v>
          </cell>
          <cell r="O322">
            <v>0</v>
          </cell>
          <cell r="P322">
            <v>0</v>
          </cell>
          <cell r="Q322">
            <v>0</v>
          </cell>
          <cell r="R322">
            <v>0</v>
          </cell>
          <cell r="S322">
            <v>0</v>
          </cell>
          <cell r="U322">
            <v>0</v>
          </cell>
          <cell r="V322">
            <v>0</v>
          </cell>
          <cell r="W322">
            <v>0</v>
          </cell>
          <cell r="X322">
            <v>0</v>
          </cell>
          <cell r="Y322">
            <v>0</v>
          </cell>
          <cell r="Z322">
            <v>0</v>
          </cell>
        </row>
        <row r="323">
          <cell r="A323">
            <v>0</v>
          </cell>
          <cell r="B323">
            <v>0</v>
          </cell>
          <cell r="C323">
            <v>1321</v>
          </cell>
          <cell r="E323">
            <v>0</v>
          </cell>
          <cell r="F323">
            <v>0</v>
          </cell>
          <cell r="G323">
            <v>0</v>
          </cell>
          <cell r="H323">
            <v>0</v>
          </cell>
          <cell r="I323">
            <v>0</v>
          </cell>
          <cell r="J323">
            <v>0</v>
          </cell>
          <cell r="L323">
            <v>0</v>
          </cell>
          <cell r="N323">
            <v>0</v>
          </cell>
          <cell r="O323">
            <v>0</v>
          </cell>
          <cell r="P323">
            <v>0</v>
          </cell>
          <cell r="Q323">
            <v>0</v>
          </cell>
          <cell r="R323">
            <v>0</v>
          </cell>
          <cell r="S323">
            <v>0</v>
          </cell>
          <cell r="U323">
            <v>0</v>
          </cell>
          <cell r="V323">
            <v>0</v>
          </cell>
          <cell r="W323">
            <v>0</v>
          </cell>
          <cell r="X323">
            <v>0</v>
          </cell>
          <cell r="Y323">
            <v>0</v>
          </cell>
          <cell r="Z323">
            <v>0</v>
          </cell>
        </row>
        <row r="324">
          <cell r="A324">
            <v>0</v>
          </cell>
          <cell r="B324">
            <v>0</v>
          </cell>
          <cell r="C324">
            <v>1322</v>
          </cell>
          <cell r="E324">
            <v>0</v>
          </cell>
          <cell r="F324">
            <v>0</v>
          </cell>
          <cell r="G324">
            <v>0</v>
          </cell>
          <cell r="H324">
            <v>0</v>
          </cell>
          <cell r="I324">
            <v>0</v>
          </cell>
          <cell r="J324">
            <v>0</v>
          </cell>
          <cell r="L324">
            <v>0</v>
          </cell>
          <cell r="N324">
            <v>0</v>
          </cell>
          <cell r="O324">
            <v>0</v>
          </cell>
          <cell r="P324">
            <v>0</v>
          </cell>
          <cell r="Q324">
            <v>0</v>
          </cell>
          <cell r="R324">
            <v>0</v>
          </cell>
          <cell r="S324">
            <v>0</v>
          </cell>
          <cell r="U324">
            <v>0</v>
          </cell>
          <cell r="V324">
            <v>0</v>
          </cell>
          <cell r="W324">
            <v>0</v>
          </cell>
          <cell r="X324">
            <v>0</v>
          </cell>
          <cell r="Y324">
            <v>0</v>
          </cell>
          <cell r="Z324">
            <v>0</v>
          </cell>
        </row>
        <row r="325">
          <cell r="A325">
            <v>0</v>
          </cell>
          <cell r="B325">
            <v>0</v>
          </cell>
          <cell r="C325">
            <v>1323</v>
          </cell>
          <cell r="E325">
            <v>0</v>
          </cell>
          <cell r="F325">
            <v>0</v>
          </cell>
          <cell r="G325">
            <v>0</v>
          </cell>
          <cell r="H325">
            <v>0</v>
          </cell>
          <cell r="I325">
            <v>0</v>
          </cell>
          <cell r="J325">
            <v>0</v>
          </cell>
          <cell r="L325">
            <v>0</v>
          </cell>
          <cell r="N325">
            <v>0</v>
          </cell>
          <cell r="O325">
            <v>0</v>
          </cell>
          <cell r="P325">
            <v>0</v>
          </cell>
          <cell r="Q325">
            <v>0</v>
          </cell>
          <cell r="R325">
            <v>0</v>
          </cell>
          <cell r="S325">
            <v>0</v>
          </cell>
          <cell r="U325">
            <v>0</v>
          </cell>
          <cell r="V325">
            <v>0</v>
          </cell>
          <cell r="W325">
            <v>0</v>
          </cell>
          <cell r="X325">
            <v>0</v>
          </cell>
          <cell r="Y325">
            <v>0</v>
          </cell>
          <cell r="Z325">
            <v>0</v>
          </cell>
        </row>
        <row r="326">
          <cell r="A326">
            <v>0</v>
          </cell>
          <cell r="B326">
            <v>0</v>
          </cell>
          <cell r="C326">
            <v>1324</v>
          </cell>
          <cell r="E326">
            <v>0</v>
          </cell>
          <cell r="F326">
            <v>0</v>
          </cell>
          <cell r="G326">
            <v>0</v>
          </cell>
          <cell r="H326">
            <v>0</v>
          </cell>
          <cell r="I326">
            <v>0</v>
          </cell>
          <cell r="J326">
            <v>0</v>
          </cell>
          <cell r="L326">
            <v>0</v>
          </cell>
          <cell r="N326">
            <v>0</v>
          </cell>
          <cell r="O326">
            <v>0</v>
          </cell>
          <cell r="P326">
            <v>0</v>
          </cell>
          <cell r="Q326">
            <v>0</v>
          </cell>
          <cell r="R326">
            <v>0</v>
          </cell>
          <cell r="S326">
            <v>0</v>
          </cell>
          <cell r="U326">
            <v>0</v>
          </cell>
          <cell r="V326">
            <v>0</v>
          </cell>
          <cell r="W326">
            <v>0</v>
          </cell>
          <cell r="X326">
            <v>0</v>
          </cell>
          <cell r="Y326">
            <v>0</v>
          </cell>
          <cell r="Z326">
            <v>0</v>
          </cell>
        </row>
        <row r="327">
          <cell r="A327">
            <v>0</v>
          </cell>
          <cell r="B327">
            <v>0</v>
          </cell>
          <cell r="C327">
            <v>1325</v>
          </cell>
          <cell r="E327">
            <v>0</v>
          </cell>
          <cell r="F327">
            <v>0</v>
          </cell>
          <cell r="G327">
            <v>0</v>
          </cell>
          <cell r="H327">
            <v>0</v>
          </cell>
          <cell r="I327">
            <v>0</v>
          </cell>
          <cell r="J327">
            <v>0</v>
          </cell>
          <cell r="L327">
            <v>0</v>
          </cell>
          <cell r="N327">
            <v>0</v>
          </cell>
          <cell r="O327">
            <v>0</v>
          </cell>
          <cell r="P327">
            <v>0</v>
          </cell>
          <cell r="Q327">
            <v>0</v>
          </cell>
          <cell r="R327">
            <v>0</v>
          </cell>
          <cell r="S327">
            <v>0</v>
          </cell>
          <cell r="U327">
            <v>0</v>
          </cell>
          <cell r="V327">
            <v>0</v>
          </cell>
          <cell r="W327">
            <v>0</v>
          </cell>
          <cell r="X327">
            <v>0</v>
          </cell>
          <cell r="Y327">
            <v>0</v>
          </cell>
          <cell r="Z327">
            <v>0</v>
          </cell>
        </row>
        <row r="328">
          <cell r="A328">
            <v>0</v>
          </cell>
          <cell r="B328">
            <v>0</v>
          </cell>
          <cell r="C328">
            <v>1326</v>
          </cell>
          <cell r="E328">
            <v>0</v>
          </cell>
          <cell r="F328">
            <v>0</v>
          </cell>
          <cell r="G328">
            <v>0</v>
          </cell>
          <cell r="H328">
            <v>0</v>
          </cell>
          <cell r="I328">
            <v>0</v>
          </cell>
          <cell r="J328">
            <v>0</v>
          </cell>
          <cell r="L328">
            <v>0</v>
          </cell>
          <cell r="N328">
            <v>0</v>
          </cell>
          <cell r="O328">
            <v>0</v>
          </cell>
          <cell r="P328">
            <v>0</v>
          </cell>
          <cell r="Q328">
            <v>0</v>
          </cell>
          <cell r="R328">
            <v>0</v>
          </cell>
          <cell r="S328">
            <v>0</v>
          </cell>
          <cell r="U328">
            <v>0</v>
          </cell>
          <cell r="V328">
            <v>0</v>
          </cell>
          <cell r="W328">
            <v>0</v>
          </cell>
          <cell r="X328">
            <v>0</v>
          </cell>
          <cell r="Y328">
            <v>0</v>
          </cell>
          <cell r="Z328">
            <v>0</v>
          </cell>
        </row>
        <row r="329">
          <cell r="A329">
            <v>0</v>
          </cell>
          <cell r="B329">
            <v>0</v>
          </cell>
          <cell r="C329">
            <v>1327</v>
          </cell>
          <cell r="E329">
            <v>0</v>
          </cell>
          <cell r="F329">
            <v>0</v>
          </cell>
          <cell r="G329">
            <v>0</v>
          </cell>
          <cell r="H329">
            <v>0</v>
          </cell>
          <cell r="I329">
            <v>0</v>
          </cell>
          <cell r="J329">
            <v>0</v>
          </cell>
          <cell r="L329">
            <v>0</v>
          </cell>
          <cell r="N329">
            <v>0</v>
          </cell>
          <cell r="O329">
            <v>0</v>
          </cell>
          <cell r="P329">
            <v>0</v>
          </cell>
          <cell r="Q329">
            <v>0</v>
          </cell>
          <cell r="R329">
            <v>0</v>
          </cell>
          <cell r="S329">
            <v>0</v>
          </cell>
          <cell r="U329">
            <v>0</v>
          </cell>
          <cell r="V329">
            <v>0</v>
          </cell>
          <cell r="W329">
            <v>0</v>
          </cell>
          <cell r="X329">
            <v>0</v>
          </cell>
          <cell r="Y329">
            <v>0</v>
          </cell>
          <cell r="Z329">
            <v>0</v>
          </cell>
        </row>
        <row r="330">
          <cell r="A330">
            <v>0</v>
          </cell>
          <cell r="B330">
            <v>0</v>
          </cell>
          <cell r="C330">
            <v>1328</v>
          </cell>
          <cell r="E330">
            <v>0</v>
          </cell>
          <cell r="F330">
            <v>0</v>
          </cell>
          <cell r="G330">
            <v>0</v>
          </cell>
          <cell r="H330">
            <v>0</v>
          </cell>
          <cell r="I330">
            <v>0</v>
          </cell>
          <cell r="J330">
            <v>0</v>
          </cell>
          <cell r="L330">
            <v>0</v>
          </cell>
          <cell r="N330">
            <v>0</v>
          </cell>
          <cell r="O330">
            <v>0</v>
          </cell>
          <cell r="P330">
            <v>0</v>
          </cell>
          <cell r="Q330">
            <v>0</v>
          </cell>
          <cell r="R330">
            <v>0</v>
          </cell>
          <cell r="S330">
            <v>0</v>
          </cell>
          <cell r="U330">
            <v>0</v>
          </cell>
          <cell r="V330">
            <v>0</v>
          </cell>
          <cell r="W330">
            <v>0</v>
          </cell>
          <cell r="X330">
            <v>0</v>
          </cell>
          <cell r="Y330">
            <v>0</v>
          </cell>
          <cell r="Z330">
            <v>0</v>
          </cell>
        </row>
        <row r="331">
          <cell r="A331">
            <v>0</v>
          </cell>
          <cell r="B331">
            <v>0</v>
          </cell>
          <cell r="C331">
            <v>1329</v>
          </cell>
          <cell r="E331">
            <v>0</v>
          </cell>
          <cell r="F331">
            <v>0</v>
          </cell>
          <cell r="G331">
            <v>0</v>
          </cell>
          <cell r="H331">
            <v>0</v>
          </cell>
          <cell r="I331">
            <v>0</v>
          </cell>
          <cell r="J331">
            <v>0</v>
          </cell>
          <cell r="L331">
            <v>0</v>
          </cell>
          <cell r="N331">
            <v>0</v>
          </cell>
          <cell r="O331">
            <v>0</v>
          </cell>
          <cell r="P331">
            <v>0</v>
          </cell>
          <cell r="Q331">
            <v>0</v>
          </cell>
          <cell r="R331">
            <v>0</v>
          </cell>
          <cell r="S331">
            <v>0</v>
          </cell>
          <cell r="U331">
            <v>0</v>
          </cell>
          <cell r="V331">
            <v>0</v>
          </cell>
          <cell r="W331">
            <v>0</v>
          </cell>
          <cell r="X331">
            <v>0</v>
          </cell>
          <cell r="Y331">
            <v>0</v>
          </cell>
          <cell r="Z331">
            <v>0</v>
          </cell>
        </row>
        <row r="332">
          <cell r="A332">
            <v>0</v>
          </cell>
          <cell r="B332">
            <v>0</v>
          </cell>
          <cell r="C332">
            <v>1330</v>
          </cell>
          <cell r="E332">
            <v>0</v>
          </cell>
          <cell r="F332">
            <v>0</v>
          </cell>
          <cell r="G332">
            <v>0</v>
          </cell>
          <cell r="H332">
            <v>0</v>
          </cell>
          <cell r="I332">
            <v>0</v>
          </cell>
          <cell r="J332">
            <v>0</v>
          </cell>
          <cell r="L332">
            <v>0</v>
          </cell>
          <cell r="N332">
            <v>0</v>
          </cell>
          <cell r="O332">
            <v>0</v>
          </cell>
          <cell r="P332">
            <v>0</v>
          </cell>
          <cell r="Q332">
            <v>0</v>
          </cell>
          <cell r="R332">
            <v>0</v>
          </cell>
          <cell r="S332">
            <v>0</v>
          </cell>
          <cell r="U332">
            <v>0</v>
          </cell>
          <cell r="V332">
            <v>0</v>
          </cell>
          <cell r="W332">
            <v>0</v>
          </cell>
          <cell r="X332">
            <v>0</v>
          </cell>
          <cell r="Y332">
            <v>0</v>
          </cell>
          <cell r="Z332">
            <v>0</v>
          </cell>
        </row>
        <row r="333">
          <cell r="A333">
            <v>0</v>
          </cell>
          <cell r="B333">
            <v>0</v>
          </cell>
          <cell r="C333">
            <v>1331</v>
          </cell>
          <cell r="E333">
            <v>0</v>
          </cell>
          <cell r="F333">
            <v>0</v>
          </cell>
          <cell r="G333">
            <v>0</v>
          </cell>
          <cell r="H333">
            <v>0</v>
          </cell>
          <cell r="I333">
            <v>0</v>
          </cell>
          <cell r="J333">
            <v>0</v>
          </cell>
          <cell r="L333">
            <v>0</v>
          </cell>
          <cell r="N333">
            <v>0</v>
          </cell>
          <cell r="O333">
            <v>0</v>
          </cell>
          <cell r="P333">
            <v>0</v>
          </cell>
          <cell r="Q333">
            <v>0</v>
          </cell>
          <cell r="R333">
            <v>0</v>
          </cell>
          <cell r="S333">
            <v>0</v>
          </cell>
          <cell r="U333">
            <v>0</v>
          </cell>
          <cell r="V333">
            <v>0</v>
          </cell>
          <cell r="W333">
            <v>0</v>
          </cell>
          <cell r="X333">
            <v>0</v>
          </cell>
          <cell r="Y333">
            <v>0</v>
          </cell>
          <cell r="Z333">
            <v>0</v>
          </cell>
        </row>
        <row r="334">
          <cell r="A334">
            <v>0</v>
          </cell>
          <cell r="B334">
            <v>0</v>
          </cell>
          <cell r="C334">
            <v>1332</v>
          </cell>
          <cell r="E334">
            <v>0</v>
          </cell>
          <cell r="F334">
            <v>0</v>
          </cell>
          <cell r="G334">
            <v>0</v>
          </cell>
          <cell r="H334">
            <v>0</v>
          </cell>
          <cell r="I334">
            <v>0</v>
          </cell>
          <cell r="J334">
            <v>0</v>
          </cell>
          <cell r="L334">
            <v>0</v>
          </cell>
          <cell r="N334">
            <v>0</v>
          </cell>
          <cell r="O334">
            <v>0</v>
          </cell>
          <cell r="P334">
            <v>0</v>
          </cell>
          <cell r="Q334">
            <v>0</v>
          </cell>
          <cell r="R334">
            <v>0</v>
          </cell>
          <cell r="S334">
            <v>0</v>
          </cell>
          <cell r="U334">
            <v>0</v>
          </cell>
          <cell r="V334">
            <v>0</v>
          </cell>
          <cell r="W334">
            <v>0</v>
          </cell>
          <cell r="X334">
            <v>0</v>
          </cell>
          <cell r="Y334">
            <v>0</v>
          </cell>
          <cell r="Z334">
            <v>0</v>
          </cell>
        </row>
        <row r="335">
          <cell r="A335">
            <v>0</v>
          </cell>
          <cell r="B335">
            <v>0</v>
          </cell>
          <cell r="C335">
            <v>1333</v>
          </cell>
          <cell r="E335">
            <v>0</v>
          </cell>
          <cell r="F335">
            <v>0</v>
          </cell>
          <cell r="G335">
            <v>0</v>
          </cell>
          <cell r="H335">
            <v>0</v>
          </cell>
          <cell r="I335">
            <v>0</v>
          </cell>
          <cell r="J335">
            <v>0</v>
          </cell>
          <cell r="L335">
            <v>0</v>
          </cell>
          <cell r="N335">
            <v>0</v>
          </cell>
          <cell r="O335">
            <v>0</v>
          </cell>
          <cell r="P335">
            <v>0</v>
          </cell>
          <cell r="Q335">
            <v>0</v>
          </cell>
          <cell r="R335">
            <v>0</v>
          </cell>
          <cell r="S335">
            <v>0</v>
          </cell>
          <cell r="U335">
            <v>0</v>
          </cell>
          <cell r="V335">
            <v>0</v>
          </cell>
          <cell r="W335">
            <v>0</v>
          </cell>
          <cell r="X335">
            <v>0</v>
          </cell>
          <cell r="Y335">
            <v>0</v>
          </cell>
          <cell r="Z335">
            <v>0</v>
          </cell>
        </row>
        <row r="336">
          <cell r="A336">
            <v>0</v>
          </cell>
          <cell r="B336">
            <v>0</v>
          </cell>
          <cell r="C336">
            <v>1334</v>
          </cell>
          <cell r="E336">
            <v>0</v>
          </cell>
          <cell r="F336">
            <v>0</v>
          </cell>
          <cell r="G336">
            <v>0</v>
          </cell>
          <cell r="H336">
            <v>0</v>
          </cell>
          <cell r="I336">
            <v>0</v>
          </cell>
          <cell r="J336">
            <v>0</v>
          </cell>
          <cell r="L336">
            <v>0</v>
          </cell>
          <cell r="N336">
            <v>0</v>
          </cell>
          <cell r="O336">
            <v>0</v>
          </cell>
          <cell r="P336">
            <v>0</v>
          </cell>
          <cell r="Q336">
            <v>0</v>
          </cell>
          <cell r="R336">
            <v>0</v>
          </cell>
          <cell r="S336">
            <v>0</v>
          </cell>
          <cell r="U336">
            <v>0</v>
          </cell>
          <cell r="V336">
            <v>0</v>
          </cell>
          <cell r="W336">
            <v>0</v>
          </cell>
          <cell r="X336">
            <v>0</v>
          </cell>
          <cell r="Y336">
            <v>0</v>
          </cell>
          <cell r="Z336">
            <v>0</v>
          </cell>
        </row>
        <row r="337">
          <cell r="A337">
            <v>0</v>
          </cell>
          <cell r="B337">
            <v>0</v>
          </cell>
          <cell r="C337">
            <v>1335</v>
          </cell>
          <cell r="E337">
            <v>0</v>
          </cell>
          <cell r="F337">
            <v>0</v>
          </cell>
          <cell r="G337">
            <v>0</v>
          </cell>
          <cell r="H337">
            <v>0</v>
          </cell>
          <cell r="I337">
            <v>0</v>
          </cell>
          <cell r="J337">
            <v>0</v>
          </cell>
          <cell r="L337">
            <v>0</v>
          </cell>
          <cell r="N337">
            <v>0</v>
          </cell>
          <cell r="O337">
            <v>0</v>
          </cell>
          <cell r="P337">
            <v>0</v>
          </cell>
          <cell r="Q337">
            <v>0</v>
          </cell>
          <cell r="R337">
            <v>0</v>
          </cell>
          <cell r="S337">
            <v>0</v>
          </cell>
          <cell r="U337">
            <v>0</v>
          </cell>
          <cell r="V337">
            <v>0</v>
          </cell>
          <cell r="W337">
            <v>0</v>
          </cell>
          <cell r="X337">
            <v>0</v>
          </cell>
          <cell r="Y337">
            <v>0</v>
          </cell>
          <cell r="Z337">
            <v>0</v>
          </cell>
        </row>
        <row r="338">
          <cell r="A338">
            <v>0</v>
          </cell>
          <cell r="B338">
            <v>0</v>
          </cell>
          <cell r="C338">
            <v>1336</v>
          </cell>
          <cell r="E338">
            <v>0</v>
          </cell>
          <cell r="F338">
            <v>0</v>
          </cell>
          <cell r="G338">
            <v>0</v>
          </cell>
          <cell r="H338">
            <v>0</v>
          </cell>
          <cell r="I338">
            <v>0</v>
          </cell>
          <cell r="J338">
            <v>0</v>
          </cell>
          <cell r="L338">
            <v>0</v>
          </cell>
          <cell r="N338">
            <v>0</v>
          </cell>
          <cell r="O338">
            <v>0</v>
          </cell>
          <cell r="P338">
            <v>0</v>
          </cell>
          <cell r="Q338">
            <v>0</v>
          </cell>
          <cell r="R338">
            <v>0</v>
          </cell>
          <cell r="S338">
            <v>0</v>
          </cell>
          <cell r="U338">
            <v>0</v>
          </cell>
          <cell r="V338">
            <v>0</v>
          </cell>
          <cell r="W338">
            <v>0</v>
          </cell>
          <cell r="X338">
            <v>0</v>
          </cell>
          <cell r="Y338">
            <v>0</v>
          </cell>
          <cell r="Z338">
            <v>0</v>
          </cell>
        </row>
        <row r="339">
          <cell r="A339">
            <v>0</v>
          </cell>
          <cell r="B339">
            <v>0</v>
          </cell>
          <cell r="C339">
            <v>1337</v>
          </cell>
          <cell r="E339">
            <v>0</v>
          </cell>
          <cell r="F339">
            <v>0</v>
          </cell>
          <cell r="G339">
            <v>0</v>
          </cell>
          <cell r="H339">
            <v>0</v>
          </cell>
          <cell r="I339">
            <v>0</v>
          </cell>
          <cell r="J339">
            <v>0</v>
          </cell>
          <cell r="L339">
            <v>0</v>
          </cell>
          <cell r="N339">
            <v>0</v>
          </cell>
          <cell r="O339">
            <v>0</v>
          </cell>
          <cell r="P339">
            <v>0</v>
          </cell>
          <cell r="Q339">
            <v>0</v>
          </cell>
          <cell r="R339">
            <v>0</v>
          </cell>
          <cell r="S339">
            <v>0</v>
          </cell>
          <cell r="U339">
            <v>0</v>
          </cell>
          <cell r="V339">
            <v>0</v>
          </cell>
          <cell r="W339">
            <v>0</v>
          </cell>
          <cell r="X339">
            <v>0</v>
          </cell>
          <cell r="Y339">
            <v>0</v>
          </cell>
          <cell r="Z339">
            <v>0</v>
          </cell>
        </row>
        <row r="340">
          <cell r="A340">
            <v>0</v>
          </cell>
          <cell r="B340">
            <v>0</v>
          </cell>
          <cell r="C340">
            <v>1338</v>
          </cell>
          <cell r="E340">
            <v>0</v>
          </cell>
          <cell r="F340">
            <v>0</v>
          </cell>
          <cell r="G340">
            <v>0</v>
          </cell>
          <cell r="H340">
            <v>0</v>
          </cell>
          <cell r="I340">
            <v>0</v>
          </cell>
          <cell r="J340">
            <v>0</v>
          </cell>
          <cell r="L340">
            <v>0</v>
          </cell>
          <cell r="N340">
            <v>0</v>
          </cell>
          <cell r="O340">
            <v>0</v>
          </cell>
          <cell r="P340">
            <v>0</v>
          </cell>
          <cell r="Q340">
            <v>0</v>
          </cell>
          <cell r="R340">
            <v>0</v>
          </cell>
          <cell r="S340">
            <v>0</v>
          </cell>
          <cell r="U340">
            <v>0</v>
          </cell>
          <cell r="V340">
            <v>0</v>
          </cell>
          <cell r="W340">
            <v>0</v>
          </cell>
          <cell r="X340">
            <v>0</v>
          </cell>
          <cell r="Y340">
            <v>0</v>
          </cell>
          <cell r="Z340">
            <v>0</v>
          </cell>
        </row>
        <row r="341">
          <cell r="A341">
            <v>0</v>
          </cell>
          <cell r="B341">
            <v>0</v>
          </cell>
          <cell r="C341">
            <v>1339</v>
          </cell>
          <cell r="E341">
            <v>0</v>
          </cell>
          <cell r="F341">
            <v>0</v>
          </cell>
          <cell r="G341">
            <v>0</v>
          </cell>
          <cell r="H341">
            <v>0</v>
          </cell>
          <cell r="I341">
            <v>0</v>
          </cell>
          <cell r="J341">
            <v>0</v>
          </cell>
          <cell r="L341">
            <v>0</v>
          </cell>
          <cell r="N341">
            <v>0</v>
          </cell>
          <cell r="O341">
            <v>0</v>
          </cell>
          <cell r="P341">
            <v>0</v>
          </cell>
          <cell r="Q341">
            <v>0</v>
          </cell>
          <cell r="R341">
            <v>0</v>
          </cell>
          <cell r="S341">
            <v>0</v>
          </cell>
          <cell r="U341">
            <v>0</v>
          </cell>
          <cell r="V341">
            <v>0</v>
          </cell>
          <cell r="W341">
            <v>0</v>
          </cell>
          <cell r="X341">
            <v>0</v>
          </cell>
          <cell r="Y341">
            <v>0</v>
          </cell>
          <cell r="Z341">
            <v>0</v>
          </cell>
        </row>
        <row r="342">
          <cell r="A342">
            <v>0</v>
          </cell>
          <cell r="B342">
            <v>0</v>
          </cell>
          <cell r="C342">
            <v>1340</v>
          </cell>
          <cell r="E342">
            <v>0</v>
          </cell>
          <cell r="F342">
            <v>0</v>
          </cell>
          <cell r="G342">
            <v>0</v>
          </cell>
          <cell r="H342">
            <v>0</v>
          </cell>
          <cell r="I342">
            <v>0</v>
          </cell>
          <cell r="J342">
            <v>0</v>
          </cell>
          <cell r="L342">
            <v>0</v>
          </cell>
          <cell r="N342">
            <v>0</v>
          </cell>
          <cell r="O342">
            <v>0</v>
          </cell>
          <cell r="P342">
            <v>0</v>
          </cell>
          <cell r="Q342">
            <v>0</v>
          </cell>
          <cell r="R342">
            <v>0</v>
          </cell>
          <cell r="S342">
            <v>0</v>
          </cell>
          <cell r="U342">
            <v>0</v>
          </cell>
          <cell r="V342">
            <v>0</v>
          </cell>
          <cell r="W342">
            <v>0</v>
          </cell>
          <cell r="X342">
            <v>0</v>
          </cell>
          <cell r="Y342">
            <v>0</v>
          </cell>
          <cell r="Z342">
            <v>0</v>
          </cell>
        </row>
        <row r="343">
          <cell r="A343">
            <v>0</v>
          </cell>
          <cell r="B343">
            <v>0</v>
          </cell>
          <cell r="C343">
            <v>1341</v>
          </cell>
          <cell r="E343">
            <v>0</v>
          </cell>
          <cell r="F343">
            <v>0</v>
          </cell>
          <cell r="G343">
            <v>0</v>
          </cell>
          <cell r="H343">
            <v>0</v>
          </cell>
          <cell r="I343">
            <v>0</v>
          </cell>
          <cell r="J343">
            <v>0</v>
          </cell>
          <cell r="L343">
            <v>0</v>
          </cell>
          <cell r="N343">
            <v>0</v>
          </cell>
          <cell r="O343">
            <v>0</v>
          </cell>
          <cell r="P343">
            <v>0</v>
          </cell>
          <cell r="Q343">
            <v>0</v>
          </cell>
          <cell r="R343">
            <v>0</v>
          </cell>
          <cell r="S343">
            <v>0</v>
          </cell>
          <cell r="U343">
            <v>0</v>
          </cell>
          <cell r="V343">
            <v>0</v>
          </cell>
          <cell r="W343">
            <v>0</v>
          </cell>
          <cell r="X343">
            <v>0</v>
          </cell>
          <cell r="Y343">
            <v>0</v>
          </cell>
          <cell r="Z343">
            <v>0</v>
          </cell>
        </row>
        <row r="344">
          <cell r="A344">
            <v>0</v>
          </cell>
          <cell r="B344">
            <v>0</v>
          </cell>
          <cell r="C344">
            <v>1342</v>
          </cell>
          <cell r="E344">
            <v>0</v>
          </cell>
          <cell r="F344">
            <v>0</v>
          </cell>
          <cell r="G344">
            <v>0</v>
          </cell>
          <cell r="H344">
            <v>0</v>
          </cell>
          <cell r="I344">
            <v>0</v>
          </cell>
          <cell r="J344">
            <v>0</v>
          </cell>
          <cell r="L344">
            <v>0</v>
          </cell>
          <cell r="N344">
            <v>0</v>
          </cell>
          <cell r="O344">
            <v>0</v>
          </cell>
          <cell r="P344">
            <v>0</v>
          </cell>
          <cell r="Q344">
            <v>0</v>
          </cell>
          <cell r="R344">
            <v>0</v>
          </cell>
          <cell r="S344">
            <v>0</v>
          </cell>
          <cell r="U344">
            <v>0</v>
          </cell>
          <cell r="V344">
            <v>0</v>
          </cell>
          <cell r="W344">
            <v>0</v>
          </cell>
          <cell r="X344">
            <v>0</v>
          </cell>
          <cell r="Y344">
            <v>0</v>
          </cell>
          <cell r="Z344">
            <v>0</v>
          </cell>
        </row>
        <row r="345">
          <cell r="A345">
            <v>0</v>
          </cell>
          <cell r="B345">
            <v>0</v>
          </cell>
          <cell r="C345">
            <v>1343</v>
          </cell>
          <cell r="E345">
            <v>0</v>
          </cell>
          <cell r="F345">
            <v>0</v>
          </cell>
          <cell r="G345">
            <v>0</v>
          </cell>
          <cell r="H345">
            <v>0</v>
          </cell>
          <cell r="I345">
            <v>0</v>
          </cell>
          <cell r="J345">
            <v>0</v>
          </cell>
          <cell r="L345">
            <v>0</v>
          </cell>
          <cell r="N345">
            <v>0</v>
          </cell>
          <cell r="O345">
            <v>0</v>
          </cell>
          <cell r="P345">
            <v>0</v>
          </cell>
          <cell r="Q345">
            <v>0</v>
          </cell>
          <cell r="R345">
            <v>0</v>
          </cell>
          <cell r="S345">
            <v>0</v>
          </cell>
          <cell r="U345">
            <v>0</v>
          </cell>
          <cell r="V345">
            <v>0</v>
          </cell>
          <cell r="W345">
            <v>0</v>
          </cell>
          <cell r="X345">
            <v>0</v>
          </cell>
          <cell r="Y345">
            <v>0</v>
          </cell>
          <cell r="Z345">
            <v>0</v>
          </cell>
        </row>
        <row r="346">
          <cell r="A346">
            <v>0</v>
          </cell>
          <cell r="B346">
            <v>0</v>
          </cell>
          <cell r="C346">
            <v>1344</v>
          </cell>
          <cell r="E346">
            <v>0</v>
          </cell>
          <cell r="F346">
            <v>0</v>
          </cell>
          <cell r="G346">
            <v>0</v>
          </cell>
          <cell r="H346">
            <v>0</v>
          </cell>
          <cell r="I346">
            <v>0</v>
          </cell>
          <cell r="J346">
            <v>0</v>
          </cell>
          <cell r="L346">
            <v>0</v>
          </cell>
          <cell r="N346">
            <v>0</v>
          </cell>
          <cell r="O346">
            <v>0</v>
          </cell>
          <cell r="P346">
            <v>0</v>
          </cell>
          <cell r="Q346">
            <v>0</v>
          </cell>
          <cell r="R346">
            <v>0</v>
          </cell>
          <cell r="S346">
            <v>0</v>
          </cell>
          <cell r="U346">
            <v>0</v>
          </cell>
          <cell r="V346">
            <v>0</v>
          </cell>
          <cell r="W346">
            <v>0</v>
          </cell>
          <cell r="X346">
            <v>0</v>
          </cell>
          <cell r="Y346">
            <v>0</v>
          </cell>
          <cell r="Z346">
            <v>0</v>
          </cell>
        </row>
        <row r="347">
          <cell r="A347">
            <v>0</v>
          </cell>
          <cell r="B347">
            <v>0</v>
          </cell>
          <cell r="C347">
            <v>1345</v>
          </cell>
          <cell r="E347">
            <v>0</v>
          </cell>
          <cell r="F347">
            <v>0</v>
          </cell>
          <cell r="G347">
            <v>0</v>
          </cell>
          <cell r="H347">
            <v>0</v>
          </cell>
          <cell r="I347">
            <v>0</v>
          </cell>
          <cell r="J347">
            <v>0</v>
          </cell>
          <cell r="L347">
            <v>0</v>
          </cell>
          <cell r="N347">
            <v>0</v>
          </cell>
          <cell r="O347">
            <v>0</v>
          </cell>
          <cell r="P347">
            <v>0</v>
          </cell>
          <cell r="Q347">
            <v>0</v>
          </cell>
          <cell r="R347">
            <v>0</v>
          </cell>
          <cell r="S347">
            <v>0</v>
          </cell>
          <cell r="U347">
            <v>0</v>
          </cell>
          <cell r="V347">
            <v>0</v>
          </cell>
          <cell r="W347">
            <v>0</v>
          </cell>
          <cell r="X347">
            <v>0</v>
          </cell>
          <cell r="Y347">
            <v>0</v>
          </cell>
          <cell r="Z347">
            <v>0</v>
          </cell>
        </row>
        <row r="348">
          <cell r="A348">
            <v>0</v>
          </cell>
          <cell r="B348">
            <v>0</v>
          </cell>
          <cell r="C348">
            <v>1346</v>
          </cell>
          <cell r="E348">
            <v>0</v>
          </cell>
          <cell r="F348">
            <v>0</v>
          </cell>
          <cell r="G348">
            <v>0</v>
          </cell>
          <cell r="H348">
            <v>0</v>
          </cell>
          <cell r="I348">
            <v>0</v>
          </cell>
          <cell r="J348">
            <v>0</v>
          </cell>
          <cell r="L348">
            <v>0</v>
          </cell>
          <cell r="N348">
            <v>0</v>
          </cell>
          <cell r="O348">
            <v>0</v>
          </cell>
          <cell r="P348">
            <v>0</v>
          </cell>
          <cell r="Q348">
            <v>0</v>
          </cell>
          <cell r="R348">
            <v>0</v>
          </cell>
          <cell r="S348">
            <v>0</v>
          </cell>
          <cell r="U348">
            <v>0</v>
          </cell>
          <cell r="V348">
            <v>0</v>
          </cell>
          <cell r="W348">
            <v>0</v>
          </cell>
          <cell r="X348">
            <v>0</v>
          </cell>
          <cell r="Y348">
            <v>0</v>
          </cell>
          <cell r="Z348">
            <v>0</v>
          </cell>
        </row>
        <row r="349">
          <cell r="A349">
            <v>0</v>
          </cell>
          <cell r="B349">
            <v>0</v>
          </cell>
          <cell r="C349">
            <v>1347</v>
          </cell>
          <cell r="E349">
            <v>0</v>
          </cell>
          <cell r="F349">
            <v>0</v>
          </cell>
          <cell r="G349">
            <v>0</v>
          </cell>
          <cell r="H349">
            <v>0</v>
          </cell>
          <cell r="I349">
            <v>0</v>
          </cell>
          <cell r="J349">
            <v>0</v>
          </cell>
          <cell r="L349">
            <v>0</v>
          </cell>
          <cell r="N349">
            <v>0</v>
          </cell>
          <cell r="O349">
            <v>0</v>
          </cell>
          <cell r="P349">
            <v>0</v>
          </cell>
          <cell r="Q349">
            <v>0</v>
          </cell>
          <cell r="R349">
            <v>0</v>
          </cell>
          <cell r="S349">
            <v>0</v>
          </cell>
          <cell r="U349">
            <v>0</v>
          </cell>
          <cell r="V349">
            <v>0</v>
          </cell>
          <cell r="W349">
            <v>0</v>
          </cell>
          <cell r="X349">
            <v>0</v>
          </cell>
          <cell r="Y349">
            <v>0</v>
          </cell>
          <cell r="Z349">
            <v>0</v>
          </cell>
        </row>
        <row r="350">
          <cell r="A350">
            <v>0</v>
          </cell>
          <cell r="B350">
            <v>0</v>
          </cell>
          <cell r="C350">
            <v>1348</v>
          </cell>
          <cell r="E350">
            <v>0</v>
          </cell>
          <cell r="F350">
            <v>0</v>
          </cell>
          <cell r="G350">
            <v>0</v>
          </cell>
          <cell r="H350">
            <v>0</v>
          </cell>
          <cell r="I350">
            <v>0</v>
          </cell>
          <cell r="J350">
            <v>0</v>
          </cell>
          <cell r="L350">
            <v>0</v>
          </cell>
          <cell r="N350">
            <v>0</v>
          </cell>
          <cell r="O350">
            <v>0</v>
          </cell>
          <cell r="P350">
            <v>0</v>
          </cell>
          <cell r="Q350">
            <v>0</v>
          </cell>
          <cell r="R350">
            <v>0</v>
          </cell>
          <cell r="S350">
            <v>0</v>
          </cell>
          <cell r="U350">
            <v>0</v>
          </cell>
          <cell r="V350">
            <v>0</v>
          </cell>
          <cell r="W350">
            <v>0</v>
          </cell>
          <cell r="X350">
            <v>0</v>
          </cell>
          <cell r="Y350">
            <v>0</v>
          </cell>
          <cell r="Z350">
            <v>0</v>
          </cell>
        </row>
        <row r="351">
          <cell r="A351">
            <v>0</v>
          </cell>
          <cell r="B351">
            <v>0</v>
          </cell>
          <cell r="C351">
            <v>1349</v>
          </cell>
          <cell r="E351">
            <v>0</v>
          </cell>
          <cell r="F351">
            <v>0</v>
          </cell>
          <cell r="G351">
            <v>0</v>
          </cell>
          <cell r="H351">
            <v>0</v>
          </cell>
          <cell r="I351">
            <v>0</v>
          </cell>
          <cell r="J351">
            <v>0</v>
          </cell>
          <cell r="L351">
            <v>0</v>
          </cell>
          <cell r="N351">
            <v>0</v>
          </cell>
          <cell r="O351">
            <v>0</v>
          </cell>
          <cell r="P351">
            <v>0</v>
          </cell>
          <cell r="Q351">
            <v>0</v>
          </cell>
          <cell r="R351">
            <v>0</v>
          </cell>
          <cell r="S351">
            <v>0</v>
          </cell>
          <cell r="U351">
            <v>0</v>
          </cell>
          <cell r="V351">
            <v>0</v>
          </cell>
          <cell r="W351">
            <v>0</v>
          </cell>
          <cell r="X351">
            <v>0</v>
          </cell>
          <cell r="Y351">
            <v>0</v>
          </cell>
          <cell r="Z351">
            <v>0</v>
          </cell>
        </row>
        <row r="352">
          <cell r="A352">
            <v>0</v>
          </cell>
          <cell r="B352">
            <v>0</v>
          </cell>
          <cell r="C352">
            <v>1350</v>
          </cell>
          <cell r="E352">
            <v>0</v>
          </cell>
          <cell r="F352">
            <v>0</v>
          </cell>
          <cell r="G352">
            <v>0</v>
          </cell>
          <cell r="H352">
            <v>0</v>
          </cell>
          <cell r="I352">
            <v>0</v>
          </cell>
          <cell r="J352">
            <v>0</v>
          </cell>
          <cell r="L352">
            <v>0</v>
          </cell>
          <cell r="N352">
            <v>0</v>
          </cell>
          <cell r="O352">
            <v>0</v>
          </cell>
          <cell r="P352">
            <v>0</v>
          </cell>
          <cell r="Q352">
            <v>0</v>
          </cell>
          <cell r="R352">
            <v>0</v>
          </cell>
          <cell r="S352">
            <v>0</v>
          </cell>
          <cell r="U352">
            <v>0</v>
          </cell>
          <cell r="V352">
            <v>0</v>
          </cell>
          <cell r="W352">
            <v>0</v>
          </cell>
          <cell r="X352">
            <v>0</v>
          </cell>
          <cell r="Y352">
            <v>0</v>
          </cell>
          <cell r="Z352">
            <v>0</v>
          </cell>
        </row>
        <row r="353">
          <cell r="A353">
            <v>0</v>
          </cell>
          <cell r="B353">
            <v>0</v>
          </cell>
          <cell r="C353">
            <v>1351</v>
          </cell>
          <cell r="E353">
            <v>0</v>
          </cell>
          <cell r="F353">
            <v>0</v>
          </cell>
          <cell r="G353">
            <v>0</v>
          </cell>
          <cell r="H353">
            <v>0</v>
          </cell>
          <cell r="I353">
            <v>0</v>
          </cell>
          <cell r="J353">
            <v>0</v>
          </cell>
          <cell r="L353">
            <v>0</v>
          </cell>
          <cell r="N353">
            <v>0</v>
          </cell>
          <cell r="O353">
            <v>0</v>
          </cell>
          <cell r="P353">
            <v>0</v>
          </cell>
          <cell r="Q353">
            <v>0</v>
          </cell>
          <cell r="R353">
            <v>0</v>
          </cell>
          <cell r="S353">
            <v>0</v>
          </cell>
          <cell r="U353">
            <v>0</v>
          </cell>
          <cell r="V353">
            <v>0</v>
          </cell>
          <cell r="W353">
            <v>0</v>
          </cell>
          <cell r="X353">
            <v>0</v>
          </cell>
          <cell r="Y353">
            <v>0</v>
          </cell>
          <cell r="Z353">
            <v>0</v>
          </cell>
        </row>
        <row r="354">
          <cell r="A354">
            <v>0</v>
          </cell>
          <cell r="B354">
            <v>0</v>
          </cell>
          <cell r="C354">
            <v>1352</v>
          </cell>
          <cell r="E354">
            <v>0</v>
          </cell>
          <cell r="F354">
            <v>0</v>
          </cell>
          <cell r="G354">
            <v>0</v>
          </cell>
          <cell r="H354">
            <v>0</v>
          </cell>
          <cell r="I354">
            <v>0</v>
          </cell>
          <cell r="J354">
            <v>0</v>
          </cell>
          <cell r="L354">
            <v>0</v>
          </cell>
          <cell r="N354">
            <v>0</v>
          </cell>
          <cell r="O354">
            <v>0</v>
          </cell>
          <cell r="P354">
            <v>0</v>
          </cell>
          <cell r="Q354">
            <v>0</v>
          </cell>
          <cell r="R354">
            <v>0</v>
          </cell>
          <cell r="S354">
            <v>0</v>
          </cell>
          <cell r="U354">
            <v>0</v>
          </cell>
          <cell r="V354">
            <v>0</v>
          </cell>
          <cell r="W354">
            <v>0</v>
          </cell>
          <cell r="X354">
            <v>0</v>
          </cell>
          <cell r="Y354">
            <v>0</v>
          </cell>
          <cell r="Z354">
            <v>0</v>
          </cell>
        </row>
        <row r="355">
          <cell r="A355">
            <v>0</v>
          </cell>
          <cell r="B355">
            <v>0</v>
          </cell>
          <cell r="C355">
            <v>1353</v>
          </cell>
          <cell r="E355">
            <v>0</v>
          </cell>
          <cell r="F355">
            <v>0</v>
          </cell>
          <cell r="G355">
            <v>0</v>
          </cell>
          <cell r="H355">
            <v>0</v>
          </cell>
          <cell r="I355">
            <v>0</v>
          </cell>
          <cell r="J355">
            <v>0</v>
          </cell>
          <cell r="L355">
            <v>0</v>
          </cell>
          <cell r="N355">
            <v>0</v>
          </cell>
          <cell r="O355">
            <v>0</v>
          </cell>
          <cell r="P355">
            <v>0</v>
          </cell>
          <cell r="Q355">
            <v>0</v>
          </cell>
          <cell r="R355">
            <v>0</v>
          </cell>
          <cell r="S355">
            <v>0</v>
          </cell>
          <cell r="U355">
            <v>0</v>
          </cell>
          <cell r="V355">
            <v>0</v>
          </cell>
          <cell r="W355">
            <v>0</v>
          </cell>
          <cell r="X355">
            <v>0</v>
          </cell>
          <cell r="Y355">
            <v>0</v>
          </cell>
          <cell r="Z355">
            <v>0</v>
          </cell>
        </row>
        <row r="356">
          <cell r="A356">
            <v>0</v>
          </cell>
          <cell r="B356">
            <v>0</v>
          </cell>
          <cell r="C356">
            <v>1354</v>
          </cell>
          <cell r="E356">
            <v>0</v>
          </cell>
          <cell r="F356">
            <v>0</v>
          </cell>
          <cell r="G356">
            <v>0</v>
          </cell>
          <cell r="H356">
            <v>0</v>
          </cell>
          <cell r="I356">
            <v>0</v>
          </cell>
          <cell r="J356">
            <v>0</v>
          </cell>
          <cell r="L356">
            <v>0</v>
          </cell>
          <cell r="N356">
            <v>0</v>
          </cell>
          <cell r="O356">
            <v>0</v>
          </cell>
          <cell r="P356">
            <v>0</v>
          </cell>
          <cell r="Q356">
            <v>0</v>
          </cell>
          <cell r="R356">
            <v>0</v>
          </cell>
          <cell r="S356">
            <v>0</v>
          </cell>
          <cell r="U356">
            <v>0</v>
          </cell>
          <cell r="V356">
            <v>0</v>
          </cell>
          <cell r="W356">
            <v>0</v>
          </cell>
          <cell r="X356">
            <v>0</v>
          </cell>
          <cell r="Y356">
            <v>0</v>
          </cell>
          <cell r="Z356">
            <v>0</v>
          </cell>
        </row>
        <row r="357">
          <cell r="A357">
            <v>0</v>
          </cell>
          <cell r="B357">
            <v>0</v>
          </cell>
          <cell r="C357">
            <v>1355</v>
          </cell>
          <cell r="E357">
            <v>0</v>
          </cell>
          <cell r="F357">
            <v>0</v>
          </cell>
          <cell r="G357">
            <v>0</v>
          </cell>
          <cell r="H357">
            <v>0</v>
          </cell>
          <cell r="I357">
            <v>0</v>
          </cell>
          <cell r="J357">
            <v>0</v>
          </cell>
          <cell r="L357">
            <v>0</v>
          </cell>
          <cell r="N357">
            <v>0</v>
          </cell>
          <cell r="O357">
            <v>0</v>
          </cell>
          <cell r="P357">
            <v>0</v>
          </cell>
          <cell r="Q357">
            <v>0</v>
          </cell>
          <cell r="R357">
            <v>0</v>
          </cell>
          <cell r="S357">
            <v>0</v>
          </cell>
          <cell r="U357">
            <v>0</v>
          </cell>
          <cell r="V357">
            <v>0</v>
          </cell>
          <cell r="W357">
            <v>0</v>
          </cell>
          <cell r="X357">
            <v>0</v>
          </cell>
          <cell r="Y357">
            <v>0</v>
          </cell>
          <cell r="Z357">
            <v>0</v>
          </cell>
        </row>
        <row r="358">
          <cell r="A358">
            <v>0</v>
          </cell>
          <cell r="B358">
            <v>0</v>
          </cell>
          <cell r="C358">
            <v>1356</v>
          </cell>
          <cell r="E358">
            <v>0</v>
          </cell>
          <cell r="F358">
            <v>0</v>
          </cell>
          <cell r="G358">
            <v>0</v>
          </cell>
          <cell r="H358">
            <v>0</v>
          </cell>
          <cell r="I358">
            <v>0</v>
          </cell>
          <cell r="J358">
            <v>0</v>
          </cell>
          <cell r="L358">
            <v>0</v>
          </cell>
          <cell r="N358">
            <v>0</v>
          </cell>
          <cell r="O358">
            <v>0</v>
          </cell>
          <cell r="P358">
            <v>0</v>
          </cell>
          <cell r="Q358">
            <v>0</v>
          </cell>
          <cell r="R358">
            <v>0</v>
          </cell>
          <cell r="S358">
            <v>0</v>
          </cell>
          <cell r="U358">
            <v>0</v>
          </cell>
          <cell r="V358">
            <v>0</v>
          </cell>
          <cell r="W358">
            <v>0</v>
          </cell>
          <cell r="X358">
            <v>0</v>
          </cell>
          <cell r="Y358">
            <v>0</v>
          </cell>
          <cell r="Z358">
            <v>0</v>
          </cell>
        </row>
        <row r="359">
          <cell r="A359">
            <v>0</v>
          </cell>
          <cell r="B359">
            <v>0</v>
          </cell>
          <cell r="C359">
            <v>1357</v>
          </cell>
          <cell r="E359">
            <v>0</v>
          </cell>
          <cell r="F359">
            <v>0</v>
          </cell>
          <cell r="G359">
            <v>0</v>
          </cell>
          <cell r="H359">
            <v>0</v>
          </cell>
          <cell r="I359">
            <v>0</v>
          </cell>
          <cell r="J359">
            <v>0</v>
          </cell>
          <cell r="L359">
            <v>0</v>
          </cell>
          <cell r="N359">
            <v>0</v>
          </cell>
          <cell r="O359">
            <v>0</v>
          </cell>
          <cell r="P359">
            <v>0</v>
          </cell>
          <cell r="Q359">
            <v>0</v>
          </cell>
          <cell r="R359">
            <v>0</v>
          </cell>
          <cell r="S359">
            <v>0</v>
          </cell>
          <cell r="U359">
            <v>0</v>
          </cell>
          <cell r="V359">
            <v>0</v>
          </cell>
          <cell r="W359">
            <v>0</v>
          </cell>
          <cell r="X359">
            <v>0</v>
          </cell>
          <cell r="Y359">
            <v>0</v>
          </cell>
          <cell r="Z359">
            <v>0</v>
          </cell>
        </row>
        <row r="360">
          <cell r="A360">
            <v>0</v>
          </cell>
          <cell r="B360">
            <v>0</v>
          </cell>
          <cell r="C360">
            <v>1358</v>
          </cell>
          <cell r="E360">
            <v>0</v>
          </cell>
          <cell r="F360">
            <v>0</v>
          </cell>
          <cell r="G360">
            <v>0</v>
          </cell>
          <cell r="H360">
            <v>0</v>
          </cell>
          <cell r="I360">
            <v>0</v>
          </cell>
          <cell r="J360">
            <v>0</v>
          </cell>
          <cell r="L360">
            <v>0</v>
          </cell>
          <cell r="N360">
            <v>0</v>
          </cell>
          <cell r="O360">
            <v>0</v>
          </cell>
          <cell r="P360">
            <v>0</v>
          </cell>
          <cell r="Q360">
            <v>0</v>
          </cell>
          <cell r="R360">
            <v>0</v>
          </cell>
          <cell r="S360">
            <v>0</v>
          </cell>
          <cell r="U360">
            <v>0</v>
          </cell>
          <cell r="V360">
            <v>0</v>
          </cell>
          <cell r="W360">
            <v>0</v>
          </cell>
          <cell r="X360">
            <v>0</v>
          </cell>
          <cell r="Y360">
            <v>0</v>
          </cell>
          <cell r="Z360">
            <v>0</v>
          </cell>
        </row>
        <row r="361">
          <cell r="A361">
            <v>0</v>
          </cell>
          <cell r="B361">
            <v>0</v>
          </cell>
          <cell r="C361">
            <v>1359</v>
          </cell>
          <cell r="E361">
            <v>0</v>
          </cell>
          <cell r="F361">
            <v>0</v>
          </cell>
          <cell r="G361">
            <v>0</v>
          </cell>
          <cell r="H361">
            <v>0</v>
          </cell>
          <cell r="I361">
            <v>0</v>
          </cell>
          <cell r="J361">
            <v>0</v>
          </cell>
          <cell r="L361">
            <v>0</v>
          </cell>
          <cell r="N361">
            <v>0</v>
          </cell>
          <cell r="O361">
            <v>0</v>
          </cell>
          <cell r="P361">
            <v>0</v>
          </cell>
          <cell r="Q361">
            <v>0</v>
          </cell>
          <cell r="R361">
            <v>0</v>
          </cell>
          <cell r="S361">
            <v>0</v>
          </cell>
          <cell r="U361">
            <v>0</v>
          </cell>
          <cell r="V361">
            <v>0</v>
          </cell>
          <cell r="W361">
            <v>0</v>
          </cell>
          <cell r="X361">
            <v>0</v>
          </cell>
          <cell r="Y361">
            <v>0</v>
          </cell>
          <cell r="Z361">
            <v>0</v>
          </cell>
        </row>
        <row r="362">
          <cell r="A362">
            <v>0</v>
          </cell>
          <cell r="B362">
            <v>0</v>
          </cell>
          <cell r="C362">
            <v>1360</v>
          </cell>
          <cell r="E362">
            <v>0</v>
          </cell>
          <cell r="F362">
            <v>0</v>
          </cell>
          <cell r="G362">
            <v>0</v>
          </cell>
          <cell r="H362">
            <v>0</v>
          </cell>
          <cell r="I362">
            <v>0</v>
          </cell>
          <cell r="J362">
            <v>0</v>
          </cell>
          <cell r="L362">
            <v>0</v>
          </cell>
          <cell r="N362">
            <v>0</v>
          </cell>
          <cell r="O362">
            <v>0</v>
          </cell>
          <cell r="P362">
            <v>0</v>
          </cell>
          <cell r="Q362">
            <v>0</v>
          </cell>
          <cell r="R362">
            <v>0</v>
          </cell>
          <cell r="S362">
            <v>0</v>
          </cell>
          <cell r="U362">
            <v>0</v>
          </cell>
          <cell r="V362">
            <v>0</v>
          </cell>
          <cell r="W362">
            <v>0</v>
          </cell>
          <cell r="X362">
            <v>0</v>
          </cell>
          <cell r="Y362">
            <v>0</v>
          </cell>
          <cell r="Z362">
            <v>0</v>
          </cell>
        </row>
        <row r="363">
          <cell r="A363">
            <v>0</v>
          </cell>
          <cell r="B363">
            <v>0</v>
          </cell>
          <cell r="C363">
            <v>1361</v>
          </cell>
          <cell r="E363">
            <v>0</v>
          </cell>
          <cell r="F363">
            <v>0</v>
          </cell>
          <cell r="G363">
            <v>0</v>
          </cell>
          <cell r="H363">
            <v>0</v>
          </cell>
          <cell r="I363">
            <v>0</v>
          </cell>
          <cell r="J363">
            <v>0</v>
          </cell>
          <cell r="L363">
            <v>0</v>
          </cell>
          <cell r="N363">
            <v>0</v>
          </cell>
          <cell r="O363">
            <v>0</v>
          </cell>
          <cell r="P363">
            <v>0</v>
          </cell>
          <cell r="Q363">
            <v>0</v>
          </cell>
          <cell r="R363">
            <v>0</v>
          </cell>
          <cell r="S363">
            <v>0</v>
          </cell>
          <cell r="U363">
            <v>0</v>
          </cell>
          <cell r="V363">
            <v>0</v>
          </cell>
          <cell r="W363">
            <v>0</v>
          </cell>
          <cell r="X363">
            <v>0</v>
          </cell>
          <cell r="Y363">
            <v>0</v>
          </cell>
          <cell r="Z363">
            <v>0</v>
          </cell>
        </row>
        <row r="364">
          <cell r="A364">
            <v>0</v>
          </cell>
          <cell r="B364">
            <v>0</v>
          </cell>
          <cell r="C364">
            <v>1362</v>
          </cell>
          <cell r="E364">
            <v>0</v>
          </cell>
          <cell r="F364">
            <v>0</v>
          </cell>
          <cell r="G364">
            <v>0</v>
          </cell>
          <cell r="H364">
            <v>0</v>
          </cell>
          <cell r="I364">
            <v>0</v>
          </cell>
          <cell r="J364">
            <v>0</v>
          </cell>
          <cell r="L364">
            <v>0</v>
          </cell>
          <cell r="N364">
            <v>0</v>
          </cell>
          <cell r="O364">
            <v>0</v>
          </cell>
          <cell r="P364">
            <v>0</v>
          </cell>
          <cell r="Q364">
            <v>0</v>
          </cell>
          <cell r="R364">
            <v>0</v>
          </cell>
          <cell r="S364">
            <v>0</v>
          </cell>
          <cell r="U364">
            <v>0</v>
          </cell>
          <cell r="V364">
            <v>0</v>
          </cell>
          <cell r="W364">
            <v>0</v>
          </cell>
          <cell r="X364">
            <v>0</v>
          </cell>
          <cell r="Y364">
            <v>0</v>
          </cell>
          <cell r="Z364">
            <v>0</v>
          </cell>
        </row>
        <row r="365">
          <cell r="A365">
            <v>0</v>
          </cell>
          <cell r="B365">
            <v>0</v>
          </cell>
          <cell r="C365">
            <v>1363</v>
          </cell>
          <cell r="E365">
            <v>0</v>
          </cell>
          <cell r="F365">
            <v>0</v>
          </cell>
          <cell r="G365">
            <v>0</v>
          </cell>
          <cell r="H365">
            <v>0</v>
          </cell>
          <cell r="I365">
            <v>0</v>
          </cell>
          <cell r="J365">
            <v>0</v>
          </cell>
          <cell r="L365">
            <v>0</v>
          </cell>
          <cell r="N365">
            <v>0</v>
          </cell>
          <cell r="O365">
            <v>0</v>
          </cell>
          <cell r="P365">
            <v>0</v>
          </cell>
          <cell r="Q365">
            <v>0</v>
          </cell>
          <cell r="R365">
            <v>0</v>
          </cell>
          <cell r="S365">
            <v>0</v>
          </cell>
          <cell r="U365">
            <v>0</v>
          </cell>
          <cell r="V365">
            <v>0</v>
          </cell>
          <cell r="W365">
            <v>0</v>
          </cell>
          <cell r="X365">
            <v>0</v>
          </cell>
          <cell r="Y365">
            <v>0</v>
          </cell>
          <cell r="Z365">
            <v>0</v>
          </cell>
        </row>
        <row r="366">
          <cell r="A366">
            <v>0</v>
          </cell>
          <cell r="B366">
            <v>0</v>
          </cell>
          <cell r="C366">
            <v>1364</v>
          </cell>
          <cell r="E366">
            <v>0</v>
          </cell>
          <cell r="F366">
            <v>0</v>
          </cell>
          <cell r="G366">
            <v>0</v>
          </cell>
          <cell r="H366">
            <v>0</v>
          </cell>
          <cell r="I366">
            <v>0</v>
          </cell>
          <cell r="J366">
            <v>0</v>
          </cell>
          <cell r="L366">
            <v>0</v>
          </cell>
          <cell r="N366">
            <v>0</v>
          </cell>
          <cell r="O366">
            <v>0</v>
          </cell>
          <cell r="P366">
            <v>0</v>
          </cell>
          <cell r="Q366">
            <v>0</v>
          </cell>
          <cell r="R366">
            <v>0</v>
          </cell>
          <cell r="S366">
            <v>0</v>
          </cell>
          <cell r="U366">
            <v>0</v>
          </cell>
          <cell r="V366">
            <v>0</v>
          </cell>
          <cell r="W366">
            <v>0</v>
          </cell>
          <cell r="X366">
            <v>0</v>
          </cell>
          <cell r="Y366">
            <v>0</v>
          </cell>
          <cell r="Z366">
            <v>0</v>
          </cell>
        </row>
        <row r="367">
          <cell r="A367">
            <v>0</v>
          </cell>
          <cell r="B367">
            <v>0</v>
          </cell>
          <cell r="C367">
            <v>1365</v>
          </cell>
          <cell r="E367">
            <v>0</v>
          </cell>
          <cell r="F367">
            <v>0</v>
          </cell>
          <cell r="G367">
            <v>0</v>
          </cell>
          <cell r="H367">
            <v>0</v>
          </cell>
          <cell r="I367">
            <v>0</v>
          </cell>
          <cell r="J367">
            <v>0</v>
          </cell>
          <cell r="L367">
            <v>0</v>
          </cell>
          <cell r="N367">
            <v>0</v>
          </cell>
          <cell r="O367">
            <v>0</v>
          </cell>
          <cell r="P367">
            <v>0</v>
          </cell>
          <cell r="Q367">
            <v>0</v>
          </cell>
          <cell r="R367">
            <v>0</v>
          </cell>
          <cell r="S367">
            <v>0</v>
          </cell>
          <cell r="U367">
            <v>0</v>
          </cell>
          <cell r="V367">
            <v>0</v>
          </cell>
          <cell r="W367">
            <v>0</v>
          </cell>
          <cell r="X367">
            <v>0</v>
          </cell>
          <cell r="Y367">
            <v>0</v>
          </cell>
          <cell r="Z367">
            <v>0</v>
          </cell>
        </row>
        <row r="368">
          <cell r="A368">
            <v>0</v>
          </cell>
          <cell r="B368">
            <v>0</v>
          </cell>
          <cell r="C368">
            <v>1366</v>
          </cell>
          <cell r="E368">
            <v>0</v>
          </cell>
          <cell r="F368">
            <v>0</v>
          </cell>
          <cell r="G368">
            <v>0</v>
          </cell>
          <cell r="H368">
            <v>0</v>
          </cell>
          <cell r="I368">
            <v>0</v>
          </cell>
          <cell r="J368">
            <v>0</v>
          </cell>
          <cell r="L368">
            <v>0</v>
          </cell>
          <cell r="N368">
            <v>0</v>
          </cell>
          <cell r="O368">
            <v>0</v>
          </cell>
          <cell r="P368">
            <v>0</v>
          </cell>
          <cell r="Q368">
            <v>0</v>
          </cell>
          <cell r="R368">
            <v>0</v>
          </cell>
          <cell r="S368">
            <v>0</v>
          </cell>
          <cell r="U368">
            <v>0</v>
          </cell>
          <cell r="V368">
            <v>0</v>
          </cell>
          <cell r="W368">
            <v>0</v>
          </cell>
          <cell r="X368">
            <v>0</v>
          </cell>
          <cell r="Y368">
            <v>0</v>
          </cell>
          <cell r="Z368">
            <v>0</v>
          </cell>
        </row>
        <row r="369">
          <cell r="A369">
            <v>0</v>
          </cell>
          <cell r="B369">
            <v>0</v>
          </cell>
          <cell r="C369">
            <v>1367</v>
          </cell>
          <cell r="E369">
            <v>0</v>
          </cell>
          <cell r="F369">
            <v>0</v>
          </cell>
          <cell r="G369">
            <v>0</v>
          </cell>
          <cell r="H369">
            <v>0</v>
          </cell>
          <cell r="I369">
            <v>0</v>
          </cell>
          <cell r="J369">
            <v>0</v>
          </cell>
          <cell r="L369">
            <v>0</v>
          </cell>
          <cell r="N369">
            <v>0</v>
          </cell>
          <cell r="O369">
            <v>0</v>
          </cell>
          <cell r="P369">
            <v>0</v>
          </cell>
          <cell r="Q369">
            <v>0</v>
          </cell>
          <cell r="R369">
            <v>0</v>
          </cell>
          <cell r="S369">
            <v>0</v>
          </cell>
          <cell r="U369">
            <v>0</v>
          </cell>
          <cell r="V369">
            <v>0</v>
          </cell>
          <cell r="W369">
            <v>0</v>
          </cell>
          <cell r="X369">
            <v>0</v>
          </cell>
          <cell r="Y369">
            <v>0</v>
          </cell>
          <cell r="Z369">
            <v>0</v>
          </cell>
        </row>
        <row r="370">
          <cell r="A370">
            <v>0</v>
          </cell>
          <cell r="B370">
            <v>0</v>
          </cell>
          <cell r="C370">
            <v>1368</v>
          </cell>
          <cell r="E370">
            <v>0</v>
          </cell>
          <cell r="F370">
            <v>0</v>
          </cell>
          <cell r="G370">
            <v>0</v>
          </cell>
          <cell r="H370">
            <v>0</v>
          </cell>
          <cell r="I370">
            <v>0</v>
          </cell>
          <cell r="J370">
            <v>0</v>
          </cell>
          <cell r="L370">
            <v>0</v>
          </cell>
          <cell r="N370">
            <v>0</v>
          </cell>
          <cell r="O370">
            <v>0</v>
          </cell>
          <cell r="P370">
            <v>0</v>
          </cell>
          <cell r="Q370">
            <v>0</v>
          </cell>
          <cell r="R370">
            <v>0</v>
          </cell>
          <cell r="S370">
            <v>0</v>
          </cell>
          <cell r="U370">
            <v>0</v>
          </cell>
          <cell r="V370">
            <v>0</v>
          </cell>
          <cell r="W370">
            <v>0</v>
          </cell>
          <cell r="X370">
            <v>0</v>
          </cell>
          <cell r="Y370">
            <v>0</v>
          </cell>
          <cell r="Z370">
            <v>0</v>
          </cell>
        </row>
        <row r="371">
          <cell r="A371">
            <v>0</v>
          </cell>
          <cell r="B371">
            <v>0</v>
          </cell>
          <cell r="C371">
            <v>1369</v>
          </cell>
          <cell r="E371">
            <v>0</v>
          </cell>
          <cell r="F371">
            <v>0</v>
          </cell>
          <cell r="G371">
            <v>0</v>
          </cell>
          <cell r="H371">
            <v>0</v>
          </cell>
          <cell r="I371">
            <v>0</v>
          </cell>
          <cell r="J371">
            <v>0</v>
          </cell>
          <cell r="L371">
            <v>0</v>
          </cell>
          <cell r="N371">
            <v>0</v>
          </cell>
          <cell r="O371">
            <v>0</v>
          </cell>
          <cell r="P371">
            <v>0</v>
          </cell>
          <cell r="Q371">
            <v>0</v>
          </cell>
          <cell r="R371">
            <v>0</v>
          </cell>
          <cell r="S371">
            <v>0</v>
          </cell>
          <cell r="U371">
            <v>0</v>
          </cell>
          <cell r="V371">
            <v>0</v>
          </cell>
          <cell r="W371">
            <v>0</v>
          </cell>
          <cell r="X371">
            <v>0</v>
          </cell>
          <cell r="Y371">
            <v>0</v>
          </cell>
          <cell r="Z371">
            <v>0</v>
          </cell>
        </row>
        <row r="372">
          <cell r="A372">
            <v>0</v>
          </cell>
          <cell r="B372">
            <v>0</v>
          </cell>
          <cell r="C372">
            <v>1370</v>
          </cell>
          <cell r="E372">
            <v>0</v>
          </cell>
          <cell r="F372">
            <v>0</v>
          </cell>
          <cell r="G372">
            <v>0</v>
          </cell>
          <cell r="H372">
            <v>0</v>
          </cell>
          <cell r="I372">
            <v>0</v>
          </cell>
          <cell r="J372">
            <v>0</v>
          </cell>
          <cell r="L372">
            <v>0</v>
          </cell>
          <cell r="N372">
            <v>0</v>
          </cell>
          <cell r="O372">
            <v>0</v>
          </cell>
          <cell r="P372">
            <v>0</v>
          </cell>
          <cell r="Q372">
            <v>0</v>
          </cell>
          <cell r="R372">
            <v>0</v>
          </cell>
          <cell r="S372">
            <v>0</v>
          </cell>
          <cell r="U372">
            <v>0</v>
          </cell>
          <cell r="V372">
            <v>0</v>
          </cell>
          <cell r="W372">
            <v>0</v>
          </cell>
          <cell r="X372">
            <v>0</v>
          </cell>
          <cell r="Y372">
            <v>0</v>
          </cell>
          <cell r="Z372">
            <v>0</v>
          </cell>
        </row>
        <row r="373">
          <cell r="A373">
            <v>0</v>
          </cell>
          <cell r="B373">
            <v>0</v>
          </cell>
          <cell r="C373">
            <v>1371</v>
          </cell>
          <cell r="E373">
            <v>0</v>
          </cell>
          <cell r="F373">
            <v>0</v>
          </cell>
          <cell r="G373">
            <v>0</v>
          </cell>
          <cell r="H373">
            <v>0</v>
          </cell>
          <cell r="I373">
            <v>0</v>
          </cell>
          <cell r="J373">
            <v>0</v>
          </cell>
          <cell r="L373">
            <v>0</v>
          </cell>
          <cell r="N373">
            <v>0</v>
          </cell>
          <cell r="O373">
            <v>0</v>
          </cell>
          <cell r="P373">
            <v>0</v>
          </cell>
          <cell r="Q373">
            <v>0</v>
          </cell>
          <cell r="R373">
            <v>0</v>
          </cell>
          <cell r="S373">
            <v>0</v>
          </cell>
          <cell r="U373">
            <v>0</v>
          </cell>
          <cell r="V373">
            <v>0</v>
          </cell>
          <cell r="W373">
            <v>0</v>
          </cell>
          <cell r="X373">
            <v>0</v>
          </cell>
          <cell r="Y373">
            <v>0</v>
          </cell>
          <cell r="Z373">
            <v>0</v>
          </cell>
        </row>
        <row r="374">
          <cell r="A374">
            <v>0</v>
          </cell>
          <cell r="B374">
            <v>0</v>
          </cell>
          <cell r="C374">
            <v>1372</v>
          </cell>
          <cell r="E374">
            <v>0</v>
          </cell>
          <cell r="F374">
            <v>0</v>
          </cell>
          <cell r="G374">
            <v>0</v>
          </cell>
          <cell r="H374">
            <v>0</v>
          </cell>
          <cell r="I374">
            <v>0</v>
          </cell>
          <cell r="J374">
            <v>0</v>
          </cell>
          <cell r="L374">
            <v>0</v>
          </cell>
          <cell r="N374">
            <v>0</v>
          </cell>
          <cell r="O374">
            <v>0</v>
          </cell>
          <cell r="P374">
            <v>0</v>
          </cell>
          <cell r="Q374">
            <v>0</v>
          </cell>
          <cell r="R374">
            <v>0</v>
          </cell>
          <cell r="S374">
            <v>0</v>
          </cell>
          <cell r="U374">
            <v>0</v>
          </cell>
          <cell r="V374">
            <v>0</v>
          </cell>
          <cell r="W374">
            <v>0</v>
          </cell>
          <cell r="X374">
            <v>0</v>
          </cell>
          <cell r="Y374">
            <v>0</v>
          </cell>
          <cell r="Z374">
            <v>0</v>
          </cell>
        </row>
        <row r="375">
          <cell r="A375">
            <v>0</v>
          </cell>
          <cell r="B375">
            <v>0</v>
          </cell>
          <cell r="C375">
            <v>1373</v>
          </cell>
          <cell r="E375">
            <v>0</v>
          </cell>
          <cell r="F375">
            <v>0</v>
          </cell>
          <cell r="G375">
            <v>0</v>
          </cell>
          <cell r="H375">
            <v>0</v>
          </cell>
          <cell r="I375">
            <v>0</v>
          </cell>
          <cell r="J375">
            <v>0</v>
          </cell>
          <cell r="L375">
            <v>0</v>
          </cell>
          <cell r="N375">
            <v>0</v>
          </cell>
          <cell r="O375">
            <v>0</v>
          </cell>
          <cell r="P375">
            <v>0</v>
          </cell>
          <cell r="Q375">
            <v>0</v>
          </cell>
          <cell r="R375">
            <v>0</v>
          </cell>
          <cell r="S375">
            <v>0</v>
          </cell>
          <cell r="U375">
            <v>0</v>
          </cell>
          <cell r="V375">
            <v>0</v>
          </cell>
          <cell r="W375">
            <v>0</v>
          </cell>
          <cell r="X375">
            <v>0</v>
          </cell>
          <cell r="Y375">
            <v>0</v>
          </cell>
          <cell r="Z375">
            <v>0</v>
          </cell>
        </row>
        <row r="376">
          <cell r="A376">
            <v>0</v>
          </cell>
          <cell r="B376">
            <v>0</v>
          </cell>
          <cell r="C376">
            <v>1374</v>
          </cell>
          <cell r="E376">
            <v>0</v>
          </cell>
          <cell r="F376">
            <v>0</v>
          </cell>
          <cell r="G376">
            <v>0</v>
          </cell>
          <cell r="H376">
            <v>0</v>
          </cell>
          <cell r="I376">
            <v>0</v>
          </cell>
          <cell r="J376">
            <v>0</v>
          </cell>
          <cell r="L376">
            <v>0</v>
          </cell>
          <cell r="N376">
            <v>0</v>
          </cell>
          <cell r="O376">
            <v>0</v>
          </cell>
          <cell r="P376">
            <v>0</v>
          </cell>
          <cell r="Q376">
            <v>0</v>
          </cell>
          <cell r="R376">
            <v>0</v>
          </cell>
          <cell r="S376">
            <v>0</v>
          </cell>
          <cell r="U376">
            <v>0</v>
          </cell>
          <cell r="V376">
            <v>0</v>
          </cell>
          <cell r="W376">
            <v>0</v>
          </cell>
          <cell r="X376">
            <v>0</v>
          </cell>
          <cell r="Y376">
            <v>0</v>
          </cell>
          <cell r="Z376">
            <v>0</v>
          </cell>
        </row>
        <row r="377">
          <cell r="A377">
            <v>0</v>
          </cell>
          <cell r="B377">
            <v>0</v>
          </cell>
          <cell r="C377">
            <v>1375</v>
          </cell>
          <cell r="E377">
            <v>0</v>
          </cell>
          <cell r="F377">
            <v>0</v>
          </cell>
          <cell r="G377">
            <v>0</v>
          </cell>
          <cell r="H377">
            <v>0</v>
          </cell>
          <cell r="I377">
            <v>0</v>
          </cell>
          <cell r="J377">
            <v>0</v>
          </cell>
          <cell r="L377">
            <v>0</v>
          </cell>
          <cell r="N377">
            <v>0</v>
          </cell>
          <cell r="O377">
            <v>0</v>
          </cell>
          <cell r="P377">
            <v>0</v>
          </cell>
          <cell r="Q377">
            <v>0</v>
          </cell>
          <cell r="R377">
            <v>0</v>
          </cell>
          <cell r="S377">
            <v>0</v>
          </cell>
          <cell r="U377">
            <v>0</v>
          </cell>
          <cell r="V377">
            <v>0</v>
          </cell>
          <cell r="W377">
            <v>0</v>
          </cell>
          <cell r="X377">
            <v>0</v>
          </cell>
          <cell r="Y377">
            <v>0</v>
          </cell>
          <cell r="Z377">
            <v>0</v>
          </cell>
        </row>
        <row r="378">
          <cell r="A378">
            <v>0</v>
          </cell>
          <cell r="B378">
            <v>0</v>
          </cell>
          <cell r="C378">
            <v>1376</v>
          </cell>
          <cell r="E378">
            <v>0</v>
          </cell>
          <cell r="F378">
            <v>0</v>
          </cell>
          <cell r="G378">
            <v>0</v>
          </cell>
          <cell r="H378">
            <v>0</v>
          </cell>
          <cell r="I378">
            <v>0</v>
          </cell>
          <cell r="J378">
            <v>0</v>
          </cell>
          <cell r="L378">
            <v>0</v>
          </cell>
          <cell r="N378">
            <v>0</v>
          </cell>
          <cell r="O378">
            <v>0</v>
          </cell>
          <cell r="P378">
            <v>0</v>
          </cell>
          <cell r="Q378">
            <v>0</v>
          </cell>
          <cell r="R378">
            <v>0</v>
          </cell>
          <cell r="S378">
            <v>0</v>
          </cell>
          <cell r="U378">
            <v>0</v>
          </cell>
          <cell r="V378">
            <v>0</v>
          </cell>
          <cell r="W378">
            <v>0</v>
          </cell>
          <cell r="X378">
            <v>0</v>
          </cell>
          <cell r="Y378">
            <v>0</v>
          </cell>
          <cell r="Z378">
            <v>0</v>
          </cell>
        </row>
        <row r="379">
          <cell r="A379">
            <v>0</v>
          </cell>
          <cell r="B379">
            <v>0</v>
          </cell>
          <cell r="C379">
            <v>1377</v>
          </cell>
          <cell r="E379">
            <v>0</v>
          </cell>
          <cell r="F379">
            <v>0</v>
          </cell>
          <cell r="G379">
            <v>0</v>
          </cell>
          <cell r="H379">
            <v>0</v>
          </cell>
          <cell r="I379">
            <v>0</v>
          </cell>
          <cell r="J379">
            <v>0</v>
          </cell>
          <cell r="L379">
            <v>0</v>
          </cell>
          <cell r="N379">
            <v>0</v>
          </cell>
          <cell r="O379">
            <v>0</v>
          </cell>
          <cell r="P379">
            <v>0</v>
          </cell>
          <cell r="Q379">
            <v>0</v>
          </cell>
          <cell r="R379">
            <v>0</v>
          </cell>
          <cell r="S379">
            <v>0</v>
          </cell>
          <cell r="U379">
            <v>0</v>
          </cell>
          <cell r="V379">
            <v>0</v>
          </cell>
          <cell r="W379">
            <v>0</v>
          </cell>
          <cell r="X379">
            <v>0</v>
          </cell>
          <cell r="Y379">
            <v>0</v>
          </cell>
          <cell r="Z379">
            <v>0</v>
          </cell>
        </row>
        <row r="380">
          <cell r="A380">
            <v>0</v>
          </cell>
          <cell r="B380">
            <v>0</v>
          </cell>
          <cell r="C380">
            <v>1378</v>
          </cell>
          <cell r="E380">
            <v>0</v>
          </cell>
          <cell r="F380">
            <v>0</v>
          </cell>
          <cell r="G380">
            <v>0</v>
          </cell>
          <cell r="H380">
            <v>0</v>
          </cell>
          <cell r="I380">
            <v>0</v>
          </cell>
          <cell r="J380">
            <v>0</v>
          </cell>
          <cell r="L380">
            <v>0</v>
          </cell>
          <cell r="N380">
            <v>0</v>
          </cell>
          <cell r="O380">
            <v>0</v>
          </cell>
          <cell r="P380">
            <v>0</v>
          </cell>
          <cell r="Q380">
            <v>0</v>
          </cell>
          <cell r="R380">
            <v>0</v>
          </cell>
          <cell r="S380">
            <v>0</v>
          </cell>
          <cell r="U380">
            <v>0</v>
          </cell>
          <cell r="V380">
            <v>0</v>
          </cell>
          <cell r="W380">
            <v>0</v>
          </cell>
          <cell r="X380">
            <v>0</v>
          </cell>
          <cell r="Y380">
            <v>0</v>
          </cell>
          <cell r="Z380">
            <v>0</v>
          </cell>
        </row>
        <row r="381">
          <cell r="A381">
            <v>0</v>
          </cell>
          <cell r="B381">
            <v>0</v>
          </cell>
          <cell r="C381">
            <v>1379</v>
          </cell>
          <cell r="E381">
            <v>0</v>
          </cell>
          <cell r="F381">
            <v>0</v>
          </cell>
          <cell r="G381">
            <v>0</v>
          </cell>
          <cell r="H381">
            <v>0</v>
          </cell>
          <cell r="I381">
            <v>0</v>
          </cell>
          <cell r="J381">
            <v>0</v>
          </cell>
          <cell r="L381">
            <v>0</v>
          </cell>
          <cell r="N381">
            <v>0</v>
          </cell>
          <cell r="O381">
            <v>0</v>
          </cell>
          <cell r="P381">
            <v>0</v>
          </cell>
          <cell r="Q381">
            <v>0</v>
          </cell>
          <cell r="R381">
            <v>0</v>
          </cell>
          <cell r="S381">
            <v>0</v>
          </cell>
          <cell r="U381">
            <v>0</v>
          </cell>
          <cell r="V381">
            <v>0</v>
          </cell>
          <cell r="W381">
            <v>0</v>
          </cell>
          <cell r="X381">
            <v>0</v>
          </cell>
          <cell r="Y381">
            <v>0</v>
          </cell>
          <cell r="Z381">
            <v>0</v>
          </cell>
        </row>
        <row r="382">
          <cell r="A382">
            <v>0</v>
          </cell>
          <cell r="B382">
            <v>0</v>
          </cell>
          <cell r="C382">
            <v>1380</v>
          </cell>
          <cell r="E382">
            <v>0</v>
          </cell>
          <cell r="F382">
            <v>0</v>
          </cell>
          <cell r="G382">
            <v>0</v>
          </cell>
          <cell r="H382">
            <v>0</v>
          </cell>
          <cell r="I382">
            <v>0</v>
          </cell>
          <cell r="J382">
            <v>0</v>
          </cell>
          <cell r="L382">
            <v>0</v>
          </cell>
          <cell r="N382">
            <v>0</v>
          </cell>
          <cell r="O382">
            <v>0</v>
          </cell>
          <cell r="P382">
            <v>0</v>
          </cell>
          <cell r="Q382">
            <v>0</v>
          </cell>
          <cell r="R382">
            <v>0</v>
          </cell>
          <cell r="S382">
            <v>0</v>
          </cell>
          <cell r="U382">
            <v>0</v>
          </cell>
          <cell r="V382">
            <v>0</v>
          </cell>
          <cell r="W382">
            <v>0</v>
          </cell>
          <cell r="X382">
            <v>0</v>
          </cell>
          <cell r="Y382">
            <v>0</v>
          </cell>
          <cell r="Z382">
            <v>0</v>
          </cell>
        </row>
        <row r="383">
          <cell r="A383">
            <v>0</v>
          </cell>
          <cell r="B383">
            <v>0</v>
          </cell>
          <cell r="C383">
            <v>1381</v>
          </cell>
          <cell r="E383">
            <v>0</v>
          </cell>
          <cell r="F383">
            <v>0</v>
          </cell>
          <cell r="G383">
            <v>0</v>
          </cell>
          <cell r="H383">
            <v>0</v>
          </cell>
          <cell r="I383">
            <v>0</v>
          </cell>
          <cell r="J383">
            <v>0</v>
          </cell>
          <cell r="L383">
            <v>0</v>
          </cell>
          <cell r="N383">
            <v>0</v>
          </cell>
          <cell r="O383">
            <v>0</v>
          </cell>
          <cell r="P383">
            <v>0</v>
          </cell>
          <cell r="Q383">
            <v>0</v>
          </cell>
          <cell r="R383">
            <v>0</v>
          </cell>
          <cell r="S383">
            <v>0</v>
          </cell>
          <cell r="U383">
            <v>0</v>
          </cell>
          <cell r="V383">
            <v>0</v>
          </cell>
          <cell r="W383">
            <v>0</v>
          </cell>
          <cell r="X383">
            <v>0</v>
          </cell>
          <cell r="Y383">
            <v>0</v>
          </cell>
          <cell r="Z383">
            <v>0</v>
          </cell>
        </row>
        <row r="384">
          <cell r="A384">
            <v>0</v>
          </cell>
          <cell r="B384">
            <v>0</v>
          </cell>
          <cell r="C384">
            <v>1382</v>
          </cell>
          <cell r="E384">
            <v>0</v>
          </cell>
          <cell r="F384">
            <v>0</v>
          </cell>
          <cell r="G384">
            <v>0</v>
          </cell>
          <cell r="H384">
            <v>0</v>
          </cell>
          <cell r="I384">
            <v>0</v>
          </cell>
          <cell r="J384">
            <v>0</v>
          </cell>
          <cell r="L384">
            <v>0</v>
          </cell>
          <cell r="N384">
            <v>0</v>
          </cell>
          <cell r="O384">
            <v>0</v>
          </cell>
          <cell r="P384">
            <v>0</v>
          </cell>
          <cell r="Q384">
            <v>0</v>
          </cell>
          <cell r="R384">
            <v>0</v>
          </cell>
          <cell r="S384">
            <v>0</v>
          </cell>
          <cell r="U384">
            <v>0</v>
          </cell>
          <cell r="V384">
            <v>0</v>
          </cell>
          <cell r="W384">
            <v>0</v>
          </cell>
          <cell r="X384">
            <v>0</v>
          </cell>
          <cell r="Y384">
            <v>0</v>
          </cell>
          <cell r="Z384">
            <v>0</v>
          </cell>
        </row>
        <row r="385">
          <cell r="A385">
            <v>0</v>
          </cell>
          <cell r="B385">
            <v>0</v>
          </cell>
          <cell r="C385">
            <v>1383</v>
          </cell>
          <cell r="E385">
            <v>0</v>
          </cell>
          <cell r="F385">
            <v>0</v>
          </cell>
          <cell r="G385">
            <v>0</v>
          </cell>
          <cell r="H385">
            <v>0</v>
          </cell>
          <cell r="I385">
            <v>0</v>
          </cell>
          <cell r="J385">
            <v>0</v>
          </cell>
          <cell r="L385">
            <v>0</v>
          </cell>
          <cell r="N385">
            <v>0</v>
          </cell>
          <cell r="O385">
            <v>0</v>
          </cell>
          <cell r="P385">
            <v>0</v>
          </cell>
          <cell r="Q385">
            <v>0</v>
          </cell>
          <cell r="R385">
            <v>0</v>
          </cell>
          <cell r="S385">
            <v>0</v>
          </cell>
          <cell r="U385">
            <v>0</v>
          </cell>
          <cell r="V385">
            <v>0</v>
          </cell>
          <cell r="W385">
            <v>0</v>
          </cell>
          <cell r="X385">
            <v>0</v>
          </cell>
          <cell r="Y385">
            <v>0</v>
          </cell>
          <cell r="Z385">
            <v>0</v>
          </cell>
        </row>
        <row r="386">
          <cell r="A386">
            <v>0</v>
          </cell>
          <cell r="B386">
            <v>0</v>
          </cell>
          <cell r="C386">
            <v>1384</v>
          </cell>
          <cell r="E386">
            <v>0</v>
          </cell>
          <cell r="F386">
            <v>0</v>
          </cell>
          <cell r="G386">
            <v>0</v>
          </cell>
          <cell r="H386">
            <v>0</v>
          </cell>
          <cell r="I386">
            <v>0</v>
          </cell>
          <cell r="J386">
            <v>0</v>
          </cell>
          <cell r="L386">
            <v>0</v>
          </cell>
          <cell r="N386">
            <v>0</v>
          </cell>
          <cell r="O386">
            <v>0</v>
          </cell>
          <cell r="P386">
            <v>0</v>
          </cell>
          <cell r="Q386">
            <v>0</v>
          </cell>
          <cell r="R386">
            <v>0</v>
          </cell>
          <cell r="S386">
            <v>0</v>
          </cell>
          <cell r="U386">
            <v>0</v>
          </cell>
          <cell r="V386">
            <v>0</v>
          </cell>
          <cell r="W386">
            <v>0</v>
          </cell>
          <cell r="X386">
            <v>0</v>
          </cell>
          <cell r="Y386">
            <v>0</v>
          </cell>
          <cell r="Z386">
            <v>0</v>
          </cell>
        </row>
        <row r="387">
          <cell r="A387">
            <v>0</v>
          </cell>
          <cell r="B387">
            <v>0</v>
          </cell>
          <cell r="C387">
            <v>1385</v>
          </cell>
          <cell r="E387">
            <v>0</v>
          </cell>
          <cell r="F387">
            <v>0</v>
          </cell>
          <cell r="G387">
            <v>0</v>
          </cell>
          <cell r="H387">
            <v>0</v>
          </cell>
          <cell r="I387">
            <v>0</v>
          </cell>
          <cell r="J387">
            <v>0</v>
          </cell>
          <cell r="L387">
            <v>0</v>
          </cell>
          <cell r="N387">
            <v>0</v>
          </cell>
          <cell r="O387">
            <v>0</v>
          </cell>
          <cell r="P387">
            <v>0</v>
          </cell>
          <cell r="Q387">
            <v>0</v>
          </cell>
          <cell r="R387">
            <v>0</v>
          </cell>
          <cell r="S387">
            <v>0</v>
          </cell>
          <cell r="U387">
            <v>0</v>
          </cell>
          <cell r="V387">
            <v>0</v>
          </cell>
          <cell r="W387">
            <v>0</v>
          </cell>
          <cell r="X387">
            <v>0</v>
          </cell>
          <cell r="Y387">
            <v>0</v>
          </cell>
          <cell r="Z387">
            <v>0</v>
          </cell>
        </row>
        <row r="388">
          <cell r="A388">
            <v>0</v>
          </cell>
          <cell r="B388">
            <v>0</v>
          </cell>
          <cell r="C388">
            <v>1386</v>
          </cell>
          <cell r="E388">
            <v>0</v>
          </cell>
          <cell r="F388">
            <v>0</v>
          </cell>
          <cell r="G388">
            <v>0</v>
          </cell>
          <cell r="H388">
            <v>0</v>
          </cell>
          <cell r="I388">
            <v>0</v>
          </cell>
          <cell r="J388">
            <v>0</v>
          </cell>
          <cell r="L388">
            <v>0</v>
          </cell>
          <cell r="N388">
            <v>0</v>
          </cell>
          <cell r="O388">
            <v>0</v>
          </cell>
          <cell r="P388">
            <v>0</v>
          </cell>
          <cell r="Q388">
            <v>0</v>
          </cell>
          <cell r="R388">
            <v>0</v>
          </cell>
          <cell r="S388">
            <v>0</v>
          </cell>
          <cell r="U388">
            <v>0</v>
          </cell>
          <cell r="V388">
            <v>0</v>
          </cell>
          <cell r="W388">
            <v>0</v>
          </cell>
          <cell r="X388">
            <v>0</v>
          </cell>
          <cell r="Y388">
            <v>0</v>
          </cell>
          <cell r="Z388">
            <v>0</v>
          </cell>
        </row>
        <row r="389">
          <cell r="A389">
            <v>0</v>
          </cell>
          <cell r="B389">
            <v>0</v>
          </cell>
          <cell r="C389">
            <v>1387</v>
          </cell>
          <cell r="E389">
            <v>0</v>
          </cell>
          <cell r="F389">
            <v>0</v>
          </cell>
          <cell r="G389">
            <v>0</v>
          </cell>
          <cell r="H389">
            <v>0</v>
          </cell>
          <cell r="I389">
            <v>0</v>
          </cell>
          <cell r="J389">
            <v>0</v>
          </cell>
          <cell r="L389">
            <v>0</v>
          </cell>
          <cell r="N389">
            <v>0</v>
          </cell>
          <cell r="O389">
            <v>0</v>
          </cell>
          <cell r="P389">
            <v>0</v>
          </cell>
          <cell r="Q389">
            <v>0</v>
          </cell>
          <cell r="R389">
            <v>0</v>
          </cell>
          <cell r="S389">
            <v>0</v>
          </cell>
          <cell r="U389">
            <v>0</v>
          </cell>
          <cell r="V389">
            <v>0</v>
          </cell>
          <cell r="W389">
            <v>0</v>
          </cell>
          <cell r="X389">
            <v>0</v>
          </cell>
          <cell r="Y389">
            <v>0</v>
          </cell>
          <cell r="Z389">
            <v>0</v>
          </cell>
        </row>
        <row r="390">
          <cell r="A390">
            <v>0</v>
          </cell>
          <cell r="B390">
            <v>0</v>
          </cell>
          <cell r="C390">
            <v>1388</v>
          </cell>
          <cell r="E390">
            <v>0</v>
          </cell>
          <cell r="F390">
            <v>0</v>
          </cell>
          <cell r="G390">
            <v>0</v>
          </cell>
          <cell r="H390">
            <v>0</v>
          </cell>
          <cell r="I390">
            <v>0</v>
          </cell>
          <cell r="J390">
            <v>0</v>
          </cell>
          <cell r="L390">
            <v>0</v>
          </cell>
          <cell r="N390">
            <v>0</v>
          </cell>
          <cell r="O390">
            <v>0</v>
          </cell>
          <cell r="P390">
            <v>0</v>
          </cell>
          <cell r="Q390">
            <v>0</v>
          </cell>
          <cell r="R390">
            <v>0</v>
          </cell>
          <cell r="S390">
            <v>0</v>
          </cell>
          <cell r="U390">
            <v>0</v>
          </cell>
          <cell r="V390">
            <v>0</v>
          </cell>
          <cell r="W390">
            <v>0</v>
          </cell>
          <cell r="X390">
            <v>0</v>
          </cell>
          <cell r="Y390">
            <v>0</v>
          </cell>
          <cell r="Z390">
            <v>0</v>
          </cell>
        </row>
        <row r="391">
          <cell r="A391">
            <v>0</v>
          </cell>
          <cell r="B391">
            <v>0</v>
          </cell>
          <cell r="C391">
            <v>1389</v>
          </cell>
          <cell r="E391">
            <v>0</v>
          </cell>
          <cell r="F391">
            <v>0</v>
          </cell>
          <cell r="G391">
            <v>0</v>
          </cell>
          <cell r="H391">
            <v>0</v>
          </cell>
          <cell r="I391">
            <v>0</v>
          </cell>
          <cell r="J391">
            <v>0</v>
          </cell>
          <cell r="L391">
            <v>0</v>
          </cell>
          <cell r="N391">
            <v>0</v>
          </cell>
          <cell r="O391">
            <v>0</v>
          </cell>
          <cell r="P391">
            <v>0</v>
          </cell>
          <cell r="Q391">
            <v>0</v>
          </cell>
          <cell r="R391">
            <v>0</v>
          </cell>
          <cell r="S391">
            <v>0</v>
          </cell>
          <cell r="U391">
            <v>0</v>
          </cell>
          <cell r="V391">
            <v>0</v>
          </cell>
          <cell r="W391">
            <v>0</v>
          </cell>
          <cell r="X391">
            <v>0</v>
          </cell>
          <cell r="Y391">
            <v>0</v>
          </cell>
          <cell r="Z391">
            <v>0</v>
          </cell>
        </row>
        <row r="392">
          <cell r="A392">
            <v>0</v>
          </cell>
          <cell r="B392">
            <v>0</v>
          </cell>
          <cell r="C392">
            <v>1390</v>
          </cell>
          <cell r="E392">
            <v>0</v>
          </cell>
          <cell r="F392">
            <v>0</v>
          </cell>
          <cell r="G392">
            <v>0</v>
          </cell>
          <cell r="H392">
            <v>0</v>
          </cell>
          <cell r="I392">
            <v>0</v>
          </cell>
          <cell r="J392">
            <v>0</v>
          </cell>
          <cell r="L392">
            <v>0</v>
          </cell>
          <cell r="N392">
            <v>0</v>
          </cell>
          <cell r="O392">
            <v>0</v>
          </cell>
          <cell r="P392">
            <v>0</v>
          </cell>
          <cell r="Q392">
            <v>0</v>
          </cell>
          <cell r="R392">
            <v>0</v>
          </cell>
          <cell r="S392">
            <v>0</v>
          </cell>
          <cell r="U392">
            <v>0</v>
          </cell>
          <cell r="V392">
            <v>0</v>
          </cell>
          <cell r="W392">
            <v>0</v>
          </cell>
          <cell r="X392">
            <v>0</v>
          </cell>
          <cell r="Y392">
            <v>0</v>
          </cell>
          <cell r="Z392">
            <v>0</v>
          </cell>
        </row>
        <row r="393">
          <cell r="A393">
            <v>0</v>
          </cell>
          <cell r="B393">
            <v>0</v>
          </cell>
          <cell r="C393">
            <v>1391</v>
          </cell>
          <cell r="E393">
            <v>0</v>
          </cell>
          <cell r="F393">
            <v>0</v>
          </cell>
          <cell r="G393">
            <v>0</v>
          </cell>
          <cell r="H393">
            <v>0</v>
          </cell>
          <cell r="I393">
            <v>0</v>
          </cell>
          <cell r="J393">
            <v>0</v>
          </cell>
          <cell r="L393">
            <v>0</v>
          </cell>
          <cell r="N393">
            <v>0</v>
          </cell>
          <cell r="O393">
            <v>0</v>
          </cell>
          <cell r="P393">
            <v>0</v>
          </cell>
          <cell r="Q393">
            <v>0</v>
          </cell>
          <cell r="R393">
            <v>0</v>
          </cell>
          <cell r="S393">
            <v>0</v>
          </cell>
          <cell r="U393">
            <v>0</v>
          </cell>
          <cell r="V393">
            <v>0</v>
          </cell>
          <cell r="W393">
            <v>0</v>
          </cell>
          <cell r="X393">
            <v>0</v>
          </cell>
          <cell r="Y393">
            <v>0</v>
          </cell>
          <cell r="Z393">
            <v>0</v>
          </cell>
        </row>
        <row r="394">
          <cell r="A394">
            <v>0</v>
          </cell>
          <cell r="B394">
            <v>0</v>
          </cell>
          <cell r="C394">
            <v>1392</v>
          </cell>
          <cell r="E394">
            <v>0</v>
          </cell>
          <cell r="F394">
            <v>0</v>
          </cell>
          <cell r="G394">
            <v>0</v>
          </cell>
          <cell r="H394">
            <v>0</v>
          </cell>
          <cell r="I394">
            <v>0</v>
          </cell>
          <cell r="J394">
            <v>0</v>
          </cell>
          <cell r="L394">
            <v>0</v>
          </cell>
          <cell r="N394">
            <v>0</v>
          </cell>
          <cell r="O394">
            <v>0</v>
          </cell>
          <cell r="P394">
            <v>0</v>
          </cell>
          <cell r="Q394">
            <v>0</v>
          </cell>
          <cell r="R394">
            <v>0</v>
          </cell>
          <cell r="S394">
            <v>0</v>
          </cell>
          <cell r="U394">
            <v>0</v>
          </cell>
          <cell r="V394">
            <v>0</v>
          </cell>
          <cell r="W394">
            <v>0</v>
          </cell>
          <cell r="X394">
            <v>0</v>
          </cell>
          <cell r="Y394">
            <v>0</v>
          </cell>
          <cell r="Z394">
            <v>0</v>
          </cell>
        </row>
        <row r="395">
          <cell r="A395">
            <v>0</v>
          </cell>
          <cell r="B395">
            <v>0</v>
          </cell>
          <cell r="C395">
            <v>1393</v>
          </cell>
          <cell r="E395">
            <v>0</v>
          </cell>
          <cell r="F395">
            <v>0</v>
          </cell>
          <cell r="G395">
            <v>0</v>
          </cell>
          <cell r="H395">
            <v>0</v>
          </cell>
          <cell r="I395">
            <v>0</v>
          </cell>
          <cell r="J395">
            <v>0</v>
          </cell>
          <cell r="L395">
            <v>0</v>
          </cell>
          <cell r="N395">
            <v>0</v>
          </cell>
          <cell r="O395">
            <v>0</v>
          </cell>
          <cell r="P395">
            <v>0</v>
          </cell>
          <cell r="Q395">
            <v>0</v>
          </cell>
          <cell r="R395">
            <v>0</v>
          </cell>
          <cell r="S395">
            <v>0</v>
          </cell>
          <cell r="U395">
            <v>0</v>
          </cell>
          <cell r="V395">
            <v>0</v>
          </cell>
          <cell r="W395">
            <v>0</v>
          </cell>
          <cell r="X395">
            <v>0</v>
          </cell>
          <cell r="Y395">
            <v>0</v>
          </cell>
          <cell r="Z395">
            <v>0</v>
          </cell>
        </row>
        <row r="396">
          <cell r="A396">
            <v>0</v>
          </cell>
          <cell r="B396">
            <v>0</v>
          </cell>
          <cell r="C396">
            <v>1394</v>
          </cell>
          <cell r="E396">
            <v>0</v>
          </cell>
          <cell r="F396">
            <v>0</v>
          </cell>
          <cell r="G396">
            <v>0</v>
          </cell>
          <cell r="H396">
            <v>0</v>
          </cell>
          <cell r="I396">
            <v>0</v>
          </cell>
          <cell r="J396">
            <v>0</v>
          </cell>
          <cell r="L396">
            <v>0</v>
          </cell>
          <cell r="N396">
            <v>0</v>
          </cell>
          <cell r="O396">
            <v>0</v>
          </cell>
          <cell r="P396">
            <v>0</v>
          </cell>
          <cell r="Q396">
            <v>0</v>
          </cell>
          <cell r="R396">
            <v>0</v>
          </cell>
          <cell r="S396">
            <v>0</v>
          </cell>
          <cell r="U396">
            <v>0</v>
          </cell>
          <cell r="V396">
            <v>0</v>
          </cell>
          <cell r="W396">
            <v>0</v>
          </cell>
          <cell r="X396">
            <v>0</v>
          </cell>
          <cell r="Y396">
            <v>0</v>
          </cell>
          <cell r="Z396">
            <v>0</v>
          </cell>
        </row>
        <row r="397">
          <cell r="A397">
            <v>0</v>
          </cell>
          <cell r="B397">
            <v>0</v>
          </cell>
          <cell r="C397">
            <v>1395</v>
          </cell>
          <cell r="E397">
            <v>0</v>
          </cell>
          <cell r="F397">
            <v>0</v>
          </cell>
          <cell r="G397">
            <v>0</v>
          </cell>
          <cell r="H397">
            <v>0</v>
          </cell>
          <cell r="I397">
            <v>0</v>
          </cell>
          <cell r="J397">
            <v>0</v>
          </cell>
          <cell r="L397">
            <v>0</v>
          </cell>
          <cell r="N397">
            <v>0</v>
          </cell>
          <cell r="O397">
            <v>0</v>
          </cell>
          <cell r="P397">
            <v>0</v>
          </cell>
          <cell r="Q397">
            <v>0</v>
          </cell>
          <cell r="R397">
            <v>0</v>
          </cell>
          <cell r="S397">
            <v>0</v>
          </cell>
          <cell r="U397">
            <v>0</v>
          </cell>
          <cell r="V397">
            <v>0</v>
          </cell>
          <cell r="W397">
            <v>0</v>
          </cell>
          <cell r="X397">
            <v>0</v>
          </cell>
          <cell r="Y397">
            <v>0</v>
          </cell>
          <cell r="Z397">
            <v>0</v>
          </cell>
        </row>
        <row r="398">
          <cell r="A398">
            <v>0</v>
          </cell>
          <cell r="B398">
            <v>0</v>
          </cell>
          <cell r="C398">
            <v>1396</v>
          </cell>
          <cell r="E398">
            <v>0</v>
          </cell>
          <cell r="F398">
            <v>0</v>
          </cell>
          <cell r="G398">
            <v>0</v>
          </cell>
          <cell r="H398">
            <v>0</v>
          </cell>
          <cell r="I398">
            <v>0</v>
          </cell>
          <cell r="J398">
            <v>0</v>
          </cell>
          <cell r="L398">
            <v>0</v>
          </cell>
          <cell r="N398">
            <v>0</v>
          </cell>
          <cell r="O398">
            <v>0</v>
          </cell>
          <cell r="P398">
            <v>0</v>
          </cell>
          <cell r="Q398">
            <v>0</v>
          </cell>
          <cell r="R398">
            <v>0</v>
          </cell>
          <cell r="S398">
            <v>0</v>
          </cell>
          <cell r="U398">
            <v>0</v>
          </cell>
          <cell r="V398">
            <v>0</v>
          </cell>
          <cell r="W398">
            <v>0</v>
          </cell>
          <cell r="X398">
            <v>0</v>
          </cell>
          <cell r="Y398">
            <v>0</v>
          </cell>
          <cell r="Z398">
            <v>0</v>
          </cell>
        </row>
        <row r="399">
          <cell r="A399">
            <v>0</v>
          </cell>
          <cell r="B399">
            <v>0</v>
          </cell>
          <cell r="C399">
            <v>1397</v>
          </cell>
          <cell r="E399">
            <v>0</v>
          </cell>
          <cell r="F399">
            <v>0</v>
          </cell>
          <cell r="G399">
            <v>0</v>
          </cell>
          <cell r="H399">
            <v>0</v>
          </cell>
          <cell r="I399">
            <v>0</v>
          </cell>
          <cell r="J399">
            <v>0</v>
          </cell>
          <cell r="L399">
            <v>0</v>
          </cell>
          <cell r="N399">
            <v>0</v>
          </cell>
          <cell r="O399">
            <v>0</v>
          </cell>
          <cell r="P399">
            <v>0</v>
          </cell>
          <cell r="Q399">
            <v>0</v>
          </cell>
          <cell r="R399">
            <v>0</v>
          </cell>
          <cell r="S399">
            <v>0</v>
          </cell>
          <cell r="U399">
            <v>0</v>
          </cell>
          <cell r="V399">
            <v>0</v>
          </cell>
          <cell r="W399">
            <v>0</v>
          </cell>
          <cell r="X399">
            <v>0</v>
          </cell>
          <cell r="Y399">
            <v>0</v>
          </cell>
          <cell r="Z399">
            <v>0</v>
          </cell>
        </row>
        <row r="400">
          <cell r="A400">
            <v>0</v>
          </cell>
          <cell r="B400">
            <v>0</v>
          </cell>
          <cell r="C400">
            <v>1398</v>
          </cell>
          <cell r="E400">
            <v>0</v>
          </cell>
          <cell r="F400">
            <v>0</v>
          </cell>
          <cell r="G400">
            <v>0</v>
          </cell>
          <cell r="H400">
            <v>0</v>
          </cell>
          <cell r="I400">
            <v>0</v>
          </cell>
          <cell r="J400">
            <v>0</v>
          </cell>
          <cell r="L400">
            <v>0</v>
          </cell>
          <cell r="N400">
            <v>0</v>
          </cell>
          <cell r="O400">
            <v>0</v>
          </cell>
          <cell r="P400">
            <v>0</v>
          </cell>
          <cell r="Q400">
            <v>0</v>
          </cell>
          <cell r="R400">
            <v>0</v>
          </cell>
          <cell r="S400">
            <v>0</v>
          </cell>
          <cell r="U400">
            <v>0</v>
          </cell>
          <cell r="V400">
            <v>0</v>
          </cell>
          <cell r="W400">
            <v>0</v>
          </cell>
          <cell r="X400">
            <v>0</v>
          </cell>
          <cell r="Y400">
            <v>0</v>
          </cell>
          <cell r="Z400">
            <v>0</v>
          </cell>
        </row>
        <row r="401">
          <cell r="A401">
            <v>0</v>
          </cell>
          <cell r="B401">
            <v>0</v>
          </cell>
          <cell r="C401">
            <v>1399</v>
          </cell>
          <cell r="E401">
            <v>0</v>
          </cell>
          <cell r="F401">
            <v>0</v>
          </cell>
          <cell r="G401">
            <v>0</v>
          </cell>
          <cell r="H401">
            <v>0</v>
          </cell>
          <cell r="I401">
            <v>0</v>
          </cell>
          <cell r="J401">
            <v>0</v>
          </cell>
          <cell r="L401">
            <v>0</v>
          </cell>
          <cell r="N401">
            <v>0</v>
          </cell>
          <cell r="O401">
            <v>0</v>
          </cell>
          <cell r="P401">
            <v>0</v>
          </cell>
          <cell r="Q401">
            <v>0</v>
          </cell>
          <cell r="R401">
            <v>0</v>
          </cell>
          <cell r="S401">
            <v>0</v>
          </cell>
          <cell r="U401">
            <v>0</v>
          </cell>
          <cell r="V401">
            <v>0</v>
          </cell>
          <cell r="W401">
            <v>0</v>
          </cell>
          <cell r="X401">
            <v>0</v>
          </cell>
          <cell r="Y401">
            <v>0</v>
          </cell>
          <cell r="Z401">
            <v>0</v>
          </cell>
        </row>
        <row r="402">
          <cell r="A402">
            <v>0</v>
          </cell>
          <cell r="B402">
            <v>0</v>
          </cell>
          <cell r="C402">
            <v>1400</v>
          </cell>
          <cell r="E402">
            <v>0</v>
          </cell>
          <cell r="F402">
            <v>0</v>
          </cell>
          <cell r="G402">
            <v>0</v>
          </cell>
          <cell r="H402">
            <v>0</v>
          </cell>
          <cell r="I402">
            <v>0</v>
          </cell>
          <cell r="J402">
            <v>0</v>
          </cell>
          <cell r="L402">
            <v>0</v>
          </cell>
          <cell r="N402">
            <v>0</v>
          </cell>
          <cell r="O402">
            <v>0</v>
          </cell>
          <cell r="P402">
            <v>0</v>
          </cell>
          <cell r="Q402">
            <v>0</v>
          </cell>
          <cell r="R402">
            <v>0</v>
          </cell>
          <cell r="S402">
            <v>0</v>
          </cell>
          <cell r="U402">
            <v>0</v>
          </cell>
          <cell r="V402">
            <v>0</v>
          </cell>
          <cell r="W402">
            <v>0</v>
          </cell>
          <cell r="X402">
            <v>0</v>
          </cell>
          <cell r="Y402">
            <v>0</v>
          </cell>
          <cell r="Z402">
            <v>0</v>
          </cell>
        </row>
        <row r="403">
          <cell r="A403">
            <v>0</v>
          </cell>
          <cell r="B403">
            <v>0</v>
          </cell>
          <cell r="C403">
            <v>1401</v>
          </cell>
          <cell r="E403">
            <v>0</v>
          </cell>
          <cell r="F403">
            <v>0</v>
          </cell>
          <cell r="G403">
            <v>0</v>
          </cell>
          <cell r="H403">
            <v>0</v>
          </cell>
          <cell r="I403">
            <v>0</v>
          </cell>
          <cell r="J403">
            <v>0</v>
          </cell>
          <cell r="L403">
            <v>0</v>
          </cell>
          <cell r="N403">
            <v>0</v>
          </cell>
          <cell r="O403">
            <v>0</v>
          </cell>
          <cell r="P403">
            <v>0</v>
          </cell>
          <cell r="Q403">
            <v>0</v>
          </cell>
          <cell r="R403">
            <v>0</v>
          </cell>
          <cell r="S403">
            <v>0</v>
          </cell>
          <cell r="U403">
            <v>0</v>
          </cell>
          <cell r="V403">
            <v>0</v>
          </cell>
          <cell r="W403">
            <v>0</v>
          </cell>
          <cell r="X403">
            <v>0</v>
          </cell>
          <cell r="Y403">
            <v>0</v>
          </cell>
          <cell r="Z403">
            <v>0</v>
          </cell>
        </row>
        <row r="404">
          <cell r="A404">
            <v>0</v>
          </cell>
          <cell r="B404">
            <v>0</v>
          </cell>
          <cell r="C404">
            <v>1402</v>
          </cell>
          <cell r="E404">
            <v>0</v>
          </cell>
          <cell r="F404">
            <v>0</v>
          </cell>
          <cell r="G404">
            <v>0</v>
          </cell>
          <cell r="H404">
            <v>0</v>
          </cell>
          <cell r="I404">
            <v>0</v>
          </cell>
          <cell r="J404">
            <v>0</v>
          </cell>
          <cell r="L404">
            <v>0</v>
          </cell>
          <cell r="N404">
            <v>0</v>
          </cell>
          <cell r="O404">
            <v>0</v>
          </cell>
          <cell r="P404">
            <v>0</v>
          </cell>
          <cell r="Q404">
            <v>0</v>
          </cell>
          <cell r="R404">
            <v>0</v>
          </cell>
          <cell r="S404">
            <v>0</v>
          </cell>
          <cell r="U404">
            <v>0</v>
          </cell>
          <cell r="V404">
            <v>0</v>
          </cell>
          <cell r="W404">
            <v>0</v>
          </cell>
          <cell r="X404">
            <v>0</v>
          </cell>
          <cell r="Y404">
            <v>0</v>
          </cell>
          <cell r="Z404">
            <v>0</v>
          </cell>
        </row>
        <row r="405">
          <cell r="A405">
            <v>0</v>
          </cell>
          <cell r="B405">
            <v>0</v>
          </cell>
          <cell r="C405">
            <v>1403</v>
          </cell>
          <cell r="E405">
            <v>0</v>
          </cell>
          <cell r="F405">
            <v>0</v>
          </cell>
          <cell r="G405">
            <v>0</v>
          </cell>
          <cell r="H405">
            <v>0</v>
          </cell>
          <cell r="I405">
            <v>0</v>
          </cell>
          <cell r="J405">
            <v>0</v>
          </cell>
          <cell r="L405">
            <v>0</v>
          </cell>
          <cell r="N405">
            <v>0</v>
          </cell>
          <cell r="O405">
            <v>0</v>
          </cell>
          <cell r="P405">
            <v>0</v>
          </cell>
          <cell r="Q405">
            <v>0</v>
          </cell>
          <cell r="R405">
            <v>0</v>
          </cell>
          <cell r="S405">
            <v>0</v>
          </cell>
          <cell r="U405">
            <v>0</v>
          </cell>
          <cell r="V405">
            <v>0</v>
          </cell>
          <cell r="W405">
            <v>0</v>
          </cell>
          <cell r="X405">
            <v>0</v>
          </cell>
          <cell r="Y405">
            <v>0</v>
          </cell>
          <cell r="Z405">
            <v>0</v>
          </cell>
        </row>
        <row r="406">
          <cell r="A406">
            <v>0</v>
          </cell>
          <cell r="B406">
            <v>0</v>
          </cell>
          <cell r="C406">
            <v>1404</v>
          </cell>
          <cell r="E406">
            <v>0</v>
          </cell>
          <cell r="F406">
            <v>0</v>
          </cell>
          <cell r="G406">
            <v>0</v>
          </cell>
          <cell r="H406">
            <v>0</v>
          </cell>
          <cell r="I406">
            <v>0</v>
          </cell>
          <cell r="J406">
            <v>0</v>
          </cell>
          <cell r="L406">
            <v>0</v>
          </cell>
          <cell r="N406">
            <v>0</v>
          </cell>
          <cell r="O406">
            <v>0</v>
          </cell>
          <cell r="P406">
            <v>0</v>
          </cell>
          <cell r="Q406">
            <v>0</v>
          </cell>
          <cell r="R406">
            <v>0</v>
          </cell>
          <cell r="S406">
            <v>0</v>
          </cell>
          <cell r="U406">
            <v>0</v>
          </cell>
          <cell r="V406">
            <v>0</v>
          </cell>
          <cell r="W406">
            <v>0</v>
          </cell>
          <cell r="X406">
            <v>0</v>
          </cell>
          <cell r="Y406">
            <v>0</v>
          </cell>
          <cell r="Z406">
            <v>0</v>
          </cell>
        </row>
        <row r="407">
          <cell r="A407">
            <v>0</v>
          </cell>
          <cell r="B407">
            <v>0</v>
          </cell>
          <cell r="C407">
            <v>1405</v>
          </cell>
          <cell r="E407">
            <v>0</v>
          </cell>
          <cell r="F407">
            <v>0</v>
          </cell>
          <cell r="G407">
            <v>0</v>
          </cell>
          <cell r="H407">
            <v>0</v>
          </cell>
          <cell r="I407">
            <v>0</v>
          </cell>
          <cell r="J407">
            <v>0</v>
          </cell>
          <cell r="L407">
            <v>0</v>
          </cell>
          <cell r="N407">
            <v>0</v>
          </cell>
          <cell r="O407">
            <v>0</v>
          </cell>
          <cell r="P407">
            <v>0</v>
          </cell>
          <cell r="Q407">
            <v>0</v>
          </cell>
          <cell r="R407">
            <v>0</v>
          </cell>
          <cell r="S407">
            <v>0</v>
          </cell>
          <cell r="U407">
            <v>0</v>
          </cell>
          <cell r="V407">
            <v>0</v>
          </cell>
          <cell r="W407">
            <v>0</v>
          </cell>
          <cell r="X407">
            <v>0</v>
          </cell>
          <cell r="Y407">
            <v>0</v>
          </cell>
          <cell r="Z407">
            <v>0</v>
          </cell>
        </row>
        <row r="408">
          <cell r="A408">
            <v>0</v>
          </cell>
          <cell r="B408">
            <v>0</v>
          </cell>
          <cell r="C408">
            <v>1406</v>
          </cell>
          <cell r="E408">
            <v>0</v>
          </cell>
          <cell r="F408">
            <v>0</v>
          </cell>
          <cell r="G408">
            <v>0</v>
          </cell>
          <cell r="H408">
            <v>0</v>
          </cell>
          <cell r="I408">
            <v>0</v>
          </cell>
          <cell r="J408">
            <v>0</v>
          </cell>
          <cell r="L408">
            <v>0</v>
          </cell>
          <cell r="N408">
            <v>0</v>
          </cell>
          <cell r="O408">
            <v>0</v>
          </cell>
          <cell r="P408">
            <v>0</v>
          </cell>
          <cell r="Q408">
            <v>0</v>
          </cell>
          <cell r="R408">
            <v>0</v>
          </cell>
          <cell r="S408">
            <v>0</v>
          </cell>
          <cell r="U408">
            <v>0</v>
          </cell>
          <cell r="V408">
            <v>0</v>
          </cell>
          <cell r="W408">
            <v>0</v>
          </cell>
          <cell r="X408">
            <v>0</v>
          </cell>
          <cell r="Y408">
            <v>0</v>
          </cell>
          <cell r="Z408">
            <v>0</v>
          </cell>
        </row>
        <row r="409">
          <cell r="A409">
            <v>0</v>
          </cell>
          <cell r="B409">
            <v>0</v>
          </cell>
          <cell r="C409">
            <v>1407</v>
          </cell>
          <cell r="E409">
            <v>0</v>
          </cell>
          <cell r="F409">
            <v>0</v>
          </cell>
          <cell r="G409">
            <v>0</v>
          </cell>
          <cell r="H409">
            <v>0</v>
          </cell>
          <cell r="I409">
            <v>0</v>
          </cell>
          <cell r="J409">
            <v>0</v>
          </cell>
          <cell r="L409">
            <v>0</v>
          </cell>
          <cell r="N409">
            <v>0</v>
          </cell>
          <cell r="O409">
            <v>0</v>
          </cell>
          <cell r="P409">
            <v>0</v>
          </cell>
          <cell r="Q409">
            <v>0</v>
          </cell>
          <cell r="R409">
            <v>0</v>
          </cell>
          <cell r="S409">
            <v>0</v>
          </cell>
          <cell r="U409">
            <v>0</v>
          </cell>
          <cell r="V409">
            <v>0</v>
          </cell>
          <cell r="W409">
            <v>0</v>
          </cell>
          <cell r="X409">
            <v>0</v>
          </cell>
          <cell r="Y409">
            <v>0</v>
          </cell>
          <cell r="Z409">
            <v>0</v>
          </cell>
        </row>
        <row r="410">
          <cell r="A410">
            <v>0</v>
          </cell>
          <cell r="B410">
            <v>0</v>
          </cell>
          <cell r="C410">
            <v>1408</v>
          </cell>
          <cell r="E410">
            <v>0</v>
          </cell>
          <cell r="F410">
            <v>0</v>
          </cell>
          <cell r="G410">
            <v>0</v>
          </cell>
          <cell r="H410">
            <v>0</v>
          </cell>
          <cell r="I410">
            <v>0</v>
          </cell>
          <cell r="J410">
            <v>0</v>
          </cell>
          <cell r="L410">
            <v>0</v>
          </cell>
          <cell r="N410">
            <v>0</v>
          </cell>
          <cell r="O410">
            <v>0</v>
          </cell>
          <cell r="P410">
            <v>0</v>
          </cell>
          <cell r="Q410">
            <v>0</v>
          </cell>
          <cell r="R410">
            <v>0</v>
          </cell>
          <cell r="S410">
            <v>0</v>
          </cell>
          <cell r="U410">
            <v>0</v>
          </cell>
          <cell r="V410">
            <v>0</v>
          </cell>
          <cell r="W410">
            <v>0</v>
          </cell>
          <cell r="X410">
            <v>0</v>
          </cell>
          <cell r="Y410">
            <v>0</v>
          </cell>
          <cell r="Z410">
            <v>0</v>
          </cell>
        </row>
        <row r="411">
          <cell r="A411">
            <v>0</v>
          </cell>
          <cell r="B411">
            <v>0</v>
          </cell>
          <cell r="C411">
            <v>1409</v>
          </cell>
          <cell r="E411">
            <v>0</v>
          </cell>
          <cell r="F411">
            <v>0</v>
          </cell>
          <cell r="G411">
            <v>0</v>
          </cell>
          <cell r="H411">
            <v>0</v>
          </cell>
          <cell r="I411">
            <v>0</v>
          </cell>
          <cell r="J411">
            <v>0</v>
          </cell>
          <cell r="L411">
            <v>0</v>
          </cell>
          <cell r="N411">
            <v>0</v>
          </cell>
          <cell r="O411">
            <v>0</v>
          </cell>
          <cell r="P411">
            <v>0</v>
          </cell>
          <cell r="Q411">
            <v>0</v>
          </cell>
          <cell r="R411">
            <v>0</v>
          </cell>
          <cell r="S411">
            <v>0</v>
          </cell>
          <cell r="U411">
            <v>0</v>
          </cell>
          <cell r="V411">
            <v>0</v>
          </cell>
          <cell r="W411">
            <v>0</v>
          </cell>
          <cell r="X411">
            <v>0</v>
          </cell>
          <cell r="Y411">
            <v>0</v>
          </cell>
          <cell r="Z411">
            <v>0</v>
          </cell>
        </row>
        <row r="412">
          <cell r="A412">
            <v>0</v>
          </cell>
          <cell r="B412">
            <v>0</v>
          </cell>
          <cell r="C412">
            <v>1410</v>
          </cell>
          <cell r="E412">
            <v>0</v>
          </cell>
          <cell r="F412">
            <v>0</v>
          </cell>
          <cell r="G412">
            <v>0</v>
          </cell>
          <cell r="H412">
            <v>0</v>
          </cell>
          <cell r="I412">
            <v>0</v>
          </cell>
          <cell r="J412">
            <v>0</v>
          </cell>
          <cell r="L412">
            <v>0</v>
          </cell>
          <cell r="N412">
            <v>0</v>
          </cell>
          <cell r="O412">
            <v>0</v>
          </cell>
          <cell r="P412">
            <v>0</v>
          </cell>
          <cell r="Q412">
            <v>0</v>
          </cell>
          <cell r="R412">
            <v>0</v>
          </cell>
          <cell r="S412">
            <v>0</v>
          </cell>
          <cell r="U412">
            <v>0</v>
          </cell>
          <cell r="V412">
            <v>0</v>
          </cell>
          <cell r="W412">
            <v>0</v>
          </cell>
          <cell r="X412">
            <v>0</v>
          </cell>
          <cell r="Y412">
            <v>0</v>
          </cell>
          <cell r="Z412">
            <v>0</v>
          </cell>
        </row>
        <row r="413">
          <cell r="A413">
            <v>0</v>
          </cell>
          <cell r="B413">
            <v>0</v>
          </cell>
          <cell r="C413">
            <v>1411</v>
          </cell>
          <cell r="E413">
            <v>0</v>
          </cell>
          <cell r="F413">
            <v>0</v>
          </cell>
          <cell r="G413">
            <v>0</v>
          </cell>
          <cell r="H413">
            <v>0</v>
          </cell>
          <cell r="I413">
            <v>0</v>
          </cell>
          <cell r="J413">
            <v>0</v>
          </cell>
          <cell r="L413">
            <v>0</v>
          </cell>
          <cell r="N413">
            <v>0</v>
          </cell>
          <cell r="O413">
            <v>0</v>
          </cell>
          <cell r="P413">
            <v>0</v>
          </cell>
          <cell r="Q413">
            <v>0</v>
          </cell>
          <cell r="R413">
            <v>0</v>
          </cell>
          <cell r="S413">
            <v>0</v>
          </cell>
          <cell r="U413">
            <v>0</v>
          </cell>
          <cell r="V413">
            <v>0</v>
          </cell>
          <cell r="W413">
            <v>0</v>
          </cell>
          <cell r="X413">
            <v>0</v>
          </cell>
          <cell r="Y413">
            <v>0</v>
          </cell>
          <cell r="Z413">
            <v>0</v>
          </cell>
        </row>
        <row r="414">
          <cell r="A414">
            <v>0</v>
          </cell>
          <cell r="B414">
            <v>0</v>
          </cell>
          <cell r="C414">
            <v>1412</v>
          </cell>
          <cell r="E414">
            <v>0</v>
          </cell>
          <cell r="F414">
            <v>0</v>
          </cell>
          <cell r="G414">
            <v>0</v>
          </cell>
          <cell r="H414">
            <v>0</v>
          </cell>
          <cell r="I414">
            <v>0</v>
          </cell>
          <cell r="J414">
            <v>0</v>
          </cell>
          <cell r="L414">
            <v>0</v>
          </cell>
          <cell r="N414">
            <v>0</v>
          </cell>
          <cell r="O414">
            <v>0</v>
          </cell>
          <cell r="P414">
            <v>0</v>
          </cell>
          <cell r="Q414">
            <v>0</v>
          </cell>
          <cell r="R414">
            <v>0</v>
          </cell>
          <cell r="S414">
            <v>0</v>
          </cell>
          <cell r="U414">
            <v>0</v>
          </cell>
          <cell r="V414">
            <v>0</v>
          </cell>
          <cell r="W414">
            <v>0</v>
          </cell>
          <cell r="X414">
            <v>0</v>
          </cell>
          <cell r="Y414">
            <v>0</v>
          </cell>
          <cell r="Z414">
            <v>0</v>
          </cell>
        </row>
        <row r="415">
          <cell r="A415">
            <v>0</v>
          </cell>
          <cell r="B415">
            <v>0</v>
          </cell>
          <cell r="C415">
            <v>1413</v>
          </cell>
          <cell r="E415">
            <v>0</v>
          </cell>
          <cell r="F415">
            <v>0</v>
          </cell>
          <cell r="G415">
            <v>0</v>
          </cell>
          <cell r="H415">
            <v>0</v>
          </cell>
          <cell r="I415">
            <v>0</v>
          </cell>
          <cell r="J415">
            <v>0</v>
          </cell>
          <cell r="L415">
            <v>0</v>
          </cell>
          <cell r="N415">
            <v>0</v>
          </cell>
          <cell r="O415">
            <v>0</v>
          </cell>
          <cell r="P415">
            <v>0</v>
          </cell>
          <cell r="Q415">
            <v>0</v>
          </cell>
          <cell r="R415">
            <v>0</v>
          </cell>
          <cell r="S415">
            <v>0</v>
          </cell>
          <cell r="U415">
            <v>0</v>
          </cell>
          <cell r="V415">
            <v>0</v>
          </cell>
          <cell r="W415">
            <v>0</v>
          </cell>
          <cell r="X415">
            <v>0</v>
          </cell>
          <cell r="Y415">
            <v>0</v>
          </cell>
          <cell r="Z415">
            <v>0</v>
          </cell>
        </row>
        <row r="416">
          <cell r="A416">
            <v>0</v>
          </cell>
          <cell r="B416">
            <v>0</v>
          </cell>
          <cell r="C416">
            <v>1414</v>
          </cell>
          <cell r="E416">
            <v>0</v>
          </cell>
          <cell r="F416">
            <v>0</v>
          </cell>
          <cell r="G416">
            <v>0</v>
          </cell>
          <cell r="H416">
            <v>0</v>
          </cell>
          <cell r="I416">
            <v>0</v>
          </cell>
          <cell r="J416">
            <v>0</v>
          </cell>
          <cell r="L416">
            <v>0</v>
          </cell>
          <cell r="N416">
            <v>0</v>
          </cell>
          <cell r="O416">
            <v>0</v>
          </cell>
          <cell r="P416">
            <v>0</v>
          </cell>
          <cell r="Q416">
            <v>0</v>
          </cell>
          <cell r="R416">
            <v>0</v>
          </cell>
          <cell r="S416">
            <v>0</v>
          </cell>
          <cell r="U416">
            <v>0</v>
          </cell>
          <cell r="V416">
            <v>0</v>
          </cell>
          <cell r="W416">
            <v>0</v>
          </cell>
          <cell r="X416">
            <v>0</v>
          </cell>
          <cell r="Y416">
            <v>0</v>
          </cell>
          <cell r="Z416">
            <v>0</v>
          </cell>
        </row>
        <row r="417">
          <cell r="A417">
            <v>0</v>
          </cell>
          <cell r="B417">
            <v>0</v>
          </cell>
          <cell r="C417">
            <v>1415</v>
          </cell>
          <cell r="E417">
            <v>0</v>
          </cell>
          <cell r="F417">
            <v>0</v>
          </cell>
          <cell r="G417">
            <v>0</v>
          </cell>
          <cell r="H417">
            <v>0</v>
          </cell>
          <cell r="I417">
            <v>0</v>
          </cell>
          <cell r="J417">
            <v>0</v>
          </cell>
          <cell r="L417">
            <v>0</v>
          </cell>
          <cell r="N417">
            <v>0</v>
          </cell>
          <cell r="O417">
            <v>0</v>
          </cell>
          <cell r="P417">
            <v>0</v>
          </cell>
          <cell r="Q417">
            <v>0</v>
          </cell>
          <cell r="R417">
            <v>0</v>
          </cell>
          <cell r="S417">
            <v>0</v>
          </cell>
          <cell r="U417">
            <v>0</v>
          </cell>
          <cell r="V417">
            <v>0</v>
          </cell>
          <cell r="W417">
            <v>0</v>
          </cell>
          <cell r="X417">
            <v>0</v>
          </cell>
          <cell r="Y417">
            <v>0</v>
          </cell>
          <cell r="Z417">
            <v>0</v>
          </cell>
        </row>
        <row r="418">
          <cell r="A418">
            <v>0</v>
          </cell>
          <cell r="B418">
            <v>0</v>
          </cell>
          <cell r="C418">
            <v>1416</v>
          </cell>
          <cell r="E418">
            <v>0</v>
          </cell>
          <cell r="F418">
            <v>0</v>
          </cell>
          <cell r="G418">
            <v>0</v>
          </cell>
          <cell r="H418">
            <v>0</v>
          </cell>
          <cell r="I418">
            <v>0</v>
          </cell>
          <cell r="J418">
            <v>0</v>
          </cell>
          <cell r="L418">
            <v>0</v>
          </cell>
          <cell r="N418">
            <v>0</v>
          </cell>
          <cell r="O418">
            <v>0</v>
          </cell>
          <cell r="P418">
            <v>0</v>
          </cell>
          <cell r="Q418">
            <v>0</v>
          </cell>
          <cell r="R418">
            <v>0</v>
          </cell>
          <cell r="S418">
            <v>0</v>
          </cell>
          <cell r="U418">
            <v>0</v>
          </cell>
          <cell r="V418">
            <v>0</v>
          </cell>
          <cell r="W418">
            <v>0</v>
          </cell>
          <cell r="X418">
            <v>0</v>
          </cell>
          <cell r="Y418">
            <v>0</v>
          </cell>
          <cell r="Z418">
            <v>0</v>
          </cell>
        </row>
        <row r="419">
          <cell r="A419">
            <v>0</v>
          </cell>
          <cell r="B419">
            <v>0</v>
          </cell>
          <cell r="C419">
            <v>1417</v>
          </cell>
          <cell r="E419">
            <v>0</v>
          </cell>
          <cell r="F419">
            <v>0</v>
          </cell>
          <cell r="G419">
            <v>0</v>
          </cell>
          <cell r="H419">
            <v>0</v>
          </cell>
          <cell r="I419">
            <v>0</v>
          </cell>
          <cell r="J419">
            <v>0</v>
          </cell>
          <cell r="L419">
            <v>0</v>
          </cell>
          <cell r="N419">
            <v>0</v>
          </cell>
          <cell r="O419">
            <v>0</v>
          </cell>
          <cell r="P419">
            <v>0</v>
          </cell>
          <cell r="Q419">
            <v>0</v>
          </cell>
          <cell r="R419">
            <v>0</v>
          </cell>
          <cell r="S419">
            <v>0</v>
          </cell>
          <cell r="U419">
            <v>0</v>
          </cell>
          <cell r="V419">
            <v>0</v>
          </cell>
          <cell r="W419">
            <v>0</v>
          </cell>
          <cell r="X419">
            <v>0</v>
          </cell>
          <cell r="Y419">
            <v>0</v>
          </cell>
          <cell r="Z419">
            <v>0</v>
          </cell>
        </row>
        <row r="420">
          <cell r="A420">
            <v>0</v>
          </cell>
          <cell r="B420">
            <v>0</v>
          </cell>
          <cell r="C420">
            <v>1418</v>
          </cell>
          <cell r="E420">
            <v>0</v>
          </cell>
          <cell r="F420">
            <v>0</v>
          </cell>
          <cell r="G420">
            <v>0</v>
          </cell>
          <cell r="H420">
            <v>0</v>
          </cell>
          <cell r="I420">
            <v>0</v>
          </cell>
          <cell r="J420">
            <v>0</v>
          </cell>
          <cell r="L420">
            <v>0</v>
          </cell>
          <cell r="N420">
            <v>0</v>
          </cell>
          <cell r="O420">
            <v>0</v>
          </cell>
          <cell r="P420">
            <v>0</v>
          </cell>
          <cell r="Q420">
            <v>0</v>
          </cell>
          <cell r="R420">
            <v>0</v>
          </cell>
          <cell r="S420">
            <v>0</v>
          </cell>
          <cell r="U420">
            <v>0</v>
          </cell>
          <cell r="V420">
            <v>0</v>
          </cell>
          <cell r="W420">
            <v>0</v>
          </cell>
          <cell r="X420">
            <v>0</v>
          </cell>
          <cell r="Y420">
            <v>0</v>
          </cell>
          <cell r="Z420">
            <v>0</v>
          </cell>
        </row>
        <row r="421">
          <cell r="A421">
            <v>0</v>
          </cell>
          <cell r="B421">
            <v>0</v>
          </cell>
          <cell r="C421">
            <v>1419</v>
          </cell>
          <cell r="E421">
            <v>0</v>
          </cell>
          <cell r="F421">
            <v>0</v>
          </cell>
          <cell r="G421">
            <v>0</v>
          </cell>
          <cell r="H421">
            <v>0</v>
          </cell>
          <cell r="I421">
            <v>0</v>
          </cell>
          <cell r="J421">
            <v>0</v>
          </cell>
          <cell r="L421">
            <v>0</v>
          </cell>
          <cell r="N421">
            <v>0</v>
          </cell>
          <cell r="O421">
            <v>0</v>
          </cell>
          <cell r="P421">
            <v>0</v>
          </cell>
          <cell r="Q421">
            <v>0</v>
          </cell>
          <cell r="R421">
            <v>0</v>
          </cell>
          <cell r="S421">
            <v>0</v>
          </cell>
          <cell r="U421">
            <v>0</v>
          </cell>
          <cell r="V421">
            <v>0</v>
          </cell>
          <cell r="W421">
            <v>0</v>
          </cell>
          <cell r="X421">
            <v>0</v>
          </cell>
          <cell r="Y421">
            <v>0</v>
          </cell>
          <cell r="Z421">
            <v>0</v>
          </cell>
        </row>
        <row r="422">
          <cell r="A422">
            <v>0</v>
          </cell>
          <cell r="B422">
            <v>0</v>
          </cell>
          <cell r="C422">
            <v>1420</v>
          </cell>
          <cell r="E422">
            <v>0</v>
          </cell>
          <cell r="F422">
            <v>0</v>
          </cell>
          <cell r="G422">
            <v>0</v>
          </cell>
          <cell r="H422">
            <v>0</v>
          </cell>
          <cell r="I422">
            <v>0</v>
          </cell>
          <cell r="J422">
            <v>0</v>
          </cell>
          <cell r="L422">
            <v>0</v>
          </cell>
          <cell r="N422">
            <v>0</v>
          </cell>
          <cell r="O422">
            <v>0</v>
          </cell>
          <cell r="P422">
            <v>0</v>
          </cell>
          <cell r="Q422">
            <v>0</v>
          </cell>
          <cell r="R422">
            <v>0</v>
          </cell>
          <cell r="S422">
            <v>0</v>
          </cell>
          <cell r="U422">
            <v>0</v>
          </cell>
          <cell r="V422">
            <v>0</v>
          </cell>
          <cell r="W422">
            <v>0</v>
          </cell>
          <cell r="X422">
            <v>0</v>
          </cell>
          <cell r="Y422">
            <v>0</v>
          </cell>
          <cell r="Z422">
            <v>0</v>
          </cell>
        </row>
        <row r="423">
          <cell r="A423">
            <v>0</v>
          </cell>
          <cell r="B423">
            <v>0</v>
          </cell>
          <cell r="C423">
            <v>1421</v>
          </cell>
          <cell r="E423">
            <v>0</v>
          </cell>
          <cell r="F423">
            <v>0</v>
          </cell>
          <cell r="G423">
            <v>0</v>
          </cell>
          <cell r="H423">
            <v>0</v>
          </cell>
          <cell r="I423">
            <v>0</v>
          </cell>
          <cell r="J423">
            <v>0</v>
          </cell>
          <cell r="L423">
            <v>0</v>
          </cell>
          <cell r="N423">
            <v>0</v>
          </cell>
          <cell r="O423">
            <v>0</v>
          </cell>
          <cell r="P423">
            <v>0</v>
          </cell>
          <cell r="Q423">
            <v>0</v>
          </cell>
          <cell r="R423">
            <v>0</v>
          </cell>
          <cell r="S423">
            <v>0</v>
          </cell>
          <cell r="U423">
            <v>0</v>
          </cell>
          <cell r="V423">
            <v>0</v>
          </cell>
          <cell r="W423">
            <v>0</v>
          </cell>
          <cell r="X423">
            <v>0</v>
          </cell>
          <cell r="Y423">
            <v>0</v>
          </cell>
          <cell r="Z423">
            <v>0</v>
          </cell>
        </row>
        <row r="424">
          <cell r="A424">
            <v>0</v>
          </cell>
          <cell r="B424">
            <v>0</v>
          </cell>
          <cell r="C424">
            <v>1422</v>
          </cell>
          <cell r="E424">
            <v>0</v>
          </cell>
          <cell r="F424">
            <v>0</v>
          </cell>
          <cell r="G424">
            <v>0</v>
          </cell>
          <cell r="H424">
            <v>0</v>
          </cell>
          <cell r="I424">
            <v>0</v>
          </cell>
          <cell r="J424">
            <v>0</v>
          </cell>
          <cell r="L424">
            <v>0</v>
          </cell>
          <cell r="N424">
            <v>0</v>
          </cell>
          <cell r="O424">
            <v>0</v>
          </cell>
          <cell r="P424">
            <v>0</v>
          </cell>
          <cell r="Q424">
            <v>0</v>
          </cell>
          <cell r="R424">
            <v>0</v>
          </cell>
          <cell r="S424">
            <v>0</v>
          </cell>
          <cell r="U424">
            <v>0</v>
          </cell>
          <cell r="V424">
            <v>0</v>
          </cell>
          <cell r="W424">
            <v>0</v>
          </cell>
          <cell r="X424">
            <v>0</v>
          </cell>
          <cell r="Y424">
            <v>0</v>
          </cell>
          <cell r="Z424">
            <v>0</v>
          </cell>
        </row>
        <row r="425">
          <cell r="A425">
            <v>0</v>
          </cell>
          <cell r="B425">
            <v>0</v>
          </cell>
          <cell r="C425">
            <v>1423</v>
          </cell>
          <cell r="E425">
            <v>0</v>
          </cell>
          <cell r="F425">
            <v>0</v>
          </cell>
          <cell r="G425">
            <v>0</v>
          </cell>
          <cell r="H425">
            <v>0</v>
          </cell>
          <cell r="I425">
            <v>0</v>
          </cell>
          <cell r="J425">
            <v>0</v>
          </cell>
          <cell r="L425">
            <v>0</v>
          </cell>
          <cell r="N425">
            <v>0</v>
          </cell>
          <cell r="O425">
            <v>0</v>
          </cell>
          <cell r="P425">
            <v>0</v>
          </cell>
          <cell r="Q425">
            <v>0</v>
          </cell>
          <cell r="R425">
            <v>0</v>
          </cell>
          <cell r="S425">
            <v>0</v>
          </cell>
          <cell r="U425">
            <v>0</v>
          </cell>
          <cell r="V425">
            <v>0</v>
          </cell>
          <cell r="W425">
            <v>0</v>
          </cell>
          <cell r="X425">
            <v>0</v>
          </cell>
          <cell r="Y425">
            <v>0</v>
          </cell>
          <cell r="Z425">
            <v>0</v>
          </cell>
        </row>
        <row r="426">
          <cell r="A426">
            <v>0</v>
          </cell>
          <cell r="B426">
            <v>0</v>
          </cell>
          <cell r="C426">
            <v>1424</v>
          </cell>
          <cell r="E426">
            <v>0</v>
          </cell>
          <cell r="F426">
            <v>0</v>
          </cell>
          <cell r="G426">
            <v>0</v>
          </cell>
          <cell r="H426">
            <v>0</v>
          </cell>
          <cell r="I426">
            <v>0</v>
          </cell>
          <cell r="J426">
            <v>0</v>
          </cell>
          <cell r="L426">
            <v>0</v>
          </cell>
          <cell r="N426">
            <v>0</v>
          </cell>
          <cell r="O426">
            <v>0</v>
          </cell>
          <cell r="P426">
            <v>0</v>
          </cell>
          <cell r="Q426">
            <v>0</v>
          </cell>
          <cell r="R426">
            <v>0</v>
          </cell>
          <cell r="S426">
            <v>0</v>
          </cell>
          <cell r="U426">
            <v>0</v>
          </cell>
          <cell r="V426">
            <v>0</v>
          </cell>
          <cell r="W426">
            <v>0</v>
          </cell>
          <cell r="X426">
            <v>0</v>
          </cell>
          <cell r="Y426">
            <v>0</v>
          </cell>
          <cell r="Z426">
            <v>0</v>
          </cell>
        </row>
        <row r="427">
          <cell r="A427">
            <v>0</v>
          </cell>
          <cell r="B427">
            <v>0</v>
          </cell>
          <cell r="C427">
            <v>1425</v>
          </cell>
          <cell r="E427">
            <v>0</v>
          </cell>
          <cell r="F427">
            <v>0</v>
          </cell>
          <cell r="G427">
            <v>0</v>
          </cell>
          <cell r="H427">
            <v>0</v>
          </cell>
          <cell r="I427">
            <v>0</v>
          </cell>
          <cell r="J427">
            <v>0</v>
          </cell>
          <cell r="L427">
            <v>0</v>
          </cell>
          <cell r="N427">
            <v>0</v>
          </cell>
          <cell r="O427">
            <v>0</v>
          </cell>
          <cell r="P427">
            <v>0</v>
          </cell>
          <cell r="Q427">
            <v>0</v>
          </cell>
          <cell r="R427">
            <v>0</v>
          </cell>
          <cell r="S427">
            <v>0</v>
          </cell>
          <cell r="U427">
            <v>0</v>
          </cell>
          <cell r="V427">
            <v>0</v>
          </cell>
          <cell r="W427">
            <v>0</v>
          </cell>
          <cell r="X427">
            <v>0</v>
          </cell>
          <cell r="Y427">
            <v>0</v>
          </cell>
          <cell r="Z427">
            <v>0</v>
          </cell>
        </row>
        <row r="428">
          <cell r="A428">
            <v>0</v>
          </cell>
          <cell r="B428">
            <v>0</v>
          </cell>
          <cell r="C428">
            <v>1426</v>
          </cell>
          <cell r="E428">
            <v>0</v>
          </cell>
          <cell r="F428">
            <v>0</v>
          </cell>
          <cell r="G428">
            <v>0</v>
          </cell>
          <cell r="H428">
            <v>0</v>
          </cell>
          <cell r="I428">
            <v>0</v>
          </cell>
          <cell r="J428">
            <v>0</v>
          </cell>
          <cell r="L428">
            <v>0</v>
          </cell>
          <cell r="N428">
            <v>0</v>
          </cell>
          <cell r="O428">
            <v>0</v>
          </cell>
          <cell r="P428">
            <v>0</v>
          </cell>
          <cell r="Q428">
            <v>0</v>
          </cell>
          <cell r="R428">
            <v>0</v>
          </cell>
          <cell r="S428">
            <v>0</v>
          </cell>
          <cell r="U428">
            <v>0</v>
          </cell>
          <cell r="V428">
            <v>0</v>
          </cell>
          <cell r="W428">
            <v>0</v>
          </cell>
          <cell r="X428">
            <v>0</v>
          </cell>
          <cell r="Y428">
            <v>0</v>
          </cell>
          <cell r="Z428">
            <v>0</v>
          </cell>
        </row>
        <row r="429">
          <cell r="A429">
            <v>0</v>
          </cell>
          <cell r="B429">
            <v>0</v>
          </cell>
          <cell r="C429">
            <v>1427</v>
          </cell>
          <cell r="E429">
            <v>0</v>
          </cell>
          <cell r="F429">
            <v>0</v>
          </cell>
          <cell r="G429">
            <v>0</v>
          </cell>
          <cell r="H429">
            <v>0</v>
          </cell>
          <cell r="I429">
            <v>0</v>
          </cell>
          <cell r="J429">
            <v>0</v>
          </cell>
          <cell r="L429">
            <v>0</v>
          </cell>
          <cell r="N429">
            <v>0</v>
          </cell>
          <cell r="O429">
            <v>0</v>
          </cell>
          <cell r="P429">
            <v>0</v>
          </cell>
          <cell r="Q429">
            <v>0</v>
          </cell>
          <cell r="R429">
            <v>0</v>
          </cell>
          <cell r="S429">
            <v>0</v>
          </cell>
          <cell r="U429">
            <v>0</v>
          </cell>
          <cell r="V429">
            <v>0</v>
          </cell>
          <cell r="W429">
            <v>0</v>
          </cell>
          <cell r="X429">
            <v>0</v>
          </cell>
          <cell r="Y429">
            <v>0</v>
          </cell>
          <cell r="Z429">
            <v>0</v>
          </cell>
        </row>
        <row r="430">
          <cell r="A430">
            <v>0</v>
          </cell>
          <cell r="B430">
            <v>0</v>
          </cell>
          <cell r="C430">
            <v>1428</v>
          </cell>
          <cell r="E430">
            <v>0</v>
          </cell>
          <cell r="F430">
            <v>0</v>
          </cell>
          <cell r="G430">
            <v>0</v>
          </cell>
          <cell r="H430">
            <v>0</v>
          </cell>
          <cell r="I430">
            <v>0</v>
          </cell>
          <cell r="J430">
            <v>0</v>
          </cell>
          <cell r="L430">
            <v>0</v>
          </cell>
          <cell r="N430">
            <v>0</v>
          </cell>
          <cell r="O430">
            <v>0</v>
          </cell>
          <cell r="P430">
            <v>0</v>
          </cell>
          <cell r="Q430">
            <v>0</v>
          </cell>
          <cell r="R430">
            <v>0</v>
          </cell>
          <cell r="S430">
            <v>0</v>
          </cell>
          <cell r="U430">
            <v>0</v>
          </cell>
          <cell r="V430">
            <v>0</v>
          </cell>
          <cell r="W430">
            <v>0</v>
          </cell>
          <cell r="X430">
            <v>0</v>
          </cell>
          <cell r="Y430">
            <v>0</v>
          </cell>
          <cell r="Z430">
            <v>0</v>
          </cell>
        </row>
        <row r="431">
          <cell r="A431">
            <v>0</v>
          </cell>
          <cell r="B431">
            <v>0</v>
          </cell>
          <cell r="C431">
            <v>1429</v>
          </cell>
          <cell r="E431">
            <v>0</v>
          </cell>
          <cell r="F431">
            <v>0</v>
          </cell>
          <cell r="G431">
            <v>0</v>
          </cell>
          <cell r="H431">
            <v>0</v>
          </cell>
          <cell r="I431">
            <v>0</v>
          </cell>
          <cell r="J431">
            <v>0</v>
          </cell>
          <cell r="L431">
            <v>0</v>
          </cell>
          <cell r="N431">
            <v>0</v>
          </cell>
          <cell r="O431">
            <v>0</v>
          </cell>
          <cell r="P431">
            <v>0</v>
          </cell>
          <cell r="Q431">
            <v>0</v>
          </cell>
          <cell r="R431">
            <v>0</v>
          </cell>
          <cell r="S431">
            <v>0</v>
          </cell>
          <cell r="U431">
            <v>0</v>
          </cell>
          <cell r="V431">
            <v>0</v>
          </cell>
          <cell r="W431">
            <v>0</v>
          </cell>
          <cell r="X431">
            <v>0</v>
          </cell>
          <cell r="Y431">
            <v>0</v>
          </cell>
          <cell r="Z431">
            <v>0</v>
          </cell>
        </row>
        <row r="432">
          <cell r="A432">
            <v>0</v>
          </cell>
          <cell r="B432">
            <v>0</v>
          </cell>
          <cell r="C432">
            <v>1430</v>
          </cell>
          <cell r="E432">
            <v>0</v>
          </cell>
          <cell r="F432">
            <v>0</v>
          </cell>
          <cell r="G432">
            <v>0</v>
          </cell>
          <cell r="H432">
            <v>0</v>
          </cell>
          <cell r="I432">
            <v>0</v>
          </cell>
          <cell r="J432">
            <v>0</v>
          </cell>
          <cell r="L432">
            <v>0</v>
          </cell>
          <cell r="N432">
            <v>0</v>
          </cell>
          <cell r="O432">
            <v>0</v>
          </cell>
          <cell r="P432">
            <v>0</v>
          </cell>
          <cell r="Q432">
            <v>0</v>
          </cell>
          <cell r="R432">
            <v>0</v>
          </cell>
          <cell r="S432">
            <v>0</v>
          </cell>
          <cell r="U432">
            <v>0</v>
          </cell>
          <cell r="V432">
            <v>0</v>
          </cell>
          <cell r="W432">
            <v>0</v>
          </cell>
          <cell r="X432">
            <v>0</v>
          </cell>
          <cell r="Y432">
            <v>0</v>
          </cell>
          <cell r="Z432">
            <v>0</v>
          </cell>
        </row>
        <row r="433">
          <cell r="A433">
            <v>0</v>
          </cell>
          <cell r="B433">
            <v>0</v>
          </cell>
          <cell r="C433">
            <v>1431</v>
          </cell>
          <cell r="E433">
            <v>0</v>
          </cell>
          <cell r="F433">
            <v>0</v>
          </cell>
          <cell r="G433">
            <v>0</v>
          </cell>
          <cell r="H433">
            <v>0</v>
          </cell>
          <cell r="I433">
            <v>0</v>
          </cell>
          <cell r="J433">
            <v>0</v>
          </cell>
          <cell r="L433">
            <v>0</v>
          </cell>
          <cell r="N433">
            <v>0</v>
          </cell>
          <cell r="O433">
            <v>0</v>
          </cell>
          <cell r="P433">
            <v>0</v>
          </cell>
          <cell r="Q433">
            <v>0</v>
          </cell>
          <cell r="R433">
            <v>0</v>
          </cell>
          <cell r="S433">
            <v>0</v>
          </cell>
          <cell r="U433">
            <v>0</v>
          </cell>
          <cell r="V433">
            <v>0</v>
          </cell>
          <cell r="W433">
            <v>0</v>
          </cell>
          <cell r="X433">
            <v>0</v>
          </cell>
          <cell r="Y433">
            <v>0</v>
          </cell>
          <cell r="Z433">
            <v>0</v>
          </cell>
        </row>
        <row r="434">
          <cell r="A434">
            <v>0</v>
          </cell>
          <cell r="B434">
            <v>0</v>
          </cell>
          <cell r="C434">
            <v>1432</v>
          </cell>
          <cell r="E434">
            <v>0</v>
          </cell>
          <cell r="F434">
            <v>0</v>
          </cell>
          <cell r="G434">
            <v>0</v>
          </cell>
          <cell r="H434">
            <v>0</v>
          </cell>
          <cell r="I434">
            <v>0</v>
          </cell>
          <cell r="J434">
            <v>0</v>
          </cell>
          <cell r="L434">
            <v>0</v>
          </cell>
          <cell r="N434">
            <v>0</v>
          </cell>
          <cell r="O434">
            <v>0</v>
          </cell>
          <cell r="P434">
            <v>0</v>
          </cell>
          <cell r="Q434">
            <v>0</v>
          </cell>
          <cell r="R434">
            <v>0</v>
          </cell>
          <cell r="S434">
            <v>0</v>
          </cell>
          <cell r="U434">
            <v>0</v>
          </cell>
          <cell r="V434">
            <v>0</v>
          </cell>
          <cell r="W434">
            <v>0</v>
          </cell>
          <cell r="X434">
            <v>0</v>
          </cell>
          <cell r="Y434">
            <v>0</v>
          </cell>
          <cell r="Z434">
            <v>0</v>
          </cell>
        </row>
        <row r="435">
          <cell r="A435">
            <v>0</v>
          </cell>
          <cell r="B435">
            <v>0</v>
          </cell>
          <cell r="C435">
            <v>1433</v>
          </cell>
          <cell r="E435">
            <v>0</v>
          </cell>
          <cell r="F435">
            <v>0</v>
          </cell>
          <cell r="G435">
            <v>0</v>
          </cell>
          <cell r="H435">
            <v>0</v>
          </cell>
          <cell r="I435">
            <v>0</v>
          </cell>
          <cell r="J435">
            <v>0</v>
          </cell>
          <cell r="L435">
            <v>0</v>
          </cell>
          <cell r="N435">
            <v>0</v>
          </cell>
          <cell r="O435">
            <v>0</v>
          </cell>
          <cell r="P435">
            <v>0</v>
          </cell>
          <cell r="Q435">
            <v>0</v>
          </cell>
          <cell r="R435">
            <v>0</v>
          </cell>
          <cell r="S435">
            <v>0</v>
          </cell>
          <cell r="U435">
            <v>0</v>
          </cell>
          <cell r="V435">
            <v>0</v>
          </cell>
          <cell r="W435">
            <v>0</v>
          </cell>
          <cell r="X435">
            <v>0</v>
          </cell>
          <cell r="Y435">
            <v>0</v>
          </cell>
          <cell r="Z435">
            <v>0</v>
          </cell>
        </row>
        <row r="436">
          <cell r="A436">
            <v>0</v>
          </cell>
          <cell r="B436">
            <v>0</v>
          </cell>
          <cell r="C436">
            <v>1434</v>
          </cell>
          <cell r="E436">
            <v>0</v>
          </cell>
          <cell r="F436">
            <v>0</v>
          </cell>
          <cell r="G436">
            <v>0</v>
          </cell>
          <cell r="H436">
            <v>0</v>
          </cell>
          <cell r="I436">
            <v>0</v>
          </cell>
          <cell r="J436">
            <v>0</v>
          </cell>
          <cell r="L436">
            <v>0</v>
          </cell>
          <cell r="N436">
            <v>0</v>
          </cell>
          <cell r="O436">
            <v>0</v>
          </cell>
          <cell r="P436">
            <v>0</v>
          </cell>
          <cell r="Q436">
            <v>0</v>
          </cell>
          <cell r="R436">
            <v>0</v>
          </cell>
          <cell r="S436">
            <v>0</v>
          </cell>
          <cell r="U436">
            <v>0</v>
          </cell>
          <cell r="V436">
            <v>0</v>
          </cell>
          <cell r="W436">
            <v>0</v>
          </cell>
          <cell r="X436">
            <v>0</v>
          </cell>
          <cell r="Y436">
            <v>0</v>
          </cell>
          <cell r="Z436">
            <v>0</v>
          </cell>
        </row>
        <row r="437">
          <cell r="A437">
            <v>0</v>
          </cell>
          <cell r="B437">
            <v>0</v>
          </cell>
          <cell r="C437">
            <v>1435</v>
          </cell>
          <cell r="E437">
            <v>0</v>
          </cell>
          <cell r="F437">
            <v>0</v>
          </cell>
          <cell r="G437">
            <v>0</v>
          </cell>
          <cell r="H437">
            <v>0</v>
          </cell>
          <cell r="I437">
            <v>0</v>
          </cell>
          <cell r="J437">
            <v>0</v>
          </cell>
          <cell r="L437">
            <v>0</v>
          </cell>
          <cell r="N437">
            <v>0</v>
          </cell>
          <cell r="O437">
            <v>0</v>
          </cell>
          <cell r="P437">
            <v>0</v>
          </cell>
          <cell r="Q437">
            <v>0</v>
          </cell>
          <cell r="R437">
            <v>0</v>
          </cell>
          <cell r="S437">
            <v>0</v>
          </cell>
          <cell r="U437">
            <v>0</v>
          </cell>
          <cell r="V437">
            <v>0</v>
          </cell>
          <cell r="W437">
            <v>0</v>
          </cell>
          <cell r="X437">
            <v>0</v>
          </cell>
          <cell r="Y437">
            <v>0</v>
          </cell>
          <cell r="Z437">
            <v>0</v>
          </cell>
        </row>
        <row r="438">
          <cell r="A438">
            <v>0</v>
          </cell>
          <cell r="B438">
            <v>0</v>
          </cell>
          <cell r="C438">
            <v>1436</v>
          </cell>
          <cell r="E438">
            <v>0</v>
          </cell>
          <cell r="F438">
            <v>0</v>
          </cell>
          <cell r="G438">
            <v>0</v>
          </cell>
          <cell r="H438">
            <v>0</v>
          </cell>
          <cell r="I438">
            <v>0</v>
          </cell>
          <cell r="J438">
            <v>0</v>
          </cell>
          <cell r="L438">
            <v>0</v>
          </cell>
          <cell r="N438">
            <v>0</v>
          </cell>
          <cell r="O438">
            <v>0</v>
          </cell>
          <cell r="P438">
            <v>0</v>
          </cell>
          <cell r="Q438">
            <v>0</v>
          </cell>
          <cell r="R438">
            <v>0</v>
          </cell>
          <cell r="S438">
            <v>0</v>
          </cell>
          <cell r="U438">
            <v>0</v>
          </cell>
          <cell r="V438">
            <v>0</v>
          </cell>
          <cell r="W438">
            <v>0</v>
          </cell>
          <cell r="X438">
            <v>0</v>
          </cell>
          <cell r="Y438">
            <v>0</v>
          </cell>
          <cell r="Z438">
            <v>0</v>
          </cell>
        </row>
        <row r="439">
          <cell r="A439">
            <v>0</v>
          </cell>
          <cell r="B439">
            <v>0</v>
          </cell>
          <cell r="C439">
            <v>1437</v>
          </cell>
          <cell r="E439">
            <v>0</v>
          </cell>
          <cell r="F439">
            <v>0</v>
          </cell>
          <cell r="G439">
            <v>0</v>
          </cell>
          <cell r="H439">
            <v>0</v>
          </cell>
          <cell r="I439">
            <v>0</v>
          </cell>
          <cell r="J439">
            <v>0</v>
          </cell>
          <cell r="L439">
            <v>0</v>
          </cell>
          <cell r="N439">
            <v>0</v>
          </cell>
          <cell r="O439">
            <v>0</v>
          </cell>
          <cell r="P439">
            <v>0</v>
          </cell>
          <cell r="Q439">
            <v>0</v>
          </cell>
          <cell r="R439">
            <v>0</v>
          </cell>
          <cell r="S439">
            <v>0</v>
          </cell>
          <cell r="U439">
            <v>0</v>
          </cell>
          <cell r="V439">
            <v>0</v>
          </cell>
          <cell r="W439">
            <v>0</v>
          </cell>
          <cell r="X439">
            <v>0</v>
          </cell>
          <cell r="Y439">
            <v>0</v>
          </cell>
          <cell r="Z439">
            <v>0</v>
          </cell>
        </row>
        <row r="440">
          <cell r="A440">
            <v>0</v>
          </cell>
          <cell r="B440">
            <v>0</v>
          </cell>
          <cell r="C440">
            <v>1438</v>
          </cell>
          <cell r="E440">
            <v>0</v>
          </cell>
          <cell r="F440">
            <v>0</v>
          </cell>
          <cell r="G440">
            <v>0</v>
          </cell>
          <cell r="H440">
            <v>0</v>
          </cell>
          <cell r="I440">
            <v>0</v>
          </cell>
          <cell r="J440">
            <v>0</v>
          </cell>
          <cell r="L440">
            <v>0</v>
          </cell>
          <cell r="N440">
            <v>0</v>
          </cell>
          <cell r="O440">
            <v>0</v>
          </cell>
          <cell r="P440">
            <v>0</v>
          </cell>
          <cell r="Q440">
            <v>0</v>
          </cell>
          <cell r="R440">
            <v>0</v>
          </cell>
          <cell r="S440">
            <v>0</v>
          </cell>
          <cell r="U440">
            <v>0</v>
          </cell>
          <cell r="V440">
            <v>0</v>
          </cell>
          <cell r="W440">
            <v>0</v>
          </cell>
          <cell r="X440">
            <v>0</v>
          </cell>
          <cell r="Y440">
            <v>0</v>
          </cell>
          <cell r="Z440">
            <v>0</v>
          </cell>
        </row>
        <row r="441">
          <cell r="A441">
            <v>0</v>
          </cell>
          <cell r="B441">
            <v>0</v>
          </cell>
          <cell r="C441">
            <v>1439</v>
          </cell>
          <cell r="E441">
            <v>0</v>
          </cell>
          <cell r="F441">
            <v>0</v>
          </cell>
          <cell r="G441">
            <v>0</v>
          </cell>
          <cell r="H441">
            <v>0</v>
          </cell>
          <cell r="I441">
            <v>0</v>
          </cell>
          <cell r="J441">
            <v>0</v>
          </cell>
          <cell r="L441">
            <v>0</v>
          </cell>
          <cell r="N441">
            <v>0</v>
          </cell>
          <cell r="O441">
            <v>0</v>
          </cell>
          <cell r="P441">
            <v>0</v>
          </cell>
          <cell r="Q441">
            <v>0</v>
          </cell>
          <cell r="R441">
            <v>0</v>
          </cell>
          <cell r="S441">
            <v>0</v>
          </cell>
          <cell r="U441">
            <v>0</v>
          </cell>
          <cell r="V441">
            <v>0</v>
          </cell>
          <cell r="W441">
            <v>0</v>
          </cell>
          <cell r="X441">
            <v>0</v>
          </cell>
          <cell r="Y441">
            <v>0</v>
          </cell>
          <cell r="Z441">
            <v>0</v>
          </cell>
        </row>
        <row r="442">
          <cell r="A442">
            <v>0</v>
          </cell>
          <cell r="B442">
            <v>0</v>
          </cell>
          <cell r="C442">
            <v>1440</v>
          </cell>
          <cell r="E442">
            <v>0</v>
          </cell>
          <cell r="F442">
            <v>0</v>
          </cell>
          <cell r="G442">
            <v>0</v>
          </cell>
          <cell r="H442">
            <v>0</v>
          </cell>
          <cell r="I442">
            <v>0</v>
          </cell>
          <cell r="J442">
            <v>0</v>
          </cell>
          <cell r="L442">
            <v>0</v>
          </cell>
          <cell r="N442">
            <v>0</v>
          </cell>
          <cell r="O442">
            <v>0</v>
          </cell>
          <cell r="P442">
            <v>0</v>
          </cell>
          <cell r="Q442">
            <v>0</v>
          </cell>
          <cell r="R442">
            <v>0</v>
          </cell>
          <cell r="S442">
            <v>0</v>
          </cell>
          <cell r="U442">
            <v>0</v>
          </cell>
          <cell r="V442">
            <v>0</v>
          </cell>
          <cell r="W442">
            <v>0</v>
          </cell>
          <cell r="X442">
            <v>0</v>
          </cell>
          <cell r="Y442">
            <v>0</v>
          </cell>
          <cell r="Z442">
            <v>0</v>
          </cell>
        </row>
        <row r="443">
          <cell r="A443">
            <v>0</v>
          </cell>
          <cell r="B443">
            <v>0</v>
          </cell>
          <cell r="C443">
            <v>1441</v>
          </cell>
          <cell r="E443">
            <v>0</v>
          </cell>
          <cell r="F443">
            <v>0</v>
          </cell>
          <cell r="G443">
            <v>0</v>
          </cell>
          <cell r="H443">
            <v>0</v>
          </cell>
          <cell r="I443">
            <v>0</v>
          </cell>
          <cell r="J443">
            <v>0</v>
          </cell>
          <cell r="L443">
            <v>0</v>
          </cell>
          <cell r="N443">
            <v>0</v>
          </cell>
          <cell r="O443">
            <v>0</v>
          </cell>
          <cell r="P443">
            <v>0</v>
          </cell>
          <cell r="Q443">
            <v>0</v>
          </cell>
          <cell r="R443">
            <v>0</v>
          </cell>
          <cell r="S443">
            <v>0</v>
          </cell>
          <cell r="U443">
            <v>0</v>
          </cell>
          <cell r="V443">
            <v>0</v>
          </cell>
          <cell r="W443">
            <v>0</v>
          </cell>
          <cell r="X443">
            <v>0</v>
          </cell>
          <cell r="Y443">
            <v>0</v>
          </cell>
          <cell r="Z443">
            <v>0</v>
          </cell>
        </row>
        <row r="444">
          <cell r="A444">
            <v>0</v>
          </cell>
          <cell r="B444">
            <v>0</v>
          </cell>
          <cell r="C444">
            <v>1442</v>
          </cell>
          <cell r="E444">
            <v>0</v>
          </cell>
          <cell r="F444">
            <v>0</v>
          </cell>
          <cell r="G444">
            <v>0</v>
          </cell>
          <cell r="H444">
            <v>0</v>
          </cell>
          <cell r="I444">
            <v>0</v>
          </cell>
          <cell r="J444">
            <v>0</v>
          </cell>
          <cell r="L444">
            <v>0</v>
          </cell>
          <cell r="N444">
            <v>0</v>
          </cell>
          <cell r="O444">
            <v>0</v>
          </cell>
          <cell r="P444">
            <v>0</v>
          </cell>
          <cell r="Q444">
            <v>0</v>
          </cell>
          <cell r="R444">
            <v>0</v>
          </cell>
          <cell r="S444">
            <v>0</v>
          </cell>
          <cell r="U444">
            <v>0</v>
          </cell>
          <cell r="V444">
            <v>0</v>
          </cell>
          <cell r="W444">
            <v>0</v>
          </cell>
          <cell r="X444">
            <v>0</v>
          </cell>
          <cell r="Y444">
            <v>0</v>
          </cell>
          <cell r="Z444">
            <v>0</v>
          </cell>
        </row>
        <row r="445">
          <cell r="A445">
            <v>0</v>
          </cell>
          <cell r="B445">
            <v>0</v>
          </cell>
          <cell r="C445">
            <v>1443</v>
          </cell>
          <cell r="E445">
            <v>0</v>
          </cell>
          <cell r="F445">
            <v>0</v>
          </cell>
          <cell r="G445">
            <v>0</v>
          </cell>
          <cell r="H445">
            <v>0</v>
          </cell>
          <cell r="I445">
            <v>0</v>
          </cell>
          <cell r="J445">
            <v>0</v>
          </cell>
          <cell r="L445">
            <v>0</v>
          </cell>
          <cell r="N445">
            <v>0</v>
          </cell>
          <cell r="O445">
            <v>0</v>
          </cell>
          <cell r="P445">
            <v>0</v>
          </cell>
          <cell r="Q445">
            <v>0</v>
          </cell>
          <cell r="R445">
            <v>0</v>
          </cell>
          <cell r="S445">
            <v>0</v>
          </cell>
          <cell r="U445">
            <v>0</v>
          </cell>
          <cell r="V445">
            <v>0</v>
          </cell>
          <cell r="W445">
            <v>0</v>
          </cell>
          <cell r="X445">
            <v>0</v>
          </cell>
          <cell r="Y445">
            <v>0</v>
          </cell>
          <cell r="Z445">
            <v>0</v>
          </cell>
        </row>
        <row r="446">
          <cell r="A446">
            <v>0</v>
          </cell>
          <cell r="B446">
            <v>0</v>
          </cell>
          <cell r="C446">
            <v>1444</v>
          </cell>
          <cell r="E446">
            <v>0</v>
          </cell>
          <cell r="F446">
            <v>0</v>
          </cell>
          <cell r="G446">
            <v>0</v>
          </cell>
          <cell r="H446">
            <v>0</v>
          </cell>
          <cell r="I446">
            <v>0</v>
          </cell>
          <cell r="J446">
            <v>0</v>
          </cell>
          <cell r="L446">
            <v>0</v>
          </cell>
          <cell r="N446">
            <v>0</v>
          </cell>
          <cell r="O446">
            <v>0</v>
          </cell>
          <cell r="P446">
            <v>0</v>
          </cell>
          <cell r="Q446">
            <v>0</v>
          </cell>
          <cell r="R446">
            <v>0</v>
          </cell>
          <cell r="S446">
            <v>0</v>
          </cell>
          <cell r="U446">
            <v>0</v>
          </cell>
          <cell r="V446">
            <v>0</v>
          </cell>
          <cell r="W446">
            <v>0</v>
          </cell>
          <cell r="X446">
            <v>0</v>
          </cell>
          <cell r="Y446">
            <v>0</v>
          </cell>
          <cell r="Z446">
            <v>0</v>
          </cell>
        </row>
        <row r="447">
          <cell r="A447">
            <v>0</v>
          </cell>
          <cell r="B447">
            <v>0</v>
          </cell>
          <cell r="C447">
            <v>1445</v>
          </cell>
          <cell r="E447">
            <v>0</v>
          </cell>
          <cell r="F447">
            <v>0</v>
          </cell>
          <cell r="G447">
            <v>0</v>
          </cell>
          <cell r="H447">
            <v>0</v>
          </cell>
          <cell r="I447">
            <v>0</v>
          </cell>
          <cell r="J447">
            <v>0</v>
          </cell>
          <cell r="L447">
            <v>0</v>
          </cell>
          <cell r="N447">
            <v>0</v>
          </cell>
          <cell r="O447">
            <v>0</v>
          </cell>
          <cell r="P447">
            <v>0</v>
          </cell>
          <cell r="Q447">
            <v>0</v>
          </cell>
          <cell r="R447">
            <v>0</v>
          </cell>
          <cell r="S447">
            <v>0</v>
          </cell>
          <cell r="U447">
            <v>0</v>
          </cell>
          <cell r="V447">
            <v>0</v>
          </cell>
          <cell r="W447">
            <v>0</v>
          </cell>
          <cell r="X447">
            <v>0</v>
          </cell>
          <cell r="Y447">
            <v>0</v>
          </cell>
          <cell r="Z447">
            <v>0</v>
          </cell>
        </row>
        <row r="448">
          <cell r="A448">
            <v>0</v>
          </cell>
          <cell r="B448">
            <v>0</v>
          </cell>
          <cell r="C448">
            <v>1446</v>
          </cell>
          <cell r="E448">
            <v>0</v>
          </cell>
          <cell r="F448">
            <v>0</v>
          </cell>
          <cell r="G448">
            <v>0</v>
          </cell>
          <cell r="H448">
            <v>0</v>
          </cell>
          <cell r="I448">
            <v>0</v>
          </cell>
          <cell r="J448">
            <v>0</v>
          </cell>
          <cell r="L448">
            <v>0</v>
          </cell>
          <cell r="N448">
            <v>0</v>
          </cell>
          <cell r="O448">
            <v>0</v>
          </cell>
          <cell r="P448">
            <v>0</v>
          </cell>
          <cell r="Q448">
            <v>0</v>
          </cell>
          <cell r="R448">
            <v>0</v>
          </cell>
          <cell r="S448">
            <v>0</v>
          </cell>
          <cell r="U448">
            <v>0</v>
          </cell>
          <cell r="V448">
            <v>0</v>
          </cell>
          <cell r="W448">
            <v>0</v>
          </cell>
          <cell r="X448">
            <v>0</v>
          </cell>
          <cell r="Y448">
            <v>0</v>
          </cell>
          <cell r="Z448">
            <v>0</v>
          </cell>
        </row>
        <row r="449">
          <cell r="A449">
            <v>0</v>
          </cell>
          <cell r="B449">
            <v>0</v>
          </cell>
          <cell r="C449">
            <v>1447</v>
          </cell>
          <cell r="E449">
            <v>0</v>
          </cell>
          <cell r="F449">
            <v>0</v>
          </cell>
          <cell r="G449">
            <v>0</v>
          </cell>
          <cell r="H449">
            <v>0</v>
          </cell>
          <cell r="I449">
            <v>0</v>
          </cell>
          <cell r="J449">
            <v>0</v>
          </cell>
          <cell r="L449">
            <v>0</v>
          </cell>
          <cell r="N449">
            <v>0</v>
          </cell>
          <cell r="O449">
            <v>0</v>
          </cell>
          <cell r="P449">
            <v>0</v>
          </cell>
          <cell r="Q449">
            <v>0</v>
          </cell>
          <cell r="R449">
            <v>0</v>
          </cell>
          <cell r="S449">
            <v>0</v>
          </cell>
          <cell r="U449">
            <v>0</v>
          </cell>
          <cell r="V449">
            <v>0</v>
          </cell>
          <cell r="W449">
            <v>0</v>
          </cell>
          <cell r="X449">
            <v>0</v>
          </cell>
          <cell r="Y449">
            <v>0</v>
          </cell>
          <cell r="Z449">
            <v>0</v>
          </cell>
        </row>
        <row r="450">
          <cell r="A450">
            <v>0</v>
          </cell>
          <cell r="B450">
            <v>0</v>
          </cell>
          <cell r="C450">
            <v>1448</v>
          </cell>
          <cell r="E450">
            <v>0</v>
          </cell>
          <cell r="F450">
            <v>0</v>
          </cell>
          <cell r="G450">
            <v>0</v>
          </cell>
          <cell r="H450">
            <v>0</v>
          </cell>
          <cell r="I450">
            <v>0</v>
          </cell>
          <cell r="J450">
            <v>0</v>
          </cell>
          <cell r="L450">
            <v>0</v>
          </cell>
          <cell r="N450">
            <v>0</v>
          </cell>
          <cell r="O450">
            <v>0</v>
          </cell>
          <cell r="P450">
            <v>0</v>
          </cell>
          <cell r="Q450">
            <v>0</v>
          </cell>
          <cell r="R450">
            <v>0</v>
          </cell>
          <cell r="S450">
            <v>0</v>
          </cell>
          <cell r="U450">
            <v>0</v>
          </cell>
          <cell r="V450">
            <v>0</v>
          </cell>
          <cell r="W450">
            <v>0</v>
          </cell>
          <cell r="X450">
            <v>0</v>
          </cell>
          <cell r="Y450">
            <v>0</v>
          </cell>
          <cell r="Z450">
            <v>0</v>
          </cell>
        </row>
        <row r="451">
          <cell r="A451">
            <v>0</v>
          </cell>
          <cell r="B451">
            <v>0</v>
          </cell>
          <cell r="C451">
            <v>1449</v>
          </cell>
          <cell r="E451">
            <v>0</v>
          </cell>
          <cell r="F451">
            <v>0</v>
          </cell>
          <cell r="G451">
            <v>0</v>
          </cell>
          <cell r="H451">
            <v>0</v>
          </cell>
          <cell r="I451">
            <v>0</v>
          </cell>
          <cell r="J451">
            <v>0</v>
          </cell>
          <cell r="L451">
            <v>0</v>
          </cell>
          <cell r="N451">
            <v>0</v>
          </cell>
          <cell r="O451">
            <v>0</v>
          </cell>
          <cell r="P451">
            <v>0</v>
          </cell>
          <cell r="Q451">
            <v>0</v>
          </cell>
          <cell r="R451">
            <v>0</v>
          </cell>
          <cell r="S451">
            <v>0</v>
          </cell>
          <cell r="U451">
            <v>0</v>
          </cell>
          <cell r="V451">
            <v>0</v>
          </cell>
          <cell r="W451">
            <v>0</v>
          </cell>
          <cell r="X451">
            <v>0</v>
          </cell>
          <cell r="Y451">
            <v>0</v>
          </cell>
          <cell r="Z451">
            <v>0</v>
          </cell>
        </row>
        <row r="452">
          <cell r="A452">
            <v>0</v>
          </cell>
          <cell r="B452">
            <v>0</v>
          </cell>
          <cell r="C452">
            <v>1450</v>
          </cell>
          <cell r="E452">
            <v>0</v>
          </cell>
          <cell r="F452">
            <v>0</v>
          </cell>
          <cell r="G452">
            <v>0</v>
          </cell>
          <cell r="H452">
            <v>0</v>
          </cell>
          <cell r="I452">
            <v>0</v>
          </cell>
          <cell r="J452">
            <v>0</v>
          </cell>
          <cell r="L452">
            <v>0</v>
          </cell>
          <cell r="N452">
            <v>0</v>
          </cell>
          <cell r="O452">
            <v>0</v>
          </cell>
          <cell r="P452">
            <v>0</v>
          </cell>
          <cell r="Q452">
            <v>0</v>
          </cell>
          <cell r="R452">
            <v>0</v>
          </cell>
          <cell r="S452">
            <v>0</v>
          </cell>
          <cell r="U452">
            <v>0</v>
          </cell>
          <cell r="V452">
            <v>0</v>
          </cell>
          <cell r="W452">
            <v>0</v>
          </cell>
          <cell r="X452">
            <v>0</v>
          </cell>
          <cell r="Y452">
            <v>0</v>
          </cell>
          <cell r="Z452">
            <v>0</v>
          </cell>
        </row>
        <row r="453">
          <cell r="A453">
            <v>0</v>
          </cell>
          <cell r="B453">
            <v>0</v>
          </cell>
          <cell r="C453">
            <v>1451</v>
          </cell>
          <cell r="E453">
            <v>0</v>
          </cell>
          <cell r="F453">
            <v>0</v>
          </cell>
          <cell r="G453">
            <v>0</v>
          </cell>
          <cell r="H453">
            <v>0</v>
          </cell>
          <cell r="I453">
            <v>0</v>
          </cell>
          <cell r="J453">
            <v>0</v>
          </cell>
          <cell r="L453">
            <v>0</v>
          </cell>
          <cell r="N453">
            <v>0</v>
          </cell>
          <cell r="O453">
            <v>0</v>
          </cell>
          <cell r="P453">
            <v>0</v>
          </cell>
          <cell r="Q453">
            <v>0</v>
          </cell>
          <cell r="R453">
            <v>0</v>
          </cell>
          <cell r="S453">
            <v>0</v>
          </cell>
          <cell r="U453">
            <v>0</v>
          </cell>
          <cell r="V453">
            <v>0</v>
          </cell>
          <cell r="W453">
            <v>0</v>
          </cell>
          <cell r="X453">
            <v>0</v>
          </cell>
          <cell r="Y453">
            <v>0</v>
          </cell>
          <cell r="Z453">
            <v>0</v>
          </cell>
        </row>
        <row r="454">
          <cell r="A454">
            <v>0</v>
          </cell>
          <cell r="B454">
            <v>0</v>
          </cell>
          <cell r="C454">
            <v>1452</v>
          </cell>
          <cell r="E454">
            <v>0</v>
          </cell>
          <cell r="F454">
            <v>0</v>
          </cell>
          <cell r="G454">
            <v>0</v>
          </cell>
          <cell r="H454">
            <v>0</v>
          </cell>
          <cell r="I454">
            <v>0</v>
          </cell>
          <cell r="J454">
            <v>0</v>
          </cell>
          <cell r="L454">
            <v>0</v>
          </cell>
          <cell r="N454">
            <v>0</v>
          </cell>
          <cell r="O454">
            <v>0</v>
          </cell>
          <cell r="P454">
            <v>0</v>
          </cell>
          <cell r="Q454">
            <v>0</v>
          </cell>
          <cell r="R454">
            <v>0</v>
          </cell>
          <cell r="S454">
            <v>0</v>
          </cell>
          <cell r="U454">
            <v>0</v>
          </cell>
          <cell r="V454">
            <v>0</v>
          </cell>
          <cell r="W454">
            <v>0</v>
          </cell>
          <cell r="X454">
            <v>0</v>
          </cell>
          <cell r="Y454">
            <v>0</v>
          </cell>
          <cell r="Z454">
            <v>0</v>
          </cell>
        </row>
        <row r="455">
          <cell r="A455">
            <v>0</v>
          </cell>
          <cell r="B455">
            <v>0</v>
          </cell>
          <cell r="C455">
            <v>1453</v>
          </cell>
          <cell r="E455">
            <v>0</v>
          </cell>
          <cell r="F455">
            <v>0</v>
          </cell>
          <cell r="G455">
            <v>0</v>
          </cell>
          <cell r="H455">
            <v>0</v>
          </cell>
          <cell r="I455">
            <v>0</v>
          </cell>
          <cell r="J455">
            <v>0</v>
          </cell>
          <cell r="L455">
            <v>0</v>
          </cell>
          <cell r="N455">
            <v>0</v>
          </cell>
          <cell r="O455">
            <v>0</v>
          </cell>
          <cell r="P455">
            <v>0</v>
          </cell>
          <cell r="Q455">
            <v>0</v>
          </cell>
          <cell r="R455">
            <v>0</v>
          </cell>
          <cell r="S455">
            <v>0</v>
          </cell>
          <cell r="U455">
            <v>0</v>
          </cell>
          <cell r="V455">
            <v>0</v>
          </cell>
          <cell r="W455">
            <v>0</v>
          </cell>
          <cell r="X455">
            <v>0</v>
          </cell>
          <cell r="Y455">
            <v>0</v>
          </cell>
          <cell r="Z455">
            <v>0</v>
          </cell>
        </row>
        <row r="456">
          <cell r="A456">
            <v>0</v>
          </cell>
          <cell r="B456">
            <v>0</v>
          </cell>
          <cell r="C456">
            <v>1454</v>
          </cell>
          <cell r="E456">
            <v>0</v>
          </cell>
          <cell r="F456">
            <v>0</v>
          </cell>
          <cell r="G456">
            <v>0</v>
          </cell>
          <cell r="H456">
            <v>0</v>
          </cell>
          <cell r="I456">
            <v>0</v>
          </cell>
          <cell r="J456">
            <v>0</v>
          </cell>
          <cell r="L456">
            <v>0</v>
          </cell>
          <cell r="N456">
            <v>0</v>
          </cell>
          <cell r="O456">
            <v>0</v>
          </cell>
          <cell r="P456">
            <v>0</v>
          </cell>
          <cell r="Q456">
            <v>0</v>
          </cell>
          <cell r="R456">
            <v>0</v>
          </cell>
          <cell r="S456">
            <v>0</v>
          </cell>
          <cell r="U456">
            <v>0</v>
          </cell>
          <cell r="V456">
            <v>0</v>
          </cell>
          <cell r="W456">
            <v>0</v>
          </cell>
          <cell r="X456">
            <v>0</v>
          </cell>
          <cell r="Y456">
            <v>0</v>
          </cell>
          <cell r="Z456">
            <v>0</v>
          </cell>
        </row>
        <row r="457">
          <cell r="A457">
            <v>0</v>
          </cell>
          <cell r="B457">
            <v>0</v>
          </cell>
          <cell r="C457">
            <v>1455</v>
          </cell>
          <cell r="E457">
            <v>0</v>
          </cell>
          <cell r="F457">
            <v>0</v>
          </cell>
          <cell r="G457">
            <v>0</v>
          </cell>
          <cell r="H457">
            <v>0</v>
          </cell>
          <cell r="I457">
            <v>0</v>
          </cell>
          <cell r="J457">
            <v>0</v>
          </cell>
          <cell r="L457">
            <v>0</v>
          </cell>
          <cell r="N457">
            <v>0</v>
          </cell>
          <cell r="O457">
            <v>0</v>
          </cell>
          <cell r="P457">
            <v>0</v>
          </cell>
          <cell r="Q457">
            <v>0</v>
          </cell>
          <cell r="R457">
            <v>0</v>
          </cell>
          <cell r="S457">
            <v>0</v>
          </cell>
          <cell r="U457">
            <v>0</v>
          </cell>
          <cell r="V457">
            <v>0</v>
          </cell>
          <cell r="W457">
            <v>0</v>
          </cell>
          <cell r="X457">
            <v>0</v>
          </cell>
          <cell r="Y457">
            <v>0</v>
          </cell>
          <cell r="Z457">
            <v>0</v>
          </cell>
        </row>
        <row r="458">
          <cell r="A458">
            <v>0</v>
          </cell>
          <cell r="B458">
            <v>0</v>
          </cell>
          <cell r="C458">
            <v>1456</v>
          </cell>
          <cell r="E458">
            <v>0</v>
          </cell>
          <cell r="F458">
            <v>0</v>
          </cell>
          <cell r="G458">
            <v>0</v>
          </cell>
          <cell r="H458">
            <v>0</v>
          </cell>
          <cell r="I458">
            <v>0</v>
          </cell>
          <cell r="J458">
            <v>0</v>
          </cell>
          <cell r="L458">
            <v>0</v>
          </cell>
          <cell r="N458">
            <v>0</v>
          </cell>
          <cell r="O458">
            <v>0</v>
          </cell>
          <cell r="P458">
            <v>0</v>
          </cell>
          <cell r="Q458">
            <v>0</v>
          </cell>
          <cell r="R458">
            <v>0</v>
          </cell>
          <cell r="S458">
            <v>0</v>
          </cell>
          <cell r="U458">
            <v>0</v>
          </cell>
          <cell r="V458">
            <v>0</v>
          </cell>
          <cell r="W458">
            <v>0</v>
          </cell>
          <cell r="X458">
            <v>0</v>
          </cell>
          <cell r="Y458">
            <v>0</v>
          </cell>
          <cell r="Z458">
            <v>0</v>
          </cell>
        </row>
        <row r="459">
          <cell r="A459">
            <v>0</v>
          </cell>
          <cell r="B459">
            <v>0</v>
          </cell>
          <cell r="C459">
            <v>1457</v>
          </cell>
          <cell r="E459">
            <v>0</v>
          </cell>
          <cell r="F459">
            <v>0</v>
          </cell>
          <cell r="G459">
            <v>0</v>
          </cell>
          <cell r="H459">
            <v>0</v>
          </cell>
          <cell r="I459">
            <v>0</v>
          </cell>
          <cell r="J459">
            <v>0</v>
          </cell>
          <cell r="L459">
            <v>0</v>
          </cell>
          <cell r="N459">
            <v>0</v>
          </cell>
          <cell r="O459">
            <v>0</v>
          </cell>
          <cell r="P459">
            <v>0</v>
          </cell>
          <cell r="Q459">
            <v>0</v>
          </cell>
          <cell r="R459">
            <v>0</v>
          </cell>
          <cell r="S459">
            <v>0</v>
          </cell>
          <cell r="U459">
            <v>0</v>
          </cell>
          <cell r="V459">
            <v>0</v>
          </cell>
          <cell r="W459">
            <v>0</v>
          </cell>
          <cell r="X459">
            <v>0</v>
          </cell>
          <cell r="Y459">
            <v>0</v>
          </cell>
          <cell r="Z459">
            <v>0</v>
          </cell>
        </row>
        <row r="460">
          <cell r="A460">
            <v>0</v>
          </cell>
          <cell r="B460">
            <v>0</v>
          </cell>
          <cell r="C460">
            <v>1458</v>
          </cell>
          <cell r="E460">
            <v>0</v>
          </cell>
          <cell r="F460">
            <v>0</v>
          </cell>
          <cell r="G460">
            <v>0</v>
          </cell>
          <cell r="H460">
            <v>0</v>
          </cell>
          <cell r="I460">
            <v>0</v>
          </cell>
          <cell r="J460">
            <v>0</v>
          </cell>
          <cell r="L460">
            <v>0</v>
          </cell>
          <cell r="N460">
            <v>0</v>
          </cell>
          <cell r="O460">
            <v>0</v>
          </cell>
          <cell r="P460">
            <v>0</v>
          </cell>
          <cell r="Q460">
            <v>0</v>
          </cell>
          <cell r="R460">
            <v>0</v>
          </cell>
          <cell r="S460">
            <v>0</v>
          </cell>
          <cell r="U460">
            <v>0</v>
          </cell>
          <cell r="V460">
            <v>0</v>
          </cell>
          <cell r="W460">
            <v>0</v>
          </cell>
          <cell r="X460">
            <v>0</v>
          </cell>
          <cell r="Y460">
            <v>0</v>
          </cell>
          <cell r="Z460">
            <v>0</v>
          </cell>
        </row>
        <row r="461">
          <cell r="A461">
            <v>0</v>
          </cell>
          <cell r="B461">
            <v>0</v>
          </cell>
          <cell r="C461">
            <v>1459</v>
          </cell>
          <cell r="E461">
            <v>0</v>
          </cell>
          <cell r="F461">
            <v>0</v>
          </cell>
          <cell r="G461">
            <v>0</v>
          </cell>
          <cell r="H461">
            <v>0</v>
          </cell>
          <cell r="I461">
            <v>0</v>
          </cell>
          <cell r="J461">
            <v>0</v>
          </cell>
          <cell r="L461">
            <v>0</v>
          </cell>
          <cell r="N461">
            <v>0</v>
          </cell>
          <cell r="O461">
            <v>0</v>
          </cell>
          <cell r="P461">
            <v>0</v>
          </cell>
          <cell r="Q461">
            <v>0</v>
          </cell>
          <cell r="R461">
            <v>0</v>
          </cell>
          <cell r="S461">
            <v>0</v>
          </cell>
          <cell r="U461">
            <v>0</v>
          </cell>
          <cell r="V461">
            <v>0</v>
          </cell>
          <cell r="W461">
            <v>0</v>
          </cell>
          <cell r="X461">
            <v>0</v>
          </cell>
          <cell r="Y461">
            <v>0</v>
          </cell>
          <cell r="Z461">
            <v>0</v>
          </cell>
        </row>
        <row r="462">
          <cell r="A462">
            <v>0</v>
          </cell>
          <cell r="B462">
            <v>0</v>
          </cell>
          <cell r="C462">
            <v>1460</v>
          </cell>
          <cell r="E462">
            <v>0</v>
          </cell>
          <cell r="F462">
            <v>0</v>
          </cell>
          <cell r="G462">
            <v>0</v>
          </cell>
          <cell r="H462">
            <v>0</v>
          </cell>
          <cell r="I462">
            <v>0</v>
          </cell>
          <cell r="J462">
            <v>0</v>
          </cell>
          <cell r="L462">
            <v>0</v>
          </cell>
          <cell r="N462">
            <v>0</v>
          </cell>
          <cell r="O462">
            <v>0</v>
          </cell>
          <cell r="P462">
            <v>0</v>
          </cell>
          <cell r="Q462">
            <v>0</v>
          </cell>
          <cell r="R462">
            <v>0</v>
          </cell>
          <cell r="S462">
            <v>0</v>
          </cell>
          <cell r="U462">
            <v>0</v>
          </cell>
          <cell r="V462">
            <v>0</v>
          </cell>
          <cell r="W462">
            <v>0</v>
          </cell>
          <cell r="X462">
            <v>0</v>
          </cell>
          <cell r="Y462">
            <v>0</v>
          </cell>
          <cell r="Z462">
            <v>0</v>
          </cell>
        </row>
        <row r="463">
          <cell r="A463">
            <v>0</v>
          </cell>
          <cell r="B463">
            <v>0</v>
          </cell>
          <cell r="C463">
            <v>1461</v>
          </cell>
          <cell r="E463">
            <v>0</v>
          </cell>
          <cell r="F463">
            <v>0</v>
          </cell>
          <cell r="G463">
            <v>0</v>
          </cell>
          <cell r="H463">
            <v>0</v>
          </cell>
          <cell r="I463">
            <v>0</v>
          </cell>
          <cell r="J463">
            <v>0</v>
          </cell>
          <cell r="L463">
            <v>0</v>
          </cell>
          <cell r="N463">
            <v>0</v>
          </cell>
          <cell r="O463">
            <v>0</v>
          </cell>
          <cell r="P463">
            <v>0</v>
          </cell>
          <cell r="Q463">
            <v>0</v>
          </cell>
          <cell r="R463">
            <v>0</v>
          </cell>
          <cell r="S463">
            <v>0</v>
          </cell>
          <cell r="U463">
            <v>0</v>
          </cell>
          <cell r="V463">
            <v>0</v>
          </cell>
          <cell r="W463">
            <v>0</v>
          </cell>
          <cell r="X463">
            <v>0</v>
          </cell>
          <cell r="Y463">
            <v>0</v>
          </cell>
          <cell r="Z463">
            <v>0</v>
          </cell>
        </row>
        <row r="464">
          <cell r="A464">
            <v>0</v>
          </cell>
          <cell r="B464">
            <v>0</v>
          </cell>
          <cell r="C464">
            <v>1462</v>
          </cell>
          <cell r="E464">
            <v>0</v>
          </cell>
          <cell r="F464">
            <v>0</v>
          </cell>
          <cell r="G464">
            <v>0</v>
          </cell>
          <cell r="H464">
            <v>0</v>
          </cell>
          <cell r="I464">
            <v>0</v>
          </cell>
          <cell r="J464">
            <v>0</v>
          </cell>
          <cell r="L464">
            <v>0</v>
          </cell>
          <cell r="N464">
            <v>0</v>
          </cell>
          <cell r="O464">
            <v>0</v>
          </cell>
          <cell r="P464">
            <v>0</v>
          </cell>
          <cell r="Q464">
            <v>0</v>
          </cell>
          <cell r="R464">
            <v>0</v>
          </cell>
          <cell r="S464">
            <v>0</v>
          </cell>
          <cell r="U464">
            <v>0</v>
          </cell>
          <cell r="V464">
            <v>0</v>
          </cell>
          <cell r="W464">
            <v>0</v>
          </cell>
          <cell r="X464">
            <v>0</v>
          </cell>
          <cell r="Y464">
            <v>0</v>
          </cell>
          <cell r="Z464">
            <v>0</v>
          </cell>
        </row>
        <row r="465">
          <cell r="A465">
            <v>0</v>
          </cell>
          <cell r="B465">
            <v>0</v>
          </cell>
          <cell r="C465">
            <v>1463</v>
          </cell>
          <cell r="E465">
            <v>0</v>
          </cell>
          <cell r="F465">
            <v>0</v>
          </cell>
          <cell r="G465">
            <v>0</v>
          </cell>
          <cell r="H465">
            <v>0</v>
          </cell>
          <cell r="I465">
            <v>0</v>
          </cell>
          <cell r="J465">
            <v>0</v>
          </cell>
          <cell r="L465">
            <v>0</v>
          </cell>
          <cell r="N465">
            <v>0</v>
          </cell>
          <cell r="O465">
            <v>0</v>
          </cell>
          <cell r="P465">
            <v>0</v>
          </cell>
          <cell r="Q465">
            <v>0</v>
          </cell>
          <cell r="R465">
            <v>0</v>
          </cell>
          <cell r="S465">
            <v>0</v>
          </cell>
          <cell r="U465">
            <v>0</v>
          </cell>
          <cell r="V465">
            <v>0</v>
          </cell>
          <cell r="W465">
            <v>0</v>
          </cell>
          <cell r="X465">
            <v>0</v>
          </cell>
          <cell r="Y465">
            <v>0</v>
          </cell>
          <cell r="Z465">
            <v>0</v>
          </cell>
        </row>
        <row r="466">
          <cell r="A466">
            <v>0</v>
          </cell>
          <cell r="B466">
            <v>0</v>
          </cell>
          <cell r="C466">
            <v>1464</v>
          </cell>
          <cell r="E466">
            <v>0</v>
          </cell>
          <cell r="F466">
            <v>0</v>
          </cell>
          <cell r="G466">
            <v>0</v>
          </cell>
          <cell r="H466">
            <v>0</v>
          </cell>
          <cell r="I466">
            <v>0</v>
          </cell>
          <cell r="J466">
            <v>0</v>
          </cell>
          <cell r="L466">
            <v>0</v>
          </cell>
          <cell r="N466">
            <v>0</v>
          </cell>
          <cell r="O466">
            <v>0</v>
          </cell>
          <cell r="P466">
            <v>0</v>
          </cell>
          <cell r="Q466">
            <v>0</v>
          </cell>
          <cell r="R466">
            <v>0</v>
          </cell>
          <cell r="S466">
            <v>0</v>
          </cell>
          <cell r="U466">
            <v>0</v>
          </cell>
          <cell r="V466">
            <v>0</v>
          </cell>
          <cell r="W466">
            <v>0</v>
          </cell>
          <cell r="X466">
            <v>0</v>
          </cell>
          <cell r="Y466">
            <v>0</v>
          </cell>
          <cell r="Z466">
            <v>0</v>
          </cell>
        </row>
        <row r="467">
          <cell r="A467">
            <v>0</v>
          </cell>
          <cell r="B467">
            <v>0</v>
          </cell>
          <cell r="C467">
            <v>1465</v>
          </cell>
          <cell r="E467">
            <v>0</v>
          </cell>
          <cell r="F467">
            <v>0</v>
          </cell>
          <cell r="G467">
            <v>0</v>
          </cell>
          <cell r="H467">
            <v>0</v>
          </cell>
          <cell r="I467">
            <v>0</v>
          </cell>
          <cell r="J467">
            <v>0</v>
          </cell>
          <cell r="L467">
            <v>0</v>
          </cell>
          <cell r="N467">
            <v>0</v>
          </cell>
          <cell r="O467">
            <v>0</v>
          </cell>
          <cell r="P467">
            <v>0</v>
          </cell>
          <cell r="Q467">
            <v>0</v>
          </cell>
          <cell r="R467">
            <v>0</v>
          </cell>
          <cell r="S467">
            <v>0</v>
          </cell>
          <cell r="U467">
            <v>0</v>
          </cell>
          <cell r="V467">
            <v>0</v>
          </cell>
          <cell r="W467">
            <v>0</v>
          </cell>
          <cell r="X467">
            <v>0</v>
          </cell>
          <cell r="Y467">
            <v>0</v>
          </cell>
          <cell r="Z467">
            <v>0</v>
          </cell>
        </row>
        <row r="468">
          <cell r="A468">
            <v>0</v>
          </cell>
          <cell r="B468">
            <v>0</v>
          </cell>
          <cell r="C468">
            <v>1466</v>
          </cell>
          <cell r="E468">
            <v>0</v>
          </cell>
          <cell r="F468">
            <v>0</v>
          </cell>
          <cell r="G468">
            <v>0</v>
          </cell>
          <cell r="H468">
            <v>0</v>
          </cell>
          <cell r="I468">
            <v>0</v>
          </cell>
          <cell r="J468">
            <v>0</v>
          </cell>
          <cell r="L468">
            <v>0</v>
          </cell>
          <cell r="N468">
            <v>0</v>
          </cell>
          <cell r="O468">
            <v>0</v>
          </cell>
          <cell r="P468">
            <v>0</v>
          </cell>
          <cell r="Q468">
            <v>0</v>
          </cell>
          <cell r="R468">
            <v>0</v>
          </cell>
          <cell r="S468">
            <v>0</v>
          </cell>
          <cell r="U468">
            <v>0</v>
          </cell>
          <cell r="V468">
            <v>0</v>
          </cell>
          <cell r="W468">
            <v>0</v>
          </cell>
          <cell r="X468">
            <v>0</v>
          </cell>
          <cell r="Y468">
            <v>0</v>
          </cell>
          <cell r="Z468">
            <v>0</v>
          </cell>
        </row>
        <row r="469">
          <cell r="A469">
            <v>0</v>
          </cell>
          <cell r="B469">
            <v>0</v>
          </cell>
          <cell r="C469">
            <v>1467</v>
          </cell>
          <cell r="E469">
            <v>0</v>
          </cell>
          <cell r="F469">
            <v>0</v>
          </cell>
          <cell r="G469">
            <v>0</v>
          </cell>
          <cell r="H469">
            <v>0</v>
          </cell>
          <cell r="I469">
            <v>0</v>
          </cell>
          <cell r="J469">
            <v>0</v>
          </cell>
          <cell r="L469">
            <v>0</v>
          </cell>
          <cell r="N469">
            <v>0</v>
          </cell>
          <cell r="O469">
            <v>0</v>
          </cell>
          <cell r="P469">
            <v>0</v>
          </cell>
          <cell r="Q469">
            <v>0</v>
          </cell>
          <cell r="R469">
            <v>0</v>
          </cell>
          <cell r="S469">
            <v>0</v>
          </cell>
          <cell r="U469">
            <v>0</v>
          </cell>
          <cell r="V469">
            <v>0</v>
          </cell>
          <cell r="W469">
            <v>0</v>
          </cell>
          <cell r="X469">
            <v>0</v>
          </cell>
          <cell r="Y469">
            <v>0</v>
          </cell>
          <cell r="Z469">
            <v>0</v>
          </cell>
        </row>
        <row r="470">
          <cell r="A470">
            <v>0</v>
          </cell>
          <cell r="B470">
            <v>0</v>
          </cell>
          <cell r="C470">
            <v>1468</v>
          </cell>
          <cell r="E470">
            <v>0</v>
          </cell>
          <cell r="F470">
            <v>0</v>
          </cell>
          <cell r="G470">
            <v>0</v>
          </cell>
          <cell r="H470">
            <v>0</v>
          </cell>
          <cell r="I470">
            <v>0</v>
          </cell>
          <cell r="J470">
            <v>0</v>
          </cell>
          <cell r="L470">
            <v>0</v>
          </cell>
          <cell r="N470">
            <v>0</v>
          </cell>
          <cell r="O470">
            <v>0</v>
          </cell>
          <cell r="P470">
            <v>0</v>
          </cell>
          <cell r="Q470">
            <v>0</v>
          </cell>
          <cell r="R470">
            <v>0</v>
          </cell>
          <cell r="S470">
            <v>0</v>
          </cell>
          <cell r="U470">
            <v>0</v>
          </cell>
          <cell r="V470">
            <v>0</v>
          </cell>
          <cell r="W470">
            <v>0</v>
          </cell>
          <cell r="X470">
            <v>0</v>
          </cell>
          <cell r="Y470">
            <v>0</v>
          </cell>
          <cell r="Z470">
            <v>0</v>
          </cell>
        </row>
        <row r="471">
          <cell r="A471">
            <v>0</v>
          </cell>
          <cell r="B471">
            <v>0</v>
          </cell>
          <cell r="C471">
            <v>1469</v>
          </cell>
          <cell r="E471">
            <v>0</v>
          </cell>
          <cell r="F471">
            <v>0</v>
          </cell>
          <cell r="G471">
            <v>0</v>
          </cell>
          <cell r="H471">
            <v>0</v>
          </cell>
          <cell r="I471">
            <v>0</v>
          </cell>
          <cell r="J471">
            <v>0</v>
          </cell>
          <cell r="L471">
            <v>0</v>
          </cell>
          <cell r="N471">
            <v>0</v>
          </cell>
          <cell r="O471">
            <v>0</v>
          </cell>
          <cell r="P471">
            <v>0</v>
          </cell>
          <cell r="Q471">
            <v>0</v>
          </cell>
          <cell r="R471">
            <v>0</v>
          </cell>
          <cell r="S471">
            <v>0</v>
          </cell>
          <cell r="U471">
            <v>0</v>
          </cell>
          <cell r="V471">
            <v>0</v>
          </cell>
          <cell r="W471">
            <v>0</v>
          </cell>
          <cell r="X471">
            <v>0</v>
          </cell>
          <cell r="Y471">
            <v>0</v>
          </cell>
          <cell r="Z471">
            <v>0</v>
          </cell>
        </row>
        <row r="472">
          <cell r="A472">
            <v>0</v>
          </cell>
          <cell r="B472">
            <v>0</v>
          </cell>
          <cell r="C472">
            <v>1470</v>
          </cell>
          <cell r="E472">
            <v>0</v>
          </cell>
          <cell r="F472">
            <v>0</v>
          </cell>
          <cell r="G472">
            <v>0</v>
          </cell>
          <cell r="H472">
            <v>0</v>
          </cell>
          <cell r="I472">
            <v>0</v>
          </cell>
          <cell r="J472">
            <v>0</v>
          </cell>
          <cell r="L472">
            <v>0</v>
          </cell>
          <cell r="N472">
            <v>0</v>
          </cell>
          <cell r="O472">
            <v>0</v>
          </cell>
          <cell r="P472">
            <v>0</v>
          </cell>
          <cell r="Q472">
            <v>0</v>
          </cell>
          <cell r="R472">
            <v>0</v>
          </cell>
          <cell r="S472">
            <v>0</v>
          </cell>
          <cell r="U472">
            <v>0</v>
          </cell>
          <cell r="V472">
            <v>0</v>
          </cell>
          <cell r="W472">
            <v>0</v>
          </cell>
          <cell r="X472">
            <v>0</v>
          </cell>
          <cell r="Y472">
            <v>0</v>
          </cell>
          <cell r="Z472">
            <v>0</v>
          </cell>
        </row>
        <row r="473">
          <cell r="A473">
            <v>0</v>
          </cell>
          <cell r="B473">
            <v>0</v>
          </cell>
          <cell r="C473">
            <v>1471</v>
          </cell>
          <cell r="E473">
            <v>0</v>
          </cell>
          <cell r="F473">
            <v>0</v>
          </cell>
          <cell r="G473">
            <v>0</v>
          </cell>
          <cell r="H473">
            <v>0</v>
          </cell>
          <cell r="I473">
            <v>0</v>
          </cell>
          <cell r="J473">
            <v>0</v>
          </cell>
          <cell r="L473">
            <v>0</v>
          </cell>
          <cell r="N473">
            <v>0</v>
          </cell>
          <cell r="O473">
            <v>0</v>
          </cell>
          <cell r="P473">
            <v>0</v>
          </cell>
          <cell r="Q473">
            <v>0</v>
          </cell>
          <cell r="R473">
            <v>0</v>
          </cell>
          <cell r="S473">
            <v>0</v>
          </cell>
          <cell r="U473">
            <v>0</v>
          </cell>
          <cell r="V473">
            <v>0</v>
          </cell>
          <cell r="W473">
            <v>0</v>
          </cell>
          <cell r="X473">
            <v>0</v>
          </cell>
          <cell r="Y473">
            <v>0</v>
          </cell>
          <cell r="Z473">
            <v>0</v>
          </cell>
        </row>
        <row r="474">
          <cell r="A474">
            <v>0</v>
          </cell>
          <cell r="B474">
            <v>0</v>
          </cell>
          <cell r="C474">
            <v>1472</v>
          </cell>
          <cell r="E474">
            <v>0</v>
          </cell>
          <cell r="F474">
            <v>0</v>
          </cell>
          <cell r="G474">
            <v>0</v>
          </cell>
          <cell r="H474">
            <v>0</v>
          </cell>
          <cell r="I474">
            <v>0</v>
          </cell>
          <cell r="J474">
            <v>0</v>
          </cell>
          <cell r="L474">
            <v>0</v>
          </cell>
          <cell r="N474">
            <v>0</v>
          </cell>
          <cell r="O474">
            <v>0</v>
          </cell>
          <cell r="P474">
            <v>0</v>
          </cell>
          <cell r="Q474">
            <v>0</v>
          </cell>
          <cell r="R474">
            <v>0</v>
          </cell>
          <cell r="S474">
            <v>0</v>
          </cell>
          <cell r="U474">
            <v>0</v>
          </cell>
          <cell r="V474">
            <v>0</v>
          </cell>
          <cell r="W474">
            <v>0</v>
          </cell>
          <cell r="X474">
            <v>0</v>
          </cell>
          <cell r="Y474">
            <v>0</v>
          </cell>
          <cell r="Z474">
            <v>0</v>
          </cell>
        </row>
        <row r="475">
          <cell r="A475">
            <v>0</v>
          </cell>
          <cell r="B475">
            <v>0</v>
          </cell>
          <cell r="C475">
            <v>1473</v>
          </cell>
          <cell r="E475">
            <v>0</v>
          </cell>
          <cell r="F475">
            <v>0</v>
          </cell>
          <cell r="G475">
            <v>0</v>
          </cell>
          <cell r="H475">
            <v>0</v>
          </cell>
          <cell r="I475">
            <v>0</v>
          </cell>
          <cell r="J475">
            <v>0</v>
          </cell>
          <cell r="L475">
            <v>0</v>
          </cell>
          <cell r="N475">
            <v>0</v>
          </cell>
          <cell r="O475">
            <v>0</v>
          </cell>
          <cell r="P475">
            <v>0</v>
          </cell>
          <cell r="Q475">
            <v>0</v>
          </cell>
          <cell r="R475">
            <v>0</v>
          </cell>
          <cell r="S475">
            <v>0</v>
          </cell>
          <cell r="U475">
            <v>0</v>
          </cell>
          <cell r="V475">
            <v>0</v>
          </cell>
          <cell r="W475">
            <v>0</v>
          </cell>
          <cell r="X475">
            <v>0</v>
          </cell>
          <cell r="Y475">
            <v>0</v>
          </cell>
          <cell r="Z475">
            <v>0</v>
          </cell>
        </row>
        <row r="476">
          <cell r="A476">
            <v>0</v>
          </cell>
          <cell r="B476">
            <v>0</v>
          </cell>
          <cell r="C476">
            <v>1474</v>
          </cell>
          <cell r="E476">
            <v>0</v>
          </cell>
          <cell r="F476">
            <v>0</v>
          </cell>
          <cell r="G476">
            <v>0</v>
          </cell>
          <cell r="H476">
            <v>0</v>
          </cell>
          <cell r="I476">
            <v>0</v>
          </cell>
          <cell r="J476">
            <v>0</v>
          </cell>
          <cell r="L476">
            <v>0</v>
          </cell>
          <cell r="N476">
            <v>0</v>
          </cell>
          <cell r="O476">
            <v>0</v>
          </cell>
          <cell r="P476">
            <v>0</v>
          </cell>
          <cell r="Q476">
            <v>0</v>
          </cell>
          <cell r="R476">
            <v>0</v>
          </cell>
          <cell r="S476">
            <v>0</v>
          </cell>
          <cell r="U476">
            <v>0</v>
          </cell>
          <cell r="V476">
            <v>0</v>
          </cell>
          <cell r="W476">
            <v>0</v>
          </cell>
          <cell r="X476">
            <v>0</v>
          </cell>
          <cell r="Y476">
            <v>0</v>
          </cell>
          <cell r="Z476">
            <v>0</v>
          </cell>
        </row>
        <row r="477">
          <cell r="A477">
            <v>0</v>
          </cell>
          <cell r="B477">
            <v>0</v>
          </cell>
          <cell r="C477">
            <v>1475</v>
          </cell>
          <cell r="E477">
            <v>0</v>
          </cell>
          <cell r="F477">
            <v>0</v>
          </cell>
          <cell r="G477">
            <v>0</v>
          </cell>
          <cell r="H477">
            <v>0</v>
          </cell>
          <cell r="I477">
            <v>0</v>
          </cell>
          <cell r="J477">
            <v>0</v>
          </cell>
          <cell r="L477">
            <v>0</v>
          </cell>
          <cell r="N477">
            <v>0</v>
          </cell>
          <cell r="O477">
            <v>0</v>
          </cell>
          <cell r="P477">
            <v>0</v>
          </cell>
          <cell r="Q477">
            <v>0</v>
          </cell>
          <cell r="R477">
            <v>0</v>
          </cell>
          <cell r="S477">
            <v>0</v>
          </cell>
          <cell r="U477">
            <v>0</v>
          </cell>
          <cell r="V477">
            <v>0</v>
          </cell>
          <cell r="W477">
            <v>0</v>
          </cell>
          <cell r="X477">
            <v>0</v>
          </cell>
          <cell r="Y477">
            <v>0</v>
          </cell>
          <cell r="Z477">
            <v>0</v>
          </cell>
        </row>
        <row r="478">
          <cell r="A478">
            <v>0</v>
          </cell>
          <cell r="B478">
            <v>0</v>
          </cell>
          <cell r="C478">
            <v>1476</v>
          </cell>
          <cell r="E478">
            <v>0</v>
          </cell>
          <cell r="F478">
            <v>0</v>
          </cell>
          <cell r="G478">
            <v>0</v>
          </cell>
          <cell r="H478">
            <v>0</v>
          </cell>
          <cell r="I478">
            <v>0</v>
          </cell>
          <cell r="J478">
            <v>0</v>
          </cell>
          <cell r="L478">
            <v>0</v>
          </cell>
          <cell r="N478">
            <v>0</v>
          </cell>
          <cell r="O478">
            <v>0</v>
          </cell>
          <cell r="P478">
            <v>0</v>
          </cell>
          <cell r="Q478">
            <v>0</v>
          </cell>
          <cell r="R478">
            <v>0</v>
          </cell>
          <cell r="S478">
            <v>0</v>
          </cell>
          <cell r="U478">
            <v>0</v>
          </cell>
          <cell r="V478">
            <v>0</v>
          </cell>
          <cell r="W478">
            <v>0</v>
          </cell>
          <cell r="X478">
            <v>0</v>
          </cell>
          <cell r="Y478">
            <v>0</v>
          </cell>
          <cell r="Z478">
            <v>0</v>
          </cell>
        </row>
        <row r="479">
          <cell r="A479">
            <v>0</v>
          </cell>
          <cell r="B479">
            <v>0</v>
          </cell>
          <cell r="C479">
            <v>1477</v>
          </cell>
          <cell r="E479">
            <v>0</v>
          </cell>
          <cell r="F479">
            <v>0</v>
          </cell>
          <cell r="G479">
            <v>0</v>
          </cell>
          <cell r="H479">
            <v>0</v>
          </cell>
          <cell r="I479">
            <v>0</v>
          </cell>
          <cell r="J479">
            <v>0</v>
          </cell>
          <cell r="L479">
            <v>0</v>
          </cell>
          <cell r="N479">
            <v>0</v>
          </cell>
          <cell r="O479">
            <v>0</v>
          </cell>
          <cell r="P479">
            <v>0</v>
          </cell>
          <cell r="Q479">
            <v>0</v>
          </cell>
          <cell r="R479">
            <v>0</v>
          </cell>
          <cell r="S479">
            <v>0</v>
          </cell>
          <cell r="U479">
            <v>0</v>
          </cell>
          <cell r="V479">
            <v>0</v>
          </cell>
          <cell r="W479">
            <v>0</v>
          </cell>
          <cell r="X479">
            <v>0</v>
          </cell>
          <cell r="Y479">
            <v>0</v>
          </cell>
          <cell r="Z479">
            <v>0</v>
          </cell>
        </row>
        <row r="480">
          <cell r="A480">
            <v>0</v>
          </cell>
          <cell r="B480">
            <v>0</v>
          </cell>
          <cell r="C480">
            <v>1478</v>
          </cell>
          <cell r="E480">
            <v>0</v>
          </cell>
          <cell r="F480">
            <v>0</v>
          </cell>
          <cell r="G480">
            <v>0</v>
          </cell>
          <cell r="H480">
            <v>0</v>
          </cell>
          <cell r="I480">
            <v>0</v>
          </cell>
          <cell r="J480">
            <v>0</v>
          </cell>
          <cell r="L480">
            <v>0</v>
          </cell>
          <cell r="N480">
            <v>0</v>
          </cell>
          <cell r="O480">
            <v>0</v>
          </cell>
          <cell r="P480">
            <v>0</v>
          </cell>
          <cell r="Q480">
            <v>0</v>
          </cell>
          <cell r="R480">
            <v>0</v>
          </cell>
          <cell r="S480">
            <v>0</v>
          </cell>
          <cell r="U480">
            <v>0</v>
          </cell>
          <cell r="V480">
            <v>0</v>
          </cell>
          <cell r="W480">
            <v>0</v>
          </cell>
          <cell r="X480">
            <v>0</v>
          </cell>
          <cell r="Y480">
            <v>0</v>
          </cell>
          <cell r="Z480">
            <v>0</v>
          </cell>
        </row>
        <row r="481">
          <cell r="A481">
            <v>0</v>
          </cell>
          <cell r="B481">
            <v>0</v>
          </cell>
          <cell r="C481">
            <v>1479</v>
          </cell>
          <cell r="E481">
            <v>0</v>
          </cell>
          <cell r="F481">
            <v>0</v>
          </cell>
          <cell r="G481">
            <v>0</v>
          </cell>
          <cell r="H481">
            <v>0</v>
          </cell>
          <cell r="I481">
            <v>0</v>
          </cell>
          <cell r="J481">
            <v>0</v>
          </cell>
          <cell r="L481">
            <v>0</v>
          </cell>
          <cell r="N481">
            <v>0</v>
          </cell>
          <cell r="O481">
            <v>0</v>
          </cell>
          <cell r="P481">
            <v>0</v>
          </cell>
          <cell r="Q481">
            <v>0</v>
          </cell>
          <cell r="R481">
            <v>0</v>
          </cell>
          <cell r="S481">
            <v>0</v>
          </cell>
          <cell r="U481">
            <v>0</v>
          </cell>
          <cell r="V481">
            <v>0</v>
          </cell>
          <cell r="W481">
            <v>0</v>
          </cell>
          <cell r="X481">
            <v>0</v>
          </cell>
          <cell r="Y481">
            <v>0</v>
          </cell>
          <cell r="Z481">
            <v>0</v>
          </cell>
        </row>
        <row r="482">
          <cell r="A482">
            <v>0</v>
          </cell>
          <cell r="B482">
            <v>0</v>
          </cell>
          <cell r="C482">
            <v>1480</v>
          </cell>
          <cell r="E482">
            <v>0</v>
          </cell>
          <cell r="F482">
            <v>0</v>
          </cell>
          <cell r="G482">
            <v>0</v>
          </cell>
          <cell r="H482">
            <v>0</v>
          </cell>
          <cell r="I482">
            <v>0</v>
          </cell>
          <cell r="J482">
            <v>0</v>
          </cell>
          <cell r="L482">
            <v>0</v>
          </cell>
          <cell r="N482">
            <v>0</v>
          </cell>
          <cell r="O482">
            <v>0</v>
          </cell>
          <cell r="P482">
            <v>0</v>
          </cell>
          <cell r="Q482">
            <v>0</v>
          </cell>
          <cell r="R482">
            <v>0</v>
          </cell>
          <cell r="S482">
            <v>0</v>
          </cell>
          <cell r="U482">
            <v>0</v>
          </cell>
          <cell r="V482">
            <v>0</v>
          </cell>
          <cell r="W482">
            <v>0</v>
          </cell>
          <cell r="X482">
            <v>0</v>
          </cell>
          <cell r="Y482">
            <v>0</v>
          </cell>
          <cell r="Z482">
            <v>0</v>
          </cell>
        </row>
        <row r="483">
          <cell r="A483">
            <v>0</v>
          </cell>
          <cell r="B483">
            <v>0</v>
          </cell>
          <cell r="C483">
            <v>1481</v>
          </cell>
          <cell r="E483">
            <v>0</v>
          </cell>
          <cell r="F483">
            <v>0</v>
          </cell>
          <cell r="G483">
            <v>0</v>
          </cell>
          <cell r="H483">
            <v>0</v>
          </cell>
          <cell r="I483">
            <v>0</v>
          </cell>
          <cell r="J483">
            <v>0</v>
          </cell>
          <cell r="L483">
            <v>0</v>
          </cell>
          <cell r="N483">
            <v>0</v>
          </cell>
          <cell r="O483">
            <v>0</v>
          </cell>
          <cell r="P483">
            <v>0</v>
          </cell>
          <cell r="Q483">
            <v>0</v>
          </cell>
          <cell r="R483">
            <v>0</v>
          </cell>
          <cell r="S483">
            <v>0</v>
          </cell>
          <cell r="U483">
            <v>0</v>
          </cell>
          <cell r="V483">
            <v>0</v>
          </cell>
          <cell r="W483">
            <v>0</v>
          </cell>
          <cell r="X483">
            <v>0</v>
          </cell>
          <cell r="Y483">
            <v>0</v>
          </cell>
          <cell r="Z483">
            <v>0</v>
          </cell>
        </row>
        <row r="484">
          <cell r="A484">
            <v>0</v>
          </cell>
          <cell r="B484">
            <v>0</v>
          </cell>
          <cell r="C484">
            <v>1482</v>
          </cell>
          <cell r="E484">
            <v>0</v>
          </cell>
          <cell r="F484">
            <v>0</v>
          </cell>
          <cell r="G484">
            <v>0</v>
          </cell>
          <cell r="H484">
            <v>0</v>
          </cell>
          <cell r="I484">
            <v>0</v>
          </cell>
          <cell r="J484">
            <v>0</v>
          </cell>
          <cell r="L484">
            <v>0</v>
          </cell>
          <cell r="N484">
            <v>0</v>
          </cell>
          <cell r="O484">
            <v>0</v>
          </cell>
          <cell r="P484">
            <v>0</v>
          </cell>
          <cell r="Q484">
            <v>0</v>
          </cell>
          <cell r="R484">
            <v>0</v>
          </cell>
          <cell r="S484">
            <v>0</v>
          </cell>
          <cell r="U484">
            <v>0</v>
          </cell>
          <cell r="V484">
            <v>0</v>
          </cell>
          <cell r="W484">
            <v>0</v>
          </cell>
          <cell r="X484">
            <v>0</v>
          </cell>
          <cell r="Y484">
            <v>0</v>
          </cell>
          <cell r="Z484">
            <v>0</v>
          </cell>
        </row>
        <row r="485">
          <cell r="A485">
            <v>0</v>
          </cell>
          <cell r="B485">
            <v>0</v>
          </cell>
          <cell r="C485">
            <v>1483</v>
          </cell>
          <cell r="E485">
            <v>0</v>
          </cell>
          <cell r="F485">
            <v>0</v>
          </cell>
          <cell r="G485">
            <v>0</v>
          </cell>
          <cell r="H485">
            <v>0</v>
          </cell>
          <cell r="I485">
            <v>0</v>
          </cell>
          <cell r="J485">
            <v>0</v>
          </cell>
          <cell r="L485">
            <v>0</v>
          </cell>
          <cell r="N485">
            <v>0</v>
          </cell>
          <cell r="O485">
            <v>0</v>
          </cell>
          <cell r="P485">
            <v>0</v>
          </cell>
          <cell r="Q485">
            <v>0</v>
          </cell>
          <cell r="R485">
            <v>0</v>
          </cell>
          <cell r="S485">
            <v>0</v>
          </cell>
          <cell r="U485">
            <v>0</v>
          </cell>
          <cell r="V485">
            <v>0</v>
          </cell>
          <cell r="W485">
            <v>0</v>
          </cell>
          <cell r="X485">
            <v>0</v>
          </cell>
          <cell r="Y485">
            <v>0</v>
          </cell>
          <cell r="Z485">
            <v>0</v>
          </cell>
        </row>
        <row r="486">
          <cell r="A486">
            <v>0</v>
          </cell>
          <cell r="B486">
            <v>0</v>
          </cell>
          <cell r="C486">
            <v>1484</v>
          </cell>
          <cell r="E486">
            <v>0</v>
          </cell>
          <cell r="F486">
            <v>0</v>
          </cell>
          <cell r="G486">
            <v>0</v>
          </cell>
          <cell r="H486">
            <v>0</v>
          </cell>
          <cell r="I486">
            <v>0</v>
          </cell>
          <cell r="J486">
            <v>0</v>
          </cell>
          <cell r="L486">
            <v>0</v>
          </cell>
          <cell r="N486">
            <v>0</v>
          </cell>
          <cell r="O486">
            <v>0</v>
          </cell>
          <cell r="P486">
            <v>0</v>
          </cell>
          <cell r="Q486">
            <v>0</v>
          </cell>
          <cell r="R486">
            <v>0</v>
          </cell>
          <cell r="S486">
            <v>0</v>
          </cell>
          <cell r="U486">
            <v>0</v>
          </cell>
          <cell r="V486">
            <v>0</v>
          </cell>
          <cell r="W486">
            <v>0</v>
          </cell>
          <cell r="X486">
            <v>0</v>
          </cell>
          <cell r="Y486">
            <v>0</v>
          </cell>
          <cell r="Z486">
            <v>0</v>
          </cell>
        </row>
        <row r="487">
          <cell r="A487">
            <v>0</v>
          </cell>
          <cell r="B487">
            <v>0</v>
          </cell>
          <cell r="C487">
            <v>1485</v>
          </cell>
          <cell r="E487">
            <v>0</v>
          </cell>
          <cell r="F487">
            <v>0</v>
          </cell>
          <cell r="G487">
            <v>0</v>
          </cell>
          <cell r="H487">
            <v>0</v>
          </cell>
          <cell r="I487">
            <v>0</v>
          </cell>
          <cell r="J487">
            <v>0</v>
          </cell>
          <cell r="L487">
            <v>0</v>
          </cell>
          <cell r="N487">
            <v>0</v>
          </cell>
          <cell r="O487">
            <v>0</v>
          </cell>
          <cell r="P487">
            <v>0</v>
          </cell>
          <cell r="Q487">
            <v>0</v>
          </cell>
          <cell r="R487">
            <v>0</v>
          </cell>
          <cell r="S487">
            <v>0</v>
          </cell>
          <cell r="U487">
            <v>0</v>
          </cell>
          <cell r="V487">
            <v>0</v>
          </cell>
          <cell r="W487">
            <v>0</v>
          </cell>
          <cell r="X487">
            <v>0</v>
          </cell>
          <cell r="Y487">
            <v>0</v>
          </cell>
          <cell r="Z487">
            <v>0</v>
          </cell>
        </row>
        <row r="488">
          <cell r="A488">
            <v>0</v>
          </cell>
          <cell r="B488">
            <v>0</v>
          </cell>
          <cell r="C488">
            <v>1486</v>
          </cell>
          <cell r="E488">
            <v>0</v>
          </cell>
          <cell r="F488">
            <v>0</v>
          </cell>
          <cell r="G488">
            <v>0</v>
          </cell>
          <cell r="H488">
            <v>0</v>
          </cell>
          <cell r="I488">
            <v>0</v>
          </cell>
          <cell r="J488">
            <v>0</v>
          </cell>
          <cell r="L488">
            <v>0</v>
          </cell>
          <cell r="N488">
            <v>0</v>
          </cell>
          <cell r="O488">
            <v>0</v>
          </cell>
          <cell r="P488">
            <v>0</v>
          </cell>
          <cell r="Q488">
            <v>0</v>
          </cell>
          <cell r="R488">
            <v>0</v>
          </cell>
          <cell r="S488">
            <v>0</v>
          </cell>
          <cell r="U488">
            <v>0</v>
          </cell>
          <cell r="V488">
            <v>0</v>
          </cell>
          <cell r="W488">
            <v>0</v>
          </cell>
          <cell r="X488">
            <v>0</v>
          </cell>
          <cell r="Y488">
            <v>0</v>
          </cell>
          <cell r="Z488">
            <v>0</v>
          </cell>
        </row>
        <row r="489">
          <cell r="A489">
            <v>0</v>
          </cell>
          <cell r="B489">
            <v>0</v>
          </cell>
          <cell r="C489">
            <v>1487</v>
          </cell>
          <cell r="E489">
            <v>0</v>
          </cell>
          <cell r="F489">
            <v>0</v>
          </cell>
          <cell r="G489">
            <v>0</v>
          </cell>
          <cell r="H489">
            <v>0</v>
          </cell>
          <cell r="I489">
            <v>0</v>
          </cell>
          <cell r="J489">
            <v>0</v>
          </cell>
          <cell r="L489">
            <v>0</v>
          </cell>
          <cell r="N489">
            <v>0</v>
          </cell>
          <cell r="O489">
            <v>0</v>
          </cell>
          <cell r="P489">
            <v>0</v>
          </cell>
          <cell r="Q489">
            <v>0</v>
          </cell>
          <cell r="R489">
            <v>0</v>
          </cell>
          <cell r="S489">
            <v>0</v>
          </cell>
          <cell r="U489">
            <v>0</v>
          </cell>
          <cell r="V489">
            <v>0</v>
          </cell>
          <cell r="W489">
            <v>0</v>
          </cell>
          <cell r="X489">
            <v>0</v>
          </cell>
          <cell r="Y489">
            <v>0</v>
          </cell>
          <cell r="Z489">
            <v>0</v>
          </cell>
        </row>
        <row r="490">
          <cell r="A490">
            <v>0</v>
          </cell>
          <cell r="B490">
            <v>0</v>
          </cell>
          <cell r="C490">
            <v>1488</v>
          </cell>
          <cell r="E490">
            <v>0</v>
          </cell>
          <cell r="F490">
            <v>0</v>
          </cell>
          <cell r="G490">
            <v>0</v>
          </cell>
          <cell r="H490">
            <v>0</v>
          </cell>
          <cell r="I490">
            <v>0</v>
          </cell>
          <cell r="J490">
            <v>0</v>
          </cell>
          <cell r="L490">
            <v>0</v>
          </cell>
          <cell r="N490">
            <v>0</v>
          </cell>
          <cell r="O490">
            <v>0</v>
          </cell>
          <cell r="P490">
            <v>0</v>
          </cell>
          <cell r="Q490">
            <v>0</v>
          </cell>
          <cell r="R490">
            <v>0</v>
          </cell>
          <cell r="S490">
            <v>0</v>
          </cell>
          <cell r="U490">
            <v>0</v>
          </cell>
          <cell r="V490">
            <v>0</v>
          </cell>
          <cell r="W490">
            <v>0</v>
          </cell>
          <cell r="X490">
            <v>0</v>
          </cell>
          <cell r="Y490">
            <v>0</v>
          </cell>
          <cell r="Z490">
            <v>0</v>
          </cell>
        </row>
        <row r="491">
          <cell r="A491">
            <v>0</v>
          </cell>
          <cell r="B491">
            <v>0</v>
          </cell>
          <cell r="C491">
            <v>1489</v>
          </cell>
          <cell r="E491">
            <v>0</v>
          </cell>
          <cell r="F491">
            <v>0</v>
          </cell>
          <cell r="G491">
            <v>0</v>
          </cell>
          <cell r="H491">
            <v>0</v>
          </cell>
          <cell r="I491">
            <v>0</v>
          </cell>
          <cell r="J491">
            <v>0</v>
          </cell>
          <cell r="L491">
            <v>0</v>
          </cell>
          <cell r="N491">
            <v>0</v>
          </cell>
          <cell r="O491">
            <v>0</v>
          </cell>
          <cell r="P491">
            <v>0</v>
          </cell>
          <cell r="Q491">
            <v>0</v>
          </cell>
          <cell r="R491">
            <v>0</v>
          </cell>
          <cell r="S491">
            <v>0</v>
          </cell>
          <cell r="U491">
            <v>0</v>
          </cell>
          <cell r="V491">
            <v>0</v>
          </cell>
          <cell r="W491">
            <v>0</v>
          </cell>
          <cell r="X491">
            <v>0</v>
          </cell>
          <cell r="Y491">
            <v>0</v>
          </cell>
          <cell r="Z491">
            <v>0</v>
          </cell>
        </row>
        <row r="492">
          <cell r="A492">
            <v>0</v>
          </cell>
          <cell r="B492">
            <v>0</v>
          </cell>
          <cell r="C492">
            <v>1490</v>
          </cell>
          <cell r="E492">
            <v>0</v>
          </cell>
          <cell r="F492">
            <v>0</v>
          </cell>
          <cell r="G492">
            <v>0</v>
          </cell>
          <cell r="H492">
            <v>0</v>
          </cell>
          <cell r="I492">
            <v>0</v>
          </cell>
          <cell r="J492">
            <v>0</v>
          </cell>
          <cell r="L492">
            <v>0</v>
          </cell>
          <cell r="N492">
            <v>0</v>
          </cell>
          <cell r="O492">
            <v>0</v>
          </cell>
          <cell r="P492">
            <v>0</v>
          </cell>
          <cell r="Q492">
            <v>0</v>
          </cell>
          <cell r="R492">
            <v>0</v>
          </cell>
          <cell r="S492">
            <v>0</v>
          </cell>
          <cell r="U492">
            <v>0</v>
          </cell>
          <cell r="V492">
            <v>0</v>
          </cell>
          <cell r="W492">
            <v>0</v>
          </cell>
          <cell r="X492">
            <v>0</v>
          </cell>
          <cell r="Y492">
            <v>0</v>
          </cell>
          <cell r="Z492">
            <v>0</v>
          </cell>
        </row>
        <row r="493">
          <cell r="A493">
            <v>0</v>
          </cell>
          <cell r="B493">
            <v>0</v>
          </cell>
          <cell r="C493">
            <v>1491</v>
          </cell>
          <cell r="E493">
            <v>0</v>
          </cell>
          <cell r="F493">
            <v>0</v>
          </cell>
          <cell r="G493">
            <v>0</v>
          </cell>
          <cell r="H493">
            <v>0</v>
          </cell>
          <cell r="I493">
            <v>0</v>
          </cell>
          <cell r="J493">
            <v>0</v>
          </cell>
          <cell r="L493">
            <v>0</v>
          </cell>
          <cell r="N493">
            <v>0</v>
          </cell>
          <cell r="O493">
            <v>0</v>
          </cell>
          <cell r="P493">
            <v>0</v>
          </cell>
          <cell r="Q493">
            <v>0</v>
          </cell>
          <cell r="R493">
            <v>0</v>
          </cell>
          <cell r="S493">
            <v>0</v>
          </cell>
          <cell r="U493">
            <v>0</v>
          </cell>
          <cell r="V493">
            <v>0</v>
          </cell>
          <cell r="W493">
            <v>0</v>
          </cell>
          <cell r="X493">
            <v>0</v>
          </cell>
          <cell r="Y493">
            <v>0</v>
          </cell>
          <cell r="Z493">
            <v>0</v>
          </cell>
        </row>
        <row r="494">
          <cell r="A494">
            <v>0</v>
          </cell>
          <cell r="B494">
            <v>0</v>
          </cell>
          <cell r="C494">
            <v>1492</v>
          </cell>
          <cell r="E494">
            <v>0</v>
          </cell>
          <cell r="F494">
            <v>0</v>
          </cell>
          <cell r="G494">
            <v>0</v>
          </cell>
          <cell r="H494">
            <v>0</v>
          </cell>
          <cell r="I494">
            <v>0</v>
          </cell>
          <cell r="J494">
            <v>0</v>
          </cell>
          <cell r="L494">
            <v>0</v>
          </cell>
          <cell r="N494">
            <v>0</v>
          </cell>
          <cell r="O494">
            <v>0</v>
          </cell>
          <cell r="P494">
            <v>0</v>
          </cell>
          <cell r="Q494">
            <v>0</v>
          </cell>
          <cell r="R494">
            <v>0</v>
          </cell>
          <cell r="S494">
            <v>0</v>
          </cell>
          <cell r="U494">
            <v>0</v>
          </cell>
          <cell r="V494">
            <v>0</v>
          </cell>
          <cell r="W494">
            <v>0</v>
          </cell>
          <cell r="X494">
            <v>0</v>
          </cell>
          <cell r="Y494">
            <v>0</v>
          </cell>
          <cell r="Z494">
            <v>0</v>
          </cell>
        </row>
        <row r="495">
          <cell r="A495">
            <v>0</v>
          </cell>
          <cell r="B495">
            <v>0</v>
          </cell>
          <cell r="C495">
            <v>1493</v>
          </cell>
          <cell r="E495">
            <v>0</v>
          </cell>
          <cell r="F495">
            <v>0</v>
          </cell>
          <cell r="G495">
            <v>0</v>
          </cell>
          <cell r="H495">
            <v>0</v>
          </cell>
          <cell r="I495">
            <v>0</v>
          </cell>
          <cell r="J495">
            <v>0</v>
          </cell>
          <cell r="L495">
            <v>0</v>
          </cell>
          <cell r="N495">
            <v>0</v>
          </cell>
          <cell r="O495">
            <v>0</v>
          </cell>
          <cell r="P495">
            <v>0</v>
          </cell>
          <cell r="Q495">
            <v>0</v>
          </cell>
          <cell r="R495">
            <v>0</v>
          </cell>
          <cell r="S495">
            <v>0</v>
          </cell>
          <cell r="U495">
            <v>0</v>
          </cell>
          <cell r="V495">
            <v>0</v>
          </cell>
          <cell r="W495">
            <v>0</v>
          </cell>
          <cell r="X495">
            <v>0</v>
          </cell>
          <cell r="Y495">
            <v>0</v>
          </cell>
          <cell r="Z495">
            <v>0</v>
          </cell>
        </row>
        <row r="496">
          <cell r="A496">
            <v>0</v>
          </cell>
          <cell r="B496">
            <v>0</v>
          </cell>
          <cell r="C496">
            <v>1494</v>
          </cell>
          <cell r="E496">
            <v>0</v>
          </cell>
          <cell r="F496">
            <v>0</v>
          </cell>
          <cell r="G496">
            <v>0</v>
          </cell>
          <cell r="H496">
            <v>0</v>
          </cell>
          <cell r="I496">
            <v>0</v>
          </cell>
          <cell r="J496">
            <v>0</v>
          </cell>
          <cell r="L496">
            <v>0</v>
          </cell>
          <cell r="N496">
            <v>0</v>
          </cell>
          <cell r="O496">
            <v>0</v>
          </cell>
          <cell r="P496">
            <v>0</v>
          </cell>
          <cell r="Q496">
            <v>0</v>
          </cell>
          <cell r="R496">
            <v>0</v>
          </cell>
          <cell r="S496">
            <v>0</v>
          </cell>
          <cell r="U496">
            <v>0</v>
          </cell>
          <cell r="V496">
            <v>0</v>
          </cell>
          <cell r="W496">
            <v>0</v>
          </cell>
          <cell r="X496">
            <v>0</v>
          </cell>
          <cell r="Y496">
            <v>0</v>
          </cell>
          <cell r="Z496">
            <v>0</v>
          </cell>
        </row>
        <row r="497">
          <cell r="A497">
            <v>0</v>
          </cell>
          <cell r="B497">
            <v>0</v>
          </cell>
          <cell r="C497">
            <v>1495</v>
          </cell>
          <cell r="E497">
            <v>0</v>
          </cell>
          <cell r="F497">
            <v>0</v>
          </cell>
          <cell r="G497">
            <v>0</v>
          </cell>
          <cell r="H497">
            <v>0</v>
          </cell>
          <cell r="I497">
            <v>0</v>
          </cell>
          <cell r="J497">
            <v>0</v>
          </cell>
          <cell r="L497">
            <v>0</v>
          </cell>
          <cell r="N497">
            <v>0</v>
          </cell>
          <cell r="O497">
            <v>0</v>
          </cell>
          <cell r="P497">
            <v>0</v>
          </cell>
          <cell r="Q497">
            <v>0</v>
          </cell>
          <cell r="R497">
            <v>0</v>
          </cell>
          <cell r="S497">
            <v>0</v>
          </cell>
          <cell r="U497">
            <v>0</v>
          </cell>
          <cell r="V497">
            <v>0</v>
          </cell>
          <cell r="W497">
            <v>0</v>
          </cell>
          <cell r="X497">
            <v>0</v>
          </cell>
          <cell r="Y497">
            <v>0</v>
          </cell>
          <cell r="Z497">
            <v>0</v>
          </cell>
        </row>
        <row r="498">
          <cell r="A498">
            <v>0</v>
          </cell>
          <cell r="B498">
            <v>0</v>
          </cell>
          <cell r="C498">
            <v>1496</v>
          </cell>
          <cell r="E498">
            <v>0</v>
          </cell>
          <cell r="F498">
            <v>0</v>
          </cell>
          <cell r="G498">
            <v>0</v>
          </cell>
          <cell r="H498">
            <v>0</v>
          </cell>
          <cell r="I498">
            <v>0</v>
          </cell>
          <cell r="J498">
            <v>0</v>
          </cell>
          <cell r="L498">
            <v>0</v>
          </cell>
          <cell r="N498">
            <v>0</v>
          </cell>
          <cell r="O498">
            <v>0</v>
          </cell>
          <cell r="P498">
            <v>0</v>
          </cell>
          <cell r="Q498">
            <v>0</v>
          </cell>
          <cell r="R498">
            <v>0</v>
          </cell>
          <cell r="S498">
            <v>0</v>
          </cell>
          <cell r="U498">
            <v>0</v>
          </cell>
          <cell r="V498">
            <v>0</v>
          </cell>
          <cell r="W498">
            <v>0</v>
          </cell>
          <cell r="X498">
            <v>0</v>
          </cell>
          <cell r="Y498">
            <v>0</v>
          </cell>
          <cell r="Z498">
            <v>0</v>
          </cell>
        </row>
        <row r="499">
          <cell r="A499">
            <v>0</v>
          </cell>
          <cell r="B499">
            <v>0</v>
          </cell>
          <cell r="C499">
            <v>1497</v>
          </cell>
          <cell r="E499">
            <v>0</v>
          </cell>
          <cell r="F499">
            <v>0</v>
          </cell>
          <cell r="G499">
            <v>0</v>
          </cell>
          <cell r="H499">
            <v>0</v>
          </cell>
          <cell r="I499">
            <v>0</v>
          </cell>
          <cell r="J499">
            <v>0</v>
          </cell>
          <cell r="L499">
            <v>0</v>
          </cell>
          <cell r="N499">
            <v>0</v>
          </cell>
          <cell r="O499">
            <v>0</v>
          </cell>
          <cell r="P499">
            <v>0</v>
          </cell>
          <cell r="Q499">
            <v>0</v>
          </cell>
          <cell r="R499">
            <v>0</v>
          </cell>
          <cell r="S499">
            <v>0</v>
          </cell>
          <cell r="U499">
            <v>0</v>
          </cell>
          <cell r="V499">
            <v>0</v>
          </cell>
          <cell r="W499">
            <v>0</v>
          </cell>
          <cell r="X499">
            <v>0</v>
          </cell>
          <cell r="Y499">
            <v>0</v>
          </cell>
          <cell r="Z499">
            <v>0</v>
          </cell>
        </row>
        <row r="500">
          <cell r="A500">
            <v>0</v>
          </cell>
          <cell r="B500">
            <v>0</v>
          </cell>
          <cell r="C500">
            <v>1498</v>
          </cell>
          <cell r="E500">
            <v>0</v>
          </cell>
          <cell r="F500">
            <v>0</v>
          </cell>
          <cell r="G500">
            <v>0</v>
          </cell>
          <cell r="H500">
            <v>0</v>
          </cell>
          <cell r="I500">
            <v>0</v>
          </cell>
          <cell r="J500">
            <v>0</v>
          </cell>
          <cell r="L500">
            <v>0</v>
          </cell>
          <cell r="N500">
            <v>0</v>
          </cell>
          <cell r="O500">
            <v>0</v>
          </cell>
          <cell r="P500">
            <v>0</v>
          </cell>
          <cell r="Q500">
            <v>0</v>
          </cell>
          <cell r="R500">
            <v>0</v>
          </cell>
          <cell r="S500">
            <v>0</v>
          </cell>
          <cell r="U500">
            <v>0</v>
          </cell>
          <cell r="V500">
            <v>0</v>
          </cell>
          <cell r="W500">
            <v>0</v>
          </cell>
          <cell r="X500">
            <v>0</v>
          </cell>
          <cell r="Y500">
            <v>0</v>
          </cell>
          <cell r="Z500">
            <v>0</v>
          </cell>
        </row>
        <row r="501">
          <cell r="A501">
            <v>0</v>
          </cell>
          <cell r="B501">
            <v>0</v>
          </cell>
          <cell r="C501">
            <v>1499</v>
          </cell>
          <cell r="E501">
            <v>0</v>
          </cell>
          <cell r="F501">
            <v>0</v>
          </cell>
          <cell r="G501">
            <v>0</v>
          </cell>
          <cell r="H501">
            <v>0</v>
          </cell>
          <cell r="I501">
            <v>0</v>
          </cell>
          <cell r="J501">
            <v>0</v>
          </cell>
          <cell r="L501">
            <v>0</v>
          </cell>
          <cell r="N501">
            <v>0</v>
          </cell>
          <cell r="O501">
            <v>0</v>
          </cell>
          <cell r="P501">
            <v>0</v>
          </cell>
          <cell r="Q501">
            <v>0</v>
          </cell>
          <cell r="R501">
            <v>0</v>
          </cell>
          <cell r="S501">
            <v>0</v>
          </cell>
          <cell r="U501">
            <v>0</v>
          </cell>
          <cell r="V501">
            <v>0</v>
          </cell>
          <cell r="W501">
            <v>0</v>
          </cell>
          <cell r="X501">
            <v>0</v>
          </cell>
          <cell r="Y501">
            <v>0</v>
          </cell>
          <cell r="Z501">
            <v>0</v>
          </cell>
        </row>
        <row r="502">
          <cell r="A502">
            <v>0</v>
          </cell>
          <cell r="B502">
            <v>0</v>
          </cell>
          <cell r="C502">
            <v>1500</v>
          </cell>
          <cell r="E502">
            <v>0</v>
          </cell>
          <cell r="F502">
            <v>0</v>
          </cell>
          <cell r="G502">
            <v>0</v>
          </cell>
          <cell r="H502">
            <v>0</v>
          </cell>
          <cell r="I502">
            <v>0</v>
          </cell>
          <cell r="J502">
            <v>0</v>
          </cell>
          <cell r="L502">
            <v>0</v>
          </cell>
          <cell r="N502">
            <v>0</v>
          </cell>
          <cell r="O502">
            <v>0</v>
          </cell>
          <cell r="P502">
            <v>0</v>
          </cell>
          <cell r="Q502">
            <v>0</v>
          </cell>
          <cell r="R502">
            <v>0</v>
          </cell>
          <cell r="S502">
            <v>0</v>
          </cell>
          <cell r="U502">
            <v>0</v>
          </cell>
          <cell r="V502">
            <v>0</v>
          </cell>
          <cell r="W502">
            <v>0</v>
          </cell>
          <cell r="X502">
            <v>0</v>
          </cell>
          <cell r="Y502">
            <v>0</v>
          </cell>
          <cell r="Z502">
            <v>0</v>
          </cell>
        </row>
        <row r="503">
          <cell r="A503">
            <v>0</v>
          </cell>
          <cell r="B503">
            <v>0</v>
          </cell>
          <cell r="C503">
            <v>1501</v>
          </cell>
          <cell r="E503">
            <v>0</v>
          </cell>
          <cell r="F503">
            <v>0</v>
          </cell>
          <cell r="G503">
            <v>0</v>
          </cell>
          <cell r="H503">
            <v>0</v>
          </cell>
          <cell r="I503">
            <v>0</v>
          </cell>
          <cell r="J503">
            <v>0</v>
          </cell>
          <cell r="L503">
            <v>0</v>
          </cell>
          <cell r="N503">
            <v>0</v>
          </cell>
          <cell r="O503">
            <v>0</v>
          </cell>
          <cell r="P503">
            <v>0</v>
          </cell>
          <cell r="Q503">
            <v>0</v>
          </cell>
          <cell r="R503">
            <v>0</v>
          </cell>
          <cell r="S503">
            <v>0</v>
          </cell>
          <cell r="U503">
            <v>0</v>
          </cell>
          <cell r="V503">
            <v>0</v>
          </cell>
          <cell r="W503">
            <v>0</v>
          </cell>
          <cell r="X503">
            <v>0</v>
          </cell>
          <cell r="Y503">
            <v>0</v>
          </cell>
          <cell r="Z503">
            <v>0</v>
          </cell>
        </row>
        <row r="504">
          <cell r="A504">
            <v>0</v>
          </cell>
          <cell r="B504">
            <v>0</v>
          </cell>
          <cell r="C504">
            <v>1502</v>
          </cell>
          <cell r="E504">
            <v>0</v>
          </cell>
          <cell r="F504">
            <v>0</v>
          </cell>
          <cell r="G504">
            <v>0</v>
          </cell>
          <cell r="H504">
            <v>0</v>
          </cell>
          <cell r="I504">
            <v>0</v>
          </cell>
          <cell r="J504">
            <v>0</v>
          </cell>
          <cell r="L504">
            <v>0</v>
          </cell>
          <cell r="N504">
            <v>0</v>
          </cell>
          <cell r="O504">
            <v>0</v>
          </cell>
          <cell r="P504">
            <v>0</v>
          </cell>
          <cell r="Q504">
            <v>0</v>
          </cell>
          <cell r="R504">
            <v>0</v>
          </cell>
          <cell r="S504">
            <v>0</v>
          </cell>
          <cell r="U504">
            <v>0</v>
          </cell>
          <cell r="V504">
            <v>0</v>
          </cell>
          <cell r="W504">
            <v>0</v>
          </cell>
          <cell r="X504">
            <v>0</v>
          </cell>
          <cell r="Y504">
            <v>0</v>
          </cell>
          <cell r="Z504">
            <v>0</v>
          </cell>
        </row>
        <row r="505">
          <cell r="A505">
            <v>0</v>
          </cell>
          <cell r="B505">
            <v>0</v>
          </cell>
          <cell r="C505">
            <v>1503</v>
          </cell>
          <cell r="E505">
            <v>0</v>
          </cell>
          <cell r="F505">
            <v>0</v>
          </cell>
          <cell r="G505">
            <v>0</v>
          </cell>
          <cell r="H505">
            <v>0</v>
          </cell>
          <cell r="I505">
            <v>0</v>
          </cell>
          <cell r="J505">
            <v>0</v>
          </cell>
          <cell r="L505">
            <v>0</v>
          </cell>
          <cell r="N505">
            <v>0</v>
          </cell>
          <cell r="O505">
            <v>0</v>
          </cell>
          <cell r="P505">
            <v>0</v>
          </cell>
          <cell r="Q505">
            <v>0</v>
          </cell>
          <cell r="R505">
            <v>0</v>
          </cell>
          <cell r="S505">
            <v>0</v>
          </cell>
          <cell r="U505">
            <v>0</v>
          </cell>
          <cell r="V505">
            <v>0</v>
          </cell>
          <cell r="W505">
            <v>0</v>
          </cell>
          <cell r="X505">
            <v>0</v>
          </cell>
          <cell r="Y505">
            <v>0</v>
          </cell>
          <cell r="Z505">
            <v>0</v>
          </cell>
        </row>
        <row r="506">
          <cell r="A506">
            <v>0</v>
          </cell>
          <cell r="B506">
            <v>0</v>
          </cell>
          <cell r="C506">
            <v>1504</v>
          </cell>
          <cell r="E506">
            <v>0</v>
          </cell>
          <cell r="F506">
            <v>0</v>
          </cell>
          <cell r="G506">
            <v>0</v>
          </cell>
          <cell r="H506">
            <v>0</v>
          </cell>
          <cell r="I506">
            <v>0</v>
          </cell>
          <cell r="J506">
            <v>0</v>
          </cell>
          <cell r="L506">
            <v>0</v>
          </cell>
          <cell r="N506">
            <v>0</v>
          </cell>
          <cell r="O506">
            <v>0</v>
          </cell>
          <cell r="P506">
            <v>0</v>
          </cell>
          <cell r="Q506">
            <v>0</v>
          </cell>
          <cell r="R506">
            <v>0</v>
          </cell>
          <cell r="S506">
            <v>0</v>
          </cell>
          <cell r="U506">
            <v>0</v>
          </cell>
          <cell r="V506">
            <v>0</v>
          </cell>
          <cell r="W506">
            <v>0</v>
          </cell>
          <cell r="X506">
            <v>0</v>
          </cell>
          <cell r="Y506">
            <v>0</v>
          </cell>
          <cell r="Z506">
            <v>0</v>
          </cell>
        </row>
        <row r="507">
          <cell r="A507">
            <v>0</v>
          </cell>
          <cell r="B507">
            <v>0</v>
          </cell>
          <cell r="C507">
            <v>1505</v>
          </cell>
          <cell r="E507">
            <v>0</v>
          </cell>
          <cell r="F507">
            <v>0</v>
          </cell>
          <cell r="G507">
            <v>0</v>
          </cell>
          <cell r="H507">
            <v>0</v>
          </cell>
          <cell r="I507">
            <v>0</v>
          </cell>
          <cell r="J507">
            <v>0</v>
          </cell>
          <cell r="L507">
            <v>0</v>
          </cell>
          <cell r="N507">
            <v>0</v>
          </cell>
          <cell r="O507">
            <v>0</v>
          </cell>
          <cell r="P507">
            <v>0</v>
          </cell>
          <cell r="Q507">
            <v>0</v>
          </cell>
          <cell r="R507">
            <v>0</v>
          </cell>
          <cell r="S507">
            <v>0</v>
          </cell>
          <cell r="U507">
            <v>0</v>
          </cell>
          <cell r="V507">
            <v>0</v>
          </cell>
          <cell r="W507">
            <v>0</v>
          </cell>
          <cell r="X507">
            <v>0</v>
          </cell>
          <cell r="Y507">
            <v>0</v>
          </cell>
          <cell r="Z507">
            <v>0</v>
          </cell>
        </row>
        <row r="508">
          <cell r="A508">
            <v>0</v>
          </cell>
          <cell r="B508">
            <v>0</v>
          </cell>
          <cell r="C508">
            <v>1506</v>
          </cell>
          <cell r="E508">
            <v>0</v>
          </cell>
          <cell r="F508">
            <v>0</v>
          </cell>
          <cell r="G508">
            <v>0</v>
          </cell>
          <cell r="H508">
            <v>0</v>
          </cell>
          <cell r="I508">
            <v>0</v>
          </cell>
          <cell r="J508">
            <v>0</v>
          </cell>
          <cell r="L508">
            <v>0</v>
          </cell>
          <cell r="N508">
            <v>0</v>
          </cell>
          <cell r="O508">
            <v>0</v>
          </cell>
          <cell r="P508">
            <v>0</v>
          </cell>
          <cell r="Q508">
            <v>0</v>
          </cell>
          <cell r="R508">
            <v>0</v>
          </cell>
          <cell r="S508">
            <v>0</v>
          </cell>
          <cell r="U508">
            <v>0</v>
          </cell>
          <cell r="V508">
            <v>0</v>
          </cell>
          <cell r="W508">
            <v>0</v>
          </cell>
          <cell r="X508">
            <v>0</v>
          </cell>
          <cell r="Y508">
            <v>0</v>
          </cell>
          <cell r="Z508">
            <v>0</v>
          </cell>
        </row>
        <row r="509">
          <cell r="A509">
            <v>0</v>
          </cell>
          <cell r="B509">
            <v>0</v>
          </cell>
          <cell r="C509">
            <v>1507</v>
          </cell>
          <cell r="E509">
            <v>0</v>
          </cell>
          <cell r="F509">
            <v>0</v>
          </cell>
          <cell r="G509">
            <v>0</v>
          </cell>
          <cell r="H509">
            <v>0</v>
          </cell>
          <cell r="I509">
            <v>0</v>
          </cell>
          <cell r="J509">
            <v>0</v>
          </cell>
          <cell r="L509">
            <v>0</v>
          </cell>
          <cell r="N509">
            <v>0</v>
          </cell>
          <cell r="O509">
            <v>0</v>
          </cell>
          <cell r="P509">
            <v>0</v>
          </cell>
          <cell r="Q509">
            <v>0</v>
          </cell>
          <cell r="R509">
            <v>0</v>
          </cell>
          <cell r="S509">
            <v>0</v>
          </cell>
          <cell r="U509">
            <v>0</v>
          </cell>
          <cell r="V509">
            <v>0</v>
          </cell>
          <cell r="W509">
            <v>0</v>
          </cell>
          <cell r="X509">
            <v>0</v>
          </cell>
          <cell r="Y509">
            <v>0</v>
          </cell>
          <cell r="Z509">
            <v>0</v>
          </cell>
        </row>
        <row r="510">
          <cell r="A510">
            <v>0</v>
          </cell>
          <cell r="B510">
            <v>0</v>
          </cell>
          <cell r="C510">
            <v>1508</v>
          </cell>
          <cell r="E510">
            <v>0</v>
          </cell>
          <cell r="F510">
            <v>0</v>
          </cell>
          <cell r="G510">
            <v>0</v>
          </cell>
          <cell r="H510">
            <v>0</v>
          </cell>
          <cell r="I510">
            <v>0</v>
          </cell>
          <cell r="J510">
            <v>0</v>
          </cell>
          <cell r="L510">
            <v>0</v>
          </cell>
          <cell r="N510">
            <v>0</v>
          </cell>
          <cell r="O510">
            <v>0</v>
          </cell>
          <cell r="P510">
            <v>0</v>
          </cell>
          <cell r="Q510">
            <v>0</v>
          </cell>
          <cell r="R510">
            <v>0</v>
          </cell>
          <cell r="S510">
            <v>0</v>
          </cell>
          <cell r="U510">
            <v>0</v>
          </cell>
          <cell r="V510">
            <v>0</v>
          </cell>
          <cell r="W510">
            <v>0</v>
          </cell>
          <cell r="X510">
            <v>0</v>
          </cell>
          <cell r="Y510">
            <v>0</v>
          </cell>
          <cell r="Z510">
            <v>0</v>
          </cell>
        </row>
        <row r="511">
          <cell r="A511">
            <v>0</v>
          </cell>
          <cell r="B511">
            <v>0</v>
          </cell>
          <cell r="C511">
            <v>1509</v>
          </cell>
          <cell r="E511">
            <v>0</v>
          </cell>
          <cell r="F511">
            <v>0</v>
          </cell>
          <cell r="G511">
            <v>0</v>
          </cell>
          <cell r="H511">
            <v>0</v>
          </cell>
          <cell r="I511">
            <v>0</v>
          </cell>
          <cell r="J511">
            <v>0</v>
          </cell>
          <cell r="L511">
            <v>0</v>
          </cell>
          <cell r="N511">
            <v>0</v>
          </cell>
          <cell r="O511">
            <v>0</v>
          </cell>
          <cell r="P511">
            <v>0</v>
          </cell>
          <cell r="Q511">
            <v>0</v>
          </cell>
          <cell r="R511">
            <v>0</v>
          </cell>
          <cell r="S511">
            <v>0</v>
          </cell>
          <cell r="U511">
            <v>0</v>
          </cell>
          <cell r="V511">
            <v>0</v>
          </cell>
          <cell r="W511">
            <v>0</v>
          </cell>
          <cell r="X511">
            <v>0</v>
          </cell>
          <cell r="Y511">
            <v>0</v>
          </cell>
          <cell r="Z511">
            <v>0</v>
          </cell>
        </row>
        <row r="512">
          <cell r="A512">
            <v>0</v>
          </cell>
          <cell r="B512">
            <v>0</v>
          </cell>
          <cell r="C512">
            <v>1510</v>
          </cell>
          <cell r="E512">
            <v>0</v>
          </cell>
          <cell r="F512">
            <v>0</v>
          </cell>
          <cell r="G512">
            <v>0</v>
          </cell>
          <cell r="H512">
            <v>0</v>
          </cell>
          <cell r="I512">
            <v>0</v>
          </cell>
          <cell r="J512">
            <v>0</v>
          </cell>
          <cell r="L512">
            <v>0</v>
          </cell>
          <cell r="N512">
            <v>0</v>
          </cell>
          <cell r="O512">
            <v>0</v>
          </cell>
          <cell r="P512">
            <v>0</v>
          </cell>
          <cell r="Q512">
            <v>0</v>
          </cell>
          <cell r="R512">
            <v>0</v>
          </cell>
          <cell r="S512">
            <v>0</v>
          </cell>
          <cell r="U512">
            <v>0</v>
          </cell>
          <cell r="V512">
            <v>0</v>
          </cell>
          <cell r="W512">
            <v>0</v>
          </cell>
          <cell r="X512">
            <v>0</v>
          </cell>
          <cell r="Y512">
            <v>0</v>
          </cell>
          <cell r="Z512">
            <v>0</v>
          </cell>
        </row>
        <row r="513">
          <cell r="A513">
            <v>0</v>
          </cell>
          <cell r="B513">
            <v>0</v>
          </cell>
          <cell r="C513">
            <v>1511</v>
          </cell>
          <cell r="E513">
            <v>0</v>
          </cell>
          <cell r="F513">
            <v>0</v>
          </cell>
          <cell r="G513">
            <v>0</v>
          </cell>
          <cell r="H513">
            <v>0</v>
          </cell>
          <cell r="I513">
            <v>0</v>
          </cell>
          <cell r="J513">
            <v>0</v>
          </cell>
          <cell r="L513">
            <v>0</v>
          </cell>
          <cell r="N513">
            <v>0</v>
          </cell>
          <cell r="O513">
            <v>0</v>
          </cell>
          <cell r="P513">
            <v>0</v>
          </cell>
          <cell r="Q513">
            <v>0</v>
          </cell>
          <cell r="R513">
            <v>0</v>
          </cell>
          <cell r="S513">
            <v>0</v>
          </cell>
          <cell r="U513">
            <v>0</v>
          </cell>
          <cell r="V513">
            <v>0</v>
          </cell>
          <cell r="W513">
            <v>0</v>
          </cell>
          <cell r="X513">
            <v>0</v>
          </cell>
          <cell r="Y513">
            <v>0</v>
          </cell>
          <cell r="Z513">
            <v>0</v>
          </cell>
        </row>
        <row r="514">
          <cell r="A514">
            <v>0</v>
          </cell>
          <cell r="B514">
            <v>0</v>
          </cell>
          <cell r="C514">
            <v>1512</v>
          </cell>
          <cell r="E514">
            <v>0</v>
          </cell>
          <cell r="F514">
            <v>0</v>
          </cell>
          <cell r="G514">
            <v>0</v>
          </cell>
          <cell r="H514">
            <v>0</v>
          </cell>
          <cell r="I514">
            <v>0</v>
          </cell>
          <cell r="J514">
            <v>0</v>
          </cell>
          <cell r="L514">
            <v>0</v>
          </cell>
          <cell r="N514">
            <v>0</v>
          </cell>
          <cell r="O514">
            <v>0</v>
          </cell>
          <cell r="P514">
            <v>0</v>
          </cell>
          <cell r="Q514">
            <v>0</v>
          </cell>
          <cell r="R514">
            <v>0</v>
          </cell>
          <cell r="S514">
            <v>0</v>
          </cell>
          <cell r="U514">
            <v>0</v>
          </cell>
          <cell r="V514">
            <v>0</v>
          </cell>
          <cell r="W514">
            <v>0</v>
          </cell>
          <cell r="X514">
            <v>0</v>
          </cell>
          <cell r="Y514">
            <v>0</v>
          </cell>
          <cell r="Z514">
            <v>0</v>
          </cell>
        </row>
        <row r="515">
          <cell r="A515">
            <v>0</v>
          </cell>
          <cell r="B515">
            <v>0</v>
          </cell>
          <cell r="C515">
            <v>1513</v>
          </cell>
          <cell r="E515">
            <v>0</v>
          </cell>
          <cell r="F515">
            <v>0</v>
          </cell>
          <cell r="G515">
            <v>0</v>
          </cell>
          <cell r="H515">
            <v>0</v>
          </cell>
          <cell r="I515">
            <v>0</v>
          </cell>
          <cell r="J515">
            <v>0</v>
          </cell>
          <cell r="L515">
            <v>0</v>
          </cell>
          <cell r="N515">
            <v>0</v>
          </cell>
          <cell r="O515">
            <v>0</v>
          </cell>
          <cell r="P515">
            <v>0</v>
          </cell>
          <cell r="Q515">
            <v>0</v>
          </cell>
          <cell r="R515">
            <v>0</v>
          </cell>
          <cell r="S515">
            <v>0</v>
          </cell>
          <cell r="U515">
            <v>0</v>
          </cell>
          <cell r="V515">
            <v>0</v>
          </cell>
          <cell r="W515">
            <v>0</v>
          </cell>
          <cell r="X515">
            <v>0</v>
          </cell>
          <cell r="Y515">
            <v>0</v>
          </cell>
          <cell r="Z515">
            <v>0</v>
          </cell>
        </row>
        <row r="516">
          <cell r="A516">
            <v>0</v>
          </cell>
          <cell r="B516">
            <v>0</v>
          </cell>
          <cell r="C516">
            <v>1514</v>
          </cell>
          <cell r="E516">
            <v>0</v>
          </cell>
          <cell r="F516">
            <v>0</v>
          </cell>
          <cell r="G516">
            <v>0</v>
          </cell>
          <cell r="H516">
            <v>0</v>
          </cell>
          <cell r="I516">
            <v>0</v>
          </cell>
          <cell r="J516">
            <v>0</v>
          </cell>
          <cell r="L516">
            <v>0</v>
          </cell>
          <cell r="N516">
            <v>0</v>
          </cell>
          <cell r="O516">
            <v>0</v>
          </cell>
          <cell r="P516">
            <v>0</v>
          </cell>
          <cell r="Q516">
            <v>0</v>
          </cell>
          <cell r="R516">
            <v>0</v>
          </cell>
          <cell r="S516">
            <v>0</v>
          </cell>
          <cell r="U516">
            <v>0</v>
          </cell>
          <cell r="V516">
            <v>0</v>
          </cell>
          <cell r="W516">
            <v>0</v>
          </cell>
          <cell r="X516">
            <v>0</v>
          </cell>
          <cell r="Y516">
            <v>0</v>
          </cell>
          <cell r="Z516">
            <v>0</v>
          </cell>
        </row>
        <row r="517">
          <cell r="A517">
            <v>0</v>
          </cell>
          <cell r="B517">
            <v>0</v>
          </cell>
          <cell r="C517">
            <v>1515</v>
          </cell>
          <cell r="E517">
            <v>0</v>
          </cell>
          <cell r="F517">
            <v>0</v>
          </cell>
          <cell r="G517">
            <v>0</v>
          </cell>
          <cell r="H517">
            <v>0</v>
          </cell>
          <cell r="I517">
            <v>0</v>
          </cell>
          <cell r="J517">
            <v>0</v>
          </cell>
          <cell r="L517">
            <v>0</v>
          </cell>
          <cell r="N517">
            <v>0</v>
          </cell>
          <cell r="O517">
            <v>0</v>
          </cell>
          <cell r="P517">
            <v>0</v>
          </cell>
          <cell r="Q517">
            <v>0</v>
          </cell>
          <cell r="R517">
            <v>0</v>
          </cell>
          <cell r="S517">
            <v>0</v>
          </cell>
          <cell r="U517">
            <v>0</v>
          </cell>
          <cell r="V517">
            <v>0</v>
          </cell>
          <cell r="W517">
            <v>0</v>
          </cell>
          <cell r="X517">
            <v>0</v>
          </cell>
          <cell r="Y517">
            <v>0</v>
          </cell>
          <cell r="Z517">
            <v>0</v>
          </cell>
        </row>
        <row r="518">
          <cell r="A518">
            <v>0</v>
          </cell>
          <cell r="B518">
            <v>0</v>
          </cell>
          <cell r="C518">
            <v>1516</v>
          </cell>
          <cell r="E518">
            <v>0</v>
          </cell>
          <cell r="F518">
            <v>0</v>
          </cell>
          <cell r="G518">
            <v>0</v>
          </cell>
          <cell r="H518">
            <v>0</v>
          </cell>
          <cell r="I518">
            <v>0</v>
          </cell>
          <cell r="J518">
            <v>0</v>
          </cell>
          <cell r="L518">
            <v>0</v>
          </cell>
          <cell r="N518">
            <v>0</v>
          </cell>
          <cell r="O518">
            <v>0</v>
          </cell>
          <cell r="P518">
            <v>0</v>
          </cell>
          <cell r="Q518">
            <v>0</v>
          </cell>
          <cell r="R518">
            <v>0</v>
          </cell>
          <cell r="S518">
            <v>0</v>
          </cell>
          <cell r="U518">
            <v>0</v>
          </cell>
          <cell r="V518">
            <v>0</v>
          </cell>
          <cell r="W518">
            <v>0</v>
          </cell>
          <cell r="X518">
            <v>0</v>
          </cell>
          <cell r="Y518">
            <v>0</v>
          </cell>
          <cell r="Z518">
            <v>0</v>
          </cell>
        </row>
        <row r="519">
          <cell r="A519">
            <v>0</v>
          </cell>
          <cell r="B519">
            <v>0</v>
          </cell>
          <cell r="C519">
            <v>1517</v>
          </cell>
          <cell r="E519">
            <v>0</v>
          </cell>
          <cell r="F519">
            <v>0</v>
          </cell>
          <cell r="G519">
            <v>0</v>
          </cell>
          <cell r="H519">
            <v>0</v>
          </cell>
          <cell r="I519">
            <v>0</v>
          </cell>
          <cell r="J519">
            <v>0</v>
          </cell>
          <cell r="L519">
            <v>0</v>
          </cell>
          <cell r="N519">
            <v>0</v>
          </cell>
          <cell r="O519">
            <v>0</v>
          </cell>
          <cell r="P519">
            <v>0</v>
          </cell>
          <cell r="Q519">
            <v>0</v>
          </cell>
          <cell r="R519">
            <v>0</v>
          </cell>
          <cell r="S519">
            <v>0</v>
          </cell>
          <cell r="U519">
            <v>0</v>
          </cell>
          <cell r="V519">
            <v>0</v>
          </cell>
          <cell r="W519">
            <v>0</v>
          </cell>
          <cell r="X519">
            <v>0</v>
          </cell>
          <cell r="Y519">
            <v>0</v>
          </cell>
          <cell r="Z519">
            <v>0</v>
          </cell>
        </row>
        <row r="520">
          <cell r="A520">
            <v>0</v>
          </cell>
          <cell r="B520">
            <v>0</v>
          </cell>
          <cell r="C520">
            <v>1518</v>
          </cell>
          <cell r="E520">
            <v>0</v>
          </cell>
          <cell r="F520">
            <v>0</v>
          </cell>
          <cell r="G520">
            <v>0</v>
          </cell>
          <cell r="H520">
            <v>0</v>
          </cell>
          <cell r="I520">
            <v>0</v>
          </cell>
          <cell r="J520">
            <v>0</v>
          </cell>
          <cell r="L520">
            <v>0</v>
          </cell>
          <cell r="N520">
            <v>0</v>
          </cell>
          <cell r="O520">
            <v>0</v>
          </cell>
          <cell r="P520">
            <v>0</v>
          </cell>
          <cell r="Q520">
            <v>0</v>
          </cell>
          <cell r="R520">
            <v>0</v>
          </cell>
          <cell r="S520">
            <v>0</v>
          </cell>
          <cell r="U520">
            <v>0</v>
          </cell>
          <cell r="V520">
            <v>0</v>
          </cell>
          <cell r="W520">
            <v>0</v>
          </cell>
          <cell r="X520">
            <v>0</v>
          </cell>
          <cell r="Y520">
            <v>0</v>
          </cell>
          <cell r="Z520">
            <v>0</v>
          </cell>
        </row>
        <row r="521">
          <cell r="A521">
            <v>0</v>
          </cell>
          <cell r="B521">
            <v>0</v>
          </cell>
          <cell r="C521">
            <v>1519</v>
          </cell>
          <cell r="E521">
            <v>0</v>
          </cell>
          <cell r="F521">
            <v>0</v>
          </cell>
          <cell r="G521">
            <v>0</v>
          </cell>
          <cell r="H521">
            <v>0</v>
          </cell>
          <cell r="I521">
            <v>0</v>
          </cell>
          <cell r="J521">
            <v>0</v>
          </cell>
          <cell r="L521">
            <v>0</v>
          </cell>
          <cell r="N521">
            <v>0</v>
          </cell>
          <cell r="O521">
            <v>0</v>
          </cell>
          <cell r="P521">
            <v>0</v>
          </cell>
          <cell r="Q521">
            <v>0</v>
          </cell>
          <cell r="R521">
            <v>0</v>
          </cell>
          <cell r="S521">
            <v>0</v>
          </cell>
          <cell r="U521">
            <v>0</v>
          </cell>
          <cell r="V521">
            <v>0</v>
          </cell>
          <cell r="W521">
            <v>0</v>
          </cell>
          <cell r="X521">
            <v>0</v>
          </cell>
          <cell r="Y521">
            <v>0</v>
          </cell>
          <cell r="Z521">
            <v>0</v>
          </cell>
        </row>
        <row r="522">
          <cell r="A522">
            <v>0</v>
          </cell>
          <cell r="B522">
            <v>0</v>
          </cell>
          <cell r="C522">
            <v>1520</v>
          </cell>
          <cell r="E522">
            <v>0</v>
          </cell>
          <cell r="F522">
            <v>0</v>
          </cell>
          <cell r="G522">
            <v>0</v>
          </cell>
          <cell r="H522">
            <v>0</v>
          </cell>
          <cell r="I522">
            <v>0</v>
          </cell>
          <cell r="J522">
            <v>0</v>
          </cell>
          <cell r="L522">
            <v>0</v>
          </cell>
          <cell r="N522">
            <v>0</v>
          </cell>
          <cell r="O522">
            <v>0</v>
          </cell>
          <cell r="P522">
            <v>0</v>
          </cell>
          <cell r="Q522">
            <v>0</v>
          </cell>
          <cell r="R522">
            <v>0</v>
          </cell>
          <cell r="S522">
            <v>0</v>
          </cell>
          <cell r="U522">
            <v>0</v>
          </cell>
          <cell r="V522">
            <v>0</v>
          </cell>
          <cell r="W522">
            <v>0</v>
          </cell>
          <cell r="X522">
            <v>0</v>
          </cell>
          <cell r="Y522">
            <v>0</v>
          </cell>
          <cell r="Z522">
            <v>0</v>
          </cell>
        </row>
        <row r="523">
          <cell r="A523">
            <v>0</v>
          </cell>
          <cell r="B523">
            <v>0</v>
          </cell>
          <cell r="C523">
            <v>1521</v>
          </cell>
          <cell r="E523">
            <v>0</v>
          </cell>
          <cell r="F523">
            <v>0</v>
          </cell>
          <cell r="G523">
            <v>0</v>
          </cell>
          <cell r="H523">
            <v>0</v>
          </cell>
          <cell r="I523">
            <v>0</v>
          </cell>
          <cell r="J523">
            <v>0</v>
          </cell>
          <cell r="L523">
            <v>0</v>
          </cell>
          <cell r="N523">
            <v>0</v>
          </cell>
          <cell r="O523">
            <v>0</v>
          </cell>
          <cell r="P523">
            <v>0</v>
          </cell>
          <cell r="Q523">
            <v>0</v>
          </cell>
          <cell r="R523">
            <v>0</v>
          </cell>
          <cell r="S523">
            <v>0</v>
          </cell>
          <cell r="U523">
            <v>0</v>
          </cell>
          <cell r="V523">
            <v>0</v>
          </cell>
          <cell r="W523">
            <v>0</v>
          </cell>
          <cell r="X523">
            <v>0</v>
          </cell>
          <cell r="Y523">
            <v>0</v>
          </cell>
          <cell r="Z523">
            <v>0</v>
          </cell>
        </row>
        <row r="524">
          <cell r="A524">
            <v>0</v>
          </cell>
          <cell r="B524">
            <v>0</v>
          </cell>
          <cell r="C524">
            <v>1522</v>
          </cell>
          <cell r="E524">
            <v>0</v>
          </cell>
          <cell r="F524">
            <v>0</v>
          </cell>
          <cell r="G524">
            <v>0</v>
          </cell>
          <cell r="H524">
            <v>0</v>
          </cell>
          <cell r="I524">
            <v>0</v>
          </cell>
          <cell r="J524">
            <v>0</v>
          </cell>
          <cell r="L524">
            <v>0</v>
          </cell>
          <cell r="N524">
            <v>0</v>
          </cell>
          <cell r="O524">
            <v>0</v>
          </cell>
          <cell r="P524">
            <v>0</v>
          </cell>
          <cell r="Q524">
            <v>0</v>
          </cell>
          <cell r="R524">
            <v>0</v>
          </cell>
          <cell r="S524">
            <v>0</v>
          </cell>
          <cell r="U524">
            <v>0</v>
          </cell>
          <cell r="V524">
            <v>0</v>
          </cell>
          <cell r="W524">
            <v>0</v>
          </cell>
          <cell r="X524">
            <v>0</v>
          </cell>
          <cell r="Y524">
            <v>0</v>
          </cell>
          <cell r="Z524">
            <v>0</v>
          </cell>
        </row>
        <row r="525">
          <cell r="A525">
            <v>0</v>
          </cell>
          <cell r="B525">
            <v>0</v>
          </cell>
          <cell r="C525">
            <v>1523</v>
          </cell>
          <cell r="E525">
            <v>0</v>
          </cell>
          <cell r="F525">
            <v>0</v>
          </cell>
          <cell r="G525">
            <v>0</v>
          </cell>
          <cell r="H525">
            <v>0</v>
          </cell>
          <cell r="I525">
            <v>0</v>
          </cell>
          <cell r="J525">
            <v>0</v>
          </cell>
          <cell r="L525">
            <v>0</v>
          </cell>
          <cell r="N525">
            <v>0</v>
          </cell>
          <cell r="O525">
            <v>0</v>
          </cell>
          <cell r="P525">
            <v>0</v>
          </cell>
          <cell r="Q525">
            <v>0</v>
          </cell>
          <cell r="R525">
            <v>0</v>
          </cell>
          <cell r="S525">
            <v>0</v>
          </cell>
          <cell r="U525">
            <v>0</v>
          </cell>
          <cell r="V525">
            <v>0</v>
          </cell>
          <cell r="W525">
            <v>0</v>
          </cell>
          <cell r="X525">
            <v>0</v>
          </cell>
          <cell r="Y525">
            <v>0</v>
          </cell>
          <cell r="Z525">
            <v>0</v>
          </cell>
        </row>
        <row r="526">
          <cell r="A526">
            <v>0</v>
          </cell>
          <cell r="B526">
            <v>0</v>
          </cell>
          <cell r="C526">
            <v>1524</v>
          </cell>
          <cell r="E526">
            <v>0</v>
          </cell>
          <cell r="F526">
            <v>0</v>
          </cell>
          <cell r="G526">
            <v>0</v>
          </cell>
          <cell r="H526">
            <v>0</v>
          </cell>
          <cell r="I526">
            <v>0</v>
          </cell>
          <cell r="J526">
            <v>0</v>
          </cell>
          <cell r="L526">
            <v>0</v>
          </cell>
          <cell r="N526">
            <v>0</v>
          </cell>
          <cell r="O526">
            <v>0</v>
          </cell>
          <cell r="P526">
            <v>0</v>
          </cell>
          <cell r="Q526">
            <v>0</v>
          </cell>
          <cell r="R526">
            <v>0</v>
          </cell>
          <cell r="S526">
            <v>0</v>
          </cell>
          <cell r="U526">
            <v>0</v>
          </cell>
          <cell r="V526">
            <v>0</v>
          </cell>
          <cell r="W526">
            <v>0</v>
          </cell>
          <cell r="X526">
            <v>0</v>
          </cell>
          <cell r="Y526">
            <v>0</v>
          </cell>
          <cell r="Z526">
            <v>0</v>
          </cell>
        </row>
        <row r="527">
          <cell r="A527">
            <v>0</v>
          </cell>
          <cell r="B527">
            <v>0</v>
          </cell>
          <cell r="C527">
            <v>1525</v>
          </cell>
          <cell r="E527">
            <v>0</v>
          </cell>
          <cell r="F527">
            <v>0</v>
          </cell>
          <cell r="G527">
            <v>0</v>
          </cell>
          <cell r="H527">
            <v>0</v>
          </cell>
          <cell r="I527">
            <v>0</v>
          </cell>
          <cell r="J527">
            <v>0</v>
          </cell>
          <cell r="L527">
            <v>0</v>
          </cell>
          <cell r="N527">
            <v>0</v>
          </cell>
          <cell r="O527">
            <v>0</v>
          </cell>
          <cell r="P527">
            <v>0</v>
          </cell>
          <cell r="Q527">
            <v>0</v>
          </cell>
          <cell r="R527">
            <v>0</v>
          </cell>
          <cell r="S527">
            <v>0</v>
          </cell>
          <cell r="U527">
            <v>0</v>
          </cell>
          <cell r="V527">
            <v>0</v>
          </cell>
          <cell r="W527">
            <v>0</v>
          </cell>
          <cell r="X527">
            <v>0</v>
          </cell>
          <cell r="Y527">
            <v>0</v>
          </cell>
          <cell r="Z527">
            <v>0</v>
          </cell>
        </row>
        <row r="528">
          <cell r="A528">
            <v>0</v>
          </cell>
          <cell r="B528">
            <v>0</v>
          </cell>
          <cell r="C528">
            <v>1526</v>
          </cell>
          <cell r="E528">
            <v>0</v>
          </cell>
          <cell r="F528">
            <v>0</v>
          </cell>
          <cell r="G528">
            <v>0</v>
          </cell>
          <cell r="H528">
            <v>0</v>
          </cell>
          <cell r="I528">
            <v>0</v>
          </cell>
          <cell r="J528">
            <v>0</v>
          </cell>
          <cell r="L528">
            <v>0</v>
          </cell>
          <cell r="N528">
            <v>0</v>
          </cell>
          <cell r="O528">
            <v>0</v>
          </cell>
          <cell r="P528">
            <v>0</v>
          </cell>
          <cell r="Q528">
            <v>0</v>
          </cell>
          <cell r="R528">
            <v>0</v>
          </cell>
          <cell r="S528">
            <v>0</v>
          </cell>
          <cell r="U528">
            <v>0</v>
          </cell>
          <cell r="V528">
            <v>0</v>
          </cell>
          <cell r="W528">
            <v>0</v>
          </cell>
          <cell r="X528">
            <v>0</v>
          </cell>
          <cell r="Y528">
            <v>0</v>
          </cell>
          <cell r="Z528">
            <v>0</v>
          </cell>
        </row>
        <row r="529">
          <cell r="A529">
            <v>0</v>
          </cell>
          <cell r="B529">
            <v>0</v>
          </cell>
          <cell r="C529">
            <v>1527</v>
          </cell>
          <cell r="E529">
            <v>0</v>
          </cell>
          <cell r="F529">
            <v>0</v>
          </cell>
          <cell r="G529">
            <v>0</v>
          </cell>
          <cell r="H529">
            <v>0</v>
          </cell>
          <cell r="I529">
            <v>0</v>
          </cell>
          <cell r="J529">
            <v>0</v>
          </cell>
          <cell r="L529">
            <v>0</v>
          </cell>
          <cell r="N529">
            <v>0</v>
          </cell>
          <cell r="O529">
            <v>0</v>
          </cell>
          <cell r="P529">
            <v>0</v>
          </cell>
          <cell r="Q529">
            <v>0</v>
          </cell>
          <cell r="R529">
            <v>0</v>
          </cell>
          <cell r="S529">
            <v>0</v>
          </cell>
          <cell r="U529">
            <v>0</v>
          </cell>
          <cell r="V529">
            <v>0</v>
          </cell>
          <cell r="W529">
            <v>0</v>
          </cell>
          <cell r="X529">
            <v>0</v>
          </cell>
          <cell r="Y529">
            <v>0</v>
          </cell>
          <cell r="Z529">
            <v>0</v>
          </cell>
        </row>
        <row r="530">
          <cell r="A530">
            <v>0</v>
          </cell>
          <cell r="B530">
            <v>0</v>
          </cell>
          <cell r="C530">
            <v>1528</v>
          </cell>
          <cell r="E530">
            <v>0</v>
          </cell>
          <cell r="F530">
            <v>0</v>
          </cell>
          <cell r="G530">
            <v>0</v>
          </cell>
          <cell r="H530">
            <v>0</v>
          </cell>
          <cell r="I530">
            <v>0</v>
          </cell>
          <cell r="J530">
            <v>0</v>
          </cell>
          <cell r="L530">
            <v>0</v>
          </cell>
          <cell r="N530">
            <v>0</v>
          </cell>
          <cell r="O530">
            <v>0</v>
          </cell>
          <cell r="P530">
            <v>0</v>
          </cell>
          <cell r="Q530">
            <v>0</v>
          </cell>
          <cell r="R530">
            <v>0</v>
          </cell>
          <cell r="S530">
            <v>0</v>
          </cell>
          <cell r="U530">
            <v>0</v>
          </cell>
          <cell r="V530">
            <v>0</v>
          </cell>
          <cell r="W530">
            <v>0</v>
          </cell>
          <cell r="X530">
            <v>0</v>
          </cell>
          <cell r="Y530">
            <v>0</v>
          </cell>
          <cell r="Z530">
            <v>0</v>
          </cell>
        </row>
        <row r="531">
          <cell r="A531">
            <v>0</v>
          </cell>
          <cell r="B531">
            <v>0</v>
          </cell>
          <cell r="C531">
            <v>1529</v>
          </cell>
          <cell r="E531">
            <v>0</v>
          </cell>
          <cell r="F531">
            <v>0</v>
          </cell>
          <cell r="G531">
            <v>0</v>
          </cell>
          <cell r="H531">
            <v>0</v>
          </cell>
          <cell r="I531">
            <v>0</v>
          </cell>
          <cell r="J531">
            <v>0</v>
          </cell>
          <cell r="L531">
            <v>0</v>
          </cell>
          <cell r="N531">
            <v>0</v>
          </cell>
          <cell r="O531">
            <v>0</v>
          </cell>
          <cell r="P531">
            <v>0</v>
          </cell>
          <cell r="Q531">
            <v>0</v>
          </cell>
          <cell r="R531">
            <v>0</v>
          </cell>
          <cell r="S531">
            <v>0</v>
          </cell>
          <cell r="U531">
            <v>0</v>
          </cell>
          <cell r="V531">
            <v>0</v>
          </cell>
          <cell r="W531">
            <v>0</v>
          </cell>
          <cell r="X531">
            <v>0</v>
          </cell>
          <cell r="Y531">
            <v>0</v>
          </cell>
          <cell r="Z531">
            <v>0</v>
          </cell>
        </row>
        <row r="532">
          <cell r="A532">
            <v>0</v>
          </cell>
          <cell r="B532">
            <v>0</v>
          </cell>
          <cell r="C532">
            <v>1530</v>
          </cell>
          <cell r="E532">
            <v>0</v>
          </cell>
          <cell r="F532">
            <v>0</v>
          </cell>
          <cell r="G532">
            <v>0</v>
          </cell>
          <cell r="H532">
            <v>0</v>
          </cell>
          <cell r="I532">
            <v>0</v>
          </cell>
          <cell r="J532">
            <v>0</v>
          </cell>
          <cell r="L532">
            <v>0</v>
          </cell>
          <cell r="N532">
            <v>0</v>
          </cell>
          <cell r="O532">
            <v>0</v>
          </cell>
          <cell r="P532">
            <v>0</v>
          </cell>
          <cell r="Q532">
            <v>0</v>
          </cell>
          <cell r="R532">
            <v>0</v>
          </cell>
          <cell r="S532">
            <v>0</v>
          </cell>
          <cell r="U532">
            <v>0</v>
          </cell>
          <cell r="V532">
            <v>0</v>
          </cell>
          <cell r="W532">
            <v>0</v>
          </cell>
          <cell r="X532">
            <v>0</v>
          </cell>
          <cell r="Y532">
            <v>0</v>
          </cell>
          <cell r="Z532">
            <v>0</v>
          </cell>
        </row>
        <row r="533">
          <cell r="A533">
            <v>0</v>
          </cell>
          <cell r="B533">
            <v>0</v>
          </cell>
          <cell r="C533">
            <v>1531</v>
          </cell>
          <cell r="E533">
            <v>0</v>
          </cell>
          <cell r="F533">
            <v>0</v>
          </cell>
          <cell r="G533">
            <v>0</v>
          </cell>
          <cell r="H533">
            <v>0</v>
          </cell>
          <cell r="I533">
            <v>0</v>
          </cell>
          <cell r="J533">
            <v>0</v>
          </cell>
          <cell r="L533">
            <v>0</v>
          </cell>
          <cell r="N533">
            <v>0</v>
          </cell>
          <cell r="O533">
            <v>0</v>
          </cell>
          <cell r="P533">
            <v>0</v>
          </cell>
          <cell r="Q533">
            <v>0</v>
          </cell>
          <cell r="R533">
            <v>0</v>
          </cell>
          <cell r="S533">
            <v>0</v>
          </cell>
          <cell r="U533">
            <v>0</v>
          </cell>
          <cell r="V533">
            <v>0</v>
          </cell>
          <cell r="W533">
            <v>0</v>
          </cell>
          <cell r="X533">
            <v>0</v>
          </cell>
          <cell r="Y533">
            <v>0</v>
          </cell>
          <cell r="Z533">
            <v>0</v>
          </cell>
        </row>
        <row r="534">
          <cell r="A534">
            <v>0</v>
          </cell>
          <cell r="B534">
            <v>0</v>
          </cell>
          <cell r="C534">
            <v>1532</v>
          </cell>
          <cell r="E534">
            <v>0</v>
          </cell>
          <cell r="F534">
            <v>0</v>
          </cell>
          <cell r="G534">
            <v>0</v>
          </cell>
          <cell r="H534">
            <v>0</v>
          </cell>
          <cell r="I534">
            <v>0</v>
          </cell>
          <cell r="J534">
            <v>0</v>
          </cell>
          <cell r="L534">
            <v>0</v>
          </cell>
          <cell r="N534">
            <v>0</v>
          </cell>
          <cell r="O534">
            <v>0</v>
          </cell>
          <cell r="P534">
            <v>0</v>
          </cell>
          <cell r="Q534">
            <v>0</v>
          </cell>
          <cell r="R534">
            <v>0</v>
          </cell>
          <cell r="S534">
            <v>0</v>
          </cell>
          <cell r="U534">
            <v>0</v>
          </cell>
          <cell r="V534">
            <v>0</v>
          </cell>
          <cell r="W534">
            <v>0</v>
          </cell>
          <cell r="X534">
            <v>0</v>
          </cell>
          <cell r="Y534">
            <v>0</v>
          </cell>
          <cell r="Z534">
            <v>0</v>
          </cell>
        </row>
        <row r="535">
          <cell r="A535">
            <v>0</v>
          </cell>
          <cell r="B535">
            <v>0</v>
          </cell>
          <cell r="C535">
            <v>1533</v>
          </cell>
          <cell r="E535">
            <v>0</v>
          </cell>
          <cell r="F535">
            <v>0</v>
          </cell>
          <cell r="G535">
            <v>0</v>
          </cell>
          <cell r="H535">
            <v>0</v>
          </cell>
          <cell r="I535">
            <v>0</v>
          </cell>
          <cell r="J535">
            <v>0</v>
          </cell>
          <cell r="L535">
            <v>0</v>
          </cell>
          <cell r="N535">
            <v>0</v>
          </cell>
          <cell r="O535">
            <v>0</v>
          </cell>
          <cell r="P535">
            <v>0</v>
          </cell>
          <cell r="Q535">
            <v>0</v>
          </cell>
          <cell r="R535">
            <v>0</v>
          </cell>
          <cell r="S535">
            <v>0</v>
          </cell>
          <cell r="U535">
            <v>0</v>
          </cell>
          <cell r="V535">
            <v>0</v>
          </cell>
          <cell r="W535">
            <v>0</v>
          </cell>
          <cell r="X535">
            <v>0</v>
          </cell>
          <cell r="Y535">
            <v>0</v>
          </cell>
          <cell r="Z535">
            <v>0</v>
          </cell>
        </row>
        <row r="536">
          <cell r="A536">
            <v>0</v>
          </cell>
          <cell r="B536">
            <v>0</v>
          </cell>
          <cell r="C536">
            <v>1534</v>
          </cell>
          <cell r="E536">
            <v>0</v>
          </cell>
          <cell r="F536">
            <v>0</v>
          </cell>
          <cell r="G536">
            <v>0</v>
          </cell>
          <cell r="H536">
            <v>0</v>
          </cell>
          <cell r="I536">
            <v>0</v>
          </cell>
          <cell r="J536">
            <v>0</v>
          </cell>
          <cell r="L536">
            <v>0</v>
          </cell>
          <cell r="N536">
            <v>0</v>
          </cell>
          <cell r="O536">
            <v>0</v>
          </cell>
          <cell r="P536">
            <v>0</v>
          </cell>
          <cell r="Q536">
            <v>0</v>
          </cell>
          <cell r="R536">
            <v>0</v>
          </cell>
          <cell r="S536">
            <v>0</v>
          </cell>
          <cell r="U536">
            <v>0</v>
          </cell>
          <cell r="V536">
            <v>0</v>
          </cell>
          <cell r="W536">
            <v>0</v>
          </cell>
          <cell r="X536">
            <v>0</v>
          </cell>
          <cell r="Y536">
            <v>0</v>
          </cell>
          <cell r="Z536">
            <v>0</v>
          </cell>
        </row>
        <row r="537">
          <cell r="A537">
            <v>0</v>
          </cell>
          <cell r="B537">
            <v>0</v>
          </cell>
          <cell r="C537">
            <v>1535</v>
          </cell>
          <cell r="E537">
            <v>0</v>
          </cell>
          <cell r="F537">
            <v>0</v>
          </cell>
          <cell r="G537">
            <v>0</v>
          </cell>
          <cell r="H537">
            <v>0</v>
          </cell>
          <cell r="I537">
            <v>0</v>
          </cell>
          <cell r="J537">
            <v>0</v>
          </cell>
          <cell r="L537">
            <v>0</v>
          </cell>
          <cell r="N537">
            <v>0</v>
          </cell>
          <cell r="O537">
            <v>0</v>
          </cell>
          <cell r="P537">
            <v>0</v>
          </cell>
          <cell r="Q537">
            <v>0</v>
          </cell>
          <cell r="R537">
            <v>0</v>
          </cell>
          <cell r="S537">
            <v>0</v>
          </cell>
          <cell r="U537">
            <v>0</v>
          </cell>
          <cell r="V537">
            <v>0</v>
          </cell>
          <cell r="W537">
            <v>0</v>
          </cell>
          <cell r="X537">
            <v>0</v>
          </cell>
          <cell r="Y537">
            <v>0</v>
          </cell>
          <cell r="Z537">
            <v>0</v>
          </cell>
        </row>
        <row r="538">
          <cell r="A538">
            <v>0</v>
          </cell>
          <cell r="B538">
            <v>0</v>
          </cell>
          <cell r="C538">
            <v>1536</v>
          </cell>
          <cell r="E538">
            <v>0</v>
          </cell>
          <cell r="F538">
            <v>0</v>
          </cell>
          <cell r="G538">
            <v>0</v>
          </cell>
          <cell r="H538">
            <v>0</v>
          </cell>
          <cell r="I538">
            <v>0</v>
          </cell>
          <cell r="J538">
            <v>0</v>
          </cell>
          <cell r="L538">
            <v>0</v>
          </cell>
          <cell r="N538">
            <v>0</v>
          </cell>
          <cell r="O538">
            <v>0</v>
          </cell>
          <cell r="P538">
            <v>0</v>
          </cell>
          <cell r="Q538">
            <v>0</v>
          </cell>
          <cell r="R538">
            <v>0</v>
          </cell>
          <cell r="S538">
            <v>0</v>
          </cell>
          <cell r="U538">
            <v>0</v>
          </cell>
          <cell r="V538">
            <v>0</v>
          </cell>
          <cell r="W538">
            <v>0</v>
          </cell>
          <cell r="X538">
            <v>0</v>
          </cell>
          <cell r="Y538">
            <v>0</v>
          </cell>
          <cell r="Z538">
            <v>0</v>
          </cell>
        </row>
        <row r="539">
          <cell r="A539">
            <v>0</v>
          </cell>
          <cell r="B539">
            <v>0</v>
          </cell>
          <cell r="C539">
            <v>1537</v>
          </cell>
          <cell r="E539">
            <v>0</v>
          </cell>
          <cell r="F539">
            <v>0</v>
          </cell>
          <cell r="G539">
            <v>0</v>
          </cell>
          <cell r="H539">
            <v>0</v>
          </cell>
          <cell r="I539">
            <v>0</v>
          </cell>
          <cell r="J539">
            <v>0</v>
          </cell>
          <cell r="L539">
            <v>0</v>
          </cell>
          <cell r="N539">
            <v>0</v>
          </cell>
          <cell r="O539">
            <v>0</v>
          </cell>
          <cell r="P539">
            <v>0</v>
          </cell>
          <cell r="Q539">
            <v>0</v>
          </cell>
          <cell r="R539">
            <v>0</v>
          </cell>
          <cell r="S539">
            <v>0</v>
          </cell>
          <cell r="U539">
            <v>0</v>
          </cell>
          <cell r="V539">
            <v>0</v>
          </cell>
          <cell r="W539">
            <v>0</v>
          </cell>
          <cell r="X539">
            <v>0</v>
          </cell>
          <cell r="Y539">
            <v>0</v>
          </cell>
          <cell r="Z539">
            <v>0</v>
          </cell>
        </row>
        <row r="540">
          <cell r="A540">
            <v>0</v>
          </cell>
          <cell r="B540">
            <v>0</v>
          </cell>
          <cell r="C540">
            <v>1538</v>
          </cell>
          <cell r="E540">
            <v>0</v>
          </cell>
          <cell r="F540">
            <v>0</v>
          </cell>
          <cell r="G540">
            <v>0</v>
          </cell>
          <cell r="H540">
            <v>0</v>
          </cell>
          <cell r="I540">
            <v>0</v>
          </cell>
          <cell r="J540">
            <v>0</v>
          </cell>
          <cell r="L540">
            <v>0</v>
          </cell>
          <cell r="N540">
            <v>0</v>
          </cell>
          <cell r="O540">
            <v>0</v>
          </cell>
          <cell r="P540">
            <v>0</v>
          </cell>
          <cell r="Q540">
            <v>0</v>
          </cell>
          <cell r="R540">
            <v>0</v>
          </cell>
          <cell r="S540">
            <v>0</v>
          </cell>
          <cell r="U540">
            <v>0</v>
          </cell>
          <cell r="V540">
            <v>0</v>
          </cell>
          <cell r="W540">
            <v>0</v>
          </cell>
          <cell r="X540">
            <v>0</v>
          </cell>
          <cell r="Y540">
            <v>0</v>
          </cell>
          <cell r="Z540">
            <v>0</v>
          </cell>
        </row>
        <row r="541">
          <cell r="A541">
            <v>0</v>
          </cell>
          <cell r="B541">
            <v>0</v>
          </cell>
          <cell r="C541">
            <v>1539</v>
          </cell>
          <cell r="E541">
            <v>0</v>
          </cell>
          <cell r="F541">
            <v>0</v>
          </cell>
          <cell r="G541">
            <v>0</v>
          </cell>
          <cell r="H541">
            <v>0</v>
          </cell>
          <cell r="I541">
            <v>0</v>
          </cell>
          <cell r="J541">
            <v>0</v>
          </cell>
          <cell r="L541">
            <v>0</v>
          </cell>
          <cell r="N541">
            <v>0</v>
          </cell>
          <cell r="O541">
            <v>0</v>
          </cell>
          <cell r="P541">
            <v>0</v>
          </cell>
          <cell r="Q541">
            <v>0</v>
          </cell>
          <cell r="R541">
            <v>0</v>
          </cell>
          <cell r="S541">
            <v>0</v>
          </cell>
          <cell r="U541">
            <v>0</v>
          </cell>
          <cell r="V541">
            <v>0</v>
          </cell>
          <cell r="W541">
            <v>0</v>
          </cell>
          <cell r="X541">
            <v>0</v>
          </cell>
          <cell r="Y541">
            <v>0</v>
          </cell>
          <cell r="Z541">
            <v>0</v>
          </cell>
        </row>
        <row r="542">
          <cell r="A542">
            <v>0</v>
          </cell>
          <cell r="B542">
            <v>0</v>
          </cell>
          <cell r="C542">
            <v>1540</v>
          </cell>
          <cell r="E542">
            <v>0</v>
          </cell>
          <cell r="F542">
            <v>0</v>
          </cell>
          <cell r="G542">
            <v>0</v>
          </cell>
          <cell r="H542">
            <v>0</v>
          </cell>
          <cell r="I542">
            <v>0</v>
          </cell>
          <cell r="J542">
            <v>0</v>
          </cell>
          <cell r="L542">
            <v>0</v>
          </cell>
          <cell r="N542">
            <v>0</v>
          </cell>
          <cell r="O542">
            <v>0</v>
          </cell>
          <cell r="P542">
            <v>0</v>
          </cell>
          <cell r="Q542">
            <v>0</v>
          </cell>
          <cell r="R542">
            <v>0</v>
          </cell>
          <cell r="S542">
            <v>0</v>
          </cell>
          <cell r="U542">
            <v>0</v>
          </cell>
          <cell r="V542">
            <v>0</v>
          </cell>
          <cell r="W542">
            <v>0</v>
          </cell>
          <cell r="X542">
            <v>0</v>
          </cell>
          <cell r="Y542">
            <v>0</v>
          </cell>
          <cell r="Z542">
            <v>0</v>
          </cell>
        </row>
        <row r="543">
          <cell r="A543">
            <v>0</v>
          </cell>
          <cell r="B543">
            <v>0</v>
          </cell>
          <cell r="C543">
            <v>1541</v>
          </cell>
          <cell r="E543">
            <v>0</v>
          </cell>
          <cell r="F543">
            <v>0</v>
          </cell>
          <cell r="G543">
            <v>0</v>
          </cell>
          <cell r="H543">
            <v>0</v>
          </cell>
          <cell r="I543">
            <v>0</v>
          </cell>
          <cell r="J543">
            <v>0</v>
          </cell>
          <cell r="L543">
            <v>0</v>
          </cell>
          <cell r="N543">
            <v>0</v>
          </cell>
          <cell r="O543">
            <v>0</v>
          </cell>
          <cell r="P543">
            <v>0</v>
          </cell>
          <cell r="Q543">
            <v>0</v>
          </cell>
          <cell r="R543">
            <v>0</v>
          </cell>
          <cell r="S543">
            <v>0</v>
          </cell>
          <cell r="U543">
            <v>0</v>
          </cell>
          <cell r="V543">
            <v>0</v>
          </cell>
          <cell r="W543">
            <v>0</v>
          </cell>
          <cell r="X543">
            <v>0</v>
          </cell>
          <cell r="Y543">
            <v>0</v>
          </cell>
          <cell r="Z543">
            <v>0</v>
          </cell>
        </row>
        <row r="544">
          <cell r="A544">
            <v>0</v>
          </cell>
          <cell r="B544">
            <v>0</v>
          </cell>
          <cell r="C544">
            <v>1542</v>
          </cell>
          <cell r="E544">
            <v>0</v>
          </cell>
          <cell r="F544">
            <v>0</v>
          </cell>
          <cell r="G544">
            <v>0</v>
          </cell>
          <cell r="H544">
            <v>0</v>
          </cell>
          <cell r="I544">
            <v>0</v>
          </cell>
          <cell r="J544">
            <v>0</v>
          </cell>
          <cell r="L544">
            <v>0</v>
          </cell>
          <cell r="N544">
            <v>0</v>
          </cell>
          <cell r="O544">
            <v>0</v>
          </cell>
          <cell r="P544">
            <v>0</v>
          </cell>
          <cell r="Q544">
            <v>0</v>
          </cell>
          <cell r="R544">
            <v>0</v>
          </cell>
          <cell r="S544">
            <v>0</v>
          </cell>
          <cell r="U544">
            <v>0</v>
          </cell>
          <cell r="V544">
            <v>0</v>
          </cell>
          <cell r="W544">
            <v>0</v>
          </cell>
          <cell r="X544">
            <v>0</v>
          </cell>
          <cell r="Y544">
            <v>0</v>
          </cell>
          <cell r="Z544">
            <v>0</v>
          </cell>
        </row>
        <row r="545">
          <cell r="A545">
            <v>0</v>
          </cell>
          <cell r="B545">
            <v>0</v>
          </cell>
          <cell r="C545">
            <v>1543</v>
          </cell>
          <cell r="E545">
            <v>0</v>
          </cell>
          <cell r="F545">
            <v>0</v>
          </cell>
          <cell r="G545">
            <v>0</v>
          </cell>
          <cell r="H545">
            <v>0</v>
          </cell>
          <cell r="I545">
            <v>0</v>
          </cell>
          <cell r="J545">
            <v>0</v>
          </cell>
          <cell r="L545">
            <v>0</v>
          </cell>
          <cell r="N545">
            <v>0</v>
          </cell>
          <cell r="O545">
            <v>0</v>
          </cell>
          <cell r="P545">
            <v>0</v>
          </cell>
          <cell r="Q545">
            <v>0</v>
          </cell>
          <cell r="R545">
            <v>0</v>
          </cell>
          <cell r="S545">
            <v>0</v>
          </cell>
          <cell r="U545">
            <v>0</v>
          </cell>
          <cell r="V545">
            <v>0</v>
          </cell>
          <cell r="W545">
            <v>0</v>
          </cell>
          <cell r="X545">
            <v>0</v>
          </cell>
          <cell r="Y545">
            <v>0</v>
          </cell>
          <cell r="Z545">
            <v>0</v>
          </cell>
        </row>
        <row r="546">
          <cell r="A546">
            <v>0</v>
          </cell>
          <cell r="B546">
            <v>0</v>
          </cell>
          <cell r="C546">
            <v>1544</v>
          </cell>
          <cell r="E546">
            <v>0</v>
          </cell>
          <cell r="F546">
            <v>0</v>
          </cell>
          <cell r="G546">
            <v>0</v>
          </cell>
          <cell r="H546">
            <v>0</v>
          </cell>
          <cell r="I546">
            <v>0</v>
          </cell>
          <cell r="J546">
            <v>0</v>
          </cell>
          <cell r="L546">
            <v>0</v>
          </cell>
          <cell r="N546">
            <v>0</v>
          </cell>
          <cell r="O546">
            <v>0</v>
          </cell>
          <cell r="P546">
            <v>0</v>
          </cell>
          <cell r="Q546">
            <v>0</v>
          </cell>
          <cell r="R546">
            <v>0</v>
          </cell>
          <cell r="S546">
            <v>0</v>
          </cell>
          <cell r="U546">
            <v>0</v>
          </cell>
          <cell r="V546">
            <v>0</v>
          </cell>
          <cell r="W546">
            <v>0</v>
          </cell>
          <cell r="X546">
            <v>0</v>
          </cell>
          <cell r="Y546">
            <v>0</v>
          </cell>
          <cell r="Z546">
            <v>0</v>
          </cell>
        </row>
        <row r="547">
          <cell r="A547">
            <v>0</v>
          </cell>
          <cell r="B547">
            <v>0</v>
          </cell>
          <cell r="C547">
            <v>1545</v>
          </cell>
          <cell r="E547">
            <v>0</v>
          </cell>
          <cell r="F547">
            <v>0</v>
          </cell>
          <cell r="G547">
            <v>0</v>
          </cell>
          <cell r="H547">
            <v>0</v>
          </cell>
          <cell r="I547">
            <v>0</v>
          </cell>
          <cell r="J547">
            <v>0</v>
          </cell>
          <cell r="L547">
            <v>0</v>
          </cell>
          <cell r="N547">
            <v>0</v>
          </cell>
          <cell r="O547">
            <v>0</v>
          </cell>
          <cell r="P547">
            <v>0</v>
          </cell>
          <cell r="Q547">
            <v>0</v>
          </cell>
          <cell r="R547">
            <v>0</v>
          </cell>
          <cell r="S547">
            <v>0</v>
          </cell>
          <cell r="U547">
            <v>0</v>
          </cell>
          <cell r="V547">
            <v>0</v>
          </cell>
          <cell r="W547">
            <v>0</v>
          </cell>
          <cell r="X547">
            <v>0</v>
          </cell>
          <cell r="Y547">
            <v>0</v>
          </cell>
          <cell r="Z547">
            <v>0</v>
          </cell>
        </row>
        <row r="548">
          <cell r="A548">
            <v>0</v>
          </cell>
          <cell r="B548">
            <v>0</v>
          </cell>
          <cell r="C548">
            <v>1546</v>
          </cell>
          <cell r="E548">
            <v>0</v>
          </cell>
          <cell r="F548">
            <v>0</v>
          </cell>
          <cell r="G548">
            <v>0</v>
          </cell>
          <cell r="H548">
            <v>0</v>
          </cell>
          <cell r="I548">
            <v>0</v>
          </cell>
          <cell r="J548">
            <v>0</v>
          </cell>
          <cell r="L548">
            <v>0</v>
          </cell>
          <cell r="N548">
            <v>0</v>
          </cell>
          <cell r="O548">
            <v>0</v>
          </cell>
          <cell r="P548">
            <v>0</v>
          </cell>
          <cell r="Q548">
            <v>0</v>
          </cell>
          <cell r="R548">
            <v>0</v>
          </cell>
          <cell r="S548">
            <v>0</v>
          </cell>
          <cell r="U548">
            <v>0</v>
          </cell>
          <cell r="V548">
            <v>0</v>
          </cell>
          <cell r="W548">
            <v>0</v>
          </cell>
          <cell r="X548">
            <v>0</v>
          </cell>
          <cell r="Y548">
            <v>0</v>
          </cell>
          <cell r="Z548">
            <v>0</v>
          </cell>
        </row>
        <row r="549">
          <cell r="A549">
            <v>0</v>
          </cell>
          <cell r="B549">
            <v>0</v>
          </cell>
          <cell r="C549">
            <v>1547</v>
          </cell>
          <cell r="E549">
            <v>0</v>
          </cell>
          <cell r="F549">
            <v>0</v>
          </cell>
          <cell r="G549">
            <v>0</v>
          </cell>
          <cell r="H549">
            <v>0</v>
          </cell>
          <cell r="I549">
            <v>0</v>
          </cell>
          <cell r="J549">
            <v>0</v>
          </cell>
          <cell r="L549">
            <v>0</v>
          </cell>
          <cell r="N549">
            <v>0</v>
          </cell>
          <cell r="O549">
            <v>0</v>
          </cell>
          <cell r="P549">
            <v>0</v>
          </cell>
          <cell r="Q549">
            <v>0</v>
          </cell>
          <cell r="R549">
            <v>0</v>
          </cell>
          <cell r="S549">
            <v>0</v>
          </cell>
          <cell r="U549">
            <v>0</v>
          </cell>
          <cell r="V549">
            <v>0</v>
          </cell>
          <cell r="W549">
            <v>0</v>
          </cell>
          <cell r="X549">
            <v>0</v>
          </cell>
          <cell r="Y549">
            <v>0</v>
          </cell>
          <cell r="Z549">
            <v>0</v>
          </cell>
        </row>
        <row r="550">
          <cell r="A550">
            <v>0</v>
          </cell>
          <cell r="B550">
            <v>0</v>
          </cell>
          <cell r="C550">
            <v>1548</v>
          </cell>
          <cell r="E550">
            <v>0</v>
          </cell>
          <cell r="F550">
            <v>0</v>
          </cell>
          <cell r="G550">
            <v>0</v>
          </cell>
          <cell r="H550">
            <v>0</v>
          </cell>
          <cell r="I550">
            <v>0</v>
          </cell>
          <cell r="J550">
            <v>0</v>
          </cell>
          <cell r="L550">
            <v>0</v>
          </cell>
          <cell r="N550">
            <v>0</v>
          </cell>
          <cell r="O550">
            <v>0</v>
          </cell>
          <cell r="P550">
            <v>0</v>
          </cell>
          <cell r="Q550">
            <v>0</v>
          </cell>
          <cell r="R550">
            <v>0</v>
          </cell>
          <cell r="S550">
            <v>0</v>
          </cell>
          <cell r="U550">
            <v>0</v>
          </cell>
          <cell r="V550">
            <v>0</v>
          </cell>
          <cell r="W550">
            <v>0</v>
          </cell>
          <cell r="X550">
            <v>0</v>
          </cell>
          <cell r="Y550">
            <v>0</v>
          </cell>
          <cell r="Z550">
            <v>0</v>
          </cell>
        </row>
        <row r="551">
          <cell r="A551">
            <v>0</v>
          </cell>
          <cell r="B551">
            <v>0</v>
          </cell>
          <cell r="C551">
            <v>1549</v>
          </cell>
          <cell r="E551">
            <v>0</v>
          </cell>
          <cell r="F551">
            <v>0</v>
          </cell>
          <cell r="G551">
            <v>0</v>
          </cell>
          <cell r="H551">
            <v>0</v>
          </cell>
          <cell r="I551">
            <v>0</v>
          </cell>
          <cell r="J551">
            <v>0</v>
          </cell>
          <cell r="L551">
            <v>0</v>
          </cell>
          <cell r="N551">
            <v>0</v>
          </cell>
          <cell r="O551">
            <v>0</v>
          </cell>
          <cell r="P551">
            <v>0</v>
          </cell>
          <cell r="Q551">
            <v>0</v>
          </cell>
          <cell r="R551">
            <v>0</v>
          </cell>
          <cell r="S551">
            <v>0</v>
          </cell>
          <cell r="U551">
            <v>0</v>
          </cell>
          <cell r="V551">
            <v>0</v>
          </cell>
          <cell r="W551">
            <v>0</v>
          </cell>
          <cell r="X551">
            <v>0</v>
          </cell>
          <cell r="Y551">
            <v>0</v>
          </cell>
          <cell r="Z551">
            <v>0</v>
          </cell>
        </row>
        <row r="552">
          <cell r="A552">
            <v>0</v>
          </cell>
          <cell r="B552">
            <v>0</v>
          </cell>
          <cell r="C552">
            <v>1550</v>
          </cell>
          <cell r="E552">
            <v>0</v>
          </cell>
          <cell r="F552">
            <v>0</v>
          </cell>
          <cell r="G552">
            <v>0</v>
          </cell>
          <cell r="H552">
            <v>0</v>
          </cell>
          <cell r="I552">
            <v>0</v>
          </cell>
          <cell r="J552">
            <v>0</v>
          </cell>
          <cell r="L552">
            <v>0</v>
          </cell>
          <cell r="N552">
            <v>0</v>
          </cell>
          <cell r="O552">
            <v>0</v>
          </cell>
          <cell r="P552">
            <v>0</v>
          </cell>
          <cell r="Q552">
            <v>0</v>
          </cell>
          <cell r="R552">
            <v>0</v>
          </cell>
          <cell r="S552">
            <v>0</v>
          </cell>
          <cell r="U552">
            <v>0</v>
          </cell>
          <cell r="V552">
            <v>0</v>
          </cell>
          <cell r="W552">
            <v>0</v>
          </cell>
          <cell r="X552">
            <v>0</v>
          </cell>
          <cell r="Y552">
            <v>0</v>
          </cell>
          <cell r="Z552">
            <v>0</v>
          </cell>
        </row>
        <row r="553">
          <cell r="A553">
            <v>0</v>
          </cell>
          <cell r="B553">
            <v>0</v>
          </cell>
          <cell r="C553">
            <v>1551</v>
          </cell>
          <cell r="E553">
            <v>0</v>
          </cell>
          <cell r="F553">
            <v>0</v>
          </cell>
          <cell r="G553">
            <v>0</v>
          </cell>
          <cell r="H553">
            <v>0</v>
          </cell>
          <cell r="I553">
            <v>0</v>
          </cell>
          <cell r="J553">
            <v>0</v>
          </cell>
          <cell r="L553">
            <v>0</v>
          </cell>
          <cell r="N553">
            <v>0</v>
          </cell>
          <cell r="O553">
            <v>0</v>
          </cell>
          <cell r="P553">
            <v>0</v>
          </cell>
          <cell r="Q553">
            <v>0</v>
          </cell>
          <cell r="R553">
            <v>0</v>
          </cell>
          <cell r="S553">
            <v>0</v>
          </cell>
          <cell r="U553">
            <v>0</v>
          </cell>
          <cell r="V553">
            <v>0</v>
          </cell>
          <cell r="W553">
            <v>0</v>
          </cell>
          <cell r="X553">
            <v>0</v>
          </cell>
          <cell r="Y553">
            <v>0</v>
          </cell>
          <cell r="Z553">
            <v>0</v>
          </cell>
        </row>
        <row r="554">
          <cell r="A554">
            <v>0</v>
          </cell>
          <cell r="B554">
            <v>0</v>
          </cell>
          <cell r="C554">
            <v>1552</v>
          </cell>
          <cell r="E554">
            <v>0</v>
          </cell>
          <cell r="F554">
            <v>0</v>
          </cell>
          <cell r="G554">
            <v>0</v>
          </cell>
          <cell r="H554">
            <v>0</v>
          </cell>
          <cell r="I554">
            <v>0</v>
          </cell>
          <cell r="J554">
            <v>0</v>
          </cell>
          <cell r="L554">
            <v>0</v>
          </cell>
          <cell r="N554">
            <v>0</v>
          </cell>
          <cell r="O554">
            <v>0</v>
          </cell>
          <cell r="P554">
            <v>0</v>
          </cell>
          <cell r="Q554">
            <v>0</v>
          </cell>
          <cell r="R554">
            <v>0</v>
          </cell>
          <cell r="S554">
            <v>0</v>
          </cell>
          <cell r="U554">
            <v>0</v>
          </cell>
          <cell r="V554">
            <v>0</v>
          </cell>
          <cell r="W554">
            <v>0</v>
          </cell>
          <cell r="X554">
            <v>0</v>
          </cell>
          <cell r="Y554">
            <v>0</v>
          </cell>
          <cell r="Z554">
            <v>0</v>
          </cell>
        </row>
        <row r="555">
          <cell r="A555">
            <v>0</v>
          </cell>
          <cell r="B555">
            <v>0</v>
          </cell>
          <cell r="C555">
            <v>1553</v>
          </cell>
          <cell r="E555">
            <v>0</v>
          </cell>
          <cell r="F555">
            <v>0</v>
          </cell>
          <cell r="G555">
            <v>0</v>
          </cell>
          <cell r="H555">
            <v>0</v>
          </cell>
          <cell r="I555">
            <v>0</v>
          </cell>
          <cell r="J555">
            <v>0</v>
          </cell>
          <cell r="L555">
            <v>0</v>
          </cell>
          <cell r="N555">
            <v>0</v>
          </cell>
          <cell r="O555">
            <v>0</v>
          </cell>
          <cell r="P555">
            <v>0</v>
          </cell>
          <cell r="Q555">
            <v>0</v>
          </cell>
          <cell r="R555">
            <v>0</v>
          </cell>
          <cell r="S555">
            <v>0</v>
          </cell>
          <cell r="U555">
            <v>0</v>
          </cell>
          <cell r="V555">
            <v>0</v>
          </cell>
          <cell r="W555">
            <v>0</v>
          </cell>
          <cell r="X555">
            <v>0</v>
          </cell>
          <cell r="Y555">
            <v>0</v>
          </cell>
          <cell r="Z555">
            <v>0</v>
          </cell>
        </row>
        <row r="556">
          <cell r="A556">
            <v>0</v>
          </cell>
          <cell r="B556">
            <v>0</v>
          </cell>
          <cell r="C556">
            <v>1554</v>
          </cell>
          <cell r="E556">
            <v>0</v>
          </cell>
          <cell r="F556">
            <v>0</v>
          </cell>
          <cell r="G556">
            <v>0</v>
          </cell>
          <cell r="H556">
            <v>0</v>
          </cell>
          <cell r="I556">
            <v>0</v>
          </cell>
          <cell r="J556">
            <v>0</v>
          </cell>
          <cell r="L556">
            <v>0</v>
          </cell>
          <cell r="N556">
            <v>0</v>
          </cell>
          <cell r="O556">
            <v>0</v>
          </cell>
          <cell r="P556">
            <v>0</v>
          </cell>
          <cell r="Q556">
            <v>0</v>
          </cell>
          <cell r="R556">
            <v>0</v>
          </cell>
          <cell r="S556">
            <v>0</v>
          </cell>
          <cell r="U556">
            <v>0</v>
          </cell>
          <cell r="V556">
            <v>0</v>
          </cell>
          <cell r="W556">
            <v>0</v>
          </cell>
          <cell r="X556">
            <v>0</v>
          </cell>
          <cell r="Y556">
            <v>0</v>
          </cell>
          <cell r="Z556">
            <v>0</v>
          </cell>
        </row>
        <row r="557">
          <cell r="A557">
            <v>0</v>
          </cell>
          <cell r="B557">
            <v>0</v>
          </cell>
          <cell r="C557">
            <v>1555</v>
          </cell>
          <cell r="E557">
            <v>0</v>
          </cell>
          <cell r="F557">
            <v>0</v>
          </cell>
          <cell r="G557">
            <v>0</v>
          </cell>
          <cell r="H557">
            <v>0</v>
          </cell>
          <cell r="I557">
            <v>0</v>
          </cell>
          <cell r="J557">
            <v>0</v>
          </cell>
          <cell r="L557">
            <v>0</v>
          </cell>
          <cell r="N557">
            <v>0</v>
          </cell>
          <cell r="O557">
            <v>0</v>
          </cell>
          <cell r="P557">
            <v>0</v>
          </cell>
          <cell r="Q557">
            <v>0</v>
          </cell>
          <cell r="R557">
            <v>0</v>
          </cell>
          <cell r="S557">
            <v>0</v>
          </cell>
          <cell r="U557">
            <v>0</v>
          </cell>
          <cell r="V557">
            <v>0</v>
          </cell>
          <cell r="W557">
            <v>0</v>
          </cell>
          <cell r="X557">
            <v>0</v>
          </cell>
          <cell r="Y557">
            <v>0</v>
          </cell>
          <cell r="Z557">
            <v>0</v>
          </cell>
        </row>
        <row r="558">
          <cell r="A558">
            <v>0</v>
          </cell>
          <cell r="B558">
            <v>0</v>
          </cell>
          <cell r="C558">
            <v>1556</v>
          </cell>
          <cell r="E558">
            <v>0</v>
          </cell>
          <cell r="F558">
            <v>0</v>
          </cell>
          <cell r="G558">
            <v>0</v>
          </cell>
          <cell r="H558">
            <v>0</v>
          </cell>
          <cell r="I558">
            <v>0</v>
          </cell>
          <cell r="J558">
            <v>0</v>
          </cell>
          <cell r="L558">
            <v>0</v>
          </cell>
          <cell r="N558">
            <v>0</v>
          </cell>
          <cell r="O558">
            <v>0</v>
          </cell>
          <cell r="P558">
            <v>0</v>
          </cell>
          <cell r="Q558">
            <v>0</v>
          </cell>
          <cell r="R558">
            <v>0</v>
          </cell>
          <cell r="S558">
            <v>0</v>
          </cell>
          <cell r="U558">
            <v>0</v>
          </cell>
          <cell r="V558">
            <v>0</v>
          </cell>
          <cell r="W558">
            <v>0</v>
          </cell>
          <cell r="X558">
            <v>0</v>
          </cell>
          <cell r="Y558">
            <v>0</v>
          </cell>
          <cell r="Z558">
            <v>0</v>
          </cell>
        </row>
        <row r="559">
          <cell r="A559">
            <v>0</v>
          </cell>
          <cell r="B559">
            <v>0</v>
          </cell>
          <cell r="C559">
            <v>1557</v>
          </cell>
          <cell r="E559">
            <v>0</v>
          </cell>
          <cell r="F559">
            <v>0</v>
          </cell>
          <cell r="G559">
            <v>0</v>
          </cell>
          <cell r="H559">
            <v>0</v>
          </cell>
          <cell r="I559">
            <v>0</v>
          </cell>
          <cell r="J559">
            <v>0</v>
          </cell>
          <cell r="L559">
            <v>0</v>
          </cell>
          <cell r="N559">
            <v>0</v>
          </cell>
          <cell r="O559">
            <v>0</v>
          </cell>
          <cell r="P559">
            <v>0</v>
          </cell>
          <cell r="Q559">
            <v>0</v>
          </cell>
          <cell r="R559">
            <v>0</v>
          </cell>
          <cell r="S559">
            <v>0</v>
          </cell>
          <cell r="U559">
            <v>0</v>
          </cell>
          <cell r="V559">
            <v>0</v>
          </cell>
          <cell r="W559">
            <v>0</v>
          </cell>
          <cell r="X559">
            <v>0</v>
          </cell>
          <cell r="Y559">
            <v>0</v>
          </cell>
          <cell r="Z559">
            <v>0</v>
          </cell>
        </row>
        <row r="560">
          <cell r="A560">
            <v>0</v>
          </cell>
          <cell r="B560">
            <v>0</v>
          </cell>
          <cell r="C560">
            <v>1558</v>
          </cell>
          <cell r="E560">
            <v>0</v>
          </cell>
          <cell r="F560">
            <v>0</v>
          </cell>
          <cell r="G560">
            <v>0</v>
          </cell>
          <cell r="H560">
            <v>0</v>
          </cell>
          <cell r="I560">
            <v>0</v>
          </cell>
          <cell r="J560">
            <v>0</v>
          </cell>
          <cell r="L560">
            <v>0</v>
          </cell>
          <cell r="N560">
            <v>0</v>
          </cell>
          <cell r="O560">
            <v>0</v>
          </cell>
          <cell r="P560">
            <v>0</v>
          </cell>
          <cell r="Q560">
            <v>0</v>
          </cell>
          <cell r="R560">
            <v>0</v>
          </cell>
          <cell r="S560">
            <v>0</v>
          </cell>
          <cell r="U560">
            <v>0</v>
          </cell>
          <cell r="V560">
            <v>0</v>
          </cell>
          <cell r="W560">
            <v>0</v>
          </cell>
          <cell r="X560">
            <v>0</v>
          </cell>
          <cell r="Y560">
            <v>0</v>
          </cell>
          <cell r="Z560">
            <v>0</v>
          </cell>
        </row>
        <row r="561">
          <cell r="A561">
            <v>0</v>
          </cell>
          <cell r="B561">
            <v>0</v>
          </cell>
          <cell r="C561">
            <v>1559</v>
          </cell>
          <cell r="E561">
            <v>0</v>
          </cell>
          <cell r="F561">
            <v>0</v>
          </cell>
          <cell r="G561">
            <v>0</v>
          </cell>
          <cell r="H561">
            <v>0</v>
          </cell>
          <cell r="I561">
            <v>0</v>
          </cell>
          <cell r="J561">
            <v>0</v>
          </cell>
          <cell r="L561">
            <v>0</v>
          </cell>
          <cell r="N561">
            <v>0</v>
          </cell>
          <cell r="O561">
            <v>0</v>
          </cell>
          <cell r="P561">
            <v>0</v>
          </cell>
          <cell r="Q561">
            <v>0</v>
          </cell>
          <cell r="R561">
            <v>0</v>
          </cell>
          <cell r="S561">
            <v>0</v>
          </cell>
          <cell r="U561">
            <v>0</v>
          </cell>
          <cell r="V561">
            <v>0</v>
          </cell>
          <cell r="W561">
            <v>0</v>
          </cell>
          <cell r="X561">
            <v>0</v>
          </cell>
          <cell r="Y561">
            <v>0</v>
          </cell>
          <cell r="Z561">
            <v>0</v>
          </cell>
        </row>
        <row r="562">
          <cell r="A562">
            <v>0</v>
          </cell>
          <cell r="B562">
            <v>0</v>
          </cell>
          <cell r="C562">
            <v>1560</v>
          </cell>
          <cell r="E562">
            <v>0</v>
          </cell>
          <cell r="F562">
            <v>0</v>
          </cell>
          <cell r="G562">
            <v>0</v>
          </cell>
          <cell r="H562">
            <v>0</v>
          </cell>
          <cell r="I562">
            <v>0</v>
          </cell>
          <cell r="J562">
            <v>0</v>
          </cell>
          <cell r="L562">
            <v>0</v>
          </cell>
          <cell r="N562">
            <v>0</v>
          </cell>
          <cell r="O562">
            <v>0</v>
          </cell>
          <cell r="P562">
            <v>0</v>
          </cell>
          <cell r="Q562">
            <v>0</v>
          </cell>
          <cell r="R562">
            <v>0</v>
          </cell>
          <cell r="S562">
            <v>0</v>
          </cell>
          <cell r="U562">
            <v>0</v>
          </cell>
          <cell r="V562">
            <v>0</v>
          </cell>
          <cell r="W562">
            <v>0</v>
          </cell>
          <cell r="X562">
            <v>0</v>
          </cell>
          <cell r="Y562">
            <v>0</v>
          </cell>
          <cell r="Z562">
            <v>0</v>
          </cell>
        </row>
        <row r="563">
          <cell r="A563">
            <v>0</v>
          </cell>
          <cell r="B563">
            <v>0</v>
          </cell>
          <cell r="C563">
            <v>1561</v>
          </cell>
          <cell r="E563">
            <v>0</v>
          </cell>
          <cell r="F563">
            <v>0</v>
          </cell>
          <cell r="G563">
            <v>0</v>
          </cell>
          <cell r="H563">
            <v>0</v>
          </cell>
          <cell r="I563">
            <v>0</v>
          </cell>
          <cell r="J563">
            <v>0</v>
          </cell>
          <cell r="L563">
            <v>0</v>
          </cell>
          <cell r="N563">
            <v>0</v>
          </cell>
          <cell r="O563">
            <v>0</v>
          </cell>
          <cell r="P563">
            <v>0</v>
          </cell>
          <cell r="Q563">
            <v>0</v>
          </cell>
          <cell r="R563">
            <v>0</v>
          </cell>
          <cell r="S563">
            <v>0</v>
          </cell>
          <cell r="U563">
            <v>0</v>
          </cell>
          <cell r="V563">
            <v>0</v>
          </cell>
          <cell r="W563">
            <v>0</v>
          </cell>
          <cell r="X563">
            <v>0</v>
          </cell>
          <cell r="Y563">
            <v>0</v>
          </cell>
          <cell r="Z563">
            <v>0</v>
          </cell>
        </row>
        <row r="564">
          <cell r="A564">
            <v>0</v>
          </cell>
          <cell r="B564">
            <v>0</v>
          </cell>
          <cell r="C564">
            <v>1562</v>
          </cell>
          <cell r="E564">
            <v>0</v>
          </cell>
          <cell r="F564">
            <v>0</v>
          </cell>
          <cell r="G564">
            <v>0</v>
          </cell>
          <cell r="H564">
            <v>0</v>
          </cell>
          <cell r="I564">
            <v>0</v>
          </cell>
          <cell r="J564">
            <v>0</v>
          </cell>
          <cell r="L564">
            <v>0</v>
          </cell>
          <cell r="N564">
            <v>0</v>
          </cell>
          <cell r="O564">
            <v>0</v>
          </cell>
          <cell r="P564">
            <v>0</v>
          </cell>
          <cell r="Q564">
            <v>0</v>
          </cell>
          <cell r="R564">
            <v>0</v>
          </cell>
          <cell r="S564">
            <v>0</v>
          </cell>
          <cell r="U564">
            <v>0</v>
          </cell>
          <cell r="V564">
            <v>0</v>
          </cell>
          <cell r="W564">
            <v>0</v>
          </cell>
          <cell r="X564">
            <v>0</v>
          </cell>
          <cell r="Y564">
            <v>0</v>
          </cell>
          <cell r="Z564">
            <v>0</v>
          </cell>
        </row>
        <row r="565">
          <cell r="A565">
            <v>0</v>
          </cell>
          <cell r="B565">
            <v>0</v>
          </cell>
          <cell r="C565">
            <v>1563</v>
          </cell>
          <cell r="E565">
            <v>0</v>
          </cell>
          <cell r="F565">
            <v>0</v>
          </cell>
          <cell r="G565">
            <v>0</v>
          </cell>
          <cell r="H565">
            <v>0</v>
          </cell>
          <cell r="I565">
            <v>0</v>
          </cell>
          <cell r="J565">
            <v>0</v>
          </cell>
          <cell r="L565">
            <v>0</v>
          </cell>
          <cell r="N565">
            <v>0</v>
          </cell>
          <cell r="O565">
            <v>0</v>
          </cell>
          <cell r="P565">
            <v>0</v>
          </cell>
          <cell r="Q565">
            <v>0</v>
          </cell>
          <cell r="R565">
            <v>0</v>
          </cell>
          <cell r="S565">
            <v>0</v>
          </cell>
          <cell r="U565">
            <v>0</v>
          </cell>
          <cell r="V565">
            <v>0</v>
          </cell>
          <cell r="W565">
            <v>0</v>
          </cell>
          <cell r="X565">
            <v>0</v>
          </cell>
          <cell r="Y565">
            <v>0</v>
          </cell>
          <cell r="Z565">
            <v>0</v>
          </cell>
        </row>
        <row r="566">
          <cell r="A566">
            <v>0</v>
          </cell>
          <cell r="B566">
            <v>0</v>
          </cell>
          <cell r="C566">
            <v>1564</v>
          </cell>
          <cell r="E566">
            <v>0</v>
          </cell>
          <cell r="F566">
            <v>0</v>
          </cell>
          <cell r="G566">
            <v>0</v>
          </cell>
          <cell r="H566">
            <v>0</v>
          </cell>
          <cell r="I566">
            <v>0</v>
          </cell>
          <cell r="J566">
            <v>0</v>
          </cell>
          <cell r="L566">
            <v>0</v>
          </cell>
          <cell r="N566">
            <v>0</v>
          </cell>
          <cell r="O566">
            <v>0</v>
          </cell>
          <cell r="P566">
            <v>0</v>
          </cell>
          <cell r="Q566">
            <v>0</v>
          </cell>
          <cell r="R566">
            <v>0</v>
          </cell>
          <cell r="S566">
            <v>0</v>
          </cell>
          <cell r="U566">
            <v>0</v>
          </cell>
          <cell r="V566">
            <v>0</v>
          </cell>
          <cell r="W566">
            <v>0</v>
          </cell>
          <cell r="X566">
            <v>0</v>
          </cell>
          <cell r="Y566">
            <v>0</v>
          </cell>
          <cell r="Z566">
            <v>0</v>
          </cell>
        </row>
        <row r="567">
          <cell r="A567">
            <v>0</v>
          </cell>
          <cell r="B567">
            <v>0</v>
          </cell>
          <cell r="C567">
            <v>1565</v>
          </cell>
          <cell r="E567">
            <v>0</v>
          </cell>
          <cell r="F567">
            <v>0</v>
          </cell>
          <cell r="G567">
            <v>0</v>
          </cell>
          <cell r="H567">
            <v>0</v>
          </cell>
          <cell r="I567">
            <v>0</v>
          </cell>
          <cell r="J567">
            <v>0</v>
          </cell>
          <cell r="L567">
            <v>0</v>
          </cell>
          <cell r="N567">
            <v>0</v>
          </cell>
          <cell r="O567">
            <v>0</v>
          </cell>
          <cell r="P567">
            <v>0</v>
          </cell>
          <cell r="Q567">
            <v>0</v>
          </cell>
          <cell r="R567">
            <v>0</v>
          </cell>
          <cell r="S567">
            <v>0</v>
          </cell>
          <cell r="U567">
            <v>0</v>
          </cell>
          <cell r="V567">
            <v>0</v>
          </cell>
          <cell r="W567">
            <v>0</v>
          </cell>
          <cell r="X567">
            <v>0</v>
          </cell>
          <cell r="Y567">
            <v>0</v>
          </cell>
          <cell r="Z567">
            <v>0</v>
          </cell>
        </row>
        <row r="568">
          <cell r="A568">
            <v>0</v>
          </cell>
          <cell r="B568">
            <v>0</v>
          </cell>
          <cell r="C568">
            <v>1566</v>
          </cell>
          <cell r="E568">
            <v>0</v>
          </cell>
          <cell r="F568">
            <v>0</v>
          </cell>
          <cell r="G568">
            <v>0</v>
          </cell>
          <cell r="H568">
            <v>0</v>
          </cell>
          <cell r="I568">
            <v>0</v>
          </cell>
          <cell r="J568">
            <v>0</v>
          </cell>
          <cell r="L568">
            <v>0</v>
          </cell>
          <cell r="N568">
            <v>0</v>
          </cell>
          <cell r="O568">
            <v>0</v>
          </cell>
          <cell r="P568">
            <v>0</v>
          </cell>
          <cell r="Q568">
            <v>0</v>
          </cell>
          <cell r="R568">
            <v>0</v>
          </cell>
          <cell r="S568">
            <v>0</v>
          </cell>
          <cell r="U568">
            <v>0</v>
          </cell>
          <cell r="V568">
            <v>0</v>
          </cell>
          <cell r="W568">
            <v>0</v>
          </cell>
          <cell r="X568">
            <v>0</v>
          </cell>
          <cell r="Y568">
            <v>0</v>
          </cell>
          <cell r="Z568">
            <v>0</v>
          </cell>
        </row>
        <row r="569">
          <cell r="A569">
            <v>0</v>
          </cell>
          <cell r="B569">
            <v>0</v>
          </cell>
          <cell r="C569">
            <v>1567</v>
          </cell>
          <cell r="E569">
            <v>0</v>
          </cell>
          <cell r="F569">
            <v>0</v>
          </cell>
          <cell r="G569">
            <v>0</v>
          </cell>
          <cell r="H569">
            <v>0</v>
          </cell>
          <cell r="I569">
            <v>0</v>
          </cell>
          <cell r="J569">
            <v>0</v>
          </cell>
          <cell r="L569">
            <v>0</v>
          </cell>
          <cell r="N569">
            <v>0</v>
          </cell>
          <cell r="O569">
            <v>0</v>
          </cell>
          <cell r="P569">
            <v>0</v>
          </cell>
          <cell r="Q569">
            <v>0</v>
          </cell>
          <cell r="R569">
            <v>0</v>
          </cell>
          <cell r="S569">
            <v>0</v>
          </cell>
          <cell r="U569">
            <v>0</v>
          </cell>
          <cell r="V569">
            <v>0</v>
          </cell>
          <cell r="W569">
            <v>0</v>
          </cell>
          <cell r="X569">
            <v>0</v>
          </cell>
          <cell r="Y569">
            <v>0</v>
          </cell>
          <cell r="Z569">
            <v>0</v>
          </cell>
        </row>
        <row r="570">
          <cell r="A570">
            <v>0</v>
          </cell>
          <cell r="B570">
            <v>0</v>
          </cell>
          <cell r="C570">
            <v>1568</v>
          </cell>
          <cell r="E570">
            <v>0</v>
          </cell>
          <cell r="F570">
            <v>0</v>
          </cell>
          <cell r="G570">
            <v>0</v>
          </cell>
          <cell r="H570">
            <v>0</v>
          </cell>
          <cell r="I570">
            <v>0</v>
          </cell>
          <cell r="J570">
            <v>0</v>
          </cell>
          <cell r="L570">
            <v>0</v>
          </cell>
          <cell r="N570">
            <v>0</v>
          </cell>
          <cell r="O570">
            <v>0</v>
          </cell>
          <cell r="P570">
            <v>0</v>
          </cell>
          <cell r="Q570">
            <v>0</v>
          </cell>
          <cell r="R570">
            <v>0</v>
          </cell>
          <cell r="S570">
            <v>0</v>
          </cell>
          <cell r="U570">
            <v>0</v>
          </cell>
          <cell r="V570">
            <v>0</v>
          </cell>
          <cell r="W570">
            <v>0</v>
          </cell>
          <cell r="X570">
            <v>0</v>
          </cell>
          <cell r="Y570">
            <v>0</v>
          </cell>
          <cell r="Z570">
            <v>0</v>
          </cell>
        </row>
        <row r="571">
          <cell r="A571">
            <v>0</v>
          </cell>
          <cell r="B571">
            <v>0</v>
          </cell>
          <cell r="C571">
            <v>1569</v>
          </cell>
          <cell r="E571">
            <v>0</v>
          </cell>
          <cell r="F571">
            <v>0</v>
          </cell>
          <cell r="G571">
            <v>0</v>
          </cell>
          <cell r="H571">
            <v>0</v>
          </cell>
          <cell r="I571">
            <v>0</v>
          </cell>
          <cell r="J571">
            <v>0</v>
          </cell>
          <cell r="L571">
            <v>0</v>
          </cell>
          <cell r="N571">
            <v>0</v>
          </cell>
          <cell r="O571">
            <v>0</v>
          </cell>
          <cell r="P571">
            <v>0</v>
          </cell>
          <cell r="Q571">
            <v>0</v>
          </cell>
          <cell r="R571">
            <v>0</v>
          </cell>
          <cell r="S571">
            <v>0</v>
          </cell>
          <cell r="U571">
            <v>0</v>
          </cell>
          <cell r="V571">
            <v>0</v>
          </cell>
          <cell r="W571">
            <v>0</v>
          </cell>
          <cell r="X571">
            <v>0</v>
          </cell>
          <cell r="Y571">
            <v>0</v>
          </cell>
          <cell r="Z571">
            <v>0</v>
          </cell>
        </row>
        <row r="572">
          <cell r="A572">
            <v>0</v>
          </cell>
          <cell r="B572">
            <v>0</v>
          </cell>
          <cell r="C572">
            <v>1570</v>
          </cell>
          <cell r="E572">
            <v>0</v>
          </cell>
          <cell r="F572">
            <v>0</v>
          </cell>
          <cell r="G572">
            <v>0</v>
          </cell>
          <cell r="H572">
            <v>0</v>
          </cell>
          <cell r="I572">
            <v>0</v>
          </cell>
          <cell r="J572">
            <v>0</v>
          </cell>
          <cell r="L572">
            <v>0</v>
          </cell>
          <cell r="N572">
            <v>0</v>
          </cell>
          <cell r="O572">
            <v>0</v>
          </cell>
          <cell r="P572">
            <v>0</v>
          </cell>
          <cell r="Q572">
            <v>0</v>
          </cell>
          <cell r="R572">
            <v>0</v>
          </cell>
          <cell r="S572">
            <v>0</v>
          </cell>
          <cell r="U572">
            <v>0</v>
          </cell>
          <cell r="V572">
            <v>0</v>
          </cell>
          <cell r="W572">
            <v>0</v>
          </cell>
          <cell r="X572">
            <v>0</v>
          </cell>
          <cell r="Y572">
            <v>0</v>
          </cell>
          <cell r="Z572">
            <v>0</v>
          </cell>
        </row>
        <row r="573">
          <cell r="A573">
            <v>0</v>
          </cell>
          <cell r="B573">
            <v>0</v>
          </cell>
          <cell r="C573">
            <v>1571</v>
          </cell>
          <cell r="E573">
            <v>0</v>
          </cell>
          <cell r="F573">
            <v>0</v>
          </cell>
          <cell r="G573">
            <v>0</v>
          </cell>
          <cell r="H573">
            <v>0</v>
          </cell>
          <cell r="I573">
            <v>0</v>
          </cell>
          <cell r="J573">
            <v>0</v>
          </cell>
          <cell r="L573">
            <v>0</v>
          </cell>
          <cell r="N573">
            <v>0</v>
          </cell>
          <cell r="O573">
            <v>0</v>
          </cell>
          <cell r="P573">
            <v>0</v>
          </cell>
          <cell r="Q573">
            <v>0</v>
          </cell>
          <cell r="R573">
            <v>0</v>
          </cell>
          <cell r="S573">
            <v>0</v>
          </cell>
          <cell r="U573">
            <v>0</v>
          </cell>
          <cell r="V573">
            <v>0</v>
          </cell>
          <cell r="W573">
            <v>0</v>
          </cell>
          <cell r="X573">
            <v>0</v>
          </cell>
          <cell r="Y573">
            <v>0</v>
          </cell>
          <cell r="Z573">
            <v>0</v>
          </cell>
        </row>
        <row r="574">
          <cell r="A574">
            <v>0</v>
          </cell>
          <cell r="B574">
            <v>0</v>
          </cell>
          <cell r="C574">
            <v>1572</v>
          </cell>
          <cell r="E574">
            <v>0</v>
          </cell>
          <cell r="F574">
            <v>0</v>
          </cell>
          <cell r="G574">
            <v>0</v>
          </cell>
          <cell r="H574">
            <v>0</v>
          </cell>
          <cell r="I574">
            <v>0</v>
          </cell>
          <cell r="J574">
            <v>0</v>
          </cell>
          <cell r="L574">
            <v>0</v>
          </cell>
          <cell r="N574">
            <v>0</v>
          </cell>
          <cell r="O574">
            <v>0</v>
          </cell>
          <cell r="P574">
            <v>0</v>
          </cell>
          <cell r="Q574">
            <v>0</v>
          </cell>
          <cell r="R574">
            <v>0</v>
          </cell>
          <cell r="S574">
            <v>0</v>
          </cell>
          <cell r="U574">
            <v>0</v>
          </cell>
          <cell r="V574">
            <v>0</v>
          </cell>
          <cell r="W574">
            <v>0</v>
          </cell>
          <cell r="X574">
            <v>0</v>
          </cell>
          <cell r="Y574">
            <v>0</v>
          </cell>
          <cell r="Z574">
            <v>0</v>
          </cell>
        </row>
        <row r="575">
          <cell r="A575">
            <v>0</v>
          </cell>
          <cell r="B575">
            <v>0</v>
          </cell>
          <cell r="C575">
            <v>1573</v>
          </cell>
          <cell r="E575">
            <v>0</v>
          </cell>
          <cell r="F575">
            <v>0</v>
          </cell>
          <cell r="G575">
            <v>0</v>
          </cell>
          <cell r="H575">
            <v>0</v>
          </cell>
          <cell r="I575">
            <v>0</v>
          </cell>
          <cell r="J575">
            <v>0</v>
          </cell>
          <cell r="L575">
            <v>0</v>
          </cell>
          <cell r="N575">
            <v>0</v>
          </cell>
          <cell r="O575">
            <v>0</v>
          </cell>
          <cell r="P575">
            <v>0</v>
          </cell>
          <cell r="Q575">
            <v>0</v>
          </cell>
          <cell r="R575">
            <v>0</v>
          </cell>
          <cell r="S575">
            <v>0</v>
          </cell>
          <cell r="U575">
            <v>0</v>
          </cell>
          <cell r="V575">
            <v>0</v>
          </cell>
          <cell r="W575">
            <v>0</v>
          </cell>
          <cell r="X575">
            <v>0</v>
          </cell>
          <cell r="Y575">
            <v>0</v>
          </cell>
          <cell r="Z575">
            <v>0</v>
          </cell>
        </row>
        <row r="576">
          <cell r="A576">
            <v>0</v>
          </cell>
          <cell r="B576">
            <v>0</v>
          </cell>
          <cell r="C576">
            <v>1574</v>
          </cell>
          <cell r="E576">
            <v>0</v>
          </cell>
          <cell r="F576">
            <v>0</v>
          </cell>
          <cell r="G576">
            <v>0</v>
          </cell>
          <cell r="H576">
            <v>0</v>
          </cell>
          <cell r="I576">
            <v>0</v>
          </cell>
          <cell r="J576">
            <v>0</v>
          </cell>
          <cell r="L576">
            <v>0</v>
          </cell>
          <cell r="N576">
            <v>0</v>
          </cell>
          <cell r="O576">
            <v>0</v>
          </cell>
          <cell r="P576">
            <v>0</v>
          </cell>
          <cell r="Q576">
            <v>0</v>
          </cell>
          <cell r="R576">
            <v>0</v>
          </cell>
          <cell r="S576">
            <v>0</v>
          </cell>
          <cell r="U576">
            <v>0</v>
          </cell>
          <cell r="V576">
            <v>0</v>
          </cell>
          <cell r="W576">
            <v>0</v>
          </cell>
          <cell r="X576">
            <v>0</v>
          </cell>
          <cell r="Y576">
            <v>0</v>
          </cell>
          <cell r="Z576">
            <v>0</v>
          </cell>
        </row>
        <row r="577">
          <cell r="A577">
            <v>0</v>
          </cell>
          <cell r="B577">
            <v>0</v>
          </cell>
          <cell r="C577">
            <v>1575</v>
          </cell>
          <cell r="E577">
            <v>0</v>
          </cell>
          <cell r="F577">
            <v>0</v>
          </cell>
          <cell r="G577">
            <v>0</v>
          </cell>
          <cell r="H577">
            <v>0</v>
          </cell>
          <cell r="I577">
            <v>0</v>
          </cell>
          <cell r="J577">
            <v>0</v>
          </cell>
          <cell r="L577">
            <v>0</v>
          </cell>
          <cell r="N577">
            <v>0</v>
          </cell>
          <cell r="O577">
            <v>0</v>
          </cell>
          <cell r="P577">
            <v>0</v>
          </cell>
          <cell r="Q577">
            <v>0</v>
          </cell>
          <cell r="R577">
            <v>0</v>
          </cell>
          <cell r="S577">
            <v>0</v>
          </cell>
          <cell r="U577">
            <v>0</v>
          </cell>
          <cell r="V577">
            <v>0</v>
          </cell>
          <cell r="W577">
            <v>0</v>
          </cell>
          <cell r="X577">
            <v>0</v>
          </cell>
          <cell r="Y577">
            <v>0</v>
          </cell>
          <cell r="Z577">
            <v>0</v>
          </cell>
        </row>
        <row r="578">
          <cell r="A578">
            <v>0</v>
          </cell>
          <cell r="B578">
            <v>0</v>
          </cell>
          <cell r="C578">
            <v>1576</v>
          </cell>
          <cell r="E578">
            <v>0</v>
          </cell>
          <cell r="F578">
            <v>0</v>
          </cell>
          <cell r="G578">
            <v>0</v>
          </cell>
          <cell r="H578">
            <v>0</v>
          </cell>
          <cell r="I578">
            <v>0</v>
          </cell>
          <cell r="J578">
            <v>0</v>
          </cell>
          <cell r="L578">
            <v>0</v>
          </cell>
          <cell r="N578">
            <v>0</v>
          </cell>
          <cell r="O578">
            <v>0</v>
          </cell>
          <cell r="P578">
            <v>0</v>
          </cell>
          <cell r="Q578">
            <v>0</v>
          </cell>
          <cell r="R578">
            <v>0</v>
          </cell>
          <cell r="S578">
            <v>0</v>
          </cell>
          <cell r="U578">
            <v>0</v>
          </cell>
          <cell r="V578">
            <v>0</v>
          </cell>
          <cell r="W578">
            <v>0</v>
          </cell>
          <cell r="X578">
            <v>0</v>
          </cell>
          <cell r="Y578">
            <v>0</v>
          </cell>
          <cell r="Z578">
            <v>0</v>
          </cell>
        </row>
        <row r="579">
          <cell r="A579">
            <v>0</v>
          </cell>
          <cell r="B579">
            <v>0</v>
          </cell>
          <cell r="C579">
            <v>1577</v>
          </cell>
          <cell r="E579">
            <v>0</v>
          </cell>
          <cell r="F579">
            <v>0</v>
          </cell>
          <cell r="G579">
            <v>0</v>
          </cell>
          <cell r="H579">
            <v>0</v>
          </cell>
          <cell r="I579">
            <v>0</v>
          </cell>
          <cell r="J579">
            <v>0</v>
          </cell>
          <cell r="L579">
            <v>0</v>
          </cell>
          <cell r="N579">
            <v>0</v>
          </cell>
          <cell r="O579">
            <v>0</v>
          </cell>
          <cell r="P579">
            <v>0</v>
          </cell>
          <cell r="Q579">
            <v>0</v>
          </cell>
          <cell r="R579">
            <v>0</v>
          </cell>
          <cell r="S579">
            <v>0</v>
          </cell>
          <cell r="U579">
            <v>0</v>
          </cell>
          <cell r="V579">
            <v>0</v>
          </cell>
          <cell r="W579">
            <v>0</v>
          </cell>
          <cell r="X579">
            <v>0</v>
          </cell>
          <cell r="Y579">
            <v>0</v>
          </cell>
          <cell r="Z579">
            <v>0</v>
          </cell>
        </row>
        <row r="580">
          <cell r="A580">
            <v>0</v>
          </cell>
          <cell r="B580">
            <v>0</v>
          </cell>
          <cell r="C580">
            <v>1578</v>
          </cell>
          <cell r="E580">
            <v>0</v>
          </cell>
          <cell r="F580">
            <v>0</v>
          </cell>
          <cell r="G580">
            <v>0</v>
          </cell>
          <cell r="H580">
            <v>0</v>
          </cell>
          <cell r="I580">
            <v>0</v>
          </cell>
          <cell r="J580">
            <v>0</v>
          </cell>
          <cell r="L580">
            <v>0</v>
          </cell>
          <cell r="N580">
            <v>0</v>
          </cell>
          <cell r="O580">
            <v>0</v>
          </cell>
          <cell r="P580">
            <v>0</v>
          </cell>
          <cell r="Q580">
            <v>0</v>
          </cell>
          <cell r="R580">
            <v>0</v>
          </cell>
          <cell r="S580">
            <v>0</v>
          </cell>
          <cell r="U580">
            <v>0</v>
          </cell>
          <cell r="V580">
            <v>0</v>
          </cell>
          <cell r="W580">
            <v>0</v>
          </cell>
          <cell r="X580">
            <v>0</v>
          </cell>
          <cell r="Y580">
            <v>0</v>
          </cell>
          <cell r="Z580">
            <v>0</v>
          </cell>
        </row>
        <row r="581">
          <cell r="A581">
            <v>0</v>
          </cell>
          <cell r="B581">
            <v>0</v>
          </cell>
          <cell r="C581">
            <v>1579</v>
          </cell>
          <cell r="E581">
            <v>0</v>
          </cell>
          <cell r="F581">
            <v>0</v>
          </cell>
          <cell r="G581">
            <v>0</v>
          </cell>
          <cell r="H581">
            <v>0</v>
          </cell>
          <cell r="I581">
            <v>0</v>
          </cell>
          <cell r="J581">
            <v>0</v>
          </cell>
          <cell r="L581">
            <v>0</v>
          </cell>
          <cell r="N581">
            <v>0</v>
          </cell>
          <cell r="O581">
            <v>0</v>
          </cell>
          <cell r="P581">
            <v>0</v>
          </cell>
          <cell r="Q581">
            <v>0</v>
          </cell>
          <cell r="R581">
            <v>0</v>
          </cell>
          <cell r="S581">
            <v>0</v>
          </cell>
          <cell r="U581">
            <v>0</v>
          </cell>
          <cell r="V581">
            <v>0</v>
          </cell>
          <cell r="W581">
            <v>0</v>
          </cell>
          <cell r="X581">
            <v>0</v>
          </cell>
          <cell r="Y581">
            <v>0</v>
          </cell>
          <cell r="Z581">
            <v>0</v>
          </cell>
        </row>
        <row r="582">
          <cell r="A582">
            <v>0</v>
          </cell>
          <cell r="B582">
            <v>0</v>
          </cell>
          <cell r="C582">
            <v>1580</v>
          </cell>
          <cell r="E582">
            <v>0</v>
          </cell>
          <cell r="F582">
            <v>0</v>
          </cell>
          <cell r="G582">
            <v>0</v>
          </cell>
          <cell r="H582">
            <v>0</v>
          </cell>
          <cell r="I582">
            <v>0</v>
          </cell>
          <cell r="J582">
            <v>0</v>
          </cell>
          <cell r="L582">
            <v>0</v>
          </cell>
          <cell r="N582">
            <v>0</v>
          </cell>
          <cell r="O582">
            <v>0</v>
          </cell>
          <cell r="P582">
            <v>0</v>
          </cell>
          <cell r="Q582">
            <v>0</v>
          </cell>
          <cell r="R582">
            <v>0</v>
          </cell>
          <cell r="S582">
            <v>0</v>
          </cell>
          <cell r="U582">
            <v>0</v>
          </cell>
          <cell r="V582">
            <v>0</v>
          </cell>
          <cell r="W582">
            <v>0</v>
          </cell>
          <cell r="X582">
            <v>0</v>
          </cell>
          <cell r="Y582">
            <v>0</v>
          </cell>
          <cell r="Z582">
            <v>0</v>
          </cell>
        </row>
        <row r="583">
          <cell r="A583">
            <v>0</v>
          </cell>
          <cell r="B583">
            <v>0</v>
          </cell>
          <cell r="C583">
            <v>1581</v>
          </cell>
          <cell r="E583">
            <v>0</v>
          </cell>
          <cell r="F583">
            <v>0</v>
          </cell>
          <cell r="G583">
            <v>0</v>
          </cell>
          <cell r="H583">
            <v>0</v>
          </cell>
          <cell r="I583">
            <v>0</v>
          </cell>
          <cell r="J583">
            <v>0</v>
          </cell>
          <cell r="L583">
            <v>0</v>
          </cell>
          <cell r="N583">
            <v>0</v>
          </cell>
          <cell r="O583">
            <v>0</v>
          </cell>
          <cell r="P583">
            <v>0</v>
          </cell>
          <cell r="Q583">
            <v>0</v>
          </cell>
          <cell r="R583">
            <v>0</v>
          </cell>
          <cell r="S583">
            <v>0</v>
          </cell>
          <cell r="U583">
            <v>0</v>
          </cell>
          <cell r="V583">
            <v>0</v>
          </cell>
          <cell r="W583">
            <v>0</v>
          </cell>
          <cell r="X583">
            <v>0</v>
          </cell>
          <cell r="Y583">
            <v>0</v>
          </cell>
          <cell r="Z583">
            <v>0</v>
          </cell>
        </row>
        <row r="584">
          <cell r="A584">
            <v>0</v>
          </cell>
          <cell r="B584">
            <v>0</v>
          </cell>
          <cell r="C584">
            <v>1582</v>
          </cell>
          <cell r="E584">
            <v>0</v>
          </cell>
          <cell r="F584">
            <v>0</v>
          </cell>
          <cell r="G584">
            <v>0</v>
          </cell>
          <cell r="H584">
            <v>0</v>
          </cell>
          <cell r="I584">
            <v>0</v>
          </cell>
          <cell r="J584">
            <v>0</v>
          </cell>
          <cell r="L584">
            <v>0</v>
          </cell>
          <cell r="N584">
            <v>0</v>
          </cell>
          <cell r="O584">
            <v>0</v>
          </cell>
          <cell r="P584">
            <v>0</v>
          </cell>
          <cell r="Q584">
            <v>0</v>
          </cell>
          <cell r="R584">
            <v>0</v>
          </cell>
          <cell r="S584">
            <v>0</v>
          </cell>
          <cell r="U584">
            <v>0</v>
          </cell>
          <cell r="V584">
            <v>0</v>
          </cell>
          <cell r="W584">
            <v>0</v>
          </cell>
          <cell r="X584">
            <v>0</v>
          </cell>
          <cell r="Y584">
            <v>0</v>
          </cell>
          <cell r="Z584">
            <v>0</v>
          </cell>
        </row>
        <row r="585">
          <cell r="A585">
            <v>0</v>
          </cell>
          <cell r="B585">
            <v>0</v>
          </cell>
          <cell r="C585">
            <v>1583</v>
          </cell>
          <cell r="E585">
            <v>0</v>
          </cell>
          <cell r="F585">
            <v>0</v>
          </cell>
          <cell r="G585">
            <v>0</v>
          </cell>
          <cell r="H585">
            <v>0</v>
          </cell>
          <cell r="I585">
            <v>0</v>
          </cell>
          <cell r="J585">
            <v>0</v>
          </cell>
          <cell r="L585">
            <v>0</v>
          </cell>
          <cell r="N585">
            <v>0</v>
          </cell>
          <cell r="O585">
            <v>0</v>
          </cell>
          <cell r="P585">
            <v>0</v>
          </cell>
          <cell r="Q585">
            <v>0</v>
          </cell>
          <cell r="R585">
            <v>0</v>
          </cell>
          <cell r="S585">
            <v>0</v>
          </cell>
          <cell r="U585">
            <v>0</v>
          </cell>
          <cell r="V585">
            <v>0</v>
          </cell>
          <cell r="W585">
            <v>0</v>
          </cell>
          <cell r="X585">
            <v>0</v>
          </cell>
          <cell r="Y585">
            <v>0</v>
          </cell>
          <cell r="Z585">
            <v>0</v>
          </cell>
        </row>
        <row r="586">
          <cell r="A586">
            <v>0</v>
          </cell>
          <cell r="B586">
            <v>0</v>
          </cell>
          <cell r="C586">
            <v>1584</v>
          </cell>
          <cell r="E586">
            <v>0</v>
          </cell>
          <cell r="F586">
            <v>0</v>
          </cell>
          <cell r="G586">
            <v>0</v>
          </cell>
          <cell r="H586">
            <v>0</v>
          </cell>
          <cell r="I586">
            <v>0</v>
          </cell>
          <cell r="J586">
            <v>0</v>
          </cell>
          <cell r="L586">
            <v>0</v>
          </cell>
          <cell r="N586">
            <v>0</v>
          </cell>
          <cell r="O586">
            <v>0</v>
          </cell>
          <cell r="P586">
            <v>0</v>
          </cell>
          <cell r="Q586">
            <v>0</v>
          </cell>
          <cell r="R586">
            <v>0</v>
          </cell>
          <cell r="S586">
            <v>0</v>
          </cell>
          <cell r="U586">
            <v>0</v>
          </cell>
          <cell r="V586">
            <v>0</v>
          </cell>
          <cell r="W586">
            <v>0</v>
          </cell>
          <cell r="X586">
            <v>0</v>
          </cell>
          <cell r="Y586">
            <v>0</v>
          </cell>
          <cell r="Z586">
            <v>0</v>
          </cell>
        </row>
        <row r="587">
          <cell r="A587">
            <v>0</v>
          </cell>
          <cell r="B587">
            <v>0</v>
          </cell>
          <cell r="C587">
            <v>1585</v>
          </cell>
          <cell r="E587">
            <v>0</v>
          </cell>
          <cell r="F587">
            <v>0</v>
          </cell>
          <cell r="G587">
            <v>0</v>
          </cell>
          <cell r="H587">
            <v>0</v>
          </cell>
          <cell r="I587">
            <v>0</v>
          </cell>
          <cell r="J587">
            <v>0</v>
          </cell>
          <cell r="L587">
            <v>0</v>
          </cell>
          <cell r="N587">
            <v>0</v>
          </cell>
          <cell r="O587">
            <v>0</v>
          </cell>
          <cell r="P587">
            <v>0</v>
          </cell>
          <cell r="Q587">
            <v>0</v>
          </cell>
          <cell r="R587">
            <v>0</v>
          </cell>
          <cell r="S587">
            <v>0</v>
          </cell>
          <cell r="U587">
            <v>0</v>
          </cell>
          <cell r="V587">
            <v>0</v>
          </cell>
          <cell r="W587">
            <v>0</v>
          </cell>
          <cell r="X587">
            <v>0</v>
          </cell>
          <cell r="Y587">
            <v>0</v>
          </cell>
          <cell r="Z587">
            <v>0</v>
          </cell>
        </row>
        <row r="588">
          <cell r="A588">
            <v>0</v>
          </cell>
          <cell r="B588">
            <v>0</v>
          </cell>
          <cell r="C588">
            <v>1586</v>
          </cell>
          <cell r="E588">
            <v>0</v>
          </cell>
          <cell r="F588">
            <v>0</v>
          </cell>
          <cell r="G588">
            <v>0</v>
          </cell>
          <cell r="H588">
            <v>0</v>
          </cell>
          <cell r="I588">
            <v>0</v>
          </cell>
          <cell r="J588">
            <v>0</v>
          </cell>
          <cell r="L588">
            <v>0</v>
          </cell>
          <cell r="N588">
            <v>0</v>
          </cell>
          <cell r="O588">
            <v>0</v>
          </cell>
          <cell r="P588">
            <v>0</v>
          </cell>
          <cell r="Q588">
            <v>0</v>
          </cell>
          <cell r="R588">
            <v>0</v>
          </cell>
          <cell r="S588">
            <v>0</v>
          </cell>
          <cell r="U588">
            <v>0</v>
          </cell>
          <cell r="V588">
            <v>0</v>
          </cell>
          <cell r="W588">
            <v>0</v>
          </cell>
          <cell r="X588">
            <v>0</v>
          </cell>
          <cell r="Y588">
            <v>0</v>
          </cell>
          <cell r="Z588">
            <v>0</v>
          </cell>
        </row>
        <row r="589">
          <cell r="A589">
            <v>0</v>
          </cell>
          <cell r="B589">
            <v>0</v>
          </cell>
          <cell r="C589">
            <v>1587</v>
          </cell>
          <cell r="E589">
            <v>0</v>
          </cell>
          <cell r="F589">
            <v>0</v>
          </cell>
          <cell r="G589">
            <v>0</v>
          </cell>
          <cell r="H589">
            <v>0</v>
          </cell>
          <cell r="I589">
            <v>0</v>
          </cell>
          <cell r="J589">
            <v>0</v>
          </cell>
          <cell r="L589">
            <v>0</v>
          </cell>
          <cell r="N589">
            <v>0</v>
          </cell>
          <cell r="O589">
            <v>0</v>
          </cell>
          <cell r="P589">
            <v>0</v>
          </cell>
          <cell r="Q589">
            <v>0</v>
          </cell>
          <cell r="R589">
            <v>0</v>
          </cell>
          <cell r="S589">
            <v>0</v>
          </cell>
          <cell r="U589">
            <v>0</v>
          </cell>
          <cell r="V589">
            <v>0</v>
          </cell>
          <cell r="W589">
            <v>0</v>
          </cell>
          <cell r="X589">
            <v>0</v>
          </cell>
          <cell r="Y589">
            <v>0</v>
          </cell>
          <cell r="Z589">
            <v>0</v>
          </cell>
        </row>
        <row r="590">
          <cell r="A590">
            <v>0</v>
          </cell>
          <cell r="B590">
            <v>0</v>
          </cell>
          <cell r="C590">
            <v>1588</v>
          </cell>
          <cell r="E590">
            <v>0</v>
          </cell>
          <cell r="F590">
            <v>0</v>
          </cell>
          <cell r="G590">
            <v>0</v>
          </cell>
          <cell r="H590">
            <v>0</v>
          </cell>
          <cell r="I590">
            <v>0</v>
          </cell>
          <cell r="J590">
            <v>0</v>
          </cell>
          <cell r="L590">
            <v>0</v>
          </cell>
          <cell r="N590">
            <v>0</v>
          </cell>
          <cell r="O590">
            <v>0</v>
          </cell>
          <cell r="P590">
            <v>0</v>
          </cell>
          <cell r="Q590">
            <v>0</v>
          </cell>
          <cell r="R590">
            <v>0</v>
          </cell>
          <cell r="S590">
            <v>0</v>
          </cell>
          <cell r="U590">
            <v>0</v>
          </cell>
          <cell r="V590">
            <v>0</v>
          </cell>
          <cell r="W590">
            <v>0</v>
          </cell>
          <cell r="X590">
            <v>0</v>
          </cell>
          <cell r="Y590">
            <v>0</v>
          </cell>
          <cell r="Z590">
            <v>0</v>
          </cell>
        </row>
        <row r="591">
          <cell r="A591">
            <v>0</v>
          </cell>
          <cell r="B591">
            <v>0</v>
          </cell>
          <cell r="C591">
            <v>1589</v>
          </cell>
          <cell r="E591">
            <v>0</v>
          </cell>
          <cell r="F591">
            <v>0</v>
          </cell>
          <cell r="G591">
            <v>0</v>
          </cell>
          <cell r="H591">
            <v>0</v>
          </cell>
          <cell r="I591">
            <v>0</v>
          </cell>
          <cell r="J591">
            <v>0</v>
          </cell>
          <cell r="L591">
            <v>0</v>
          </cell>
          <cell r="N591">
            <v>0</v>
          </cell>
          <cell r="O591">
            <v>0</v>
          </cell>
          <cell r="P591">
            <v>0</v>
          </cell>
          <cell r="Q591">
            <v>0</v>
          </cell>
          <cell r="R591">
            <v>0</v>
          </cell>
          <cell r="S591">
            <v>0</v>
          </cell>
          <cell r="U591">
            <v>0</v>
          </cell>
          <cell r="V591">
            <v>0</v>
          </cell>
          <cell r="W591">
            <v>0</v>
          </cell>
          <cell r="X591">
            <v>0</v>
          </cell>
          <cell r="Y591">
            <v>0</v>
          </cell>
          <cell r="Z591">
            <v>0</v>
          </cell>
        </row>
        <row r="592">
          <cell r="A592">
            <v>0</v>
          </cell>
          <cell r="B592">
            <v>0</v>
          </cell>
          <cell r="C592">
            <v>1590</v>
          </cell>
          <cell r="E592">
            <v>0</v>
          </cell>
          <cell r="F592">
            <v>0</v>
          </cell>
          <cell r="G592">
            <v>0</v>
          </cell>
          <cell r="H592">
            <v>0</v>
          </cell>
          <cell r="I592">
            <v>0</v>
          </cell>
          <cell r="J592">
            <v>0</v>
          </cell>
          <cell r="L592">
            <v>0</v>
          </cell>
          <cell r="N592">
            <v>0</v>
          </cell>
          <cell r="O592">
            <v>0</v>
          </cell>
          <cell r="P592">
            <v>0</v>
          </cell>
          <cell r="Q592">
            <v>0</v>
          </cell>
          <cell r="R592">
            <v>0</v>
          </cell>
          <cell r="S592">
            <v>0</v>
          </cell>
          <cell r="U592">
            <v>0</v>
          </cell>
          <cell r="V592">
            <v>0</v>
          </cell>
          <cell r="W592">
            <v>0</v>
          </cell>
          <cell r="X592">
            <v>0</v>
          </cell>
          <cell r="Y592">
            <v>0</v>
          </cell>
          <cell r="Z592">
            <v>0</v>
          </cell>
        </row>
        <row r="593">
          <cell r="A593">
            <v>0</v>
          </cell>
          <cell r="B593">
            <v>0</v>
          </cell>
          <cell r="C593">
            <v>1591</v>
          </cell>
          <cell r="E593">
            <v>0</v>
          </cell>
          <cell r="F593">
            <v>0</v>
          </cell>
          <cell r="G593">
            <v>0</v>
          </cell>
          <cell r="H593">
            <v>0</v>
          </cell>
          <cell r="I593">
            <v>0</v>
          </cell>
          <cell r="J593">
            <v>0</v>
          </cell>
          <cell r="L593">
            <v>0</v>
          </cell>
          <cell r="N593">
            <v>0</v>
          </cell>
          <cell r="O593">
            <v>0</v>
          </cell>
          <cell r="P593">
            <v>0</v>
          </cell>
          <cell r="Q593">
            <v>0</v>
          </cell>
          <cell r="R593">
            <v>0</v>
          </cell>
          <cell r="S593">
            <v>0</v>
          </cell>
          <cell r="U593">
            <v>0</v>
          </cell>
          <cell r="V593">
            <v>0</v>
          </cell>
          <cell r="W593">
            <v>0</v>
          </cell>
          <cell r="X593">
            <v>0</v>
          </cell>
          <cell r="Y593">
            <v>0</v>
          </cell>
          <cell r="Z593">
            <v>0</v>
          </cell>
        </row>
        <row r="594">
          <cell r="A594">
            <v>0</v>
          </cell>
          <cell r="B594">
            <v>0</v>
          </cell>
          <cell r="C594">
            <v>1592</v>
          </cell>
          <cell r="E594">
            <v>0</v>
          </cell>
          <cell r="F594">
            <v>0</v>
          </cell>
          <cell r="G594">
            <v>0</v>
          </cell>
          <cell r="H594">
            <v>0</v>
          </cell>
          <cell r="I594">
            <v>0</v>
          </cell>
          <cell r="J594">
            <v>0</v>
          </cell>
          <cell r="L594">
            <v>0</v>
          </cell>
          <cell r="N594">
            <v>0</v>
          </cell>
          <cell r="O594">
            <v>0</v>
          </cell>
          <cell r="P594">
            <v>0</v>
          </cell>
          <cell r="Q594">
            <v>0</v>
          </cell>
          <cell r="R594">
            <v>0</v>
          </cell>
          <cell r="S594">
            <v>0</v>
          </cell>
          <cell r="U594">
            <v>0</v>
          </cell>
          <cell r="V594">
            <v>0</v>
          </cell>
          <cell r="W594">
            <v>0</v>
          </cell>
          <cell r="X594">
            <v>0</v>
          </cell>
          <cell r="Y594">
            <v>0</v>
          </cell>
          <cell r="Z594">
            <v>0</v>
          </cell>
        </row>
        <row r="595">
          <cell r="A595">
            <v>0</v>
          </cell>
          <cell r="B595">
            <v>0</v>
          </cell>
          <cell r="C595">
            <v>1593</v>
          </cell>
          <cell r="E595">
            <v>0</v>
          </cell>
          <cell r="F595">
            <v>0</v>
          </cell>
          <cell r="G595">
            <v>0</v>
          </cell>
          <cell r="H595">
            <v>0</v>
          </cell>
          <cell r="I595">
            <v>0</v>
          </cell>
          <cell r="J595">
            <v>0</v>
          </cell>
          <cell r="L595">
            <v>0</v>
          </cell>
          <cell r="N595">
            <v>0</v>
          </cell>
          <cell r="O595">
            <v>0</v>
          </cell>
          <cell r="P595">
            <v>0</v>
          </cell>
          <cell r="Q595">
            <v>0</v>
          </cell>
          <cell r="R595">
            <v>0</v>
          </cell>
          <cell r="S595">
            <v>0</v>
          </cell>
          <cell r="U595">
            <v>0</v>
          </cell>
          <cell r="V595">
            <v>0</v>
          </cell>
          <cell r="W595">
            <v>0</v>
          </cell>
          <cell r="X595">
            <v>0</v>
          </cell>
          <cell r="Y595">
            <v>0</v>
          </cell>
          <cell r="Z595">
            <v>0</v>
          </cell>
        </row>
        <row r="596">
          <cell r="A596">
            <v>0</v>
          </cell>
          <cell r="B596">
            <v>0</v>
          </cell>
          <cell r="C596">
            <v>1594</v>
          </cell>
          <cell r="E596">
            <v>0</v>
          </cell>
          <cell r="F596">
            <v>0</v>
          </cell>
          <cell r="G596">
            <v>0</v>
          </cell>
          <cell r="H596">
            <v>0</v>
          </cell>
          <cell r="I596">
            <v>0</v>
          </cell>
          <cell r="J596">
            <v>0</v>
          </cell>
          <cell r="L596">
            <v>0</v>
          </cell>
          <cell r="N596">
            <v>0</v>
          </cell>
          <cell r="O596">
            <v>0</v>
          </cell>
          <cell r="P596">
            <v>0</v>
          </cell>
          <cell r="Q596">
            <v>0</v>
          </cell>
          <cell r="R596">
            <v>0</v>
          </cell>
          <cell r="S596">
            <v>0</v>
          </cell>
          <cell r="U596">
            <v>0</v>
          </cell>
          <cell r="V596">
            <v>0</v>
          </cell>
          <cell r="W596">
            <v>0</v>
          </cell>
          <cell r="X596">
            <v>0</v>
          </cell>
          <cell r="Y596">
            <v>0</v>
          </cell>
          <cell r="Z596">
            <v>0</v>
          </cell>
        </row>
        <row r="597">
          <cell r="A597">
            <v>0</v>
          </cell>
          <cell r="B597">
            <v>0</v>
          </cell>
          <cell r="C597">
            <v>1595</v>
          </cell>
          <cell r="E597">
            <v>0</v>
          </cell>
          <cell r="F597">
            <v>0</v>
          </cell>
          <cell r="G597">
            <v>0</v>
          </cell>
          <cell r="H597">
            <v>0</v>
          </cell>
          <cell r="I597">
            <v>0</v>
          </cell>
          <cell r="J597">
            <v>0</v>
          </cell>
          <cell r="L597">
            <v>0</v>
          </cell>
          <cell r="N597">
            <v>0</v>
          </cell>
          <cell r="O597">
            <v>0</v>
          </cell>
          <cell r="P597">
            <v>0</v>
          </cell>
          <cell r="Q597">
            <v>0</v>
          </cell>
          <cell r="R597">
            <v>0</v>
          </cell>
          <cell r="S597">
            <v>0</v>
          </cell>
          <cell r="U597">
            <v>0</v>
          </cell>
          <cell r="V597">
            <v>0</v>
          </cell>
          <cell r="W597">
            <v>0</v>
          </cell>
          <cell r="X597">
            <v>0</v>
          </cell>
          <cell r="Y597">
            <v>0</v>
          </cell>
          <cell r="Z597">
            <v>0</v>
          </cell>
        </row>
        <row r="598">
          <cell r="A598">
            <v>0</v>
          </cell>
          <cell r="B598">
            <v>0</v>
          </cell>
          <cell r="C598">
            <v>1596</v>
          </cell>
          <cell r="E598">
            <v>0</v>
          </cell>
          <cell r="F598">
            <v>0</v>
          </cell>
          <cell r="G598">
            <v>0</v>
          </cell>
          <cell r="H598">
            <v>0</v>
          </cell>
          <cell r="I598">
            <v>0</v>
          </cell>
          <cell r="J598">
            <v>0</v>
          </cell>
          <cell r="L598">
            <v>0</v>
          </cell>
          <cell r="N598">
            <v>0</v>
          </cell>
          <cell r="O598">
            <v>0</v>
          </cell>
          <cell r="P598">
            <v>0</v>
          </cell>
          <cell r="Q598">
            <v>0</v>
          </cell>
          <cell r="R598">
            <v>0</v>
          </cell>
          <cell r="S598">
            <v>0</v>
          </cell>
          <cell r="U598">
            <v>0</v>
          </cell>
          <cell r="V598">
            <v>0</v>
          </cell>
          <cell r="W598">
            <v>0</v>
          </cell>
          <cell r="X598">
            <v>0</v>
          </cell>
          <cell r="Y598">
            <v>0</v>
          </cell>
          <cell r="Z598">
            <v>0</v>
          </cell>
        </row>
        <row r="599">
          <cell r="A599">
            <v>0</v>
          </cell>
          <cell r="B599">
            <v>0</v>
          </cell>
          <cell r="C599">
            <v>1597</v>
          </cell>
          <cell r="E599">
            <v>0</v>
          </cell>
          <cell r="F599">
            <v>0</v>
          </cell>
          <cell r="G599">
            <v>0</v>
          </cell>
          <cell r="H599">
            <v>0</v>
          </cell>
          <cell r="I599">
            <v>0</v>
          </cell>
          <cell r="J599">
            <v>0</v>
          </cell>
          <cell r="L599">
            <v>0</v>
          </cell>
          <cell r="N599">
            <v>0</v>
          </cell>
          <cell r="O599">
            <v>0</v>
          </cell>
          <cell r="P599">
            <v>0</v>
          </cell>
          <cell r="Q599">
            <v>0</v>
          </cell>
          <cell r="R599">
            <v>0</v>
          </cell>
          <cell r="S599">
            <v>0</v>
          </cell>
          <cell r="U599">
            <v>0</v>
          </cell>
          <cell r="V599">
            <v>0</v>
          </cell>
          <cell r="W599">
            <v>0</v>
          </cell>
          <cell r="X599">
            <v>0</v>
          </cell>
          <cell r="Y599">
            <v>0</v>
          </cell>
          <cell r="Z599">
            <v>0</v>
          </cell>
        </row>
        <row r="600">
          <cell r="A600">
            <v>0</v>
          </cell>
          <cell r="B600">
            <v>0</v>
          </cell>
          <cell r="C600">
            <v>1598</v>
          </cell>
          <cell r="E600">
            <v>0</v>
          </cell>
          <cell r="F600">
            <v>0</v>
          </cell>
          <cell r="G600">
            <v>0</v>
          </cell>
          <cell r="H600">
            <v>0</v>
          </cell>
          <cell r="I600">
            <v>0</v>
          </cell>
          <cell r="J600">
            <v>0</v>
          </cell>
          <cell r="L600">
            <v>0</v>
          </cell>
          <cell r="N600">
            <v>0</v>
          </cell>
          <cell r="O600">
            <v>0</v>
          </cell>
          <cell r="P600">
            <v>0</v>
          </cell>
          <cell r="Q600">
            <v>0</v>
          </cell>
          <cell r="R600">
            <v>0</v>
          </cell>
          <cell r="S600">
            <v>0</v>
          </cell>
          <cell r="U600">
            <v>0</v>
          </cell>
          <cell r="V600">
            <v>0</v>
          </cell>
          <cell r="W600">
            <v>0</v>
          </cell>
          <cell r="X600">
            <v>0</v>
          </cell>
          <cell r="Y600">
            <v>0</v>
          </cell>
          <cell r="Z600">
            <v>0</v>
          </cell>
        </row>
        <row r="601">
          <cell r="A601">
            <v>0</v>
          </cell>
          <cell r="B601">
            <v>0</v>
          </cell>
          <cell r="C601">
            <v>1599</v>
          </cell>
          <cell r="E601">
            <v>0</v>
          </cell>
          <cell r="F601">
            <v>0</v>
          </cell>
          <cell r="G601">
            <v>0</v>
          </cell>
          <cell r="H601">
            <v>0</v>
          </cell>
          <cell r="I601">
            <v>0</v>
          </cell>
          <cell r="J601">
            <v>0</v>
          </cell>
          <cell r="L601">
            <v>0</v>
          </cell>
          <cell r="N601">
            <v>0</v>
          </cell>
          <cell r="O601">
            <v>0</v>
          </cell>
          <cell r="P601">
            <v>0</v>
          </cell>
          <cell r="Q601">
            <v>0</v>
          </cell>
          <cell r="R601">
            <v>0</v>
          </cell>
          <cell r="S601">
            <v>0</v>
          </cell>
          <cell r="U601">
            <v>0</v>
          </cell>
          <cell r="V601">
            <v>0</v>
          </cell>
          <cell r="W601">
            <v>0</v>
          </cell>
          <cell r="X601">
            <v>0</v>
          </cell>
          <cell r="Y601">
            <v>0</v>
          </cell>
          <cell r="Z601">
            <v>0</v>
          </cell>
        </row>
        <row r="602">
          <cell r="A602">
            <v>0</v>
          </cell>
          <cell r="B602">
            <v>0</v>
          </cell>
          <cell r="C602">
            <v>1600</v>
          </cell>
          <cell r="E602">
            <v>0</v>
          </cell>
          <cell r="F602">
            <v>0</v>
          </cell>
          <cell r="G602">
            <v>0</v>
          </cell>
          <cell r="H602">
            <v>0</v>
          </cell>
          <cell r="I602">
            <v>0</v>
          </cell>
          <cell r="J602">
            <v>0</v>
          </cell>
          <cell r="L602">
            <v>0</v>
          </cell>
          <cell r="N602">
            <v>0</v>
          </cell>
          <cell r="O602">
            <v>0</v>
          </cell>
          <cell r="P602">
            <v>0</v>
          </cell>
          <cell r="Q602">
            <v>0</v>
          </cell>
          <cell r="R602">
            <v>0</v>
          </cell>
          <cell r="S602">
            <v>0</v>
          </cell>
          <cell r="U602">
            <v>0</v>
          </cell>
          <cell r="V602">
            <v>0</v>
          </cell>
          <cell r="W602">
            <v>0</v>
          </cell>
          <cell r="X602">
            <v>0</v>
          </cell>
          <cell r="Y602">
            <v>0</v>
          </cell>
          <cell r="Z602">
            <v>0</v>
          </cell>
        </row>
        <row r="603">
          <cell r="A603">
            <v>0</v>
          </cell>
          <cell r="B603">
            <v>0</v>
          </cell>
          <cell r="C603">
            <v>1601</v>
          </cell>
          <cell r="E603">
            <v>0</v>
          </cell>
          <cell r="F603">
            <v>0</v>
          </cell>
          <cell r="G603">
            <v>0</v>
          </cell>
          <cell r="H603">
            <v>0</v>
          </cell>
          <cell r="I603">
            <v>0</v>
          </cell>
          <cell r="J603">
            <v>0</v>
          </cell>
          <cell r="L603">
            <v>0</v>
          </cell>
          <cell r="N603">
            <v>0</v>
          </cell>
          <cell r="O603">
            <v>0</v>
          </cell>
          <cell r="P603">
            <v>0</v>
          </cell>
          <cell r="Q603">
            <v>0</v>
          </cell>
          <cell r="R603">
            <v>0</v>
          </cell>
          <cell r="S603">
            <v>0</v>
          </cell>
          <cell r="U603">
            <v>0</v>
          </cell>
          <cell r="V603">
            <v>0</v>
          </cell>
          <cell r="W603">
            <v>0</v>
          </cell>
          <cell r="X603">
            <v>0</v>
          </cell>
          <cell r="Y603">
            <v>0</v>
          </cell>
          <cell r="Z603">
            <v>0</v>
          </cell>
        </row>
        <row r="604">
          <cell r="A604">
            <v>0</v>
          </cell>
          <cell r="B604">
            <v>0</v>
          </cell>
          <cell r="C604">
            <v>1602</v>
          </cell>
          <cell r="E604">
            <v>0</v>
          </cell>
          <cell r="F604">
            <v>0</v>
          </cell>
          <cell r="G604">
            <v>0</v>
          </cell>
          <cell r="H604">
            <v>0</v>
          </cell>
          <cell r="I604">
            <v>0</v>
          </cell>
          <cell r="J604">
            <v>0</v>
          </cell>
          <cell r="L604">
            <v>0</v>
          </cell>
          <cell r="N604">
            <v>0</v>
          </cell>
          <cell r="O604">
            <v>0</v>
          </cell>
          <cell r="P604">
            <v>0</v>
          </cell>
          <cell r="Q604">
            <v>0</v>
          </cell>
          <cell r="R604">
            <v>0</v>
          </cell>
          <cell r="S604">
            <v>0</v>
          </cell>
          <cell r="U604">
            <v>0</v>
          </cell>
          <cell r="V604">
            <v>0</v>
          </cell>
          <cell r="W604">
            <v>0</v>
          </cell>
          <cell r="X604">
            <v>0</v>
          </cell>
          <cell r="Y604">
            <v>0</v>
          </cell>
          <cell r="Z604">
            <v>0</v>
          </cell>
        </row>
        <row r="605">
          <cell r="A605">
            <v>0</v>
          </cell>
          <cell r="B605">
            <v>0</v>
          </cell>
          <cell r="C605">
            <v>1603</v>
          </cell>
          <cell r="E605">
            <v>0</v>
          </cell>
          <cell r="F605">
            <v>0</v>
          </cell>
          <cell r="G605">
            <v>0</v>
          </cell>
          <cell r="H605">
            <v>0</v>
          </cell>
          <cell r="I605">
            <v>0</v>
          </cell>
          <cell r="J605">
            <v>0</v>
          </cell>
          <cell r="L605">
            <v>0</v>
          </cell>
          <cell r="N605">
            <v>0</v>
          </cell>
          <cell r="O605">
            <v>0</v>
          </cell>
          <cell r="P605">
            <v>0</v>
          </cell>
          <cell r="Q605">
            <v>0</v>
          </cell>
          <cell r="R605">
            <v>0</v>
          </cell>
          <cell r="S605">
            <v>0</v>
          </cell>
          <cell r="U605">
            <v>0</v>
          </cell>
          <cell r="V605">
            <v>0</v>
          </cell>
          <cell r="W605">
            <v>0</v>
          </cell>
          <cell r="X605">
            <v>0</v>
          </cell>
          <cell r="Y605">
            <v>0</v>
          </cell>
          <cell r="Z605">
            <v>0</v>
          </cell>
        </row>
        <row r="606">
          <cell r="A606">
            <v>0</v>
          </cell>
          <cell r="B606">
            <v>0</v>
          </cell>
          <cell r="C606">
            <v>1604</v>
          </cell>
          <cell r="E606">
            <v>0</v>
          </cell>
          <cell r="F606">
            <v>0</v>
          </cell>
          <cell r="G606">
            <v>0</v>
          </cell>
          <cell r="H606">
            <v>0</v>
          </cell>
          <cell r="I606">
            <v>0</v>
          </cell>
          <cell r="J606">
            <v>0</v>
          </cell>
          <cell r="L606">
            <v>0</v>
          </cell>
          <cell r="N606">
            <v>0</v>
          </cell>
          <cell r="O606">
            <v>0</v>
          </cell>
          <cell r="P606">
            <v>0</v>
          </cell>
          <cell r="Q606">
            <v>0</v>
          </cell>
          <cell r="R606">
            <v>0</v>
          </cell>
          <cell r="S606">
            <v>0</v>
          </cell>
          <cell r="U606">
            <v>0</v>
          </cell>
          <cell r="V606">
            <v>0</v>
          </cell>
          <cell r="W606">
            <v>0</v>
          </cell>
          <cell r="X606">
            <v>0</v>
          </cell>
          <cell r="Y606">
            <v>0</v>
          </cell>
          <cell r="Z606">
            <v>0</v>
          </cell>
        </row>
        <row r="607">
          <cell r="A607">
            <v>0</v>
          </cell>
          <cell r="B607">
            <v>0</v>
          </cell>
          <cell r="C607">
            <v>1605</v>
          </cell>
          <cell r="E607">
            <v>0</v>
          </cell>
          <cell r="F607">
            <v>0</v>
          </cell>
          <cell r="G607">
            <v>0</v>
          </cell>
          <cell r="H607">
            <v>0</v>
          </cell>
          <cell r="I607">
            <v>0</v>
          </cell>
          <cell r="J607">
            <v>0</v>
          </cell>
          <cell r="L607">
            <v>0</v>
          </cell>
          <cell r="N607">
            <v>0</v>
          </cell>
          <cell r="O607">
            <v>0</v>
          </cell>
          <cell r="P607">
            <v>0</v>
          </cell>
          <cell r="Q607">
            <v>0</v>
          </cell>
          <cell r="R607">
            <v>0</v>
          </cell>
          <cell r="S607">
            <v>0</v>
          </cell>
          <cell r="U607">
            <v>0</v>
          </cell>
          <cell r="V607">
            <v>0</v>
          </cell>
          <cell r="W607">
            <v>0</v>
          </cell>
          <cell r="X607">
            <v>0</v>
          </cell>
          <cell r="Y607">
            <v>0</v>
          </cell>
          <cell r="Z607">
            <v>0</v>
          </cell>
        </row>
        <row r="608">
          <cell r="A608">
            <v>0</v>
          </cell>
          <cell r="B608">
            <v>0</v>
          </cell>
          <cell r="C608">
            <v>1606</v>
          </cell>
          <cell r="E608">
            <v>0</v>
          </cell>
          <cell r="F608">
            <v>0</v>
          </cell>
          <cell r="G608">
            <v>0</v>
          </cell>
          <cell r="H608">
            <v>0</v>
          </cell>
          <cell r="I608">
            <v>0</v>
          </cell>
          <cell r="J608">
            <v>0</v>
          </cell>
          <cell r="L608">
            <v>0</v>
          </cell>
          <cell r="N608">
            <v>0</v>
          </cell>
          <cell r="O608">
            <v>0</v>
          </cell>
          <cell r="P608">
            <v>0</v>
          </cell>
          <cell r="Q608">
            <v>0</v>
          </cell>
          <cell r="R608">
            <v>0</v>
          </cell>
          <cell r="S608">
            <v>0</v>
          </cell>
          <cell r="U608">
            <v>0</v>
          </cell>
          <cell r="V608">
            <v>0</v>
          </cell>
          <cell r="W608">
            <v>0</v>
          </cell>
          <cell r="X608">
            <v>0</v>
          </cell>
          <cell r="Y608">
            <v>0</v>
          </cell>
          <cell r="Z608">
            <v>0</v>
          </cell>
        </row>
        <row r="609">
          <cell r="A609">
            <v>0</v>
          </cell>
          <cell r="B609">
            <v>0</v>
          </cell>
          <cell r="C609">
            <v>1607</v>
          </cell>
          <cell r="E609">
            <v>0</v>
          </cell>
          <cell r="F609">
            <v>0</v>
          </cell>
          <cell r="G609">
            <v>0</v>
          </cell>
          <cell r="H609">
            <v>0</v>
          </cell>
          <cell r="I609">
            <v>0</v>
          </cell>
          <cell r="J609">
            <v>0</v>
          </cell>
          <cell r="L609">
            <v>0</v>
          </cell>
          <cell r="N609">
            <v>0</v>
          </cell>
          <cell r="O609">
            <v>0</v>
          </cell>
          <cell r="P609">
            <v>0</v>
          </cell>
          <cell r="Q609">
            <v>0</v>
          </cell>
          <cell r="R609">
            <v>0</v>
          </cell>
          <cell r="S609">
            <v>0</v>
          </cell>
          <cell r="U609">
            <v>0</v>
          </cell>
          <cell r="V609">
            <v>0</v>
          </cell>
          <cell r="W609">
            <v>0</v>
          </cell>
          <cell r="X609">
            <v>0</v>
          </cell>
          <cell r="Y609">
            <v>0</v>
          </cell>
          <cell r="Z609">
            <v>0</v>
          </cell>
        </row>
        <row r="610">
          <cell r="A610">
            <v>0</v>
          </cell>
          <cell r="B610">
            <v>0</v>
          </cell>
          <cell r="C610">
            <v>1608</v>
          </cell>
          <cell r="E610">
            <v>0</v>
          </cell>
          <cell r="F610">
            <v>0</v>
          </cell>
          <cell r="G610">
            <v>0</v>
          </cell>
          <cell r="H610">
            <v>0</v>
          </cell>
          <cell r="I610">
            <v>0</v>
          </cell>
          <cell r="J610">
            <v>0</v>
          </cell>
          <cell r="L610">
            <v>0</v>
          </cell>
          <cell r="N610">
            <v>0</v>
          </cell>
          <cell r="O610">
            <v>0</v>
          </cell>
          <cell r="P610">
            <v>0</v>
          </cell>
          <cell r="Q610">
            <v>0</v>
          </cell>
          <cell r="R610">
            <v>0</v>
          </cell>
          <cell r="S610">
            <v>0</v>
          </cell>
          <cell r="U610">
            <v>0</v>
          </cell>
          <cell r="V610">
            <v>0</v>
          </cell>
          <cell r="W610">
            <v>0</v>
          </cell>
          <cell r="X610">
            <v>0</v>
          </cell>
          <cell r="Y610">
            <v>0</v>
          </cell>
          <cell r="Z610">
            <v>0</v>
          </cell>
        </row>
        <row r="611">
          <cell r="A611">
            <v>0</v>
          </cell>
          <cell r="B611">
            <v>0</v>
          </cell>
          <cell r="C611">
            <v>1609</v>
          </cell>
          <cell r="E611">
            <v>0</v>
          </cell>
          <cell r="F611">
            <v>0</v>
          </cell>
          <cell r="G611">
            <v>0</v>
          </cell>
          <cell r="H611">
            <v>0</v>
          </cell>
          <cell r="I611">
            <v>0</v>
          </cell>
          <cell r="J611">
            <v>0</v>
          </cell>
          <cell r="L611">
            <v>0</v>
          </cell>
          <cell r="N611">
            <v>0</v>
          </cell>
          <cell r="O611">
            <v>0</v>
          </cell>
          <cell r="P611">
            <v>0</v>
          </cell>
          <cell r="Q611">
            <v>0</v>
          </cell>
          <cell r="R611">
            <v>0</v>
          </cell>
          <cell r="S611">
            <v>0</v>
          </cell>
          <cell r="U611">
            <v>0</v>
          </cell>
          <cell r="V611">
            <v>0</v>
          </cell>
          <cell r="W611">
            <v>0</v>
          </cell>
          <cell r="X611">
            <v>0</v>
          </cell>
          <cell r="Y611">
            <v>0</v>
          </cell>
          <cell r="Z611">
            <v>0</v>
          </cell>
        </row>
        <row r="612">
          <cell r="A612">
            <v>0</v>
          </cell>
          <cell r="B612">
            <v>0</v>
          </cell>
          <cell r="C612">
            <v>1610</v>
          </cell>
          <cell r="E612">
            <v>0</v>
          </cell>
          <cell r="F612">
            <v>0</v>
          </cell>
          <cell r="G612">
            <v>0</v>
          </cell>
          <cell r="H612">
            <v>0</v>
          </cell>
          <cell r="I612">
            <v>0</v>
          </cell>
          <cell r="J612">
            <v>0</v>
          </cell>
          <cell r="L612">
            <v>0</v>
          </cell>
          <cell r="N612">
            <v>0</v>
          </cell>
          <cell r="O612">
            <v>0</v>
          </cell>
          <cell r="P612">
            <v>0</v>
          </cell>
          <cell r="Q612">
            <v>0</v>
          </cell>
          <cell r="R612">
            <v>0</v>
          </cell>
          <cell r="S612">
            <v>0</v>
          </cell>
          <cell r="U612">
            <v>0</v>
          </cell>
          <cell r="V612">
            <v>0</v>
          </cell>
          <cell r="W612">
            <v>0</v>
          </cell>
          <cell r="X612">
            <v>0</v>
          </cell>
          <cell r="Y612">
            <v>0</v>
          </cell>
          <cell r="Z612">
            <v>0</v>
          </cell>
        </row>
        <row r="613">
          <cell r="A613">
            <v>0</v>
          </cell>
          <cell r="B613">
            <v>0</v>
          </cell>
          <cell r="C613">
            <v>1611</v>
          </cell>
          <cell r="E613">
            <v>0</v>
          </cell>
          <cell r="F613">
            <v>0</v>
          </cell>
          <cell r="G613">
            <v>0</v>
          </cell>
          <cell r="H613">
            <v>0</v>
          </cell>
          <cell r="I613">
            <v>0</v>
          </cell>
          <cell r="J613">
            <v>0</v>
          </cell>
          <cell r="L613">
            <v>0</v>
          </cell>
          <cell r="N613">
            <v>0</v>
          </cell>
          <cell r="O613">
            <v>0</v>
          </cell>
          <cell r="P613">
            <v>0</v>
          </cell>
          <cell r="Q613">
            <v>0</v>
          </cell>
          <cell r="R613">
            <v>0</v>
          </cell>
          <cell r="S613">
            <v>0</v>
          </cell>
          <cell r="U613">
            <v>0</v>
          </cell>
          <cell r="V613">
            <v>0</v>
          </cell>
          <cell r="W613">
            <v>0</v>
          </cell>
          <cell r="X613">
            <v>0</v>
          </cell>
          <cell r="Y613">
            <v>0</v>
          </cell>
          <cell r="Z613">
            <v>0</v>
          </cell>
        </row>
        <row r="614">
          <cell r="A614">
            <v>0</v>
          </cell>
          <cell r="B614">
            <v>0</v>
          </cell>
          <cell r="C614">
            <v>1612</v>
          </cell>
          <cell r="E614">
            <v>0</v>
          </cell>
          <cell r="F614">
            <v>0</v>
          </cell>
          <cell r="G614">
            <v>0</v>
          </cell>
          <cell r="H614">
            <v>0</v>
          </cell>
          <cell r="I614">
            <v>0</v>
          </cell>
          <cell r="J614">
            <v>0</v>
          </cell>
          <cell r="L614">
            <v>0</v>
          </cell>
          <cell r="N614">
            <v>0</v>
          </cell>
          <cell r="O614">
            <v>0</v>
          </cell>
          <cell r="P614">
            <v>0</v>
          </cell>
          <cell r="Q614">
            <v>0</v>
          </cell>
          <cell r="R614">
            <v>0</v>
          </cell>
          <cell r="S614">
            <v>0</v>
          </cell>
          <cell r="U614">
            <v>0</v>
          </cell>
          <cell r="V614">
            <v>0</v>
          </cell>
          <cell r="W614">
            <v>0</v>
          </cell>
          <cell r="X614">
            <v>0</v>
          </cell>
          <cell r="Y614">
            <v>0</v>
          </cell>
          <cell r="Z614">
            <v>0</v>
          </cell>
        </row>
        <row r="615">
          <cell r="A615">
            <v>0</v>
          </cell>
          <cell r="B615">
            <v>0</v>
          </cell>
          <cell r="C615">
            <v>1613</v>
          </cell>
          <cell r="E615">
            <v>0</v>
          </cell>
          <cell r="F615">
            <v>0</v>
          </cell>
          <cell r="G615">
            <v>0</v>
          </cell>
          <cell r="H615">
            <v>0</v>
          </cell>
          <cell r="I615">
            <v>0</v>
          </cell>
          <cell r="J615">
            <v>0</v>
          </cell>
          <cell r="L615">
            <v>0</v>
          </cell>
          <cell r="N615">
            <v>0</v>
          </cell>
          <cell r="O615">
            <v>0</v>
          </cell>
          <cell r="P615">
            <v>0</v>
          </cell>
          <cell r="Q615">
            <v>0</v>
          </cell>
          <cell r="R615">
            <v>0</v>
          </cell>
          <cell r="S615">
            <v>0</v>
          </cell>
          <cell r="U615">
            <v>0</v>
          </cell>
          <cell r="V615">
            <v>0</v>
          </cell>
          <cell r="W615">
            <v>0</v>
          </cell>
          <cell r="X615">
            <v>0</v>
          </cell>
          <cell r="Y615">
            <v>0</v>
          </cell>
          <cell r="Z615">
            <v>0</v>
          </cell>
        </row>
        <row r="616">
          <cell r="A616">
            <v>0</v>
          </cell>
          <cell r="B616">
            <v>0</v>
          </cell>
          <cell r="C616">
            <v>1614</v>
          </cell>
          <cell r="E616">
            <v>0</v>
          </cell>
          <cell r="F616">
            <v>0</v>
          </cell>
          <cell r="G616">
            <v>0</v>
          </cell>
          <cell r="H616">
            <v>0</v>
          </cell>
          <cell r="I616">
            <v>0</v>
          </cell>
          <cell r="J616">
            <v>0</v>
          </cell>
          <cell r="L616">
            <v>0</v>
          </cell>
          <cell r="N616">
            <v>0</v>
          </cell>
          <cell r="O616">
            <v>0</v>
          </cell>
          <cell r="P616">
            <v>0</v>
          </cell>
          <cell r="Q616">
            <v>0</v>
          </cell>
          <cell r="R616">
            <v>0</v>
          </cell>
          <cell r="S616">
            <v>0</v>
          </cell>
          <cell r="U616">
            <v>0</v>
          </cell>
          <cell r="V616">
            <v>0</v>
          </cell>
          <cell r="W616">
            <v>0</v>
          </cell>
          <cell r="X616">
            <v>0</v>
          </cell>
          <cell r="Y616">
            <v>0</v>
          </cell>
          <cell r="Z616">
            <v>0</v>
          </cell>
        </row>
        <row r="617">
          <cell r="A617">
            <v>0</v>
          </cell>
          <cell r="B617">
            <v>0</v>
          </cell>
          <cell r="C617">
            <v>1615</v>
          </cell>
          <cell r="E617">
            <v>0</v>
          </cell>
          <cell r="F617">
            <v>0</v>
          </cell>
          <cell r="G617">
            <v>0</v>
          </cell>
          <cell r="H617">
            <v>0</v>
          </cell>
          <cell r="I617">
            <v>0</v>
          </cell>
          <cell r="J617">
            <v>0</v>
          </cell>
          <cell r="L617">
            <v>0</v>
          </cell>
          <cell r="N617">
            <v>0</v>
          </cell>
          <cell r="O617">
            <v>0</v>
          </cell>
          <cell r="P617">
            <v>0</v>
          </cell>
          <cell r="Q617">
            <v>0</v>
          </cell>
          <cell r="R617">
            <v>0</v>
          </cell>
          <cell r="S617">
            <v>0</v>
          </cell>
          <cell r="U617">
            <v>0</v>
          </cell>
          <cell r="V617">
            <v>0</v>
          </cell>
          <cell r="W617">
            <v>0</v>
          </cell>
          <cell r="X617">
            <v>0</v>
          </cell>
          <cell r="Y617">
            <v>0</v>
          </cell>
          <cell r="Z617">
            <v>0</v>
          </cell>
        </row>
        <row r="618">
          <cell r="A618">
            <v>0</v>
          </cell>
          <cell r="B618">
            <v>0</v>
          </cell>
          <cell r="C618">
            <v>1616</v>
          </cell>
          <cell r="E618">
            <v>0</v>
          </cell>
          <cell r="F618">
            <v>0</v>
          </cell>
          <cell r="G618">
            <v>0</v>
          </cell>
          <cell r="H618">
            <v>0</v>
          </cell>
          <cell r="I618">
            <v>0</v>
          </cell>
          <cell r="J618">
            <v>0</v>
          </cell>
          <cell r="L618">
            <v>0</v>
          </cell>
          <cell r="N618">
            <v>0</v>
          </cell>
          <cell r="O618">
            <v>0</v>
          </cell>
          <cell r="P618">
            <v>0</v>
          </cell>
          <cell r="Q618">
            <v>0</v>
          </cell>
          <cell r="R618">
            <v>0</v>
          </cell>
          <cell r="S618">
            <v>0</v>
          </cell>
          <cell r="U618">
            <v>0</v>
          </cell>
          <cell r="V618">
            <v>0</v>
          </cell>
          <cell r="W618">
            <v>0</v>
          </cell>
          <cell r="X618">
            <v>0</v>
          </cell>
          <cell r="Y618">
            <v>0</v>
          </cell>
          <cell r="Z618">
            <v>0</v>
          </cell>
        </row>
        <row r="619">
          <cell r="A619">
            <v>0</v>
          </cell>
          <cell r="B619">
            <v>0</v>
          </cell>
          <cell r="C619">
            <v>1617</v>
          </cell>
          <cell r="E619">
            <v>0</v>
          </cell>
          <cell r="F619">
            <v>0</v>
          </cell>
          <cell r="G619">
            <v>0</v>
          </cell>
          <cell r="H619">
            <v>0</v>
          </cell>
          <cell r="I619">
            <v>0</v>
          </cell>
          <cell r="J619">
            <v>0</v>
          </cell>
          <cell r="L619">
            <v>0</v>
          </cell>
          <cell r="N619">
            <v>0</v>
          </cell>
          <cell r="O619">
            <v>0</v>
          </cell>
          <cell r="P619">
            <v>0</v>
          </cell>
          <cell r="Q619">
            <v>0</v>
          </cell>
          <cell r="R619">
            <v>0</v>
          </cell>
          <cell r="S619">
            <v>0</v>
          </cell>
          <cell r="U619">
            <v>0</v>
          </cell>
          <cell r="V619">
            <v>0</v>
          </cell>
          <cell r="W619">
            <v>0</v>
          </cell>
          <cell r="X619">
            <v>0</v>
          </cell>
          <cell r="Y619">
            <v>0</v>
          </cell>
          <cell r="Z619">
            <v>0</v>
          </cell>
        </row>
        <row r="620">
          <cell r="A620">
            <v>0</v>
          </cell>
          <cell r="B620">
            <v>0</v>
          </cell>
          <cell r="C620">
            <v>1618</v>
          </cell>
          <cell r="E620">
            <v>0</v>
          </cell>
          <cell r="F620">
            <v>0</v>
          </cell>
          <cell r="G620">
            <v>0</v>
          </cell>
          <cell r="H620">
            <v>0</v>
          </cell>
          <cell r="I620">
            <v>0</v>
          </cell>
          <cell r="J620">
            <v>0</v>
          </cell>
          <cell r="L620">
            <v>0</v>
          </cell>
          <cell r="N620">
            <v>0</v>
          </cell>
          <cell r="O620">
            <v>0</v>
          </cell>
          <cell r="P620">
            <v>0</v>
          </cell>
          <cell r="Q620">
            <v>0</v>
          </cell>
          <cell r="R620">
            <v>0</v>
          </cell>
          <cell r="S620">
            <v>0</v>
          </cell>
          <cell r="U620">
            <v>0</v>
          </cell>
          <cell r="V620">
            <v>0</v>
          </cell>
          <cell r="W620">
            <v>0</v>
          </cell>
          <cell r="X620">
            <v>0</v>
          </cell>
          <cell r="Y620">
            <v>0</v>
          </cell>
          <cell r="Z620">
            <v>0</v>
          </cell>
        </row>
        <row r="621">
          <cell r="A621">
            <v>0</v>
          </cell>
          <cell r="B621">
            <v>0</v>
          </cell>
          <cell r="C621">
            <v>1619</v>
          </cell>
          <cell r="E621">
            <v>0</v>
          </cell>
          <cell r="F621">
            <v>0</v>
          </cell>
          <cell r="G621">
            <v>0</v>
          </cell>
          <cell r="H621">
            <v>0</v>
          </cell>
          <cell r="I621">
            <v>0</v>
          </cell>
          <cell r="J621">
            <v>0</v>
          </cell>
          <cell r="L621">
            <v>0</v>
          </cell>
          <cell r="N621">
            <v>0</v>
          </cell>
          <cell r="O621">
            <v>0</v>
          </cell>
          <cell r="P621">
            <v>0</v>
          </cell>
          <cell r="Q621">
            <v>0</v>
          </cell>
          <cell r="R621">
            <v>0</v>
          </cell>
          <cell r="S621">
            <v>0</v>
          </cell>
          <cell r="U621">
            <v>0</v>
          </cell>
          <cell r="V621">
            <v>0</v>
          </cell>
          <cell r="W621">
            <v>0</v>
          </cell>
          <cell r="X621">
            <v>0</v>
          </cell>
          <cell r="Y621">
            <v>0</v>
          </cell>
          <cell r="Z621">
            <v>0</v>
          </cell>
        </row>
        <row r="622">
          <cell r="A622">
            <v>0</v>
          </cell>
          <cell r="B622">
            <v>0</v>
          </cell>
          <cell r="C622">
            <v>1620</v>
          </cell>
          <cell r="E622">
            <v>0</v>
          </cell>
          <cell r="F622">
            <v>0</v>
          </cell>
          <cell r="G622">
            <v>0</v>
          </cell>
          <cell r="H622">
            <v>0</v>
          </cell>
          <cell r="I622">
            <v>0</v>
          </cell>
          <cell r="J622">
            <v>0</v>
          </cell>
          <cell r="L622">
            <v>0</v>
          </cell>
          <cell r="N622">
            <v>0</v>
          </cell>
          <cell r="O622">
            <v>0</v>
          </cell>
          <cell r="P622">
            <v>0</v>
          </cell>
          <cell r="Q622">
            <v>0</v>
          </cell>
          <cell r="R622">
            <v>0</v>
          </cell>
          <cell r="S622">
            <v>0</v>
          </cell>
          <cell r="U622">
            <v>0</v>
          </cell>
          <cell r="V622">
            <v>0</v>
          </cell>
          <cell r="W622">
            <v>0</v>
          </cell>
          <cell r="X622">
            <v>0</v>
          </cell>
          <cell r="Y622">
            <v>0</v>
          </cell>
          <cell r="Z622">
            <v>0</v>
          </cell>
        </row>
        <row r="623">
          <cell r="A623">
            <v>0</v>
          </cell>
          <cell r="B623">
            <v>0</v>
          </cell>
          <cell r="C623">
            <v>1621</v>
          </cell>
          <cell r="E623">
            <v>0</v>
          </cell>
          <cell r="F623">
            <v>0</v>
          </cell>
          <cell r="G623">
            <v>0</v>
          </cell>
          <cell r="H623">
            <v>0</v>
          </cell>
          <cell r="I623">
            <v>0</v>
          </cell>
          <cell r="J623">
            <v>0</v>
          </cell>
          <cell r="L623">
            <v>0</v>
          </cell>
          <cell r="N623">
            <v>0</v>
          </cell>
          <cell r="O623">
            <v>0</v>
          </cell>
          <cell r="P623">
            <v>0</v>
          </cell>
          <cell r="Q623">
            <v>0</v>
          </cell>
          <cell r="R623">
            <v>0</v>
          </cell>
          <cell r="S623">
            <v>0</v>
          </cell>
          <cell r="U623">
            <v>0</v>
          </cell>
          <cell r="V623">
            <v>0</v>
          </cell>
          <cell r="W623">
            <v>0</v>
          </cell>
          <cell r="X623">
            <v>0</v>
          </cell>
          <cell r="Y623">
            <v>0</v>
          </cell>
          <cell r="Z623">
            <v>0</v>
          </cell>
        </row>
        <row r="624">
          <cell r="A624">
            <v>0</v>
          </cell>
          <cell r="B624">
            <v>0</v>
          </cell>
          <cell r="C624">
            <v>1622</v>
          </cell>
          <cell r="E624">
            <v>0</v>
          </cell>
          <cell r="F624">
            <v>0</v>
          </cell>
          <cell r="G624">
            <v>0</v>
          </cell>
          <cell r="H624">
            <v>0</v>
          </cell>
          <cell r="I624">
            <v>0</v>
          </cell>
          <cell r="J624">
            <v>0</v>
          </cell>
          <cell r="L624">
            <v>0</v>
          </cell>
          <cell r="N624">
            <v>0</v>
          </cell>
          <cell r="O624">
            <v>0</v>
          </cell>
          <cell r="P624">
            <v>0</v>
          </cell>
          <cell r="Q624">
            <v>0</v>
          </cell>
          <cell r="R624">
            <v>0</v>
          </cell>
          <cell r="S624">
            <v>0</v>
          </cell>
          <cell r="U624">
            <v>0</v>
          </cell>
          <cell r="V624">
            <v>0</v>
          </cell>
          <cell r="W624">
            <v>0</v>
          </cell>
          <cell r="X624">
            <v>0</v>
          </cell>
          <cell r="Y624">
            <v>0</v>
          </cell>
          <cell r="Z624">
            <v>0</v>
          </cell>
        </row>
        <row r="625">
          <cell r="A625">
            <v>0</v>
          </cell>
          <cell r="B625">
            <v>0</v>
          </cell>
          <cell r="C625">
            <v>1623</v>
          </cell>
          <cell r="E625">
            <v>0</v>
          </cell>
          <cell r="F625">
            <v>0</v>
          </cell>
          <cell r="G625">
            <v>0</v>
          </cell>
          <cell r="H625">
            <v>0</v>
          </cell>
          <cell r="I625">
            <v>0</v>
          </cell>
          <cell r="J625">
            <v>0</v>
          </cell>
          <cell r="L625">
            <v>0</v>
          </cell>
          <cell r="N625">
            <v>0</v>
          </cell>
          <cell r="O625">
            <v>0</v>
          </cell>
          <cell r="P625">
            <v>0</v>
          </cell>
          <cell r="Q625">
            <v>0</v>
          </cell>
          <cell r="R625">
            <v>0</v>
          </cell>
          <cell r="S625">
            <v>0</v>
          </cell>
          <cell r="U625">
            <v>0</v>
          </cell>
          <cell r="V625">
            <v>0</v>
          </cell>
          <cell r="W625">
            <v>0</v>
          </cell>
          <cell r="X625">
            <v>0</v>
          </cell>
          <cell r="Y625">
            <v>0</v>
          </cell>
          <cell r="Z625">
            <v>0</v>
          </cell>
        </row>
        <row r="626">
          <cell r="A626">
            <v>0</v>
          </cell>
          <cell r="B626">
            <v>0</v>
          </cell>
          <cell r="C626">
            <v>1624</v>
          </cell>
          <cell r="E626">
            <v>0</v>
          </cell>
          <cell r="F626">
            <v>0</v>
          </cell>
          <cell r="G626">
            <v>0</v>
          </cell>
          <cell r="H626">
            <v>0</v>
          </cell>
          <cell r="I626">
            <v>0</v>
          </cell>
          <cell r="J626">
            <v>0</v>
          </cell>
          <cell r="L626">
            <v>0</v>
          </cell>
          <cell r="N626">
            <v>0</v>
          </cell>
          <cell r="O626">
            <v>0</v>
          </cell>
          <cell r="P626">
            <v>0</v>
          </cell>
          <cell r="Q626">
            <v>0</v>
          </cell>
          <cell r="R626">
            <v>0</v>
          </cell>
          <cell r="S626">
            <v>0</v>
          </cell>
          <cell r="U626">
            <v>0</v>
          </cell>
          <cell r="V626">
            <v>0</v>
          </cell>
          <cell r="W626">
            <v>0</v>
          </cell>
          <cell r="X626">
            <v>0</v>
          </cell>
          <cell r="Y626">
            <v>0</v>
          </cell>
          <cell r="Z626">
            <v>0</v>
          </cell>
        </row>
        <row r="627">
          <cell r="A627">
            <v>0</v>
          </cell>
          <cell r="B627">
            <v>0</v>
          </cell>
          <cell r="C627">
            <v>1625</v>
          </cell>
          <cell r="E627">
            <v>0</v>
          </cell>
          <cell r="F627">
            <v>0</v>
          </cell>
          <cell r="G627">
            <v>0</v>
          </cell>
          <cell r="H627">
            <v>0</v>
          </cell>
          <cell r="I627">
            <v>0</v>
          </cell>
          <cell r="J627">
            <v>0</v>
          </cell>
          <cell r="L627">
            <v>0</v>
          </cell>
          <cell r="N627">
            <v>0</v>
          </cell>
          <cell r="O627">
            <v>0</v>
          </cell>
          <cell r="P627">
            <v>0</v>
          </cell>
          <cell r="Q627">
            <v>0</v>
          </cell>
          <cell r="R627">
            <v>0</v>
          </cell>
          <cell r="S627">
            <v>0</v>
          </cell>
          <cell r="U627">
            <v>0</v>
          </cell>
          <cell r="V627">
            <v>0</v>
          </cell>
          <cell r="W627">
            <v>0</v>
          </cell>
          <cell r="X627">
            <v>0</v>
          </cell>
          <cell r="Y627">
            <v>0</v>
          </cell>
          <cell r="Z627">
            <v>0</v>
          </cell>
        </row>
        <row r="628">
          <cell r="A628">
            <v>0</v>
          </cell>
          <cell r="B628">
            <v>0</v>
          </cell>
          <cell r="C628">
            <v>1626</v>
          </cell>
          <cell r="E628">
            <v>0</v>
          </cell>
          <cell r="F628">
            <v>0</v>
          </cell>
          <cell r="G628">
            <v>0</v>
          </cell>
          <cell r="H628">
            <v>0</v>
          </cell>
          <cell r="I628">
            <v>0</v>
          </cell>
          <cell r="J628">
            <v>0</v>
          </cell>
          <cell r="L628">
            <v>0</v>
          </cell>
          <cell r="N628">
            <v>0</v>
          </cell>
          <cell r="O628">
            <v>0</v>
          </cell>
          <cell r="P628">
            <v>0</v>
          </cell>
          <cell r="Q628">
            <v>0</v>
          </cell>
          <cell r="R628">
            <v>0</v>
          </cell>
          <cell r="S628">
            <v>0</v>
          </cell>
          <cell r="U628">
            <v>0</v>
          </cell>
          <cell r="V628">
            <v>0</v>
          </cell>
          <cell r="W628">
            <v>0</v>
          </cell>
          <cell r="X628">
            <v>0</v>
          </cell>
          <cell r="Y628">
            <v>0</v>
          </cell>
          <cell r="Z628">
            <v>0</v>
          </cell>
        </row>
        <row r="629">
          <cell r="A629">
            <v>0</v>
          </cell>
          <cell r="B629">
            <v>0</v>
          </cell>
          <cell r="C629">
            <v>1627</v>
          </cell>
          <cell r="E629">
            <v>0</v>
          </cell>
          <cell r="F629">
            <v>0</v>
          </cell>
          <cell r="G629">
            <v>0</v>
          </cell>
          <cell r="H629">
            <v>0</v>
          </cell>
          <cell r="I629">
            <v>0</v>
          </cell>
          <cell r="J629">
            <v>0</v>
          </cell>
          <cell r="L629">
            <v>0</v>
          </cell>
          <cell r="N629">
            <v>0</v>
          </cell>
          <cell r="O629">
            <v>0</v>
          </cell>
          <cell r="P629">
            <v>0</v>
          </cell>
          <cell r="Q629">
            <v>0</v>
          </cell>
          <cell r="R629">
            <v>0</v>
          </cell>
          <cell r="S629">
            <v>0</v>
          </cell>
          <cell r="U629">
            <v>0</v>
          </cell>
          <cell r="V629">
            <v>0</v>
          </cell>
          <cell r="W629">
            <v>0</v>
          </cell>
          <cell r="X629">
            <v>0</v>
          </cell>
          <cell r="Y629">
            <v>0</v>
          </cell>
          <cell r="Z629">
            <v>0</v>
          </cell>
        </row>
        <row r="630">
          <cell r="A630">
            <v>0</v>
          </cell>
          <cell r="B630">
            <v>0</v>
          </cell>
          <cell r="C630">
            <v>1628</v>
          </cell>
          <cell r="E630">
            <v>0</v>
          </cell>
          <cell r="F630">
            <v>0</v>
          </cell>
          <cell r="G630">
            <v>0</v>
          </cell>
          <cell r="H630">
            <v>0</v>
          </cell>
          <cell r="I630">
            <v>0</v>
          </cell>
          <cell r="J630">
            <v>0</v>
          </cell>
          <cell r="L630">
            <v>0</v>
          </cell>
          <cell r="N630">
            <v>0</v>
          </cell>
          <cell r="O630">
            <v>0</v>
          </cell>
          <cell r="P630">
            <v>0</v>
          </cell>
          <cell r="Q630">
            <v>0</v>
          </cell>
          <cell r="R630">
            <v>0</v>
          </cell>
          <cell r="S630">
            <v>0</v>
          </cell>
          <cell r="U630">
            <v>0</v>
          </cell>
          <cell r="V630">
            <v>0</v>
          </cell>
          <cell r="W630">
            <v>0</v>
          </cell>
          <cell r="X630">
            <v>0</v>
          </cell>
          <cell r="Y630">
            <v>0</v>
          </cell>
          <cell r="Z630">
            <v>0</v>
          </cell>
        </row>
        <row r="631">
          <cell r="A631">
            <v>0</v>
          </cell>
          <cell r="B631">
            <v>0</v>
          </cell>
          <cell r="C631">
            <v>1629</v>
          </cell>
          <cell r="E631">
            <v>0</v>
          </cell>
          <cell r="F631">
            <v>0</v>
          </cell>
          <cell r="G631">
            <v>0</v>
          </cell>
          <cell r="H631">
            <v>0</v>
          </cell>
          <cell r="I631">
            <v>0</v>
          </cell>
          <cell r="J631">
            <v>0</v>
          </cell>
          <cell r="L631">
            <v>0</v>
          </cell>
          <cell r="N631">
            <v>0</v>
          </cell>
          <cell r="O631">
            <v>0</v>
          </cell>
          <cell r="P631">
            <v>0</v>
          </cell>
          <cell r="Q631">
            <v>0</v>
          </cell>
          <cell r="R631">
            <v>0</v>
          </cell>
          <cell r="S631">
            <v>0</v>
          </cell>
          <cell r="U631">
            <v>0</v>
          </cell>
          <cell r="V631">
            <v>0</v>
          </cell>
          <cell r="W631">
            <v>0</v>
          </cell>
          <cell r="X631">
            <v>0</v>
          </cell>
          <cell r="Y631">
            <v>0</v>
          </cell>
          <cell r="Z631">
            <v>0</v>
          </cell>
        </row>
        <row r="632">
          <cell r="A632">
            <v>0</v>
          </cell>
          <cell r="B632">
            <v>0</v>
          </cell>
          <cell r="C632">
            <v>1630</v>
          </cell>
          <cell r="E632">
            <v>0</v>
          </cell>
          <cell r="F632">
            <v>0</v>
          </cell>
          <cell r="G632">
            <v>0</v>
          </cell>
          <cell r="H632">
            <v>0</v>
          </cell>
          <cell r="I632">
            <v>0</v>
          </cell>
          <cell r="J632">
            <v>0</v>
          </cell>
          <cell r="L632">
            <v>0</v>
          </cell>
          <cell r="N632">
            <v>0</v>
          </cell>
          <cell r="O632">
            <v>0</v>
          </cell>
          <cell r="P632">
            <v>0</v>
          </cell>
          <cell r="Q632">
            <v>0</v>
          </cell>
          <cell r="R632">
            <v>0</v>
          </cell>
          <cell r="S632">
            <v>0</v>
          </cell>
          <cell r="U632">
            <v>0</v>
          </cell>
          <cell r="V632">
            <v>0</v>
          </cell>
          <cell r="W632">
            <v>0</v>
          </cell>
          <cell r="X632">
            <v>0</v>
          </cell>
          <cell r="Y632">
            <v>0</v>
          </cell>
          <cell r="Z632">
            <v>0</v>
          </cell>
        </row>
        <row r="633">
          <cell r="A633">
            <v>0</v>
          </cell>
          <cell r="B633">
            <v>0</v>
          </cell>
          <cell r="C633">
            <v>1631</v>
          </cell>
          <cell r="E633">
            <v>0</v>
          </cell>
          <cell r="F633">
            <v>0</v>
          </cell>
          <cell r="G633">
            <v>0</v>
          </cell>
          <cell r="H633">
            <v>0</v>
          </cell>
          <cell r="I633">
            <v>0</v>
          </cell>
          <cell r="J633">
            <v>0</v>
          </cell>
          <cell r="L633">
            <v>0</v>
          </cell>
          <cell r="N633">
            <v>0</v>
          </cell>
          <cell r="O633">
            <v>0</v>
          </cell>
          <cell r="P633">
            <v>0</v>
          </cell>
          <cell r="Q633">
            <v>0</v>
          </cell>
          <cell r="R633">
            <v>0</v>
          </cell>
          <cell r="S633">
            <v>0</v>
          </cell>
          <cell r="U633">
            <v>0</v>
          </cell>
          <cell r="V633">
            <v>0</v>
          </cell>
          <cell r="W633">
            <v>0</v>
          </cell>
          <cell r="X633">
            <v>0</v>
          </cell>
          <cell r="Y633">
            <v>0</v>
          </cell>
          <cell r="Z633">
            <v>0</v>
          </cell>
        </row>
        <row r="634">
          <cell r="A634">
            <v>0</v>
          </cell>
          <cell r="B634">
            <v>0</v>
          </cell>
          <cell r="C634">
            <v>1632</v>
          </cell>
          <cell r="E634">
            <v>0</v>
          </cell>
          <cell r="F634">
            <v>0</v>
          </cell>
          <cell r="G634">
            <v>0</v>
          </cell>
          <cell r="H634">
            <v>0</v>
          </cell>
          <cell r="I634">
            <v>0</v>
          </cell>
          <cell r="J634">
            <v>0</v>
          </cell>
          <cell r="L634">
            <v>0</v>
          </cell>
          <cell r="N634">
            <v>0</v>
          </cell>
          <cell r="O634">
            <v>0</v>
          </cell>
          <cell r="P634">
            <v>0</v>
          </cell>
          <cell r="Q634">
            <v>0</v>
          </cell>
          <cell r="R634">
            <v>0</v>
          </cell>
          <cell r="S634">
            <v>0</v>
          </cell>
          <cell r="U634">
            <v>0</v>
          </cell>
          <cell r="V634">
            <v>0</v>
          </cell>
          <cell r="W634">
            <v>0</v>
          </cell>
          <cell r="X634">
            <v>0</v>
          </cell>
          <cell r="Y634">
            <v>0</v>
          </cell>
          <cell r="Z634">
            <v>0</v>
          </cell>
        </row>
        <row r="635">
          <cell r="A635">
            <v>0</v>
          </cell>
          <cell r="B635">
            <v>0</v>
          </cell>
          <cell r="C635">
            <v>1633</v>
          </cell>
          <cell r="E635">
            <v>0</v>
          </cell>
          <cell r="F635">
            <v>0</v>
          </cell>
          <cell r="G635">
            <v>0</v>
          </cell>
          <cell r="H635">
            <v>0</v>
          </cell>
          <cell r="I635">
            <v>0</v>
          </cell>
          <cell r="J635">
            <v>0</v>
          </cell>
          <cell r="L635">
            <v>0</v>
          </cell>
          <cell r="N635">
            <v>0</v>
          </cell>
          <cell r="O635">
            <v>0</v>
          </cell>
          <cell r="P635">
            <v>0</v>
          </cell>
          <cell r="Q635">
            <v>0</v>
          </cell>
          <cell r="R635">
            <v>0</v>
          </cell>
          <cell r="S635">
            <v>0</v>
          </cell>
          <cell r="U635">
            <v>0</v>
          </cell>
          <cell r="V635">
            <v>0</v>
          </cell>
          <cell r="W635">
            <v>0</v>
          </cell>
          <cell r="X635">
            <v>0</v>
          </cell>
          <cell r="Y635">
            <v>0</v>
          </cell>
          <cell r="Z635">
            <v>0</v>
          </cell>
        </row>
        <row r="636">
          <cell r="A636">
            <v>0</v>
          </cell>
          <cell r="B636">
            <v>0</v>
          </cell>
          <cell r="C636">
            <v>1634</v>
          </cell>
          <cell r="E636">
            <v>0</v>
          </cell>
          <cell r="F636">
            <v>0</v>
          </cell>
          <cell r="G636">
            <v>0</v>
          </cell>
          <cell r="H636">
            <v>0</v>
          </cell>
          <cell r="I636">
            <v>0</v>
          </cell>
          <cell r="J636">
            <v>0</v>
          </cell>
          <cell r="L636">
            <v>0</v>
          </cell>
          <cell r="N636">
            <v>0</v>
          </cell>
          <cell r="O636">
            <v>0</v>
          </cell>
          <cell r="P636">
            <v>0</v>
          </cell>
          <cell r="Q636">
            <v>0</v>
          </cell>
          <cell r="R636">
            <v>0</v>
          </cell>
          <cell r="S636">
            <v>0</v>
          </cell>
          <cell r="U636">
            <v>0</v>
          </cell>
          <cell r="V636">
            <v>0</v>
          </cell>
          <cell r="W636">
            <v>0</v>
          </cell>
          <cell r="X636">
            <v>0</v>
          </cell>
          <cell r="Y636">
            <v>0</v>
          </cell>
          <cell r="Z636">
            <v>0</v>
          </cell>
        </row>
        <row r="637">
          <cell r="A637">
            <v>0</v>
          </cell>
          <cell r="B637">
            <v>0</v>
          </cell>
          <cell r="C637">
            <v>1635</v>
          </cell>
          <cell r="E637">
            <v>0</v>
          </cell>
          <cell r="F637">
            <v>0</v>
          </cell>
          <cell r="G637">
            <v>0</v>
          </cell>
          <cell r="H637">
            <v>0</v>
          </cell>
          <cell r="I637">
            <v>0</v>
          </cell>
          <cell r="J637">
            <v>0</v>
          </cell>
          <cell r="L637">
            <v>0</v>
          </cell>
          <cell r="N637">
            <v>0</v>
          </cell>
          <cell r="O637">
            <v>0</v>
          </cell>
          <cell r="P637">
            <v>0</v>
          </cell>
          <cell r="Q637">
            <v>0</v>
          </cell>
          <cell r="R637">
            <v>0</v>
          </cell>
          <cell r="S637">
            <v>0</v>
          </cell>
          <cell r="U637">
            <v>0</v>
          </cell>
          <cell r="V637">
            <v>0</v>
          </cell>
          <cell r="W637">
            <v>0</v>
          </cell>
          <cell r="X637">
            <v>0</v>
          </cell>
          <cell r="Y637">
            <v>0</v>
          </cell>
          <cell r="Z637">
            <v>0</v>
          </cell>
        </row>
        <row r="638">
          <cell r="A638">
            <v>0</v>
          </cell>
          <cell r="B638">
            <v>0</v>
          </cell>
          <cell r="C638">
            <v>1636</v>
          </cell>
          <cell r="E638">
            <v>0</v>
          </cell>
          <cell r="F638">
            <v>0</v>
          </cell>
          <cell r="G638">
            <v>0</v>
          </cell>
          <cell r="H638">
            <v>0</v>
          </cell>
          <cell r="I638">
            <v>0</v>
          </cell>
          <cell r="J638">
            <v>0</v>
          </cell>
          <cell r="L638">
            <v>0</v>
          </cell>
          <cell r="N638">
            <v>0</v>
          </cell>
          <cell r="O638">
            <v>0</v>
          </cell>
          <cell r="P638">
            <v>0</v>
          </cell>
          <cell r="Q638">
            <v>0</v>
          </cell>
          <cell r="R638">
            <v>0</v>
          </cell>
          <cell r="S638">
            <v>0</v>
          </cell>
          <cell r="U638">
            <v>0</v>
          </cell>
          <cell r="V638">
            <v>0</v>
          </cell>
          <cell r="W638">
            <v>0</v>
          </cell>
          <cell r="X638">
            <v>0</v>
          </cell>
          <cell r="Y638">
            <v>0</v>
          </cell>
          <cell r="Z638">
            <v>0</v>
          </cell>
        </row>
        <row r="639">
          <cell r="A639">
            <v>0</v>
          </cell>
          <cell r="B639">
            <v>0</v>
          </cell>
          <cell r="C639">
            <v>1637</v>
          </cell>
          <cell r="E639">
            <v>0</v>
          </cell>
          <cell r="F639">
            <v>0</v>
          </cell>
          <cell r="G639">
            <v>0</v>
          </cell>
          <cell r="H639">
            <v>0</v>
          </cell>
          <cell r="I639">
            <v>0</v>
          </cell>
          <cell r="J639">
            <v>0</v>
          </cell>
          <cell r="L639">
            <v>0</v>
          </cell>
          <cell r="N639">
            <v>0</v>
          </cell>
          <cell r="O639">
            <v>0</v>
          </cell>
          <cell r="P639">
            <v>0</v>
          </cell>
          <cell r="Q639">
            <v>0</v>
          </cell>
          <cell r="R639">
            <v>0</v>
          </cell>
          <cell r="S639">
            <v>0</v>
          </cell>
          <cell r="U639">
            <v>0</v>
          </cell>
          <cell r="V639">
            <v>0</v>
          </cell>
          <cell r="W639">
            <v>0</v>
          </cell>
          <cell r="X639">
            <v>0</v>
          </cell>
          <cell r="Y639">
            <v>0</v>
          </cell>
          <cell r="Z639">
            <v>0</v>
          </cell>
        </row>
        <row r="640">
          <cell r="A640">
            <v>0</v>
          </cell>
          <cell r="B640">
            <v>0</v>
          </cell>
          <cell r="C640">
            <v>1638</v>
          </cell>
          <cell r="E640">
            <v>0</v>
          </cell>
          <cell r="F640">
            <v>0</v>
          </cell>
          <cell r="G640">
            <v>0</v>
          </cell>
          <cell r="H640">
            <v>0</v>
          </cell>
          <cell r="I640">
            <v>0</v>
          </cell>
          <cell r="J640">
            <v>0</v>
          </cell>
          <cell r="L640">
            <v>0</v>
          </cell>
          <cell r="N640">
            <v>0</v>
          </cell>
          <cell r="O640">
            <v>0</v>
          </cell>
          <cell r="P640">
            <v>0</v>
          </cell>
          <cell r="Q640">
            <v>0</v>
          </cell>
          <cell r="R640">
            <v>0</v>
          </cell>
          <cell r="S640">
            <v>0</v>
          </cell>
          <cell r="U640">
            <v>0</v>
          </cell>
          <cell r="V640">
            <v>0</v>
          </cell>
          <cell r="W640">
            <v>0</v>
          </cell>
          <cell r="X640">
            <v>0</v>
          </cell>
          <cell r="Y640">
            <v>0</v>
          </cell>
          <cell r="Z640">
            <v>0</v>
          </cell>
        </row>
        <row r="641">
          <cell r="A641">
            <v>0</v>
          </cell>
          <cell r="B641">
            <v>0</v>
          </cell>
          <cell r="C641">
            <v>1639</v>
          </cell>
          <cell r="E641">
            <v>0</v>
          </cell>
          <cell r="F641">
            <v>0</v>
          </cell>
          <cell r="G641">
            <v>0</v>
          </cell>
          <cell r="H641">
            <v>0</v>
          </cell>
          <cell r="I641">
            <v>0</v>
          </cell>
          <cell r="J641">
            <v>0</v>
          </cell>
          <cell r="L641">
            <v>0</v>
          </cell>
          <cell r="N641">
            <v>0</v>
          </cell>
          <cell r="O641">
            <v>0</v>
          </cell>
          <cell r="P641">
            <v>0</v>
          </cell>
          <cell r="Q641">
            <v>0</v>
          </cell>
          <cell r="R641">
            <v>0</v>
          </cell>
          <cell r="S641">
            <v>0</v>
          </cell>
          <cell r="U641">
            <v>0</v>
          </cell>
          <cell r="V641">
            <v>0</v>
          </cell>
          <cell r="W641">
            <v>0</v>
          </cell>
          <cell r="X641">
            <v>0</v>
          </cell>
          <cell r="Y641">
            <v>0</v>
          </cell>
          <cell r="Z641">
            <v>0</v>
          </cell>
        </row>
        <row r="642">
          <cell r="A642">
            <v>0</v>
          </cell>
          <cell r="B642">
            <v>0</v>
          </cell>
          <cell r="C642">
            <v>1640</v>
          </cell>
          <cell r="E642">
            <v>0</v>
          </cell>
          <cell r="F642">
            <v>0</v>
          </cell>
          <cell r="G642">
            <v>0</v>
          </cell>
          <cell r="H642">
            <v>0</v>
          </cell>
          <cell r="I642">
            <v>0</v>
          </cell>
          <cell r="J642">
            <v>0</v>
          </cell>
          <cell r="L642">
            <v>0</v>
          </cell>
          <cell r="N642">
            <v>0</v>
          </cell>
          <cell r="O642">
            <v>0</v>
          </cell>
          <cell r="P642">
            <v>0</v>
          </cell>
          <cell r="Q642">
            <v>0</v>
          </cell>
          <cell r="R642">
            <v>0</v>
          </cell>
          <cell r="S642">
            <v>0</v>
          </cell>
          <cell r="U642">
            <v>0</v>
          </cell>
          <cell r="V642">
            <v>0</v>
          </cell>
          <cell r="W642">
            <v>0</v>
          </cell>
          <cell r="X642">
            <v>0</v>
          </cell>
          <cell r="Y642">
            <v>0</v>
          </cell>
          <cell r="Z642">
            <v>0</v>
          </cell>
        </row>
        <row r="643">
          <cell r="A643">
            <v>0</v>
          </cell>
          <cell r="B643">
            <v>0</v>
          </cell>
          <cell r="C643">
            <v>1641</v>
          </cell>
          <cell r="E643">
            <v>0</v>
          </cell>
          <cell r="F643">
            <v>0</v>
          </cell>
          <cell r="G643">
            <v>0</v>
          </cell>
          <cell r="H643">
            <v>0</v>
          </cell>
          <cell r="I643">
            <v>0</v>
          </cell>
          <cell r="J643">
            <v>0</v>
          </cell>
          <cell r="L643">
            <v>0</v>
          </cell>
          <cell r="N643">
            <v>0</v>
          </cell>
          <cell r="O643">
            <v>0</v>
          </cell>
          <cell r="P643">
            <v>0</v>
          </cell>
          <cell r="Q643">
            <v>0</v>
          </cell>
          <cell r="R643">
            <v>0</v>
          </cell>
          <cell r="S643">
            <v>0</v>
          </cell>
          <cell r="U643">
            <v>0</v>
          </cell>
          <cell r="V643">
            <v>0</v>
          </cell>
          <cell r="W643">
            <v>0</v>
          </cell>
          <cell r="X643">
            <v>0</v>
          </cell>
          <cell r="Y643">
            <v>0</v>
          </cell>
          <cell r="Z643">
            <v>0</v>
          </cell>
        </row>
        <row r="644">
          <cell r="A644">
            <v>0</v>
          </cell>
          <cell r="B644">
            <v>0</v>
          </cell>
          <cell r="C644">
            <v>1642</v>
          </cell>
          <cell r="E644">
            <v>0</v>
          </cell>
          <cell r="F644">
            <v>0</v>
          </cell>
          <cell r="G644">
            <v>0</v>
          </cell>
          <cell r="H644">
            <v>0</v>
          </cell>
          <cell r="I644">
            <v>0</v>
          </cell>
          <cell r="J644">
            <v>0</v>
          </cell>
          <cell r="L644">
            <v>0</v>
          </cell>
          <cell r="N644">
            <v>0</v>
          </cell>
          <cell r="O644">
            <v>0</v>
          </cell>
          <cell r="P644">
            <v>0</v>
          </cell>
          <cell r="Q644">
            <v>0</v>
          </cell>
          <cell r="R644">
            <v>0</v>
          </cell>
          <cell r="S644">
            <v>0</v>
          </cell>
          <cell r="U644">
            <v>0</v>
          </cell>
          <cell r="V644">
            <v>0</v>
          </cell>
          <cell r="W644">
            <v>0</v>
          </cell>
          <cell r="X644">
            <v>0</v>
          </cell>
          <cell r="Y644">
            <v>0</v>
          </cell>
          <cell r="Z644">
            <v>0</v>
          </cell>
        </row>
        <row r="645">
          <cell r="A645">
            <v>0</v>
          </cell>
          <cell r="B645">
            <v>0</v>
          </cell>
          <cell r="C645">
            <v>1643</v>
          </cell>
          <cell r="E645">
            <v>0</v>
          </cell>
          <cell r="F645">
            <v>0</v>
          </cell>
          <cell r="G645">
            <v>0</v>
          </cell>
          <cell r="H645">
            <v>0</v>
          </cell>
          <cell r="I645">
            <v>0</v>
          </cell>
          <cell r="J645">
            <v>0</v>
          </cell>
          <cell r="L645">
            <v>0</v>
          </cell>
          <cell r="N645">
            <v>0</v>
          </cell>
          <cell r="O645">
            <v>0</v>
          </cell>
          <cell r="P645">
            <v>0</v>
          </cell>
          <cell r="Q645">
            <v>0</v>
          </cell>
          <cell r="R645">
            <v>0</v>
          </cell>
          <cell r="S645">
            <v>0</v>
          </cell>
          <cell r="U645">
            <v>0</v>
          </cell>
          <cell r="V645">
            <v>0</v>
          </cell>
          <cell r="W645">
            <v>0</v>
          </cell>
          <cell r="X645">
            <v>0</v>
          </cell>
          <cell r="Y645">
            <v>0</v>
          </cell>
          <cell r="Z645">
            <v>0</v>
          </cell>
        </row>
        <row r="646">
          <cell r="A646">
            <v>0</v>
          </cell>
          <cell r="B646">
            <v>0</v>
          </cell>
          <cell r="C646">
            <v>1644</v>
          </cell>
          <cell r="E646">
            <v>0</v>
          </cell>
          <cell r="F646">
            <v>0</v>
          </cell>
          <cell r="G646">
            <v>0</v>
          </cell>
          <cell r="H646">
            <v>0</v>
          </cell>
          <cell r="I646">
            <v>0</v>
          </cell>
          <cell r="J646">
            <v>0</v>
          </cell>
          <cell r="L646">
            <v>0</v>
          </cell>
          <cell r="N646">
            <v>0</v>
          </cell>
          <cell r="O646">
            <v>0</v>
          </cell>
          <cell r="P646">
            <v>0</v>
          </cell>
          <cell r="Q646">
            <v>0</v>
          </cell>
          <cell r="R646">
            <v>0</v>
          </cell>
          <cell r="S646">
            <v>0</v>
          </cell>
          <cell r="U646">
            <v>0</v>
          </cell>
          <cell r="V646">
            <v>0</v>
          </cell>
          <cell r="W646">
            <v>0</v>
          </cell>
          <cell r="X646">
            <v>0</v>
          </cell>
          <cell r="Y646">
            <v>0</v>
          </cell>
          <cell r="Z646">
            <v>0</v>
          </cell>
        </row>
        <row r="647">
          <cell r="A647">
            <v>0</v>
          </cell>
          <cell r="B647">
            <v>0</v>
          </cell>
          <cell r="C647">
            <v>1645</v>
          </cell>
          <cell r="E647">
            <v>0</v>
          </cell>
          <cell r="F647">
            <v>0</v>
          </cell>
          <cell r="G647">
            <v>0</v>
          </cell>
          <cell r="H647">
            <v>0</v>
          </cell>
          <cell r="I647">
            <v>0</v>
          </cell>
          <cell r="J647">
            <v>0</v>
          </cell>
          <cell r="L647">
            <v>0</v>
          </cell>
          <cell r="N647">
            <v>0</v>
          </cell>
          <cell r="O647">
            <v>0</v>
          </cell>
          <cell r="P647">
            <v>0</v>
          </cell>
          <cell r="Q647">
            <v>0</v>
          </cell>
          <cell r="R647">
            <v>0</v>
          </cell>
          <cell r="S647">
            <v>0</v>
          </cell>
          <cell r="U647">
            <v>0</v>
          </cell>
          <cell r="V647">
            <v>0</v>
          </cell>
          <cell r="W647">
            <v>0</v>
          </cell>
          <cell r="X647">
            <v>0</v>
          </cell>
          <cell r="Y647">
            <v>0</v>
          </cell>
          <cell r="Z647">
            <v>0</v>
          </cell>
        </row>
        <row r="648">
          <cell r="A648">
            <v>0</v>
          </cell>
          <cell r="B648">
            <v>0</v>
          </cell>
          <cell r="C648">
            <v>1646</v>
          </cell>
          <cell r="E648">
            <v>0</v>
          </cell>
          <cell r="F648">
            <v>0</v>
          </cell>
          <cell r="G648">
            <v>0</v>
          </cell>
          <cell r="H648">
            <v>0</v>
          </cell>
          <cell r="I648">
            <v>0</v>
          </cell>
          <cell r="J648">
            <v>0</v>
          </cell>
          <cell r="L648">
            <v>0</v>
          </cell>
          <cell r="N648">
            <v>0</v>
          </cell>
          <cell r="O648">
            <v>0</v>
          </cell>
          <cell r="P648">
            <v>0</v>
          </cell>
          <cell r="Q648">
            <v>0</v>
          </cell>
          <cell r="R648">
            <v>0</v>
          </cell>
          <cell r="S648">
            <v>0</v>
          </cell>
          <cell r="U648">
            <v>0</v>
          </cell>
          <cell r="V648">
            <v>0</v>
          </cell>
          <cell r="W648">
            <v>0</v>
          </cell>
          <cell r="X648">
            <v>0</v>
          </cell>
          <cell r="Y648">
            <v>0</v>
          </cell>
          <cell r="Z648">
            <v>0</v>
          </cell>
        </row>
        <row r="649">
          <cell r="A649">
            <v>0</v>
          </cell>
          <cell r="B649">
            <v>0</v>
          </cell>
          <cell r="C649">
            <v>1647</v>
          </cell>
          <cell r="E649">
            <v>0</v>
          </cell>
          <cell r="F649">
            <v>0</v>
          </cell>
          <cell r="G649">
            <v>0</v>
          </cell>
          <cell r="H649">
            <v>0</v>
          </cell>
          <cell r="I649">
            <v>0</v>
          </cell>
          <cell r="J649">
            <v>0</v>
          </cell>
          <cell r="L649">
            <v>0</v>
          </cell>
          <cell r="N649">
            <v>0</v>
          </cell>
          <cell r="O649">
            <v>0</v>
          </cell>
          <cell r="P649">
            <v>0</v>
          </cell>
          <cell r="Q649">
            <v>0</v>
          </cell>
          <cell r="R649">
            <v>0</v>
          </cell>
          <cell r="S649">
            <v>0</v>
          </cell>
          <cell r="U649">
            <v>0</v>
          </cell>
          <cell r="V649">
            <v>0</v>
          </cell>
          <cell r="W649">
            <v>0</v>
          </cell>
          <cell r="X649">
            <v>0</v>
          </cell>
          <cell r="Y649">
            <v>0</v>
          </cell>
          <cell r="Z649">
            <v>0</v>
          </cell>
        </row>
        <row r="650">
          <cell r="A650">
            <v>0</v>
          </cell>
          <cell r="B650">
            <v>0</v>
          </cell>
          <cell r="C650">
            <v>1648</v>
          </cell>
          <cell r="E650">
            <v>0</v>
          </cell>
          <cell r="F650">
            <v>0</v>
          </cell>
          <cell r="G650">
            <v>0</v>
          </cell>
          <cell r="H650">
            <v>0</v>
          </cell>
          <cell r="I650">
            <v>0</v>
          </cell>
          <cell r="J650">
            <v>0</v>
          </cell>
          <cell r="L650">
            <v>0</v>
          </cell>
          <cell r="N650">
            <v>0</v>
          </cell>
          <cell r="O650">
            <v>0</v>
          </cell>
          <cell r="P650">
            <v>0</v>
          </cell>
          <cell r="Q650">
            <v>0</v>
          </cell>
          <cell r="R650">
            <v>0</v>
          </cell>
          <cell r="S650">
            <v>0</v>
          </cell>
          <cell r="U650">
            <v>0</v>
          </cell>
          <cell r="V650">
            <v>0</v>
          </cell>
          <cell r="W650">
            <v>0</v>
          </cell>
          <cell r="X650">
            <v>0</v>
          </cell>
          <cell r="Y650">
            <v>0</v>
          </cell>
          <cell r="Z650">
            <v>0</v>
          </cell>
        </row>
        <row r="651">
          <cell r="A651">
            <v>0</v>
          </cell>
          <cell r="B651">
            <v>0</v>
          </cell>
          <cell r="C651">
            <v>1649</v>
          </cell>
          <cell r="E651">
            <v>0</v>
          </cell>
          <cell r="F651">
            <v>0</v>
          </cell>
          <cell r="G651">
            <v>0</v>
          </cell>
          <cell r="H651">
            <v>0</v>
          </cell>
          <cell r="I651">
            <v>0</v>
          </cell>
          <cell r="J651">
            <v>0</v>
          </cell>
          <cell r="L651">
            <v>0</v>
          </cell>
          <cell r="N651">
            <v>0</v>
          </cell>
          <cell r="O651">
            <v>0</v>
          </cell>
          <cell r="P651">
            <v>0</v>
          </cell>
          <cell r="Q651">
            <v>0</v>
          </cell>
          <cell r="R651">
            <v>0</v>
          </cell>
          <cell r="S651">
            <v>0</v>
          </cell>
          <cell r="U651">
            <v>0</v>
          </cell>
          <cell r="V651">
            <v>0</v>
          </cell>
          <cell r="W651">
            <v>0</v>
          </cell>
          <cell r="X651">
            <v>0</v>
          </cell>
          <cell r="Y651">
            <v>0</v>
          </cell>
          <cell r="Z651">
            <v>0</v>
          </cell>
        </row>
        <row r="652">
          <cell r="A652">
            <v>0</v>
          </cell>
          <cell r="B652">
            <v>0</v>
          </cell>
          <cell r="C652">
            <v>1650</v>
          </cell>
          <cell r="E652">
            <v>0</v>
          </cell>
          <cell r="F652">
            <v>0</v>
          </cell>
          <cell r="G652">
            <v>0</v>
          </cell>
          <cell r="H652">
            <v>0</v>
          </cell>
          <cell r="I652">
            <v>0</v>
          </cell>
          <cell r="J652">
            <v>0</v>
          </cell>
          <cell r="L652">
            <v>0</v>
          </cell>
          <cell r="N652">
            <v>0</v>
          </cell>
          <cell r="O652">
            <v>0</v>
          </cell>
          <cell r="P652">
            <v>0</v>
          </cell>
          <cell r="Q652">
            <v>0</v>
          </cell>
          <cell r="R652">
            <v>0</v>
          </cell>
          <cell r="S652">
            <v>0</v>
          </cell>
          <cell r="U652">
            <v>0</v>
          </cell>
          <cell r="V652">
            <v>0</v>
          </cell>
          <cell r="W652">
            <v>0</v>
          </cell>
          <cell r="X652">
            <v>0</v>
          </cell>
          <cell r="Y652">
            <v>0</v>
          </cell>
          <cell r="Z652">
            <v>0</v>
          </cell>
        </row>
        <row r="653">
          <cell r="A653">
            <v>0</v>
          </cell>
          <cell r="B653">
            <v>0</v>
          </cell>
          <cell r="C653">
            <v>1651</v>
          </cell>
          <cell r="E653">
            <v>0</v>
          </cell>
          <cell r="F653">
            <v>0</v>
          </cell>
          <cell r="G653">
            <v>0</v>
          </cell>
          <cell r="H653">
            <v>0</v>
          </cell>
          <cell r="I653">
            <v>0</v>
          </cell>
          <cell r="J653">
            <v>0</v>
          </cell>
          <cell r="L653">
            <v>0</v>
          </cell>
          <cell r="N653">
            <v>0</v>
          </cell>
          <cell r="O653">
            <v>0</v>
          </cell>
          <cell r="P653">
            <v>0</v>
          </cell>
          <cell r="Q653">
            <v>0</v>
          </cell>
          <cell r="R653">
            <v>0</v>
          </cell>
          <cell r="S653">
            <v>0</v>
          </cell>
          <cell r="U653">
            <v>0</v>
          </cell>
          <cell r="V653">
            <v>0</v>
          </cell>
          <cell r="W653">
            <v>0</v>
          </cell>
          <cell r="X653">
            <v>0</v>
          </cell>
          <cell r="Y653">
            <v>0</v>
          </cell>
          <cell r="Z653">
            <v>0</v>
          </cell>
        </row>
        <row r="654">
          <cell r="A654">
            <v>0</v>
          </cell>
          <cell r="B654">
            <v>0</v>
          </cell>
          <cell r="C654">
            <v>1652</v>
          </cell>
          <cell r="E654">
            <v>0</v>
          </cell>
          <cell r="F654">
            <v>0</v>
          </cell>
          <cell r="G654">
            <v>0</v>
          </cell>
          <cell r="H654">
            <v>0</v>
          </cell>
          <cell r="I654">
            <v>0</v>
          </cell>
          <cell r="J654">
            <v>0</v>
          </cell>
          <cell r="L654">
            <v>0</v>
          </cell>
          <cell r="N654">
            <v>0</v>
          </cell>
          <cell r="O654">
            <v>0</v>
          </cell>
          <cell r="P654">
            <v>0</v>
          </cell>
          <cell r="Q654">
            <v>0</v>
          </cell>
          <cell r="R654">
            <v>0</v>
          </cell>
          <cell r="S654">
            <v>0</v>
          </cell>
          <cell r="U654">
            <v>0</v>
          </cell>
          <cell r="V654">
            <v>0</v>
          </cell>
          <cell r="W654">
            <v>0</v>
          </cell>
          <cell r="X654">
            <v>0</v>
          </cell>
          <cell r="Y654">
            <v>0</v>
          </cell>
          <cell r="Z654">
            <v>0</v>
          </cell>
        </row>
        <row r="655">
          <cell r="A655">
            <v>0</v>
          </cell>
          <cell r="B655">
            <v>0</v>
          </cell>
          <cell r="C655">
            <v>1653</v>
          </cell>
          <cell r="E655">
            <v>0</v>
          </cell>
          <cell r="F655">
            <v>0</v>
          </cell>
          <cell r="G655">
            <v>0</v>
          </cell>
          <cell r="H655">
            <v>0</v>
          </cell>
          <cell r="I655">
            <v>0</v>
          </cell>
          <cell r="J655">
            <v>0</v>
          </cell>
          <cell r="L655">
            <v>0</v>
          </cell>
          <cell r="N655">
            <v>0</v>
          </cell>
          <cell r="O655">
            <v>0</v>
          </cell>
          <cell r="P655">
            <v>0</v>
          </cell>
          <cell r="Q655">
            <v>0</v>
          </cell>
          <cell r="R655">
            <v>0</v>
          </cell>
          <cell r="S655">
            <v>0</v>
          </cell>
          <cell r="U655">
            <v>0</v>
          </cell>
          <cell r="V655">
            <v>0</v>
          </cell>
          <cell r="W655">
            <v>0</v>
          </cell>
          <cell r="X655">
            <v>0</v>
          </cell>
          <cell r="Y655">
            <v>0</v>
          </cell>
          <cell r="Z655">
            <v>0</v>
          </cell>
        </row>
        <row r="656">
          <cell r="A656">
            <v>0</v>
          </cell>
          <cell r="B656">
            <v>0</v>
          </cell>
          <cell r="C656">
            <v>1654</v>
          </cell>
          <cell r="E656">
            <v>0</v>
          </cell>
          <cell r="F656">
            <v>0</v>
          </cell>
          <cell r="G656">
            <v>0</v>
          </cell>
          <cell r="H656">
            <v>0</v>
          </cell>
          <cell r="I656">
            <v>0</v>
          </cell>
          <cell r="J656">
            <v>0</v>
          </cell>
          <cell r="L656">
            <v>0</v>
          </cell>
          <cell r="N656">
            <v>0</v>
          </cell>
          <cell r="O656">
            <v>0</v>
          </cell>
          <cell r="P656">
            <v>0</v>
          </cell>
          <cell r="Q656">
            <v>0</v>
          </cell>
          <cell r="R656">
            <v>0</v>
          </cell>
          <cell r="S656">
            <v>0</v>
          </cell>
          <cell r="U656">
            <v>0</v>
          </cell>
          <cell r="V656">
            <v>0</v>
          </cell>
          <cell r="W656">
            <v>0</v>
          </cell>
          <cell r="X656">
            <v>0</v>
          </cell>
          <cell r="Y656">
            <v>0</v>
          </cell>
          <cell r="Z656">
            <v>0</v>
          </cell>
        </row>
        <row r="657">
          <cell r="A657">
            <v>0</v>
          </cell>
          <cell r="B657">
            <v>0</v>
          </cell>
          <cell r="C657">
            <v>1655</v>
          </cell>
          <cell r="E657">
            <v>0</v>
          </cell>
          <cell r="F657">
            <v>0</v>
          </cell>
          <cell r="G657">
            <v>0</v>
          </cell>
          <cell r="H657">
            <v>0</v>
          </cell>
          <cell r="I657">
            <v>0</v>
          </cell>
          <cell r="J657">
            <v>0</v>
          </cell>
          <cell r="L657">
            <v>0</v>
          </cell>
          <cell r="N657">
            <v>0</v>
          </cell>
          <cell r="O657">
            <v>0</v>
          </cell>
          <cell r="P657">
            <v>0</v>
          </cell>
          <cell r="Q657">
            <v>0</v>
          </cell>
          <cell r="R657">
            <v>0</v>
          </cell>
          <cell r="S657">
            <v>0</v>
          </cell>
          <cell r="U657">
            <v>0</v>
          </cell>
          <cell r="V657">
            <v>0</v>
          </cell>
          <cell r="W657">
            <v>0</v>
          </cell>
          <cell r="X657">
            <v>0</v>
          </cell>
          <cell r="Y657">
            <v>0</v>
          </cell>
          <cell r="Z657">
            <v>0</v>
          </cell>
        </row>
        <row r="658">
          <cell r="A658">
            <v>0</v>
          </cell>
          <cell r="B658">
            <v>0</v>
          </cell>
          <cell r="C658">
            <v>1656</v>
          </cell>
          <cell r="E658">
            <v>0</v>
          </cell>
          <cell r="F658">
            <v>0</v>
          </cell>
          <cell r="G658">
            <v>0</v>
          </cell>
          <cell r="H658">
            <v>0</v>
          </cell>
          <cell r="I658">
            <v>0</v>
          </cell>
          <cell r="J658">
            <v>0</v>
          </cell>
          <cell r="L658">
            <v>0</v>
          </cell>
          <cell r="N658">
            <v>0</v>
          </cell>
          <cell r="O658">
            <v>0</v>
          </cell>
          <cell r="P658">
            <v>0</v>
          </cell>
          <cell r="Q658">
            <v>0</v>
          </cell>
          <cell r="R658">
            <v>0</v>
          </cell>
          <cell r="S658">
            <v>0</v>
          </cell>
          <cell r="U658">
            <v>0</v>
          </cell>
          <cell r="V658">
            <v>0</v>
          </cell>
          <cell r="W658">
            <v>0</v>
          </cell>
          <cell r="X658">
            <v>0</v>
          </cell>
          <cell r="Y658">
            <v>0</v>
          </cell>
          <cell r="Z658">
            <v>0</v>
          </cell>
        </row>
        <row r="659">
          <cell r="A659">
            <v>0</v>
          </cell>
          <cell r="B659">
            <v>0</v>
          </cell>
          <cell r="C659">
            <v>1657</v>
          </cell>
          <cell r="E659">
            <v>0</v>
          </cell>
          <cell r="F659">
            <v>0</v>
          </cell>
          <cell r="G659">
            <v>0</v>
          </cell>
          <cell r="H659">
            <v>0</v>
          </cell>
          <cell r="I659">
            <v>0</v>
          </cell>
          <cell r="J659">
            <v>0</v>
          </cell>
          <cell r="L659">
            <v>0</v>
          </cell>
          <cell r="N659">
            <v>0</v>
          </cell>
          <cell r="O659">
            <v>0</v>
          </cell>
          <cell r="P659">
            <v>0</v>
          </cell>
          <cell r="Q659">
            <v>0</v>
          </cell>
          <cell r="R659">
            <v>0</v>
          </cell>
          <cell r="S659">
            <v>0</v>
          </cell>
          <cell r="U659">
            <v>0</v>
          </cell>
          <cell r="V659">
            <v>0</v>
          </cell>
          <cell r="W659">
            <v>0</v>
          </cell>
          <cell r="X659">
            <v>0</v>
          </cell>
          <cell r="Y659">
            <v>0</v>
          </cell>
          <cell r="Z659">
            <v>0</v>
          </cell>
        </row>
        <row r="660">
          <cell r="A660">
            <v>0</v>
          </cell>
          <cell r="B660">
            <v>0</v>
          </cell>
          <cell r="C660">
            <v>1658</v>
          </cell>
          <cell r="E660">
            <v>0</v>
          </cell>
          <cell r="F660">
            <v>0</v>
          </cell>
          <cell r="G660">
            <v>0</v>
          </cell>
          <cell r="H660">
            <v>0</v>
          </cell>
          <cell r="I660">
            <v>0</v>
          </cell>
          <cell r="J660">
            <v>0</v>
          </cell>
          <cell r="L660">
            <v>0</v>
          </cell>
          <cell r="N660">
            <v>0</v>
          </cell>
          <cell r="O660">
            <v>0</v>
          </cell>
          <cell r="P660">
            <v>0</v>
          </cell>
          <cell r="Q660">
            <v>0</v>
          </cell>
          <cell r="R660">
            <v>0</v>
          </cell>
          <cell r="S660">
            <v>0</v>
          </cell>
          <cell r="U660">
            <v>0</v>
          </cell>
          <cell r="V660">
            <v>0</v>
          </cell>
          <cell r="W660">
            <v>0</v>
          </cell>
          <cell r="X660">
            <v>0</v>
          </cell>
          <cell r="Y660">
            <v>0</v>
          </cell>
          <cell r="Z660">
            <v>0</v>
          </cell>
        </row>
        <row r="661">
          <cell r="A661">
            <v>0</v>
          </cell>
          <cell r="B661">
            <v>0</v>
          </cell>
          <cell r="C661">
            <v>1659</v>
          </cell>
          <cell r="E661">
            <v>0</v>
          </cell>
          <cell r="F661">
            <v>0</v>
          </cell>
          <cell r="G661">
            <v>0</v>
          </cell>
          <cell r="H661">
            <v>0</v>
          </cell>
          <cell r="I661">
            <v>0</v>
          </cell>
          <cell r="J661">
            <v>0</v>
          </cell>
          <cell r="L661">
            <v>0</v>
          </cell>
          <cell r="N661">
            <v>0</v>
          </cell>
          <cell r="O661">
            <v>0</v>
          </cell>
          <cell r="P661">
            <v>0</v>
          </cell>
          <cell r="Q661">
            <v>0</v>
          </cell>
          <cell r="R661">
            <v>0</v>
          </cell>
          <cell r="S661">
            <v>0</v>
          </cell>
          <cell r="U661">
            <v>0</v>
          </cell>
          <cell r="V661">
            <v>0</v>
          </cell>
          <cell r="W661">
            <v>0</v>
          </cell>
          <cell r="X661">
            <v>0</v>
          </cell>
          <cell r="Y661">
            <v>0</v>
          </cell>
          <cell r="Z661">
            <v>0</v>
          </cell>
        </row>
        <row r="662">
          <cell r="A662">
            <v>0</v>
          </cell>
          <cell r="B662">
            <v>0</v>
          </cell>
          <cell r="C662">
            <v>1660</v>
          </cell>
          <cell r="E662">
            <v>0</v>
          </cell>
          <cell r="F662">
            <v>0</v>
          </cell>
          <cell r="G662">
            <v>0</v>
          </cell>
          <cell r="H662">
            <v>0</v>
          </cell>
          <cell r="I662">
            <v>0</v>
          </cell>
          <cell r="J662">
            <v>0</v>
          </cell>
          <cell r="L662">
            <v>0</v>
          </cell>
          <cell r="N662">
            <v>0</v>
          </cell>
          <cell r="O662">
            <v>0</v>
          </cell>
          <cell r="P662">
            <v>0</v>
          </cell>
          <cell r="Q662">
            <v>0</v>
          </cell>
          <cell r="R662">
            <v>0</v>
          </cell>
          <cell r="S662">
            <v>0</v>
          </cell>
          <cell r="U662">
            <v>0</v>
          </cell>
          <cell r="V662">
            <v>0</v>
          </cell>
          <cell r="W662">
            <v>0</v>
          </cell>
          <cell r="X662">
            <v>0</v>
          </cell>
          <cell r="Y662">
            <v>0</v>
          </cell>
          <cell r="Z662">
            <v>0</v>
          </cell>
        </row>
        <row r="663">
          <cell r="A663">
            <v>0</v>
          </cell>
          <cell r="B663">
            <v>0</v>
          </cell>
          <cell r="C663">
            <v>1661</v>
          </cell>
          <cell r="E663">
            <v>0</v>
          </cell>
          <cell r="F663">
            <v>0</v>
          </cell>
          <cell r="G663">
            <v>0</v>
          </cell>
          <cell r="H663">
            <v>0</v>
          </cell>
          <cell r="I663">
            <v>0</v>
          </cell>
          <cell r="J663">
            <v>0</v>
          </cell>
          <cell r="L663">
            <v>0</v>
          </cell>
          <cell r="N663">
            <v>0</v>
          </cell>
          <cell r="O663">
            <v>0</v>
          </cell>
          <cell r="P663">
            <v>0</v>
          </cell>
          <cell r="Q663">
            <v>0</v>
          </cell>
          <cell r="R663">
            <v>0</v>
          </cell>
          <cell r="S663">
            <v>0</v>
          </cell>
          <cell r="U663">
            <v>0</v>
          </cell>
          <cell r="V663">
            <v>0</v>
          </cell>
          <cell r="W663">
            <v>0</v>
          </cell>
          <cell r="X663">
            <v>0</v>
          </cell>
          <cell r="Y663">
            <v>0</v>
          </cell>
          <cell r="Z663">
            <v>0</v>
          </cell>
        </row>
        <row r="664">
          <cell r="A664">
            <v>0</v>
          </cell>
          <cell r="B664">
            <v>0</v>
          </cell>
          <cell r="C664">
            <v>1662</v>
          </cell>
          <cell r="E664">
            <v>0</v>
          </cell>
          <cell r="F664">
            <v>0</v>
          </cell>
          <cell r="G664">
            <v>0</v>
          </cell>
          <cell r="H664">
            <v>0</v>
          </cell>
          <cell r="I664">
            <v>0</v>
          </cell>
          <cell r="J664">
            <v>0</v>
          </cell>
          <cell r="L664">
            <v>0</v>
          </cell>
          <cell r="N664">
            <v>0</v>
          </cell>
          <cell r="O664">
            <v>0</v>
          </cell>
          <cell r="P664">
            <v>0</v>
          </cell>
          <cell r="Q664">
            <v>0</v>
          </cell>
          <cell r="R664">
            <v>0</v>
          </cell>
          <cell r="S664">
            <v>0</v>
          </cell>
          <cell r="U664">
            <v>0</v>
          </cell>
          <cell r="V664">
            <v>0</v>
          </cell>
          <cell r="W664">
            <v>0</v>
          </cell>
          <cell r="X664">
            <v>0</v>
          </cell>
          <cell r="Y664">
            <v>0</v>
          </cell>
          <cell r="Z664">
            <v>0</v>
          </cell>
        </row>
        <row r="665">
          <cell r="A665">
            <v>0</v>
          </cell>
          <cell r="B665">
            <v>0</v>
          </cell>
          <cell r="C665">
            <v>1663</v>
          </cell>
          <cell r="E665">
            <v>0</v>
          </cell>
          <cell r="F665">
            <v>0</v>
          </cell>
          <cell r="G665">
            <v>0</v>
          </cell>
          <cell r="H665">
            <v>0</v>
          </cell>
          <cell r="I665">
            <v>0</v>
          </cell>
          <cell r="J665">
            <v>0</v>
          </cell>
          <cell r="L665">
            <v>0</v>
          </cell>
          <cell r="N665">
            <v>0</v>
          </cell>
          <cell r="O665">
            <v>0</v>
          </cell>
          <cell r="P665">
            <v>0</v>
          </cell>
          <cell r="Q665">
            <v>0</v>
          </cell>
          <cell r="R665">
            <v>0</v>
          </cell>
          <cell r="S665">
            <v>0</v>
          </cell>
          <cell r="U665">
            <v>0</v>
          </cell>
          <cell r="V665">
            <v>0</v>
          </cell>
          <cell r="W665">
            <v>0</v>
          </cell>
          <cell r="X665">
            <v>0</v>
          </cell>
          <cell r="Y665">
            <v>0</v>
          </cell>
          <cell r="Z665">
            <v>0</v>
          </cell>
        </row>
        <row r="666">
          <cell r="A666">
            <v>0</v>
          </cell>
          <cell r="B666">
            <v>0</v>
          </cell>
          <cell r="C666">
            <v>1664</v>
          </cell>
          <cell r="E666">
            <v>0</v>
          </cell>
          <cell r="F666">
            <v>0</v>
          </cell>
          <cell r="G666">
            <v>0</v>
          </cell>
          <cell r="H666">
            <v>0</v>
          </cell>
          <cell r="I666">
            <v>0</v>
          </cell>
          <cell r="J666">
            <v>0</v>
          </cell>
          <cell r="L666">
            <v>0</v>
          </cell>
          <cell r="N666">
            <v>0</v>
          </cell>
          <cell r="O666">
            <v>0</v>
          </cell>
          <cell r="P666">
            <v>0</v>
          </cell>
          <cell r="Q666">
            <v>0</v>
          </cell>
          <cell r="R666">
            <v>0</v>
          </cell>
          <cell r="S666">
            <v>0</v>
          </cell>
          <cell r="U666">
            <v>0</v>
          </cell>
          <cell r="V666">
            <v>0</v>
          </cell>
          <cell r="W666">
            <v>0</v>
          </cell>
          <cell r="X666">
            <v>0</v>
          </cell>
          <cell r="Y666">
            <v>0</v>
          </cell>
          <cell r="Z666">
            <v>0</v>
          </cell>
        </row>
        <row r="667">
          <cell r="A667">
            <v>0</v>
          </cell>
          <cell r="B667">
            <v>0</v>
          </cell>
          <cell r="C667">
            <v>1665</v>
          </cell>
          <cell r="E667">
            <v>0</v>
          </cell>
          <cell r="F667">
            <v>0</v>
          </cell>
          <cell r="G667">
            <v>0</v>
          </cell>
          <cell r="H667">
            <v>0</v>
          </cell>
          <cell r="I667">
            <v>0</v>
          </cell>
          <cell r="J667">
            <v>0</v>
          </cell>
          <cell r="L667">
            <v>0</v>
          </cell>
          <cell r="N667">
            <v>0</v>
          </cell>
          <cell r="O667">
            <v>0</v>
          </cell>
          <cell r="P667">
            <v>0</v>
          </cell>
          <cell r="Q667">
            <v>0</v>
          </cell>
          <cell r="R667">
            <v>0</v>
          </cell>
          <cell r="S667">
            <v>0</v>
          </cell>
          <cell r="U667">
            <v>0</v>
          </cell>
          <cell r="V667">
            <v>0</v>
          </cell>
          <cell r="W667">
            <v>0</v>
          </cell>
          <cell r="X667">
            <v>0</v>
          </cell>
          <cell r="Y667">
            <v>0</v>
          </cell>
          <cell r="Z667">
            <v>0</v>
          </cell>
        </row>
        <row r="668">
          <cell r="A668">
            <v>0</v>
          </cell>
          <cell r="B668">
            <v>0</v>
          </cell>
          <cell r="C668">
            <v>1666</v>
          </cell>
          <cell r="E668">
            <v>0</v>
          </cell>
          <cell r="F668">
            <v>0</v>
          </cell>
          <cell r="G668">
            <v>0</v>
          </cell>
          <cell r="H668">
            <v>0</v>
          </cell>
          <cell r="I668">
            <v>0</v>
          </cell>
          <cell r="J668">
            <v>0</v>
          </cell>
          <cell r="L668">
            <v>0</v>
          </cell>
          <cell r="N668">
            <v>0</v>
          </cell>
          <cell r="O668">
            <v>0</v>
          </cell>
          <cell r="P668">
            <v>0</v>
          </cell>
          <cell r="Q668">
            <v>0</v>
          </cell>
          <cell r="R668">
            <v>0</v>
          </cell>
          <cell r="S668">
            <v>0</v>
          </cell>
          <cell r="U668">
            <v>0</v>
          </cell>
          <cell r="V668">
            <v>0</v>
          </cell>
          <cell r="W668">
            <v>0</v>
          </cell>
          <cell r="X668">
            <v>0</v>
          </cell>
          <cell r="Y668">
            <v>0</v>
          </cell>
          <cell r="Z668">
            <v>0</v>
          </cell>
        </row>
        <row r="669">
          <cell r="A669">
            <v>0</v>
          </cell>
          <cell r="B669">
            <v>0</v>
          </cell>
          <cell r="C669">
            <v>1667</v>
          </cell>
          <cell r="E669">
            <v>0</v>
          </cell>
          <cell r="F669">
            <v>0</v>
          </cell>
          <cell r="G669">
            <v>0</v>
          </cell>
          <cell r="H669">
            <v>0</v>
          </cell>
          <cell r="I669">
            <v>0</v>
          </cell>
          <cell r="J669">
            <v>0</v>
          </cell>
          <cell r="L669">
            <v>0</v>
          </cell>
          <cell r="N669">
            <v>0</v>
          </cell>
          <cell r="O669">
            <v>0</v>
          </cell>
          <cell r="P669">
            <v>0</v>
          </cell>
          <cell r="Q669">
            <v>0</v>
          </cell>
          <cell r="R669">
            <v>0</v>
          </cell>
          <cell r="S669">
            <v>0</v>
          </cell>
          <cell r="U669">
            <v>0</v>
          </cell>
          <cell r="V669">
            <v>0</v>
          </cell>
          <cell r="W669">
            <v>0</v>
          </cell>
          <cell r="X669">
            <v>0</v>
          </cell>
          <cell r="Y669">
            <v>0</v>
          </cell>
          <cell r="Z669">
            <v>0</v>
          </cell>
        </row>
        <row r="670">
          <cell r="A670">
            <v>0</v>
          </cell>
          <cell r="B670">
            <v>0</v>
          </cell>
          <cell r="C670">
            <v>1668</v>
          </cell>
          <cell r="E670">
            <v>0</v>
          </cell>
          <cell r="F670">
            <v>0</v>
          </cell>
          <cell r="G670">
            <v>0</v>
          </cell>
          <cell r="H670">
            <v>0</v>
          </cell>
          <cell r="I670">
            <v>0</v>
          </cell>
          <cell r="J670">
            <v>0</v>
          </cell>
          <cell r="L670">
            <v>0</v>
          </cell>
          <cell r="N670">
            <v>0</v>
          </cell>
          <cell r="O670">
            <v>0</v>
          </cell>
          <cell r="P670">
            <v>0</v>
          </cell>
          <cell r="Q670">
            <v>0</v>
          </cell>
          <cell r="R670">
            <v>0</v>
          </cell>
          <cell r="S670">
            <v>0</v>
          </cell>
          <cell r="U670">
            <v>0</v>
          </cell>
          <cell r="V670">
            <v>0</v>
          </cell>
          <cell r="W670">
            <v>0</v>
          </cell>
          <cell r="X670">
            <v>0</v>
          </cell>
          <cell r="Y670">
            <v>0</v>
          </cell>
          <cell r="Z670">
            <v>0</v>
          </cell>
        </row>
        <row r="671">
          <cell r="A671">
            <v>0</v>
          </cell>
          <cell r="B671">
            <v>0</v>
          </cell>
          <cell r="C671">
            <v>1669</v>
          </cell>
          <cell r="E671">
            <v>0</v>
          </cell>
          <cell r="F671">
            <v>0</v>
          </cell>
          <cell r="G671">
            <v>0</v>
          </cell>
          <cell r="H671">
            <v>0</v>
          </cell>
          <cell r="I671">
            <v>0</v>
          </cell>
          <cell r="J671">
            <v>0</v>
          </cell>
          <cell r="L671">
            <v>0</v>
          </cell>
          <cell r="N671">
            <v>0</v>
          </cell>
          <cell r="O671">
            <v>0</v>
          </cell>
          <cell r="P671">
            <v>0</v>
          </cell>
          <cell r="Q671">
            <v>0</v>
          </cell>
          <cell r="R671">
            <v>0</v>
          </cell>
          <cell r="S671">
            <v>0</v>
          </cell>
          <cell r="U671">
            <v>0</v>
          </cell>
          <cell r="V671">
            <v>0</v>
          </cell>
          <cell r="W671">
            <v>0</v>
          </cell>
          <cell r="X671">
            <v>0</v>
          </cell>
          <cell r="Y671">
            <v>0</v>
          </cell>
          <cell r="Z671">
            <v>0</v>
          </cell>
        </row>
        <row r="672">
          <cell r="A672">
            <v>0</v>
          </cell>
          <cell r="B672">
            <v>0</v>
          </cell>
          <cell r="C672">
            <v>1670</v>
          </cell>
          <cell r="E672">
            <v>0</v>
          </cell>
          <cell r="F672">
            <v>0</v>
          </cell>
          <cell r="G672">
            <v>0</v>
          </cell>
          <cell r="H672">
            <v>0</v>
          </cell>
          <cell r="I672">
            <v>0</v>
          </cell>
          <cell r="J672">
            <v>0</v>
          </cell>
          <cell r="L672">
            <v>0</v>
          </cell>
          <cell r="N672">
            <v>0</v>
          </cell>
          <cell r="O672">
            <v>0</v>
          </cell>
          <cell r="P672">
            <v>0</v>
          </cell>
          <cell r="Q672">
            <v>0</v>
          </cell>
          <cell r="R672">
            <v>0</v>
          </cell>
          <cell r="S672">
            <v>0</v>
          </cell>
          <cell r="U672">
            <v>0</v>
          </cell>
          <cell r="V672">
            <v>0</v>
          </cell>
          <cell r="W672">
            <v>0</v>
          </cell>
          <cell r="X672">
            <v>0</v>
          </cell>
          <cell r="Y672">
            <v>0</v>
          </cell>
          <cell r="Z672">
            <v>0</v>
          </cell>
        </row>
        <row r="673">
          <cell r="A673">
            <v>0</v>
          </cell>
          <cell r="B673">
            <v>0</v>
          </cell>
          <cell r="C673">
            <v>1671</v>
          </cell>
          <cell r="E673">
            <v>0</v>
          </cell>
          <cell r="F673">
            <v>0</v>
          </cell>
          <cell r="G673">
            <v>0</v>
          </cell>
          <cell r="H673">
            <v>0</v>
          </cell>
          <cell r="I673">
            <v>0</v>
          </cell>
          <cell r="J673">
            <v>0</v>
          </cell>
          <cell r="L673">
            <v>0</v>
          </cell>
          <cell r="N673">
            <v>0</v>
          </cell>
          <cell r="O673">
            <v>0</v>
          </cell>
          <cell r="P673">
            <v>0</v>
          </cell>
          <cell r="Q673">
            <v>0</v>
          </cell>
          <cell r="R673">
            <v>0</v>
          </cell>
          <cell r="S673">
            <v>0</v>
          </cell>
          <cell r="U673">
            <v>0</v>
          </cell>
          <cell r="V673">
            <v>0</v>
          </cell>
          <cell r="W673">
            <v>0</v>
          </cell>
          <cell r="X673">
            <v>0</v>
          </cell>
          <cell r="Y673">
            <v>0</v>
          </cell>
          <cell r="Z673">
            <v>0</v>
          </cell>
        </row>
        <row r="674">
          <cell r="A674">
            <v>0</v>
          </cell>
          <cell r="B674">
            <v>0</v>
          </cell>
          <cell r="C674">
            <v>1672</v>
          </cell>
          <cell r="E674">
            <v>0</v>
          </cell>
          <cell r="F674">
            <v>0</v>
          </cell>
          <cell r="G674">
            <v>0</v>
          </cell>
          <cell r="H674">
            <v>0</v>
          </cell>
          <cell r="I674">
            <v>0</v>
          </cell>
          <cell r="J674">
            <v>0</v>
          </cell>
          <cell r="L674">
            <v>0</v>
          </cell>
          <cell r="N674">
            <v>0</v>
          </cell>
          <cell r="O674">
            <v>0</v>
          </cell>
          <cell r="P674">
            <v>0</v>
          </cell>
          <cell r="Q674">
            <v>0</v>
          </cell>
          <cell r="R674">
            <v>0</v>
          </cell>
          <cell r="S674">
            <v>0</v>
          </cell>
          <cell r="U674">
            <v>0</v>
          </cell>
          <cell r="V674">
            <v>0</v>
          </cell>
          <cell r="W674">
            <v>0</v>
          </cell>
          <cell r="X674">
            <v>0</v>
          </cell>
          <cell r="Y674">
            <v>0</v>
          </cell>
          <cell r="Z674">
            <v>0</v>
          </cell>
        </row>
        <row r="675">
          <cell r="A675">
            <v>0</v>
          </cell>
          <cell r="B675">
            <v>0</v>
          </cell>
          <cell r="C675">
            <v>1673</v>
          </cell>
          <cell r="E675">
            <v>0</v>
          </cell>
          <cell r="F675">
            <v>0</v>
          </cell>
          <cell r="G675">
            <v>0</v>
          </cell>
          <cell r="H675">
            <v>0</v>
          </cell>
          <cell r="I675">
            <v>0</v>
          </cell>
          <cell r="J675">
            <v>0</v>
          </cell>
          <cell r="L675">
            <v>0</v>
          </cell>
          <cell r="N675">
            <v>0</v>
          </cell>
          <cell r="O675">
            <v>0</v>
          </cell>
          <cell r="P675">
            <v>0</v>
          </cell>
          <cell r="Q675">
            <v>0</v>
          </cell>
          <cell r="R675">
            <v>0</v>
          </cell>
          <cell r="S675">
            <v>0</v>
          </cell>
          <cell r="U675">
            <v>0</v>
          </cell>
          <cell r="V675">
            <v>0</v>
          </cell>
          <cell r="W675">
            <v>0</v>
          </cell>
          <cell r="X675">
            <v>0</v>
          </cell>
          <cell r="Y675">
            <v>0</v>
          </cell>
          <cell r="Z675">
            <v>0</v>
          </cell>
        </row>
        <row r="676">
          <cell r="A676">
            <v>0</v>
          </cell>
          <cell r="B676">
            <v>0</v>
          </cell>
          <cell r="C676">
            <v>1674</v>
          </cell>
          <cell r="E676">
            <v>0</v>
          </cell>
          <cell r="F676">
            <v>0</v>
          </cell>
          <cell r="G676">
            <v>0</v>
          </cell>
          <cell r="H676">
            <v>0</v>
          </cell>
          <cell r="I676">
            <v>0</v>
          </cell>
          <cell r="J676">
            <v>0</v>
          </cell>
          <cell r="L676">
            <v>0</v>
          </cell>
          <cell r="N676">
            <v>0</v>
          </cell>
          <cell r="O676">
            <v>0</v>
          </cell>
          <cell r="P676">
            <v>0</v>
          </cell>
          <cell r="Q676">
            <v>0</v>
          </cell>
          <cell r="R676">
            <v>0</v>
          </cell>
          <cell r="S676">
            <v>0</v>
          </cell>
          <cell r="U676">
            <v>0</v>
          </cell>
          <cell r="V676">
            <v>0</v>
          </cell>
          <cell r="W676">
            <v>0</v>
          </cell>
          <cell r="X676">
            <v>0</v>
          </cell>
          <cell r="Y676">
            <v>0</v>
          </cell>
          <cell r="Z676">
            <v>0</v>
          </cell>
        </row>
        <row r="677">
          <cell r="A677">
            <v>0</v>
          </cell>
          <cell r="B677">
            <v>0</v>
          </cell>
          <cell r="C677">
            <v>1675</v>
          </cell>
          <cell r="E677">
            <v>0</v>
          </cell>
          <cell r="F677">
            <v>0</v>
          </cell>
          <cell r="G677">
            <v>0</v>
          </cell>
          <cell r="H677">
            <v>0</v>
          </cell>
          <cell r="I677">
            <v>0</v>
          </cell>
          <cell r="J677">
            <v>0</v>
          </cell>
          <cell r="L677">
            <v>0</v>
          </cell>
          <cell r="N677">
            <v>0</v>
          </cell>
          <cell r="O677">
            <v>0</v>
          </cell>
          <cell r="P677">
            <v>0</v>
          </cell>
          <cell r="Q677">
            <v>0</v>
          </cell>
          <cell r="R677">
            <v>0</v>
          </cell>
          <cell r="S677">
            <v>0</v>
          </cell>
          <cell r="U677">
            <v>0</v>
          </cell>
          <cell r="V677">
            <v>0</v>
          </cell>
          <cell r="W677">
            <v>0</v>
          </cell>
          <cell r="X677">
            <v>0</v>
          </cell>
          <cell r="Y677">
            <v>0</v>
          </cell>
          <cell r="Z677">
            <v>0</v>
          </cell>
        </row>
        <row r="678">
          <cell r="A678">
            <v>0</v>
          </cell>
          <cell r="B678">
            <v>0</v>
          </cell>
          <cell r="C678">
            <v>1676</v>
          </cell>
          <cell r="E678">
            <v>0</v>
          </cell>
          <cell r="F678">
            <v>0</v>
          </cell>
          <cell r="G678">
            <v>0</v>
          </cell>
          <cell r="H678">
            <v>0</v>
          </cell>
          <cell r="I678">
            <v>0</v>
          </cell>
          <cell r="J678">
            <v>0</v>
          </cell>
          <cell r="L678">
            <v>0</v>
          </cell>
          <cell r="N678">
            <v>0</v>
          </cell>
          <cell r="O678">
            <v>0</v>
          </cell>
          <cell r="P678">
            <v>0</v>
          </cell>
          <cell r="Q678">
            <v>0</v>
          </cell>
          <cell r="R678">
            <v>0</v>
          </cell>
          <cell r="S678">
            <v>0</v>
          </cell>
          <cell r="U678">
            <v>0</v>
          </cell>
          <cell r="V678">
            <v>0</v>
          </cell>
          <cell r="W678">
            <v>0</v>
          </cell>
          <cell r="X678">
            <v>0</v>
          </cell>
          <cell r="Y678">
            <v>0</v>
          </cell>
          <cell r="Z678">
            <v>0</v>
          </cell>
        </row>
        <row r="679">
          <cell r="A679">
            <v>0</v>
          </cell>
          <cell r="B679">
            <v>0</v>
          </cell>
          <cell r="C679">
            <v>1677</v>
          </cell>
          <cell r="E679">
            <v>0</v>
          </cell>
          <cell r="F679">
            <v>0</v>
          </cell>
          <cell r="G679">
            <v>0</v>
          </cell>
          <cell r="H679">
            <v>0</v>
          </cell>
          <cell r="I679">
            <v>0</v>
          </cell>
          <cell r="J679">
            <v>0</v>
          </cell>
          <cell r="L679">
            <v>0</v>
          </cell>
          <cell r="N679">
            <v>0</v>
          </cell>
          <cell r="O679">
            <v>0</v>
          </cell>
          <cell r="P679">
            <v>0</v>
          </cell>
          <cell r="Q679">
            <v>0</v>
          </cell>
          <cell r="R679">
            <v>0</v>
          </cell>
          <cell r="S679">
            <v>0</v>
          </cell>
          <cell r="U679">
            <v>0</v>
          </cell>
          <cell r="V679">
            <v>0</v>
          </cell>
          <cell r="W679">
            <v>0</v>
          </cell>
          <cell r="X679">
            <v>0</v>
          </cell>
          <cell r="Y679">
            <v>0</v>
          </cell>
          <cell r="Z679">
            <v>0</v>
          </cell>
        </row>
        <row r="680">
          <cell r="A680">
            <v>0</v>
          </cell>
          <cell r="B680">
            <v>0</v>
          </cell>
          <cell r="C680">
            <v>1678</v>
          </cell>
          <cell r="E680">
            <v>0</v>
          </cell>
          <cell r="F680">
            <v>0</v>
          </cell>
          <cell r="G680">
            <v>0</v>
          </cell>
          <cell r="H680">
            <v>0</v>
          </cell>
          <cell r="I680">
            <v>0</v>
          </cell>
          <cell r="J680">
            <v>0</v>
          </cell>
          <cell r="L680">
            <v>0</v>
          </cell>
          <cell r="N680">
            <v>0</v>
          </cell>
          <cell r="O680">
            <v>0</v>
          </cell>
          <cell r="P680">
            <v>0</v>
          </cell>
          <cell r="Q680">
            <v>0</v>
          </cell>
          <cell r="R680">
            <v>0</v>
          </cell>
          <cell r="S680">
            <v>0</v>
          </cell>
          <cell r="U680">
            <v>0</v>
          </cell>
          <cell r="V680">
            <v>0</v>
          </cell>
          <cell r="W680">
            <v>0</v>
          </cell>
          <cell r="X680">
            <v>0</v>
          </cell>
          <cell r="Y680">
            <v>0</v>
          </cell>
          <cell r="Z680">
            <v>0</v>
          </cell>
        </row>
        <row r="681">
          <cell r="A681">
            <v>0</v>
          </cell>
          <cell r="B681">
            <v>0</v>
          </cell>
          <cell r="C681">
            <v>1679</v>
          </cell>
          <cell r="E681">
            <v>0</v>
          </cell>
          <cell r="F681">
            <v>0</v>
          </cell>
          <cell r="G681">
            <v>0</v>
          </cell>
          <cell r="H681">
            <v>0</v>
          </cell>
          <cell r="I681">
            <v>0</v>
          </cell>
          <cell r="J681">
            <v>0</v>
          </cell>
          <cell r="L681">
            <v>0</v>
          </cell>
          <cell r="N681">
            <v>0</v>
          </cell>
          <cell r="O681">
            <v>0</v>
          </cell>
          <cell r="P681">
            <v>0</v>
          </cell>
          <cell r="Q681">
            <v>0</v>
          </cell>
          <cell r="R681">
            <v>0</v>
          </cell>
          <cell r="S681">
            <v>0</v>
          </cell>
          <cell r="U681">
            <v>0</v>
          </cell>
          <cell r="V681">
            <v>0</v>
          </cell>
          <cell r="W681">
            <v>0</v>
          </cell>
          <cell r="X681">
            <v>0</v>
          </cell>
          <cell r="Y681">
            <v>0</v>
          </cell>
          <cell r="Z681">
            <v>0</v>
          </cell>
        </row>
        <row r="682">
          <cell r="A682">
            <v>0</v>
          </cell>
          <cell r="B682">
            <v>0</v>
          </cell>
          <cell r="C682">
            <v>1680</v>
          </cell>
          <cell r="E682">
            <v>0</v>
          </cell>
          <cell r="F682">
            <v>0</v>
          </cell>
          <cell r="G682">
            <v>0</v>
          </cell>
          <cell r="H682">
            <v>0</v>
          </cell>
          <cell r="I682">
            <v>0</v>
          </cell>
          <cell r="J682">
            <v>0</v>
          </cell>
          <cell r="L682">
            <v>0</v>
          </cell>
          <cell r="N682">
            <v>0</v>
          </cell>
          <cell r="O682">
            <v>0</v>
          </cell>
          <cell r="P682">
            <v>0</v>
          </cell>
          <cell r="Q682">
            <v>0</v>
          </cell>
          <cell r="R682">
            <v>0</v>
          </cell>
          <cell r="S682">
            <v>0</v>
          </cell>
          <cell r="U682">
            <v>0</v>
          </cell>
          <cell r="V682">
            <v>0</v>
          </cell>
          <cell r="W682">
            <v>0</v>
          </cell>
          <cell r="X682">
            <v>0</v>
          </cell>
          <cell r="Y682">
            <v>0</v>
          </cell>
          <cell r="Z682">
            <v>0</v>
          </cell>
        </row>
        <row r="683">
          <cell r="A683">
            <v>0</v>
          </cell>
          <cell r="B683">
            <v>0</v>
          </cell>
          <cell r="C683">
            <v>1681</v>
          </cell>
          <cell r="E683">
            <v>0</v>
          </cell>
          <cell r="F683">
            <v>0</v>
          </cell>
          <cell r="G683">
            <v>0</v>
          </cell>
          <cell r="H683">
            <v>0</v>
          </cell>
          <cell r="I683">
            <v>0</v>
          </cell>
          <cell r="J683">
            <v>0</v>
          </cell>
          <cell r="L683">
            <v>0</v>
          </cell>
          <cell r="N683">
            <v>0</v>
          </cell>
          <cell r="O683">
            <v>0</v>
          </cell>
          <cell r="P683">
            <v>0</v>
          </cell>
          <cell r="Q683">
            <v>0</v>
          </cell>
          <cell r="R683">
            <v>0</v>
          </cell>
          <cell r="S683">
            <v>0</v>
          </cell>
          <cell r="U683">
            <v>0</v>
          </cell>
          <cell r="V683">
            <v>0</v>
          </cell>
          <cell r="W683">
            <v>0</v>
          </cell>
          <cell r="X683">
            <v>0</v>
          </cell>
          <cell r="Y683">
            <v>0</v>
          </cell>
          <cell r="Z683">
            <v>0</v>
          </cell>
        </row>
        <row r="684">
          <cell r="A684">
            <v>0</v>
          </cell>
          <cell r="B684">
            <v>0</v>
          </cell>
          <cell r="C684">
            <v>1682</v>
          </cell>
          <cell r="E684">
            <v>0</v>
          </cell>
          <cell r="F684">
            <v>0</v>
          </cell>
          <cell r="G684">
            <v>0</v>
          </cell>
          <cell r="H684">
            <v>0</v>
          </cell>
          <cell r="I684">
            <v>0</v>
          </cell>
          <cell r="J684">
            <v>0</v>
          </cell>
          <cell r="L684">
            <v>0</v>
          </cell>
          <cell r="N684">
            <v>0</v>
          </cell>
          <cell r="O684">
            <v>0</v>
          </cell>
          <cell r="P684">
            <v>0</v>
          </cell>
          <cell r="Q684">
            <v>0</v>
          </cell>
          <cell r="R684">
            <v>0</v>
          </cell>
          <cell r="S684">
            <v>0</v>
          </cell>
          <cell r="U684">
            <v>0</v>
          </cell>
          <cell r="V684">
            <v>0</v>
          </cell>
          <cell r="W684">
            <v>0</v>
          </cell>
          <cell r="X684">
            <v>0</v>
          </cell>
          <cell r="Y684">
            <v>0</v>
          </cell>
          <cell r="Z684">
            <v>0</v>
          </cell>
        </row>
        <row r="685">
          <cell r="A685">
            <v>0</v>
          </cell>
          <cell r="B685">
            <v>0</v>
          </cell>
          <cell r="C685">
            <v>1683</v>
          </cell>
          <cell r="E685">
            <v>0</v>
          </cell>
          <cell r="F685">
            <v>0</v>
          </cell>
          <cell r="G685">
            <v>0</v>
          </cell>
          <cell r="H685">
            <v>0</v>
          </cell>
          <cell r="I685">
            <v>0</v>
          </cell>
          <cell r="J685">
            <v>0</v>
          </cell>
          <cell r="L685">
            <v>0</v>
          </cell>
          <cell r="N685">
            <v>0</v>
          </cell>
          <cell r="O685">
            <v>0</v>
          </cell>
          <cell r="P685">
            <v>0</v>
          </cell>
          <cell r="Q685">
            <v>0</v>
          </cell>
          <cell r="R685">
            <v>0</v>
          </cell>
          <cell r="S685">
            <v>0</v>
          </cell>
          <cell r="U685">
            <v>0</v>
          </cell>
          <cell r="V685">
            <v>0</v>
          </cell>
          <cell r="W685">
            <v>0</v>
          </cell>
          <cell r="X685">
            <v>0</v>
          </cell>
          <cell r="Y685">
            <v>0</v>
          </cell>
          <cell r="Z685">
            <v>0</v>
          </cell>
        </row>
        <row r="686">
          <cell r="A686">
            <v>0</v>
          </cell>
          <cell r="B686">
            <v>0</v>
          </cell>
          <cell r="C686">
            <v>1684</v>
          </cell>
          <cell r="E686">
            <v>0</v>
          </cell>
          <cell r="F686">
            <v>0</v>
          </cell>
          <cell r="G686">
            <v>0</v>
          </cell>
          <cell r="H686">
            <v>0</v>
          </cell>
          <cell r="I686">
            <v>0</v>
          </cell>
          <cell r="J686">
            <v>0</v>
          </cell>
          <cell r="L686">
            <v>0</v>
          </cell>
          <cell r="N686">
            <v>0</v>
          </cell>
          <cell r="O686">
            <v>0</v>
          </cell>
          <cell r="P686">
            <v>0</v>
          </cell>
          <cell r="Q686">
            <v>0</v>
          </cell>
          <cell r="R686">
            <v>0</v>
          </cell>
          <cell r="S686">
            <v>0</v>
          </cell>
          <cell r="U686">
            <v>0</v>
          </cell>
          <cell r="V686">
            <v>0</v>
          </cell>
          <cell r="W686">
            <v>0</v>
          </cell>
          <cell r="X686">
            <v>0</v>
          </cell>
          <cell r="Y686">
            <v>0</v>
          </cell>
          <cell r="Z686">
            <v>0</v>
          </cell>
        </row>
        <row r="687">
          <cell r="A687">
            <v>0</v>
          </cell>
          <cell r="B687">
            <v>0</v>
          </cell>
          <cell r="C687">
            <v>1685</v>
          </cell>
          <cell r="E687">
            <v>0</v>
          </cell>
          <cell r="F687">
            <v>0</v>
          </cell>
          <cell r="G687">
            <v>0</v>
          </cell>
          <cell r="H687">
            <v>0</v>
          </cell>
          <cell r="I687">
            <v>0</v>
          </cell>
          <cell r="J687">
            <v>0</v>
          </cell>
          <cell r="L687">
            <v>0</v>
          </cell>
          <cell r="N687">
            <v>0</v>
          </cell>
          <cell r="O687">
            <v>0</v>
          </cell>
          <cell r="P687">
            <v>0</v>
          </cell>
          <cell r="Q687">
            <v>0</v>
          </cell>
          <cell r="R687">
            <v>0</v>
          </cell>
          <cell r="S687">
            <v>0</v>
          </cell>
          <cell r="U687">
            <v>0</v>
          </cell>
          <cell r="V687">
            <v>0</v>
          </cell>
          <cell r="W687">
            <v>0</v>
          </cell>
          <cell r="X687">
            <v>0</v>
          </cell>
          <cell r="Y687">
            <v>0</v>
          </cell>
          <cell r="Z687">
            <v>0</v>
          </cell>
        </row>
        <row r="688">
          <cell r="A688">
            <v>0</v>
          </cell>
          <cell r="B688">
            <v>0</v>
          </cell>
          <cell r="C688">
            <v>1686</v>
          </cell>
          <cell r="E688">
            <v>0</v>
          </cell>
          <cell r="F688">
            <v>0</v>
          </cell>
          <cell r="G688">
            <v>0</v>
          </cell>
          <cell r="H688">
            <v>0</v>
          </cell>
          <cell r="I688">
            <v>0</v>
          </cell>
          <cell r="J688">
            <v>0</v>
          </cell>
          <cell r="L688">
            <v>0</v>
          </cell>
          <cell r="N688">
            <v>0</v>
          </cell>
          <cell r="O688">
            <v>0</v>
          </cell>
          <cell r="P688">
            <v>0</v>
          </cell>
          <cell r="Q688">
            <v>0</v>
          </cell>
          <cell r="R688">
            <v>0</v>
          </cell>
          <cell r="S688">
            <v>0</v>
          </cell>
          <cell r="U688">
            <v>0</v>
          </cell>
          <cell r="V688">
            <v>0</v>
          </cell>
          <cell r="W688">
            <v>0</v>
          </cell>
          <cell r="X688">
            <v>0</v>
          </cell>
          <cell r="Y688">
            <v>0</v>
          </cell>
          <cell r="Z688">
            <v>0</v>
          </cell>
        </row>
        <row r="689">
          <cell r="A689">
            <v>0</v>
          </cell>
          <cell r="B689">
            <v>0</v>
          </cell>
          <cell r="C689">
            <v>1687</v>
          </cell>
          <cell r="E689">
            <v>0</v>
          </cell>
          <cell r="F689">
            <v>0</v>
          </cell>
          <cell r="G689">
            <v>0</v>
          </cell>
          <cell r="H689">
            <v>0</v>
          </cell>
          <cell r="I689">
            <v>0</v>
          </cell>
          <cell r="J689">
            <v>0</v>
          </cell>
          <cell r="L689">
            <v>0</v>
          </cell>
          <cell r="N689">
            <v>0</v>
          </cell>
          <cell r="O689">
            <v>0</v>
          </cell>
          <cell r="P689">
            <v>0</v>
          </cell>
          <cell r="Q689">
            <v>0</v>
          </cell>
          <cell r="R689">
            <v>0</v>
          </cell>
          <cell r="S689">
            <v>0</v>
          </cell>
          <cell r="U689">
            <v>0</v>
          </cell>
          <cell r="V689">
            <v>0</v>
          </cell>
          <cell r="W689">
            <v>0</v>
          </cell>
          <cell r="X689">
            <v>0</v>
          </cell>
          <cell r="Y689">
            <v>0</v>
          </cell>
          <cell r="Z689">
            <v>0</v>
          </cell>
        </row>
        <row r="690">
          <cell r="A690">
            <v>0</v>
          </cell>
          <cell r="B690">
            <v>0</v>
          </cell>
          <cell r="C690">
            <v>1688</v>
          </cell>
          <cell r="E690">
            <v>0</v>
          </cell>
          <cell r="F690">
            <v>0</v>
          </cell>
          <cell r="G690">
            <v>0</v>
          </cell>
          <cell r="H690">
            <v>0</v>
          </cell>
          <cell r="I690">
            <v>0</v>
          </cell>
          <cell r="J690">
            <v>0</v>
          </cell>
          <cell r="L690">
            <v>0</v>
          </cell>
          <cell r="N690">
            <v>0</v>
          </cell>
          <cell r="O690">
            <v>0</v>
          </cell>
          <cell r="P690">
            <v>0</v>
          </cell>
          <cell r="Q690">
            <v>0</v>
          </cell>
          <cell r="R690">
            <v>0</v>
          </cell>
          <cell r="S690">
            <v>0</v>
          </cell>
          <cell r="U690">
            <v>0</v>
          </cell>
          <cell r="V690">
            <v>0</v>
          </cell>
          <cell r="W690">
            <v>0</v>
          </cell>
          <cell r="X690">
            <v>0</v>
          </cell>
          <cell r="Y690">
            <v>0</v>
          </cell>
          <cell r="Z690">
            <v>0</v>
          </cell>
        </row>
        <row r="691">
          <cell r="A691">
            <v>0</v>
          </cell>
          <cell r="B691">
            <v>0</v>
          </cell>
          <cell r="C691">
            <v>1689</v>
          </cell>
          <cell r="E691">
            <v>0</v>
          </cell>
          <cell r="F691">
            <v>0</v>
          </cell>
          <cell r="G691">
            <v>0</v>
          </cell>
          <cell r="H691">
            <v>0</v>
          </cell>
          <cell r="I691">
            <v>0</v>
          </cell>
          <cell r="J691">
            <v>0</v>
          </cell>
          <cell r="L691">
            <v>0</v>
          </cell>
          <cell r="N691">
            <v>0</v>
          </cell>
          <cell r="O691">
            <v>0</v>
          </cell>
          <cell r="P691">
            <v>0</v>
          </cell>
          <cell r="Q691">
            <v>0</v>
          </cell>
          <cell r="R691">
            <v>0</v>
          </cell>
          <cell r="S691">
            <v>0</v>
          </cell>
          <cell r="U691">
            <v>0</v>
          </cell>
          <cell r="V691">
            <v>0</v>
          </cell>
          <cell r="W691">
            <v>0</v>
          </cell>
          <cell r="X691">
            <v>0</v>
          </cell>
          <cell r="Y691">
            <v>0</v>
          </cell>
          <cell r="Z691">
            <v>0</v>
          </cell>
        </row>
        <row r="692">
          <cell r="A692">
            <v>0</v>
          </cell>
          <cell r="B692">
            <v>0</v>
          </cell>
          <cell r="C692">
            <v>1690</v>
          </cell>
          <cell r="E692">
            <v>0</v>
          </cell>
          <cell r="F692">
            <v>0</v>
          </cell>
          <cell r="G692">
            <v>0</v>
          </cell>
          <cell r="H692">
            <v>0</v>
          </cell>
          <cell r="I692">
            <v>0</v>
          </cell>
          <cell r="J692">
            <v>0</v>
          </cell>
          <cell r="L692">
            <v>0</v>
          </cell>
          <cell r="N692">
            <v>0</v>
          </cell>
          <cell r="O692">
            <v>0</v>
          </cell>
          <cell r="P692">
            <v>0</v>
          </cell>
          <cell r="Q692">
            <v>0</v>
          </cell>
          <cell r="R692">
            <v>0</v>
          </cell>
          <cell r="S692">
            <v>0</v>
          </cell>
          <cell r="U692">
            <v>0</v>
          </cell>
          <cell r="V692">
            <v>0</v>
          </cell>
          <cell r="W692">
            <v>0</v>
          </cell>
          <cell r="X692">
            <v>0</v>
          </cell>
          <cell r="Y692">
            <v>0</v>
          </cell>
          <cell r="Z692">
            <v>0</v>
          </cell>
        </row>
        <row r="693">
          <cell r="A693">
            <v>0</v>
          </cell>
          <cell r="B693">
            <v>0</v>
          </cell>
          <cell r="C693">
            <v>1691</v>
          </cell>
          <cell r="E693">
            <v>0</v>
          </cell>
          <cell r="F693">
            <v>0</v>
          </cell>
          <cell r="G693">
            <v>0</v>
          </cell>
          <cell r="H693">
            <v>0</v>
          </cell>
          <cell r="I693">
            <v>0</v>
          </cell>
          <cell r="J693">
            <v>0</v>
          </cell>
          <cell r="L693">
            <v>0</v>
          </cell>
          <cell r="N693">
            <v>0</v>
          </cell>
          <cell r="O693">
            <v>0</v>
          </cell>
          <cell r="P693">
            <v>0</v>
          </cell>
          <cell r="Q693">
            <v>0</v>
          </cell>
          <cell r="R693">
            <v>0</v>
          </cell>
          <cell r="S693">
            <v>0</v>
          </cell>
          <cell r="U693">
            <v>0</v>
          </cell>
          <cell r="V693">
            <v>0</v>
          </cell>
          <cell r="W693">
            <v>0</v>
          </cell>
          <cell r="X693">
            <v>0</v>
          </cell>
          <cell r="Y693">
            <v>0</v>
          </cell>
          <cell r="Z693">
            <v>0</v>
          </cell>
        </row>
        <row r="694">
          <cell r="A694">
            <v>0</v>
          </cell>
          <cell r="B694">
            <v>0</v>
          </cell>
          <cell r="C694">
            <v>1692</v>
          </cell>
          <cell r="E694">
            <v>0</v>
          </cell>
          <cell r="F694">
            <v>0</v>
          </cell>
          <cell r="G694">
            <v>0</v>
          </cell>
          <cell r="H694">
            <v>0</v>
          </cell>
          <cell r="I694">
            <v>0</v>
          </cell>
          <cell r="J694">
            <v>0</v>
          </cell>
          <cell r="L694">
            <v>0</v>
          </cell>
          <cell r="N694">
            <v>0</v>
          </cell>
          <cell r="O694">
            <v>0</v>
          </cell>
          <cell r="P694">
            <v>0</v>
          </cell>
          <cell r="Q694">
            <v>0</v>
          </cell>
          <cell r="R694">
            <v>0</v>
          </cell>
          <cell r="S694">
            <v>0</v>
          </cell>
          <cell r="U694">
            <v>0</v>
          </cell>
          <cell r="V694">
            <v>0</v>
          </cell>
          <cell r="W694">
            <v>0</v>
          </cell>
          <cell r="X694">
            <v>0</v>
          </cell>
          <cell r="Y694">
            <v>0</v>
          </cell>
          <cell r="Z694">
            <v>0</v>
          </cell>
        </row>
        <row r="695">
          <cell r="A695">
            <v>0</v>
          </cell>
          <cell r="B695">
            <v>0</v>
          </cell>
          <cell r="C695">
            <v>1693</v>
          </cell>
          <cell r="E695">
            <v>0</v>
          </cell>
          <cell r="F695">
            <v>0</v>
          </cell>
          <cell r="G695">
            <v>0</v>
          </cell>
          <cell r="H695">
            <v>0</v>
          </cell>
          <cell r="I695">
            <v>0</v>
          </cell>
          <cell r="J695">
            <v>0</v>
          </cell>
          <cell r="L695">
            <v>0</v>
          </cell>
          <cell r="N695">
            <v>0</v>
          </cell>
          <cell r="O695">
            <v>0</v>
          </cell>
          <cell r="P695">
            <v>0</v>
          </cell>
          <cell r="Q695">
            <v>0</v>
          </cell>
          <cell r="R695">
            <v>0</v>
          </cell>
          <cell r="S695">
            <v>0</v>
          </cell>
          <cell r="U695">
            <v>0</v>
          </cell>
          <cell r="V695">
            <v>0</v>
          </cell>
          <cell r="W695">
            <v>0</v>
          </cell>
          <cell r="X695">
            <v>0</v>
          </cell>
          <cell r="Y695">
            <v>0</v>
          </cell>
          <cell r="Z695">
            <v>0</v>
          </cell>
        </row>
        <row r="696">
          <cell r="A696">
            <v>0</v>
          </cell>
          <cell r="B696">
            <v>0</v>
          </cell>
          <cell r="C696">
            <v>1694</v>
          </cell>
          <cell r="E696">
            <v>0</v>
          </cell>
          <cell r="F696">
            <v>0</v>
          </cell>
          <cell r="G696">
            <v>0</v>
          </cell>
          <cell r="H696">
            <v>0</v>
          </cell>
          <cell r="I696">
            <v>0</v>
          </cell>
          <cell r="J696">
            <v>0</v>
          </cell>
          <cell r="L696">
            <v>0</v>
          </cell>
          <cell r="N696">
            <v>0</v>
          </cell>
          <cell r="O696">
            <v>0</v>
          </cell>
          <cell r="P696">
            <v>0</v>
          </cell>
          <cell r="Q696">
            <v>0</v>
          </cell>
          <cell r="R696">
            <v>0</v>
          </cell>
          <cell r="S696">
            <v>0</v>
          </cell>
          <cell r="U696">
            <v>0</v>
          </cell>
          <cell r="V696">
            <v>0</v>
          </cell>
          <cell r="W696">
            <v>0</v>
          </cell>
          <cell r="X696">
            <v>0</v>
          </cell>
          <cell r="Y696">
            <v>0</v>
          </cell>
          <cell r="Z696">
            <v>0</v>
          </cell>
        </row>
        <row r="697">
          <cell r="A697">
            <v>0</v>
          </cell>
          <cell r="B697">
            <v>0</v>
          </cell>
          <cell r="C697">
            <v>1695</v>
          </cell>
          <cell r="E697">
            <v>0</v>
          </cell>
          <cell r="F697">
            <v>0</v>
          </cell>
          <cell r="G697">
            <v>0</v>
          </cell>
          <cell r="H697">
            <v>0</v>
          </cell>
          <cell r="I697">
            <v>0</v>
          </cell>
          <cell r="J697">
            <v>0</v>
          </cell>
          <cell r="L697">
            <v>0</v>
          </cell>
          <cell r="N697">
            <v>0</v>
          </cell>
          <cell r="O697">
            <v>0</v>
          </cell>
          <cell r="P697">
            <v>0</v>
          </cell>
          <cell r="Q697">
            <v>0</v>
          </cell>
          <cell r="R697">
            <v>0</v>
          </cell>
          <cell r="S697">
            <v>0</v>
          </cell>
          <cell r="U697">
            <v>0</v>
          </cell>
          <cell r="V697">
            <v>0</v>
          </cell>
          <cell r="W697">
            <v>0</v>
          </cell>
          <cell r="X697">
            <v>0</v>
          </cell>
          <cell r="Y697">
            <v>0</v>
          </cell>
          <cell r="Z697">
            <v>0</v>
          </cell>
        </row>
        <row r="698">
          <cell r="A698">
            <v>0</v>
          </cell>
          <cell r="B698">
            <v>0</v>
          </cell>
          <cell r="C698">
            <v>1696</v>
          </cell>
          <cell r="E698">
            <v>0</v>
          </cell>
          <cell r="F698">
            <v>0</v>
          </cell>
          <cell r="G698">
            <v>0</v>
          </cell>
          <cell r="H698">
            <v>0</v>
          </cell>
          <cell r="I698">
            <v>0</v>
          </cell>
          <cell r="J698">
            <v>0</v>
          </cell>
          <cell r="L698">
            <v>0</v>
          </cell>
          <cell r="N698">
            <v>0</v>
          </cell>
          <cell r="O698">
            <v>0</v>
          </cell>
          <cell r="P698">
            <v>0</v>
          </cell>
          <cell r="Q698">
            <v>0</v>
          </cell>
          <cell r="R698">
            <v>0</v>
          </cell>
          <cell r="S698">
            <v>0</v>
          </cell>
          <cell r="U698">
            <v>0</v>
          </cell>
          <cell r="V698">
            <v>0</v>
          </cell>
          <cell r="W698">
            <v>0</v>
          </cell>
          <cell r="X698">
            <v>0</v>
          </cell>
          <cell r="Y698">
            <v>0</v>
          </cell>
          <cell r="Z698">
            <v>0</v>
          </cell>
        </row>
        <row r="699">
          <cell r="A699">
            <v>0</v>
          </cell>
          <cell r="B699">
            <v>0</v>
          </cell>
          <cell r="C699">
            <v>1697</v>
          </cell>
          <cell r="E699">
            <v>0</v>
          </cell>
          <cell r="F699">
            <v>0</v>
          </cell>
          <cell r="G699">
            <v>0</v>
          </cell>
          <cell r="H699">
            <v>0</v>
          </cell>
          <cell r="I699">
            <v>0</v>
          </cell>
          <cell r="J699">
            <v>0</v>
          </cell>
          <cell r="L699">
            <v>0</v>
          </cell>
          <cell r="N699">
            <v>0</v>
          </cell>
          <cell r="O699">
            <v>0</v>
          </cell>
          <cell r="P699">
            <v>0</v>
          </cell>
          <cell r="Q699">
            <v>0</v>
          </cell>
          <cell r="R699">
            <v>0</v>
          </cell>
          <cell r="S699">
            <v>0</v>
          </cell>
          <cell r="U699">
            <v>0</v>
          </cell>
          <cell r="V699">
            <v>0</v>
          </cell>
          <cell r="W699">
            <v>0</v>
          </cell>
          <cell r="X699">
            <v>0</v>
          </cell>
          <cell r="Y699">
            <v>0</v>
          </cell>
          <cell r="Z699">
            <v>0</v>
          </cell>
        </row>
        <row r="700">
          <cell r="A700">
            <v>0</v>
          </cell>
          <cell r="B700">
            <v>0</v>
          </cell>
          <cell r="C700">
            <v>1698</v>
          </cell>
          <cell r="E700">
            <v>0</v>
          </cell>
          <cell r="F700">
            <v>0</v>
          </cell>
          <cell r="G700">
            <v>0</v>
          </cell>
          <cell r="H700">
            <v>0</v>
          </cell>
          <cell r="I700">
            <v>0</v>
          </cell>
          <cell r="J700">
            <v>0</v>
          </cell>
          <cell r="L700">
            <v>0</v>
          </cell>
          <cell r="N700">
            <v>0</v>
          </cell>
          <cell r="O700">
            <v>0</v>
          </cell>
          <cell r="P700">
            <v>0</v>
          </cell>
          <cell r="Q700">
            <v>0</v>
          </cell>
          <cell r="R700">
            <v>0</v>
          </cell>
          <cell r="S700">
            <v>0</v>
          </cell>
          <cell r="U700">
            <v>0</v>
          </cell>
          <cell r="V700">
            <v>0</v>
          </cell>
          <cell r="W700">
            <v>0</v>
          </cell>
          <cell r="X700">
            <v>0</v>
          </cell>
          <cell r="Y700">
            <v>0</v>
          </cell>
          <cell r="Z700">
            <v>0</v>
          </cell>
        </row>
        <row r="701">
          <cell r="A701">
            <v>0</v>
          </cell>
          <cell r="B701">
            <v>0</v>
          </cell>
          <cell r="C701">
            <v>1699</v>
          </cell>
          <cell r="E701">
            <v>0</v>
          </cell>
          <cell r="F701">
            <v>0</v>
          </cell>
          <cell r="G701">
            <v>0</v>
          </cell>
          <cell r="H701">
            <v>0</v>
          </cell>
          <cell r="I701">
            <v>0</v>
          </cell>
          <cell r="J701">
            <v>0</v>
          </cell>
          <cell r="L701">
            <v>0</v>
          </cell>
          <cell r="N701">
            <v>0</v>
          </cell>
          <cell r="O701">
            <v>0</v>
          </cell>
          <cell r="P701">
            <v>0</v>
          </cell>
          <cell r="Q701">
            <v>0</v>
          </cell>
          <cell r="R701">
            <v>0</v>
          </cell>
          <cell r="S701">
            <v>0</v>
          </cell>
          <cell r="U701">
            <v>0</v>
          </cell>
          <cell r="V701">
            <v>0</v>
          </cell>
          <cell r="W701">
            <v>0</v>
          </cell>
          <cell r="X701">
            <v>0</v>
          </cell>
          <cell r="Y701">
            <v>0</v>
          </cell>
          <cell r="Z701">
            <v>0</v>
          </cell>
        </row>
        <row r="702">
          <cell r="A702">
            <v>0</v>
          </cell>
          <cell r="B702">
            <v>0</v>
          </cell>
          <cell r="C702">
            <v>1700</v>
          </cell>
          <cell r="E702">
            <v>0</v>
          </cell>
          <cell r="F702">
            <v>0</v>
          </cell>
          <cell r="G702">
            <v>0</v>
          </cell>
          <cell r="H702">
            <v>0</v>
          </cell>
          <cell r="I702">
            <v>0</v>
          </cell>
          <cell r="J702">
            <v>0</v>
          </cell>
          <cell r="L702">
            <v>0</v>
          </cell>
          <cell r="N702">
            <v>0</v>
          </cell>
          <cell r="O702">
            <v>0</v>
          </cell>
          <cell r="P702">
            <v>0</v>
          </cell>
          <cell r="Q702">
            <v>0</v>
          </cell>
          <cell r="R702">
            <v>0</v>
          </cell>
          <cell r="S702">
            <v>0</v>
          </cell>
          <cell r="U702">
            <v>0</v>
          </cell>
          <cell r="V702">
            <v>0</v>
          </cell>
          <cell r="W702">
            <v>0</v>
          </cell>
          <cell r="X702">
            <v>0</v>
          </cell>
          <cell r="Y702">
            <v>0</v>
          </cell>
          <cell r="Z702">
            <v>0</v>
          </cell>
        </row>
        <row r="703">
          <cell r="A703">
            <v>0</v>
          </cell>
          <cell r="B703">
            <v>0</v>
          </cell>
          <cell r="C703">
            <v>1701</v>
          </cell>
          <cell r="E703">
            <v>0</v>
          </cell>
          <cell r="F703">
            <v>0</v>
          </cell>
          <cell r="G703">
            <v>0</v>
          </cell>
          <cell r="H703">
            <v>0</v>
          </cell>
          <cell r="I703">
            <v>0</v>
          </cell>
          <cell r="J703">
            <v>0</v>
          </cell>
          <cell r="L703">
            <v>0</v>
          </cell>
          <cell r="N703">
            <v>0</v>
          </cell>
          <cell r="O703">
            <v>0</v>
          </cell>
          <cell r="P703">
            <v>0</v>
          </cell>
          <cell r="Q703">
            <v>0</v>
          </cell>
          <cell r="R703">
            <v>0</v>
          </cell>
          <cell r="S703">
            <v>0</v>
          </cell>
          <cell r="U703">
            <v>0</v>
          </cell>
          <cell r="V703">
            <v>0</v>
          </cell>
          <cell r="W703">
            <v>0</v>
          </cell>
          <cell r="X703">
            <v>0</v>
          </cell>
          <cell r="Y703">
            <v>0</v>
          </cell>
          <cell r="Z703">
            <v>0</v>
          </cell>
        </row>
        <row r="704">
          <cell r="A704">
            <v>0</v>
          </cell>
          <cell r="B704">
            <v>0</v>
          </cell>
          <cell r="C704">
            <v>1702</v>
          </cell>
          <cell r="E704">
            <v>0</v>
          </cell>
          <cell r="F704">
            <v>0</v>
          </cell>
          <cell r="G704">
            <v>0</v>
          </cell>
          <cell r="H704">
            <v>0</v>
          </cell>
          <cell r="I704">
            <v>0</v>
          </cell>
          <cell r="J704">
            <v>0</v>
          </cell>
          <cell r="L704">
            <v>0</v>
          </cell>
          <cell r="N704">
            <v>0</v>
          </cell>
          <cell r="O704">
            <v>0</v>
          </cell>
          <cell r="P704">
            <v>0</v>
          </cell>
          <cell r="Q704">
            <v>0</v>
          </cell>
          <cell r="R704">
            <v>0</v>
          </cell>
          <cell r="S704">
            <v>0</v>
          </cell>
          <cell r="U704">
            <v>0</v>
          </cell>
          <cell r="V704">
            <v>0</v>
          </cell>
          <cell r="W704">
            <v>0</v>
          </cell>
          <cell r="X704">
            <v>0</v>
          </cell>
          <cell r="Y704">
            <v>0</v>
          </cell>
          <cell r="Z704">
            <v>0</v>
          </cell>
        </row>
        <row r="705">
          <cell r="A705">
            <v>0</v>
          </cell>
          <cell r="B705">
            <v>0</v>
          </cell>
          <cell r="C705">
            <v>1703</v>
          </cell>
          <cell r="E705">
            <v>0</v>
          </cell>
          <cell r="F705">
            <v>0</v>
          </cell>
          <cell r="G705">
            <v>0</v>
          </cell>
          <cell r="H705">
            <v>0</v>
          </cell>
          <cell r="I705">
            <v>0</v>
          </cell>
          <cell r="J705">
            <v>0</v>
          </cell>
          <cell r="L705">
            <v>0</v>
          </cell>
          <cell r="N705">
            <v>0</v>
          </cell>
          <cell r="O705">
            <v>0</v>
          </cell>
          <cell r="P705">
            <v>0</v>
          </cell>
          <cell r="Q705">
            <v>0</v>
          </cell>
          <cell r="R705">
            <v>0</v>
          </cell>
          <cell r="S705">
            <v>0</v>
          </cell>
          <cell r="U705">
            <v>0</v>
          </cell>
          <cell r="V705">
            <v>0</v>
          </cell>
          <cell r="W705">
            <v>0</v>
          </cell>
          <cell r="X705">
            <v>0</v>
          </cell>
          <cell r="Y705">
            <v>0</v>
          </cell>
          <cell r="Z705">
            <v>0</v>
          </cell>
        </row>
        <row r="706">
          <cell r="A706">
            <v>0</v>
          </cell>
          <cell r="B706">
            <v>0</v>
          </cell>
          <cell r="C706">
            <v>1704</v>
          </cell>
          <cell r="E706">
            <v>0</v>
          </cell>
          <cell r="F706">
            <v>0</v>
          </cell>
          <cell r="G706">
            <v>0</v>
          </cell>
          <cell r="H706">
            <v>0</v>
          </cell>
          <cell r="I706">
            <v>0</v>
          </cell>
          <cell r="J706">
            <v>0</v>
          </cell>
          <cell r="L706">
            <v>0</v>
          </cell>
          <cell r="N706">
            <v>0</v>
          </cell>
          <cell r="O706">
            <v>0</v>
          </cell>
          <cell r="P706">
            <v>0</v>
          </cell>
          <cell r="Q706">
            <v>0</v>
          </cell>
          <cell r="R706">
            <v>0</v>
          </cell>
          <cell r="S706">
            <v>0</v>
          </cell>
          <cell r="U706">
            <v>0</v>
          </cell>
          <cell r="V706">
            <v>0</v>
          </cell>
          <cell r="W706">
            <v>0</v>
          </cell>
          <cell r="X706">
            <v>0</v>
          </cell>
          <cell r="Y706">
            <v>0</v>
          </cell>
          <cell r="Z706">
            <v>0</v>
          </cell>
        </row>
        <row r="707">
          <cell r="A707">
            <v>0</v>
          </cell>
          <cell r="B707">
            <v>0</v>
          </cell>
          <cell r="C707">
            <v>1705</v>
          </cell>
          <cell r="E707">
            <v>0</v>
          </cell>
          <cell r="F707">
            <v>0</v>
          </cell>
          <cell r="G707">
            <v>0</v>
          </cell>
          <cell r="H707">
            <v>0</v>
          </cell>
          <cell r="I707">
            <v>0</v>
          </cell>
          <cell r="J707">
            <v>0</v>
          </cell>
          <cell r="L707">
            <v>0</v>
          </cell>
          <cell r="N707">
            <v>0</v>
          </cell>
          <cell r="O707">
            <v>0</v>
          </cell>
          <cell r="P707">
            <v>0</v>
          </cell>
          <cell r="Q707">
            <v>0</v>
          </cell>
          <cell r="R707">
            <v>0</v>
          </cell>
          <cell r="S707">
            <v>0</v>
          </cell>
          <cell r="U707">
            <v>0</v>
          </cell>
          <cell r="V707">
            <v>0</v>
          </cell>
          <cell r="W707">
            <v>0</v>
          </cell>
          <cell r="X707">
            <v>0</v>
          </cell>
          <cell r="Y707">
            <v>0</v>
          </cell>
          <cell r="Z707">
            <v>0</v>
          </cell>
        </row>
        <row r="708">
          <cell r="A708">
            <v>0</v>
          </cell>
          <cell r="B708">
            <v>0</v>
          </cell>
          <cell r="C708">
            <v>1706</v>
          </cell>
          <cell r="E708">
            <v>0</v>
          </cell>
          <cell r="F708">
            <v>0</v>
          </cell>
          <cell r="G708">
            <v>0</v>
          </cell>
          <cell r="H708">
            <v>0</v>
          </cell>
          <cell r="I708">
            <v>0</v>
          </cell>
          <cell r="J708">
            <v>0</v>
          </cell>
          <cell r="L708">
            <v>0</v>
          </cell>
          <cell r="N708">
            <v>0</v>
          </cell>
          <cell r="O708">
            <v>0</v>
          </cell>
          <cell r="P708">
            <v>0</v>
          </cell>
          <cell r="Q708">
            <v>0</v>
          </cell>
          <cell r="R708">
            <v>0</v>
          </cell>
          <cell r="S708">
            <v>0</v>
          </cell>
          <cell r="U708">
            <v>0</v>
          </cell>
          <cell r="V708">
            <v>0</v>
          </cell>
          <cell r="W708">
            <v>0</v>
          </cell>
          <cell r="X708">
            <v>0</v>
          </cell>
          <cell r="Y708">
            <v>0</v>
          </cell>
          <cell r="Z708">
            <v>0</v>
          </cell>
        </row>
        <row r="709">
          <cell r="A709">
            <v>0</v>
          </cell>
          <cell r="B709">
            <v>0</v>
          </cell>
          <cell r="C709">
            <v>1707</v>
          </cell>
          <cell r="E709">
            <v>0</v>
          </cell>
          <cell r="F709">
            <v>0</v>
          </cell>
          <cell r="G709">
            <v>0</v>
          </cell>
          <cell r="H709">
            <v>0</v>
          </cell>
          <cell r="I709">
            <v>0</v>
          </cell>
          <cell r="J709">
            <v>0</v>
          </cell>
          <cell r="L709">
            <v>0</v>
          </cell>
          <cell r="N709">
            <v>0</v>
          </cell>
          <cell r="O709">
            <v>0</v>
          </cell>
          <cell r="P709">
            <v>0</v>
          </cell>
          <cell r="Q709">
            <v>0</v>
          </cell>
          <cell r="R709">
            <v>0</v>
          </cell>
          <cell r="S709">
            <v>0</v>
          </cell>
          <cell r="U709">
            <v>0</v>
          </cell>
          <cell r="V709">
            <v>0</v>
          </cell>
          <cell r="W709">
            <v>0</v>
          </cell>
          <cell r="X709">
            <v>0</v>
          </cell>
          <cell r="Y709">
            <v>0</v>
          </cell>
          <cell r="Z709">
            <v>0</v>
          </cell>
        </row>
        <row r="710">
          <cell r="A710">
            <v>0</v>
          </cell>
          <cell r="B710">
            <v>0</v>
          </cell>
          <cell r="C710">
            <v>1708</v>
          </cell>
          <cell r="E710">
            <v>0</v>
          </cell>
          <cell r="F710">
            <v>0</v>
          </cell>
          <cell r="G710">
            <v>0</v>
          </cell>
          <cell r="H710">
            <v>0</v>
          </cell>
          <cell r="I710">
            <v>0</v>
          </cell>
          <cell r="J710">
            <v>0</v>
          </cell>
          <cell r="L710">
            <v>0</v>
          </cell>
          <cell r="N710">
            <v>0</v>
          </cell>
          <cell r="O710">
            <v>0</v>
          </cell>
          <cell r="P710">
            <v>0</v>
          </cell>
          <cell r="Q710">
            <v>0</v>
          </cell>
          <cell r="R710">
            <v>0</v>
          </cell>
          <cell r="S710">
            <v>0</v>
          </cell>
          <cell r="U710">
            <v>0</v>
          </cell>
          <cell r="V710">
            <v>0</v>
          </cell>
          <cell r="W710">
            <v>0</v>
          </cell>
          <cell r="X710">
            <v>0</v>
          </cell>
          <cell r="Y710">
            <v>0</v>
          </cell>
          <cell r="Z710">
            <v>0</v>
          </cell>
        </row>
        <row r="711">
          <cell r="A711">
            <v>0</v>
          </cell>
          <cell r="B711">
            <v>0</v>
          </cell>
          <cell r="C711">
            <v>1709</v>
          </cell>
          <cell r="E711">
            <v>0</v>
          </cell>
          <cell r="F711">
            <v>0</v>
          </cell>
          <cell r="G711">
            <v>0</v>
          </cell>
          <cell r="H711">
            <v>0</v>
          </cell>
          <cell r="I711">
            <v>0</v>
          </cell>
          <cell r="J711">
            <v>0</v>
          </cell>
          <cell r="L711">
            <v>0</v>
          </cell>
          <cell r="N711">
            <v>0</v>
          </cell>
          <cell r="O711">
            <v>0</v>
          </cell>
          <cell r="P711">
            <v>0</v>
          </cell>
          <cell r="Q711">
            <v>0</v>
          </cell>
          <cell r="R711">
            <v>0</v>
          </cell>
          <cell r="S711">
            <v>0</v>
          </cell>
          <cell r="U711">
            <v>0</v>
          </cell>
          <cell r="V711">
            <v>0</v>
          </cell>
          <cell r="W711">
            <v>0</v>
          </cell>
          <cell r="X711">
            <v>0</v>
          </cell>
          <cell r="Y711">
            <v>0</v>
          </cell>
          <cell r="Z711">
            <v>0</v>
          </cell>
        </row>
        <row r="712">
          <cell r="A712">
            <v>0</v>
          </cell>
          <cell r="B712">
            <v>0</v>
          </cell>
          <cell r="C712">
            <v>1710</v>
          </cell>
          <cell r="E712">
            <v>0</v>
          </cell>
          <cell r="F712">
            <v>0</v>
          </cell>
          <cell r="G712">
            <v>0</v>
          </cell>
          <cell r="H712">
            <v>0</v>
          </cell>
          <cell r="I712">
            <v>0</v>
          </cell>
          <cell r="J712">
            <v>0</v>
          </cell>
          <cell r="L712">
            <v>0</v>
          </cell>
          <cell r="N712">
            <v>0</v>
          </cell>
          <cell r="O712">
            <v>0</v>
          </cell>
          <cell r="P712">
            <v>0</v>
          </cell>
          <cell r="Q712">
            <v>0</v>
          </cell>
          <cell r="R712">
            <v>0</v>
          </cell>
          <cell r="S712">
            <v>0</v>
          </cell>
          <cell r="U712">
            <v>0</v>
          </cell>
          <cell r="V712">
            <v>0</v>
          </cell>
          <cell r="W712">
            <v>0</v>
          </cell>
          <cell r="X712">
            <v>0</v>
          </cell>
          <cell r="Y712">
            <v>0</v>
          </cell>
          <cell r="Z712">
            <v>0</v>
          </cell>
        </row>
        <row r="713">
          <cell r="A713">
            <v>0</v>
          </cell>
          <cell r="B713">
            <v>0</v>
          </cell>
          <cell r="C713">
            <v>1711</v>
          </cell>
          <cell r="E713">
            <v>0</v>
          </cell>
          <cell r="F713">
            <v>0</v>
          </cell>
          <cell r="G713">
            <v>0</v>
          </cell>
          <cell r="H713">
            <v>0</v>
          </cell>
          <cell r="I713">
            <v>0</v>
          </cell>
          <cell r="J713">
            <v>0</v>
          </cell>
          <cell r="L713">
            <v>0</v>
          </cell>
          <cell r="N713">
            <v>0</v>
          </cell>
          <cell r="O713">
            <v>0</v>
          </cell>
          <cell r="P713">
            <v>0</v>
          </cell>
          <cell r="Q713">
            <v>0</v>
          </cell>
          <cell r="R713">
            <v>0</v>
          </cell>
          <cell r="S713">
            <v>0</v>
          </cell>
          <cell r="U713">
            <v>0</v>
          </cell>
          <cell r="V713">
            <v>0</v>
          </cell>
          <cell r="W713">
            <v>0</v>
          </cell>
          <cell r="X713">
            <v>0</v>
          </cell>
          <cell r="Y713">
            <v>0</v>
          </cell>
          <cell r="Z713">
            <v>0</v>
          </cell>
        </row>
        <row r="714">
          <cell r="A714">
            <v>0</v>
          </cell>
          <cell r="B714">
            <v>0</v>
          </cell>
          <cell r="C714">
            <v>1712</v>
          </cell>
          <cell r="E714">
            <v>0</v>
          </cell>
          <cell r="F714">
            <v>0</v>
          </cell>
          <cell r="G714">
            <v>0</v>
          </cell>
          <cell r="H714">
            <v>0</v>
          </cell>
          <cell r="I714">
            <v>0</v>
          </cell>
          <cell r="J714">
            <v>0</v>
          </cell>
          <cell r="L714">
            <v>0</v>
          </cell>
          <cell r="N714">
            <v>0</v>
          </cell>
          <cell r="O714">
            <v>0</v>
          </cell>
          <cell r="P714">
            <v>0</v>
          </cell>
          <cell r="Q714">
            <v>0</v>
          </cell>
          <cell r="R714">
            <v>0</v>
          </cell>
          <cell r="S714">
            <v>0</v>
          </cell>
          <cell r="U714">
            <v>0</v>
          </cell>
          <cell r="V714">
            <v>0</v>
          </cell>
          <cell r="W714">
            <v>0</v>
          </cell>
          <cell r="X714">
            <v>0</v>
          </cell>
          <cell r="Y714">
            <v>0</v>
          </cell>
          <cell r="Z714">
            <v>0</v>
          </cell>
        </row>
        <row r="715">
          <cell r="A715">
            <v>0</v>
          </cell>
          <cell r="B715">
            <v>0</v>
          </cell>
          <cell r="C715">
            <v>1713</v>
          </cell>
          <cell r="E715">
            <v>0</v>
          </cell>
          <cell r="F715">
            <v>0</v>
          </cell>
          <cell r="G715">
            <v>0</v>
          </cell>
          <cell r="H715">
            <v>0</v>
          </cell>
          <cell r="I715">
            <v>0</v>
          </cell>
          <cell r="J715">
            <v>0</v>
          </cell>
          <cell r="L715">
            <v>0</v>
          </cell>
          <cell r="N715">
            <v>0</v>
          </cell>
          <cell r="O715">
            <v>0</v>
          </cell>
          <cell r="P715">
            <v>0</v>
          </cell>
          <cell r="Q715">
            <v>0</v>
          </cell>
          <cell r="R715">
            <v>0</v>
          </cell>
          <cell r="S715">
            <v>0</v>
          </cell>
          <cell r="U715">
            <v>0</v>
          </cell>
          <cell r="V715">
            <v>0</v>
          </cell>
          <cell r="W715">
            <v>0</v>
          </cell>
          <cell r="X715">
            <v>0</v>
          </cell>
          <cell r="Y715">
            <v>0</v>
          </cell>
          <cell r="Z715">
            <v>0</v>
          </cell>
        </row>
        <row r="716">
          <cell r="A716">
            <v>0</v>
          </cell>
          <cell r="B716">
            <v>0</v>
          </cell>
          <cell r="C716">
            <v>1714</v>
          </cell>
          <cell r="E716">
            <v>0</v>
          </cell>
          <cell r="F716">
            <v>0</v>
          </cell>
          <cell r="G716">
            <v>0</v>
          </cell>
          <cell r="H716">
            <v>0</v>
          </cell>
          <cell r="I716">
            <v>0</v>
          </cell>
          <cell r="J716">
            <v>0</v>
          </cell>
          <cell r="L716">
            <v>0</v>
          </cell>
          <cell r="N716">
            <v>0</v>
          </cell>
          <cell r="O716">
            <v>0</v>
          </cell>
          <cell r="P716">
            <v>0</v>
          </cell>
          <cell r="Q716">
            <v>0</v>
          </cell>
          <cell r="R716">
            <v>0</v>
          </cell>
          <cell r="S716">
            <v>0</v>
          </cell>
          <cell r="U716">
            <v>0</v>
          </cell>
          <cell r="V716">
            <v>0</v>
          </cell>
          <cell r="W716">
            <v>0</v>
          </cell>
          <cell r="X716">
            <v>0</v>
          </cell>
          <cell r="Y716">
            <v>0</v>
          </cell>
          <cell r="Z716">
            <v>0</v>
          </cell>
        </row>
        <row r="717">
          <cell r="A717">
            <v>0</v>
          </cell>
          <cell r="B717">
            <v>0</v>
          </cell>
          <cell r="C717">
            <v>1715</v>
          </cell>
          <cell r="E717">
            <v>0</v>
          </cell>
          <cell r="F717">
            <v>0</v>
          </cell>
          <cell r="G717">
            <v>0</v>
          </cell>
          <cell r="H717">
            <v>0</v>
          </cell>
          <cell r="I717">
            <v>0</v>
          </cell>
          <cell r="J717">
            <v>0</v>
          </cell>
          <cell r="L717">
            <v>0</v>
          </cell>
          <cell r="N717">
            <v>0</v>
          </cell>
          <cell r="O717">
            <v>0</v>
          </cell>
          <cell r="P717">
            <v>0</v>
          </cell>
          <cell r="Q717">
            <v>0</v>
          </cell>
          <cell r="R717">
            <v>0</v>
          </cell>
          <cell r="S717">
            <v>0</v>
          </cell>
          <cell r="U717">
            <v>0</v>
          </cell>
          <cell r="V717">
            <v>0</v>
          </cell>
          <cell r="W717">
            <v>0</v>
          </cell>
          <cell r="X717">
            <v>0</v>
          </cell>
          <cell r="Y717">
            <v>0</v>
          </cell>
          <cell r="Z717">
            <v>0</v>
          </cell>
        </row>
        <row r="718">
          <cell r="A718">
            <v>0</v>
          </cell>
          <cell r="B718">
            <v>0</v>
          </cell>
          <cell r="C718">
            <v>1716</v>
          </cell>
          <cell r="E718">
            <v>0</v>
          </cell>
          <cell r="F718">
            <v>0</v>
          </cell>
          <cell r="G718">
            <v>0</v>
          </cell>
          <cell r="H718">
            <v>0</v>
          </cell>
          <cell r="I718">
            <v>0</v>
          </cell>
          <cell r="J718">
            <v>0</v>
          </cell>
          <cell r="L718">
            <v>0</v>
          </cell>
          <cell r="N718">
            <v>0</v>
          </cell>
          <cell r="O718">
            <v>0</v>
          </cell>
          <cell r="P718">
            <v>0</v>
          </cell>
          <cell r="Q718">
            <v>0</v>
          </cell>
          <cell r="R718">
            <v>0</v>
          </cell>
          <cell r="S718">
            <v>0</v>
          </cell>
          <cell r="U718">
            <v>0</v>
          </cell>
          <cell r="V718">
            <v>0</v>
          </cell>
          <cell r="W718">
            <v>0</v>
          </cell>
          <cell r="X718">
            <v>0</v>
          </cell>
          <cell r="Y718">
            <v>0</v>
          </cell>
          <cell r="Z718">
            <v>0</v>
          </cell>
        </row>
        <row r="719">
          <cell r="A719">
            <v>0</v>
          </cell>
          <cell r="B719">
            <v>0</v>
          </cell>
          <cell r="C719">
            <v>1717</v>
          </cell>
          <cell r="E719">
            <v>0</v>
          </cell>
          <cell r="F719">
            <v>0</v>
          </cell>
          <cell r="G719">
            <v>0</v>
          </cell>
          <cell r="H719">
            <v>0</v>
          </cell>
          <cell r="I719">
            <v>0</v>
          </cell>
          <cell r="J719">
            <v>0</v>
          </cell>
          <cell r="L719">
            <v>0</v>
          </cell>
          <cell r="N719">
            <v>0</v>
          </cell>
          <cell r="O719">
            <v>0</v>
          </cell>
          <cell r="P719">
            <v>0</v>
          </cell>
          <cell r="Q719">
            <v>0</v>
          </cell>
          <cell r="R719">
            <v>0</v>
          </cell>
          <cell r="S719">
            <v>0</v>
          </cell>
          <cell r="U719">
            <v>0</v>
          </cell>
          <cell r="V719">
            <v>0</v>
          </cell>
          <cell r="W719">
            <v>0</v>
          </cell>
          <cell r="X719">
            <v>0</v>
          </cell>
          <cell r="Y719">
            <v>0</v>
          </cell>
          <cell r="Z719">
            <v>0</v>
          </cell>
        </row>
        <row r="720">
          <cell r="A720">
            <v>0</v>
          </cell>
          <cell r="B720">
            <v>0</v>
          </cell>
          <cell r="C720">
            <v>1718</v>
          </cell>
          <cell r="E720">
            <v>0</v>
          </cell>
          <cell r="F720">
            <v>0</v>
          </cell>
          <cell r="G720">
            <v>0</v>
          </cell>
          <cell r="H720">
            <v>0</v>
          </cell>
          <cell r="I720">
            <v>0</v>
          </cell>
          <cell r="J720">
            <v>0</v>
          </cell>
          <cell r="L720">
            <v>0</v>
          </cell>
          <cell r="N720">
            <v>0</v>
          </cell>
          <cell r="O720">
            <v>0</v>
          </cell>
          <cell r="P720">
            <v>0</v>
          </cell>
          <cell r="Q720">
            <v>0</v>
          </cell>
          <cell r="R720">
            <v>0</v>
          </cell>
          <cell r="S720">
            <v>0</v>
          </cell>
          <cell r="U720">
            <v>0</v>
          </cell>
          <cell r="V720">
            <v>0</v>
          </cell>
          <cell r="W720">
            <v>0</v>
          </cell>
          <cell r="X720">
            <v>0</v>
          </cell>
          <cell r="Y720">
            <v>0</v>
          </cell>
          <cell r="Z720">
            <v>0</v>
          </cell>
        </row>
        <row r="721">
          <cell r="A721">
            <v>0</v>
          </cell>
          <cell r="B721">
            <v>0</v>
          </cell>
          <cell r="C721">
            <v>1719</v>
          </cell>
          <cell r="E721">
            <v>0</v>
          </cell>
          <cell r="F721">
            <v>0</v>
          </cell>
          <cell r="G721">
            <v>0</v>
          </cell>
          <cell r="H721">
            <v>0</v>
          </cell>
          <cell r="I721">
            <v>0</v>
          </cell>
          <cell r="J721">
            <v>0</v>
          </cell>
          <cell r="L721">
            <v>0</v>
          </cell>
          <cell r="N721">
            <v>0</v>
          </cell>
          <cell r="O721">
            <v>0</v>
          </cell>
          <cell r="P721">
            <v>0</v>
          </cell>
          <cell r="Q721">
            <v>0</v>
          </cell>
          <cell r="R721">
            <v>0</v>
          </cell>
          <cell r="S721">
            <v>0</v>
          </cell>
          <cell r="U721">
            <v>0</v>
          </cell>
          <cell r="V721">
            <v>0</v>
          </cell>
          <cell r="W721">
            <v>0</v>
          </cell>
          <cell r="X721">
            <v>0</v>
          </cell>
          <cell r="Y721">
            <v>0</v>
          </cell>
          <cell r="Z721">
            <v>0</v>
          </cell>
        </row>
        <row r="722">
          <cell r="A722">
            <v>0</v>
          </cell>
          <cell r="B722">
            <v>0</v>
          </cell>
          <cell r="C722">
            <v>1720</v>
          </cell>
          <cell r="E722">
            <v>0</v>
          </cell>
          <cell r="F722">
            <v>0</v>
          </cell>
          <cell r="G722">
            <v>0</v>
          </cell>
          <cell r="H722">
            <v>0</v>
          </cell>
          <cell r="I722">
            <v>0</v>
          </cell>
          <cell r="J722">
            <v>0</v>
          </cell>
          <cell r="L722">
            <v>0</v>
          </cell>
          <cell r="N722">
            <v>0</v>
          </cell>
          <cell r="O722">
            <v>0</v>
          </cell>
          <cell r="P722">
            <v>0</v>
          </cell>
          <cell r="Q722">
            <v>0</v>
          </cell>
          <cell r="R722">
            <v>0</v>
          </cell>
          <cell r="S722">
            <v>0</v>
          </cell>
          <cell r="U722">
            <v>0</v>
          </cell>
          <cell r="V722">
            <v>0</v>
          </cell>
          <cell r="W722">
            <v>0</v>
          </cell>
          <cell r="X722">
            <v>0</v>
          </cell>
          <cell r="Y722">
            <v>0</v>
          </cell>
          <cell r="Z722">
            <v>0</v>
          </cell>
        </row>
        <row r="723">
          <cell r="A723">
            <v>0</v>
          </cell>
          <cell r="B723">
            <v>0</v>
          </cell>
          <cell r="C723">
            <v>1721</v>
          </cell>
          <cell r="E723">
            <v>0</v>
          </cell>
          <cell r="F723">
            <v>0</v>
          </cell>
          <cell r="G723">
            <v>0</v>
          </cell>
          <cell r="H723">
            <v>0</v>
          </cell>
          <cell r="I723">
            <v>0</v>
          </cell>
          <cell r="J723">
            <v>0</v>
          </cell>
          <cell r="L723">
            <v>0</v>
          </cell>
          <cell r="N723">
            <v>0</v>
          </cell>
          <cell r="O723">
            <v>0</v>
          </cell>
          <cell r="P723">
            <v>0</v>
          </cell>
          <cell r="Q723">
            <v>0</v>
          </cell>
          <cell r="R723">
            <v>0</v>
          </cell>
          <cell r="S723">
            <v>0</v>
          </cell>
          <cell r="U723">
            <v>0</v>
          </cell>
          <cell r="V723">
            <v>0</v>
          </cell>
          <cell r="W723">
            <v>0</v>
          </cell>
          <cell r="X723">
            <v>0</v>
          </cell>
          <cell r="Y723">
            <v>0</v>
          </cell>
          <cell r="Z723">
            <v>0</v>
          </cell>
        </row>
        <row r="724">
          <cell r="A724">
            <v>0</v>
          </cell>
          <cell r="B724">
            <v>0</v>
          </cell>
          <cell r="C724">
            <v>1722</v>
          </cell>
          <cell r="E724">
            <v>0</v>
          </cell>
          <cell r="F724">
            <v>0</v>
          </cell>
          <cell r="G724">
            <v>0</v>
          </cell>
          <cell r="H724">
            <v>0</v>
          </cell>
          <cell r="I724">
            <v>0</v>
          </cell>
          <cell r="J724">
            <v>0</v>
          </cell>
          <cell r="L724">
            <v>0</v>
          </cell>
          <cell r="N724">
            <v>0</v>
          </cell>
          <cell r="O724">
            <v>0</v>
          </cell>
          <cell r="P724">
            <v>0</v>
          </cell>
          <cell r="Q724">
            <v>0</v>
          </cell>
          <cell r="R724">
            <v>0</v>
          </cell>
          <cell r="S724">
            <v>0</v>
          </cell>
          <cell r="U724">
            <v>0</v>
          </cell>
          <cell r="V724">
            <v>0</v>
          </cell>
          <cell r="W724">
            <v>0</v>
          </cell>
          <cell r="X724">
            <v>0</v>
          </cell>
          <cell r="Y724">
            <v>0</v>
          </cell>
          <cell r="Z724">
            <v>0</v>
          </cell>
        </row>
        <row r="725">
          <cell r="A725">
            <v>0</v>
          </cell>
          <cell r="B725">
            <v>0</v>
          </cell>
          <cell r="C725">
            <v>1723</v>
          </cell>
          <cell r="E725">
            <v>0</v>
          </cell>
          <cell r="F725">
            <v>0</v>
          </cell>
          <cell r="G725">
            <v>0</v>
          </cell>
          <cell r="H725">
            <v>0</v>
          </cell>
          <cell r="I725">
            <v>0</v>
          </cell>
          <cell r="J725">
            <v>0</v>
          </cell>
          <cell r="L725">
            <v>0</v>
          </cell>
          <cell r="N725">
            <v>0</v>
          </cell>
          <cell r="O725">
            <v>0</v>
          </cell>
          <cell r="P725">
            <v>0</v>
          </cell>
          <cell r="Q725">
            <v>0</v>
          </cell>
          <cell r="R725">
            <v>0</v>
          </cell>
          <cell r="S725">
            <v>0</v>
          </cell>
          <cell r="U725">
            <v>0</v>
          </cell>
          <cell r="V725">
            <v>0</v>
          </cell>
          <cell r="W725">
            <v>0</v>
          </cell>
          <cell r="X725">
            <v>0</v>
          </cell>
          <cell r="Y725">
            <v>0</v>
          </cell>
          <cell r="Z725">
            <v>0</v>
          </cell>
        </row>
        <row r="726">
          <cell r="A726">
            <v>0</v>
          </cell>
          <cell r="B726">
            <v>0</v>
          </cell>
          <cell r="C726">
            <v>1724</v>
          </cell>
          <cell r="E726">
            <v>0</v>
          </cell>
          <cell r="F726">
            <v>0</v>
          </cell>
          <cell r="G726">
            <v>0</v>
          </cell>
          <cell r="H726">
            <v>0</v>
          </cell>
          <cell r="I726">
            <v>0</v>
          </cell>
          <cell r="J726">
            <v>0</v>
          </cell>
          <cell r="L726">
            <v>0</v>
          </cell>
          <cell r="N726">
            <v>0</v>
          </cell>
          <cell r="O726">
            <v>0</v>
          </cell>
          <cell r="P726">
            <v>0</v>
          </cell>
          <cell r="Q726">
            <v>0</v>
          </cell>
          <cell r="R726">
            <v>0</v>
          </cell>
          <cell r="S726">
            <v>0</v>
          </cell>
          <cell r="U726">
            <v>0</v>
          </cell>
          <cell r="V726">
            <v>0</v>
          </cell>
          <cell r="W726">
            <v>0</v>
          </cell>
          <cell r="X726">
            <v>0</v>
          </cell>
          <cell r="Y726">
            <v>0</v>
          </cell>
          <cell r="Z726">
            <v>0</v>
          </cell>
        </row>
        <row r="727">
          <cell r="A727">
            <v>0</v>
          </cell>
          <cell r="B727">
            <v>0</v>
          </cell>
          <cell r="C727">
            <v>1725</v>
          </cell>
          <cell r="E727">
            <v>0</v>
          </cell>
          <cell r="F727">
            <v>0</v>
          </cell>
          <cell r="G727">
            <v>0</v>
          </cell>
          <cell r="H727">
            <v>0</v>
          </cell>
          <cell r="I727">
            <v>0</v>
          </cell>
          <cell r="J727">
            <v>0</v>
          </cell>
          <cell r="L727">
            <v>0</v>
          </cell>
          <cell r="N727">
            <v>0</v>
          </cell>
          <cell r="O727">
            <v>0</v>
          </cell>
          <cell r="P727">
            <v>0</v>
          </cell>
          <cell r="Q727">
            <v>0</v>
          </cell>
          <cell r="R727">
            <v>0</v>
          </cell>
          <cell r="S727">
            <v>0</v>
          </cell>
          <cell r="U727">
            <v>0</v>
          </cell>
          <cell r="V727">
            <v>0</v>
          </cell>
          <cell r="W727">
            <v>0</v>
          </cell>
          <cell r="X727">
            <v>0</v>
          </cell>
          <cell r="Y727">
            <v>0</v>
          </cell>
          <cell r="Z727">
            <v>0</v>
          </cell>
        </row>
        <row r="728">
          <cell r="A728">
            <v>0</v>
          </cell>
          <cell r="B728">
            <v>0</v>
          </cell>
          <cell r="C728">
            <v>1726</v>
          </cell>
          <cell r="E728">
            <v>0</v>
          </cell>
          <cell r="F728">
            <v>0</v>
          </cell>
          <cell r="G728">
            <v>0</v>
          </cell>
          <cell r="H728">
            <v>0</v>
          </cell>
          <cell r="I728">
            <v>0</v>
          </cell>
          <cell r="J728">
            <v>0</v>
          </cell>
          <cell r="L728">
            <v>0</v>
          </cell>
          <cell r="N728">
            <v>0</v>
          </cell>
          <cell r="O728">
            <v>0</v>
          </cell>
          <cell r="P728">
            <v>0</v>
          </cell>
          <cell r="Q728">
            <v>0</v>
          </cell>
          <cell r="R728">
            <v>0</v>
          </cell>
          <cell r="S728">
            <v>0</v>
          </cell>
          <cell r="U728">
            <v>0</v>
          </cell>
          <cell r="V728">
            <v>0</v>
          </cell>
          <cell r="W728">
            <v>0</v>
          </cell>
          <cell r="X728">
            <v>0</v>
          </cell>
          <cell r="Y728">
            <v>0</v>
          </cell>
          <cell r="Z728">
            <v>0</v>
          </cell>
        </row>
        <row r="729">
          <cell r="A729">
            <v>0</v>
          </cell>
          <cell r="B729">
            <v>0</v>
          </cell>
          <cell r="C729">
            <v>1727</v>
          </cell>
          <cell r="E729">
            <v>0</v>
          </cell>
          <cell r="F729">
            <v>0</v>
          </cell>
          <cell r="G729">
            <v>0</v>
          </cell>
          <cell r="H729">
            <v>0</v>
          </cell>
          <cell r="I729">
            <v>0</v>
          </cell>
          <cell r="J729">
            <v>0</v>
          </cell>
          <cell r="L729">
            <v>0</v>
          </cell>
          <cell r="N729">
            <v>0</v>
          </cell>
          <cell r="O729">
            <v>0</v>
          </cell>
          <cell r="P729">
            <v>0</v>
          </cell>
          <cell r="Q729">
            <v>0</v>
          </cell>
          <cell r="R729">
            <v>0</v>
          </cell>
          <cell r="S729">
            <v>0</v>
          </cell>
          <cell r="U729">
            <v>0</v>
          </cell>
          <cell r="V729">
            <v>0</v>
          </cell>
          <cell r="W729">
            <v>0</v>
          </cell>
          <cell r="X729">
            <v>0</v>
          </cell>
          <cell r="Y729">
            <v>0</v>
          </cell>
          <cell r="Z729">
            <v>0</v>
          </cell>
        </row>
        <row r="730">
          <cell r="A730">
            <v>0</v>
          </cell>
          <cell r="B730">
            <v>0</v>
          </cell>
          <cell r="C730">
            <v>1728</v>
          </cell>
          <cell r="E730">
            <v>0</v>
          </cell>
          <cell r="F730">
            <v>0</v>
          </cell>
          <cell r="G730">
            <v>0</v>
          </cell>
          <cell r="H730">
            <v>0</v>
          </cell>
          <cell r="I730">
            <v>0</v>
          </cell>
          <cell r="J730">
            <v>0</v>
          </cell>
          <cell r="L730">
            <v>0</v>
          </cell>
          <cell r="N730">
            <v>0</v>
          </cell>
          <cell r="O730">
            <v>0</v>
          </cell>
          <cell r="P730">
            <v>0</v>
          </cell>
          <cell r="Q730">
            <v>0</v>
          </cell>
          <cell r="R730">
            <v>0</v>
          </cell>
          <cell r="S730">
            <v>0</v>
          </cell>
          <cell r="U730">
            <v>0</v>
          </cell>
          <cell r="V730">
            <v>0</v>
          </cell>
          <cell r="W730">
            <v>0</v>
          </cell>
          <cell r="X730">
            <v>0</v>
          </cell>
          <cell r="Y730">
            <v>0</v>
          </cell>
          <cell r="Z730">
            <v>0</v>
          </cell>
        </row>
        <row r="731">
          <cell r="A731">
            <v>0</v>
          </cell>
          <cell r="B731">
            <v>0</v>
          </cell>
          <cell r="C731">
            <v>1729</v>
          </cell>
          <cell r="E731">
            <v>0</v>
          </cell>
          <cell r="F731">
            <v>0</v>
          </cell>
          <cell r="G731">
            <v>0</v>
          </cell>
          <cell r="H731">
            <v>0</v>
          </cell>
          <cell r="I731">
            <v>0</v>
          </cell>
          <cell r="J731">
            <v>0</v>
          </cell>
          <cell r="L731">
            <v>0</v>
          </cell>
          <cell r="N731">
            <v>0</v>
          </cell>
          <cell r="O731">
            <v>0</v>
          </cell>
          <cell r="P731">
            <v>0</v>
          </cell>
          <cell r="Q731">
            <v>0</v>
          </cell>
          <cell r="R731">
            <v>0</v>
          </cell>
          <cell r="S731">
            <v>0</v>
          </cell>
          <cell r="U731">
            <v>0</v>
          </cell>
          <cell r="V731">
            <v>0</v>
          </cell>
          <cell r="W731">
            <v>0</v>
          </cell>
          <cell r="X731">
            <v>0</v>
          </cell>
          <cell r="Y731">
            <v>0</v>
          </cell>
          <cell r="Z731">
            <v>0</v>
          </cell>
        </row>
        <row r="732">
          <cell r="A732">
            <v>0</v>
          </cell>
          <cell r="B732">
            <v>0</v>
          </cell>
          <cell r="C732">
            <v>1730</v>
          </cell>
          <cell r="E732">
            <v>0</v>
          </cell>
          <cell r="F732">
            <v>0</v>
          </cell>
          <cell r="G732">
            <v>0</v>
          </cell>
          <cell r="H732">
            <v>0</v>
          </cell>
          <cell r="I732">
            <v>0</v>
          </cell>
          <cell r="J732">
            <v>0</v>
          </cell>
          <cell r="L732">
            <v>0</v>
          </cell>
          <cell r="N732">
            <v>0</v>
          </cell>
          <cell r="O732">
            <v>0</v>
          </cell>
          <cell r="P732">
            <v>0</v>
          </cell>
          <cell r="Q732">
            <v>0</v>
          </cell>
          <cell r="R732">
            <v>0</v>
          </cell>
          <cell r="S732">
            <v>0</v>
          </cell>
          <cell r="U732">
            <v>0</v>
          </cell>
          <cell r="V732">
            <v>0</v>
          </cell>
          <cell r="W732">
            <v>0</v>
          </cell>
          <cell r="X732">
            <v>0</v>
          </cell>
          <cell r="Y732">
            <v>0</v>
          </cell>
          <cell r="Z732">
            <v>0</v>
          </cell>
        </row>
        <row r="733">
          <cell r="A733">
            <v>0</v>
          </cell>
          <cell r="B733">
            <v>0</v>
          </cell>
          <cell r="C733">
            <v>1731</v>
          </cell>
          <cell r="E733">
            <v>0</v>
          </cell>
          <cell r="F733">
            <v>0</v>
          </cell>
          <cell r="G733">
            <v>0</v>
          </cell>
          <cell r="H733">
            <v>0</v>
          </cell>
          <cell r="I733">
            <v>0</v>
          </cell>
          <cell r="J733">
            <v>0</v>
          </cell>
          <cell r="L733">
            <v>0</v>
          </cell>
          <cell r="N733">
            <v>0</v>
          </cell>
          <cell r="O733">
            <v>0</v>
          </cell>
          <cell r="P733">
            <v>0</v>
          </cell>
          <cell r="Q733">
            <v>0</v>
          </cell>
          <cell r="R733">
            <v>0</v>
          </cell>
          <cell r="S733">
            <v>0</v>
          </cell>
          <cell r="U733">
            <v>0</v>
          </cell>
          <cell r="V733">
            <v>0</v>
          </cell>
          <cell r="W733">
            <v>0</v>
          </cell>
          <cell r="X733">
            <v>0</v>
          </cell>
          <cell r="Y733">
            <v>0</v>
          </cell>
          <cell r="Z733">
            <v>0</v>
          </cell>
        </row>
        <row r="734">
          <cell r="A734">
            <v>0</v>
          </cell>
          <cell r="B734">
            <v>0</v>
          </cell>
          <cell r="C734">
            <v>1732</v>
          </cell>
          <cell r="E734">
            <v>0</v>
          </cell>
          <cell r="F734">
            <v>0</v>
          </cell>
          <cell r="G734">
            <v>0</v>
          </cell>
          <cell r="H734">
            <v>0</v>
          </cell>
          <cell r="I734">
            <v>0</v>
          </cell>
          <cell r="J734">
            <v>0</v>
          </cell>
          <cell r="L734">
            <v>0</v>
          </cell>
          <cell r="N734">
            <v>0</v>
          </cell>
          <cell r="O734">
            <v>0</v>
          </cell>
          <cell r="P734">
            <v>0</v>
          </cell>
          <cell r="Q734">
            <v>0</v>
          </cell>
          <cell r="R734">
            <v>0</v>
          </cell>
          <cell r="S734">
            <v>0</v>
          </cell>
          <cell r="U734">
            <v>0</v>
          </cell>
          <cell r="V734">
            <v>0</v>
          </cell>
          <cell r="W734">
            <v>0</v>
          </cell>
          <cell r="X734">
            <v>0</v>
          </cell>
          <cell r="Y734">
            <v>0</v>
          </cell>
          <cell r="Z734">
            <v>0</v>
          </cell>
        </row>
        <row r="735">
          <cell r="A735">
            <v>0</v>
          </cell>
          <cell r="B735">
            <v>0</v>
          </cell>
          <cell r="C735">
            <v>1733</v>
          </cell>
          <cell r="E735">
            <v>0</v>
          </cell>
          <cell r="F735">
            <v>0</v>
          </cell>
          <cell r="G735">
            <v>0</v>
          </cell>
          <cell r="H735">
            <v>0</v>
          </cell>
          <cell r="I735">
            <v>0</v>
          </cell>
          <cell r="J735">
            <v>0</v>
          </cell>
          <cell r="L735">
            <v>0</v>
          </cell>
          <cell r="N735">
            <v>0</v>
          </cell>
          <cell r="O735">
            <v>0</v>
          </cell>
          <cell r="P735">
            <v>0</v>
          </cell>
          <cell r="Q735">
            <v>0</v>
          </cell>
          <cell r="R735">
            <v>0</v>
          </cell>
          <cell r="S735">
            <v>0</v>
          </cell>
          <cell r="U735">
            <v>0</v>
          </cell>
          <cell r="V735">
            <v>0</v>
          </cell>
          <cell r="W735">
            <v>0</v>
          </cell>
          <cell r="X735">
            <v>0</v>
          </cell>
          <cell r="Y735">
            <v>0</v>
          </cell>
          <cell r="Z735">
            <v>0</v>
          </cell>
        </row>
        <row r="736">
          <cell r="A736">
            <v>0</v>
          </cell>
          <cell r="B736">
            <v>0</v>
          </cell>
          <cell r="C736">
            <v>1734</v>
          </cell>
          <cell r="E736">
            <v>0</v>
          </cell>
          <cell r="F736">
            <v>0</v>
          </cell>
          <cell r="G736">
            <v>0</v>
          </cell>
          <cell r="H736">
            <v>0</v>
          </cell>
          <cell r="I736">
            <v>0</v>
          </cell>
          <cell r="J736">
            <v>0</v>
          </cell>
          <cell r="L736">
            <v>0</v>
          </cell>
          <cell r="N736">
            <v>0</v>
          </cell>
          <cell r="O736">
            <v>0</v>
          </cell>
          <cell r="P736">
            <v>0</v>
          </cell>
          <cell r="Q736">
            <v>0</v>
          </cell>
          <cell r="R736">
            <v>0</v>
          </cell>
          <cell r="S736">
            <v>0</v>
          </cell>
          <cell r="U736">
            <v>0</v>
          </cell>
          <cell r="V736">
            <v>0</v>
          </cell>
          <cell r="W736">
            <v>0</v>
          </cell>
          <cell r="X736">
            <v>0</v>
          </cell>
          <cell r="Y736">
            <v>0</v>
          </cell>
          <cell r="Z736">
            <v>0</v>
          </cell>
        </row>
        <row r="737">
          <cell r="A737">
            <v>0</v>
          </cell>
          <cell r="B737">
            <v>0</v>
          </cell>
          <cell r="C737">
            <v>1735</v>
          </cell>
          <cell r="E737">
            <v>0</v>
          </cell>
          <cell r="F737">
            <v>0</v>
          </cell>
          <cell r="G737">
            <v>0</v>
          </cell>
          <cell r="H737">
            <v>0</v>
          </cell>
          <cell r="I737">
            <v>0</v>
          </cell>
          <cell r="J737">
            <v>0</v>
          </cell>
          <cell r="L737">
            <v>0</v>
          </cell>
          <cell r="N737">
            <v>0</v>
          </cell>
          <cell r="O737">
            <v>0</v>
          </cell>
          <cell r="P737">
            <v>0</v>
          </cell>
          <cell r="Q737">
            <v>0</v>
          </cell>
          <cell r="R737">
            <v>0</v>
          </cell>
          <cell r="S737">
            <v>0</v>
          </cell>
          <cell r="U737">
            <v>0</v>
          </cell>
          <cell r="V737">
            <v>0</v>
          </cell>
          <cell r="W737">
            <v>0</v>
          </cell>
          <cell r="X737">
            <v>0</v>
          </cell>
          <cell r="Y737">
            <v>0</v>
          </cell>
          <cell r="Z737">
            <v>0</v>
          </cell>
        </row>
        <row r="738">
          <cell r="A738">
            <v>0</v>
          </cell>
          <cell r="B738">
            <v>0</v>
          </cell>
          <cell r="C738">
            <v>1736</v>
          </cell>
          <cell r="E738">
            <v>0</v>
          </cell>
          <cell r="F738">
            <v>0</v>
          </cell>
          <cell r="G738">
            <v>0</v>
          </cell>
          <cell r="H738">
            <v>0</v>
          </cell>
          <cell r="I738">
            <v>0</v>
          </cell>
          <cell r="J738">
            <v>0</v>
          </cell>
          <cell r="L738">
            <v>0</v>
          </cell>
          <cell r="N738">
            <v>0</v>
          </cell>
          <cell r="O738">
            <v>0</v>
          </cell>
          <cell r="P738">
            <v>0</v>
          </cell>
          <cell r="Q738">
            <v>0</v>
          </cell>
          <cell r="R738">
            <v>0</v>
          </cell>
          <cell r="S738">
            <v>0</v>
          </cell>
          <cell r="U738">
            <v>0</v>
          </cell>
          <cell r="V738">
            <v>0</v>
          </cell>
          <cell r="W738">
            <v>0</v>
          </cell>
          <cell r="X738">
            <v>0</v>
          </cell>
          <cell r="Y738">
            <v>0</v>
          </cell>
          <cell r="Z738">
            <v>0</v>
          </cell>
        </row>
        <row r="739">
          <cell r="A739">
            <v>0</v>
          </cell>
          <cell r="B739">
            <v>0</v>
          </cell>
          <cell r="C739">
            <v>1737</v>
          </cell>
          <cell r="E739">
            <v>0</v>
          </cell>
          <cell r="F739">
            <v>0</v>
          </cell>
          <cell r="G739">
            <v>0</v>
          </cell>
          <cell r="H739">
            <v>0</v>
          </cell>
          <cell r="I739">
            <v>0</v>
          </cell>
          <cell r="J739">
            <v>0</v>
          </cell>
          <cell r="L739">
            <v>0</v>
          </cell>
          <cell r="N739">
            <v>0</v>
          </cell>
          <cell r="O739">
            <v>0</v>
          </cell>
          <cell r="P739">
            <v>0</v>
          </cell>
          <cell r="Q739">
            <v>0</v>
          </cell>
          <cell r="R739">
            <v>0</v>
          </cell>
          <cell r="S739">
            <v>0</v>
          </cell>
          <cell r="U739">
            <v>0</v>
          </cell>
          <cell r="V739">
            <v>0</v>
          </cell>
          <cell r="W739">
            <v>0</v>
          </cell>
          <cell r="X739">
            <v>0</v>
          </cell>
          <cell r="Y739">
            <v>0</v>
          </cell>
          <cell r="Z739">
            <v>0</v>
          </cell>
        </row>
        <row r="740">
          <cell r="A740">
            <v>0</v>
          </cell>
          <cell r="B740">
            <v>0</v>
          </cell>
          <cell r="C740">
            <v>1738</v>
          </cell>
          <cell r="E740">
            <v>0</v>
          </cell>
          <cell r="F740">
            <v>0</v>
          </cell>
          <cell r="G740">
            <v>0</v>
          </cell>
          <cell r="H740">
            <v>0</v>
          </cell>
          <cell r="I740">
            <v>0</v>
          </cell>
          <cell r="J740">
            <v>0</v>
          </cell>
          <cell r="L740">
            <v>0</v>
          </cell>
          <cell r="N740">
            <v>0</v>
          </cell>
          <cell r="O740">
            <v>0</v>
          </cell>
          <cell r="P740">
            <v>0</v>
          </cell>
          <cell r="Q740">
            <v>0</v>
          </cell>
          <cell r="R740">
            <v>0</v>
          </cell>
          <cell r="S740">
            <v>0</v>
          </cell>
          <cell r="U740">
            <v>0</v>
          </cell>
          <cell r="V740">
            <v>0</v>
          </cell>
          <cell r="W740">
            <v>0</v>
          </cell>
          <cell r="X740">
            <v>0</v>
          </cell>
          <cell r="Y740">
            <v>0</v>
          </cell>
          <cell r="Z740">
            <v>0</v>
          </cell>
        </row>
        <row r="741">
          <cell r="A741">
            <v>0</v>
          </cell>
          <cell r="B741">
            <v>0</v>
          </cell>
          <cell r="C741">
            <v>1739</v>
          </cell>
          <cell r="E741">
            <v>0</v>
          </cell>
          <cell r="F741">
            <v>0</v>
          </cell>
          <cell r="G741">
            <v>0</v>
          </cell>
          <cell r="H741">
            <v>0</v>
          </cell>
          <cell r="I741">
            <v>0</v>
          </cell>
          <cell r="J741">
            <v>0</v>
          </cell>
          <cell r="L741">
            <v>0</v>
          </cell>
          <cell r="N741">
            <v>0</v>
          </cell>
          <cell r="O741">
            <v>0</v>
          </cell>
          <cell r="P741">
            <v>0</v>
          </cell>
          <cell r="Q741">
            <v>0</v>
          </cell>
          <cell r="R741">
            <v>0</v>
          </cell>
          <cell r="S741">
            <v>0</v>
          </cell>
          <cell r="U741">
            <v>0</v>
          </cell>
          <cell r="V741">
            <v>0</v>
          </cell>
          <cell r="W741">
            <v>0</v>
          </cell>
          <cell r="X741">
            <v>0</v>
          </cell>
          <cell r="Y741">
            <v>0</v>
          </cell>
          <cell r="Z741">
            <v>0</v>
          </cell>
        </row>
        <row r="742">
          <cell r="A742">
            <v>0</v>
          </cell>
          <cell r="B742">
            <v>0</v>
          </cell>
          <cell r="C742">
            <v>1740</v>
          </cell>
          <cell r="E742">
            <v>0</v>
          </cell>
          <cell r="F742">
            <v>0</v>
          </cell>
          <cell r="G742">
            <v>0</v>
          </cell>
          <cell r="H742">
            <v>0</v>
          </cell>
          <cell r="I742">
            <v>0</v>
          </cell>
          <cell r="J742">
            <v>0</v>
          </cell>
          <cell r="L742">
            <v>0</v>
          </cell>
          <cell r="N742">
            <v>0</v>
          </cell>
          <cell r="O742">
            <v>0</v>
          </cell>
          <cell r="P742">
            <v>0</v>
          </cell>
          <cell r="Q742">
            <v>0</v>
          </cell>
          <cell r="R742">
            <v>0</v>
          </cell>
          <cell r="S742">
            <v>0</v>
          </cell>
          <cell r="U742">
            <v>0</v>
          </cell>
          <cell r="V742">
            <v>0</v>
          </cell>
          <cell r="W742">
            <v>0</v>
          </cell>
          <cell r="X742">
            <v>0</v>
          </cell>
          <cell r="Y742">
            <v>0</v>
          </cell>
          <cell r="Z742">
            <v>0</v>
          </cell>
        </row>
        <row r="743">
          <cell r="A743">
            <v>0</v>
          </cell>
          <cell r="B743">
            <v>0</v>
          </cell>
          <cell r="C743">
            <v>1741</v>
          </cell>
          <cell r="E743">
            <v>0</v>
          </cell>
          <cell r="F743">
            <v>0</v>
          </cell>
          <cell r="G743">
            <v>0</v>
          </cell>
          <cell r="H743">
            <v>0</v>
          </cell>
          <cell r="I743">
            <v>0</v>
          </cell>
          <cell r="J743">
            <v>0</v>
          </cell>
          <cell r="L743">
            <v>0</v>
          </cell>
          <cell r="N743">
            <v>0</v>
          </cell>
          <cell r="O743">
            <v>0</v>
          </cell>
          <cell r="P743">
            <v>0</v>
          </cell>
          <cell r="Q743">
            <v>0</v>
          </cell>
          <cell r="R743">
            <v>0</v>
          </cell>
          <cell r="S743">
            <v>0</v>
          </cell>
          <cell r="U743">
            <v>0</v>
          </cell>
          <cell r="V743">
            <v>0</v>
          </cell>
          <cell r="W743">
            <v>0</v>
          </cell>
          <cell r="X743">
            <v>0</v>
          </cell>
          <cell r="Y743">
            <v>0</v>
          </cell>
          <cell r="Z743">
            <v>0</v>
          </cell>
        </row>
        <row r="744">
          <cell r="A744">
            <v>0</v>
          </cell>
          <cell r="B744">
            <v>0</v>
          </cell>
          <cell r="C744">
            <v>1742</v>
          </cell>
          <cell r="E744">
            <v>0</v>
          </cell>
          <cell r="F744">
            <v>0</v>
          </cell>
          <cell r="G744">
            <v>0</v>
          </cell>
          <cell r="H744">
            <v>0</v>
          </cell>
          <cell r="I744">
            <v>0</v>
          </cell>
          <cell r="J744">
            <v>0</v>
          </cell>
          <cell r="L744">
            <v>0</v>
          </cell>
          <cell r="N744">
            <v>0</v>
          </cell>
          <cell r="O744">
            <v>0</v>
          </cell>
          <cell r="P744">
            <v>0</v>
          </cell>
          <cell r="Q744">
            <v>0</v>
          </cell>
          <cell r="R744">
            <v>0</v>
          </cell>
          <cell r="S744">
            <v>0</v>
          </cell>
          <cell r="U744">
            <v>0</v>
          </cell>
          <cell r="V744">
            <v>0</v>
          </cell>
          <cell r="W744">
            <v>0</v>
          </cell>
          <cell r="X744">
            <v>0</v>
          </cell>
          <cell r="Y744">
            <v>0</v>
          </cell>
          <cell r="Z744">
            <v>0</v>
          </cell>
        </row>
        <row r="745">
          <cell r="A745">
            <v>0</v>
          </cell>
          <cell r="B745">
            <v>0</v>
          </cell>
          <cell r="C745">
            <v>1743</v>
          </cell>
          <cell r="E745">
            <v>0</v>
          </cell>
          <cell r="F745">
            <v>0</v>
          </cell>
          <cell r="G745">
            <v>0</v>
          </cell>
          <cell r="H745">
            <v>0</v>
          </cell>
          <cell r="I745">
            <v>0</v>
          </cell>
          <cell r="J745">
            <v>0</v>
          </cell>
          <cell r="L745">
            <v>0</v>
          </cell>
          <cell r="N745">
            <v>0</v>
          </cell>
          <cell r="O745">
            <v>0</v>
          </cell>
          <cell r="P745">
            <v>0</v>
          </cell>
          <cell r="Q745">
            <v>0</v>
          </cell>
          <cell r="R745">
            <v>0</v>
          </cell>
          <cell r="S745">
            <v>0</v>
          </cell>
          <cell r="U745">
            <v>0</v>
          </cell>
          <cell r="V745">
            <v>0</v>
          </cell>
          <cell r="W745">
            <v>0</v>
          </cell>
          <cell r="X745">
            <v>0</v>
          </cell>
          <cell r="Y745">
            <v>0</v>
          </cell>
          <cell r="Z745">
            <v>0</v>
          </cell>
        </row>
        <row r="746">
          <cell r="A746">
            <v>0</v>
          </cell>
          <cell r="B746">
            <v>0</v>
          </cell>
          <cell r="C746">
            <v>1744</v>
          </cell>
          <cell r="E746">
            <v>0</v>
          </cell>
          <cell r="F746">
            <v>0</v>
          </cell>
          <cell r="G746">
            <v>0</v>
          </cell>
          <cell r="H746">
            <v>0</v>
          </cell>
          <cell r="I746">
            <v>0</v>
          </cell>
          <cell r="J746">
            <v>0</v>
          </cell>
          <cell r="L746">
            <v>0</v>
          </cell>
          <cell r="N746">
            <v>0</v>
          </cell>
          <cell r="O746">
            <v>0</v>
          </cell>
          <cell r="P746">
            <v>0</v>
          </cell>
          <cell r="Q746">
            <v>0</v>
          </cell>
          <cell r="R746">
            <v>0</v>
          </cell>
          <cell r="S746">
            <v>0</v>
          </cell>
          <cell r="U746">
            <v>0</v>
          </cell>
          <cell r="V746">
            <v>0</v>
          </cell>
          <cell r="W746">
            <v>0</v>
          </cell>
          <cell r="X746">
            <v>0</v>
          </cell>
          <cell r="Y746">
            <v>0</v>
          </cell>
          <cell r="Z746">
            <v>0</v>
          </cell>
        </row>
        <row r="747">
          <cell r="A747">
            <v>0</v>
          </cell>
          <cell r="B747">
            <v>0</v>
          </cell>
          <cell r="C747">
            <v>1745</v>
          </cell>
          <cell r="E747">
            <v>0</v>
          </cell>
          <cell r="F747">
            <v>0</v>
          </cell>
          <cell r="G747">
            <v>0</v>
          </cell>
          <cell r="H747">
            <v>0</v>
          </cell>
          <cell r="I747">
            <v>0</v>
          </cell>
          <cell r="J747">
            <v>0</v>
          </cell>
          <cell r="L747">
            <v>0</v>
          </cell>
          <cell r="N747">
            <v>0</v>
          </cell>
          <cell r="O747">
            <v>0</v>
          </cell>
          <cell r="P747">
            <v>0</v>
          </cell>
          <cell r="Q747">
            <v>0</v>
          </cell>
          <cell r="R747">
            <v>0</v>
          </cell>
          <cell r="S747">
            <v>0</v>
          </cell>
          <cell r="U747">
            <v>0</v>
          </cell>
          <cell r="V747">
            <v>0</v>
          </cell>
          <cell r="W747">
            <v>0</v>
          </cell>
          <cell r="X747">
            <v>0</v>
          </cell>
          <cell r="Y747">
            <v>0</v>
          </cell>
          <cell r="Z747">
            <v>0</v>
          </cell>
        </row>
        <row r="748">
          <cell r="A748">
            <v>0</v>
          </cell>
          <cell r="B748">
            <v>0</v>
          </cell>
          <cell r="C748">
            <v>1746</v>
          </cell>
          <cell r="E748">
            <v>0</v>
          </cell>
          <cell r="F748">
            <v>0</v>
          </cell>
          <cell r="G748">
            <v>0</v>
          </cell>
          <cell r="H748">
            <v>0</v>
          </cell>
          <cell r="I748">
            <v>0</v>
          </cell>
          <cell r="J748">
            <v>0</v>
          </cell>
          <cell r="L748">
            <v>0</v>
          </cell>
          <cell r="N748">
            <v>0</v>
          </cell>
          <cell r="O748">
            <v>0</v>
          </cell>
          <cell r="P748">
            <v>0</v>
          </cell>
          <cell r="Q748">
            <v>0</v>
          </cell>
          <cell r="R748">
            <v>0</v>
          </cell>
          <cell r="S748">
            <v>0</v>
          </cell>
          <cell r="U748">
            <v>0</v>
          </cell>
          <cell r="V748">
            <v>0</v>
          </cell>
          <cell r="W748">
            <v>0</v>
          </cell>
          <cell r="X748">
            <v>0</v>
          </cell>
          <cell r="Y748">
            <v>0</v>
          </cell>
          <cell r="Z748">
            <v>0</v>
          </cell>
        </row>
        <row r="749">
          <cell r="A749">
            <v>0</v>
          </cell>
          <cell r="B749">
            <v>0</v>
          </cell>
          <cell r="C749">
            <v>1747</v>
          </cell>
          <cell r="E749">
            <v>0</v>
          </cell>
          <cell r="F749">
            <v>0</v>
          </cell>
          <cell r="G749">
            <v>0</v>
          </cell>
          <cell r="H749">
            <v>0</v>
          </cell>
          <cell r="I749">
            <v>0</v>
          </cell>
          <cell r="J749">
            <v>0</v>
          </cell>
          <cell r="L749">
            <v>0</v>
          </cell>
          <cell r="N749">
            <v>0</v>
          </cell>
          <cell r="O749">
            <v>0</v>
          </cell>
          <cell r="P749">
            <v>0</v>
          </cell>
          <cell r="Q749">
            <v>0</v>
          </cell>
          <cell r="R749">
            <v>0</v>
          </cell>
          <cell r="S749">
            <v>0</v>
          </cell>
          <cell r="U749">
            <v>0</v>
          </cell>
          <cell r="V749">
            <v>0</v>
          </cell>
          <cell r="W749">
            <v>0</v>
          </cell>
          <cell r="X749">
            <v>0</v>
          </cell>
          <cell r="Y749">
            <v>0</v>
          </cell>
          <cell r="Z749">
            <v>0</v>
          </cell>
        </row>
        <row r="750">
          <cell r="A750">
            <v>0</v>
          </cell>
          <cell r="B750">
            <v>0</v>
          </cell>
          <cell r="C750">
            <v>1748</v>
          </cell>
          <cell r="E750">
            <v>0</v>
          </cell>
          <cell r="F750">
            <v>0</v>
          </cell>
          <cell r="G750">
            <v>0</v>
          </cell>
          <cell r="H750">
            <v>0</v>
          </cell>
          <cell r="I750">
            <v>0</v>
          </cell>
          <cell r="J750">
            <v>0</v>
          </cell>
          <cell r="L750">
            <v>0</v>
          </cell>
          <cell r="N750">
            <v>0</v>
          </cell>
          <cell r="O750">
            <v>0</v>
          </cell>
          <cell r="P750">
            <v>0</v>
          </cell>
          <cell r="Q750">
            <v>0</v>
          </cell>
          <cell r="R750">
            <v>0</v>
          </cell>
          <cell r="S750">
            <v>0</v>
          </cell>
          <cell r="U750">
            <v>0</v>
          </cell>
          <cell r="V750">
            <v>0</v>
          </cell>
          <cell r="W750">
            <v>0</v>
          </cell>
          <cell r="X750">
            <v>0</v>
          </cell>
          <cell r="Y750">
            <v>0</v>
          </cell>
          <cell r="Z750">
            <v>0</v>
          </cell>
        </row>
        <row r="751">
          <cell r="A751">
            <v>0</v>
          </cell>
          <cell r="B751">
            <v>0</v>
          </cell>
          <cell r="C751">
            <v>1749</v>
          </cell>
          <cell r="E751">
            <v>0</v>
          </cell>
          <cell r="F751">
            <v>0</v>
          </cell>
          <cell r="G751">
            <v>0</v>
          </cell>
          <cell r="H751">
            <v>0</v>
          </cell>
          <cell r="I751">
            <v>0</v>
          </cell>
          <cell r="J751">
            <v>0</v>
          </cell>
          <cell r="L751">
            <v>0</v>
          </cell>
          <cell r="N751">
            <v>0</v>
          </cell>
          <cell r="O751">
            <v>0</v>
          </cell>
          <cell r="P751">
            <v>0</v>
          </cell>
          <cell r="Q751">
            <v>0</v>
          </cell>
          <cell r="R751">
            <v>0</v>
          </cell>
          <cell r="S751">
            <v>0</v>
          </cell>
          <cell r="U751">
            <v>0</v>
          </cell>
          <cell r="V751">
            <v>0</v>
          </cell>
          <cell r="W751">
            <v>0</v>
          </cell>
          <cell r="X751">
            <v>0</v>
          </cell>
          <cell r="Y751">
            <v>0</v>
          </cell>
          <cell r="Z751">
            <v>0</v>
          </cell>
        </row>
        <row r="752">
          <cell r="A752">
            <v>0</v>
          </cell>
          <cell r="B752">
            <v>0</v>
          </cell>
          <cell r="C752">
            <v>1750</v>
          </cell>
          <cell r="E752">
            <v>0</v>
          </cell>
          <cell r="F752">
            <v>0</v>
          </cell>
          <cell r="G752">
            <v>0</v>
          </cell>
          <cell r="H752">
            <v>0</v>
          </cell>
          <cell r="I752">
            <v>0</v>
          </cell>
          <cell r="J752">
            <v>0</v>
          </cell>
          <cell r="L752">
            <v>0</v>
          </cell>
          <cell r="N752">
            <v>0</v>
          </cell>
          <cell r="O752">
            <v>0</v>
          </cell>
          <cell r="P752">
            <v>0</v>
          </cell>
          <cell r="Q752">
            <v>0</v>
          </cell>
          <cell r="R752">
            <v>0</v>
          </cell>
          <cell r="S752">
            <v>0</v>
          </cell>
          <cell r="U752">
            <v>0</v>
          </cell>
          <cell r="V752">
            <v>0</v>
          </cell>
          <cell r="W752">
            <v>0</v>
          </cell>
          <cell r="X752">
            <v>0</v>
          </cell>
          <cell r="Y752">
            <v>0</v>
          </cell>
          <cell r="Z752">
            <v>0</v>
          </cell>
        </row>
        <row r="753">
          <cell r="A753">
            <v>0</v>
          </cell>
          <cell r="B753">
            <v>0</v>
          </cell>
          <cell r="C753">
            <v>1751</v>
          </cell>
          <cell r="E753">
            <v>0</v>
          </cell>
          <cell r="F753">
            <v>0</v>
          </cell>
          <cell r="G753">
            <v>0</v>
          </cell>
          <cell r="H753">
            <v>0</v>
          </cell>
          <cell r="I753">
            <v>0</v>
          </cell>
          <cell r="J753">
            <v>0</v>
          </cell>
          <cell r="L753">
            <v>0</v>
          </cell>
          <cell r="N753">
            <v>0</v>
          </cell>
          <cell r="O753">
            <v>0</v>
          </cell>
          <cell r="P753">
            <v>0</v>
          </cell>
          <cell r="Q753">
            <v>0</v>
          </cell>
          <cell r="R753">
            <v>0</v>
          </cell>
          <cell r="S753">
            <v>0</v>
          </cell>
          <cell r="U753">
            <v>0</v>
          </cell>
          <cell r="V753">
            <v>0</v>
          </cell>
          <cell r="W753">
            <v>0</v>
          </cell>
          <cell r="X753">
            <v>0</v>
          </cell>
          <cell r="Y753">
            <v>0</v>
          </cell>
          <cell r="Z753">
            <v>0</v>
          </cell>
        </row>
        <row r="754">
          <cell r="A754">
            <v>0</v>
          </cell>
          <cell r="B754">
            <v>0</v>
          </cell>
          <cell r="C754">
            <v>1752</v>
          </cell>
          <cell r="E754">
            <v>0</v>
          </cell>
          <cell r="F754">
            <v>0</v>
          </cell>
          <cell r="G754">
            <v>0</v>
          </cell>
          <cell r="H754">
            <v>0</v>
          </cell>
          <cell r="I754">
            <v>0</v>
          </cell>
          <cell r="J754">
            <v>0</v>
          </cell>
          <cell r="L754">
            <v>0</v>
          </cell>
          <cell r="N754">
            <v>0</v>
          </cell>
          <cell r="O754">
            <v>0</v>
          </cell>
          <cell r="P754">
            <v>0</v>
          </cell>
          <cell r="Q754">
            <v>0</v>
          </cell>
          <cell r="R754">
            <v>0</v>
          </cell>
          <cell r="S754">
            <v>0</v>
          </cell>
          <cell r="U754">
            <v>0</v>
          </cell>
          <cell r="V754">
            <v>0</v>
          </cell>
          <cell r="W754">
            <v>0</v>
          </cell>
          <cell r="X754">
            <v>0</v>
          </cell>
          <cell r="Y754">
            <v>0</v>
          </cell>
          <cell r="Z754">
            <v>0</v>
          </cell>
        </row>
        <row r="755">
          <cell r="A755">
            <v>0</v>
          </cell>
          <cell r="B755">
            <v>0</v>
          </cell>
          <cell r="C755">
            <v>1753</v>
          </cell>
          <cell r="E755">
            <v>0</v>
          </cell>
          <cell r="F755">
            <v>0</v>
          </cell>
          <cell r="G755">
            <v>0</v>
          </cell>
          <cell r="H755">
            <v>0</v>
          </cell>
          <cell r="I755">
            <v>0</v>
          </cell>
          <cell r="J755">
            <v>0</v>
          </cell>
          <cell r="L755">
            <v>0</v>
          </cell>
          <cell r="N755">
            <v>0</v>
          </cell>
          <cell r="O755">
            <v>0</v>
          </cell>
          <cell r="P755">
            <v>0</v>
          </cell>
          <cell r="Q755">
            <v>0</v>
          </cell>
          <cell r="R755">
            <v>0</v>
          </cell>
          <cell r="S755">
            <v>0</v>
          </cell>
          <cell r="U755">
            <v>0</v>
          </cell>
          <cell r="V755">
            <v>0</v>
          </cell>
          <cell r="W755">
            <v>0</v>
          </cell>
          <cell r="X755">
            <v>0</v>
          </cell>
          <cell r="Y755">
            <v>0</v>
          </cell>
          <cell r="Z755">
            <v>0</v>
          </cell>
        </row>
        <row r="756">
          <cell r="A756">
            <v>0</v>
          </cell>
          <cell r="B756">
            <v>0</v>
          </cell>
          <cell r="C756">
            <v>1754</v>
          </cell>
          <cell r="E756">
            <v>0</v>
          </cell>
          <cell r="F756">
            <v>0</v>
          </cell>
          <cell r="G756">
            <v>0</v>
          </cell>
          <cell r="H756">
            <v>0</v>
          </cell>
          <cell r="I756">
            <v>0</v>
          </cell>
          <cell r="J756">
            <v>0</v>
          </cell>
          <cell r="L756">
            <v>0</v>
          </cell>
          <cell r="N756">
            <v>0</v>
          </cell>
          <cell r="O756">
            <v>0</v>
          </cell>
          <cell r="P756">
            <v>0</v>
          </cell>
          <cell r="Q756">
            <v>0</v>
          </cell>
          <cell r="R756">
            <v>0</v>
          </cell>
          <cell r="S756">
            <v>0</v>
          </cell>
          <cell r="U756">
            <v>0</v>
          </cell>
          <cell r="V756">
            <v>0</v>
          </cell>
          <cell r="W756">
            <v>0</v>
          </cell>
          <cell r="X756">
            <v>0</v>
          </cell>
          <cell r="Y756">
            <v>0</v>
          </cell>
          <cell r="Z756">
            <v>0</v>
          </cell>
        </row>
        <row r="757">
          <cell r="A757">
            <v>0</v>
          </cell>
          <cell r="B757">
            <v>0</v>
          </cell>
          <cell r="C757">
            <v>1755</v>
          </cell>
          <cell r="E757">
            <v>0</v>
          </cell>
          <cell r="F757">
            <v>0</v>
          </cell>
          <cell r="G757">
            <v>0</v>
          </cell>
          <cell r="H757">
            <v>0</v>
          </cell>
          <cell r="I757">
            <v>0</v>
          </cell>
          <cell r="J757">
            <v>0</v>
          </cell>
          <cell r="L757">
            <v>0</v>
          </cell>
          <cell r="N757">
            <v>0</v>
          </cell>
          <cell r="O757">
            <v>0</v>
          </cell>
          <cell r="P757">
            <v>0</v>
          </cell>
          <cell r="Q757">
            <v>0</v>
          </cell>
          <cell r="R757">
            <v>0</v>
          </cell>
          <cell r="S757">
            <v>0</v>
          </cell>
          <cell r="U757">
            <v>0</v>
          </cell>
          <cell r="V757">
            <v>0</v>
          </cell>
          <cell r="W757">
            <v>0</v>
          </cell>
          <cell r="X757">
            <v>0</v>
          </cell>
          <cell r="Y757">
            <v>0</v>
          </cell>
          <cell r="Z757">
            <v>0</v>
          </cell>
        </row>
        <row r="758">
          <cell r="A758">
            <v>0</v>
          </cell>
          <cell r="B758">
            <v>0</v>
          </cell>
          <cell r="C758">
            <v>1756</v>
          </cell>
          <cell r="E758">
            <v>0</v>
          </cell>
          <cell r="F758">
            <v>0</v>
          </cell>
          <cell r="G758">
            <v>0</v>
          </cell>
          <cell r="H758">
            <v>0</v>
          </cell>
          <cell r="I758">
            <v>0</v>
          </cell>
          <cell r="J758">
            <v>0</v>
          </cell>
          <cell r="L758">
            <v>0</v>
          </cell>
          <cell r="N758">
            <v>0</v>
          </cell>
          <cell r="O758">
            <v>0</v>
          </cell>
          <cell r="P758">
            <v>0</v>
          </cell>
          <cell r="Q758">
            <v>0</v>
          </cell>
          <cell r="R758">
            <v>0</v>
          </cell>
          <cell r="S758">
            <v>0</v>
          </cell>
          <cell r="U758">
            <v>0</v>
          </cell>
          <cell r="V758">
            <v>0</v>
          </cell>
          <cell r="W758">
            <v>0</v>
          </cell>
          <cell r="X758">
            <v>0</v>
          </cell>
          <cell r="Y758">
            <v>0</v>
          </cell>
          <cell r="Z758">
            <v>0</v>
          </cell>
        </row>
        <row r="759">
          <cell r="A759">
            <v>0</v>
          </cell>
          <cell r="B759">
            <v>0</v>
          </cell>
          <cell r="C759">
            <v>1757</v>
          </cell>
          <cell r="E759">
            <v>0</v>
          </cell>
          <cell r="F759">
            <v>0</v>
          </cell>
          <cell r="G759">
            <v>0</v>
          </cell>
          <cell r="H759">
            <v>0</v>
          </cell>
          <cell r="I759">
            <v>0</v>
          </cell>
          <cell r="J759">
            <v>0</v>
          </cell>
          <cell r="L759">
            <v>0</v>
          </cell>
          <cell r="N759">
            <v>0</v>
          </cell>
          <cell r="O759">
            <v>0</v>
          </cell>
          <cell r="P759">
            <v>0</v>
          </cell>
          <cell r="Q759">
            <v>0</v>
          </cell>
          <cell r="R759">
            <v>0</v>
          </cell>
          <cell r="S759">
            <v>0</v>
          </cell>
          <cell r="U759">
            <v>0</v>
          </cell>
          <cell r="V759">
            <v>0</v>
          </cell>
          <cell r="W759">
            <v>0</v>
          </cell>
          <cell r="X759">
            <v>0</v>
          </cell>
          <cell r="Y759">
            <v>0</v>
          </cell>
          <cell r="Z759">
            <v>0</v>
          </cell>
        </row>
        <row r="760">
          <cell r="A760">
            <v>0</v>
          </cell>
          <cell r="B760">
            <v>0</v>
          </cell>
          <cell r="C760">
            <v>1758</v>
          </cell>
          <cell r="E760">
            <v>0</v>
          </cell>
          <cell r="F760">
            <v>0</v>
          </cell>
          <cell r="G760">
            <v>0</v>
          </cell>
          <cell r="H760">
            <v>0</v>
          </cell>
          <cell r="I760">
            <v>0</v>
          </cell>
          <cell r="J760">
            <v>0</v>
          </cell>
          <cell r="L760">
            <v>0</v>
          </cell>
          <cell r="N760">
            <v>0</v>
          </cell>
          <cell r="O760">
            <v>0</v>
          </cell>
          <cell r="P760">
            <v>0</v>
          </cell>
          <cell r="Q760">
            <v>0</v>
          </cell>
          <cell r="R760">
            <v>0</v>
          </cell>
          <cell r="S760">
            <v>0</v>
          </cell>
          <cell r="U760">
            <v>0</v>
          </cell>
          <cell r="V760">
            <v>0</v>
          </cell>
          <cell r="W760">
            <v>0</v>
          </cell>
          <cell r="X760">
            <v>0</v>
          </cell>
          <cell r="Y760">
            <v>0</v>
          </cell>
          <cell r="Z760">
            <v>0</v>
          </cell>
        </row>
        <row r="761">
          <cell r="A761">
            <v>0</v>
          </cell>
          <cell r="B761">
            <v>0</v>
          </cell>
          <cell r="C761">
            <v>1759</v>
          </cell>
          <cell r="E761">
            <v>0</v>
          </cell>
          <cell r="F761">
            <v>0</v>
          </cell>
          <cell r="G761">
            <v>0</v>
          </cell>
          <cell r="H761">
            <v>0</v>
          </cell>
          <cell r="I761">
            <v>0</v>
          </cell>
          <cell r="J761">
            <v>0</v>
          </cell>
          <cell r="L761">
            <v>0</v>
          </cell>
          <cell r="N761">
            <v>0</v>
          </cell>
          <cell r="O761">
            <v>0</v>
          </cell>
          <cell r="P761">
            <v>0</v>
          </cell>
          <cell r="Q761">
            <v>0</v>
          </cell>
          <cell r="R761">
            <v>0</v>
          </cell>
          <cell r="S761">
            <v>0</v>
          </cell>
          <cell r="U761">
            <v>0</v>
          </cell>
          <cell r="V761">
            <v>0</v>
          </cell>
          <cell r="W761">
            <v>0</v>
          </cell>
          <cell r="X761">
            <v>0</v>
          </cell>
          <cell r="Y761">
            <v>0</v>
          </cell>
          <cell r="Z761">
            <v>0</v>
          </cell>
        </row>
        <row r="762">
          <cell r="A762">
            <v>0</v>
          </cell>
          <cell r="B762">
            <v>0</v>
          </cell>
          <cell r="C762">
            <v>1760</v>
          </cell>
          <cell r="E762">
            <v>0</v>
          </cell>
          <cell r="F762">
            <v>0</v>
          </cell>
          <cell r="G762">
            <v>0</v>
          </cell>
          <cell r="H762">
            <v>0</v>
          </cell>
          <cell r="I762">
            <v>0</v>
          </cell>
          <cell r="J762">
            <v>0</v>
          </cell>
          <cell r="L762">
            <v>0</v>
          </cell>
          <cell r="N762">
            <v>0</v>
          </cell>
          <cell r="O762">
            <v>0</v>
          </cell>
          <cell r="P762">
            <v>0</v>
          </cell>
          <cell r="Q762">
            <v>0</v>
          </cell>
          <cell r="R762">
            <v>0</v>
          </cell>
          <cell r="S762">
            <v>0</v>
          </cell>
          <cell r="U762">
            <v>0</v>
          </cell>
          <cell r="V762">
            <v>0</v>
          </cell>
          <cell r="W762">
            <v>0</v>
          </cell>
          <cell r="X762">
            <v>0</v>
          </cell>
          <cell r="Y762">
            <v>0</v>
          </cell>
          <cell r="Z762">
            <v>0</v>
          </cell>
        </row>
        <row r="763">
          <cell r="A763">
            <v>0</v>
          </cell>
          <cell r="B763">
            <v>0</v>
          </cell>
          <cell r="C763">
            <v>1761</v>
          </cell>
          <cell r="E763">
            <v>0</v>
          </cell>
          <cell r="F763">
            <v>0</v>
          </cell>
          <cell r="G763">
            <v>0</v>
          </cell>
          <cell r="H763">
            <v>0</v>
          </cell>
          <cell r="I763">
            <v>0</v>
          </cell>
          <cell r="J763">
            <v>0</v>
          </cell>
          <cell r="L763">
            <v>0</v>
          </cell>
          <cell r="N763">
            <v>0</v>
          </cell>
          <cell r="O763">
            <v>0</v>
          </cell>
          <cell r="P763">
            <v>0</v>
          </cell>
          <cell r="Q763">
            <v>0</v>
          </cell>
          <cell r="R763">
            <v>0</v>
          </cell>
          <cell r="S763">
            <v>0</v>
          </cell>
          <cell r="U763">
            <v>0</v>
          </cell>
          <cell r="V763">
            <v>0</v>
          </cell>
          <cell r="W763">
            <v>0</v>
          </cell>
          <cell r="X763">
            <v>0</v>
          </cell>
          <cell r="Y763">
            <v>0</v>
          </cell>
          <cell r="Z763">
            <v>0</v>
          </cell>
        </row>
        <row r="764">
          <cell r="A764">
            <v>0</v>
          </cell>
          <cell r="B764">
            <v>0</v>
          </cell>
          <cell r="C764">
            <v>1762</v>
          </cell>
          <cell r="E764">
            <v>0</v>
          </cell>
          <cell r="F764">
            <v>0</v>
          </cell>
          <cell r="G764">
            <v>0</v>
          </cell>
          <cell r="H764">
            <v>0</v>
          </cell>
          <cell r="I764">
            <v>0</v>
          </cell>
          <cell r="J764">
            <v>0</v>
          </cell>
          <cell r="L764">
            <v>0</v>
          </cell>
          <cell r="N764">
            <v>0</v>
          </cell>
          <cell r="O764">
            <v>0</v>
          </cell>
          <cell r="P764">
            <v>0</v>
          </cell>
          <cell r="Q764">
            <v>0</v>
          </cell>
          <cell r="R764">
            <v>0</v>
          </cell>
          <cell r="S764">
            <v>0</v>
          </cell>
          <cell r="U764">
            <v>0</v>
          </cell>
          <cell r="V764">
            <v>0</v>
          </cell>
          <cell r="W764">
            <v>0</v>
          </cell>
          <cell r="X764">
            <v>0</v>
          </cell>
          <cell r="Y764">
            <v>0</v>
          </cell>
          <cell r="Z764">
            <v>0</v>
          </cell>
        </row>
        <row r="765">
          <cell r="A765">
            <v>0</v>
          </cell>
          <cell r="B765">
            <v>0</v>
          </cell>
          <cell r="C765">
            <v>1763</v>
          </cell>
          <cell r="E765">
            <v>0</v>
          </cell>
          <cell r="F765">
            <v>0</v>
          </cell>
          <cell r="G765">
            <v>0</v>
          </cell>
          <cell r="H765">
            <v>0</v>
          </cell>
          <cell r="I765">
            <v>0</v>
          </cell>
          <cell r="J765">
            <v>0</v>
          </cell>
          <cell r="L765">
            <v>0</v>
          </cell>
          <cell r="N765">
            <v>0</v>
          </cell>
          <cell r="O765">
            <v>0</v>
          </cell>
          <cell r="P765">
            <v>0</v>
          </cell>
          <cell r="Q765">
            <v>0</v>
          </cell>
          <cell r="R765">
            <v>0</v>
          </cell>
          <cell r="S765">
            <v>0</v>
          </cell>
          <cell r="U765">
            <v>0</v>
          </cell>
          <cell r="V765">
            <v>0</v>
          </cell>
          <cell r="W765">
            <v>0</v>
          </cell>
          <cell r="X765">
            <v>0</v>
          </cell>
          <cell r="Y765">
            <v>0</v>
          </cell>
          <cell r="Z765">
            <v>0</v>
          </cell>
        </row>
        <row r="766">
          <cell r="A766">
            <v>0</v>
          </cell>
          <cell r="B766">
            <v>0</v>
          </cell>
          <cell r="C766">
            <v>1764</v>
          </cell>
          <cell r="E766">
            <v>0</v>
          </cell>
          <cell r="F766">
            <v>0</v>
          </cell>
          <cell r="G766">
            <v>0</v>
          </cell>
          <cell r="H766">
            <v>0</v>
          </cell>
          <cell r="I766">
            <v>0</v>
          </cell>
          <cell r="J766">
            <v>0</v>
          </cell>
          <cell r="L766">
            <v>0</v>
          </cell>
          <cell r="N766">
            <v>0</v>
          </cell>
          <cell r="O766">
            <v>0</v>
          </cell>
          <cell r="P766">
            <v>0</v>
          </cell>
          <cell r="Q766">
            <v>0</v>
          </cell>
          <cell r="R766">
            <v>0</v>
          </cell>
          <cell r="S766">
            <v>0</v>
          </cell>
          <cell r="U766">
            <v>0</v>
          </cell>
          <cell r="V766">
            <v>0</v>
          </cell>
          <cell r="W766">
            <v>0</v>
          </cell>
          <cell r="X766">
            <v>0</v>
          </cell>
          <cell r="Y766">
            <v>0</v>
          </cell>
          <cell r="Z766">
            <v>0</v>
          </cell>
        </row>
        <row r="767">
          <cell r="A767">
            <v>0</v>
          </cell>
          <cell r="B767">
            <v>0</v>
          </cell>
          <cell r="C767">
            <v>1765</v>
          </cell>
          <cell r="E767">
            <v>0</v>
          </cell>
          <cell r="F767">
            <v>0</v>
          </cell>
          <cell r="G767">
            <v>0</v>
          </cell>
          <cell r="H767">
            <v>0</v>
          </cell>
          <cell r="I767">
            <v>0</v>
          </cell>
          <cell r="J767">
            <v>0</v>
          </cell>
          <cell r="L767">
            <v>0</v>
          </cell>
          <cell r="N767">
            <v>0</v>
          </cell>
          <cell r="O767">
            <v>0</v>
          </cell>
          <cell r="P767">
            <v>0</v>
          </cell>
          <cell r="Q767">
            <v>0</v>
          </cell>
          <cell r="R767">
            <v>0</v>
          </cell>
          <cell r="S767">
            <v>0</v>
          </cell>
          <cell r="U767">
            <v>0</v>
          </cell>
          <cell r="V767">
            <v>0</v>
          </cell>
          <cell r="W767">
            <v>0</v>
          </cell>
          <cell r="X767">
            <v>0</v>
          </cell>
          <cell r="Y767">
            <v>0</v>
          </cell>
          <cell r="Z767">
            <v>0</v>
          </cell>
        </row>
        <row r="768">
          <cell r="A768">
            <v>0</v>
          </cell>
          <cell r="B768">
            <v>0</v>
          </cell>
          <cell r="C768">
            <v>1766</v>
          </cell>
          <cell r="E768">
            <v>0</v>
          </cell>
          <cell r="F768">
            <v>0</v>
          </cell>
          <cell r="G768">
            <v>0</v>
          </cell>
          <cell r="H768">
            <v>0</v>
          </cell>
          <cell r="I768">
            <v>0</v>
          </cell>
          <cell r="J768">
            <v>0</v>
          </cell>
          <cell r="L768">
            <v>0</v>
          </cell>
          <cell r="N768">
            <v>0</v>
          </cell>
          <cell r="O768">
            <v>0</v>
          </cell>
          <cell r="P768">
            <v>0</v>
          </cell>
          <cell r="Q768">
            <v>0</v>
          </cell>
          <cell r="R768">
            <v>0</v>
          </cell>
          <cell r="S768">
            <v>0</v>
          </cell>
          <cell r="U768">
            <v>0</v>
          </cell>
          <cell r="V768">
            <v>0</v>
          </cell>
          <cell r="W768">
            <v>0</v>
          </cell>
          <cell r="X768">
            <v>0</v>
          </cell>
          <cell r="Y768">
            <v>0</v>
          </cell>
          <cell r="Z768">
            <v>0</v>
          </cell>
        </row>
        <row r="769">
          <cell r="A769">
            <v>0</v>
          </cell>
          <cell r="B769">
            <v>0</v>
          </cell>
          <cell r="C769">
            <v>1767</v>
          </cell>
          <cell r="E769">
            <v>0</v>
          </cell>
          <cell r="F769">
            <v>0</v>
          </cell>
          <cell r="G769">
            <v>0</v>
          </cell>
          <cell r="H769">
            <v>0</v>
          </cell>
          <cell r="I769">
            <v>0</v>
          </cell>
          <cell r="J769">
            <v>0</v>
          </cell>
          <cell r="L769">
            <v>0</v>
          </cell>
          <cell r="N769">
            <v>0</v>
          </cell>
          <cell r="O769">
            <v>0</v>
          </cell>
          <cell r="P769">
            <v>0</v>
          </cell>
          <cell r="Q769">
            <v>0</v>
          </cell>
          <cell r="R769">
            <v>0</v>
          </cell>
          <cell r="S769">
            <v>0</v>
          </cell>
          <cell r="U769">
            <v>0</v>
          </cell>
          <cell r="V769">
            <v>0</v>
          </cell>
          <cell r="W769">
            <v>0</v>
          </cell>
          <cell r="X769">
            <v>0</v>
          </cell>
          <cell r="Y769">
            <v>0</v>
          </cell>
          <cell r="Z769">
            <v>0</v>
          </cell>
        </row>
        <row r="770">
          <cell r="A770">
            <v>0</v>
          </cell>
          <cell r="B770">
            <v>0</v>
          </cell>
          <cell r="C770">
            <v>1768</v>
          </cell>
          <cell r="E770">
            <v>0</v>
          </cell>
          <cell r="F770">
            <v>0</v>
          </cell>
          <cell r="G770">
            <v>0</v>
          </cell>
          <cell r="H770">
            <v>0</v>
          </cell>
          <cell r="I770">
            <v>0</v>
          </cell>
          <cell r="J770">
            <v>0</v>
          </cell>
          <cell r="L770">
            <v>0</v>
          </cell>
          <cell r="N770">
            <v>0</v>
          </cell>
          <cell r="O770">
            <v>0</v>
          </cell>
          <cell r="P770">
            <v>0</v>
          </cell>
          <cell r="Q770">
            <v>0</v>
          </cell>
          <cell r="R770">
            <v>0</v>
          </cell>
          <cell r="S770">
            <v>0</v>
          </cell>
          <cell r="U770">
            <v>0</v>
          </cell>
          <cell r="V770">
            <v>0</v>
          </cell>
          <cell r="W770">
            <v>0</v>
          </cell>
          <cell r="X770">
            <v>0</v>
          </cell>
          <cell r="Y770">
            <v>0</v>
          </cell>
          <cell r="Z770">
            <v>0</v>
          </cell>
        </row>
        <row r="771">
          <cell r="A771">
            <v>0</v>
          </cell>
          <cell r="B771">
            <v>0</v>
          </cell>
          <cell r="C771">
            <v>1769</v>
          </cell>
          <cell r="E771">
            <v>0</v>
          </cell>
          <cell r="F771">
            <v>0</v>
          </cell>
          <cell r="G771">
            <v>0</v>
          </cell>
          <cell r="H771">
            <v>0</v>
          </cell>
          <cell r="I771">
            <v>0</v>
          </cell>
          <cell r="J771">
            <v>0</v>
          </cell>
          <cell r="L771">
            <v>0</v>
          </cell>
          <cell r="N771">
            <v>0</v>
          </cell>
          <cell r="O771">
            <v>0</v>
          </cell>
          <cell r="P771">
            <v>0</v>
          </cell>
          <cell r="Q771">
            <v>0</v>
          </cell>
          <cell r="R771">
            <v>0</v>
          </cell>
          <cell r="S771">
            <v>0</v>
          </cell>
          <cell r="U771">
            <v>0</v>
          </cell>
          <cell r="V771">
            <v>0</v>
          </cell>
          <cell r="W771">
            <v>0</v>
          </cell>
          <cell r="X771">
            <v>0</v>
          </cell>
          <cell r="Y771">
            <v>0</v>
          </cell>
          <cell r="Z771">
            <v>0</v>
          </cell>
        </row>
        <row r="772">
          <cell r="A772">
            <v>0</v>
          </cell>
          <cell r="B772">
            <v>0</v>
          </cell>
          <cell r="C772">
            <v>1770</v>
          </cell>
          <cell r="E772">
            <v>0</v>
          </cell>
          <cell r="F772">
            <v>0</v>
          </cell>
          <cell r="G772">
            <v>0</v>
          </cell>
          <cell r="H772">
            <v>0</v>
          </cell>
          <cell r="I772">
            <v>0</v>
          </cell>
          <cell r="J772">
            <v>0</v>
          </cell>
          <cell r="L772">
            <v>0</v>
          </cell>
          <cell r="N772">
            <v>0</v>
          </cell>
          <cell r="O772">
            <v>0</v>
          </cell>
          <cell r="P772">
            <v>0</v>
          </cell>
          <cell r="Q772">
            <v>0</v>
          </cell>
          <cell r="R772">
            <v>0</v>
          </cell>
          <cell r="S772">
            <v>0</v>
          </cell>
          <cell r="U772">
            <v>0</v>
          </cell>
          <cell r="V772">
            <v>0</v>
          </cell>
          <cell r="W772">
            <v>0</v>
          </cell>
          <cell r="X772">
            <v>0</v>
          </cell>
          <cell r="Y772">
            <v>0</v>
          </cell>
          <cell r="Z772">
            <v>0</v>
          </cell>
        </row>
        <row r="773">
          <cell r="A773">
            <v>0</v>
          </cell>
          <cell r="B773">
            <v>0</v>
          </cell>
          <cell r="C773">
            <v>1771</v>
          </cell>
          <cell r="E773">
            <v>0</v>
          </cell>
          <cell r="F773">
            <v>0</v>
          </cell>
          <cell r="G773">
            <v>0</v>
          </cell>
          <cell r="H773">
            <v>0</v>
          </cell>
          <cell r="I773">
            <v>0</v>
          </cell>
          <cell r="J773">
            <v>0</v>
          </cell>
          <cell r="L773">
            <v>0</v>
          </cell>
          <cell r="N773">
            <v>0</v>
          </cell>
          <cell r="O773">
            <v>0</v>
          </cell>
          <cell r="P773">
            <v>0</v>
          </cell>
          <cell r="Q773">
            <v>0</v>
          </cell>
          <cell r="R773">
            <v>0</v>
          </cell>
          <cell r="S773">
            <v>0</v>
          </cell>
          <cell r="U773">
            <v>0</v>
          </cell>
          <cell r="V773">
            <v>0</v>
          </cell>
          <cell r="W773">
            <v>0</v>
          </cell>
          <cell r="X773">
            <v>0</v>
          </cell>
          <cell r="Y773">
            <v>0</v>
          </cell>
          <cell r="Z773">
            <v>0</v>
          </cell>
        </row>
        <row r="774">
          <cell r="A774">
            <v>0</v>
          </cell>
          <cell r="B774">
            <v>0</v>
          </cell>
          <cell r="C774">
            <v>1772</v>
          </cell>
          <cell r="E774">
            <v>0</v>
          </cell>
          <cell r="F774">
            <v>0</v>
          </cell>
          <cell r="G774">
            <v>0</v>
          </cell>
          <cell r="H774">
            <v>0</v>
          </cell>
          <cell r="I774">
            <v>0</v>
          </cell>
          <cell r="J774">
            <v>0</v>
          </cell>
          <cell r="L774">
            <v>0</v>
          </cell>
          <cell r="N774">
            <v>0</v>
          </cell>
          <cell r="O774">
            <v>0</v>
          </cell>
          <cell r="P774">
            <v>0</v>
          </cell>
          <cell r="Q774">
            <v>0</v>
          </cell>
          <cell r="R774">
            <v>0</v>
          </cell>
          <cell r="S774">
            <v>0</v>
          </cell>
          <cell r="U774">
            <v>0</v>
          </cell>
          <cell r="V774">
            <v>0</v>
          </cell>
          <cell r="W774">
            <v>0</v>
          </cell>
          <cell r="X774">
            <v>0</v>
          </cell>
          <cell r="Y774">
            <v>0</v>
          </cell>
          <cell r="Z774">
            <v>0</v>
          </cell>
        </row>
        <row r="775">
          <cell r="A775">
            <v>0</v>
          </cell>
          <cell r="B775">
            <v>0</v>
          </cell>
          <cell r="C775">
            <v>1773</v>
          </cell>
          <cell r="E775">
            <v>0</v>
          </cell>
          <cell r="F775">
            <v>0</v>
          </cell>
          <cell r="G775">
            <v>0</v>
          </cell>
          <cell r="H775">
            <v>0</v>
          </cell>
          <cell r="I775">
            <v>0</v>
          </cell>
          <cell r="J775">
            <v>0</v>
          </cell>
          <cell r="L775">
            <v>0</v>
          </cell>
          <cell r="N775">
            <v>0</v>
          </cell>
          <cell r="O775">
            <v>0</v>
          </cell>
          <cell r="P775">
            <v>0</v>
          </cell>
          <cell r="Q775">
            <v>0</v>
          </cell>
          <cell r="R775">
            <v>0</v>
          </cell>
          <cell r="S775">
            <v>0</v>
          </cell>
          <cell r="U775">
            <v>0</v>
          </cell>
          <cell r="V775">
            <v>0</v>
          </cell>
          <cell r="W775">
            <v>0</v>
          </cell>
          <cell r="X775">
            <v>0</v>
          </cell>
          <cell r="Y775">
            <v>0</v>
          </cell>
          <cell r="Z775">
            <v>0</v>
          </cell>
        </row>
        <row r="776">
          <cell r="A776">
            <v>0</v>
          </cell>
          <cell r="B776">
            <v>0</v>
          </cell>
          <cell r="C776">
            <v>1774</v>
          </cell>
          <cell r="E776">
            <v>0</v>
          </cell>
          <cell r="F776">
            <v>0</v>
          </cell>
          <cell r="G776">
            <v>0</v>
          </cell>
          <cell r="H776">
            <v>0</v>
          </cell>
          <cell r="I776">
            <v>0</v>
          </cell>
          <cell r="J776">
            <v>0</v>
          </cell>
          <cell r="L776">
            <v>0</v>
          </cell>
          <cell r="N776">
            <v>0</v>
          </cell>
          <cell r="O776">
            <v>0</v>
          </cell>
          <cell r="P776">
            <v>0</v>
          </cell>
          <cell r="Q776">
            <v>0</v>
          </cell>
          <cell r="R776">
            <v>0</v>
          </cell>
          <cell r="S776">
            <v>0</v>
          </cell>
          <cell r="U776">
            <v>0</v>
          </cell>
          <cell r="V776">
            <v>0</v>
          </cell>
          <cell r="W776">
            <v>0</v>
          </cell>
          <cell r="X776">
            <v>0</v>
          </cell>
          <cell r="Y776">
            <v>0</v>
          </cell>
          <cell r="Z776">
            <v>0</v>
          </cell>
        </row>
        <row r="777">
          <cell r="A777">
            <v>0</v>
          </cell>
          <cell r="B777">
            <v>0</v>
          </cell>
          <cell r="C777">
            <v>1775</v>
          </cell>
          <cell r="E777">
            <v>0</v>
          </cell>
          <cell r="F777">
            <v>0</v>
          </cell>
          <cell r="G777">
            <v>0</v>
          </cell>
          <cell r="H777">
            <v>0</v>
          </cell>
          <cell r="I777">
            <v>0</v>
          </cell>
          <cell r="J777">
            <v>0</v>
          </cell>
          <cell r="L777">
            <v>0</v>
          </cell>
          <cell r="N777">
            <v>0</v>
          </cell>
          <cell r="O777">
            <v>0</v>
          </cell>
          <cell r="P777">
            <v>0</v>
          </cell>
          <cell r="Q777">
            <v>0</v>
          </cell>
          <cell r="R777">
            <v>0</v>
          </cell>
          <cell r="S777">
            <v>0</v>
          </cell>
          <cell r="U777">
            <v>0</v>
          </cell>
          <cell r="V777">
            <v>0</v>
          </cell>
          <cell r="W777">
            <v>0</v>
          </cell>
          <cell r="X777">
            <v>0</v>
          </cell>
          <cell r="Y777">
            <v>0</v>
          </cell>
          <cell r="Z777">
            <v>0</v>
          </cell>
        </row>
        <row r="778">
          <cell r="A778">
            <v>0</v>
          </cell>
          <cell r="B778">
            <v>0</v>
          </cell>
          <cell r="C778">
            <v>1776</v>
          </cell>
          <cell r="E778">
            <v>0</v>
          </cell>
          <cell r="F778">
            <v>0</v>
          </cell>
          <cell r="G778">
            <v>0</v>
          </cell>
          <cell r="H778">
            <v>0</v>
          </cell>
          <cell r="I778">
            <v>0</v>
          </cell>
          <cell r="J778">
            <v>0</v>
          </cell>
          <cell r="L778">
            <v>0</v>
          </cell>
          <cell r="N778">
            <v>0</v>
          </cell>
          <cell r="O778">
            <v>0</v>
          </cell>
          <cell r="P778">
            <v>0</v>
          </cell>
          <cell r="Q778">
            <v>0</v>
          </cell>
          <cell r="R778">
            <v>0</v>
          </cell>
          <cell r="S778">
            <v>0</v>
          </cell>
          <cell r="U778">
            <v>0</v>
          </cell>
          <cell r="V778">
            <v>0</v>
          </cell>
          <cell r="W778">
            <v>0</v>
          </cell>
          <cell r="X778">
            <v>0</v>
          </cell>
          <cell r="Y778">
            <v>0</v>
          </cell>
          <cell r="Z778">
            <v>0</v>
          </cell>
        </row>
        <row r="779">
          <cell r="A779">
            <v>0</v>
          </cell>
          <cell r="B779">
            <v>0</v>
          </cell>
          <cell r="C779">
            <v>1777</v>
          </cell>
          <cell r="E779">
            <v>0</v>
          </cell>
          <cell r="F779">
            <v>0</v>
          </cell>
          <cell r="G779">
            <v>0</v>
          </cell>
          <cell r="H779">
            <v>0</v>
          </cell>
          <cell r="I779">
            <v>0</v>
          </cell>
          <cell r="J779">
            <v>0</v>
          </cell>
          <cell r="L779">
            <v>0</v>
          </cell>
          <cell r="N779">
            <v>0</v>
          </cell>
          <cell r="O779">
            <v>0</v>
          </cell>
          <cell r="P779">
            <v>0</v>
          </cell>
          <cell r="Q779">
            <v>0</v>
          </cell>
          <cell r="R779">
            <v>0</v>
          </cell>
          <cell r="S779">
            <v>0</v>
          </cell>
          <cell r="U779">
            <v>0</v>
          </cell>
          <cell r="V779">
            <v>0</v>
          </cell>
          <cell r="W779">
            <v>0</v>
          </cell>
          <cell r="X779">
            <v>0</v>
          </cell>
          <cell r="Y779">
            <v>0</v>
          </cell>
          <cell r="Z779">
            <v>0</v>
          </cell>
        </row>
        <row r="780">
          <cell r="A780">
            <v>0</v>
          </cell>
          <cell r="B780">
            <v>0</v>
          </cell>
          <cell r="C780">
            <v>1778</v>
          </cell>
          <cell r="E780">
            <v>0</v>
          </cell>
          <cell r="F780">
            <v>0</v>
          </cell>
          <cell r="G780">
            <v>0</v>
          </cell>
          <cell r="H780">
            <v>0</v>
          </cell>
          <cell r="I780">
            <v>0</v>
          </cell>
          <cell r="J780">
            <v>0</v>
          </cell>
          <cell r="L780">
            <v>0</v>
          </cell>
          <cell r="N780">
            <v>0</v>
          </cell>
          <cell r="O780">
            <v>0</v>
          </cell>
          <cell r="P780">
            <v>0</v>
          </cell>
          <cell r="Q780">
            <v>0</v>
          </cell>
          <cell r="R780">
            <v>0</v>
          </cell>
          <cell r="S780">
            <v>0</v>
          </cell>
          <cell r="U780">
            <v>0</v>
          </cell>
          <cell r="V780">
            <v>0</v>
          </cell>
          <cell r="W780">
            <v>0</v>
          </cell>
          <cell r="X780">
            <v>0</v>
          </cell>
          <cell r="Y780">
            <v>0</v>
          </cell>
          <cell r="Z780">
            <v>0</v>
          </cell>
        </row>
        <row r="781">
          <cell r="A781">
            <v>0</v>
          </cell>
          <cell r="B781">
            <v>0</v>
          </cell>
          <cell r="C781">
            <v>1779</v>
          </cell>
          <cell r="E781">
            <v>0</v>
          </cell>
          <cell r="F781">
            <v>0</v>
          </cell>
          <cell r="G781">
            <v>0</v>
          </cell>
          <cell r="H781">
            <v>0</v>
          </cell>
          <cell r="I781">
            <v>0</v>
          </cell>
          <cell r="J781">
            <v>0</v>
          </cell>
          <cell r="L781">
            <v>0</v>
          </cell>
          <cell r="N781">
            <v>0</v>
          </cell>
          <cell r="O781">
            <v>0</v>
          </cell>
          <cell r="P781">
            <v>0</v>
          </cell>
          <cell r="Q781">
            <v>0</v>
          </cell>
          <cell r="R781">
            <v>0</v>
          </cell>
          <cell r="S781">
            <v>0</v>
          </cell>
          <cell r="U781">
            <v>0</v>
          </cell>
          <cell r="V781">
            <v>0</v>
          </cell>
          <cell r="W781">
            <v>0</v>
          </cell>
          <cell r="X781">
            <v>0</v>
          </cell>
          <cell r="Y781">
            <v>0</v>
          </cell>
          <cell r="Z781">
            <v>0</v>
          </cell>
        </row>
        <row r="782">
          <cell r="A782">
            <v>0</v>
          </cell>
          <cell r="B782">
            <v>0</v>
          </cell>
          <cell r="C782">
            <v>1780</v>
          </cell>
          <cell r="E782">
            <v>0</v>
          </cell>
          <cell r="F782">
            <v>0</v>
          </cell>
          <cell r="G782">
            <v>0</v>
          </cell>
          <cell r="H782">
            <v>0</v>
          </cell>
          <cell r="I782">
            <v>0</v>
          </cell>
          <cell r="J782">
            <v>0</v>
          </cell>
          <cell r="L782">
            <v>0</v>
          </cell>
          <cell r="N782">
            <v>0</v>
          </cell>
          <cell r="O782">
            <v>0</v>
          </cell>
          <cell r="P782">
            <v>0</v>
          </cell>
          <cell r="Q782">
            <v>0</v>
          </cell>
          <cell r="R782">
            <v>0</v>
          </cell>
          <cell r="S782">
            <v>0</v>
          </cell>
          <cell r="U782">
            <v>0</v>
          </cell>
          <cell r="V782">
            <v>0</v>
          </cell>
          <cell r="W782">
            <v>0</v>
          </cell>
          <cell r="X782">
            <v>0</v>
          </cell>
          <cell r="Y782">
            <v>0</v>
          </cell>
          <cell r="Z782">
            <v>0</v>
          </cell>
        </row>
        <row r="783">
          <cell r="A783">
            <v>0</v>
          </cell>
          <cell r="B783">
            <v>0</v>
          </cell>
          <cell r="C783">
            <v>1781</v>
          </cell>
          <cell r="E783">
            <v>0</v>
          </cell>
          <cell r="F783">
            <v>0</v>
          </cell>
          <cell r="G783">
            <v>0</v>
          </cell>
          <cell r="H783">
            <v>0</v>
          </cell>
          <cell r="I783">
            <v>0</v>
          </cell>
          <cell r="J783">
            <v>0</v>
          </cell>
          <cell r="L783">
            <v>0</v>
          </cell>
          <cell r="N783">
            <v>0</v>
          </cell>
          <cell r="O783">
            <v>0</v>
          </cell>
          <cell r="P783">
            <v>0</v>
          </cell>
          <cell r="Q783">
            <v>0</v>
          </cell>
          <cell r="R783">
            <v>0</v>
          </cell>
          <cell r="S783">
            <v>0</v>
          </cell>
          <cell r="U783">
            <v>0</v>
          </cell>
          <cell r="V783">
            <v>0</v>
          </cell>
          <cell r="W783">
            <v>0</v>
          </cell>
          <cell r="X783">
            <v>0</v>
          </cell>
          <cell r="Y783">
            <v>0</v>
          </cell>
          <cell r="Z783">
            <v>0</v>
          </cell>
        </row>
        <row r="784">
          <cell r="A784">
            <v>0</v>
          </cell>
          <cell r="B784">
            <v>0</v>
          </cell>
          <cell r="C784">
            <v>1782</v>
          </cell>
          <cell r="E784">
            <v>0</v>
          </cell>
          <cell r="F784">
            <v>0</v>
          </cell>
          <cell r="G784">
            <v>0</v>
          </cell>
          <cell r="H784">
            <v>0</v>
          </cell>
          <cell r="I784">
            <v>0</v>
          </cell>
          <cell r="J784">
            <v>0</v>
          </cell>
          <cell r="L784">
            <v>0</v>
          </cell>
          <cell r="N784">
            <v>0</v>
          </cell>
          <cell r="O784">
            <v>0</v>
          </cell>
          <cell r="P784">
            <v>0</v>
          </cell>
          <cell r="Q784">
            <v>0</v>
          </cell>
          <cell r="R784">
            <v>0</v>
          </cell>
          <cell r="S784">
            <v>0</v>
          </cell>
          <cell r="U784">
            <v>0</v>
          </cell>
          <cell r="V784">
            <v>0</v>
          </cell>
          <cell r="W784">
            <v>0</v>
          </cell>
          <cell r="X784">
            <v>0</v>
          </cell>
          <cell r="Y784">
            <v>0</v>
          </cell>
          <cell r="Z784">
            <v>0</v>
          </cell>
        </row>
        <row r="785">
          <cell r="A785">
            <v>0</v>
          </cell>
          <cell r="B785">
            <v>0</v>
          </cell>
          <cell r="C785">
            <v>1783</v>
          </cell>
          <cell r="E785">
            <v>0</v>
          </cell>
          <cell r="F785">
            <v>0</v>
          </cell>
          <cell r="G785">
            <v>0</v>
          </cell>
          <cell r="H785">
            <v>0</v>
          </cell>
          <cell r="I785">
            <v>0</v>
          </cell>
          <cell r="J785">
            <v>0</v>
          </cell>
          <cell r="L785">
            <v>0</v>
          </cell>
          <cell r="N785">
            <v>0</v>
          </cell>
          <cell r="O785">
            <v>0</v>
          </cell>
          <cell r="P785">
            <v>0</v>
          </cell>
          <cell r="Q785">
            <v>0</v>
          </cell>
          <cell r="R785">
            <v>0</v>
          </cell>
          <cell r="S785">
            <v>0</v>
          </cell>
          <cell r="U785">
            <v>0</v>
          </cell>
          <cell r="V785">
            <v>0</v>
          </cell>
          <cell r="W785">
            <v>0</v>
          </cell>
          <cell r="X785">
            <v>0</v>
          </cell>
          <cell r="Y785">
            <v>0</v>
          </cell>
          <cell r="Z785">
            <v>0</v>
          </cell>
        </row>
        <row r="786">
          <cell r="A786">
            <v>0</v>
          </cell>
          <cell r="B786">
            <v>0</v>
          </cell>
          <cell r="C786">
            <v>1784</v>
          </cell>
          <cell r="E786">
            <v>0</v>
          </cell>
          <cell r="F786">
            <v>0</v>
          </cell>
          <cell r="G786">
            <v>0</v>
          </cell>
          <cell r="H786">
            <v>0</v>
          </cell>
          <cell r="I786">
            <v>0</v>
          </cell>
          <cell r="J786">
            <v>0</v>
          </cell>
          <cell r="L786">
            <v>0</v>
          </cell>
          <cell r="N786">
            <v>0</v>
          </cell>
          <cell r="O786">
            <v>0</v>
          </cell>
          <cell r="P786">
            <v>0</v>
          </cell>
          <cell r="Q786">
            <v>0</v>
          </cell>
          <cell r="R786">
            <v>0</v>
          </cell>
          <cell r="S786">
            <v>0</v>
          </cell>
          <cell r="U786">
            <v>0</v>
          </cell>
          <cell r="V786">
            <v>0</v>
          </cell>
          <cell r="W786">
            <v>0</v>
          </cell>
          <cell r="X786">
            <v>0</v>
          </cell>
          <cell r="Y786">
            <v>0</v>
          </cell>
          <cell r="Z786">
            <v>0</v>
          </cell>
        </row>
        <row r="787">
          <cell r="A787">
            <v>0</v>
          </cell>
          <cell r="B787">
            <v>0</v>
          </cell>
          <cell r="C787">
            <v>1785</v>
          </cell>
          <cell r="E787">
            <v>0</v>
          </cell>
          <cell r="F787">
            <v>0</v>
          </cell>
          <cell r="G787">
            <v>0</v>
          </cell>
          <cell r="H787">
            <v>0</v>
          </cell>
          <cell r="I787">
            <v>0</v>
          </cell>
          <cell r="J787">
            <v>0</v>
          </cell>
          <cell r="L787">
            <v>0</v>
          </cell>
          <cell r="N787">
            <v>0</v>
          </cell>
          <cell r="O787">
            <v>0</v>
          </cell>
          <cell r="P787">
            <v>0</v>
          </cell>
          <cell r="Q787">
            <v>0</v>
          </cell>
          <cell r="R787">
            <v>0</v>
          </cell>
          <cell r="S787">
            <v>0</v>
          </cell>
          <cell r="U787">
            <v>0</v>
          </cell>
          <cell r="V787">
            <v>0</v>
          </cell>
          <cell r="W787">
            <v>0</v>
          </cell>
          <cell r="X787">
            <v>0</v>
          </cell>
          <cell r="Y787">
            <v>0</v>
          </cell>
          <cell r="Z787">
            <v>0</v>
          </cell>
        </row>
        <row r="788">
          <cell r="A788">
            <v>0</v>
          </cell>
          <cell r="B788">
            <v>0</v>
          </cell>
          <cell r="C788">
            <v>1786</v>
          </cell>
          <cell r="E788">
            <v>0</v>
          </cell>
          <cell r="F788">
            <v>0</v>
          </cell>
          <cell r="G788">
            <v>0</v>
          </cell>
          <cell r="H788">
            <v>0</v>
          </cell>
          <cell r="I788">
            <v>0</v>
          </cell>
          <cell r="J788">
            <v>0</v>
          </cell>
          <cell r="L788">
            <v>0</v>
          </cell>
          <cell r="N788">
            <v>0</v>
          </cell>
          <cell r="O788">
            <v>0</v>
          </cell>
          <cell r="P788">
            <v>0</v>
          </cell>
          <cell r="Q788">
            <v>0</v>
          </cell>
          <cell r="R788">
            <v>0</v>
          </cell>
          <cell r="S788">
            <v>0</v>
          </cell>
          <cell r="U788">
            <v>0</v>
          </cell>
          <cell r="V788">
            <v>0</v>
          </cell>
          <cell r="W788">
            <v>0</v>
          </cell>
          <cell r="X788">
            <v>0</v>
          </cell>
          <cell r="Y788">
            <v>0</v>
          </cell>
          <cell r="Z788">
            <v>0</v>
          </cell>
        </row>
        <row r="789">
          <cell r="A789">
            <v>0</v>
          </cell>
          <cell r="B789">
            <v>0</v>
          </cell>
          <cell r="C789">
            <v>1787</v>
          </cell>
          <cell r="E789">
            <v>0</v>
          </cell>
          <cell r="F789">
            <v>0</v>
          </cell>
          <cell r="G789">
            <v>0</v>
          </cell>
          <cell r="H789">
            <v>0</v>
          </cell>
          <cell r="I789">
            <v>0</v>
          </cell>
          <cell r="J789">
            <v>0</v>
          </cell>
          <cell r="L789">
            <v>0</v>
          </cell>
          <cell r="N789">
            <v>0</v>
          </cell>
          <cell r="O789">
            <v>0</v>
          </cell>
          <cell r="P789">
            <v>0</v>
          </cell>
          <cell r="Q789">
            <v>0</v>
          </cell>
          <cell r="R789">
            <v>0</v>
          </cell>
          <cell r="S789">
            <v>0</v>
          </cell>
          <cell r="U789">
            <v>0</v>
          </cell>
          <cell r="V789">
            <v>0</v>
          </cell>
          <cell r="W789">
            <v>0</v>
          </cell>
          <cell r="X789">
            <v>0</v>
          </cell>
          <cell r="Y789">
            <v>0</v>
          </cell>
          <cell r="Z789">
            <v>0</v>
          </cell>
        </row>
        <row r="790">
          <cell r="A790">
            <v>0</v>
          </cell>
          <cell r="B790">
            <v>0</v>
          </cell>
          <cell r="C790">
            <v>1788</v>
          </cell>
          <cell r="E790">
            <v>0</v>
          </cell>
          <cell r="F790">
            <v>0</v>
          </cell>
          <cell r="G790">
            <v>0</v>
          </cell>
          <cell r="H790">
            <v>0</v>
          </cell>
          <cell r="I790">
            <v>0</v>
          </cell>
          <cell r="J790">
            <v>0</v>
          </cell>
          <cell r="L790">
            <v>0</v>
          </cell>
          <cell r="N790">
            <v>0</v>
          </cell>
          <cell r="O790">
            <v>0</v>
          </cell>
          <cell r="P790">
            <v>0</v>
          </cell>
          <cell r="Q790">
            <v>0</v>
          </cell>
          <cell r="R790">
            <v>0</v>
          </cell>
          <cell r="S790">
            <v>0</v>
          </cell>
          <cell r="U790">
            <v>0</v>
          </cell>
          <cell r="V790">
            <v>0</v>
          </cell>
          <cell r="W790">
            <v>0</v>
          </cell>
          <cell r="X790">
            <v>0</v>
          </cell>
          <cell r="Y790">
            <v>0</v>
          </cell>
          <cell r="Z790">
            <v>0</v>
          </cell>
        </row>
        <row r="791">
          <cell r="A791">
            <v>0</v>
          </cell>
          <cell r="B791">
            <v>0</v>
          </cell>
          <cell r="C791">
            <v>1789</v>
          </cell>
          <cell r="E791">
            <v>0</v>
          </cell>
          <cell r="F791">
            <v>0</v>
          </cell>
          <cell r="G791">
            <v>0</v>
          </cell>
          <cell r="H791">
            <v>0</v>
          </cell>
          <cell r="I791">
            <v>0</v>
          </cell>
          <cell r="J791">
            <v>0</v>
          </cell>
          <cell r="L791">
            <v>0</v>
          </cell>
          <cell r="N791">
            <v>0</v>
          </cell>
          <cell r="O791">
            <v>0</v>
          </cell>
          <cell r="P791">
            <v>0</v>
          </cell>
          <cell r="Q791">
            <v>0</v>
          </cell>
          <cell r="R791">
            <v>0</v>
          </cell>
          <cell r="S791">
            <v>0</v>
          </cell>
          <cell r="U791">
            <v>0</v>
          </cell>
          <cell r="V791">
            <v>0</v>
          </cell>
          <cell r="W791">
            <v>0</v>
          </cell>
          <cell r="X791">
            <v>0</v>
          </cell>
          <cell r="Y791">
            <v>0</v>
          </cell>
          <cell r="Z791">
            <v>0</v>
          </cell>
        </row>
        <row r="792">
          <cell r="A792">
            <v>0</v>
          </cell>
          <cell r="B792">
            <v>0</v>
          </cell>
          <cell r="C792">
            <v>1790</v>
          </cell>
          <cell r="E792">
            <v>0</v>
          </cell>
          <cell r="F792">
            <v>0</v>
          </cell>
          <cell r="G792">
            <v>0</v>
          </cell>
          <cell r="H792">
            <v>0</v>
          </cell>
          <cell r="I792">
            <v>0</v>
          </cell>
          <cell r="J792">
            <v>0</v>
          </cell>
          <cell r="L792">
            <v>0</v>
          </cell>
          <cell r="N792">
            <v>0</v>
          </cell>
          <cell r="O792">
            <v>0</v>
          </cell>
          <cell r="P792">
            <v>0</v>
          </cell>
          <cell r="Q792">
            <v>0</v>
          </cell>
          <cell r="R792">
            <v>0</v>
          </cell>
          <cell r="S792">
            <v>0</v>
          </cell>
          <cell r="U792">
            <v>0</v>
          </cell>
          <cell r="V792">
            <v>0</v>
          </cell>
          <cell r="W792">
            <v>0</v>
          </cell>
          <cell r="X792">
            <v>0</v>
          </cell>
          <cell r="Y792">
            <v>0</v>
          </cell>
          <cell r="Z792">
            <v>0</v>
          </cell>
        </row>
        <row r="793">
          <cell r="A793">
            <v>0</v>
          </cell>
          <cell r="B793">
            <v>0</v>
          </cell>
          <cell r="C793">
            <v>1791</v>
          </cell>
          <cell r="E793">
            <v>0</v>
          </cell>
          <cell r="F793">
            <v>0</v>
          </cell>
          <cell r="G793">
            <v>0</v>
          </cell>
          <cell r="H793">
            <v>0</v>
          </cell>
          <cell r="I793">
            <v>0</v>
          </cell>
          <cell r="J793">
            <v>0</v>
          </cell>
          <cell r="L793">
            <v>0</v>
          </cell>
          <cell r="N793">
            <v>0</v>
          </cell>
          <cell r="O793">
            <v>0</v>
          </cell>
          <cell r="P793">
            <v>0</v>
          </cell>
          <cell r="Q793">
            <v>0</v>
          </cell>
          <cell r="R793">
            <v>0</v>
          </cell>
          <cell r="S793">
            <v>0</v>
          </cell>
          <cell r="U793">
            <v>0</v>
          </cell>
          <cell r="V793">
            <v>0</v>
          </cell>
          <cell r="W793">
            <v>0</v>
          </cell>
          <cell r="X793">
            <v>0</v>
          </cell>
          <cell r="Y793">
            <v>0</v>
          </cell>
          <cell r="Z793">
            <v>0</v>
          </cell>
        </row>
        <row r="794">
          <cell r="A794">
            <v>0</v>
          </cell>
          <cell r="B794">
            <v>0</v>
          </cell>
          <cell r="C794">
            <v>1792</v>
          </cell>
          <cell r="E794">
            <v>0</v>
          </cell>
          <cell r="F794">
            <v>0</v>
          </cell>
          <cell r="G794">
            <v>0</v>
          </cell>
          <cell r="H794">
            <v>0</v>
          </cell>
          <cell r="I794">
            <v>0</v>
          </cell>
          <cell r="J794">
            <v>0</v>
          </cell>
          <cell r="L794">
            <v>0</v>
          </cell>
          <cell r="N794">
            <v>0</v>
          </cell>
          <cell r="O794">
            <v>0</v>
          </cell>
          <cell r="P794">
            <v>0</v>
          </cell>
          <cell r="Q794">
            <v>0</v>
          </cell>
          <cell r="R794">
            <v>0</v>
          </cell>
          <cell r="S794">
            <v>0</v>
          </cell>
          <cell r="U794">
            <v>0</v>
          </cell>
          <cell r="V794">
            <v>0</v>
          </cell>
          <cell r="W794">
            <v>0</v>
          </cell>
          <cell r="X794">
            <v>0</v>
          </cell>
          <cell r="Y794">
            <v>0</v>
          </cell>
          <cell r="Z794">
            <v>0</v>
          </cell>
        </row>
        <row r="795">
          <cell r="A795">
            <v>0</v>
          </cell>
          <cell r="B795">
            <v>0</v>
          </cell>
          <cell r="C795">
            <v>1793</v>
          </cell>
          <cell r="E795">
            <v>0</v>
          </cell>
          <cell r="F795">
            <v>0</v>
          </cell>
          <cell r="G795">
            <v>0</v>
          </cell>
          <cell r="H795">
            <v>0</v>
          </cell>
          <cell r="I795">
            <v>0</v>
          </cell>
          <cell r="J795">
            <v>0</v>
          </cell>
          <cell r="L795">
            <v>0</v>
          </cell>
          <cell r="N795">
            <v>0</v>
          </cell>
          <cell r="O795">
            <v>0</v>
          </cell>
          <cell r="P795">
            <v>0</v>
          </cell>
          <cell r="Q795">
            <v>0</v>
          </cell>
          <cell r="R795">
            <v>0</v>
          </cell>
          <cell r="S795">
            <v>0</v>
          </cell>
          <cell r="U795">
            <v>0</v>
          </cell>
          <cell r="V795">
            <v>0</v>
          </cell>
          <cell r="W795">
            <v>0</v>
          </cell>
          <cell r="X795">
            <v>0</v>
          </cell>
          <cell r="Y795">
            <v>0</v>
          </cell>
          <cell r="Z795">
            <v>0</v>
          </cell>
        </row>
        <row r="796">
          <cell r="A796">
            <v>0</v>
          </cell>
          <cell r="B796">
            <v>0</v>
          </cell>
          <cell r="C796">
            <v>1794</v>
          </cell>
          <cell r="E796">
            <v>0</v>
          </cell>
          <cell r="F796">
            <v>0</v>
          </cell>
          <cell r="G796">
            <v>0</v>
          </cell>
          <cell r="H796">
            <v>0</v>
          </cell>
          <cell r="I796">
            <v>0</v>
          </cell>
          <cell r="J796">
            <v>0</v>
          </cell>
          <cell r="L796">
            <v>0</v>
          </cell>
          <cell r="N796">
            <v>0</v>
          </cell>
          <cell r="O796">
            <v>0</v>
          </cell>
          <cell r="P796">
            <v>0</v>
          </cell>
          <cell r="Q796">
            <v>0</v>
          </cell>
          <cell r="R796">
            <v>0</v>
          </cell>
          <cell r="S796">
            <v>0</v>
          </cell>
          <cell r="U796">
            <v>0</v>
          </cell>
          <cell r="V796">
            <v>0</v>
          </cell>
          <cell r="W796">
            <v>0</v>
          </cell>
          <cell r="X796">
            <v>0</v>
          </cell>
          <cell r="Y796">
            <v>0</v>
          </cell>
          <cell r="Z796">
            <v>0</v>
          </cell>
        </row>
        <row r="797">
          <cell r="A797">
            <v>0</v>
          </cell>
          <cell r="B797">
            <v>0</v>
          </cell>
          <cell r="C797">
            <v>1795</v>
          </cell>
          <cell r="E797">
            <v>0</v>
          </cell>
          <cell r="F797">
            <v>0</v>
          </cell>
          <cell r="G797">
            <v>0</v>
          </cell>
          <cell r="H797">
            <v>0</v>
          </cell>
          <cell r="I797">
            <v>0</v>
          </cell>
          <cell r="J797">
            <v>0</v>
          </cell>
          <cell r="L797">
            <v>0</v>
          </cell>
          <cell r="N797">
            <v>0</v>
          </cell>
          <cell r="O797">
            <v>0</v>
          </cell>
          <cell r="P797">
            <v>0</v>
          </cell>
          <cell r="Q797">
            <v>0</v>
          </cell>
          <cell r="R797">
            <v>0</v>
          </cell>
          <cell r="S797">
            <v>0</v>
          </cell>
          <cell r="U797">
            <v>0</v>
          </cell>
          <cell r="V797">
            <v>0</v>
          </cell>
          <cell r="W797">
            <v>0</v>
          </cell>
          <cell r="X797">
            <v>0</v>
          </cell>
          <cell r="Y797">
            <v>0</v>
          </cell>
          <cell r="Z797">
            <v>0</v>
          </cell>
        </row>
        <row r="798">
          <cell r="A798">
            <v>0</v>
          </cell>
          <cell r="B798">
            <v>0</v>
          </cell>
          <cell r="C798">
            <v>1796</v>
          </cell>
          <cell r="E798">
            <v>0</v>
          </cell>
          <cell r="F798">
            <v>0</v>
          </cell>
          <cell r="G798">
            <v>0</v>
          </cell>
          <cell r="H798">
            <v>0</v>
          </cell>
          <cell r="I798">
            <v>0</v>
          </cell>
          <cell r="J798">
            <v>0</v>
          </cell>
          <cell r="L798">
            <v>0</v>
          </cell>
          <cell r="N798">
            <v>0</v>
          </cell>
          <cell r="O798">
            <v>0</v>
          </cell>
          <cell r="P798">
            <v>0</v>
          </cell>
          <cell r="Q798">
            <v>0</v>
          </cell>
          <cell r="R798">
            <v>0</v>
          </cell>
          <cell r="S798">
            <v>0</v>
          </cell>
          <cell r="U798">
            <v>0</v>
          </cell>
          <cell r="V798">
            <v>0</v>
          </cell>
          <cell r="W798">
            <v>0</v>
          </cell>
          <cell r="X798">
            <v>0</v>
          </cell>
          <cell r="Y798">
            <v>0</v>
          </cell>
          <cell r="Z798">
            <v>0</v>
          </cell>
        </row>
        <row r="799">
          <cell r="A799">
            <v>0</v>
          </cell>
          <cell r="B799">
            <v>0</v>
          </cell>
          <cell r="C799">
            <v>1797</v>
          </cell>
          <cell r="E799">
            <v>0</v>
          </cell>
          <cell r="F799">
            <v>0</v>
          </cell>
          <cell r="G799">
            <v>0</v>
          </cell>
          <cell r="H799">
            <v>0</v>
          </cell>
          <cell r="I799">
            <v>0</v>
          </cell>
          <cell r="J799">
            <v>0</v>
          </cell>
          <cell r="L799">
            <v>0</v>
          </cell>
          <cell r="N799">
            <v>0</v>
          </cell>
          <cell r="O799">
            <v>0</v>
          </cell>
          <cell r="P799">
            <v>0</v>
          </cell>
          <cell r="Q799">
            <v>0</v>
          </cell>
          <cell r="R799">
            <v>0</v>
          </cell>
          <cell r="S799">
            <v>0</v>
          </cell>
          <cell r="U799">
            <v>0</v>
          </cell>
          <cell r="V799">
            <v>0</v>
          </cell>
          <cell r="W799">
            <v>0</v>
          </cell>
          <cell r="X799">
            <v>0</v>
          </cell>
          <cell r="Y799">
            <v>0</v>
          </cell>
          <cell r="Z799">
            <v>0</v>
          </cell>
        </row>
        <row r="800">
          <cell r="A800">
            <v>0</v>
          </cell>
          <cell r="B800">
            <v>0</v>
          </cell>
          <cell r="C800">
            <v>1798</v>
          </cell>
          <cell r="E800">
            <v>0</v>
          </cell>
          <cell r="F800">
            <v>0</v>
          </cell>
          <cell r="G800">
            <v>0</v>
          </cell>
          <cell r="H800">
            <v>0</v>
          </cell>
          <cell r="I800">
            <v>0</v>
          </cell>
          <cell r="J800">
            <v>0</v>
          </cell>
          <cell r="L800">
            <v>0</v>
          </cell>
          <cell r="N800">
            <v>0</v>
          </cell>
          <cell r="O800">
            <v>0</v>
          </cell>
          <cell r="P800">
            <v>0</v>
          </cell>
          <cell r="Q800">
            <v>0</v>
          </cell>
          <cell r="R800">
            <v>0</v>
          </cell>
          <cell r="S800">
            <v>0</v>
          </cell>
          <cell r="U800">
            <v>0</v>
          </cell>
          <cell r="V800">
            <v>0</v>
          </cell>
          <cell r="W800">
            <v>0</v>
          </cell>
          <cell r="X800">
            <v>0</v>
          </cell>
          <cell r="Y800">
            <v>0</v>
          </cell>
          <cell r="Z800">
            <v>0</v>
          </cell>
        </row>
        <row r="801">
          <cell r="A801">
            <v>0</v>
          </cell>
          <cell r="B801">
            <v>0</v>
          </cell>
          <cell r="C801">
            <v>1799</v>
          </cell>
          <cell r="E801">
            <v>0</v>
          </cell>
          <cell r="F801">
            <v>0</v>
          </cell>
          <cell r="G801">
            <v>0</v>
          </cell>
          <cell r="H801">
            <v>0</v>
          </cell>
          <cell r="I801">
            <v>0</v>
          </cell>
          <cell r="J801">
            <v>0</v>
          </cell>
          <cell r="L801">
            <v>0</v>
          </cell>
          <cell r="N801">
            <v>0</v>
          </cell>
          <cell r="O801">
            <v>0</v>
          </cell>
          <cell r="P801">
            <v>0</v>
          </cell>
          <cell r="Q801">
            <v>0</v>
          </cell>
          <cell r="R801">
            <v>0</v>
          </cell>
          <cell r="S801">
            <v>0</v>
          </cell>
          <cell r="U801">
            <v>0</v>
          </cell>
          <cell r="V801">
            <v>0</v>
          </cell>
          <cell r="W801">
            <v>0</v>
          </cell>
          <cell r="X801">
            <v>0</v>
          </cell>
          <cell r="Y801">
            <v>0</v>
          </cell>
          <cell r="Z801">
            <v>0</v>
          </cell>
        </row>
        <row r="802">
          <cell r="A802">
            <v>0</v>
          </cell>
          <cell r="B802">
            <v>0</v>
          </cell>
          <cell r="C802">
            <v>1800</v>
          </cell>
          <cell r="E802">
            <v>0</v>
          </cell>
          <cell r="F802">
            <v>0</v>
          </cell>
          <cell r="G802">
            <v>0</v>
          </cell>
          <cell r="H802">
            <v>0</v>
          </cell>
          <cell r="I802">
            <v>0</v>
          </cell>
          <cell r="J802">
            <v>0</v>
          </cell>
          <cell r="L802">
            <v>0</v>
          </cell>
          <cell r="N802">
            <v>0</v>
          </cell>
          <cell r="O802">
            <v>0</v>
          </cell>
          <cell r="P802">
            <v>0</v>
          </cell>
          <cell r="Q802">
            <v>0</v>
          </cell>
          <cell r="R802">
            <v>0</v>
          </cell>
          <cell r="S802">
            <v>0</v>
          </cell>
          <cell r="U802">
            <v>0</v>
          </cell>
          <cell r="V802">
            <v>0</v>
          </cell>
          <cell r="W802">
            <v>0</v>
          </cell>
          <cell r="X802">
            <v>0</v>
          </cell>
          <cell r="Y802">
            <v>0</v>
          </cell>
          <cell r="Z802">
            <v>0</v>
          </cell>
        </row>
        <row r="803">
          <cell r="A803">
            <v>0</v>
          </cell>
          <cell r="B803">
            <v>0</v>
          </cell>
          <cell r="C803">
            <v>1801</v>
          </cell>
          <cell r="E803">
            <v>0</v>
          </cell>
          <cell r="F803">
            <v>0</v>
          </cell>
          <cell r="G803">
            <v>0</v>
          </cell>
          <cell r="H803">
            <v>0</v>
          </cell>
          <cell r="I803">
            <v>0</v>
          </cell>
          <cell r="J803">
            <v>0</v>
          </cell>
          <cell r="L803">
            <v>0</v>
          </cell>
          <cell r="N803">
            <v>0</v>
          </cell>
          <cell r="O803">
            <v>0</v>
          </cell>
          <cell r="P803">
            <v>0</v>
          </cell>
          <cell r="Q803">
            <v>0</v>
          </cell>
          <cell r="R803">
            <v>0</v>
          </cell>
          <cell r="S803">
            <v>0</v>
          </cell>
          <cell r="U803">
            <v>0</v>
          </cell>
          <cell r="V803">
            <v>0</v>
          </cell>
          <cell r="W803">
            <v>0</v>
          </cell>
          <cell r="X803">
            <v>0</v>
          </cell>
          <cell r="Y803">
            <v>0</v>
          </cell>
          <cell r="Z803">
            <v>0</v>
          </cell>
        </row>
        <row r="804">
          <cell r="A804">
            <v>0</v>
          </cell>
          <cell r="B804">
            <v>0</v>
          </cell>
          <cell r="C804">
            <v>1802</v>
          </cell>
          <cell r="E804">
            <v>0</v>
          </cell>
          <cell r="F804">
            <v>0</v>
          </cell>
          <cell r="G804">
            <v>0</v>
          </cell>
          <cell r="H804">
            <v>0</v>
          </cell>
          <cell r="I804">
            <v>0</v>
          </cell>
          <cell r="J804">
            <v>0</v>
          </cell>
          <cell r="L804">
            <v>0</v>
          </cell>
          <cell r="N804">
            <v>0</v>
          </cell>
          <cell r="O804">
            <v>0</v>
          </cell>
          <cell r="P804">
            <v>0</v>
          </cell>
          <cell r="Q804">
            <v>0</v>
          </cell>
          <cell r="R804">
            <v>0</v>
          </cell>
          <cell r="S804">
            <v>0</v>
          </cell>
          <cell r="U804">
            <v>0</v>
          </cell>
          <cell r="V804">
            <v>0</v>
          </cell>
          <cell r="W804">
            <v>0</v>
          </cell>
          <cell r="X804">
            <v>0</v>
          </cell>
          <cell r="Y804">
            <v>0</v>
          </cell>
          <cell r="Z804">
            <v>0</v>
          </cell>
        </row>
        <row r="805">
          <cell r="A805">
            <v>0</v>
          </cell>
          <cell r="B805">
            <v>0</v>
          </cell>
          <cell r="C805">
            <v>1803</v>
          </cell>
          <cell r="E805">
            <v>0</v>
          </cell>
          <cell r="F805">
            <v>0</v>
          </cell>
          <cell r="G805">
            <v>0</v>
          </cell>
          <cell r="H805">
            <v>0</v>
          </cell>
          <cell r="I805">
            <v>0</v>
          </cell>
          <cell r="J805">
            <v>0</v>
          </cell>
          <cell r="L805">
            <v>0</v>
          </cell>
          <cell r="N805">
            <v>0</v>
          </cell>
          <cell r="O805">
            <v>0</v>
          </cell>
          <cell r="P805">
            <v>0</v>
          </cell>
          <cell r="Q805">
            <v>0</v>
          </cell>
          <cell r="R805">
            <v>0</v>
          </cell>
          <cell r="S805">
            <v>0</v>
          </cell>
          <cell r="U805">
            <v>0</v>
          </cell>
          <cell r="V805">
            <v>0</v>
          </cell>
          <cell r="W805">
            <v>0</v>
          </cell>
          <cell r="X805">
            <v>0</v>
          </cell>
          <cell r="Y805">
            <v>0</v>
          </cell>
          <cell r="Z805">
            <v>0</v>
          </cell>
        </row>
        <row r="806">
          <cell r="A806">
            <v>0</v>
          </cell>
          <cell r="B806">
            <v>0</v>
          </cell>
          <cell r="C806">
            <v>1804</v>
          </cell>
          <cell r="E806">
            <v>0</v>
          </cell>
          <cell r="F806">
            <v>0</v>
          </cell>
          <cell r="G806">
            <v>0</v>
          </cell>
          <cell r="H806">
            <v>0</v>
          </cell>
          <cell r="I806">
            <v>0</v>
          </cell>
          <cell r="J806">
            <v>0</v>
          </cell>
          <cell r="L806">
            <v>0</v>
          </cell>
          <cell r="N806">
            <v>0</v>
          </cell>
          <cell r="O806">
            <v>0</v>
          </cell>
          <cell r="P806">
            <v>0</v>
          </cell>
          <cell r="Q806">
            <v>0</v>
          </cell>
          <cell r="R806">
            <v>0</v>
          </cell>
          <cell r="S806">
            <v>0</v>
          </cell>
          <cell r="U806">
            <v>0</v>
          </cell>
          <cell r="V806">
            <v>0</v>
          </cell>
          <cell r="W806">
            <v>0</v>
          </cell>
          <cell r="X806">
            <v>0</v>
          </cell>
          <cell r="Y806">
            <v>0</v>
          </cell>
          <cell r="Z806">
            <v>0</v>
          </cell>
        </row>
        <row r="807">
          <cell r="A807">
            <v>0</v>
          </cell>
          <cell r="B807">
            <v>0</v>
          </cell>
          <cell r="C807">
            <v>1805</v>
          </cell>
          <cell r="E807">
            <v>0</v>
          </cell>
          <cell r="F807">
            <v>0</v>
          </cell>
          <cell r="G807">
            <v>0</v>
          </cell>
          <cell r="H807">
            <v>0</v>
          </cell>
          <cell r="I807">
            <v>0</v>
          </cell>
          <cell r="J807">
            <v>0</v>
          </cell>
          <cell r="L807">
            <v>0</v>
          </cell>
          <cell r="N807">
            <v>0</v>
          </cell>
          <cell r="O807">
            <v>0</v>
          </cell>
          <cell r="P807">
            <v>0</v>
          </cell>
          <cell r="Q807">
            <v>0</v>
          </cell>
          <cell r="R807">
            <v>0</v>
          </cell>
          <cell r="S807">
            <v>0</v>
          </cell>
          <cell r="U807">
            <v>0</v>
          </cell>
          <cell r="V807">
            <v>0</v>
          </cell>
          <cell r="W807">
            <v>0</v>
          </cell>
          <cell r="X807">
            <v>0</v>
          </cell>
          <cell r="Y807">
            <v>0</v>
          </cell>
          <cell r="Z807">
            <v>0</v>
          </cell>
        </row>
        <row r="808">
          <cell r="A808">
            <v>0</v>
          </cell>
          <cell r="B808">
            <v>0</v>
          </cell>
          <cell r="C808">
            <v>1806</v>
          </cell>
          <cell r="E808">
            <v>0</v>
          </cell>
          <cell r="F808">
            <v>0</v>
          </cell>
          <cell r="G808">
            <v>0</v>
          </cell>
          <cell r="H808">
            <v>0</v>
          </cell>
          <cell r="I808">
            <v>0</v>
          </cell>
          <cell r="J808">
            <v>0</v>
          </cell>
          <cell r="L808">
            <v>0</v>
          </cell>
          <cell r="N808">
            <v>0</v>
          </cell>
          <cell r="O808">
            <v>0</v>
          </cell>
          <cell r="P808">
            <v>0</v>
          </cell>
          <cell r="Q808">
            <v>0</v>
          </cell>
          <cell r="R808">
            <v>0</v>
          </cell>
          <cell r="S808">
            <v>0</v>
          </cell>
          <cell r="U808">
            <v>0</v>
          </cell>
          <cell r="V808">
            <v>0</v>
          </cell>
          <cell r="W808">
            <v>0</v>
          </cell>
          <cell r="X808">
            <v>0</v>
          </cell>
          <cell r="Y808">
            <v>0</v>
          </cell>
          <cell r="Z808">
            <v>0</v>
          </cell>
        </row>
        <row r="809">
          <cell r="A809">
            <v>0</v>
          </cell>
          <cell r="B809">
            <v>0</v>
          </cell>
          <cell r="C809">
            <v>1807</v>
          </cell>
          <cell r="E809">
            <v>0</v>
          </cell>
          <cell r="F809">
            <v>0</v>
          </cell>
          <cell r="G809">
            <v>0</v>
          </cell>
          <cell r="H809">
            <v>0</v>
          </cell>
          <cell r="I809">
            <v>0</v>
          </cell>
          <cell r="J809">
            <v>0</v>
          </cell>
          <cell r="L809">
            <v>0</v>
          </cell>
          <cell r="N809">
            <v>0</v>
          </cell>
          <cell r="O809">
            <v>0</v>
          </cell>
          <cell r="P809">
            <v>0</v>
          </cell>
          <cell r="Q809">
            <v>0</v>
          </cell>
          <cell r="R809">
            <v>0</v>
          </cell>
          <cell r="S809">
            <v>0</v>
          </cell>
          <cell r="U809">
            <v>0</v>
          </cell>
          <cell r="V809">
            <v>0</v>
          </cell>
          <cell r="W809">
            <v>0</v>
          </cell>
          <cell r="X809">
            <v>0</v>
          </cell>
          <cell r="Y809">
            <v>0</v>
          </cell>
          <cell r="Z809">
            <v>0</v>
          </cell>
        </row>
        <row r="810">
          <cell r="A810">
            <v>0</v>
          </cell>
          <cell r="B810">
            <v>0</v>
          </cell>
          <cell r="C810">
            <v>1808</v>
          </cell>
          <cell r="E810">
            <v>0</v>
          </cell>
          <cell r="F810">
            <v>0</v>
          </cell>
          <cell r="G810">
            <v>0</v>
          </cell>
          <cell r="H810">
            <v>0</v>
          </cell>
          <cell r="I810">
            <v>0</v>
          </cell>
          <cell r="J810">
            <v>0</v>
          </cell>
          <cell r="L810">
            <v>0</v>
          </cell>
          <cell r="N810">
            <v>0</v>
          </cell>
          <cell r="O810">
            <v>0</v>
          </cell>
          <cell r="P810">
            <v>0</v>
          </cell>
          <cell r="Q810">
            <v>0</v>
          </cell>
          <cell r="R810">
            <v>0</v>
          </cell>
          <cell r="S810">
            <v>0</v>
          </cell>
          <cell r="U810">
            <v>0</v>
          </cell>
          <cell r="V810">
            <v>0</v>
          </cell>
          <cell r="W810">
            <v>0</v>
          </cell>
          <cell r="X810">
            <v>0</v>
          </cell>
          <cell r="Y810">
            <v>0</v>
          </cell>
          <cell r="Z810">
            <v>0</v>
          </cell>
        </row>
        <row r="811">
          <cell r="A811">
            <v>0</v>
          </cell>
          <cell r="B811">
            <v>0</v>
          </cell>
          <cell r="C811">
            <v>1809</v>
          </cell>
          <cell r="E811">
            <v>0</v>
          </cell>
          <cell r="F811">
            <v>0</v>
          </cell>
          <cell r="G811">
            <v>0</v>
          </cell>
          <cell r="H811">
            <v>0</v>
          </cell>
          <cell r="I811">
            <v>0</v>
          </cell>
          <cell r="J811">
            <v>0</v>
          </cell>
          <cell r="L811">
            <v>0</v>
          </cell>
          <cell r="N811">
            <v>0</v>
          </cell>
          <cell r="O811">
            <v>0</v>
          </cell>
          <cell r="P811">
            <v>0</v>
          </cell>
          <cell r="Q811">
            <v>0</v>
          </cell>
          <cell r="R811">
            <v>0</v>
          </cell>
          <cell r="S811">
            <v>0</v>
          </cell>
          <cell r="U811">
            <v>0</v>
          </cell>
          <cell r="V811">
            <v>0</v>
          </cell>
          <cell r="W811">
            <v>0</v>
          </cell>
          <cell r="X811">
            <v>0</v>
          </cell>
          <cell r="Y811">
            <v>0</v>
          </cell>
          <cell r="Z811">
            <v>0</v>
          </cell>
        </row>
        <row r="812">
          <cell r="A812">
            <v>0</v>
          </cell>
          <cell r="B812">
            <v>0</v>
          </cell>
          <cell r="C812">
            <v>1810</v>
          </cell>
          <cell r="E812">
            <v>0</v>
          </cell>
          <cell r="F812">
            <v>0</v>
          </cell>
          <cell r="G812">
            <v>0</v>
          </cell>
          <cell r="H812">
            <v>0</v>
          </cell>
          <cell r="I812">
            <v>0</v>
          </cell>
          <cell r="J812">
            <v>0</v>
          </cell>
          <cell r="L812">
            <v>0</v>
          </cell>
          <cell r="N812">
            <v>0</v>
          </cell>
          <cell r="O812">
            <v>0</v>
          </cell>
          <cell r="P812">
            <v>0</v>
          </cell>
          <cell r="Q812">
            <v>0</v>
          </cell>
          <cell r="R812">
            <v>0</v>
          </cell>
          <cell r="S812">
            <v>0</v>
          </cell>
          <cell r="U812">
            <v>0</v>
          </cell>
          <cell r="V812">
            <v>0</v>
          </cell>
          <cell r="W812">
            <v>0</v>
          </cell>
          <cell r="X812">
            <v>0</v>
          </cell>
          <cell r="Y812">
            <v>0</v>
          </cell>
          <cell r="Z812">
            <v>0</v>
          </cell>
        </row>
        <row r="813">
          <cell r="A813">
            <v>0</v>
          </cell>
          <cell r="B813">
            <v>0</v>
          </cell>
          <cell r="C813">
            <v>1811</v>
          </cell>
          <cell r="E813">
            <v>0</v>
          </cell>
          <cell r="F813">
            <v>0</v>
          </cell>
          <cell r="G813">
            <v>0</v>
          </cell>
          <cell r="H813">
            <v>0</v>
          </cell>
          <cell r="I813">
            <v>0</v>
          </cell>
          <cell r="J813">
            <v>0</v>
          </cell>
          <cell r="L813">
            <v>0</v>
          </cell>
          <cell r="N813">
            <v>0</v>
          </cell>
          <cell r="O813">
            <v>0</v>
          </cell>
          <cell r="P813">
            <v>0</v>
          </cell>
          <cell r="Q813">
            <v>0</v>
          </cell>
          <cell r="R813">
            <v>0</v>
          </cell>
          <cell r="S813">
            <v>0</v>
          </cell>
          <cell r="U813">
            <v>0</v>
          </cell>
          <cell r="V813">
            <v>0</v>
          </cell>
          <cell r="W813">
            <v>0</v>
          </cell>
          <cell r="X813">
            <v>0</v>
          </cell>
          <cell r="Y813">
            <v>0</v>
          </cell>
          <cell r="Z813">
            <v>0</v>
          </cell>
        </row>
        <row r="814">
          <cell r="A814">
            <v>0</v>
          </cell>
          <cell r="B814">
            <v>0</v>
          </cell>
          <cell r="C814">
            <v>1812</v>
          </cell>
          <cell r="E814">
            <v>0</v>
          </cell>
          <cell r="F814">
            <v>0</v>
          </cell>
          <cell r="G814">
            <v>0</v>
          </cell>
          <cell r="H814">
            <v>0</v>
          </cell>
          <cell r="I814">
            <v>0</v>
          </cell>
          <cell r="J814">
            <v>0</v>
          </cell>
          <cell r="L814">
            <v>0</v>
          </cell>
          <cell r="N814">
            <v>0</v>
          </cell>
          <cell r="O814">
            <v>0</v>
          </cell>
          <cell r="P814">
            <v>0</v>
          </cell>
          <cell r="Q814">
            <v>0</v>
          </cell>
          <cell r="R814">
            <v>0</v>
          </cell>
          <cell r="S814">
            <v>0</v>
          </cell>
          <cell r="U814">
            <v>0</v>
          </cell>
          <cell r="V814">
            <v>0</v>
          </cell>
          <cell r="W814">
            <v>0</v>
          </cell>
          <cell r="X814">
            <v>0</v>
          </cell>
          <cell r="Y814">
            <v>0</v>
          </cell>
          <cell r="Z814">
            <v>0</v>
          </cell>
        </row>
        <row r="815">
          <cell r="A815">
            <v>0</v>
          </cell>
          <cell r="B815">
            <v>0</v>
          </cell>
          <cell r="C815">
            <v>1813</v>
          </cell>
          <cell r="E815">
            <v>0</v>
          </cell>
          <cell r="F815">
            <v>0</v>
          </cell>
          <cell r="G815">
            <v>0</v>
          </cell>
          <cell r="H815">
            <v>0</v>
          </cell>
          <cell r="I815">
            <v>0</v>
          </cell>
          <cell r="J815">
            <v>0</v>
          </cell>
          <cell r="L815">
            <v>0</v>
          </cell>
          <cell r="N815">
            <v>0</v>
          </cell>
          <cell r="O815">
            <v>0</v>
          </cell>
          <cell r="P815">
            <v>0</v>
          </cell>
          <cell r="Q815">
            <v>0</v>
          </cell>
          <cell r="R815">
            <v>0</v>
          </cell>
          <cell r="S815">
            <v>0</v>
          </cell>
          <cell r="U815">
            <v>0</v>
          </cell>
          <cell r="V815">
            <v>0</v>
          </cell>
          <cell r="W815">
            <v>0</v>
          </cell>
          <cell r="X815">
            <v>0</v>
          </cell>
          <cell r="Y815">
            <v>0</v>
          </cell>
          <cell r="Z815">
            <v>0</v>
          </cell>
        </row>
        <row r="816">
          <cell r="A816">
            <v>0</v>
          </cell>
          <cell r="B816">
            <v>0</v>
          </cell>
          <cell r="C816">
            <v>1814</v>
          </cell>
          <cell r="E816">
            <v>0</v>
          </cell>
          <cell r="F816">
            <v>0</v>
          </cell>
          <cell r="G816">
            <v>0</v>
          </cell>
          <cell r="H816">
            <v>0</v>
          </cell>
          <cell r="I816">
            <v>0</v>
          </cell>
          <cell r="J816">
            <v>0</v>
          </cell>
          <cell r="L816">
            <v>0</v>
          </cell>
          <cell r="N816">
            <v>0</v>
          </cell>
          <cell r="O816">
            <v>0</v>
          </cell>
          <cell r="P816">
            <v>0</v>
          </cell>
          <cell r="Q816">
            <v>0</v>
          </cell>
          <cell r="R816">
            <v>0</v>
          </cell>
          <cell r="S816">
            <v>0</v>
          </cell>
          <cell r="U816">
            <v>0</v>
          </cell>
          <cell r="V816">
            <v>0</v>
          </cell>
          <cell r="W816">
            <v>0</v>
          </cell>
          <cell r="X816">
            <v>0</v>
          </cell>
          <cell r="Y816">
            <v>0</v>
          </cell>
          <cell r="Z816">
            <v>0</v>
          </cell>
        </row>
        <row r="817">
          <cell r="A817">
            <v>0</v>
          </cell>
          <cell r="B817">
            <v>0</v>
          </cell>
          <cell r="C817">
            <v>1815</v>
          </cell>
          <cell r="E817">
            <v>0</v>
          </cell>
          <cell r="F817">
            <v>0</v>
          </cell>
          <cell r="G817">
            <v>0</v>
          </cell>
          <cell r="H817">
            <v>0</v>
          </cell>
          <cell r="I817">
            <v>0</v>
          </cell>
          <cell r="J817">
            <v>0</v>
          </cell>
          <cell r="L817">
            <v>0</v>
          </cell>
          <cell r="N817">
            <v>0</v>
          </cell>
          <cell r="O817">
            <v>0</v>
          </cell>
          <cell r="P817">
            <v>0</v>
          </cell>
          <cell r="Q817">
            <v>0</v>
          </cell>
          <cell r="R817">
            <v>0</v>
          </cell>
          <cell r="S817">
            <v>0</v>
          </cell>
          <cell r="U817">
            <v>0</v>
          </cell>
          <cell r="V817">
            <v>0</v>
          </cell>
          <cell r="W817">
            <v>0</v>
          </cell>
          <cell r="X817">
            <v>0</v>
          </cell>
          <cell r="Y817">
            <v>0</v>
          </cell>
          <cell r="Z817">
            <v>0</v>
          </cell>
        </row>
        <row r="818">
          <cell r="A818">
            <v>0</v>
          </cell>
          <cell r="B818">
            <v>0</v>
          </cell>
          <cell r="C818">
            <v>1816</v>
          </cell>
          <cell r="E818">
            <v>0</v>
          </cell>
          <cell r="F818">
            <v>0</v>
          </cell>
          <cell r="G818">
            <v>0</v>
          </cell>
          <cell r="H818">
            <v>0</v>
          </cell>
          <cell r="I818">
            <v>0</v>
          </cell>
          <cell r="J818">
            <v>0</v>
          </cell>
          <cell r="L818">
            <v>0</v>
          </cell>
          <cell r="N818">
            <v>0</v>
          </cell>
          <cell r="O818">
            <v>0</v>
          </cell>
          <cell r="P818">
            <v>0</v>
          </cell>
          <cell r="Q818">
            <v>0</v>
          </cell>
          <cell r="R818">
            <v>0</v>
          </cell>
          <cell r="S818">
            <v>0</v>
          </cell>
          <cell r="U818">
            <v>0</v>
          </cell>
          <cell r="V818">
            <v>0</v>
          </cell>
          <cell r="W818">
            <v>0</v>
          </cell>
          <cell r="X818">
            <v>0</v>
          </cell>
          <cell r="Y818">
            <v>0</v>
          </cell>
          <cell r="Z818">
            <v>0</v>
          </cell>
        </row>
        <row r="819">
          <cell r="A819">
            <v>0</v>
          </cell>
          <cell r="B819">
            <v>0</v>
          </cell>
          <cell r="C819">
            <v>1817</v>
          </cell>
          <cell r="E819">
            <v>0</v>
          </cell>
          <cell r="F819">
            <v>0</v>
          </cell>
          <cell r="G819">
            <v>0</v>
          </cell>
          <cell r="H819">
            <v>0</v>
          </cell>
          <cell r="I819">
            <v>0</v>
          </cell>
          <cell r="J819">
            <v>0</v>
          </cell>
          <cell r="L819">
            <v>0</v>
          </cell>
          <cell r="N819">
            <v>0</v>
          </cell>
          <cell r="O819">
            <v>0</v>
          </cell>
          <cell r="P819">
            <v>0</v>
          </cell>
          <cell r="Q819">
            <v>0</v>
          </cell>
          <cell r="R819">
            <v>0</v>
          </cell>
          <cell r="S819">
            <v>0</v>
          </cell>
          <cell r="U819">
            <v>0</v>
          </cell>
          <cell r="V819">
            <v>0</v>
          </cell>
          <cell r="W819">
            <v>0</v>
          </cell>
          <cell r="X819">
            <v>0</v>
          </cell>
          <cell r="Y819">
            <v>0</v>
          </cell>
          <cell r="Z819">
            <v>0</v>
          </cell>
        </row>
        <row r="820">
          <cell r="A820">
            <v>0</v>
          </cell>
          <cell r="B820">
            <v>0</v>
          </cell>
          <cell r="C820">
            <v>1818</v>
          </cell>
          <cell r="E820">
            <v>0</v>
          </cell>
          <cell r="F820">
            <v>0</v>
          </cell>
          <cell r="G820">
            <v>0</v>
          </cell>
          <cell r="H820">
            <v>0</v>
          </cell>
          <cell r="I820">
            <v>0</v>
          </cell>
          <cell r="J820">
            <v>0</v>
          </cell>
          <cell r="L820">
            <v>0</v>
          </cell>
          <cell r="N820">
            <v>0</v>
          </cell>
          <cell r="O820">
            <v>0</v>
          </cell>
          <cell r="P820">
            <v>0</v>
          </cell>
          <cell r="Q820">
            <v>0</v>
          </cell>
          <cell r="R820">
            <v>0</v>
          </cell>
          <cell r="S820">
            <v>0</v>
          </cell>
          <cell r="U820">
            <v>0</v>
          </cell>
          <cell r="V820">
            <v>0</v>
          </cell>
          <cell r="W820">
            <v>0</v>
          </cell>
          <cell r="X820">
            <v>0</v>
          </cell>
          <cell r="Y820">
            <v>0</v>
          </cell>
          <cell r="Z820">
            <v>0</v>
          </cell>
        </row>
        <row r="821">
          <cell r="A821">
            <v>0</v>
          </cell>
          <cell r="B821">
            <v>0</v>
          </cell>
          <cell r="C821">
            <v>1819</v>
          </cell>
          <cell r="E821">
            <v>0</v>
          </cell>
          <cell r="F821">
            <v>0</v>
          </cell>
          <cell r="G821">
            <v>0</v>
          </cell>
          <cell r="H821">
            <v>0</v>
          </cell>
          <cell r="I821">
            <v>0</v>
          </cell>
          <cell r="J821">
            <v>0</v>
          </cell>
          <cell r="L821">
            <v>0</v>
          </cell>
          <cell r="N821">
            <v>0</v>
          </cell>
          <cell r="O821">
            <v>0</v>
          </cell>
          <cell r="P821">
            <v>0</v>
          </cell>
          <cell r="Q821">
            <v>0</v>
          </cell>
          <cell r="R821">
            <v>0</v>
          </cell>
          <cell r="S821">
            <v>0</v>
          </cell>
          <cell r="U821">
            <v>0</v>
          </cell>
          <cell r="V821">
            <v>0</v>
          </cell>
          <cell r="W821">
            <v>0</v>
          </cell>
          <cell r="X821">
            <v>0</v>
          </cell>
          <cell r="Y821">
            <v>0</v>
          </cell>
          <cell r="Z821">
            <v>0</v>
          </cell>
        </row>
        <row r="822">
          <cell r="A822">
            <v>0</v>
          </cell>
          <cell r="B822">
            <v>0</v>
          </cell>
          <cell r="C822">
            <v>1820</v>
          </cell>
          <cell r="E822">
            <v>0</v>
          </cell>
          <cell r="F822">
            <v>0</v>
          </cell>
          <cell r="G822">
            <v>0</v>
          </cell>
          <cell r="H822">
            <v>0</v>
          </cell>
          <cell r="I822">
            <v>0</v>
          </cell>
          <cell r="J822">
            <v>0</v>
          </cell>
          <cell r="L822">
            <v>0</v>
          </cell>
          <cell r="N822">
            <v>0</v>
          </cell>
          <cell r="O822">
            <v>0</v>
          </cell>
          <cell r="P822">
            <v>0</v>
          </cell>
          <cell r="Q822">
            <v>0</v>
          </cell>
          <cell r="R822">
            <v>0</v>
          </cell>
          <cell r="S822">
            <v>0</v>
          </cell>
          <cell r="U822">
            <v>0</v>
          </cell>
          <cell r="V822">
            <v>0</v>
          </cell>
          <cell r="W822">
            <v>0</v>
          </cell>
          <cell r="X822">
            <v>0</v>
          </cell>
          <cell r="Y822">
            <v>0</v>
          </cell>
          <cell r="Z822">
            <v>0</v>
          </cell>
        </row>
        <row r="823">
          <cell r="A823">
            <v>0</v>
          </cell>
          <cell r="B823">
            <v>0</v>
          </cell>
          <cell r="C823">
            <v>1821</v>
          </cell>
          <cell r="E823">
            <v>0</v>
          </cell>
          <cell r="F823">
            <v>0</v>
          </cell>
          <cell r="G823">
            <v>0</v>
          </cell>
          <cell r="H823">
            <v>0</v>
          </cell>
          <cell r="I823">
            <v>0</v>
          </cell>
          <cell r="J823">
            <v>0</v>
          </cell>
          <cell r="L823">
            <v>0</v>
          </cell>
          <cell r="N823">
            <v>0</v>
          </cell>
          <cell r="O823">
            <v>0</v>
          </cell>
          <cell r="P823">
            <v>0</v>
          </cell>
          <cell r="Q823">
            <v>0</v>
          </cell>
          <cell r="R823">
            <v>0</v>
          </cell>
          <cell r="S823">
            <v>0</v>
          </cell>
          <cell r="U823">
            <v>0</v>
          </cell>
          <cell r="V823">
            <v>0</v>
          </cell>
          <cell r="W823">
            <v>0</v>
          </cell>
          <cell r="X823">
            <v>0</v>
          </cell>
          <cell r="Y823">
            <v>0</v>
          </cell>
          <cell r="Z823">
            <v>0</v>
          </cell>
        </row>
        <row r="824">
          <cell r="A824">
            <v>0</v>
          </cell>
          <cell r="B824">
            <v>0</v>
          </cell>
          <cell r="C824">
            <v>1822</v>
          </cell>
          <cell r="E824">
            <v>0</v>
          </cell>
          <cell r="F824">
            <v>0</v>
          </cell>
          <cell r="G824">
            <v>0</v>
          </cell>
          <cell r="H824">
            <v>0</v>
          </cell>
          <cell r="I824">
            <v>0</v>
          </cell>
          <cell r="J824">
            <v>0</v>
          </cell>
          <cell r="L824">
            <v>0</v>
          </cell>
          <cell r="N824">
            <v>0</v>
          </cell>
          <cell r="O824">
            <v>0</v>
          </cell>
          <cell r="P824">
            <v>0</v>
          </cell>
          <cell r="Q824">
            <v>0</v>
          </cell>
          <cell r="R824">
            <v>0</v>
          </cell>
          <cell r="S824">
            <v>0</v>
          </cell>
          <cell r="U824">
            <v>0</v>
          </cell>
          <cell r="V824">
            <v>0</v>
          </cell>
          <cell r="W824">
            <v>0</v>
          </cell>
          <cell r="X824">
            <v>0</v>
          </cell>
          <cell r="Y824">
            <v>0</v>
          </cell>
          <cell r="Z824">
            <v>0</v>
          </cell>
        </row>
        <row r="825">
          <cell r="A825">
            <v>0</v>
          </cell>
          <cell r="B825">
            <v>0</v>
          </cell>
          <cell r="C825">
            <v>1823</v>
          </cell>
          <cell r="E825">
            <v>0</v>
          </cell>
          <cell r="F825">
            <v>0</v>
          </cell>
          <cell r="G825">
            <v>0</v>
          </cell>
          <cell r="H825">
            <v>0</v>
          </cell>
          <cell r="I825">
            <v>0</v>
          </cell>
          <cell r="J825">
            <v>0</v>
          </cell>
          <cell r="L825">
            <v>0</v>
          </cell>
          <cell r="N825">
            <v>0</v>
          </cell>
          <cell r="O825">
            <v>0</v>
          </cell>
          <cell r="P825">
            <v>0</v>
          </cell>
          <cell r="Q825">
            <v>0</v>
          </cell>
          <cell r="R825">
            <v>0</v>
          </cell>
          <cell r="S825">
            <v>0</v>
          </cell>
          <cell r="U825">
            <v>0</v>
          </cell>
          <cell r="V825">
            <v>0</v>
          </cell>
          <cell r="W825">
            <v>0</v>
          </cell>
          <cell r="X825">
            <v>0</v>
          </cell>
          <cell r="Y825">
            <v>0</v>
          </cell>
          <cell r="Z825">
            <v>0</v>
          </cell>
        </row>
        <row r="826">
          <cell r="A826">
            <v>0</v>
          </cell>
          <cell r="B826">
            <v>0</v>
          </cell>
          <cell r="C826">
            <v>1824</v>
          </cell>
          <cell r="E826">
            <v>0</v>
          </cell>
          <cell r="F826">
            <v>0</v>
          </cell>
          <cell r="G826">
            <v>0</v>
          </cell>
          <cell r="H826">
            <v>0</v>
          </cell>
          <cell r="I826">
            <v>0</v>
          </cell>
          <cell r="J826">
            <v>0</v>
          </cell>
          <cell r="L826">
            <v>0</v>
          </cell>
          <cell r="N826">
            <v>0</v>
          </cell>
          <cell r="O826">
            <v>0</v>
          </cell>
          <cell r="P826">
            <v>0</v>
          </cell>
          <cell r="Q826">
            <v>0</v>
          </cell>
          <cell r="R826">
            <v>0</v>
          </cell>
          <cell r="S826">
            <v>0</v>
          </cell>
          <cell r="U826">
            <v>0</v>
          </cell>
          <cell r="V826">
            <v>0</v>
          </cell>
          <cell r="W826">
            <v>0</v>
          </cell>
          <cell r="X826">
            <v>0</v>
          </cell>
          <cell r="Y826">
            <v>0</v>
          </cell>
          <cell r="Z826">
            <v>0</v>
          </cell>
        </row>
        <row r="827">
          <cell r="A827">
            <v>0</v>
          </cell>
          <cell r="B827">
            <v>0</v>
          </cell>
          <cell r="C827">
            <v>1825</v>
          </cell>
          <cell r="E827">
            <v>0</v>
          </cell>
          <cell r="F827">
            <v>0</v>
          </cell>
          <cell r="G827">
            <v>0</v>
          </cell>
          <cell r="H827">
            <v>0</v>
          </cell>
          <cell r="I827">
            <v>0</v>
          </cell>
          <cell r="J827">
            <v>0</v>
          </cell>
          <cell r="L827">
            <v>0</v>
          </cell>
          <cell r="N827">
            <v>0</v>
          </cell>
          <cell r="O827">
            <v>0</v>
          </cell>
          <cell r="P827">
            <v>0</v>
          </cell>
          <cell r="Q827">
            <v>0</v>
          </cell>
          <cell r="R827">
            <v>0</v>
          </cell>
          <cell r="S827">
            <v>0</v>
          </cell>
          <cell r="U827">
            <v>0</v>
          </cell>
          <cell r="V827">
            <v>0</v>
          </cell>
          <cell r="W827">
            <v>0</v>
          </cell>
          <cell r="X827">
            <v>0</v>
          </cell>
          <cell r="Y827">
            <v>0</v>
          </cell>
          <cell r="Z827">
            <v>0</v>
          </cell>
        </row>
        <row r="828">
          <cell r="A828">
            <v>0</v>
          </cell>
          <cell r="B828">
            <v>0</v>
          </cell>
          <cell r="C828">
            <v>1826</v>
          </cell>
          <cell r="E828">
            <v>0</v>
          </cell>
          <cell r="F828">
            <v>0</v>
          </cell>
          <cell r="G828">
            <v>0</v>
          </cell>
          <cell r="H828">
            <v>0</v>
          </cell>
          <cell r="I828">
            <v>0</v>
          </cell>
          <cell r="J828">
            <v>0</v>
          </cell>
          <cell r="L828">
            <v>0</v>
          </cell>
          <cell r="N828">
            <v>0</v>
          </cell>
          <cell r="O828">
            <v>0</v>
          </cell>
          <cell r="P828">
            <v>0</v>
          </cell>
          <cell r="Q828">
            <v>0</v>
          </cell>
          <cell r="R828">
            <v>0</v>
          </cell>
          <cell r="S828">
            <v>0</v>
          </cell>
          <cell r="U828">
            <v>0</v>
          </cell>
          <cell r="V828">
            <v>0</v>
          </cell>
          <cell r="W828">
            <v>0</v>
          </cell>
          <cell r="X828">
            <v>0</v>
          </cell>
          <cell r="Y828">
            <v>0</v>
          </cell>
          <cell r="Z828">
            <v>0</v>
          </cell>
        </row>
        <row r="829">
          <cell r="A829">
            <v>0</v>
          </cell>
          <cell r="B829">
            <v>0</v>
          </cell>
          <cell r="C829">
            <v>1827</v>
          </cell>
          <cell r="E829">
            <v>0</v>
          </cell>
          <cell r="F829">
            <v>0</v>
          </cell>
          <cell r="G829">
            <v>0</v>
          </cell>
          <cell r="H829">
            <v>0</v>
          </cell>
          <cell r="I829">
            <v>0</v>
          </cell>
          <cell r="J829">
            <v>0</v>
          </cell>
          <cell r="L829">
            <v>0</v>
          </cell>
          <cell r="N829">
            <v>0</v>
          </cell>
          <cell r="O829">
            <v>0</v>
          </cell>
          <cell r="P829">
            <v>0</v>
          </cell>
          <cell r="Q829">
            <v>0</v>
          </cell>
          <cell r="R829">
            <v>0</v>
          </cell>
          <cell r="S829">
            <v>0</v>
          </cell>
          <cell r="U829">
            <v>0</v>
          </cell>
          <cell r="V829">
            <v>0</v>
          </cell>
          <cell r="W829">
            <v>0</v>
          </cell>
          <cell r="X829">
            <v>0</v>
          </cell>
          <cell r="Y829">
            <v>0</v>
          </cell>
          <cell r="Z829">
            <v>0</v>
          </cell>
        </row>
        <row r="830">
          <cell r="A830">
            <v>0</v>
          </cell>
          <cell r="B830">
            <v>0</v>
          </cell>
          <cell r="C830">
            <v>1828</v>
          </cell>
          <cell r="E830">
            <v>0</v>
          </cell>
          <cell r="F830">
            <v>0</v>
          </cell>
          <cell r="G830">
            <v>0</v>
          </cell>
          <cell r="H830">
            <v>0</v>
          </cell>
          <cell r="I830">
            <v>0</v>
          </cell>
          <cell r="J830">
            <v>0</v>
          </cell>
          <cell r="L830">
            <v>0</v>
          </cell>
          <cell r="N830">
            <v>0</v>
          </cell>
          <cell r="O830">
            <v>0</v>
          </cell>
          <cell r="P830">
            <v>0</v>
          </cell>
          <cell r="Q830">
            <v>0</v>
          </cell>
          <cell r="R830">
            <v>0</v>
          </cell>
          <cell r="S830">
            <v>0</v>
          </cell>
          <cell r="U830">
            <v>0</v>
          </cell>
          <cell r="V830">
            <v>0</v>
          </cell>
          <cell r="W830">
            <v>0</v>
          </cell>
          <cell r="X830">
            <v>0</v>
          </cell>
          <cell r="Y830">
            <v>0</v>
          </cell>
          <cell r="Z830">
            <v>0</v>
          </cell>
        </row>
        <row r="831">
          <cell r="A831">
            <v>0</v>
          </cell>
          <cell r="B831">
            <v>0</v>
          </cell>
          <cell r="C831">
            <v>1829</v>
          </cell>
          <cell r="E831">
            <v>0</v>
          </cell>
          <cell r="F831">
            <v>0</v>
          </cell>
          <cell r="G831">
            <v>0</v>
          </cell>
          <cell r="H831">
            <v>0</v>
          </cell>
          <cell r="I831">
            <v>0</v>
          </cell>
          <cell r="J831">
            <v>0</v>
          </cell>
          <cell r="L831">
            <v>0</v>
          </cell>
          <cell r="N831">
            <v>0</v>
          </cell>
          <cell r="O831">
            <v>0</v>
          </cell>
          <cell r="P831">
            <v>0</v>
          </cell>
          <cell r="Q831">
            <v>0</v>
          </cell>
          <cell r="R831">
            <v>0</v>
          </cell>
          <cell r="S831">
            <v>0</v>
          </cell>
          <cell r="U831">
            <v>0</v>
          </cell>
          <cell r="V831">
            <v>0</v>
          </cell>
          <cell r="W831">
            <v>0</v>
          </cell>
          <cell r="X831">
            <v>0</v>
          </cell>
          <cell r="Y831">
            <v>0</v>
          </cell>
          <cell r="Z831">
            <v>0</v>
          </cell>
        </row>
        <row r="832">
          <cell r="A832">
            <v>0</v>
          </cell>
          <cell r="B832">
            <v>0</v>
          </cell>
          <cell r="C832">
            <v>1830</v>
          </cell>
          <cell r="E832">
            <v>0</v>
          </cell>
          <cell r="F832">
            <v>0</v>
          </cell>
          <cell r="G832">
            <v>0</v>
          </cell>
          <cell r="H832">
            <v>0</v>
          </cell>
          <cell r="I832">
            <v>0</v>
          </cell>
          <cell r="J832">
            <v>0</v>
          </cell>
          <cell r="L832">
            <v>0</v>
          </cell>
          <cell r="N832">
            <v>0</v>
          </cell>
          <cell r="O832">
            <v>0</v>
          </cell>
          <cell r="P832">
            <v>0</v>
          </cell>
          <cell r="Q832">
            <v>0</v>
          </cell>
          <cell r="R832">
            <v>0</v>
          </cell>
          <cell r="S832">
            <v>0</v>
          </cell>
          <cell r="U832">
            <v>0</v>
          </cell>
          <cell r="V832">
            <v>0</v>
          </cell>
          <cell r="W832">
            <v>0</v>
          </cell>
          <cell r="X832">
            <v>0</v>
          </cell>
          <cell r="Y832">
            <v>0</v>
          </cell>
          <cell r="Z832">
            <v>0</v>
          </cell>
        </row>
        <row r="833">
          <cell r="A833">
            <v>0</v>
          </cell>
          <cell r="B833">
            <v>0</v>
          </cell>
          <cell r="C833">
            <v>1831</v>
          </cell>
          <cell r="E833">
            <v>0</v>
          </cell>
          <cell r="F833">
            <v>0</v>
          </cell>
          <cell r="G833">
            <v>0</v>
          </cell>
          <cell r="H833">
            <v>0</v>
          </cell>
          <cell r="I833">
            <v>0</v>
          </cell>
          <cell r="J833">
            <v>0</v>
          </cell>
          <cell r="L833">
            <v>0</v>
          </cell>
          <cell r="N833">
            <v>0</v>
          </cell>
          <cell r="O833">
            <v>0</v>
          </cell>
          <cell r="P833">
            <v>0</v>
          </cell>
          <cell r="Q833">
            <v>0</v>
          </cell>
          <cell r="R833">
            <v>0</v>
          </cell>
          <cell r="S833">
            <v>0</v>
          </cell>
          <cell r="U833">
            <v>0</v>
          </cell>
          <cell r="V833">
            <v>0</v>
          </cell>
          <cell r="W833">
            <v>0</v>
          </cell>
          <cell r="X833">
            <v>0</v>
          </cell>
          <cell r="Y833">
            <v>0</v>
          </cell>
          <cell r="Z833">
            <v>0</v>
          </cell>
        </row>
        <row r="834">
          <cell r="A834">
            <v>0</v>
          </cell>
          <cell r="B834">
            <v>0</v>
          </cell>
          <cell r="C834">
            <v>1832</v>
          </cell>
          <cell r="E834">
            <v>0</v>
          </cell>
          <cell r="F834">
            <v>0</v>
          </cell>
          <cell r="G834">
            <v>0</v>
          </cell>
          <cell r="H834">
            <v>0</v>
          </cell>
          <cell r="I834">
            <v>0</v>
          </cell>
          <cell r="J834">
            <v>0</v>
          </cell>
          <cell r="L834">
            <v>0</v>
          </cell>
          <cell r="N834">
            <v>0</v>
          </cell>
          <cell r="O834">
            <v>0</v>
          </cell>
          <cell r="P834">
            <v>0</v>
          </cell>
          <cell r="Q834">
            <v>0</v>
          </cell>
          <cell r="R834">
            <v>0</v>
          </cell>
          <cell r="S834">
            <v>0</v>
          </cell>
          <cell r="U834">
            <v>0</v>
          </cell>
          <cell r="V834">
            <v>0</v>
          </cell>
          <cell r="W834">
            <v>0</v>
          </cell>
          <cell r="X834">
            <v>0</v>
          </cell>
          <cell r="Y834">
            <v>0</v>
          </cell>
          <cell r="Z834">
            <v>0</v>
          </cell>
        </row>
        <row r="835">
          <cell r="A835">
            <v>0</v>
          </cell>
          <cell r="B835">
            <v>0</v>
          </cell>
          <cell r="C835">
            <v>1833</v>
          </cell>
          <cell r="E835">
            <v>0</v>
          </cell>
          <cell r="F835">
            <v>0</v>
          </cell>
          <cell r="G835">
            <v>0</v>
          </cell>
          <cell r="H835">
            <v>0</v>
          </cell>
          <cell r="I835">
            <v>0</v>
          </cell>
          <cell r="J835">
            <v>0</v>
          </cell>
          <cell r="L835">
            <v>0</v>
          </cell>
          <cell r="N835">
            <v>0</v>
          </cell>
          <cell r="O835">
            <v>0</v>
          </cell>
          <cell r="P835">
            <v>0</v>
          </cell>
          <cell r="Q835">
            <v>0</v>
          </cell>
          <cell r="R835">
            <v>0</v>
          </cell>
          <cell r="S835">
            <v>0</v>
          </cell>
          <cell r="U835">
            <v>0</v>
          </cell>
          <cell r="V835">
            <v>0</v>
          </cell>
          <cell r="W835">
            <v>0</v>
          </cell>
          <cell r="X835">
            <v>0</v>
          </cell>
          <cell r="Y835">
            <v>0</v>
          </cell>
          <cell r="Z835">
            <v>0</v>
          </cell>
        </row>
        <row r="836">
          <cell r="A836">
            <v>0</v>
          </cell>
          <cell r="B836">
            <v>0</v>
          </cell>
          <cell r="C836">
            <v>1834</v>
          </cell>
          <cell r="E836">
            <v>0</v>
          </cell>
          <cell r="F836">
            <v>0</v>
          </cell>
          <cell r="G836">
            <v>0</v>
          </cell>
          <cell r="H836">
            <v>0</v>
          </cell>
          <cell r="I836">
            <v>0</v>
          </cell>
          <cell r="J836">
            <v>0</v>
          </cell>
          <cell r="L836">
            <v>0</v>
          </cell>
          <cell r="N836">
            <v>0</v>
          </cell>
          <cell r="O836">
            <v>0</v>
          </cell>
          <cell r="P836">
            <v>0</v>
          </cell>
          <cell r="Q836">
            <v>0</v>
          </cell>
          <cell r="R836">
            <v>0</v>
          </cell>
          <cell r="S836">
            <v>0</v>
          </cell>
          <cell r="U836">
            <v>0</v>
          </cell>
          <cell r="V836">
            <v>0</v>
          </cell>
          <cell r="W836">
            <v>0</v>
          </cell>
          <cell r="X836">
            <v>0</v>
          </cell>
          <cell r="Y836">
            <v>0</v>
          </cell>
          <cell r="Z836">
            <v>0</v>
          </cell>
        </row>
        <row r="837">
          <cell r="A837">
            <v>0</v>
          </cell>
          <cell r="B837">
            <v>0</v>
          </cell>
          <cell r="C837">
            <v>1835</v>
          </cell>
          <cell r="E837">
            <v>0</v>
          </cell>
          <cell r="F837">
            <v>0</v>
          </cell>
          <cell r="G837">
            <v>0</v>
          </cell>
          <cell r="H837">
            <v>0</v>
          </cell>
          <cell r="I837">
            <v>0</v>
          </cell>
          <cell r="J837">
            <v>0</v>
          </cell>
          <cell r="L837">
            <v>0</v>
          </cell>
          <cell r="N837">
            <v>0</v>
          </cell>
          <cell r="O837">
            <v>0</v>
          </cell>
          <cell r="P837">
            <v>0</v>
          </cell>
          <cell r="Q837">
            <v>0</v>
          </cell>
          <cell r="R837">
            <v>0</v>
          </cell>
          <cell r="S837">
            <v>0</v>
          </cell>
          <cell r="U837">
            <v>0</v>
          </cell>
          <cell r="V837">
            <v>0</v>
          </cell>
          <cell r="W837">
            <v>0</v>
          </cell>
          <cell r="X837">
            <v>0</v>
          </cell>
          <cell r="Y837">
            <v>0</v>
          </cell>
          <cell r="Z837">
            <v>0</v>
          </cell>
        </row>
        <row r="838">
          <cell r="A838">
            <v>0</v>
          </cell>
          <cell r="B838">
            <v>0</v>
          </cell>
          <cell r="C838">
            <v>1836</v>
          </cell>
          <cell r="E838">
            <v>0</v>
          </cell>
          <cell r="F838">
            <v>0</v>
          </cell>
          <cell r="G838">
            <v>0</v>
          </cell>
          <cell r="H838">
            <v>0</v>
          </cell>
          <cell r="I838">
            <v>0</v>
          </cell>
          <cell r="J838">
            <v>0</v>
          </cell>
          <cell r="L838">
            <v>0</v>
          </cell>
          <cell r="N838">
            <v>0</v>
          </cell>
          <cell r="O838">
            <v>0</v>
          </cell>
          <cell r="P838">
            <v>0</v>
          </cell>
          <cell r="Q838">
            <v>0</v>
          </cell>
          <cell r="R838">
            <v>0</v>
          </cell>
          <cell r="S838">
            <v>0</v>
          </cell>
          <cell r="U838">
            <v>0</v>
          </cell>
          <cell r="V838">
            <v>0</v>
          </cell>
          <cell r="W838">
            <v>0</v>
          </cell>
          <cell r="X838">
            <v>0</v>
          </cell>
          <cell r="Y838">
            <v>0</v>
          </cell>
          <cell r="Z838">
            <v>0</v>
          </cell>
        </row>
        <row r="839">
          <cell r="A839">
            <v>0</v>
          </cell>
          <cell r="B839">
            <v>0</v>
          </cell>
          <cell r="C839">
            <v>1837</v>
          </cell>
          <cell r="E839">
            <v>0</v>
          </cell>
          <cell r="F839">
            <v>0</v>
          </cell>
          <cell r="G839">
            <v>0</v>
          </cell>
          <cell r="H839">
            <v>0</v>
          </cell>
          <cell r="I839">
            <v>0</v>
          </cell>
          <cell r="J839">
            <v>0</v>
          </cell>
          <cell r="L839">
            <v>0</v>
          </cell>
          <cell r="N839">
            <v>0</v>
          </cell>
          <cell r="O839">
            <v>0</v>
          </cell>
          <cell r="P839">
            <v>0</v>
          </cell>
          <cell r="Q839">
            <v>0</v>
          </cell>
          <cell r="R839">
            <v>0</v>
          </cell>
          <cell r="S839">
            <v>0</v>
          </cell>
          <cell r="U839">
            <v>0</v>
          </cell>
          <cell r="V839">
            <v>0</v>
          </cell>
          <cell r="W839">
            <v>0</v>
          </cell>
          <cell r="X839">
            <v>0</v>
          </cell>
          <cell r="Y839">
            <v>0</v>
          </cell>
          <cell r="Z839">
            <v>0</v>
          </cell>
        </row>
        <row r="840">
          <cell r="A840">
            <v>0</v>
          </cell>
          <cell r="B840">
            <v>0</v>
          </cell>
          <cell r="C840">
            <v>1838</v>
          </cell>
          <cell r="E840">
            <v>0</v>
          </cell>
          <cell r="F840">
            <v>0</v>
          </cell>
          <cell r="G840">
            <v>0</v>
          </cell>
          <cell r="H840">
            <v>0</v>
          </cell>
          <cell r="I840">
            <v>0</v>
          </cell>
          <cell r="J840">
            <v>0</v>
          </cell>
          <cell r="L840">
            <v>0</v>
          </cell>
          <cell r="N840">
            <v>0</v>
          </cell>
          <cell r="O840">
            <v>0</v>
          </cell>
          <cell r="P840">
            <v>0</v>
          </cell>
          <cell r="Q840">
            <v>0</v>
          </cell>
          <cell r="R840">
            <v>0</v>
          </cell>
          <cell r="S840">
            <v>0</v>
          </cell>
          <cell r="U840">
            <v>0</v>
          </cell>
          <cell r="V840">
            <v>0</v>
          </cell>
          <cell r="W840">
            <v>0</v>
          </cell>
          <cell r="X840">
            <v>0</v>
          </cell>
          <cell r="Y840">
            <v>0</v>
          </cell>
          <cell r="Z840">
            <v>0</v>
          </cell>
        </row>
        <row r="841">
          <cell r="A841">
            <v>0</v>
          </cell>
          <cell r="B841">
            <v>0</v>
          </cell>
          <cell r="C841">
            <v>1839</v>
          </cell>
          <cell r="E841">
            <v>0</v>
          </cell>
          <cell r="F841">
            <v>0</v>
          </cell>
          <cell r="G841">
            <v>0</v>
          </cell>
          <cell r="H841">
            <v>0</v>
          </cell>
          <cell r="I841">
            <v>0</v>
          </cell>
          <cell r="J841">
            <v>0</v>
          </cell>
          <cell r="L841">
            <v>0</v>
          </cell>
          <cell r="N841">
            <v>0</v>
          </cell>
          <cell r="O841">
            <v>0</v>
          </cell>
          <cell r="P841">
            <v>0</v>
          </cell>
          <cell r="Q841">
            <v>0</v>
          </cell>
          <cell r="R841">
            <v>0</v>
          </cell>
          <cell r="S841">
            <v>0</v>
          </cell>
          <cell r="U841">
            <v>0</v>
          </cell>
          <cell r="V841">
            <v>0</v>
          </cell>
          <cell r="W841">
            <v>0</v>
          </cell>
          <cell r="X841">
            <v>0</v>
          </cell>
          <cell r="Y841">
            <v>0</v>
          </cell>
          <cell r="Z841">
            <v>0</v>
          </cell>
        </row>
        <row r="842">
          <cell r="A842">
            <v>0</v>
          </cell>
          <cell r="B842">
            <v>0</v>
          </cell>
          <cell r="C842">
            <v>1840</v>
          </cell>
          <cell r="E842">
            <v>0</v>
          </cell>
          <cell r="F842">
            <v>0</v>
          </cell>
          <cell r="G842">
            <v>0</v>
          </cell>
          <cell r="H842">
            <v>0</v>
          </cell>
          <cell r="I842">
            <v>0</v>
          </cell>
          <cell r="J842">
            <v>0</v>
          </cell>
          <cell r="L842">
            <v>0</v>
          </cell>
          <cell r="N842">
            <v>0</v>
          </cell>
          <cell r="O842">
            <v>0</v>
          </cell>
          <cell r="P842">
            <v>0</v>
          </cell>
          <cell r="Q842">
            <v>0</v>
          </cell>
          <cell r="R842">
            <v>0</v>
          </cell>
          <cell r="S842">
            <v>0</v>
          </cell>
          <cell r="U842">
            <v>0</v>
          </cell>
          <cell r="V842">
            <v>0</v>
          </cell>
          <cell r="W842">
            <v>0</v>
          </cell>
          <cell r="X842">
            <v>0</v>
          </cell>
          <cell r="Y842">
            <v>0</v>
          </cell>
          <cell r="Z842">
            <v>0</v>
          </cell>
        </row>
        <row r="843">
          <cell r="A843">
            <v>0</v>
          </cell>
          <cell r="B843">
            <v>0</v>
          </cell>
          <cell r="C843">
            <v>1841</v>
          </cell>
          <cell r="E843">
            <v>0</v>
          </cell>
          <cell r="F843">
            <v>0</v>
          </cell>
          <cell r="G843">
            <v>0</v>
          </cell>
          <cell r="H843">
            <v>0</v>
          </cell>
          <cell r="I843">
            <v>0</v>
          </cell>
          <cell r="J843">
            <v>0</v>
          </cell>
          <cell r="L843">
            <v>0</v>
          </cell>
          <cell r="N843">
            <v>0</v>
          </cell>
          <cell r="O843">
            <v>0</v>
          </cell>
          <cell r="P843">
            <v>0</v>
          </cell>
          <cell r="Q843">
            <v>0</v>
          </cell>
          <cell r="R843">
            <v>0</v>
          </cell>
          <cell r="S843">
            <v>0</v>
          </cell>
          <cell r="U843">
            <v>0</v>
          </cell>
          <cell r="V843">
            <v>0</v>
          </cell>
          <cell r="W843">
            <v>0</v>
          </cell>
          <cell r="X843">
            <v>0</v>
          </cell>
          <cell r="Y843">
            <v>0</v>
          </cell>
          <cell r="Z843">
            <v>0</v>
          </cell>
        </row>
        <row r="844">
          <cell r="A844">
            <v>0</v>
          </cell>
          <cell r="B844">
            <v>0</v>
          </cell>
          <cell r="C844">
            <v>1842</v>
          </cell>
          <cell r="E844">
            <v>0</v>
          </cell>
          <cell r="F844">
            <v>0</v>
          </cell>
          <cell r="G844">
            <v>0</v>
          </cell>
          <cell r="H844">
            <v>0</v>
          </cell>
          <cell r="I844">
            <v>0</v>
          </cell>
          <cell r="J844">
            <v>0</v>
          </cell>
          <cell r="L844">
            <v>0</v>
          </cell>
          <cell r="N844">
            <v>0</v>
          </cell>
          <cell r="O844">
            <v>0</v>
          </cell>
          <cell r="P844">
            <v>0</v>
          </cell>
          <cell r="Q844">
            <v>0</v>
          </cell>
          <cell r="R844">
            <v>0</v>
          </cell>
          <cell r="S844">
            <v>0</v>
          </cell>
          <cell r="U844">
            <v>0</v>
          </cell>
          <cell r="V844">
            <v>0</v>
          </cell>
          <cell r="W844">
            <v>0</v>
          </cell>
          <cell r="X844">
            <v>0</v>
          </cell>
          <cell r="Y844">
            <v>0</v>
          </cell>
          <cell r="Z844">
            <v>0</v>
          </cell>
        </row>
        <row r="845">
          <cell r="A845">
            <v>0</v>
          </cell>
          <cell r="B845">
            <v>0</v>
          </cell>
          <cell r="C845">
            <v>1843</v>
          </cell>
          <cell r="E845">
            <v>0</v>
          </cell>
          <cell r="F845">
            <v>0</v>
          </cell>
          <cell r="G845">
            <v>0</v>
          </cell>
          <cell r="H845">
            <v>0</v>
          </cell>
          <cell r="I845">
            <v>0</v>
          </cell>
          <cell r="J845">
            <v>0</v>
          </cell>
          <cell r="L845">
            <v>0</v>
          </cell>
          <cell r="N845">
            <v>0</v>
          </cell>
          <cell r="O845">
            <v>0</v>
          </cell>
          <cell r="P845">
            <v>0</v>
          </cell>
          <cell r="Q845">
            <v>0</v>
          </cell>
          <cell r="R845">
            <v>0</v>
          </cell>
          <cell r="S845">
            <v>0</v>
          </cell>
          <cell r="U845">
            <v>0</v>
          </cell>
          <cell r="V845">
            <v>0</v>
          </cell>
          <cell r="W845">
            <v>0</v>
          </cell>
          <cell r="X845">
            <v>0</v>
          </cell>
          <cell r="Y845">
            <v>0</v>
          </cell>
          <cell r="Z845">
            <v>0</v>
          </cell>
        </row>
        <row r="846">
          <cell r="A846">
            <v>0</v>
          </cell>
          <cell r="B846">
            <v>0</v>
          </cell>
          <cell r="C846">
            <v>1844</v>
          </cell>
          <cell r="E846">
            <v>0</v>
          </cell>
          <cell r="F846">
            <v>0</v>
          </cell>
          <cell r="G846">
            <v>0</v>
          </cell>
          <cell r="H846">
            <v>0</v>
          </cell>
          <cell r="I846">
            <v>0</v>
          </cell>
          <cell r="J846">
            <v>0</v>
          </cell>
          <cell r="L846">
            <v>0</v>
          </cell>
          <cell r="N846">
            <v>0</v>
          </cell>
          <cell r="O846">
            <v>0</v>
          </cell>
          <cell r="P846">
            <v>0</v>
          </cell>
          <cell r="Q846">
            <v>0</v>
          </cell>
          <cell r="R846">
            <v>0</v>
          </cell>
          <cell r="S846">
            <v>0</v>
          </cell>
          <cell r="U846">
            <v>0</v>
          </cell>
          <cell r="V846">
            <v>0</v>
          </cell>
          <cell r="W846">
            <v>0</v>
          </cell>
          <cell r="X846">
            <v>0</v>
          </cell>
          <cell r="Y846">
            <v>0</v>
          </cell>
          <cell r="Z846">
            <v>0</v>
          </cell>
        </row>
        <row r="847">
          <cell r="A847">
            <v>0</v>
          </cell>
          <cell r="B847">
            <v>0</v>
          </cell>
          <cell r="C847">
            <v>1845</v>
          </cell>
          <cell r="E847">
            <v>0</v>
          </cell>
          <cell r="F847">
            <v>0</v>
          </cell>
          <cell r="G847">
            <v>0</v>
          </cell>
          <cell r="H847">
            <v>0</v>
          </cell>
          <cell r="I847">
            <v>0</v>
          </cell>
          <cell r="J847">
            <v>0</v>
          </cell>
          <cell r="L847">
            <v>0</v>
          </cell>
          <cell r="N847">
            <v>0</v>
          </cell>
          <cell r="O847">
            <v>0</v>
          </cell>
          <cell r="P847">
            <v>0</v>
          </cell>
          <cell r="Q847">
            <v>0</v>
          </cell>
          <cell r="R847">
            <v>0</v>
          </cell>
          <cell r="S847">
            <v>0</v>
          </cell>
          <cell r="U847">
            <v>0</v>
          </cell>
          <cell r="V847">
            <v>0</v>
          </cell>
          <cell r="W847">
            <v>0</v>
          </cell>
          <cell r="X847">
            <v>0</v>
          </cell>
          <cell r="Y847">
            <v>0</v>
          </cell>
          <cell r="Z847">
            <v>0</v>
          </cell>
        </row>
        <row r="848">
          <cell r="A848">
            <v>0</v>
          </cell>
          <cell r="B848">
            <v>0</v>
          </cell>
          <cell r="C848">
            <v>1846</v>
          </cell>
          <cell r="E848">
            <v>0</v>
          </cell>
          <cell r="F848">
            <v>0</v>
          </cell>
          <cell r="G848">
            <v>0</v>
          </cell>
          <cell r="H848">
            <v>0</v>
          </cell>
          <cell r="I848">
            <v>0</v>
          </cell>
          <cell r="J848">
            <v>0</v>
          </cell>
          <cell r="L848">
            <v>0</v>
          </cell>
          <cell r="N848">
            <v>0</v>
          </cell>
          <cell r="O848">
            <v>0</v>
          </cell>
          <cell r="P848">
            <v>0</v>
          </cell>
          <cell r="Q848">
            <v>0</v>
          </cell>
          <cell r="R848">
            <v>0</v>
          </cell>
          <cell r="S848">
            <v>0</v>
          </cell>
          <cell r="U848">
            <v>0</v>
          </cell>
          <cell r="V848">
            <v>0</v>
          </cell>
          <cell r="W848">
            <v>0</v>
          </cell>
          <cell r="X848">
            <v>0</v>
          </cell>
          <cell r="Y848">
            <v>0</v>
          </cell>
          <cell r="Z848">
            <v>0</v>
          </cell>
        </row>
        <row r="849">
          <cell r="A849">
            <v>0</v>
          </cell>
          <cell r="B849">
            <v>0</v>
          </cell>
          <cell r="C849">
            <v>1847</v>
          </cell>
          <cell r="E849">
            <v>0</v>
          </cell>
          <cell r="F849">
            <v>0</v>
          </cell>
          <cell r="G849">
            <v>0</v>
          </cell>
          <cell r="H849">
            <v>0</v>
          </cell>
          <cell r="I849">
            <v>0</v>
          </cell>
          <cell r="J849">
            <v>0</v>
          </cell>
          <cell r="L849">
            <v>0</v>
          </cell>
          <cell r="N849">
            <v>0</v>
          </cell>
          <cell r="O849">
            <v>0</v>
          </cell>
          <cell r="P849">
            <v>0</v>
          </cell>
          <cell r="Q849">
            <v>0</v>
          </cell>
          <cell r="R849">
            <v>0</v>
          </cell>
          <cell r="S849">
            <v>0</v>
          </cell>
          <cell r="U849">
            <v>0</v>
          </cell>
          <cell r="V849">
            <v>0</v>
          </cell>
          <cell r="W849">
            <v>0</v>
          </cell>
          <cell r="X849">
            <v>0</v>
          </cell>
          <cell r="Y849">
            <v>0</v>
          </cell>
          <cell r="Z849">
            <v>0</v>
          </cell>
        </row>
        <row r="850">
          <cell r="A850">
            <v>0</v>
          </cell>
          <cell r="B850">
            <v>0</v>
          </cell>
          <cell r="C850">
            <v>1848</v>
          </cell>
          <cell r="E850">
            <v>0</v>
          </cell>
          <cell r="F850">
            <v>0</v>
          </cell>
          <cell r="G850">
            <v>0</v>
          </cell>
          <cell r="H850">
            <v>0</v>
          </cell>
          <cell r="I850">
            <v>0</v>
          </cell>
          <cell r="J850">
            <v>0</v>
          </cell>
          <cell r="L850">
            <v>0</v>
          </cell>
          <cell r="N850">
            <v>0</v>
          </cell>
          <cell r="O850">
            <v>0</v>
          </cell>
          <cell r="P850">
            <v>0</v>
          </cell>
          <cell r="Q850">
            <v>0</v>
          </cell>
          <cell r="R850">
            <v>0</v>
          </cell>
          <cell r="S850">
            <v>0</v>
          </cell>
          <cell r="U850">
            <v>0</v>
          </cell>
          <cell r="V850">
            <v>0</v>
          </cell>
          <cell r="W850">
            <v>0</v>
          </cell>
          <cell r="X850">
            <v>0</v>
          </cell>
          <cell r="Y850">
            <v>0</v>
          </cell>
          <cell r="Z850">
            <v>0</v>
          </cell>
        </row>
        <row r="851">
          <cell r="A851">
            <v>0</v>
          </cell>
          <cell r="B851">
            <v>0</v>
          </cell>
          <cell r="C851">
            <v>1849</v>
          </cell>
          <cell r="E851">
            <v>0</v>
          </cell>
          <cell r="F851">
            <v>0</v>
          </cell>
          <cell r="G851">
            <v>0</v>
          </cell>
          <cell r="H851">
            <v>0</v>
          </cell>
          <cell r="I851">
            <v>0</v>
          </cell>
          <cell r="J851">
            <v>0</v>
          </cell>
          <cell r="L851">
            <v>0</v>
          </cell>
          <cell r="N851">
            <v>0</v>
          </cell>
          <cell r="O851">
            <v>0</v>
          </cell>
          <cell r="P851">
            <v>0</v>
          </cell>
          <cell r="Q851">
            <v>0</v>
          </cell>
          <cell r="R851">
            <v>0</v>
          </cell>
          <cell r="S851">
            <v>0</v>
          </cell>
          <cell r="U851">
            <v>0</v>
          </cell>
          <cell r="V851">
            <v>0</v>
          </cell>
          <cell r="W851">
            <v>0</v>
          </cell>
          <cell r="X851">
            <v>0</v>
          </cell>
          <cell r="Y851">
            <v>0</v>
          </cell>
          <cell r="Z851">
            <v>0</v>
          </cell>
        </row>
        <row r="852">
          <cell r="A852">
            <v>0</v>
          </cell>
          <cell r="B852">
            <v>0</v>
          </cell>
          <cell r="C852">
            <v>1850</v>
          </cell>
          <cell r="E852">
            <v>0</v>
          </cell>
          <cell r="F852">
            <v>0</v>
          </cell>
          <cell r="G852">
            <v>0</v>
          </cell>
          <cell r="H852">
            <v>0</v>
          </cell>
          <cell r="I852">
            <v>0</v>
          </cell>
          <cell r="J852">
            <v>0</v>
          </cell>
          <cell r="L852">
            <v>0</v>
          </cell>
          <cell r="N852">
            <v>0</v>
          </cell>
          <cell r="O852">
            <v>0</v>
          </cell>
          <cell r="P852">
            <v>0</v>
          </cell>
          <cell r="Q852">
            <v>0</v>
          </cell>
          <cell r="R852">
            <v>0</v>
          </cell>
          <cell r="S852">
            <v>0</v>
          </cell>
          <cell r="U852">
            <v>0</v>
          </cell>
          <cell r="V852">
            <v>0</v>
          </cell>
          <cell r="W852">
            <v>0</v>
          </cell>
          <cell r="X852">
            <v>0</v>
          </cell>
          <cell r="Y852">
            <v>0</v>
          </cell>
          <cell r="Z852">
            <v>0</v>
          </cell>
        </row>
        <row r="853">
          <cell r="A853">
            <v>0</v>
          </cell>
          <cell r="B853">
            <v>0</v>
          </cell>
          <cell r="C853">
            <v>1851</v>
          </cell>
          <cell r="E853">
            <v>0</v>
          </cell>
          <cell r="F853">
            <v>0</v>
          </cell>
          <cell r="G853">
            <v>0</v>
          </cell>
          <cell r="H853">
            <v>0</v>
          </cell>
          <cell r="I853">
            <v>0</v>
          </cell>
          <cell r="J853">
            <v>0</v>
          </cell>
          <cell r="L853">
            <v>0</v>
          </cell>
          <cell r="N853">
            <v>0</v>
          </cell>
          <cell r="O853">
            <v>0</v>
          </cell>
          <cell r="P853">
            <v>0</v>
          </cell>
          <cell r="Q853">
            <v>0</v>
          </cell>
          <cell r="R853">
            <v>0</v>
          </cell>
          <cell r="S853">
            <v>0</v>
          </cell>
          <cell r="U853">
            <v>0</v>
          </cell>
          <cell r="V853">
            <v>0</v>
          </cell>
          <cell r="W853">
            <v>0</v>
          </cell>
          <cell r="X853">
            <v>0</v>
          </cell>
          <cell r="Y853">
            <v>0</v>
          </cell>
          <cell r="Z853">
            <v>0</v>
          </cell>
        </row>
        <row r="854">
          <cell r="A854">
            <v>0</v>
          </cell>
          <cell r="B854">
            <v>0</v>
          </cell>
          <cell r="C854">
            <v>1852</v>
          </cell>
          <cell r="E854">
            <v>0</v>
          </cell>
          <cell r="F854">
            <v>0</v>
          </cell>
          <cell r="G854">
            <v>0</v>
          </cell>
          <cell r="H854">
            <v>0</v>
          </cell>
          <cell r="I854">
            <v>0</v>
          </cell>
          <cell r="J854">
            <v>0</v>
          </cell>
          <cell r="L854">
            <v>0</v>
          </cell>
          <cell r="N854">
            <v>0</v>
          </cell>
          <cell r="O854">
            <v>0</v>
          </cell>
          <cell r="P854">
            <v>0</v>
          </cell>
          <cell r="Q854">
            <v>0</v>
          </cell>
          <cell r="R854">
            <v>0</v>
          </cell>
          <cell r="S854">
            <v>0</v>
          </cell>
          <cell r="U854">
            <v>0</v>
          </cell>
          <cell r="V854">
            <v>0</v>
          </cell>
          <cell r="W854">
            <v>0</v>
          </cell>
          <cell r="X854">
            <v>0</v>
          </cell>
          <cell r="Y854">
            <v>0</v>
          </cell>
          <cell r="Z854">
            <v>0</v>
          </cell>
        </row>
        <row r="855">
          <cell r="A855">
            <v>0</v>
          </cell>
          <cell r="B855">
            <v>0</v>
          </cell>
          <cell r="C855">
            <v>1853</v>
          </cell>
          <cell r="E855">
            <v>0</v>
          </cell>
          <cell r="F855">
            <v>0</v>
          </cell>
          <cell r="G855">
            <v>0</v>
          </cell>
          <cell r="H855">
            <v>0</v>
          </cell>
          <cell r="I855">
            <v>0</v>
          </cell>
          <cell r="J855">
            <v>0</v>
          </cell>
          <cell r="L855">
            <v>0</v>
          </cell>
          <cell r="N855">
            <v>0</v>
          </cell>
          <cell r="O855">
            <v>0</v>
          </cell>
          <cell r="P855">
            <v>0</v>
          </cell>
          <cell r="Q855">
            <v>0</v>
          </cell>
          <cell r="R855">
            <v>0</v>
          </cell>
          <cell r="S855">
            <v>0</v>
          </cell>
          <cell r="U855">
            <v>0</v>
          </cell>
          <cell r="V855">
            <v>0</v>
          </cell>
          <cell r="W855">
            <v>0</v>
          </cell>
          <cell r="X855">
            <v>0</v>
          </cell>
          <cell r="Y855">
            <v>0</v>
          </cell>
          <cell r="Z855">
            <v>0</v>
          </cell>
        </row>
        <row r="856">
          <cell r="A856">
            <v>0</v>
          </cell>
          <cell r="B856">
            <v>0</v>
          </cell>
          <cell r="C856">
            <v>1854</v>
          </cell>
          <cell r="E856">
            <v>0</v>
          </cell>
          <cell r="F856">
            <v>0</v>
          </cell>
          <cell r="G856">
            <v>0</v>
          </cell>
          <cell r="H856">
            <v>0</v>
          </cell>
          <cell r="I856">
            <v>0</v>
          </cell>
          <cell r="J856">
            <v>0</v>
          </cell>
          <cell r="L856">
            <v>0</v>
          </cell>
          <cell r="N856">
            <v>0</v>
          </cell>
          <cell r="O856">
            <v>0</v>
          </cell>
          <cell r="P856">
            <v>0</v>
          </cell>
          <cell r="Q856">
            <v>0</v>
          </cell>
          <cell r="R856">
            <v>0</v>
          </cell>
          <cell r="S856">
            <v>0</v>
          </cell>
          <cell r="U856">
            <v>0</v>
          </cell>
          <cell r="V856">
            <v>0</v>
          </cell>
          <cell r="W856">
            <v>0</v>
          </cell>
          <cell r="X856">
            <v>0</v>
          </cell>
          <cell r="Y856">
            <v>0</v>
          </cell>
          <cell r="Z856">
            <v>0</v>
          </cell>
        </row>
        <row r="857">
          <cell r="A857">
            <v>0</v>
          </cell>
          <cell r="B857">
            <v>0</v>
          </cell>
          <cell r="C857">
            <v>1855</v>
          </cell>
          <cell r="E857">
            <v>0</v>
          </cell>
          <cell r="F857">
            <v>0</v>
          </cell>
          <cell r="G857">
            <v>0</v>
          </cell>
          <cell r="H857">
            <v>0</v>
          </cell>
          <cell r="I857">
            <v>0</v>
          </cell>
          <cell r="J857">
            <v>0</v>
          </cell>
          <cell r="L857">
            <v>0</v>
          </cell>
          <cell r="N857">
            <v>0</v>
          </cell>
          <cell r="O857">
            <v>0</v>
          </cell>
          <cell r="P857">
            <v>0</v>
          </cell>
          <cell r="Q857">
            <v>0</v>
          </cell>
          <cell r="R857">
            <v>0</v>
          </cell>
          <cell r="S857">
            <v>0</v>
          </cell>
          <cell r="U857">
            <v>0</v>
          </cell>
          <cell r="V857">
            <v>0</v>
          </cell>
          <cell r="W857">
            <v>0</v>
          </cell>
          <cell r="X857">
            <v>0</v>
          </cell>
          <cell r="Y857">
            <v>0</v>
          </cell>
          <cell r="Z857">
            <v>0</v>
          </cell>
        </row>
        <row r="858">
          <cell r="A858">
            <v>0</v>
          </cell>
          <cell r="B858">
            <v>0</v>
          </cell>
          <cell r="C858">
            <v>1856</v>
          </cell>
          <cell r="E858">
            <v>0</v>
          </cell>
          <cell r="F858">
            <v>0</v>
          </cell>
          <cell r="G858">
            <v>0</v>
          </cell>
          <cell r="H858">
            <v>0</v>
          </cell>
          <cell r="I858">
            <v>0</v>
          </cell>
          <cell r="J858">
            <v>0</v>
          </cell>
          <cell r="L858">
            <v>0</v>
          </cell>
          <cell r="N858">
            <v>0</v>
          </cell>
          <cell r="O858">
            <v>0</v>
          </cell>
          <cell r="P858">
            <v>0</v>
          </cell>
          <cell r="Q858">
            <v>0</v>
          </cell>
          <cell r="R858">
            <v>0</v>
          </cell>
          <cell r="S858">
            <v>0</v>
          </cell>
          <cell r="U858">
            <v>0</v>
          </cell>
          <cell r="V858">
            <v>0</v>
          </cell>
          <cell r="W858">
            <v>0</v>
          </cell>
          <cell r="X858">
            <v>0</v>
          </cell>
          <cell r="Y858">
            <v>0</v>
          </cell>
          <cell r="Z858">
            <v>0</v>
          </cell>
        </row>
        <row r="859">
          <cell r="A859">
            <v>0</v>
          </cell>
          <cell r="B859">
            <v>0</v>
          </cell>
          <cell r="C859">
            <v>1857</v>
          </cell>
          <cell r="E859">
            <v>0</v>
          </cell>
          <cell r="F859">
            <v>0</v>
          </cell>
          <cell r="G859">
            <v>0</v>
          </cell>
          <cell r="H859">
            <v>0</v>
          </cell>
          <cell r="I859">
            <v>0</v>
          </cell>
          <cell r="J859">
            <v>0</v>
          </cell>
          <cell r="L859">
            <v>0</v>
          </cell>
          <cell r="N859">
            <v>0</v>
          </cell>
          <cell r="O859">
            <v>0</v>
          </cell>
          <cell r="P859">
            <v>0</v>
          </cell>
          <cell r="Q859">
            <v>0</v>
          </cell>
          <cell r="R859">
            <v>0</v>
          </cell>
          <cell r="S859">
            <v>0</v>
          </cell>
          <cell r="U859">
            <v>0</v>
          </cell>
          <cell r="V859">
            <v>0</v>
          </cell>
          <cell r="W859">
            <v>0</v>
          </cell>
          <cell r="X859">
            <v>0</v>
          </cell>
          <cell r="Y859">
            <v>0</v>
          </cell>
          <cell r="Z859">
            <v>0</v>
          </cell>
        </row>
        <row r="860">
          <cell r="A860">
            <v>0</v>
          </cell>
          <cell r="B860">
            <v>0</v>
          </cell>
          <cell r="C860">
            <v>1858</v>
          </cell>
          <cell r="E860">
            <v>0</v>
          </cell>
          <cell r="F860">
            <v>0</v>
          </cell>
          <cell r="G860">
            <v>0</v>
          </cell>
          <cell r="H860">
            <v>0</v>
          </cell>
          <cell r="I860">
            <v>0</v>
          </cell>
          <cell r="J860">
            <v>0</v>
          </cell>
          <cell r="L860">
            <v>0</v>
          </cell>
          <cell r="N860">
            <v>0</v>
          </cell>
          <cell r="O860">
            <v>0</v>
          </cell>
          <cell r="P860">
            <v>0</v>
          </cell>
          <cell r="Q860">
            <v>0</v>
          </cell>
          <cell r="R860">
            <v>0</v>
          </cell>
          <cell r="S860">
            <v>0</v>
          </cell>
          <cell r="U860">
            <v>0</v>
          </cell>
          <cell r="V860">
            <v>0</v>
          </cell>
          <cell r="W860">
            <v>0</v>
          </cell>
          <cell r="X860">
            <v>0</v>
          </cell>
          <cell r="Y860">
            <v>0</v>
          </cell>
          <cell r="Z860">
            <v>0</v>
          </cell>
        </row>
        <row r="861">
          <cell r="A861">
            <v>0</v>
          </cell>
          <cell r="B861">
            <v>0</v>
          </cell>
          <cell r="C861">
            <v>1859</v>
          </cell>
          <cell r="E861">
            <v>0</v>
          </cell>
          <cell r="F861">
            <v>0</v>
          </cell>
          <cell r="G861">
            <v>0</v>
          </cell>
          <cell r="H861">
            <v>0</v>
          </cell>
          <cell r="I861">
            <v>0</v>
          </cell>
          <cell r="J861">
            <v>0</v>
          </cell>
          <cell r="L861">
            <v>0</v>
          </cell>
          <cell r="N861">
            <v>0</v>
          </cell>
          <cell r="O861">
            <v>0</v>
          </cell>
          <cell r="P861">
            <v>0</v>
          </cell>
          <cell r="Q861">
            <v>0</v>
          </cell>
          <cell r="R861">
            <v>0</v>
          </cell>
          <cell r="S861">
            <v>0</v>
          </cell>
          <cell r="U861">
            <v>0</v>
          </cell>
          <cell r="V861">
            <v>0</v>
          </cell>
          <cell r="W861">
            <v>0</v>
          </cell>
          <cell r="X861">
            <v>0</v>
          </cell>
          <cell r="Y861">
            <v>0</v>
          </cell>
          <cell r="Z861">
            <v>0</v>
          </cell>
        </row>
        <row r="862">
          <cell r="A862">
            <v>0</v>
          </cell>
          <cell r="B862">
            <v>0</v>
          </cell>
          <cell r="C862">
            <v>1860</v>
          </cell>
          <cell r="E862">
            <v>0</v>
          </cell>
          <cell r="F862">
            <v>0</v>
          </cell>
          <cell r="G862">
            <v>0</v>
          </cell>
          <cell r="H862">
            <v>0</v>
          </cell>
          <cell r="I862">
            <v>0</v>
          </cell>
          <cell r="J862">
            <v>0</v>
          </cell>
          <cell r="L862">
            <v>0</v>
          </cell>
          <cell r="N862">
            <v>0</v>
          </cell>
          <cell r="O862">
            <v>0</v>
          </cell>
          <cell r="P862">
            <v>0</v>
          </cell>
          <cell r="Q862">
            <v>0</v>
          </cell>
          <cell r="R862">
            <v>0</v>
          </cell>
          <cell r="S862">
            <v>0</v>
          </cell>
          <cell r="U862">
            <v>0</v>
          </cell>
          <cell r="V862">
            <v>0</v>
          </cell>
          <cell r="W862">
            <v>0</v>
          </cell>
          <cell r="X862">
            <v>0</v>
          </cell>
          <cell r="Y862">
            <v>0</v>
          </cell>
          <cell r="Z862">
            <v>0</v>
          </cell>
        </row>
        <row r="863">
          <cell r="A863">
            <v>0</v>
          </cell>
          <cell r="B863">
            <v>0</v>
          </cell>
          <cell r="C863">
            <v>1861</v>
          </cell>
          <cell r="E863">
            <v>0</v>
          </cell>
          <cell r="F863">
            <v>0</v>
          </cell>
          <cell r="G863">
            <v>0</v>
          </cell>
          <cell r="H863">
            <v>0</v>
          </cell>
          <cell r="I863">
            <v>0</v>
          </cell>
          <cell r="J863">
            <v>0</v>
          </cell>
          <cell r="L863">
            <v>0</v>
          </cell>
          <cell r="N863">
            <v>0</v>
          </cell>
          <cell r="O863">
            <v>0</v>
          </cell>
          <cell r="P863">
            <v>0</v>
          </cell>
          <cell r="Q863">
            <v>0</v>
          </cell>
          <cell r="R863">
            <v>0</v>
          </cell>
          <cell r="S863">
            <v>0</v>
          </cell>
          <cell r="U863">
            <v>0</v>
          </cell>
          <cell r="V863">
            <v>0</v>
          </cell>
          <cell r="W863">
            <v>0</v>
          </cell>
          <cell r="X863">
            <v>0</v>
          </cell>
          <cell r="Y863">
            <v>0</v>
          </cell>
          <cell r="Z863">
            <v>0</v>
          </cell>
        </row>
        <row r="864">
          <cell r="A864">
            <v>0</v>
          </cell>
          <cell r="B864">
            <v>0</v>
          </cell>
          <cell r="C864">
            <v>1862</v>
          </cell>
          <cell r="E864">
            <v>0</v>
          </cell>
          <cell r="F864">
            <v>0</v>
          </cell>
          <cell r="G864">
            <v>0</v>
          </cell>
          <cell r="H864">
            <v>0</v>
          </cell>
          <cell r="I864">
            <v>0</v>
          </cell>
          <cell r="J864">
            <v>0</v>
          </cell>
          <cell r="L864">
            <v>0</v>
          </cell>
          <cell r="N864">
            <v>0</v>
          </cell>
          <cell r="O864">
            <v>0</v>
          </cell>
          <cell r="P864">
            <v>0</v>
          </cell>
          <cell r="Q864">
            <v>0</v>
          </cell>
          <cell r="R864">
            <v>0</v>
          </cell>
          <cell r="S864">
            <v>0</v>
          </cell>
          <cell r="U864">
            <v>0</v>
          </cell>
          <cell r="V864">
            <v>0</v>
          </cell>
          <cell r="W864">
            <v>0</v>
          </cell>
          <cell r="X864">
            <v>0</v>
          </cell>
          <cell r="Y864">
            <v>0</v>
          </cell>
          <cell r="Z864">
            <v>0</v>
          </cell>
        </row>
        <row r="865">
          <cell r="A865">
            <v>0</v>
          </cell>
          <cell r="B865">
            <v>0</v>
          </cell>
          <cell r="C865">
            <v>1863</v>
          </cell>
          <cell r="E865">
            <v>0</v>
          </cell>
          <cell r="F865">
            <v>0</v>
          </cell>
          <cell r="G865">
            <v>0</v>
          </cell>
          <cell r="H865">
            <v>0</v>
          </cell>
          <cell r="I865">
            <v>0</v>
          </cell>
          <cell r="J865">
            <v>0</v>
          </cell>
          <cell r="L865">
            <v>0</v>
          </cell>
          <cell r="N865">
            <v>0</v>
          </cell>
          <cell r="O865">
            <v>0</v>
          </cell>
          <cell r="P865">
            <v>0</v>
          </cell>
          <cell r="Q865">
            <v>0</v>
          </cell>
          <cell r="R865">
            <v>0</v>
          </cell>
          <cell r="S865">
            <v>0</v>
          </cell>
          <cell r="U865">
            <v>0</v>
          </cell>
          <cell r="V865">
            <v>0</v>
          </cell>
          <cell r="W865">
            <v>0</v>
          </cell>
          <cell r="X865">
            <v>0</v>
          </cell>
          <cell r="Y865">
            <v>0</v>
          </cell>
          <cell r="Z865">
            <v>0</v>
          </cell>
        </row>
        <row r="866">
          <cell r="A866">
            <v>0</v>
          </cell>
          <cell r="B866">
            <v>0</v>
          </cell>
          <cell r="C866">
            <v>1864</v>
          </cell>
          <cell r="E866">
            <v>0</v>
          </cell>
          <cell r="F866">
            <v>0</v>
          </cell>
          <cell r="G866">
            <v>0</v>
          </cell>
          <cell r="H866">
            <v>0</v>
          </cell>
          <cell r="I866">
            <v>0</v>
          </cell>
          <cell r="J866">
            <v>0</v>
          </cell>
          <cell r="L866">
            <v>0</v>
          </cell>
          <cell r="N866">
            <v>0</v>
          </cell>
          <cell r="O866">
            <v>0</v>
          </cell>
          <cell r="P866">
            <v>0</v>
          </cell>
          <cell r="Q866">
            <v>0</v>
          </cell>
          <cell r="R866">
            <v>0</v>
          </cell>
          <cell r="S866">
            <v>0</v>
          </cell>
          <cell r="U866">
            <v>0</v>
          </cell>
          <cell r="V866">
            <v>0</v>
          </cell>
          <cell r="W866">
            <v>0</v>
          </cell>
          <cell r="X866">
            <v>0</v>
          </cell>
          <cell r="Y866">
            <v>0</v>
          </cell>
          <cell r="Z866">
            <v>0</v>
          </cell>
        </row>
        <row r="867">
          <cell r="A867">
            <v>0</v>
          </cell>
          <cell r="B867">
            <v>0</v>
          </cell>
          <cell r="C867">
            <v>1865</v>
          </cell>
          <cell r="E867">
            <v>0</v>
          </cell>
          <cell r="F867">
            <v>0</v>
          </cell>
          <cell r="G867">
            <v>0</v>
          </cell>
          <cell r="H867">
            <v>0</v>
          </cell>
          <cell r="I867">
            <v>0</v>
          </cell>
          <cell r="J867">
            <v>0</v>
          </cell>
          <cell r="L867">
            <v>0</v>
          </cell>
          <cell r="N867">
            <v>0</v>
          </cell>
          <cell r="O867">
            <v>0</v>
          </cell>
          <cell r="P867">
            <v>0</v>
          </cell>
          <cell r="Q867">
            <v>0</v>
          </cell>
          <cell r="R867">
            <v>0</v>
          </cell>
          <cell r="S867">
            <v>0</v>
          </cell>
          <cell r="U867">
            <v>0</v>
          </cell>
          <cell r="V867">
            <v>0</v>
          </cell>
          <cell r="W867">
            <v>0</v>
          </cell>
          <cell r="X867">
            <v>0</v>
          </cell>
          <cell r="Y867">
            <v>0</v>
          </cell>
          <cell r="Z867">
            <v>0</v>
          </cell>
        </row>
        <row r="868">
          <cell r="A868">
            <v>0</v>
          </cell>
          <cell r="B868">
            <v>0</v>
          </cell>
          <cell r="C868">
            <v>1866</v>
          </cell>
          <cell r="E868">
            <v>0</v>
          </cell>
          <cell r="F868">
            <v>0</v>
          </cell>
          <cell r="G868">
            <v>0</v>
          </cell>
          <cell r="H868">
            <v>0</v>
          </cell>
          <cell r="I868">
            <v>0</v>
          </cell>
          <cell r="J868">
            <v>0</v>
          </cell>
          <cell r="L868">
            <v>0</v>
          </cell>
          <cell r="N868">
            <v>0</v>
          </cell>
          <cell r="O868">
            <v>0</v>
          </cell>
          <cell r="P868">
            <v>0</v>
          </cell>
          <cell r="Q868">
            <v>0</v>
          </cell>
          <cell r="R868">
            <v>0</v>
          </cell>
          <cell r="S868">
            <v>0</v>
          </cell>
          <cell r="U868">
            <v>0</v>
          </cell>
          <cell r="V868">
            <v>0</v>
          </cell>
          <cell r="W868">
            <v>0</v>
          </cell>
          <cell r="X868">
            <v>0</v>
          </cell>
          <cell r="Y868">
            <v>0</v>
          </cell>
          <cell r="Z868">
            <v>0</v>
          </cell>
        </row>
        <row r="869">
          <cell r="A869">
            <v>0</v>
          </cell>
          <cell r="B869">
            <v>0</v>
          </cell>
          <cell r="C869">
            <v>1867</v>
          </cell>
          <cell r="E869">
            <v>0</v>
          </cell>
          <cell r="F869">
            <v>0</v>
          </cell>
          <cell r="G869">
            <v>0</v>
          </cell>
          <cell r="H869">
            <v>0</v>
          </cell>
          <cell r="I869">
            <v>0</v>
          </cell>
          <cell r="J869">
            <v>0</v>
          </cell>
          <cell r="L869">
            <v>0</v>
          </cell>
          <cell r="N869">
            <v>0</v>
          </cell>
          <cell r="O869">
            <v>0</v>
          </cell>
          <cell r="P869">
            <v>0</v>
          </cell>
          <cell r="Q869">
            <v>0</v>
          </cell>
          <cell r="R869">
            <v>0</v>
          </cell>
          <cell r="S869">
            <v>0</v>
          </cell>
          <cell r="U869">
            <v>0</v>
          </cell>
          <cell r="V869">
            <v>0</v>
          </cell>
          <cell r="W869">
            <v>0</v>
          </cell>
          <cell r="X869">
            <v>0</v>
          </cell>
          <cell r="Y869">
            <v>0</v>
          </cell>
          <cell r="Z869">
            <v>0</v>
          </cell>
        </row>
        <row r="870">
          <cell r="A870">
            <v>0</v>
          </cell>
          <cell r="B870">
            <v>0</v>
          </cell>
          <cell r="C870">
            <v>1868</v>
          </cell>
          <cell r="E870">
            <v>0</v>
          </cell>
          <cell r="F870">
            <v>0</v>
          </cell>
          <cell r="G870">
            <v>0</v>
          </cell>
          <cell r="H870">
            <v>0</v>
          </cell>
          <cell r="I870">
            <v>0</v>
          </cell>
          <cell r="J870">
            <v>0</v>
          </cell>
          <cell r="L870">
            <v>0</v>
          </cell>
          <cell r="N870">
            <v>0</v>
          </cell>
          <cell r="O870">
            <v>0</v>
          </cell>
          <cell r="P870">
            <v>0</v>
          </cell>
          <cell r="Q870">
            <v>0</v>
          </cell>
          <cell r="R870">
            <v>0</v>
          </cell>
          <cell r="S870">
            <v>0</v>
          </cell>
          <cell r="U870">
            <v>0</v>
          </cell>
          <cell r="V870">
            <v>0</v>
          </cell>
          <cell r="W870">
            <v>0</v>
          </cell>
          <cell r="X870">
            <v>0</v>
          </cell>
          <cell r="Y870">
            <v>0</v>
          </cell>
          <cell r="Z870">
            <v>0</v>
          </cell>
        </row>
        <row r="871">
          <cell r="A871">
            <v>0</v>
          </cell>
          <cell r="B871">
            <v>0</v>
          </cell>
          <cell r="C871">
            <v>1869</v>
          </cell>
          <cell r="E871">
            <v>0</v>
          </cell>
          <cell r="F871">
            <v>0</v>
          </cell>
          <cell r="G871">
            <v>0</v>
          </cell>
          <cell r="H871">
            <v>0</v>
          </cell>
          <cell r="I871">
            <v>0</v>
          </cell>
          <cell r="J871">
            <v>0</v>
          </cell>
          <cell r="L871">
            <v>0</v>
          </cell>
          <cell r="N871">
            <v>0</v>
          </cell>
          <cell r="O871">
            <v>0</v>
          </cell>
          <cell r="P871">
            <v>0</v>
          </cell>
          <cell r="Q871">
            <v>0</v>
          </cell>
          <cell r="R871">
            <v>0</v>
          </cell>
          <cell r="S871">
            <v>0</v>
          </cell>
          <cell r="U871">
            <v>0</v>
          </cell>
          <cell r="V871">
            <v>0</v>
          </cell>
          <cell r="W871">
            <v>0</v>
          </cell>
          <cell r="X871">
            <v>0</v>
          </cell>
          <cell r="Y871">
            <v>0</v>
          </cell>
          <cell r="Z871">
            <v>0</v>
          </cell>
        </row>
        <row r="872">
          <cell r="A872">
            <v>0</v>
          </cell>
          <cell r="B872">
            <v>0</v>
          </cell>
          <cell r="C872">
            <v>1870</v>
          </cell>
          <cell r="E872">
            <v>0</v>
          </cell>
          <cell r="F872">
            <v>0</v>
          </cell>
          <cell r="G872">
            <v>0</v>
          </cell>
          <cell r="H872">
            <v>0</v>
          </cell>
          <cell r="I872">
            <v>0</v>
          </cell>
          <cell r="J872">
            <v>0</v>
          </cell>
          <cell r="L872">
            <v>0</v>
          </cell>
          <cell r="N872">
            <v>0</v>
          </cell>
          <cell r="O872">
            <v>0</v>
          </cell>
          <cell r="P872">
            <v>0</v>
          </cell>
          <cell r="Q872">
            <v>0</v>
          </cell>
          <cell r="R872">
            <v>0</v>
          </cell>
          <cell r="S872">
            <v>0</v>
          </cell>
          <cell r="U872">
            <v>0</v>
          </cell>
          <cell r="V872">
            <v>0</v>
          </cell>
          <cell r="W872">
            <v>0</v>
          </cell>
          <cell r="X872">
            <v>0</v>
          </cell>
          <cell r="Y872">
            <v>0</v>
          </cell>
          <cell r="Z872">
            <v>0</v>
          </cell>
        </row>
        <row r="873">
          <cell r="A873">
            <v>0</v>
          </cell>
          <cell r="B873">
            <v>0</v>
          </cell>
          <cell r="C873">
            <v>1871</v>
          </cell>
          <cell r="E873">
            <v>0</v>
          </cell>
          <cell r="F873">
            <v>0</v>
          </cell>
          <cell r="G873">
            <v>0</v>
          </cell>
          <cell r="H873">
            <v>0</v>
          </cell>
          <cell r="I873">
            <v>0</v>
          </cell>
          <cell r="J873">
            <v>0</v>
          </cell>
          <cell r="L873">
            <v>0</v>
          </cell>
          <cell r="N873">
            <v>0</v>
          </cell>
          <cell r="O873">
            <v>0</v>
          </cell>
          <cell r="P873">
            <v>0</v>
          </cell>
          <cell r="Q873">
            <v>0</v>
          </cell>
          <cell r="R873">
            <v>0</v>
          </cell>
          <cell r="S873">
            <v>0</v>
          </cell>
          <cell r="U873">
            <v>0</v>
          </cell>
          <cell r="V873">
            <v>0</v>
          </cell>
          <cell r="W873">
            <v>0</v>
          </cell>
          <cell r="X873">
            <v>0</v>
          </cell>
          <cell r="Y873">
            <v>0</v>
          </cell>
          <cell r="Z873">
            <v>0</v>
          </cell>
        </row>
        <row r="874">
          <cell r="A874">
            <v>0</v>
          </cell>
          <cell r="B874">
            <v>0</v>
          </cell>
          <cell r="C874">
            <v>1872</v>
          </cell>
          <cell r="E874">
            <v>0</v>
          </cell>
          <cell r="F874">
            <v>0</v>
          </cell>
          <cell r="G874">
            <v>0</v>
          </cell>
          <cell r="H874">
            <v>0</v>
          </cell>
          <cell r="I874">
            <v>0</v>
          </cell>
          <cell r="J874">
            <v>0</v>
          </cell>
          <cell r="L874">
            <v>0</v>
          </cell>
          <cell r="N874">
            <v>0</v>
          </cell>
          <cell r="O874">
            <v>0</v>
          </cell>
          <cell r="P874">
            <v>0</v>
          </cell>
          <cell r="Q874">
            <v>0</v>
          </cell>
          <cell r="R874">
            <v>0</v>
          </cell>
          <cell r="S874">
            <v>0</v>
          </cell>
          <cell r="U874">
            <v>0</v>
          </cell>
          <cell r="V874">
            <v>0</v>
          </cell>
          <cell r="W874">
            <v>0</v>
          </cell>
          <cell r="X874">
            <v>0</v>
          </cell>
          <cell r="Y874">
            <v>0</v>
          </cell>
          <cell r="Z874">
            <v>0</v>
          </cell>
        </row>
        <row r="875">
          <cell r="A875">
            <v>0</v>
          </cell>
          <cell r="B875">
            <v>0</v>
          </cell>
          <cell r="C875">
            <v>1873</v>
          </cell>
          <cell r="E875">
            <v>0</v>
          </cell>
          <cell r="F875">
            <v>0</v>
          </cell>
          <cell r="G875">
            <v>0</v>
          </cell>
          <cell r="H875">
            <v>0</v>
          </cell>
          <cell r="I875">
            <v>0</v>
          </cell>
          <cell r="J875">
            <v>0</v>
          </cell>
          <cell r="L875">
            <v>0</v>
          </cell>
          <cell r="N875">
            <v>0</v>
          </cell>
          <cell r="O875">
            <v>0</v>
          </cell>
          <cell r="P875">
            <v>0</v>
          </cell>
          <cell r="Q875">
            <v>0</v>
          </cell>
          <cell r="R875">
            <v>0</v>
          </cell>
          <cell r="S875">
            <v>0</v>
          </cell>
          <cell r="U875">
            <v>0</v>
          </cell>
          <cell r="V875">
            <v>0</v>
          </cell>
          <cell r="W875">
            <v>0</v>
          </cell>
          <cell r="X875">
            <v>0</v>
          </cell>
          <cell r="Y875">
            <v>0</v>
          </cell>
          <cell r="Z875">
            <v>0</v>
          </cell>
        </row>
        <row r="876">
          <cell r="A876">
            <v>0</v>
          </cell>
          <cell r="B876">
            <v>0</v>
          </cell>
          <cell r="C876">
            <v>1874</v>
          </cell>
          <cell r="E876">
            <v>0</v>
          </cell>
          <cell r="F876">
            <v>0</v>
          </cell>
          <cell r="G876">
            <v>0</v>
          </cell>
          <cell r="H876">
            <v>0</v>
          </cell>
          <cell r="I876">
            <v>0</v>
          </cell>
          <cell r="J876">
            <v>0</v>
          </cell>
          <cell r="L876">
            <v>0</v>
          </cell>
          <cell r="N876">
            <v>0</v>
          </cell>
          <cell r="O876">
            <v>0</v>
          </cell>
          <cell r="P876">
            <v>0</v>
          </cell>
          <cell r="Q876">
            <v>0</v>
          </cell>
          <cell r="R876">
            <v>0</v>
          </cell>
          <cell r="S876">
            <v>0</v>
          </cell>
          <cell r="U876">
            <v>0</v>
          </cell>
          <cell r="V876">
            <v>0</v>
          </cell>
          <cell r="W876">
            <v>0</v>
          </cell>
          <cell r="X876">
            <v>0</v>
          </cell>
          <cell r="Y876">
            <v>0</v>
          </cell>
          <cell r="Z876">
            <v>0</v>
          </cell>
        </row>
        <row r="877">
          <cell r="A877">
            <v>0</v>
          </cell>
          <cell r="B877">
            <v>0</v>
          </cell>
          <cell r="C877">
            <v>1875</v>
          </cell>
          <cell r="E877">
            <v>0</v>
          </cell>
          <cell r="F877">
            <v>0</v>
          </cell>
          <cell r="G877">
            <v>0</v>
          </cell>
          <cell r="H877">
            <v>0</v>
          </cell>
          <cell r="I877">
            <v>0</v>
          </cell>
          <cell r="J877">
            <v>0</v>
          </cell>
          <cell r="L877">
            <v>0</v>
          </cell>
          <cell r="N877">
            <v>0</v>
          </cell>
          <cell r="O877">
            <v>0</v>
          </cell>
          <cell r="P877">
            <v>0</v>
          </cell>
          <cell r="Q877">
            <v>0</v>
          </cell>
          <cell r="R877">
            <v>0</v>
          </cell>
          <cell r="S877">
            <v>0</v>
          </cell>
          <cell r="U877">
            <v>0</v>
          </cell>
          <cell r="V877">
            <v>0</v>
          </cell>
          <cell r="W877">
            <v>0</v>
          </cell>
          <cell r="X877">
            <v>0</v>
          </cell>
          <cell r="Y877">
            <v>0</v>
          </cell>
          <cell r="Z877">
            <v>0</v>
          </cell>
        </row>
        <row r="878">
          <cell r="A878">
            <v>0</v>
          </cell>
          <cell r="B878">
            <v>0</v>
          </cell>
          <cell r="C878">
            <v>1876</v>
          </cell>
          <cell r="E878">
            <v>0</v>
          </cell>
          <cell r="F878">
            <v>0</v>
          </cell>
          <cell r="G878">
            <v>0</v>
          </cell>
          <cell r="H878">
            <v>0</v>
          </cell>
          <cell r="I878">
            <v>0</v>
          </cell>
          <cell r="J878">
            <v>0</v>
          </cell>
          <cell r="L878">
            <v>0</v>
          </cell>
          <cell r="N878">
            <v>0</v>
          </cell>
          <cell r="O878">
            <v>0</v>
          </cell>
          <cell r="P878">
            <v>0</v>
          </cell>
          <cell r="Q878">
            <v>0</v>
          </cell>
          <cell r="R878">
            <v>0</v>
          </cell>
          <cell r="S878">
            <v>0</v>
          </cell>
          <cell r="U878">
            <v>0</v>
          </cell>
          <cell r="V878">
            <v>0</v>
          </cell>
          <cell r="W878">
            <v>0</v>
          </cell>
          <cell r="X878">
            <v>0</v>
          </cell>
          <cell r="Y878">
            <v>0</v>
          </cell>
          <cell r="Z878">
            <v>0</v>
          </cell>
        </row>
        <row r="879">
          <cell r="A879">
            <v>0</v>
          </cell>
          <cell r="B879">
            <v>0</v>
          </cell>
          <cell r="C879">
            <v>1877</v>
          </cell>
          <cell r="E879">
            <v>0</v>
          </cell>
          <cell r="F879">
            <v>0</v>
          </cell>
          <cell r="G879">
            <v>0</v>
          </cell>
          <cell r="H879">
            <v>0</v>
          </cell>
          <cell r="I879">
            <v>0</v>
          </cell>
          <cell r="J879">
            <v>0</v>
          </cell>
          <cell r="L879">
            <v>0</v>
          </cell>
          <cell r="N879">
            <v>0</v>
          </cell>
          <cell r="O879">
            <v>0</v>
          </cell>
          <cell r="P879">
            <v>0</v>
          </cell>
          <cell r="Q879">
            <v>0</v>
          </cell>
          <cell r="R879">
            <v>0</v>
          </cell>
          <cell r="S879">
            <v>0</v>
          </cell>
          <cell r="U879">
            <v>0</v>
          </cell>
          <cell r="V879">
            <v>0</v>
          </cell>
          <cell r="W879">
            <v>0</v>
          </cell>
          <cell r="X879">
            <v>0</v>
          </cell>
          <cell r="Y879">
            <v>0</v>
          </cell>
          <cell r="Z879">
            <v>0</v>
          </cell>
        </row>
        <row r="880">
          <cell r="A880">
            <v>0</v>
          </cell>
          <cell r="B880">
            <v>0</v>
          </cell>
          <cell r="C880">
            <v>1878</v>
          </cell>
          <cell r="E880">
            <v>0</v>
          </cell>
          <cell r="F880">
            <v>0</v>
          </cell>
          <cell r="G880">
            <v>0</v>
          </cell>
          <cell r="H880">
            <v>0</v>
          </cell>
          <cell r="I880">
            <v>0</v>
          </cell>
          <cell r="J880">
            <v>0</v>
          </cell>
          <cell r="L880">
            <v>0</v>
          </cell>
          <cell r="N880">
            <v>0</v>
          </cell>
          <cell r="O880">
            <v>0</v>
          </cell>
          <cell r="P880">
            <v>0</v>
          </cell>
          <cell r="Q880">
            <v>0</v>
          </cell>
          <cell r="R880">
            <v>0</v>
          </cell>
          <cell r="S880">
            <v>0</v>
          </cell>
          <cell r="U880">
            <v>0</v>
          </cell>
          <cell r="V880">
            <v>0</v>
          </cell>
          <cell r="W880">
            <v>0</v>
          </cell>
          <cell r="X880">
            <v>0</v>
          </cell>
          <cell r="Y880">
            <v>0</v>
          </cell>
          <cell r="Z880">
            <v>0</v>
          </cell>
        </row>
        <row r="881">
          <cell r="A881">
            <v>0</v>
          </cell>
          <cell r="B881">
            <v>0</v>
          </cell>
          <cell r="C881">
            <v>1879</v>
          </cell>
          <cell r="E881">
            <v>0</v>
          </cell>
          <cell r="F881">
            <v>0</v>
          </cell>
          <cell r="G881">
            <v>0</v>
          </cell>
          <cell r="H881">
            <v>0</v>
          </cell>
          <cell r="I881">
            <v>0</v>
          </cell>
          <cell r="J881">
            <v>0</v>
          </cell>
          <cell r="L881">
            <v>0</v>
          </cell>
          <cell r="N881">
            <v>0</v>
          </cell>
          <cell r="O881">
            <v>0</v>
          </cell>
          <cell r="P881">
            <v>0</v>
          </cell>
          <cell r="Q881">
            <v>0</v>
          </cell>
          <cell r="R881">
            <v>0</v>
          </cell>
          <cell r="S881">
            <v>0</v>
          </cell>
          <cell r="U881">
            <v>0</v>
          </cell>
          <cell r="V881">
            <v>0</v>
          </cell>
          <cell r="W881">
            <v>0</v>
          </cell>
          <cell r="X881">
            <v>0</v>
          </cell>
          <cell r="Y881">
            <v>0</v>
          </cell>
          <cell r="Z881">
            <v>0</v>
          </cell>
        </row>
        <row r="882">
          <cell r="A882">
            <v>0</v>
          </cell>
          <cell r="B882">
            <v>0</v>
          </cell>
          <cell r="C882">
            <v>1880</v>
          </cell>
          <cell r="E882">
            <v>0</v>
          </cell>
          <cell r="F882">
            <v>0</v>
          </cell>
          <cell r="G882">
            <v>0</v>
          </cell>
          <cell r="H882">
            <v>0</v>
          </cell>
          <cell r="I882">
            <v>0</v>
          </cell>
          <cell r="J882">
            <v>0</v>
          </cell>
          <cell r="L882">
            <v>0</v>
          </cell>
          <cell r="N882">
            <v>0</v>
          </cell>
          <cell r="O882">
            <v>0</v>
          </cell>
          <cell r="P882">
            <v>0</v>
          </cell>
          <cell r="Q882">
            <v>0</v>
          </cell>
          <cell r="R882">
            <v>0</v>
          </cell>
          <cell r="S882">
            <v>0</v>
          </cell>
          <cell r="U882">
            <v>0</v>
          </cell>
          <cell r="V882">
            <v>0</v>
          </cell>
          <cell r="W882">
            <v>0</v>
          </cell>
          <cell r="X882">
            <v>0</v>
          </cell>
          <cell r="Y882">
            <v>0</v>
          </cell>
          <cell r="Z882">
            <v>0</v>
          </cell>
        </row>
        <row r="883">
          <cell r="A883">
            <v>0</v>
          </cell>
          <cell r="B883">
            <v>0</v>
          </cell>
          <cell r="C883">
            <v>1881</v>
          </cell>
          <cell r="E883">
            <v>0</v>
          </cell>
          <cell r="F883">
            <v>0</v>
          </cell>
          <cell r="G883">
            <v>0</v>
          </cell>
          <cell r="H883">
            <v>0</v>
          </cell>
          <cell r="I883">
            <v>0</v>
          </cell>
          <cell r="J883">
            <v>0</v>
          </cell>
          <cell r="L883">
            <v>0</v>
          </cell>
          <cell r="N883">
            <v>0</v>
          </cell>
          <cell r="O883">
            <v>0</v>
          </cell>
          <cell r="P883">
            <v>0</v>
          </cell>
          <cell r="Q883">
            <v>0</v>
          </cell>
          <cell r="R883">
            <v>0</v>
          </cell>
          <cell r="S883">
            <v>0</v>
          </cell>
          <cell r="U883">
            <v>0</v>
          </cell>
          <cell r="V883">
            <v>0</v>
          </cell>
          <cell r="W883">
            <v>0</v>
          </cell>
          <cell r="X883">
            <v>0</v>
          </cell>
          <cell r="Y883">
            <v>0</v>
          </cell>
          <cell r="Z883">
            <v>0</v>
          </cell>
        </row>
        <row r="884">
          <cell r="A884">
            <v>0</v>
          </cell>
          <cell r="B884">
            <v>0</v>
          </cell>
          <cell r="C884">
            <v>1882</v>
          </cell>
          <cell r="E884">
            <v>0</v>
          </cell>
          <cell r="F884">
            <v>0</v>
          </cell>
          <cell r="G884">
            <v>0</v>
          </cell>
          <cell r="H884">
            <v>0</v>
          </cell>
          <cell r="I884">
            <v>0</v>
          </cell>
          <cell r="J884">
            <v>0</v>
          </cell>
          <cell r="L884">
            <v>0</v>
          </cell>
          <cell r="N884">
            <v>0</v>
          </cell>
          <cell r="O884">
            <v>0</v>
          </cell>
          <cell r="P884">
            <v>0</v>
          </cell>
          <cell r="Q884">
            <v>0</v>
          </cell>
          <cell r="R884">
            <v>0</v>
          </cell>
          <cell r="S884">
            <v>0</v>
          </cell>
          <cell r="U884">
            <v>0</v>
          </cell>
          <cell r="V884">
            <v>0</v>
          </cell>
          <cell r="W884">
            <v>0</v>
          </cell>
          <cell r="X884">
            <v>0</v>
          </cell>
          <cell r="Y884">
            <v>0</v>
          </cell>
          <cell r="Z884">
            <v>0</v>
          </cell>
        </row>
        <row r="885">
          <cell r="A885">
            <v>0</v>
          </cell>
          <cell r="B885">
            <v>0</v>
          </cell>
          <cell r="C885">
            <v>1883</v>
          </cell>
          <cell r="E885">
            <v>0</v>
          </cell>
          <cell r="F885">
            <v>0</v>
          </cell>
          <cell r="G885">
            <v>0</v>
          </cell>
          <cell r="H885">
            <v>0</v>
          </cell>
          <cell r="I885">
            <v>0</v>
          </cell>
          <cell r="J885">
            <v>0</v>
          </cell>
          <cell r="L885">
            <v>0</v>
          </cell>
          <cell r="N885">
            <v>0</v>
          </cell>
          <cell r="O885">
            <v>0</v>
          </cell>
          <cell r="P885">
            <v>0</v>
          </cell>
          <cell r="Q885">
            <v>0</v>
          </cell>
          <cell r="R885">
            <v>0</v>
          </cell>
          <cell r="S885">
            <v>0</v>
          </cell>
          <cell r="U885">
            <v>0</v>
          </cell>
          <cell r="V885">
            <v>0</v>
          </cell>
          <cell r="W885">
            <v>0</v>
          </cell>
          <cell r="X885">
            <v>0</v>
          </cell>
          <cell r="Y885">
            <v>0</v>
          </cell>
          <cell r="Z885">
            <v>0</v>
          </cell>
        </row>
        <row r="886">
          <cell r="A886">
            <v>0</v>
          </cell>
          <cell r="B886">
            <v>0</v>
          </cell>
          <cell r="C886">
            <v>1884</v>
          </cell>
          <cell r="E886">
            <v>0</v>
          </cell>
          <cell r="F886">
            <v>0</v>
          </cell>
          <cell r="G886">
            <v>0</v>
          </cell>
          <cell r="H886">
            <v>0</v>
          </cell>
          <cell r="I886">
            <v>0</v>
          </cell>
          <cell r="J886">
            <v>0</v>
          </cell>
          <cell r="L886">
            <v>0</v>
          </cell>
          <cell r="N886">
            <v>0</v>
          </cell>
          <cell r="O886">
            <v>0</v>
          </cell>
          <cell r="P886">
            <v>0</v>
          </cell>
          <cell r="Q886">
            <v>0</v>
          </cell>
          <cell r="R886">
            <v>0</v>
          </cell>
          <cell r="S886">
            <v>0</v>
          </cell>
          <cell r="U886">
            <v>0</v>
          </cell>
          <cell r="V886">
            <v>0</v>
          </cell>
          <cell r="W886">
            <v>0</v>
          </cell>
          <cell r="X886">
            <v>0</v>
          </cell>
          <cell r="Y886">
            <v>0</v>
          </cell>
          <cell r="Z886">
            <v>0</v>
          </cell>
        </row>
        <row r="887">
          <cell r="A887">
            <v>0</v>
          </cell>
          <cell r="B887">
            <v>0</v>
          </cell>
          <cell r="C887">
            <v>1885</v>
          </cell>
          <cell r="E887">
            <v>0</v>
          </cell>
          <cell r="F887">
            <v>0</v>
          </cell>
          <cell r="G887">
            <v>0</v>
          </cell>
          <cell r="H887">
            <v>0</v>
          </cell>
          <cell r="I887">
            <v>0</v>
          </cell>
          <cell r="J887">
            <v>0</v>
          </cell>
          <cell r="L887">
            <v>0</v>
          </cell>
          <cell r="N887">
            <v>0</v>
          </cell>
          <cell r="O887">
            <v>0</v>
          </cell>
          <cell r="P887">
            <v>0</v>
          </cell>
          <cell r="Q887">
            <v>0</v>
          </cell>
          <cell r="R887">
            <v>0</v>
          </cell>
          <cell r="S887">
            <v>0</v>
          </cell>
          <cell r="U887">
            <v>0</v>
          </cell>
          <cell r="V887">
            <v>0</v>
          </cell>
          <cell r="W887">
            <v>0</v>
          </cell>
          <cell r="X887">
            <v>0</v>
          </cell>
          <cell r="Y887">
            <v>0</v>
          </cell>
          <cell r="Z887">
            <v>0</v>
          </cell>
        </row>
        <row r="888">
          <cell r="A888">
            <v>0</v>
          </cell>
          <cell r="B888">
            <v>0</v>
          </cell>
          <cell r="C888">
            <v>1886</v>
          </cell>
          <cell r="E888">
            <v>0</v>
          </cell>
          <cell r="F888">
            <v>0</v>
          </cell>
          <cell r="G888">
            <v>0</v>
          </cell>
          <cell r="H888">
            <v>0</v>
          </cell>
          <cell r="I888">
            <v>0</v>
          </cell>
          <cell r="J888">
            <v>0</v>
          </cell>
          <cell r="L888">
            <v>0</v>
          </cell>
          <cell r="N888">
            <v>0</v>
          </cell>
          <cell r="O888">
            <v>0</v>
          </cell>
          <cell r="P888">
            <v>0</v>
          </cell>
          <cell r="Q888">
            <v>0</v>
          </cell>
          <cell r="R888">
            <v>0</v>
          </cell>
          <cell r="S888">
            <v>0</v>
          </cell>
          <cell r="U888">
            <v>0</v>
          </cell>
          <cell r="V888">
            <v>0</v>
          </cell>
          <cell r="W888">
            <v>0</v>
          </cell>
          <cell r="X888">
            <v>0</v>
          </cell>
          <cell r="Y888">
            <v>0</v>
          </cell>
          <cell r="Z888">
            <v>0</v>
          </cell>
        </row>
        <row r="889">
          <cell r="A889">
            <v>0</v>
          </cell>
          <cell r="B889">
            <v>0</v>
          </cell>
          <cell r="C889">
            <v>1887</v>
          </cell>
          <cell r="E889">
            <v>0</v>
          </cell>
          <cell r="F889">
            <v>0</v>
          </cell>
          <cell r="G889">
            <v>0</v>
          </cell>
          <cell r="H889">
            <v>0</v>
          </cell>
          <cell r="I889">
            <v>0</v>
          </cell>
          <cell r="J889">
            <v>0</v>
          </cell>
          <cell r="L889">
            <v>0</v>
          </cell>
          <cell r="N889">
            <v>0</v>
          </cell>
          <cell r="O889">
            <v>0</v>
          </cell>
          <cell r="P889">
            <v>0</v>
          </cell>
          <cell r="Q889">
            <v>0</v>
          </cell>
          <cell r="R889">
            <v>0</v>
          </cell>
          <cell r="S889">
            <v>0</v>
          </cell>
          <cell r="U889">
            <v>0</v>
          </cell>
          <cell r="V889">
            <v>0</v>
          </cell>
          <cell r="W889">
            <v>0</v>
          </cell>
          <cell r="X889">
            <v>0</v>
          </cell>
          <cell r="Y889">
            <v>0</v>
          </cell>
          <cell r="Z889">
            <v>0</v>
          </cell>
        </row>
        <row r="890">
          <cell r="A890">
            <v>0</v>
          </cell>
          <cell r="B890">
            <v>0</v>
          </cell>
          <cell r="C890">
            <v>1888</v>
          </cell>
          <cell r="E890">
            <v>0</v>
          </cell>
          <cell r="F890">
            <v>0</v>
          </cell>
          <cell r="G890">
            <v>0</v>
          </cell>
          <cell r="H890">
            <v>0</v>
          </cell>
          <cell r="I890">
            <v>0</v>
          </cell>
          <cell r="J890">
            <v>0</v>
          </cell>
          <cell r="L890">
            <v>0</v>
          </cell>
          <cell r="N890">
            <v>0</v>
          </cell>
          <cell r="O890">
            <v>0</v>
          </cell>
          <cell r="P890">
            <v>0</v>
          </cell>
          <cell r="Q890">
            <v>0</v>
          </cell>
          <cell r="R890">
            <v>0</v>
          </cell>
          <cell r="S890">
            <v>0</v>
          </cell>
          <cell r="U890">
            <v>0</v>
          </cell>
          <cell r="V890">
            <v>0</v>
          </cell>
          <cell r="W890">
            <v>0</v>
          </cell>
          <cell r="X890">
            <v>0</v>
          </cell>
          <cell r="Y890">
            <v>0</v>
          </cell>
          <cell r="Z890">
            <v>0</v>
          </cell>
        </row>
        <row r="891">
          <cell r="A891">
            <v>0</v>
          </cell>
          <cell r="B891">
            <v>0</v>
          </cell>
          <cell r="C891">
            <v>1889</v>
          </cell>
          <cell r="E891">
            <v>0</v>
          </cell>
          <cell r="F891">
            <v>0</v>
          </cell>
          <cell r="G891">
            <v>0</v>
          </cell>
          <cell r="H891">
            <v>0</v>
          </cell>
          <cell r="I891">
            <v>0</v>
          </cell>
          <cell r="J891">
            <v>0</v>
          </cell>
          <cell r="L891">
            <v>0</v>
          </cell>
          <cell r="N891">
            <v>0</v>
          </cell>
          <cell r="O891">
            <v>0</v>
          </cell>
          <cell r="P891">
            <v>0</v>
          </cell>
          <cell r="Q891">
            <v>0</v>
          </cell>
          <cell r="R891">
            <v>0</v>
          </cell>
          <cell r="S891">
            <v>0</v>
          </cell>
          <cell r="U891">
            <v>0</v>
          </cell>
          <cell r="V891">
            <v>0</v>
          </cell>
          <cell r="W891">
            <v>0</v>
          </cell>
          <cell r="X891">
            <v>0</v>
          </cell>
          <cell r="Y891">
            <v>0</v>
          </cell>
          <cell r="Z891">
            <v>0</v>
          </cell>
        </row>
        <row r="892">
          <cell r="A892">
            <v>0</v>
          </cell>
          <cell r="B892">
            <v>0</v>
          </cell>
          <cell r="C892">
            <v>1890</v>
          </cell>
          <cell r="E892">
            <v>0</v>
          </cell>
          <cell r="F892">
            <v>0</v>
          </cell>
          <cell r="G892">
            <v>0</v>
          </cell>
          <cell r="H892">
            <v>0</v>
          </cell>
          <cell r="I892">
            <v>0</v>
          </cell>
          <cell r="J892">
            <v>0</v>
          </cell>
          <cell r="L892">
            <v>0</v>
          </cell>
          <cell r="N892">
            <v>0</v>
          </cell>
          <cell r="O892">
            <v>0</v>
          </cell>
          <cell r="P892">
            <v>0</v>
          </cell>
          <cell r="Q892">
            <v>0</v>
          </cell>
          <cell r="R892">
            <v>0</v>
          </cell>
          <cell r="S892">
            <v>0</v>
          </cell>
          <cell r="U892">
            <v>0</v>
          </cell>
          <cell r="V892">
            <v>0</v>
          </cell>
          <cell r="W892">
            <v>0</v>
          </cell>
          <cell r="X892">
            <v>0</v>
          </cell>
          <cell r="Y892">
            <v>0</v>
          </cell>
          <cell r="Z892">
            <v>0</v>
          </cell>
        </row>
        <row r="893">
          <cell r="A893">
            <v>0</v>
          </cell>
          <cell r="B893">
            <v>0</v>
          </cell>
          <cell r="C893">
            <v>1891</v>
          </cell>
          <cell r="E893">
            <v>0</v>
          </cell>
          <cell r="F893">
            <v>0</v>
          </cell>
          <cell r="G893">
            <v>0</v>
          </cell>
          <cell r="H893">
            <v>0</v>
          </cell>
          <cell r="I893">
            <v>0</v>
          </cell>
          <cell r="J893">
            <v>0</v>
          </cell>
          <cell r="L893">
            <v>0</v>
          </cell>
          <cell r="N893">
            <v>0</v>
          </cell>
          <cell r="O893">
            <v>0</v>
          </cell>
          <cell r="P893">
            <v>0</v>
          </cell>
          <cell r="Q893">
            <v>0</v>
          </cell>
          <cell r="R893">
            <v>0</v>
          </cell>
          <cell r="S893">
            <v>0</v>
          </cell>
          <cell r="U893">
            <v>0</v>
          </cell>
          <cell r="V893">
            <v>0</v>
          </cell>
          <cell r="W893">
            <v>0</v>
          </cell>
          <cell r="X893">
            <v>0</v>
          </cell>
          <cell r="Y893">
            <v>0</v>
          </cell>
          <cell r="Z893">
            <v>0</v>
          </cell>
        </row>
        <row r="894">
          <cell r="A894">
            <v>0</v>
          </cell>
          <cell r="B894">
            <v>0</v>
          </cell>
          <cell r="C894">
            <v>1892</v>
          </cell>
          <cell r="E894">
            <v>0</v>
          </cell>
          <cell r="F894">
            <v>0</v>
          </cell>
          <cell r="G894">
            <v>0</v>
          </cell>
          <cell r="H894">
            <v>0</v>
          </cell>
          <cell r="I894">
            <v>0</v>
          </cell>
          <cell r="J894">
            <v>0</v>
          </cell>
          <cell r="L894">
            <v>0</v>
          </cell>
          <cell r="N894">
            <v>0</v>
          </cell>
          <cell r="O894">
            <v>0</v>
          </cell>
          <cell r="P894">
            <v>0</v>
          </cell>
          <cell r="Q894">
            <v>0</v>
          </cell>
          <cell r="R894">
            <v>0</v>
          </cell>
          <cell r="S894">
            <v>0</v>
          </cell>
          <cell r="U894">
            <v>0</v>
          </cell>
          <cell r="V894">
            <v>0</v>
          </cell>
          <cell r="W894">
            <v>0</v>
          </cell>
          <cell r="X894">
            <v>0</v>
          </cell>
          <cell r="Y894">
            <v>0</v>
          </cell>
          <cell r="Z894">
            <v>0</v>
          </cell>
        </row>
        <row r="895">
          <cell r="A895">
            <v>0</v>
          </cell>
          <cell r="B895">
            <v>0</v>
          </cell>
          <cell r="C895">
            <v>1893</v>
          </cell>
          <cell r="E895">
            <v>0</v>
          </cell>
          <cell r="F895">
            <v>0</v>
          </cell>
          <cell r="G895">
            <v>0</v>
          </cell>
          <cell r="H895">
            <v>0</v>
          </cell>
          <cell r="I895">
            <v>0</v>
          </cell>
          <cell r="J895">
            <v>0</v>
          </cell>
          <cell r="L895">
            <v>0</v>
          </cell>
          <cell r="N895">
            <v>0</v>
          </cell>
          <cell r="O895">
            <v>0</v>
          </cell>
          <cell r="P895">
            <v>0</v>
          </cell>
          <cell r="Q895">
            <v>0</v>
          </cell>
          <cell r="R895">
            <v>0</v>
          </cell>
          <cell r="S895">
            <v>0</v>
          </cell>
          <cell r="U895">
            <v>0</v>
          </cell>
          <cell r="V895">
            <v>0</v>
          </cell>
          <cell r="W895">
            <v>0</v>
          </cell>
          <cell r="X895">
            <v>0</v>
          </cell>
          <cell r="Y895">
            <v>0</v>
          </cell>
          <cell r="Z895">
            <v>0</v>
          </cell>
        </row>
        <row r="896">
          <cell r="A896">
            <v>0</v>
          </cell>
          <cell r="B896">
            <v>0</v>
          </cell>
          <cell r="C896">
            <v>1894</v>
          </cell>
          <cell r="E896">
            <v>0</v>
          </cell>
          <cell r="F896">
            <v>0</v>
          </cell>
          <cell r="G896">
            <v>0</v>
          </cell>
          <cell r="H896">
            <v>0</v>
          </cell>
          <cell r="I896">
            <v>0</v>
          </cell>
          <cell r="J896">
            <v>0</v>
          </cell>
          <cell r="L896">
            <v>0</v>
          </cell>
          <cell r="N896">
            <v>0</v>
          </cell>
          <cell r="O896">
            <v>0</v>
          </cell>
          <cell r="P896">
            <v>0</v>
          </cell>
          <cell r="Q896">
            <v>0</v>
          </cell>
          <cell r="R896">
            <v>0</v>
          </cell>
          <cell r="S896">
            <v>0</v>
          </cell>
          <cell r="U896">
            <v>0</v>
          </cell>
          <cell r="V896">
            <v>0</v>
          </cell>
          <cell r="W896">
            <v>0</v>
          </cell>
          <cell r="X896">
            <v>0</v>
          </cell>
          <cell r="Y896">
            <v>0</v>
          </cell>
          <cell r="Z896">
            <v>0</v>
          </cell>
        </row>
        <row r="897">
          <cell r="A897">
            <v>0</v>
          </cell>
          <cell r="B897">
            <v>0</v>
          </cell>
          <cell r="C897">
            <v>1895</v>
          </cell>
          <cell r="E897">
            <v>0</v>
          </cell>
          <cell r="F897">
            <v>0</v>
          </cell>
          <cell r="G897">
            <v>0</v>
          </cell>
          <cell r="H897">
            <v>0</v>
          </cell>
          <cell r="I897">
            <v>0</v>
          </cell>
          <cell r="J897">
            <v>0</v>
          </cell>
          <cell r="L897">
            <v>0</v>
          </cell>
          <cell r="N897">
            <v>0</v>
          </cell>
          <cell r="O897">
            <v>0</v>
          </cell>
          <cell r="P897">
            <v>0</v>
          </cell>
          <cell r="Q897">
            <v>0</v>
          </cell>
          <cell r="R897">
            <v>0</v>
          </cell>
          <cell r="S897">
            <v>0</v>
          </cell>
          <cell r="U897">
            <v>0</v>
          </cell>
          <cell r="V897">
            <v>0</v>
          </cell>
          <cell r="W897">
            <v>0</v>
          </cell>
          <cell r="X897">
            <v>0</v>
          </cell>
          <cell r="Y897">
            <v>0</v>
          </cell>
          <cell r="Z897">
            <v>0</v>
          </cell>
        </row>
        <row r="898">
          <cell r="A898">
            <v>0</v>
          </cell>
          <cell r="B898">
            <v>0</v>
          </cell>
          <cell r="C898">
            <v>1896</v>
          </cell>
          <cell r="E898">
            <v>0</v>
          </cell>
          <cell r="F898">
            <v>0</v>
          </cell>
          <cell r="G898">
            <v>0</v>
          </cell>
          <cell r="H898">
            <v>0</v>
          </cell>
          <cell r="I898">
            <v>0</v>
          </cell>
          <cell r="J898">
            <v>0</v>
          </cell>
          <cell r="L898">
            <v>0</v>
          </cell>
          <cell r="N898">
            <v>0</v>
          </cell>
          <cell r="O898">
            <v>0</v>
          </cell>
          <cell r="P898">
            <v>0</v>
          </cell>
          <cell r="Q898">
            <v>0</v>
          </cell>
          <cell r="R898">
            <v>0</v>
          </cell>
          <cell r="S898">
            <v>0</v>
          </cell>
          <cell r="U898">
            <v>0</v>
          </cell>
          <cell r="V898">
            <v>0</v>
          </cell>
          <cell r="W898">
            <v>0</v>
          </cell>
          <cell r="X898">
            <v>0</v>
          </cell>
          <cell r="Y898">
            <v>0</v>
          </cell>
          <cell r="Z898">
            <v>0</v>
          </cell>
        </row>
        <row r="899">
          <cell r="A899">
            <v>0</v>
          </cell>
          <cell r="B899">
            <v>0</v>
          </cell>
          <cell r="C899">
            <v>1897</v>
          </cell>
          <cell r="E899">
            <v>0</v>
          </cell>
          <cell r="F899">
            <v>0</v>
          </cell>
          <cell r="G899">
            <v>0</v>
          </cell>
          <cell r="H899">
            <v>0</v>
          </cell>
          <cell r="I899">
            <v>0</v>
          </cell>
          <cell r="J899">
            <v>0</v>
          </cell>
          <cell r="L899">
            <v>0</v>
          </cell>
          <cell r="N899">
            <v>0</v>
          </cell>
          <cell r="O899">
            <v>0</v>
          </cell>
          <cell r="P899">
            <v>0</v>
          </cell>
          <cell r="Q899">
            <v>0</v>
          </cell>
          <cell r="R899">
            <v>0</v>
          </cell>
          <cell r="S899">
            <v>0</v>
          </cell>
          <cell r="U899">
            <v>0</v>
          </cell>
          <cell r="V899">
            <v>0</v>
          </cell>
          <cell r="W899">
            <v>0</v>
          </cell>
          <cell r="X899">
            <v>0</v>
          </cell>
          <cell r="Y899">
            <v>0</v>
          </cell>
          <cell r="Z899">
            <v>0</v>
          </cell>
        </row>
        <row r="900">
          <cell r="A900">
            <v>0</v>
          </cell>
          <cell r="B900">
            <v>0</v>
          </cell>
          <cell r="C900">
            <v>1898</v>
          </cell>
          <cell r="E900">
            <v>0</v>
          </cell>
          <cell r="F900">
            <v>0</v>
          </cell>
          <cell r="G900">
            <v>0</v>
          </cell>
          <cell r="H900">
            <v>0</v>
          </cell>
          <cell r="I900">
            <v>0</v>
          </cell>
          <cell r="J900">
            <v>0</v>
          </cell>
          <cell r="L900">
            <v>0</v>
          </cell>
          <cell r="N900">
            <v>0</v>
          </cell>
          <cell r="O900">
            <v>0</v>
          </cell>
          <cell r="P900">
            <v>0</v>
          </cell>
          <cell r="Q900">
            <v>0</v>
          </cell>
          <cell r="R900">
            <v>0</v>
          </cell>
          <cell r="S900">
            <v>0</v>
          </cell>
          <cell r="U900">
            <v>0</v>
          </cell>
          <cell r="V900">
            <v>0</v>
          </cell>
          <cell r="W900">
            <v>0</v>
          </cell>
          <cell r="X900">
            <v>0</v>
          </cell>
          <cell r="Y900">
            <v>0</v>
          </cell>
          <cell r="Z900">
            <v>0</v>
          </cell>
        </row>
        <row r="901">
          <cell r="A901">
            <v>0</v>
          </cell>
          <cell r="B901">
            <v>0</v>
          </cell>
          <cell r="C901">
            <v>1899</v>
          </cell>
          <cell r="E901">
            <v>0</v>
          </cell>
          <cell r="F901">
            <v>0</v>
          </cell>
          <cell r="G901">
            <v>0</v>
          </cell>
          <cell r="H901">
            <v>0</v>
          </cell>
          <cell r="I901">
            <v>0</v>
          </cell>
          <cell r="J901">
            <v>0</v>
          </cell>
          <cell r="L901">
            <v>0</v>
          </cell>
          <cell r="N901">
            <v>0</v>
          </cell>
          <cell r="O901">
            <v>0</v>
          </cell>
          <cell r="P901">
            <v>0</v>
          </cell>
          <cell r="Q901">
            <v>0</v>
          </cell>
          <cell r="R901">
            <v>0</v>
          </cell>
          <cell r="S901">
            <v>0</v>
          </cell>
          <cell r="U901">
            <v>0</v>
          </cell>
          <cell r="V901">
            <v>0</v>
          </cell>
          <cell r="W901">
            <v>0</v>
          </cell>
          <cell r="X901">
            <v>0</v>
          </cell>
          <cell r="Y901">
            <v>0</v>
          </cell>
          <cell r="Z901">
            <v>0</v>
          </cell>
        </row>
        <row r="902">
          <cell r="A902">
            <v>0</v>
          </cell>
          <cell r="B902">
            <v>0</v>
          </cell>
          <cell r="C902">
            <v>1900</v>
          </cell>
          <cell r="E902">
            <v>0</v>
          </cell>
          <cell r="F902">
            <v>0</v>
          </cell>
          <cell r="G902">
            <v>0</v>
          </cell>
          <cell r="H902">
            <v>0</v>
          </cell>
          <cell r="I902">
            <v>0</v>
          </cell>
          <cell r="J902">
            <v>0</v>
          </cell>
          <cell r="L902">
            <v>0</v>
          </cell>
          <cell r="N902">
            <v>0</v>
          </cell>
          <cell r="O902">
            <v>0</v>
          </cell>
          <cell r="P902">
            <v>0</v>
          </cell>
          <cell r="Q902">
            <v>0</v>
          </cell>
          <cell r="R902">
            <v>0</v>
          </cell>
          <cell r="S902">
            <v>0</v>
          </cell>
          <cell r="U902">
            <v>0</v>
          </cell>
          <cell r="V902">
            <v>0</v>
          </cell>
          <cell r="W902">
            <v>0</v>
          </cell>
          <cell r="X902">
            <v>0</v>
          </cell>
          <cell r="Y902">
            <v>0</v>
          </cell>
          <cell r="Z902">
            <v>0</v>
          </cell>
        </row>
        <row r="903">
          <cell r="A903">
            <v>0</v>
          </cell>
          <cell r="B903">
            <v>0</v>
          </cell>
          <cell r="C903">
            <v>1901</v>
          </cell>
          <cell r="E903">
            <v>0</v>
          </cell>
          <cell r="F903">
            <v>0</v>
          </cell>
          <cell r="G903">
            <v>0</v>
          </cell>
          <cell r="H903">
            <v>0</v>
          </cell>
          <cell r="I903">
            <v>0</v>
          </cell>
          <cell r="J903">
            <v>0</v>
          </cell>
          <cell r="L903">
            <v>0</v>
          </cell>
          <cell r="N903">
            <v>0</v>
          </cell>
          <cell r="O903">
            <v>0</v>
          </cell>
          <cell r="P903">
            <v>0</v>
          </cell>
          <cell r="Q903">
            <v>0</v>
          </cell>
          <cell r="R903">
            <v>0</v>
          </cell>
          <cell r="S903">
            <v>0</v>
          </cell>
          <cell r="U903">
            <v>0</v>
          </cell>
          <cell r="V903">
            <v>0</v>
          </cell>
          <cell r="W903">
            <v>0</v>
          </cell>
          <cell r="X903">
            <v>0</v>
          </cell>
          <cell r="Y903">
            <v>0</v>
          </cell>
          <cell r="Z903">
            <v>0</v>
          </cell>
        </row>
        <row r="904">
          <cell r="A904">
            <v>0</v>
          </cell>
          <cell r="B904">
            <v>0</v>
          </cell>
          <cell r="C904">
            <v>1902</v>
          </cell>
          <cell r="E904">
            <v>0</v>
          </cell>
          <cell r="F904">
            <v>0</v>
          </cell>
          <cell r="G904">
            <v>0</v>
          </cell>
          <cell r="H904">
            <v>0</v>
          </cell>
          <cell r="I904">
            <v>0</v>
          </cell>
          <cell r="J904">
            <v>0</v>
          </cell>
          <cell r="L904">
            <v>0</v>
          </cell>
          <cell r="N904">
            <v>0</v>
          </cell>
          <cell r="O904">
            <v>0</v>
          </cell>
          <cell r="P904">
            <v>0</v>
          </cell>
          <cell r="Q904">
            <v>0</v>
          </cell>
          <cell r="R904">
            <v>0</v>
          </cell>
          <cell r="S904">
            <v>0</v>
          </cell>
          <cell r="U904">
            <v>0</v>
          </cell>
          <cell r="V904">
            <v>0</v>
          </cell>
          <cell r="W904">
            <v>0</v>
          </cell>
          <cell r="X904">
            <v>0</v>
          </cell>
          <cell r="Y904">
            <v>0</v>
          </cell>
          <cell r="Z904">
            <v>0</v>
          </cell>
        </row>
        <row r="905">
          <cell r="A905">
            <v>0</v>
          </cell>
          <cell r="B905">
            <v>0</v>
          </cell>
          <cell r="C905">
            <v>1903</v>
          </cell>
          <cell r="E905">
            <v>0</v>
          </cell>
          <cell r="F905">
            <v>0</v>
          </cell>
          <cell r="G905">
            <v>0</v>
          </cell>
          <cell r="H905">
            <v>0</v>
          </cell>
          <cell r="I905">
            <v>0</v>
          </cell>
          <cell r="J905">
            <v>0</v>
          </cell>
          <cell r="L905">
            <v>0</v>
          </cell>
          <cell r="N905">
            <v>0</v>
          </cell>
          <cell r="O905">
            <v>0</v>
          </cell>
          <cell r="P905">
            <v>0</v>
          </cell>
          <cell r="Q905">
            <v>0</v>
          </cell>
          <cell r="R905">
            <v>0</v>
          </cell>
          <cell r="S905">
            <v>0</v>
          </cell>
          <cell r="U905">
            <v>0</v>
          </cell>
          <cell r="V905">
            <v>0</v>
          </cell>
          <cell r="W905">
            <v>0</v>
          </cell>
          <cell r="X905">
            <v>0</v>
          </cell>
          <cell r="Y905">
            <v>0</v>
          </cell>
          <cell r="Z905">
            <v>0</v>
          </cell>
        </row>
        <row r="906">
          <cell r="A906">
            <v>0</v>
          </cell>
          <cell r="B906">
            <v>0</v>
          </cell>
          <cell r="C906">
            <v>1904</v>
          </cell>
          <cell r="E906">
            <v>0</v>
          </cell>
          <cell r="F906">
            <v>0</v>
          </cell>
          <cell r="G906">
            <v>0</v>
          </cell>
          <cell r="H906">
            <v>0</v>
          </cell>
          <cell r="I906">
            <v>0</v>
          </cell>
          <cell r="J906">
            <v>0</v>
          </cell>
          <cell r="L906">
            <v>0</v>
          </cell>
          <cell r="N906">
            <v>0</v>
          </cell>
          <cell r="O906">
            <v>0</v>
          </cell>
          <cell r="P906">
            <v>0</v>
          </cell>
          <cell r="Q906">
            <v>0</v>
          </cell>
          <cell r="R906">
            <v>0</v>
          </cell>
          <cell r="S906">
            <v>0</v>
          </cell>
          <cell r="U906">
            <v>0</v>
          </cell>
          <cell r="V906">
            <v>0</v>
          </cell>
          <cell r="W906">
            <v>0</v>
          </cell>
          <cell r="X906">
            <v>0</v>
          </cell>
          <cell r="Y906">
            <v>0</v>
          </cell>
          <cell r="Z906">
            <v>0</v>
          </cell>
        </row>
        <row r="907">
          <cell r="A907">
            <v>0</v>
          </cell>
          <cell r="B907">
            <v>0</v>
          </cell>
          <cell r="C907">
            <v>1905</v>
          </cell>
          <cell r="E907">
            <v>0</v>
          </cell>
          <cell r="F907">
            <v>0</v>
          </cell>
          <cell r="G907">
            <v>0</v>
          </cell>
          <cell r="H907">
            <v>0</v>
          </cell>
          <cell r="I907">
            <v>0</v>
          </cell>
          <cell r="J907">
            <v>0</v>
          </cell>
          <cell r="L907">
            <v>0</v>
          </cell>
          <cell r="N907">
            <v>0</v>
          </cell>
          <cell r="O907">
            <v>0</v>
          </cell>
          <cell r="P907">
            <v>0</v>
          </cell>
          <cell r="Q907">
            <v>0</v>
          </cell>
          <cell r="R907">
            <v>0</v>
          </cell>
          <cell r="S907">
            <v>0</v>
          </cell>
          <cell r="U907">
            <v>0</v>
          </cell>
          <cell r="V907">
            <v>0</v>
          </cell>
          <cell r="W907">
            <v>0</v>
          </cell>
          <cell r="X907">
            <v>0</v>
          </cell>
          <cell r="Y907">
            <v>0</v>
          </cell>
          <cell r="Z907">
            <v>0</v>
          </cell>
        </row>
        <row r="908">
          <cell r="A908">
            <v>0</v>
          </cell>
          <cell r="B908">
            <v>0</v>
          </cell>
          <cell r="C908">
            <v>1906</v>
          </cell>
          <cell r="E908">
            <v>0</v>
          </cell>
          <cell r="F908">
            <v>0</v>
          </cell>
          <cell r="G908">
            <v>0</v>
          </cell>
          <cell r="H908">
            <v>0</v>
          </cell>
          <cell r="I908">
            <v>0</v>
          </cell>
          <cell r="J908">
            <v>0</v>
          </cell>
          <cell r="L908">
            <v>0</v>
          </cell>
          <cell r="N908">
            <v>0</v>
          </cell>
          <cell r="O908">
            <v>0</v>
          </cell>
          <cell r="P908">
            <v>0</v>
          </cell>
          <cell r="Q908">
            <v>0</v>
          </cell>
          <cell r="R908">
            <v>0</v>
          </cell>
          <cell r="S908">
            <v>0</v>
          </cell>
          <cell r="U908">
            <v>0</v>
          </cell>
          <cell r="V908">
            <v>0</v>
          </cell>
          <cell r="W908">
            <v>0</v>
          </cell>
          <cell r="X908">
            <v>0</v>
          </cell>
          <cell r="Y908">
            <v>0</v>
          </cell>
          <cell r="Z908">
            <v>0</v>
          </cell>
        </row>
        <row r="909">
          <cell r="A909">
            <v>0</v>
          </cell>
          <cell r="B909">
            <v>0</v>
          </cell>
          <cell r="C909">
            <v>1907</v>
          </cell>
          <cell r="E909">
            <v>0</v>
          </cell>
          <cell r="F909">
            <v>0</v>
          </cell>
          <cell r="G909">
            <v>0</v>
          </cell>
          <cell r="H909">
            <v>0</v>
          </cell>
          <cell r="I909">
            <v>0</v>
          </cell>
          <cell r="J909">
            <v>0</v>
          </cell>
          <cell r="L909">
            <v>0</v>
          </cell>
          <cell r="N909">
            <v>0</v>
          </cell>
          <cell r="O909">
            <v>0</v>
          </cell>
          <cell r="P909">
            <v>0</v>
          </cell>
          <cell r="Q909">
            <v>0</v>
          </cell>
          <cell r="R909">
            <v>0</v>
          </cell>
          <cell r="S909">
            <v>0</v>
          </cell>
          <cell r="U909">
            <v>0</v>
          </cell>
          <cell r="V909">
            <v>0</v>
          </cell>
          <cell r="W909">
            <v>0</v>
          </cell>
          <cell r="X909">
            <v>0</v>
          </cell>
          <cell r="Y909">
            <v>0</v>
          </cell>
          <cell r="Z909">
            <v>0</v>
          </cell>
        </row>
        <row r="910">
          <cell r="A910">
            <v>0</v>
          </cell>
          <cell r="B910">
            <v>0</v>
          </cell>
          <cell r="C910">
            <v>1908</v>
          </cell>
          <cell r="E910">
            <v>0</v>
          </cell>
          <cell r="F910">
            <v>0</v>
          </cell>
          <cell r="G910">
            <v>0</v>
          </cell>
          <cell r="H910">
            <v>0</v>
          </cell>
          <cell r="I910">
            <v>0</v>
          </cell>
          <cell r="J910">
            <v>0</v>
          </cell>
          <cell r="L910">
            <v>0</v>
          </cell>
          <cell r="N910">
            <v>0</v>
          </cell>
          <cell r="O910">
            <v>0</v>
          </cell>
          <cell r="P910">
            <v>0</v>
          </cell>
          <cell r="Q910">
            <v>0</v>
          </cell>
          <cell r="R910">
            <v>0</v>
          </cell>
          <cell r="S910">
            <v>0</v>
          </cell>
          <cell r="U910">
            <v>0</v>
          </cell>
          <cell r="V910">
            <v>0</v>
          </cell>
          <cell r="W910">
            <v>0</v>
          </cell>
          <cell r="X910">
            <v>0</v>
          </cell>
          <cell r="Y910">
            <v>0</v>
          </cell>
          <cell r="Z910">
            <v>0</v>
          </cell>
        </row>
        <row r="911">
          <cell r="A911">
            <v>0</v>
          </cell>
          <cell r="B911">
            <v>0</v>
          </cell>
          <cell r="C911">
            <v>1909</v>
          </cell>
          <cell r="E911">
            <v>0</v>
          </cell>
          <cell r="F911">
            <v>0</v>
          </cell>
          <cell r="G911">
            <v>0</v>
          </cell>
          <cell r="H911">
            <v>0</v>
          </cell>
          <cell r="I911">
            <v>0</v>
          </cell>
          <cell r="J911">
            <v>0</v>
          </cell>
          <cell r="L911">
            <v>0</v>
          </cell>
          <cell r="N911">
            <v>0</v>
          </cell>
          <cell r="O911">
            <v>0</v>
          </cell>
          <cell r="P911">
            <v>0</v>
          </cell>
          <cell r="Q911">
            <v>0</v>
          </cell>
          <cell r="R911">
            <v>0</v>
          </cell>
          <cell r="S911">
            <v>0</v>
          </cell>
          <cell r="U911">
            <v>0</v>
          </cell>
          <cell r="V911">
            <v>0</v>
          </cell>
          <cell r="W911">
            <v>0</v>
          </cell>
          <cell r="X911">
            <v>0</v>
          </cell>
          <cell r="Y911">
            <v>0</v>
          </cell>
          <cell r="Z911">
            <v>0</v>
          </cell>
        </row>
        <row r="912">
          <cell r="A912">
            <v>0</v>
          </cell>
          <cell r="B912">
            <v>0</v>
          </cell>
          <cell r="C912">
            <v>1910</v>
          </cell>
          <cell r="E912">
            <v>0</v>
          </cell>
          <cell r="F912">
            <v>0</v>
          </cell>
          <cell r="G912">
            <v>0</v>
          </cell>
          <cell r="H912">
            <v>0</v>
          </cell>
          <cell r="I912">
            <v>0</v>
          </cell>
          <cell r="J912">
            <v>0</v>
          </cell>
          <cell r="L912">
            <v>0</v>
          </cell>
          <cell r="N912">
            <v>0</v>
          </cell>
          <cell r="O912">
            <v>0</v>
          </cell>
          <cell r="P912">
            <v>0</v>
          </cell>
          <cell r="Q912">
            <v>0</v>
          </cell>
          <cell r="R912">
            <v>0</v>
          </cell>
          <cell r="S912">
            <v>0</v>
          </cell>
          <cell r="U912">
            <v>0</v>
          </cell>
          <cell r="V912">
            <v>0</v>
          </cell>
          <cell r="W912">
            <v>0</v>
          </cell>
          <cell r="X912">
            <v>0</v>
          </cell>
          <cell r="Y912">
            <v>0</v>
          </cell>
          <cell r="Z912">
            <v>0</v>
          </cell>
        </row>
        <row r="913">
          <cell r="A913">
            <v>0</v>
          </cell>
          <cell r="B913">
            <v>0</v>
          </cell>
          <cell r="C913">
            <v>1911</v>
          </cell>
          <cell r="E913">
            <v>0</v>
          </cell>
          <cell r="F913">
            <v>0</v>
          </cell>
          <cell r="G913">
            <v>0</v>
          </cell>
          <cell r="H913">
            <v>0</v>
          </cell>
          <cell r="I913">
            <v>0</v>
          </cell>
          <cell r="J913">
            <v>0</v>
          </cell>
          <cell r="L913">
            <v>0</v>
          </cell>
          <cell r="N913">
            <v>0</v>
          </cell>
          <cell r="O913">
            <v>0</v>
          </cell>
          <cell r="P913">
            <v>0</v>
          </cell>
          <cell r="Q913">
            <v>0</v>
          </cell>
          <cell r="R913">
            <v>0</v>
          </cell>
          <cell r="S913">
            <v>0</v>
          </cell>
          <cell r="U913">
            <v>0</v>
          </cell>
          <cell r="V913">
            <v>0</v>
          </cell>
          <cell r="W913">
            <v>0</v>
          </cell>
          <cell r="X913">
            <v>0</v>
          </cell>
          <cell r="Y913">
            <v>0</v>
          </cell>
          <cell r="Z913">
            <v>0</v>
          </cell>
        </row>
        <row r="914">
          <cell r="A914">
            <v>0</v>
          </cell>
          <cell r="B914">
            <v>0</v>
          </cell>
          <cell r="C914">
            <v>1912</v>
          </cell>
          <cell r="E914">
            <v>0</v>
          </cell>
          <cell r="F914">
            <v>0</v>
          </cell>
          <cell r="G914">
            <v>0</v>
          </cell>
          <cell r="H914">
            <v>0</v>
          </cell>
          <cell r="I914">
            <v>0</v>
          </cell>
          <cell r="J914">
            <v>0</v>
          </cell>
          <cell r="L914">
            <v>0</v>
          </cell>
          <cell r="N914">
            <v>0</v>
          </cell>
          <cell r="O914">
            <v>0</v>
          </cell>
          <cell r="P914">
            <v>0</v>
          </cell>
          <cell r="Q914">
            <v>0</v>
          </cell>
          <cell r="R914">
            <v>0</v>
          </cell>
          <cell r="S914">
            <v>0</v>
          </cell>
          <cell r="U914">
            <v>0</v>
          </cell>
          <cell r="V914">
            <v>0</v>
          </cell>
          <cell r="W914">
            <v>0</v>
          </cell>
          <cell r="X914">
            <v>0</v>
          </cell>
          <cell r="Y914">
            <v>0</v>
          </cell>
          <cell r="Z914">
            <v>0</v>
          </cell>
        </row>
        <row r="915">
          <cell r="A915">
            <v>0</v>
          </cell>
          <cell r="B915">
            <v>0</v>
          </cell>
          <cell r="C915">
            <v>1913</v>
          </cell>
          <cell r="E915">
            <v>0</v>
          </cell>
          <cell r="F915">
            <v>0</v>
          </cell>
          <cell r="G915">
            <v>0</v>
          </cell>
          <cell r="H915">
            <v>0</v>
          </cell>
          <cell r="I915">
            <v>0</v>
          </cell>
          <cell r="J915">
            <v>0</v>
          </cell>
          <cell r="L915">
            <v>0</v>
          </cell>
          <cell r="N915">
            <v>0</v>
          </cell>
          <cell r="O915">
            <v>0</v>
          </cell>
          <cell r="P915">
            <v>0</v>
          </cell>
          <cell r="Q915">
            <v>0</v>
          </cell>
          <cell r="R915">
            <v>0</v>
          </cell>
          <cell r="S915">
            <v>0</v>
          </cell>
          <cell r="U915">
            <v>0</v>
          </cell>
          <cell r="V915">
            <v>0</v>
          </cell>
          <cell r="W915">
            <v>0</v>
          </cell>
          <cell r="X915">
            <v>0</v>
          </cell>
          <cell r="Y915">
            <v>0</v>
          </cell>
          <cell r="Z915">
            <v>0</v>
          </cell>
        </row>
        <row r="916">
          <cell r="A916">
            <v>0</v>
          </cell>
          <cell r="B916">
            <v>0</v>
          </cell>
          <cell r="C916">
            <v>1914</v>
          </cell>
          <cell r="E916">
            <v>0</v>
          </cell>
          <cell r="F916">
            <v>0</v>
          </cell>
          <cell r="G916">
            <v>0</v>
          </cell>
          <cell r="H916">
            <v>0</v>
          </cell>
          <cell r="I916">
            <v>0</v>
          </cell>
          <cell r="J916">
            <v>0</v>
          </cell>
          <cell r="L916">
            <v>0</v>
          </cell>
          <cell r="N916">
            <v>0</v>
          </cell>
          <cell r="O916">
            <v>0</v>
          </cell>
          <cell r="P916">
            <v>0</v>
          </cell>
          <cell r="Q916">
            <v>0</v>
          </cell>
          <cell r="R916">
            <v>0</v>
          </cell>
          <cell r="S916">
            <v>0</v>
          </cell>
          <cell r="U916">
            <v>0</v>
          </cell>
          <cell r="V916">
            <v>0</v>
          </cell>
          <cell r="W916">
            <v>0</v>
          </cell>
          <cell r="X916">
            <v>0</v>
          </cell>
          <cell r="Y916">
            <v>0</v>
          </cell>
          <cell r="Z916">
            <v>0</v>
          </cell>
        </row>
        <row r="917">
          <cell r="A917">
            <v>0</v>
          </cell>
          <cell r="B917">
            <v>0</v>
          </cell>
          <cell r="C917">
            <v>1915</v>
          </cell>
          <cell r="E917">
            <v>0</v>
          </cell>
          <cell r="F917">
            <v>0</v>
          </cell>
          <cell r="G917">
            <v>0</v>
          </cell>
          <cell r="H917">
            <v>0</v>
          </cell>
          <cell r="I917">
            <v>0</v>
          </cell>
          <cell r="J917">
            <v>0</v>
          </cell>
          <cell r="L917">
            <v>0</v>
          </cell>
          <cell r="N917">
            <v>0</v>
          </cell>
          <cell r="O917">
            <v>0</v>
          </cell>
          <cell r="P917">
            <v>0</v>
          </cell>
          <cell r="Q917">
            <v>0</v>
          </cell>
          <cell r="R917">
            <v>0</v>
          </cell>
          <cell r="S917">
            <v>0</v>
          </cell>
          <cell r="U917">
            <v>0</v>
          </cell>
          <cell r="V917">
            <v>0</v>
          </cell>
          <cell r="W917">
            <v>0</v>
          </cell>
          <cell r="X917">
            <v>0</v>
          </cell>
          <cell r="Y917">
            <v>0</v>
          </cell>
          <cell r="Z917">
            <v>0</v>
          </cell>
        </row>
        <row r="918">
          <cell r="A918">
            <v>0</v>
          </cell>
          <cell r="B918">
            <v>0</v>
          </cell>
          <cell r="C918">
            <v>1916</v>
          </cell>
          <cell r="E918">
            <v>0</v>
          </cell>
          <cell r="F918">
            <v>0</v>
          </cell>
          <cell r="G918">
            <v>0</v>
          </cell>
          <cell r="H918">
            <v>0</v>
          </cell>
          <cell r="I918">
            <v>0</v>
          </cell>
          <cell r="J918">
            <v>0</v>
          </cell>
          <cell r="L918">
            <v>0</v>
          </cell>
          <cell r="N918">
            <v>0</v>
          </cell>
          <cell r="O918">
            <v>0</v>
          </cell>
          <cell r="P918">
            <v>0</v>
          </cell>
          <cell r="Q918">
            <v>0</v>
          </cell>
          <cell r="R918">
            <v>0</v>
          </cell>
          <cell r="S918">
            <v>0</v>
          </cell>
          <cell r="U918">
            <v>0</v>
          </cell>
          <cell r="V918">
            <v>0</v>
          </cell>
          <cell r="W918">
            <v>0</v>
          </cell>
          <cell r="X918">
            <v>0</v>
          </cell>
          <cell r="Y918">
            <v>0</v>
          </cell>
          <cell r="Z918">
            <v>0</v>
          </cell>
        </row>
        <row r="919">
          <cell r="A919">
            <v>0</v>
          </cell>
          <cell r="B919">
            <v>0</v>
          </cell>
          <cell r="C919">
            <v>1917</v>
          </cell>
          <cell r="E919">
            <v>0</v>
          </cell>
          <cell r="F919">
            <v>0</v>
          </cell>
          <cell r="G919">
            <v>0</v>
          </cell>
          <cell r="H919">
            <v>0</v>
          </cell>
          <cell r="I919">
            <v>0</v>
          </cell>
          <cell r="J919">
            <v>0</v>
          </cell>
          <cell r="L919">
            <v>0</v>
          </cell>
          <cell r="N919">
            <v>0</v>
          </cell>
          <cell r="O919">
            <v>0</v>
          </cell>
          <cell r="P919">
            <v>0</v>
          </cell>
          <cell r="Q919">
            <v>0</v>
          </cell>
          <cell r="R919">
            <v>0</v>
          </cell>
          <cell r="S919">
            <v>0</v>
          </cell>
          <cell r="U919">
            <v>0</v>
          </cell>
          <cell r="V919">
            <v>0</v>
          </cell>
          <cell r="W919">
            <v>0</v>
          </cell>
          <cell r="X919">
            <v>0</v>
          </cell>
          <cell r="Y919">
            <v>0</v>
          </cell>
          <cell r="Z919">
            <v>0</v>
          </cell>
        </row>
        <row r="920">
          <cell r="A920">
            <v>0</v>
          </cell>
          <cell r="B920">
            <v>0</v>
          </cell>
          <cell r="C920">
            <v>1918</v>
          </cell>
          <cell r="E920">
            <v>0</v>
          </cell>
          <cell r="F920">
            <v>0</v>
          </cell>
          <cell r="G920">
            <v>0</v>
          </cell>
          <cell r="H920">
            <v>0</v>
          </cell>
          <cell r="I920">
            <v>0</v>
          </cell>
          <cell r="J920">
            <v>0</v>
          </cell>
          <cell r="L920">
            <v>0</v>
          </cell>
          <cell r="N920">
            <v>0</v>
          </cell>
          <cell r="O920">
            <v>0</v>
          </cell>
          <cell r="P920">
            <v>0</v>
          </cell>
          <cell r="Q920">
            <v>0</v>
          </cell>
          <cell r="R920">
            <v>0</v>
          </cell>
          <cell r="S920">
            <v>0</v>
          </cell>
          <cell r="U920">
            <v>0</v>
          </cell>
          <cell r="V920">
            <v>0</v>
          </cell>
          <cell r="W920">
            <v>0</v>
          </cell>
          <cell r="X920">
            <v>0</v>
          </cell>
          <cell r="Y920">
            <v>0</v>
          </cell>
          <cell r="Z920">
            <v>0</v>
          </cell>
        </row>
        <row r="921">
          <cell r="A921">
            <v>0</v>
          </cell>
          <cell r="B921">
            <v>0</v>
          </cell>
          <cell r="C921">
            <v>1919</v>
          </cell>
          <cell r="E921">
            <v>0</v>
          </cell>
          <cell r="F921">
            <v>0</v>
          </cell>
          <cell r="G921">
            <v>0</v>
          </cell>
          <cell r="H921">
            <v>0</v>
          </cell>
          <cell r="I921">
            <v>0</v>
          </cell>
          <cell r="J921">
            <v>0</v>
          </cell>
          <cell r="L921">
            <v>0</v>
          </cell>
          <cell r="N921">
            <v>0</v>
          </cell>
          <cell r="O921">
            <v>0</v>
          </cell>
          <cell r="P921">
            <v>0</v>
          </cell>
          <cell r="Q921">
            <v>0</v>
          </cell>
          <cell r="R921">
            <v>0</v>
          </cell>
          <cell r="S921">
            <v>0</v>
          </cell>
          <cell r="U921">
            <v>0</v>
          </cell>
          <cell r="V921">
            <v>0</v>
          </cell>
          <cell r="W921">
            <v>0</v>
          </cell>
          <cell r="X921">
            <v>0</v>
          </cell>
          <cell r="Y921">
            <v>0</v>
          </cell>
          <cell r="Z921">
            <v>0</v>
          </cell>
        </row>
        <row r="922">
          <cell r="A922">
            <v>0</v>
          </cell>
          <cell r="B922">
            <v>0</v>
          </cell>
          <cell r="C922">
            <v>1920</v>
          </cell>
          <cell r="E922">
            <v>0</v>
          </cell>
          <cell r="F922">
            <v>0</v>
          </cell>
          <cell r="G922">
            <v>0</v>
          </cell>
          <cell r="H922">
            <v>0</v>
          </cell>
          <cell r="I922">
            <v>0</v>
          </cell>
          <cell r="J922">
            <v>0</v>
          </cell>
          <cell r="L922">
            <v>0</v>
          </cell>
          <cell r="N922">
            <v>0</v>
          </cell>
          <cell r="O922">
            <v>0</v>
          </cell>
          <cell r="P922">
            <v>0</v>
          </cell>
          <cell r="Q922">
            <v>0</v>
          </cell>
          <cell r="R922">
            <v>0</v>
          </cell>
          <cell r="S922">
            <v>0</v>
          </cell>
          <cell r="U922">
            <v>0</v>
          </cell>
          <cell r="V922">
            <v>0</v>
          </cell>
          <cell r="W922">
            <v>0</v>
          </cell>
          <cell r="X922">
            <v>0</v>
          </cell>
          <cell r="Y922">
            <v>0</v>
          </cell>
          <cell r="Z922">
            <v>0</v>
          </cell>
        </row>
        <row r="923">
          <cell r="A923">
            <v>0</v>
          </cell>
          <cell r="B923">
            <v>0</v>
          </cell>
          <cell r="C923">
            <v>1921</v>
          </cell>
          <cell r="E923">
            <v>0</v>
          </cell>
          <cell r="F923">
            <v>0</v>
          </cell>
          <cell r="G923">
            <v>0</v>
          </cell>
          <cell r="H923">
            <v>0</v>
          </cell>
          <cell r="I923">
            <v>0</v>
          </cell>
          <cell r="J923">
            <v>0</v>
          </cell>
          <cell r="L923">
            <v>0</v>
          </cell>
          <cell r="N923">
            <v>0</v>
          </cell>
          <cell r="O923">
            <v>0</v>
          </cell>
          <cell r="P923">
            <v>0</v>
          </cell>
          <cell r="Q923">
            <v>0</v>
          </cell>
          <cell r="R923">
            <v>0</v>
          </cell>
          <cell r="S923">
            <v>0</v>
          </cell>
          <cell r="U923">
            <v>0</v>
          </cell>
          <cell r="V923">
            <v>0</v>
          </cell>
          <cell r="W923">
            <v>0</v>
          </cell>
          <cell r="X923">
            <v>0</v>
          </cell>
          <cell r="Y923">
            <v>0</v>
          </cell>
          <cell r="Z923">
            <v>0</v>
          </cell>
        </row>
        <row r="924">
          <cell r="A924">
            <v>0</v>
          </cell>
          <cell r="B924">
            <v>0</v>
          </cell>
          <cell r="C924">
            <v>1922</v>
          </cell>
          <cell r="E924">
            <v>0</v>
          </cell>
          <cell r="F924">
            <v>0</v>
          </cell>
          <cell r="G924">
            <v>0</v>
          </cell>
          <cell r="H924">
            <v>0</v>
          </cell>
          <cell r="I924">
            <v>0</v>
          </cell>
          <cell r="J924">
            <v>0</v>
          </cell>
          <cell r="L924">
            <v>0</v>
          </cell>
          <cell r="N924">
            <v>0</v>
          </cell>
          <cell r="O924">
            <v>0</v>
          </cell>
          <cell r="P924">
            <v>0</v>
          </cell>
          <cell r="Q924">
            <v>0</v>
          </cell>
          <cell r="R924">
            <v>0</v>
          </cell>
          <cell r="S924">
            <v>0</v>
          </cell>
          <cell r="U924">
            <v>0</v>
          </cell>
          <cell r="V924">
            <v>0</v>
          </cell>
          <cell r="W924">
            <v>0</v>
          </cell>
          <cell r="X924">
            <v>0</v>
          </cell>
          <cell r="Y924">
            <v>0</v>
          </cell>
          <cell r="Z924">
            <v>0</v>
          </cell>
        </row>
        <row r="925">
          <cell r="A925">
            <v>0</v>
          </cell>
          <cell r="B925">
            <v>0</v>
          </cell>
          <cell r="C925">
            <v>1923</v>
          </cell>
          <cell r="E925">
            <v>0</v>
          </cell>
          <cell r="F925">
            <v>0</v>
          </cell>
          <cell r="G925">
            <v>0</v>
          </cell>
          <cell r="H925">
            <v>0</v>
          </cell>
          <cell r="I925">
            <v>0</v>
          </cell>
          <cell r="J925">
            <v>0</v>
          </cell>
          <cell r="L925">
            <v>0</v>
          </cell>
          <cell r="N925">
            <v>0</v>
          </cell>
          <cell r="O925">
            <v>0</v>
          </cell>
          <cell r="P925">
            <v>0</v>
          </cell>
          <cell r="Q925">
            <v>0</v>
          </cell>
          <cell r="R925">
            <v>0</v>
          </cell>
          <cell r="S925">
            <v>0</v>
          </cell>
          <cell r="U925">
            <v>0</v>
          </cell>
          <cell r="V925">
            <v>0</v>
          </cell>
          <cell r="W925">
            <v>0</v>
          </cell>
          <cell r="X925">
            <v>0</v>
          </cell>
          <cell r="Y925">
            <v>0</v>
          </cell>
          <cell r="Z925">
            <v>0</v>
          </cell>
        </row>
        <row r="926">
          <cell r="A926">
            <v>0</v>
          </cell>
          <cell r="B926">
            <v>0</v>
          </cell>
          <cell r="C926">
            <v>1924</v>
          </cell>
          <cell r="E926">
            <v>0</v>
          </cell>
          <cell r="F926">
            <v>0</v>
          </cell>
          <cell r="G926">
            <v>0</v>
          </cell>
          <cell r="H926">
            <v>0</v>
          </cell>
          <cell r="I926">
            <v>0</v>
          </cell>
          <cell r="J926">
            <v>0</v>
          </cell>
          <cell r="L926">
            <v>0</v>
          </cell>
          <cell r="N926">
            <v>0</v>
          </cell>
          <cell r="O926">
            <v>0</v>
          </cell>
          <cell r="P926">
            <v>0</v>
          </cell>
          <cell r="Q926">
            <v>0</v>
          </cell>
          <cell r="R926">
            <v>0</v>
          </cell>
          <cell r="S926">
            <v>0</v>
          </cell>
          <cell r="U926">
            <v>0</v>
          </cell>
          <cell r="V926">
            <v>0</v>
          </cell>
          <cell r="W926">
            <v>0</v>
          </cell>
          <cell r="X926">
            <v>0</v>
          </cell>
          <cell r="Y926">
            <v>0</v>
          </cell>
          <cell r="Z926">
            <v>0</v>
          </cell>
        </row>
        <row r="927">
          <cell r="A927">
            <v>0</v>
          </cell>
          <cell r="B927">
            <v>0</v>
          </cell>
          <cell r="C927">
            <v>1925</v>
          </cell>
          <cell r="E927">
            <v>0</v>
          </cell>
          <cell r="F927">
            <v>0</v>
          </cell>
          <cell r="G927">
            <v>0</v>
          </cell>
          <cell r="H927">
            <v>0</v>
          </cell>
          <cell r="I927">
            <v>0</v>
          </cell>
          <cell r="J927">
            <v>0</v>
          </cell>
          <cell r="L927">
            <v>0</v>
          </cell>
          <cell r="N927">
            <v>0</v>
          </cell>
          <cell r="O927">
            <v>0</v>
          </cell>
          <cell r="P927">
            <v>0</v>
          </cell>
          <cell r="Q927">
            <v>0</v>
          </cell>
          <cell r="R927">
            <v>0</v>
          </cell>
          <cell r="S927">
            <v>0</v>
          </cell>
          <cell r="U927">
            <v>0</v>
          </cell>
          <cell r="V927">
            <v>0</v>
          </cell>
          <cell r="W927">
            <v>0</v>
          </cell>
          <cell r="X927">
            <v>0</v>
          </cell>
          <cell r="Y927">
            <v>0</v>
          </cell>
          <cell r="Z927">
            <v>0</v>
          </cell>
        </row>
        <row r="928">
          <cell r="A928">
            <v>0</v>
          </cell>
          <cell r="B928">
            <v>0</v>
          </cell>
          <cell r="C928">
            <v>1926</v>
          </cell>
          <cell r="E928">
            <v>0</v>
          </cell>
          <cell r="F928">
            <v>0</v>
          </cell>
          <cell r="G928">
            <v>0</v>
          </cell>
          <cell r="H928">
            <v>0</v>
          </cell>
          <cell r="I928">
            <v>0</v>
          </cell>
          <cell r="J928">
            <v>0</v>
          </cell>
          <cell r="L928">
            <v>0</v>
          </cell>
          <cell r="N928">
            <v>0</v>
          </cell>
          <cell r="O928">
            <v>0</v>
          </cell>
          <cell r="P928">
            <v>0</v>
          </cell>
          <cell r="Q928">
            <v>0</v>
          </cell>
          <cell r="R928">
            <v>0</v>
          </cell>
          <cell r="S928">
            <v>0</v>
          </cell>
          <cell r="U928">
            <v>0</v>
          </cell>
          <cell r="V928">
            <v>0</v>
          </cell>
          <cell r="W928">
            <v>0</v>
          </cell>
          <cell r="X928">
            <v>0</v>
          </cell>
          <cell r="Y928">
            <v>0</v>
          </cell>
          <cell r="Z928">
            <v>0</v>
          </cell>
        </row>
        <row r="929">
          <cell r="A929">
            <v>0</v>
          </cell>
          <cell r="B929">
            <v>0</v>
          </cell>
          <cell r="C929">
            <v>1927</v>
          </cell>
          <cell r="E929">
            <v>0</v>
          </cell>
          <cell r="F929">
            <v>0</v>
          </cell>
          <cell r="G929">
            <v>0</v>
          </cell>
          <cell r="H929">
            <v>0</v>
          </cell>
          <cell r="I929">
            <v>0</v>
          </cell>
          <cell r="J929">
            <v>0</v>
          </cell>
          <cell r="L929">
            <v>0</v>
          </cell>
          <cell r="N929">
            <v>0</v>
          </cell>
          <cell r="O929">
            <v>0</v>
          </cell>
          <cell r="P929">
            <v>0</v>
          </cell>
          <cell r="Q929">
            <v>0</v>
          </cell>
          <cell r="R929">
            <v>0</v>
          </cell>
          <cell r="S929">
            <v>0</v>
          </cell>
          <cell r="U929">
            <v>0</v>
          </cell>
          <cell r="V929">
            <v>0</v>
          </cell>
          <cell r="W929">
            <v>0</v>
          </cell>
          <cell r="X929">
            <v>0</v>
          </cell>
          <cell r="Y929">
            <v>0</v>
          </cell>
          <cell r="Z929">
            <v>0</v>
          </cell>
        </row>
        <row r="930">
          <cell r="A930">
            <v>0</v>
          </cell>
          <cell r="B930">
            <v>0</v>
          </cell>
          <cell r="C930">
            <v>1928</v>
          </cell>
          <cell r="E930">
            <v>0</v>
          </cell>
          <cell r="F930">
            <v>0</v>
          </cell>
          <cell r="G930">
            <v>0</v>
          </cell>
          <cell r="H930">
            <v>0</v>
          </cell>
          <cell r="I930">
            <v>0</v>
          </cell>
          <cell r="J930">
            <v>0</v>
          </cell>
          <cell r="L930">
            <v>0</v>
          </cell>
          <cell r="N930">
            <v>0</v>
          </cell>
          <cell r="O930">
            <v>0</v>
          </cell>
          <cell r="P930">
            <v>0</v>
          </cell>
          <cell r="Q930">
            <v>0</v>
          </cell>
          <cell r="R930">
            <v>0</v>
          </cell>
          <cell r="S930">
            <v>0</v>
          </cell>
          <cell r="U930">
            <v>0</v>
          </cell>
          <cell r="V930">
            <v>0</v>
          </cell>
          <cell r="W930">
            <v>0</v>
          </cell>
          <cell r="X930">
            <v>0</v>
          </cell>
          <cell r="Y930">
            <v>0</v>
          </cell>
          <cell r="Z930">
            <v>0</v>
          </cell>
        </row>
        <row r="931">
          <cell r="A931">
            <v>0</v>
          </cell>
          <cell r="B931">
            <v>0</v>
          </cell>
          <cell r="C931">
            <v>1929</v>
          </cell>
          <cell r="E931">
            <v>0</v>
          </cell>
          <cell r="F931">
            <v>0</v>
          </cell>
          <cell r="G931">
            <v>0</v>
          </cell>
          <cell r="H931">
            <v>0</v>
          </cell>
          <cell r="I931">
            <v>0</v>
          </cell>
          <cell r="J931">
            <v>0</v>
          </cell>
          <cell r="L931">
            <v>0</v>
          </cell>
          <cell r="N931">
            <v>0</v>
          </cell>
          <cell r="O931">
            <v>0</v>
          </cell>
          <cell r="P931">
            <v>0</v>
          </cell>
          <cell r="Q931">
            <v>0</v>
          </cell>
          <cell r="R931">
            <v>0</v>
          </cell>
          <cell r="S931">
            <v>0</v>
          </cell>
          <cell r="U931">
            <v>0</v>
          </cell>
          <cell r="V931">
            <v>0</v>
          </cell>
          <cell r="W931">
            <v>0</v>
          </cell>
          <cell r="X931">
            <v>0</v>
          </cell>
          <cell r="Y931">
            <v>0</v>
          </cell>
          <cell r="Z931">
            <v>0</v>
          </cell>
        </row>
        <row r="932">
          <cell r="A932">
            <v>0</v>
          </cell>
          <cell r="B932">
            <v>0</v>
          </cell>
          <cell r="C932">
            <v>1930</v>
          </cell>
          <cell r="E932">
            <v>0</v>
          </cell>
          <cell r="F932">
            <v>0</v>
          </cell>
          <cell r="G932">
            <v>0</v>
          </cell>
          <cell r="H932">
            <v>0</v>
          </cell>
          <cell r="I932">
            <v>0</v>
          </cell>
          <cell r="J932">
            <v>0</v>
          </cell>
          <cell r="L932">
            <v>0</v>
          </cell>
          <cell r="N932">
            <v>0</v>
          </cell>
          <cell r="O932">
            <v>0</v>
          </cell>
          <cell r="P932">
            <v>0</v>
          </cell>
          <cell r="Q932">
            <v>0</v>
          </cell>
          <cell r="R932">
            <v>0</v>
          </cell>
          <cell r="S932">
            <v>0</v>
          </cell>
          <cell r="U932">
            <v>0</v>
          </cell>
          <cell r="V932">
            <v>0</v>
          </cell>
          <cell r="W932">
            <v>0</v>
          </cell>
          <cell r="X932">
            <v>0</v>
          </cell>
          <cell r="Y932">
            <v>0</v>
          </cell>
          <cell r="Z932">
            <v>0</v>
          </cell>
        </row>
        <row r="933">
          <cell r="A933">
            <v>0</v>
          </cell>
          <cell r="B933">
            <v>0</v>
          </cell>
          <cell r="C933">
            <v>1931</v>
          </cell>
          <cell r="E933">
            <v>0</v>
          </cell>
          <cell r="F933">
            <v>0</v>
          </cell>
          <cell r="G933">
            <v>0</v>
          </cell>
          <cell r="H933">
            <v>0</v>
          </cell>
          <cell r="I933">
            <v>0</v>
          </cell>
          <cell r="J933">
            <v>0</v>
          </cell>
          <cell r="L933">
            <v>0</v>
          </cell>
          <cell r="N933">
            <v>0</v>
          </cell>
          <cell r="O933">
            <v>0</v>
          </cell>
          <cell r="P933">
            <v>0</v>
          </cell>
          <cell r="Q933">
            <v>0</v>
          </cell>
          <cell r="R933">
            <v>0</v>
          </cell>
          <cell r="S933">
            <v>0</v>
          </cell>
          <cell r="U933">
            <v>0</v>
          </cell>
          <cell r="V933">
            <v>0</v>
          </cell>
          <cell r="W933">
            <v>0</v>
          </cell>
          <cell r="X933">
            <v>0</v>
          </cell>
          <cell r="Y933">
            <v>0</v>
          </cell>
          <cell r="Z933">
            <v>0</v>
          </cell>
        </row>
        <row r="934">
          <cell r="A934">
            <v>0</v>
          </cell>
          <cell r="B934">
            <v>0</v>
          </cell>
          <cell r="C934">
            <v>1932</v>
          </cell>
          <cell r="E934">
            <v>0</v>
          </cell>
          <cell r="F934">
            <v>0</v>
          </cell>
          <cell r="G934">
            <v>0</v>
          </cell>
          <cell r="H934">
            <v>0</v>
          </cell>
          <cell r="I934">
            <v>0</v>
          </cell>
          <cell r="J934">
            <v>0</v>
          </cell>
          <cell r="L934">
            <v>0</v>
          </cell>
          <cell r="N934">
            <v>0</v>
          </cell>
          <cell r="O934">
            <v>0</v>
          </cell>
          <cell r="P934">
            <v>0</v>
          </cell>
          <cell r="Q934">
            <v>0</v>
          </cell>
          <cell r="R934">
            <v>0</v>
          </cell>
          <cell r="S934">
            <v>0</v>
          </cell>
          <cell r="U934">
            <v>0</v>
          </cell>
          <cell r="V934">
            <v>0</v>
          </cell>
          <cell r="W934">
            <v>0</v>
          </cell>
          <cell r="X934">
            <v>0</v>
          </cell>
          <cell r="Y934">
            <v>0</v>
          </cell>
          <cell r="Z934">
            <v>0</v>
          </cell>
        </row>
        <row r="935">
          <cell r="A935">
            <v>0</v>
          </cell>
          <cell r="B935">
            <v>0</v>
          </cell>
          <cell r="C935">
            <v>1933</v>
          </cell>
          <cell r="E935">
            <v>0</v>
          </cell>
          <cell r="F935">
            <v>0</v>
          </cell>
          <cell r="G935">
            <v>0</v>
          </cell>
          <cell r="H935">
            <v>0</v>
          </cell>
          <cell r="I935">
            <v>0</v>
          </cell>
          <cell r="J935">
            <v>0</v>
          </cell>
          <cell r="L935">
            <v>0</v>
          </cell>
          <cell r="N935">
            <v>0</v>
          </cell>
          <cell r="O935">
            <v>0</v>
          </cell>
          <cell r="P935">
            <v>0</v>
          </cell>
          <cell r="Q935">
            <v>0</v>
          </cell>
          <cell r="R935">
            <v>0</v>
          </cell>
          <cell r="S935">
            <v>0</v>
          </cell>
          <cell r="U935">
            <v>0</v>
          </cell>
          <cell r="V935">
            <v>0</v>
          </cell>
          <cell r="W935">
            <v>0</v>
          </cell>
          <cell r="X935">
            <v>0</v>
          </cell>
          <cell r="Y935">
            <v>0</v>
          </cell>
          <cell r="Z935">
            <v>0</v>
          </cell>
        </row>
        <row r="936">
          <cell r="A936">
            <v>0</v>
          </cell>
          <cell r="B936">
            <v>0</v>
          </cell>
          <cell r="C936">
            <v>1934</v>
          </cell>
          <cell r="E936">
            <v>0</v>
          </cell>
          <cell r="F936">
            <v>0</v>
          </cell>
          <cell r="G936">
            <v>0</v>
          </cell>
          <cell r="H936">
            <v>0</v>
          </cell>
          <cell r="I936">
            <v>0</v>
          </cell>
          <cell r="J936">
            <v>0</v>
          </cell>
          <cell r="L936">
            <v>0</v>
          </cell>
          <cell r="N936">
            <v>0</v>
          </cell>
          <cell r="O936">
            <v>0</v>
          </cell>
          <cell r="P936">
            <v>0</v>
          </cell>
          <cell r="Q936">
            <v>0</v>
          </cell>
          <cell r="R936">
            <v>0</v>
          </cell>
          <cell r="S936">
            <v>0</v>
          </cell>
          <cell r="U936">
            <v>0</v>
          </cell>
          <cell r="V936">
            <v>0</v>
          </cell>
          <cell r="W936">
            <v>0</v>
          </cell>
          <cell r="X936">
            <v>0</v>
          </cell>
          <cell r="Y936">
            <v>0</v>
          </cell>
          <cell r="Z936">
            <v>0</v>
          </cell>
        </row>
        <row r="937">
          <cell r="A937">
            <v>0</v>
          </cell>
          <cell r="B937">
            <v>0</v>
          </cell>
          <cell r="C937">
            <v>1935</v>
          </cell>
          <cell r="E937">
            <v>0</v>
          </cell>
          <cell r="F937">
            <v>0</v>
          </cell>
          <cell r="G937">
            <v>0</v>
          </cell>
          <cell r="H937">
            <v>0</v>
          </cell>
          <cell r="I937">
            <v>0</v>
          </cell>
          <cell r="J937">
            <v>0</v>
          </cell>
          <cell r="L937">
            <v>0</v>
          </cell>
          <cell r="N937">
            <v>0</v>
          </cell>
          <cell r="O937">
            <v>0</v>
          </cell>
          <cell r="P937">
            <v>0</v>
          </cell>
          <cell r="Q937">
            <v>0</v>
          </cell>
          <cell r="R937">
            <v>0</v>
          </cell>
          <cell r="S937">
            <v>0</v>
          </cell>
          <cell r="U937">
            <v>0</v>
          </cell>
          <cell r="V937">
            <v>0</v>
          </cell>
          <cell r="W937">
            <v>0</v>
          </cell>
          <cell r="X937">
            <v>0</v>
          </cell>
          <cell r="Y937">
            <v>0</v>
          </cell>
          <cell r="Z937">
            <v>0</v>
          </cell>
        </row>
        <row r="938">
          <cell r="A938">
            <v>0</v>
          </cell>
          <cell r="B938">
            <v>0</v>
          </cell>
          <cell r="C938">
            <v>1936</v>
          </cell>
          <cell r="E938">
            <v>0</v>
          </cell>
          <cell r="F938">
            <v>0</v>
          </cell>
          <cell r="G938">
            <v>0</v>
          </cell>
          <cell r="H938">
            <v>0</v>
          </cell>
          <cell r="I938">
            <v>0</v>
          </cell>
          <cell r="J938">
            <v>0</v>
          </cell>
          <cell r="L938">
            <v>0</v>
          </cell>
          <cell r="N938">
            <v>0</v>
          </cell>
          <cell r="O938">
            <v>0</v>
          </cell>
          <cell r="P938">
            <v>0</v>
          </cell>
          <cell r="Q938">
            <v>0</v>
          </cell>
          <cell r="R938">
            <v>0</v>
          </cell>
          <cell r="S938">
            <v>0</v>
          </cell>
          <cell r="U938">
            <v>0</v>
          </cell>
          <cell r="V938">
            <v>0</v>
          </cell>
          <cell r="W938">
            <v>0</v>
          </cell>
          <cell r="X938">
            <v>0</v>
          </cell>
          <cell r="Y938">
            <v>0</v>
          </cell>
          <cell r="Z938">
            <v>0</v>
          </cell>
        </row>
        <row r="939">
          <cell r="A939">
            <v>0</v>
          </cell>
          <cell r="B939">
            <v>0</v>
          </cell>
          <cell r="C939">
            <v>1937</v>
          </cell>
          <cell r="E939">
            <v>0</v>
          </cell>
          <cell r="F939">
            <v>0</v>
          </cell>
          <cell r="G939">
            <v>0</v>
          </cell>
          <cell r="H939">
            <v>0</v>
          </cell>
          <cell r="I939">
            <v>0</v>
          </cell>
          <cell r="J939">
            <v>0</v>
          </cell>
          <cell r="L939">
            <v>0</v>
          </cell>
          <cell r="N939">
            <v>0</v>
          </cell>
          <cell r="O939">
            <v>0</v>
          </cell>
          <cell r="P939">
            <v>0</v>
          </cell>
          <cell r="Q939">
            <v>0</v>
          </cell>
          <cell r="R939">
            <v>0</v>
          </cell>
          <cell r="S939">
            <v>0</v>
          </cell>
          <cell r="U939">
            <v>0</v>
          </cell>
          <cell r="V939">
            <v>0</v>
          </cell>
          <cell r="W939">
            <v>0</v>
          </cell>
          <cell r="X939">
            <v>0</v>
          </cell>
          <cell r="Y939">
            <v>0</v>
          </cell>
          <cell r="Z939">
            <v>0</v>
          </cell>
        </row>
        <row r="940">
          <cell r="A940">
            <v>0</v>
          </cell>
          <cell r="B940">
            <v>0</v>
          </cell>
          <cell r="C940">
            <v>1938</v>
          </cell>
          <cell r="E940">
            <v>0</v>
          </cell>
          <cell r="F940">
            <v>0</v>
          </cell>
          <cell r="G940">
            <v>0</v>
          </cell>
          <cell r="H940">
            <v>0</v>
          </cell>
          <cell r="I940">
            <v>0</v>
          </cell>
          <cell r="J940">
            <v>0</v>
          </cell>
          <cell r="L940">
            <v>0</v>
          </cell>
          <cell r="N940">
            <v>0</v>
          </cell>
          <cell r="O940">
            <v>0</v>
          </cell>
          <cell r="P940">
            <v>0</v>
          </cell>
          <cell r="Q940">
            <v>0</v>
          </cell>
          <cell r="R940">
            <v>0</v>
          </cell>
          <cell r="S940">
            <v>0</v>
          </cell>
          <cell r="U940">
            <v>0</v>
          </cell>
          <cell r="V940">
            <v>0</v>
          </cell>
          <cell r="W940">
            <v>0</v>
          </cell>
          <cell r="X940">
            <v>0</v>
          </cell>
          <cell r="Y940">
            <v>0</v>
          </cell>
          <cell r="Z940">
            <v>0</v>
          </cell>
        </row>
        <row r="941">
          <cell r="A941">
            <v>0</v>
          </cell>
          <cell r="B941">
            <v>0</v>
          </cell>
          <cell r="C941">
            <v>1939</v>
          </cell>
          <cell r="E941">
            <v>0</v>
          </cell>
          <cell r="F941">
            <v>0</v>
          </cell>
          <cell r="G941">
            <v>0</v>
          </cell>
          <cell r="H941">
            <v>0</v>
          </cell>
          <cell r="I941">
            <v>0</v>
          </cell>
          <cell r="J941">
            <v>0</v>
          </cell>
          <cell r="L941">
            <v>0</v>
          </cell>
          <cell r="N941">
            <v>0</v>
          </cell>
          <cell r="O941">
            <v>0</v>
          </cell>
          <cell r="P941">
            <v>0</v>
          </cell>
          <cell r="Q941">
            <v>0</v>
          </cell>
          <cell r="R941">
            <v>0</v>
          </cell>
          <cell r="S941">
            <v>0</v>
          </cell>
          <cell r="U941">
            <v>0</v>
          </cell>
          <cell r="V941">
            <v>0</v>
          </cell>
          <cell r="W941">
            <v>0</v>
          </cell>
          <cell r="X941">
            <v>0</v>
          </cell>
          <cell r="Y941">
            <v>0</v>
          </cell>
          <cell r="Z941">
            <v>0</v>
          </cell>
        </row>
        <row r="942">
          <cell r="A942">
            <v>0</v>
          </cell>
          <cell r="B942">
            <v>0</v>
          </cell>
          <cell r="C942">
            <v>1940</v>
          </cell>
          <cell r="E942">
            <v>0</v>
          </cell>
          <cell r="F942">
            <v>0</v>
          </cell>
          <cell r="G942">
            <v>0</v>
          </cell>
          <cell r="H942">
            <v>0</v>
          </cell>
          <cell r="I942">
            <v>0</v>
          </cell>
          <cell r="J942">
            <v>0</v>
          </cell>
          <cell r="L942">
            <v>0</v>
          </cell>
          <cell r="N942">
            <v>0</v>
          </cell>
          <cell r="O942">
            <v>0</v>
          </cell>
          <cell r="P942">
            <v>0</v>
          </cell>
          <cell r="Q942">
            <v>0</v>
          </cell>
          <cell r="R942">
            <v>0</v>
          </cell>
          <cell r="S942">
            <v>0</v>
          </cell>
          <cell r="U942">
            <v>0</v>
          </cell>
          <cell r="V942">
            <v>0</v>
          </cell>
          <cell r="W942">
            <v>0</v>
          </cell>
          <cell r="X942">
            <v>0</v>
          </cell>
          <cell r="Y942">
            <v>0</v>
          </cell>
          <cell r="Z942">
            <v>0</v>
          </cell>
        </row>
        <row r="943">
          <cell r="A943">
            <v>0</v>
          </cell>
          <cell r="B943">
            <v>0</v>
          </cell>
          <cell r="C943">
            <v>1941</v>
          </cell>
          <cell r="E943">
            <v>0</v>
          </cell>
          <cell r="F943">
            <v>0</v>
          </cell>
          <cell r="G943">
            <v>0</v>
          </cell>
          <cell r="H943">
            <v>0</v>
          </cell>
          <cell r="I943">
            <v>0</v>
          </cell>
          <cell r="J943">
            <v>0</v>
          </cell>
          <cell r="L943">
            <v>0</v>
          </cell>
          <cell r="N943">
            <v>0</v>
          </cell>
          <cell r="O943">
            <v>0</v>
          </cell>
          <cell r="P943">
            <v>0</v>
          </cell>
          <cell r="Q943">
            <v>0</v>
          </cell>
          <cell r="R943">
            <v>0</v>
          </cell>
          <cell r="S943">
            <v>0</v>
          </cell>
          <cell r="U943">
            <v>0</v>
          </cell>
          <cell r="V943">
            <v>0</v>
          </cell>
          <cell r="W943">
            <v>0</v>
          </cell>
          <cell r="X943">
            <v>0</v>
          </cell>
          <cell r="Y943">
            <v>0</v>
          </cell>
          <cell r="Z943">
            <v>0</v>
          </cell>
        </row>
        <row r="944">
          <cell r="A944">
            <v>0</v>
          </cell>
          <cell r="B944">
            <v>0</v>
          </cell>
          <cell r="C944">
            <v>1942</v>
          </cell>
          <cell r="E944">
            <v>0</v>
          </cell>
          <cell r="F944">
            <v>0</v>
          </cell>
          <cell r="G944">
            <v>0</v>
          </cell>
          <cell r="H944">
            <v>0</v>
          </cell>
          <cell r="I944">
            <v>0</v>
          </cell>
          <cell r="J944">
            <v>0</v>
          </cell>
          <cell r="L944">
            <v>0</v>
          </cell>
          <cell r="N944">
            <v>0</v>
          </cell>
          <cell r="O944">
            <v>0</v>
          </cell>
          <cell r="P944">
            <v>0</v>
          </cell>
          <cell r="Q944">
            <v>0</v>
          </cell>
          <cell r="R944">
            <v>0</v>
          </cell>
          <cell r="S944">
            <v>0</v>
          </cell>
          <cell r="U944">
            <v>0</v>
          </cell>
          <cell r="V944">
            <v>0</v>
          </cell>
          <cell r="W944">
            <v>0</v>
          </cell>
          <cell r="X944">
            <v>0</v>
          </cell>
          <cell r="Y944">
            <v>0</v>
          </cell>
          <cell r="Z944">
            <v>0</v>
          </cell>
        </row>
        <row r="945">
          <cell r="A945">
            <v>0</v>
          </cell>
          <cell r="B945">
            <v>0</v>
          </cell>
          <cell r="C945">
            <v>1943</v>
          </cell>
          <cell r="E945">
            <v>0</v>
          </cell>
          <cell r="F945">
            <v>0</v>
          </cell>
          <cell r="G945">
            <v>0</v>
          </cell>
          <cell r="H945">
            <v>0</v>
          </cell>
          <cell r="I945">
            <v>0</v>
          </cell>
          <cell r="J945">
            <v>0</v>
          </cell>
          <cell r="L945">
            <v>0</v>
          </cell>
          <cell r="N945">
            <v>0</v>
          </cell>
          <cell r="O945">
            <v>0</v>
          </cell>
          <cell r="P945">
            <v>0</v>
          </cell>
          <cell r="Q945">
            <v>0</v>
          </cell>
          <cell r="R945">
            <v>0</v>
          </cell>
          <cell r="S945">
            <v>0</v>
          </cell>
          <cell r="U945">
            <v>0</v>
          </cell>
          <cell r="V945">
            <v>0</v>
          </cell>
          <cell r="W945">
            <v>0</v>
          </cell>
          <cell r="X945">
            <v>0</v>
          </cell>
          <cell r="Y945">
            <v>0</v>
          </cell>
          <cell r="Z945">
            <v>0</v>
          </cell>
        </row>
        <row r="946">
          <cell r="A946">
            <v>0</v>
          </cell>
          <cell r="B946">
            <v>0</v>
          </cell>
          <cell r="C946">
            <v>1944</v>
          </cell>
          <cell r="E946">
            <v>0</v>
          </cell>
          <cell r="F946">
            <v>0</v>
          </cell>
          <cell r="G946">
            <v>0</v>
          </cell>
          <cell r="H946">
            <v>0</v>
          </cell>
          <cell r="I946">
            <v>0</v>
          </cell>
          <cell r="J946">
            <v>0</v>
          </cell>
          <cell r="L946">
            <v>0</v>
          </cell>
          <cell r="N946">
            <v>0</v>
          </cell>
          <cell r="O946">
            <v>0</v>
          </cell>
          <cell r="P946">
            <v>0</v>
          </cell>
          <cell r="Q946">
            <v>0</v>
          </cell>
          <cell r="R946">
            <v>0</v>
          </cell>
          <cell r="S946">
            <v>0</v>
          </cell>
          <cell r="U946">
            <v>0</v>
          </cell>
          <cell r="V946">
            <v>0</v>
          </cell>
          <cell r="W946">
            <v>0</v>
          </cell>
          <cell r="X946">
            <v>0</v>
          </cell>
          <cell r="Y946">
            <v>0</v>
          </cell>
          <cell r="Z946">
            <v>0</v>
          </cell>
        </row>
        <row r="947">
          <cell r="A947">
            <v>0</v>
          </cell>
          <cell r="B947">
            <v>0</v>
          </cell>
          <cell r="C947">
            <v>1945</v>
          </cell>
          <cell r="E947">
            <v>0</v>
          </cell>
          <cell r="F947">
            <v>0</v>
          </cell>
          <cell r="G947">
            <v>0</v>
          </cell>
          <cell r="H947">
            <v>0</v>
          </cell>
          <cell r="I947">
            <v>0</v>
          </cell>
          <cell r="J947">
            <v>0</v>
          </cell>
          <cell r="L947">
            <v>0</v>
          </cell>
          <cell r="N947">
            <v>0</v>
          </cell>
          <cell r="O947">
            <v>0</v>
          </cell>
          <cell r="P947">
            <v>0</v>
          </cell>
          <cell r="Q947">
            <v>0</v>
          </cell>
          <cell r="R947">
            <v>0</v>
          </cell>
          <cell r="S947">
            <v>0</v>
          </cell>
          <cell r="U947">
            <v>0</v>
          </cell>
          <cell r="V947">
            <v>0</v>
          </cell>
          <cell r="W947">
            <v>0</v>
          </cell>
          <cell r="X947">
            <v>0</v>
          </cell>
          <cell r="Y947">
            <v>0</v>
          </cell>
          <cell r="Z947">
            <v>0</v>
          </cell>
        </row>
        <row r="948">
          <cell r="A948">
            <v>0</v>
          </cell>
          <cell r="B948">
            <v>0</v>
          </cell>
          <cell r="C948">
            <v>1946</v>
          </cell>
          <cell r="E948">
            <v>0</v>
          </cell>
          <cell r="F948">
            <v>0</v>
          </cell>
          <cell r="G948">
            <v>0</v>
          </cell>
          <cell r="H948">
            <v>0</v>
          </cell>
          <cell r="I948">
            <v>0</v>
          </cell>
          <cell r="J948">
            <v>0</v>
          </cell>
          <cell r="L948">
            <v>0</v>
          </cell>
          <cell r="N948">
            <v>0</v>
          </cell>
          <cell r="O948">
            <v>0</v>
          </cell>
          <cell r="P948">
            <v>0</v>
          </cell>
          <cell r="Q948">
            <v>0</v>
          </cell>
          <cell r="R948">
            <v>0</v>
          </cell>
          <cell r="S948">
            <v>0</v>
          </cell>
          <cell r="U948">
            <v>0</v>
          </cell>
          <cell r="V948">
            <v>0</v>
          </cell>
          <cell r="W948">
            <v>0</v>
          </cell>
          <cell r="X948">
            <v>0</v>
          </cell>
          <cell r="Y948">
            <v>0</v>
          </cell>
          <cell r="Z948">
            <v>0</v>
          </cell>
        </row>
        <row r="949">
          <cell r="A949">
            <v>0</v>
          </cell>
          <cell r="B949">
            <v>0</v>
          </cell>
          <cell r="C949">
            <v>1947</v>
          </cell>
          <cell r="E949">
            <v>0</v>
          </cell>
          <cell r="F949">
            <v>0</v>
          </cell>
          <cell r="G949">
            <v>0</v>
          </cell>
          <cell r="H949">
            <v>0</v>
          </cell>
          <cell r="I949">
            <v>0</v>
          </cell>
          <cell r="J949">
            <v>0</v>
          </cell>
          <cell r="L949">
            <v>0</v>
          </cell>
          <cell r="N949">
            <v>0</v>
          </cell>
          <cell r="O949">
            <v>0</v>
          </cell>
          <cell r="P949">
            <v>0</v>
          </cell>
          <cell r="Q949">
            <v>0</v>
          </cell>
          <cell r="R949">
            <v>0</v>
          </cell>
          <cell r="S949">
            <v>0</v>
          </cell>
          <cell r="U949">
            <v>0</v>
          </cell>
          <cell r="V949">
            <v>0</v>
          </cell>
          <cell r="W949">
            <v>0</v>
          </cell>
          <cell r="X949">
            <v>0</v>
          </cell>
          <cell r="Y949">
            <v>0</v>
          </cell>
          <cell r="Z949">
            <v>0</v>
          </cell>
        </row>
        <row r="950">
          <cell r="A950">
            <v>0</v>
          </cell>
          <cell r="B950">
            <v>0</v>
          </cell>
          <cell r="C950">
            <v>1948</v>
          </cell>
          <cell r="E950">
            <v>0</v>
          </cell>
          <cell r="F950">
            <v>0</v>
          </cell>
          <cell r="G950">
            <v>0</v>
          </cell>
          <cell r="H950">
            <v>0</v>
          </cell>
          <cell r="I950">
            <v>0</v>
          </cell>
          <cell r="J950">
            <v>0</v>
          </cell>
          <cell r="L950">
            <v>0</v>
          </cell>
          <cell r="N950">
            <v>0</v>
          </cell>
          <cell r="O950">
            <v>0</v>
          </cell>
          <cell r="P950">
            <v>0</v>
          </cell>
          <cell r="Q950">
            <v>0</v>
          </cell>
          <cell r="R950">
            <v>0</v>
          </cell>
          <cell r="S950">
            <v>0</v>
          </cell>
          <cell r="U950">
            <v>0</v>
          </cell>
          <cell r="V950">
            <v>0</v>
          </cell>
          <cell r="W950">
            <v>0</v>
          </cell>
          <cell r="X950">
            <v>0</v>
          </cell>
          <cell r="Y950">
            <v>0</v>
          </cell>
          <cell r="Z950">
            <v>0</v>
          </cell>
        </row>
        <row r="951">
          <cell r="A951">
            <v>0</v>
          </cell>
          <cell r="B951">
            <v>0</v>
          </cell>
          <cell r="C951">
            <v>1949</v>
          </cell>
          <cell r="E951">
            <v>0</v>
          </cell>
          <cell r="F951">
            <v>0</v>
          </cell>
          <cell r="G951">
            <v>0</v>
          </cell>
          <cell r="H951">
            <v>0</v>
          </cell>
          <cell r="I951">
            <v>0</v>
          </cell>
          <cell r="J951">
            <v>0</v>
          </cell>
          <cell r="L951">
            <v>0</v>
          </cell>
          <cell r="N951">
            <v>0</v>
          </cell>
          <cell r="O951">
            <v>0</v>
          </cell>
          <cell r="P951">
            <v>0</v>
          </cell>
          <cell r="Q951">
            <v>0</v>
          </cell>
          <cell r="R951">
            <v>0</v>
          </cell>
          <cell r="S951">
            <v>0</v>
          </cell>
          <cell r="U951">
            <v>0</v>
          </cell>
          <cell r="V951">
            <v>0</v>
          </cell>
          <cell r="W951">
            <v>0</v>
          </cell>
          <cell r="X951">
            <v>0</v>
          </cell>
          <cell r="Y951">
            <v>0</v>
          </cell>
          <cell r="Z951">
            <v>0</v>
          </cell>
        </row>
        <row r="952">
          <cell r="A952">
            <v>0</v>
          </cell>
          <cell r="B952">
            <v>0</v>
          </cell>
          <cell r="C952">
            <v>1950</v>
          </cell>
          <cell r="E952">
            <v>0</v>
          </cell>
          <cell r="F952">
            <v>0</v>
          </cell>
          <cell r="G952">
            <v>0</v>
          </cell>
          <cell r="H952">
            <v>0</v>
          </cell>
          <cell r="I952">
            <v>0</v>
          </cell>
          <cell r="J952">
            <v>0</v>
          </cell>
          <cell r="L952">
            <v>0</v>
          </cell>
          <cell r="N952">
            <v>0</v>
          </cell>
          <cell r="O952">
            <v>0</v>
          </cell>
          <cell r="P952">
            <v>0</v>
          </cell>
          <cell r="Q952">
            <v>0</v>
          </cell>
          <cell r="R952">
            <v>0</v>
          </cell>
          <cell r="S952">
            <v>0</v>
          </cell>
          <cell r="U952">
            <v>0</v>
          </cell>
          <cell r="V952">
            <v>0</v>
          </cell>
          <cell r="W952">
            <v>0</v>
          </cell>
          <cell r="X952">
            <v>0</v>
          </cell>
          <cell r="Y952">
            <v>0</v>
          </cell>
          <cell r="Z952">
            <v>0</v>
          </cell>
        </row>
        <row r="953">
          <cell r="A953">
            <v>0</v>
          </cell>
          <cell r="B953">
            <v>0</v>
          </cell>
          <cell r="C953">
            <v>1951</v>
          </cell>
          <cell r="E953">
            <v>0</v>
          </cell>
          <cell r="F953">
            <v>0</v>
          </cell>
          <cell r="G953">
            <v>0</v>
          </cell>
          <cell r="H953">
            <v>0</v>
          </cell>
          <cell r="I953">
            <v>0</v>
          </cell>
          <cell r="J953">
            <v>0</v>
          </cell>
          <cell r="L953">
            <v>0</v>
          </cell>
          <cell r="N953">
            <v>0</v>
          </cell>
          <cell r="O953">
            <v>0</v>
          </cell>
          <cell r="P953">
            <v>0</v>
          </cell>
          <cell r="Q953">
            <v>0</v>
          </cell>
          <cell r="R953">
            <v>0</v>
          </cell>
          <cell r="S953">
            <v>0</v>
          </cell>
          <cell r="U953">
            <v>0</v>
          </cell>
          <cell r="V953">
            <v>0</v>
          </cell>
          <cell r="W953">
            <v>0</v>
          </cell>
          <cell r="X953">
            <v>0</v>
          </cell>
          <cell r="Y953">
            <v>0</v>
          </cell>
          <cell r="Z953">
            <v>0</v>
          </cell>
        </row>
        <row r="954">
          <cell r="A954">
            <v>0</v>
          </cell>
          <cell r="B954">
            <v>0</v>
          </cell>
          <cell r="C954">
            <v>1952</v>
          </cell>
          <cell r="E954">
            <v>0</v>
          </cell>
          <cell r="F954">
            <v>0</v>
          </cell>
          <cell r="G954">
            <v>0</v>
          </cell>
          <cell r="H954">
            <v>0</v>
          </cell>
          <cell r="I954">
            <v>0</v>
          </cell>
          <cell r="J954">
            <v>0</v>
          </cell>
          <cell r="L954">
            <v>0</v>
          </cell>
          <cell r="N954">
            <v>0</v>
          </cell>
          <cell r="O954">
            <v>0</v>
          </cell>
          <cell r="P954">
            <v>0</v>
          </cell>
          <cell r="Q954">
            <v>0</v>
          </cell>
          <cell r="R954">
            <v>0</v>
          </cell>
          <cell r="S954">
            <v>0</v>
          </cell>
          <cell r="U954">
            <v>0</v>
          </cell>
          <cell r="V954">
            <v>0</v>
          </cell>
          <cell r="W954">
            <v>0</v>
          </cell>
          <cell r="X954">
            <v>0</v>
          </cell>
          <cell r="Y954">
            <v>0</v>
          </cell>
          <cell r="Z954">
            <v>0</v>
          </cell>
        </row>
        <row r="955">
          <cell r="A955">
            <v>0</v>
          </cell>
          <cell r="B955">
            <v>0</v>
          </cell>
          <cell r="C955">
            <v>1953</v>
          </cell>
          <cell r="E955">
            <v>0</v>
          </cell>
          <cell r="F955">
            <v>0</v>
          </cell>
          <cell r="G955">
            <v>0</v>
          </cell>
          <cell r="H955">
            <v>0</v>
          </cell>
          <cell r="I955">
            <v>0</v>
          </cell>
          <cell r="J955">
            <v>0</v>
          </cell>
          <cell r="L955">
            <v>0</v>
          </cell>
          <cell r="N955">
            <v>0</v>
          </cell>
          <cell r="O955">
            <v>0</v>
          </cell>
          <cell r="P955">
            <v>0</v>
          </cell>
          <cell r="Q955">
            <v>0</v>
          </cell>
          <cell r="R955">
            <v>0</v>
          </cell>
          <cell r="S955">
            <v>0</v>
          </cell>
          <cell r="U955">
            <v>0</v>
          </cell>
          <cell r="V955">
            <v>0</v>
          </cell>
          <cell r="W955">
            <v>0</v>
          </cell>
          <cell r="X955">
            <v>0</v>
          </cell>
          <cell r="Y955">
            <v>0</v>
          </cell>
          <cell r="Z955">
            <v>0</v>
          </cell>
        </row>
        <row r="956">
          <cell r="A956">
            <v>0</v>
          </cell>
          <cell r="B956">
            <v>0</v>
          </cell>
          <cell r="C956">
            <v>1954</v>
          </cell>
          <cell r="E956">
            <v>0</v>
          </cell>
          <cell r="F956">
            <v>0</v>
          </cell>
          <cell r="G956">
            <v>0</v>
          </cell>
          <cell r="H956">
            <v>0</v>
          </cell>
          <cell r="I956">
            <v>0</v>
          </cell>
          <cell r="J956">
            <v>0</v>
          </cell>
          <cell r="L956">
            <v>0</v>
          </cell>
          <cell r="N956">
            <v>0</v>
          </cell>
          <cell r="O956">
            <v>0</v>
          </cell>
          <cell r="P956">
            <v>0</v>
          </cell>
          <cell r="Q956">
            <v>0</v>
          </cell>
          <cell r="R956">
            <v>0</v>
          </cell>
          <cell r="S956">
            <v>0</v>
          </cell>
          <cell r="U956">
            <v>0</v>
          </cell>
          <cell r="V956">
            <v>0</v>
          </cell>
          <cell r="W956">
            <v>0</v>
          </cell>
          <cell r="X956">
            <v>0</v>
          </cell>
          <cell r="Y956">
            <v>0</v>
          </cell>
          <cell r="Z956">
            <v>0</v>
          </cell>
        </row>
        <row r="957">
          <cell r="A957">
            <v>0</v>
          </cell>
          <cell r="B957">
            <v>0</v>
          </cell>
          <cell r="C957">
            <v>1955</v>
          </cell>
          <cell r="E957">
            <v>0</v>
          </cell>
          <cell r="F957">
            <v>0</v>
          </cell>
          <cell r="G957">
            <v>0</v>
          </cell>
          <cell r="H957">
            <v>0</v>
          </cell>
          <cell r="I957">
            <v>0</v>
          </cell>
          <cell r="J957">
            <v>0</v>
          </cell>
          <cell r="L957">
            <v>0</v>
          </cell>
          <cell r="N957">
            <v>0</v>
          </cell>
          <cell r="O957">
            <v>0</v>
          </cell>
          <cell r="P957">
            <v>0</v>
          </cell>
          <cell r="Q957">
            <v>0</v>
          </cell>
          <cell r="R957">
            <v>0</v>
          </cell>
          <cell r="S957">
            <v>0</v>
          </cell>
          <cell r="U957">
            <v>0</v>
          </cell>
          <cell r="V957">
            <v>0</v>
          </cell>
          <cell r="W957">
            <v>0</v>
          </cell>
          <cell r="X957">
            <v>0</v>
          </cell>
          <cell r="Y957">
            <v>0</v>
          </cell>
          <cell r="Z957">
            <v>0</v>
          </cell>
        </row>
        <row r="958">
          <cell r="A958">
            <v>0</v>
          </cell>
          <cell r="B958">
            <v>0</v>
          </cell>
          <cell r="C958">
            <v>1956</v>
          </cell>
          <cell r="E958">
            <v>0</v>
          </cell>
          <cell r="F958">
            <v>0</v>
          </cell>
          <cell r="G958">
            <v>0</v>
          </cell>
          <cell r="H958">
            <v>0</v>
          </cell>
          <cell r="I958">
            <v>0</v>
          </cell>
          <cell r="J958">
            <v>0</v>
          </cell>
          <cell r="L958">
            <v>0</v>
          </cell>
          <cell r="N958">
            <v>0</v>
          </cell>
          <cell r="O958">
            <v>0</v>
          </cell>
          <cell r="P958">
            <v>0</v>
          </cell>
          <cell r="Q958">
            <v>0</v>
          </cell>
          <cell r="R958">
            <v>0</v>
          </cell>
          <cell r="S958">
            <v>0</v>
          </cell>
          <cell r="U958">
            <v>0</v>
          </cell>
          <cell r="V958">
            <v>0</v>
          </cell>
          <cell r="W958">
            <v>0</v>
          </cell>
          <cell r="X958">
            <v>0</v>
          </cell>
          <cell r="Y958">
            <v>0</v>
          </cell>
          <cell r="Z958">
            <v>0</v>
          </cell>
        </row>
        <row r="959">
          <cell r="A959">
            <v>0</v>
          </cell>
          <cell r="B959">
            <v>0</v>
          </cell>
          <cell r="C959">
            <v>1957</v>
          </cell>
          <cell r="E959">
            <v>0</v>
          </cell>
          <cell r="F959">
            <v>0</v>
          </cell>
          <cell r="G959">
            <v>0</v>
          </cell>
          <cell r="H959">
            <v>0</v>
          </cell>
          <cell r="I959">
            <v>0</v>
          </cell>
          <cell r="J959">
            <v>0</v>
          </cell>
          <cell r="L959">
            <v>0</v>
          </cell>
          <cell r="N959">
            <v>0</v>
          </cell>
          <cell r="O959">
            <v>0</v>
          </cell>
          <cell r="P959">
            <v>0</v>
          </cell>
          <cell r="Q959">
            <v>0</v>
          </cell>
          <cell r="R959">
            <v>0</v>
          </cell>
          <cell r="S959">
            <v>0</v>
          </cell>
          <cell r="U959">
            <v>0</v>
          </cell>
          <cell r="V959">
            <v>0</v>
          </cell>
          <cell r="W959">
            <v>0</v>
          </cell>
          <cell r="X959">
            <v>0</v>
          </cell>
          <cell r="Y959">
            <v>0</v>
          </cell>
          <cell r="Z959">
            <v>0</v>
          </cell>
        </row>
        <row r="960">
          <cell r="A960">
            <v>0</v>
          </cell>
          <cell r="B960">
            <v>0</v>
          </cell>
          <cell r="C960">
            <v>1958</v>
          </cell>
          <cell r="E960">
            <v>0</v>
          </cell>
          <cell r="F960">
            <v>0</v>
          </cell>
          <cell r="G960">
            <v>0</v>
          </cell>
          <cell r="H960">
            <v>0</v>
          </cell>
          <cell r="I960">
            <v>0</v>
          </cell>
          <cell r="J960">
            <v>0</v>
          </cell>
          <cell r="L960">
            <v>0</v>
          </cell>
          <cell r="N960">
            <v>0</v>
          </cell>
          <cell r="O960">
            <v>0</v>
          </cell>
          <cell r="P960">
            <v>0</v>
          </cell>
          <cell r="Q960">
            <v>0</v>
          </cell>
          <cell r="R960">
            <v>0</v>
          </cell>
          <cell r="S960">
            <v>0</v>
          </cell>
          <cell r="U960">
            <v>0</v>
          </cell>
          <cell r="V960">
            <v>0</v>
          </cell>
          <cell r="W960">
            <v>0</v>
          </cell>
          <cell r="X960">
            <v>0</v>
          </cell>
          <cell r="Y960">
            <v>0</v>
          </cell>
          <cell r="Z960">
            <v>0</v>
          </cell>
        </row>
        <row r="961">
          <cell r="A961">
            <v>0</v>
          </cell>
          <cell r="B961">
            <v>0</v>
          </cell>
          <cell r="C961">
            <v>1959</v>
          </cell>
          <cell r="E961">
            <v>0</v>
          </cell>
          <cell r="F961">
            <v>0</v>
          </cell>
          <cell r="G961">
            <v>0</v>
          </cell>
          <cell r="H961">
            <v>0</v>
          </cell>
          <cell r="I961">
            <v>0</v>
          </cell>
          <cell r="J961">
            <v>0</v>
          </cell>
          <cell r="L961">
            <v>0</v>
          </cell>
          <cell r="N961">
            <v>0</v>
          </cell>
          <cell r="O961">
            <v>0</v>
          </cell>
          <cell r="P961">
            <v>0</v>
          </cell>
          <cell r="Q961">
            <v>0</v>
          </cell>
          <cell r="R961">
            <v>0</v>
          </cell>
          <cell r="S961">
            <v>0</v>
          </cell>
          <cell r="U961">
            <v>0</v>
          </cell>
          <cell r="V961">
            <v>0</v>
          </cell>
          <cell r="W961">
            <v>0</v>
          </cell>
          <cell r="X961">
            <v>0</v>
          </cell>
          <cell r="Y961">
            <v>0</v>
          </cell>
          <cell r="Z961">
            <v>0</v>
          </cell>
        </row>
        <row r="962">
          <cell r="A962">
            <v>0</v>
          </cell>
          <cell r="B962">
            <v>0</v>
          </cell>
          <cell r="C962">
            <v>1960</v>
          </cell>
          <cell r="E962">
            <v>0</v>
          </cell>
          <cell r="F962">
            <v>0</v>
          </cell>
          <cell r="G962">
            <v>0</v>
          </cell>
          <cell r="H962">
            <v>0</v>
          </cell>
          <cell r="I962">
            <v>0</v>
          </cell>
          <cell r="J962">
            <v>0</v>
          </cell>
          <cell r="L962">
            <v>0</v>
          </cell>
          <cell r="N962">
            <v>0</v>
          </cell>
          <cell r="O962">
            <v>0</v>
          </cell>
          <cell r="P962">
            <v>0</v>
          </cell>
          <cell r="Q962">
            <v>0</v>
          </cell>
          <cell r="R962">
            <v>0</v>
          </cell>
          <cell r="S962">
            <v>0</v>
          </cell>
          <cell r="U962">
            <v>0</v>
          </cell>
          <cell r="V962">
            <v>0</v>
          </cell>
          <cell r="W962">
            <v>0</v>
          </cell>
          <cell r="X962">
            <v>0</v>
          </cell>
          <cell r="Y962">
            <v>0</v>
          </cell>
          <cell r="Z962">
            <v>0</v>
          </cell>
        </row>
        <row r="963">
          <cell r="A963">
            <v>0</v>
          </cell>
          <cell r="B963">
            <v>0</v>
          </cell>
          <cell r="C963">
            <v>1961</v>
          </cell>
          <cell r="E963">
            <v>0</v>
          </cell>
          <cell r="F963">
            <v>0</v>
          </cell>
          <cell r="G963">
            <v>0</v>
          </cell>
          <cell r="H963">
            <v>0</v>
          </cell>
          <cell r="I963">
            <v>0</v>
          </cell>
          <cell r="J963">
            <v>0</v>
          </cell>
          <cell r="L963">
            <v>0</v>
          </cell>
          <cell r="N963">
            <v>0</v>
          </cell>
          <cell r="O963">
            <v>0</v>
          </cell>
          <cell r="P963">
            <v>0</v>
          </cell>
          <cell r="Q963">
            <v>0</v>
          </cell>
          <cell r="R963">
            <v>0</v>
          </cell>
          <cell r="S963">
            <v>0</v>
          </cell>
          <cell r="U963">
            <v>0</v>
          </cell>
          <cell r="V963">
            <v>0</v>
          </cell>
          <cell r="W963">
            <v>0</v>
          </cell>
          <cell r="X963">
            <v>0</v>
          </cell>
          <cell r="Y963">
            <v>0</v>
          </cell>
          <cell r="Z963">
            <v>0</v>
          </cell>
        </row>
        <row r="964">
          <cell r="A964">
            <v>0</v>
          </cell>
          <cell r="B964">
            <v>0</v>
          </cell>
          <cell r="C964">
            <v>1962</v>
          </cell>
          <cell r="E964">
            <v>0</v>
          </cell>
          <cell r="F964">
            <v>0</v>
          </cell>
          <cell r="G964">
            <v>0</v>
          </cell>
          <cell r="H964">
            <v>0</v>
          </cell>
          <cell r="I964">
            <v>0</v>
          </cell>
          <cell r="J964">
            <v>0</v>
          </cell>
          <cell r="L964">
            <v>0</v>
          </cell>
          <cell r="N964">
            <v>0</v>
          </cell>
          <cell r="O964">
            <v>0</v>
          </cell>
          <cell r="P964">
            <v>0</v>
          </cell>
          <cell r="Q964">
            <v>0</v>
          </cell>
          <cell r="R964">
            <v>0</v>
          </cell>
          <cell r="S964">
            <v>0</v>
          </cell>
          <cell r="U964">
            <v>0</v>
          </cell>
          <cell r="V964">
            <v>0</v>
          </cell>
          <cell r="W964">
            <v>0</v>
          </cell>
          <cell r="X964">
            <v>0</v>
          </cell>
          <cell r="Y964">
            <v>0</v>
          </cell>
          <cell r="Z964">
            <v>0</v>
          </cell>
        </row>
        <row r="965">
          <cell r="A965">
            <v>0</v>
          </cell>
          <cell r="B965">
            <v>0</v>
          </cell>
          <cell r="C965">
            <v>1963</v>
          </cell>
          <cell r="E965">
            <v>0</v>
          </cell>
          <cell r="F965">
            <v>0</v>
          </cell>
          <cell r="G965">
            <v>0</v>
          </cell>
          <cell r="H965">
            <v>0</v>
          </cell>
          <cell r="I965">
            <v>0</v>
          </cell>
          <cell r="J965">
            <v>0</v>
          </cell>
          <cell r="L965">
            <v>0</v>
          </cell>
          <cell r="N965">
            <v>0</v>
          </cell>
          <cell r="O965">
            <v>0</v>
          </cell>
          <cell r="P965">
            <v>0</v>
          </cell>
          <cell r="Q965">
            <v>0</v>
          </cell>
          <cell r="R965">
            <v>0</v>
          </cell>
          <cell r="S965">
            <v>0</v>
          </cell>
          <cell r="U965">
            <v>0</v>
          </cell>
          <cell r="V965">
            <v>0</v>
          </cell>
          <cell r="W965">
            <v>0</v>
          </cell>
          <cell r="X965">
            <v>0</v>
          </cell>
          <cell r="Y965">
            <v>0</v>
          </cell>
          <cell r="Z965">
            <v>0</v>
          </cell>
        </row>
        <row r="966">
          <cell r="A966">
            <v>0</v>
          </cell>
          <cell r="B966">
            <v>0</v>
          </cell>
          <cell r="C966">
            <v>1964</v>
          </cell>
          <cell r="E966">
            <v>0</v>
          </cell>
          <cell r="F966">
            <v>0</v>
          </cell>
          <cell r="G966">
            <v>0</v>
          </cell>
          <cell r="H966">
            <v>0</v>
          </cell>
          <cell r="I966">
            <v>0</v>
          </cell>
          <cell r="J966">
            <v>0</v>
          </cell>
          <cell r="L966">
            <v>0</v>
          </cell>
          <cell r="N966">
            <v>0</v>
          </cell>
          <cell r="O966">
            <v>0</v>
          </cell>
          <cell r="P966">
            <v>0</v>
          </cell>
          <cell r="Q966">
            <v>0</v>
          </cell>
          <cell r="R966">
            <v>0</v>
          </cell>
          <cell r="S966">
            <v>0</v>
          </cell>
          <cell r="U966">
            <v>0</v>
          </cell>
          <cell r="V966">
            <v>0</v>
          </cell>
          <cell r="W966">
            <v>0</v>
          </cell>
          <cell r="X966">
            <v>0</v>
          </cell>
          <cell r="Y966">
            <v>0</v>
          </cell>
          <cell r="Z966">
            <v>0</v>
          </cell>
        </row>
        <row r="967">
          <cell r="A967">
            <v>0</v>
          </cell>
          <cell r="B967">
            <v>0</v>
          </cell>
          <cell r="C967">
            <v>1965</v>
          </cell>
          <cell r="E967">
            <v>0</v>
          </cell>
          <cell r="F967">
            <v>0</v>
          </cell>
          <cell r="G967">
            <v>0</v>
          </cell>
          <cell r="H967">
            <v>0</v>
          </cell>
          <cell r="I967">
            <v>0</v>
          </cell>
          <cell r="J967">
            <v>0</v>
          </cell>
          <cell r="L967">
            <v>0</v>
          </cell>
          <cell r="N967">
            <v>0</v>
          </cell>
          <cell r="O967">
            <v>0</v>
          </cell>
          <cell r="P967">
            <v>0</v>
          </cell>
          <cell r="Q967">
            <v>0</v>
          </cell>
          <cell r="R967">
            <v>0</v>
          </cell>
          <cell r="S967">
            <v>0</v>
          </cell>
          <cell r="U967">
            <v>0</v>
          </cell>
          <cell r="V967">
            <v>0</v>
          </cell>
          <cell r="W967">
            <v>0</v>
          </cell>
          <cell r="X967">
            <v>0</v>
          </cell>
          <cell r="Y967">
            <v>0</v>
          </cell>
          <cell r="Z967">
            <v>0</v>
          </cell>
        </row>
        <row r="968">
          <cell r="A968">
            <v>0</v>
          </cell>
          <cell r="B968">
            <v>0</v>
          </cell>
          <cell r="C968">
            <v>1966</v>
          </cell>
          <cell r="E968">
            <v>0</v>
          </cell>
          <cell r="F968">
            <v>0</v>
          </cell>
          <cell r="G968">
            <v>0</v>
          </cell>
          <cell r="H968">
            <v>0</v>
          </cell>
          <cell r="I968">
            <v>0</v>
          </cell>
          <cell r="J968">
            <v>0</v>
          </cell>
          <cell r="L968">
            <v>0</v>
          </cell>
          <cell r="N968">
            <v>0</v>
          </cell>
          <cell r="O968">
            <v>0</v>
          </cell>
          <cell r="P968">
            <v>0</v>
          </cell>
          <cell r="Q968">
            <v>0</v>
          </cell>
          <cell r="R968">
            <v>0</v>
          </cell>
          <cell r="S968">
            <v>0</v>
          </cell>
          <cell r="U968">
            <v>0</v>
          </cell>
          <cell r="V968">
            <v>0</v>
          </cell>
          <cell r="W968">
            <v>0</v>
          </cell>
          <cell r="X968">
            <v>0</v>
          </cell>
          <cell r="Y968">
            <v>0</v>
          </cell>
          <cell r="Z968">
            <v>0</v>
          </cell>
        </row>
        <row r="969">
          <cell r="A969">
            <v>0</v>
          </cell>
          <cell r="B969">
            <v>0</v>
          </cell>
          <cell r="C969">
            <v>1967</v>
          </cell>
          <cell r="E969">
            <v>0</v>
          </cell>
          <cell r="F969">
            <v>0</v>
          </cell>
          <cell r="G969">
            <v>0</v>
          </cell>
          <cell r="H969">
            <v>0</v>
          </cell>
          <cell r="I969">
            <v>0</v>
          </cell>
          <cell r="J969">
            <v>0</v>
          </cell>
          <cell r="L969">
            <v>0</v>
          </cell>
          <cell r="N969">
            <v>0</v>
          </cell>
          <cell r="O969">
            <v>0</v>
          </cell>
          <cell r="P969">
            <v>0</v>
          </cell>
          <cell r="Q969">
            <v>0</v>
          </cell>
          <cell r="R969">
            <v>0</v>
          </cell>
          <cell r="S969">
            <v>0</v>
          </cell>
          <cell r="U969">
            <v>0</v>
          </cell>
          <cell r="V969">
            <v>0</v>
          </cell>
          <cell r="W969">
            <v>0</v>
          </cell>
          <cell r="X969">
            <v>0</v>
          </cell>
          <cell r="Y969">
            <v>0</v>
          </cell>
          <cell r="Z969">
            <v>0</v>
          </cell>
        </row>
        <row r="970">
          <cell r="A970">
            <v>0</v>
          </cell>
          <cell r="B970">
            <v>0</v>
          </cell>
          <cell r="C970">
            <v>1968</v>
          </cell>
          <cell r="E970">
            <v>0</v>
          </cell>
          <cell r="F970">
            <v>0</v>
          </cell>
          <cell r="G970">
            <v>0</v>
          </cell>
          <cell r="H970">
            <v>0</v>
          </cell>
          <cell r="I970">
            <v>0</v>
          </cell>
          <cell r="J970">
            <v>0</v>
          </cell>
          <cell r="L970">
            <v>0</v>
          </cell>
          <cell r="N970">
            <v>0</v>
          </cell>
          <cell r="O970">
            <v>0</v>
          </cell>
          <cell r="P970">
            <v>0</v>
          </cell>
          <cell r="Q970">
            <v>0</v>
          </cell>
          <cell r="R970">
            <v>0</v>
          </cell>
          <cell r="S970">
            <v>0</v>
          </cell>
          <cell r="U970">
            <v>0</v>
          </cell>
          <cell r="V970">
            <v>0</v>
          </cell>
          <cell r="W970">
            <v>0</v>
          </cell>
          <cell r="X970">
            <v>0</v>
          </cell>
          <cell r="Y970">
            <v>0</v>
          </cell>
          <cell r="Z970">
            <v>0</v>
          </cell>
        </row>
        <row r="971">
          <cell r="A971">
            <v>0</v>
          </cell>
          <cell r="B971">
            <v>0</v>
          </cell>
          <cell r="C971">
            <v>1969</v>
          </cell>
          <cell r="E971">
            <v>0</v>
          </cell>
          <cell r="F971">
            <v>0</v>
          </cell>
          <cell r="G971">
            <v>0</v>
          </cell>
          <cell r="H971">
            <v>0</v>
          </cell>
          <cell r="I971">
            <v>0</v>
          </cell>
          <cell r="J971">
            <v>0</v>
          </cell>
          <cell r="L971">
            <v>0</v>
          </cell>
          <cell r="N971">
            <v>0</v>
          </cell>
          <cell r="O971">
            <v>0</v>
          </cell>
          <cell r="P971">
            <v>0</v>
          </cell>
          <cell r="Q971">
            <v>0</v>
          </cell>
          <cell r="R971">
            <v>0</v>
          </cell>
          <cell r="S971">
            <v>0</v>
          </cell>
          <cell r="U971">
            <v>0</v>
          </cell>
          <cell r="V971">
            <v>0</v>
          </cell>
          <cell r="W971">
            <v>0</v>
          </cell>
          <cell r="X971">
            <v>0</v>
          </cell>
          <cell r="Y971">
            <v>0</v>
          </cell>
          <cell r="Z971">
            <v>0</v>
          </cell>
        </row>
        <row r="972">
          <cell r="A972">
            <v>0</v>
          </cell>
          <cell r="B972">
            <v>0</v>
          </cell>
          <cell r="C972">
            <v>1970</v>
          </cell>
          <cell r="E972">
            <v>0</v>
          </cell>
          <cell r="F972">
            <v>0</v>
          </cell>
          <cell r="G972">
            <v>0</v>
          </cell>
          <cell r="H972">
            <v>0</v>
          </cell>
          <cell r="I972">
            <v>0</v>
          </cell>
          <cell r="J972">
            <v>0</v>
          </cell>
          <cell r="L972">
            <v>0</v>
          </cell>
          <cell r="N972">
            <v>0</v>
          </cell>
          <cell r="O972">
            <v>0</v>
          </cell>
          <cell r="P972">
            <v>0</v>
          </cell>
          <cell r="Q972">
            <v>0</v>
          </cell>
          <cell r="R972">
            <v>0</v>
          </cell>
          <cell r="S972">
            <v>0</v>
          </cell>
          <cell r="U972">
            <v>0</v>
          </cell>
          <cell r="V972">
            <v>0</v>
          </cell>
          <cell r="W972">
            <v>0</v>
          </cell>
          <cell r="X972">
            <v>0</v>
          </cell>
          <cell r="Y972">
            <v>0</v>
          </cell>
          <cell r="Z972">
            <v>0</v>
          </cell>
        </row>
        <row r="973">
          <cell r="A973">
            <v>0</v>
          </cell>
          <cell r="B973">
            <v>0</v>
          </cell>
          <cell r="C973">
            <v>1971</v>
          </cell>
          <cell r="E973">
            <v>0</v>
          </cell>
          <cell r="F973">
            <v>0</v>
          </cell>
          <cell r="G973">
            <v>0</v>
          </cell>
          <cell r="H973">
            <v>0</v>
          </cell>
          <cell r="I973">
            <v>0</v>
          </cell>
          <cell r="J973">
            <v>0</v>
          </cell>
          <cell r="L973">
            <v>0</v>
          </cell>
          <cell r="N973">
            <v>0</v>
          </cell>
          <cell r="O973">
            <v>0</v>
          </cell>
          <cell r="P973">
            <v>0</v>
          </cell>
          <cell r="Q973">
            <v>0</v>
          </cell>
          <cell r="R973">
            <v>0</v>
          </cell>
          <cell r="S973">
            <v>0</v>
          </cell>
          <cell r="U973">
            <v>0</v>
          </cell>
          <cell r="V973">
            <v>0</v>
          </cell>
          <cell r="W973">
            <v>0</v>
          </cell>
          <cell r="X973">
            <v>0</v>
          </cell>
          <cell r="Y973">
            <v>0</v>
          </cell>
          <cell r="Z973">
            <v>0</v>
          </cell>
        </row>
        <row r="974">
          <cell r="A974">
            <v>0</v>
          </cell>
          <cell r="B974">
            <v>0</v>
          </cell>
          <cell r="C974">
            <v>1972</v>
          </cell>
          <cell r="E974">
            <v>0</v>
          </cell>
          <cell r="F974">
            <v>0</v>
          </cell>
          <cell r="G974">
            <v>0</v>
          </cell>
          <cell r="H974">
            <v>0</v>
          </cell>
          <cell r="I974">
            <v>0</v>
          </cell>
          <cell r="J974">
            <v>0</v>
          </cell>
          <cell r="L974">
            <v>0</v>
          </cell>
          <cell r="N974">
            <v>0</v>
          </cell>
          <cell r="O974">
            <v>0</v>
          </cell>
          <cell r="P974">
            <v>0</v>
          </cell>
          <cell r="Q974">
            <v>0</v>
          </cell>
          <cell r="R974">
            <v>0</v>
          </cell>
          <cell r="S974">
            <v>0</v>
          </cell>
          <cell r="U974">
            <v>0</v>
          </cell>
          <cell r="V974">
            <v>0</v>
          </cell>
          <cell r="W974">
            <v>0</v>
          </cell>
          <cell r="X974">
            <v>0</v>
          </cell>
          <cell r="Y974">
            <v>0</v>
          </cell>
          <cell r="Z974">
            <v>0</v>
          </cell>
        </row>
        <row r="975">
          <cell r="A975">
            <v>0</v>
          </cell>
          <cell r="B975">
            <v>0</v>
          </cell>
          <cell r="C975">
            <v>1973</v>
          </cell>
          <cell r="E975">
            <v>0</v>
          </cell>
          <cell r="F975">
            <v>0</v>
          </cell>
          <cell r="G975">
            <v>0</v>
          </cell>
          <cell r="H975">
            <v>0</v>
          </cell>
          <cell r="I975">
            <v>0</v>
          </cell>
          <cell r="J975">
            <v>0</v>
          </cell>
          <cell r="L975">
            <v>0</v>
          </cell>
          <cell r="N975">
            <v>0</v>
          </cell>
          <cell r="O975">
            <v>0</v>
          </cell>
          <cell r="P975">
            <v>0</v>
          </cell>
          <cell r="Q975">
            <v>0</v>
          </cell>
          <cell r="R975">
            <v>0</v>
          </cell>
          <cell r="S975">
            <v>0</v>
          </cell>
          <cell r="U975">
            <v>0</v>
          </cell>
          <cell r="V975">
            <v>0</v>
          </cell>
          <cell r="W975">
            <v>0</v>
          </cell>
          <cell r="X975">
            <v>0</v>
          </cell>
          <cell r="Y975">
            <v>0</v>
          </cell>
          <cell r="Z975">
            <v>0</v>
          </cell>
        </row>
        <row r="976">
          <cell r="A976">
            <v>0</v>
          </cell>
          <cell r="B976">
            <v>0</v>
          </cell>
          <cell r="C976">
            <v>1974</v>
          </cell>
          <cell r="E976">
            <v>0</v>
          </cell>
          <cell r="F976">
            <v>0</v>
          </cell>
          <cell r="G976">
            <v>0</v>
          </cell>
          <cell r="H976">
            <v>0</v>
          </cell>
          <cell r="I976">
            <v>0</v>
          </cell>
          <cell r="J976">
            <v>0</v>
          </cell>
          <cell r="L976">
            <v>0</v>
          </cell>
          <cell r="N976">
            <v>0</v>
          </cell>
          <cell r="O976">
            <v>0</v>
          </cell>
          <cell r="P976">
            <v>0</v>
          </cell>
          <cell r="Q976">
            <v>0</v>
          </cell>
          <cell r="R976">
            <v>0</v>
          </cell>
          <cell r="S976">
            <v>0</v>
          </cell>
          <cell r="U976">
            <v>0</v>
          </cell>
          <cell r="V976">
            <v>0</v>
          </cell>
          <cell r="W976">
            <v>0</v>
          </cell>
          <cell r="X976">
            <v>0</v>
          </cell>
          <cell r="Y976">
            <v>0</v>
          </cell>
          <cell r="Z976">
            <v>0</v>
          </cell>
        </row>
        <row r="977">
          <cell r="A977">
            <v>0</v>
          </cell>
          <cell r="B977">
            <v>0</v>
          </cell>
          <cell r="C977">
            <v>1975</v>
          </cell>
          <cell r="E977">
            <v>0</v>
          </cell>
          <cell r="F977">
            <v>0</v>
          </cell>
          <cell r="G977">
            <v>0</v>
          </cell>
          <cell r="H977">
            <v>0</v>
          </cell>
          <cell r="I977">
            <v>0</v>
          </cell>
          <cell r="J977">
            <v>0</v>
          </cell>
          <cell r="L977">
            <v>0</v>
          </cell>
          <cell r="N977">
            <v>0</v>
          </cell>
          <cell r="O977">
            <v>0</v>
          </cell>
          <cell r="P977">
            <v>0</v>
          </cell>
          <cell r="Q977">
            <v>0</v>
          </cell>
          <cell r="R977">
            <v>0</v>
          </cell>
          <cell r="S977">
            <v>0</v>
          </cell>
          <cell r="U977">
            <v>0</v>
          </cell>
          <cell r="V977">
            <v>0</v>
          </cell>
          <cell r="W977">
            <v>0</v>
          </cell>
          <cell r="X977">
            <v>0</v>
          </cell>
          <cell r="Y977">
            <v>0</v>
          </cell>
          <cell r="Z977">
            <v>0</v>
          </cell>
        </row>
        <row r="978">
          <cell r="A978">
            <v>0</v>
          </cell>
          <cell r="B978">
            <v>0</v>
          </cell>
          <cell r="C978">
            <v>1976</v>
          </cell>
          <cell r="E978">
            <v>0</v>
          </cell>
          <cell r="F978">
            <v>0</v>
          </cell>
          <cell r="G978">
            <v>0</v>
          </cell>
          <cell r="H978">
            <v>0</v>
          </cell>
          <cell r="I978">
            <v>0</v>
          </cell>
          <cell r="J978">
            <v>0</v>
          </cell>
          <cell r="L978">
            <v>0</v>
          </cell>
          <cell r="N978">
            <v>0</v>
          </cell>
          <cell r="O978">
            <v>0</v>
          </cell>
          <cell r="P978">
            <v>0</v>
          </cell>
          <cell r="Q978">
            <v>0</v>
          </cell>
          <cell r="R978">
            <v>0</v>
          </cell>
          <cell r="S978">
            <v>0</v>
          </cell>
          <cell r="U978">
            <v>0</v>
          </cell>
          <cell r="V978">
            <v>0</v>
          </cell>
          <cell r="W978">
            <v>0</v>
          </cell>
          <cell r="X978">
            <v>0</v>
          </cell>
          <cell r="Y978">
            <v>0</v>
          </cell>
          <cell r="Z978">
            <v>0</v>
          </cell>
        </row>
        <row r="979">
          <cell r="A979">
            <v>0</v>
          </cell>
          <cell r="B979">
            <v>0</v>
          </cell>
          <cell r="C979">
            <v>1977</v>
          </cell>
          <cell r="E979">
            <v>0</v>
          </cell>
          <cell r="F979">
            <v>0</v>
          </cell>
          <cell r="G979">
            <v>0</v>
          </cell>
          <cell r="H979">
            <v>0</v>
          </cell>
          <cell r="I979">
            <v>0</v>
          </cell>
          <cell r="J979">
            <v>0</v>
          </cell>
          <cell r="L979">
            <v>0</v>
          </cell>
          <cell r="N979">
            <v>0</v>
          </cell>
          <cell r="O979">
            <v>0</v>
          </cell>
          <cell r="P979">
            <v>0</v>
          </cell>
          <cell r="Q979">
            <v>0</v>
          </cell>
          <cell r="R979">
            <v>0</v>
          </cell>
          <cell r="S979">
            <v>0</v>
          </cell>
          <cell r="U979">
            <v>0</v>
          </cell>
          <cell r="V979">
            <v>0</v>
          </cell>
          <cell r="W979">
            <v>0</v>
          </cell>
          <cell r="X979">
            <v>0</v>
          </cell>
          <cell r="Y979">
            <v>0</v>
          </cell>
          <cell r="Z979">
            <v>0</v>
          </cell>
        </row>
        <row r="980">
          <cell r="A980">
            <v>0</v>
          </cell>
          <cell r="B980">
            <v>0</v>
          </cell>
          <cell r="C980">
            <v>1978</v>
          </cell>
          <cell r="E980">
            <v>0</v>
          </cell>
          <cell r="F980">
            <v>0</v>
          </cell>
          <cell r="G980">
            <v>0</v>
          </cell>
          <cell r="H980">
            <v>0</v>
          </cell>
          <cell r="I980">
            <v>0</v>
          </cell>
          <cell r="J980">
            <v>0</v>
          </cell>
          <cell r="L980">
            <v>0</v>
          </cell>
          <cell r="N980">
            <v>0</v>
          </cell>
          <cell r="O980">
            <v>0</v>
          </cell>
          <cell r="P980">
            <v>0</v>
          </cell>
          <cell r="Q980">
            <v>0</v>
          </cell>
          <cell r="R980">
            <v>0</v>
          </cell>
          <cell r="S980">
            <v>0</v>
          </cell>
          <cell r="U980">
            <v>0</v>
          </cell>
          <cell r="V980">
            <v>0</v>
          </cell>
          <cell r="W980">
            <v>0</v>
          </cell>
          <cell r="X980">
            <v>0</v>
          </cell>
          <cell r="Y980">
            <v>0</v>
          </cell>
          <cell r="Z980">
            <v>0</v>
          </cell>
        </row>
        <row r="981">
          <cell r="A981">
            <v>0</v>
          </cell>
          <cell r="B981">
            <v>0</v>
          </cell>
          <cell r="C981">
            <v>1979</v>
          </cell>
          <cell r="E981">
            <v>0</v>
          </cell>
          <cell r="F981">
            <v>0</v>
          </cell>
          <cell r="G981">
            <v>0</v>
          </cell>
          <cell r="H981">
            <v>0</v>
          </cell>
          <cell r="I981">
            <v>0</v>
          </cell>
          <cell r="J981">
            <v>0</v>
          </cell>
          <cell r="L981">
            <v>0</v>
          </cell>
          <cell r="N981">
            <v>0</v>
          </cell>
          <cell r="O981">
            <v>0</v>
          </cell>
          <cell r="P981">
            <v>0</v>
          </cell>
          <cell r="Q981">
            <v>0</v>
          </cell>
          <cell r="R981">
            <v>0</v>
          </cell>
          <cell r="S981">
            <v>0</v>
          </cell>
          <cell r="U981">
            <v>0</v>
          </cell>
          <cell r="V981">
            <v>0</v>
          </cell>
          <cell r="W981">
            <v>0</v>
          </cell>
          <cell r="X981">
            <v>0</v>
          </cell>
          <cell r="Y981">
            <v>0</v>
          </cell>
          <cell r="Z981">
            <v>0</v>
          </cell>
        </row>
        <row r="982">
          <cell r="A982">
            <v>0</v>
          </cell>
          <cell r="B982">
            <v>0</v>
          </cell>
          <cell r="C982">
            <v>1980</v>
          </cell>
          <cell r="E982">
            <v>0</v>
          </cell>
          <cell r="F982">
            <v>0</v>
          </cell>
          <cell r="G982">
            <v>0</v>
          </cell>
          <cell r="H982">
            <v>0</v>
          </cell>
          <cell r="I982">
            <v>0</v>
          </cell>
          <cell r="J982">
            <v>0</v>
          </cell>
          <cell r="L982">
            <v>0</v>
          </cell>
          <cell r="N982">
            <v>0</v>
          </cell>
          <cell r="O982">
            <v>0</v>
          </cell>
          <cell r="P982">
            <v>0</v>
          </cell>
          <cell r="Q982">
            <v>0</v>
          </cell>
          <cell r="R982">
            <v>0</v>
          </cell>
          <cell r="S982">
            <v>0</v>
          </cell>
          <cell r="U982">
            <v>0</v>
          </cell>
          <cell r="V982">
            <v>0</v>
          </cell>
          <cell r="W982">
            <v>0</v>
          </cell>
          <cell r="X982">
            <v>0</v>
          </cell>
          <cell r="Y982">
            <v>0</v>
          </cell>
          <cell r="Z982">
            <v>0</v>
          </cell>
        </row>
        <row r="983">
          <cell r="A983">
            <v>0</v>
          </cell>
          <cell r="B983">
            <v>0</v>
          </cell>
          <cell r="C983">
            <v>1981</v>
          </cell>
          <cell r="E983">
            <v>0</v>
          </cell>
          <cell r="F983">
            <v>0</v>
          </cell>
          <cell r="G983">
            <v>0</v>
          </cell>
          <cell r="H983">
            <v>0</v>
          </cell>
          <cell r="I983">
            <v>0</v>
          </cell>
          <cell r="J983">
            <v>0</v>
          </cell>
          <cell r="L983">
            <v>0</v>
          </cell>
          <cell r="N983">
            <v>0</v>
          </cell>
          <cell r="O983">
            <v>0</v>
          </cell>
          <cell r="P983">
            <v>0</v>
          </cell>
          <cell r="Q983">
            <v>0</v>
          </cell>
          <cell r="R983">
            <v>0</v>
          </cell>
          <cell r="S983">
            <v>0</v>
          </cell>
          <cell r="U983">
            <v>0</v>
          </cell>
          <cell r="V983">
            <v>0</v>
          </cell>
          <cell r="W983">
            <v>0</v>
          </cell>
          <cell r="X983">
            <v>0</v>
          </cell>
          <cell r="Y983">
            <v>0</v>
          </cell>
          <cell r="Z983">
            <v>0</v>
          </cell>
        </row>
        <row r="984">
          <cell r="A984">
            <v>0</v>
          </cell>
          <cell r="B984">
            <v>0</v>
          </cell>
          <cell r="C984">
            <v>1982</v>
          </cell>
          <cell r="E984">
            <v>0</v>
          </cell>
          <cell r="F984">
            <v>0</v>
          </cell>
          <cell r="G984">
            <v>0</v>
          </cell>
          <cell r="H984">
            <v>0</v>
          </cell>
          <cell r="I984">
            <v>0</v>
          </cell>
          <cell r="J984">
            <v>0</v>
          </cell>
          <cell r="L984">
            <v>0</v>
          </cell>
          <cell r="N984">
            <v>0</v>
          </cell>
          <cell r="O984">
            <v>0</v>
          </cell>
          <cell r="P984">
            <v>0</v>
          </cell>
          <cell r="Q984">
            <v>0</v>
          </cell>
          <cell r="R984">
            <v>0</v>
          </cell>
          <cell r="S984">
            <v>0</v>
          </cell>
          <cell r="U984">
            <v>0</v>
          </cell>
          <cell r="V984">
            <v>0</v>
          </cell>
          <cell r="W984">
            <v>0</v>
          </cell>
          <cell r="X984">
            <v>0</v>
          </cell>
          <cell r="Y984">
            <v>0</v>
          </cell>
          <cell r="Z984">
            <v>0</v>
          </cell>
        </row>
        <row r="985">
          <cell r="A985">
            <v>0</v>
          </cell>
          <cell r="B985">
            <v>0</v>
          </cell>
          <cell r="C985">
            <v>1983</v>
          </cell>
          <cell r="E985">
            <v>0</v>
          </cell>
          <cell r="F985">
            <v>0</v>
          </cell>
          <cell r="G985">
            <v>0</v>
          </cell>
          <cell r="H985">
            <v>0</v>
          </cell>
          <cell r="I985">
            <v>0</v>
          </cell>
          <cell r="J985">
            <v>0</v>
          </cell>
          <cell r="L985">
            <v>0</v>
          </cell>
          <cell r="N985">
            <v>0</v>
          </cell>
          <cell r="O985">
            <v>0</v>
          </cell>
          <cell r="P985">
            <v>0</v>
          </cell>
          <cell r="Q985">
            <v>0</v>
          </cell>
          <cell r="R985">
            <v>0</v>
          </cell>
          <cell r="S985">
            <v>0</v>
          </cell>
          <cell r="U985">
            <v>0</v>
          </cell>
          <cell r="V985">
            <v>0</v>
          </cell>
          <cell r="W985">
            <v>0</v>
          </cell>
          <cell r="X985">
            <v>0</v>
          </cell>
          <cell r="Y985">
            <v>0</v>
          </cell>
          <cell r="Z985">
            <v>0</v>
          </cell>
        </row>
        <row r="986">
          <cell r="A986">
            <v>0</v>
          </cell>
          <cell r="B986">
            <v>0</v>
          </cell>
          <cell r="C986">
            <v>1984</v>
          </cell>
          <cell r="E986">
            <v>0</v>
          </cell>
          <cell r="F986">
            <v>0</v>
          </cell>
          <cell r="G986">
            <v>0</v>
          </cell>
          <cell r="H986">
            <v>0</v>
          </cell>
          <cell r="I986">
            <v>0</v>
          </cell>
          <cell r="J986">
            <v>0</v>
          </cell>
          <cell r="L986">
            <v>0</v>
          </cell>
          <cell r="N986">
            <v>0</v>
          </cell>
          <cell r="O986">
            <v>0</v>
          </cell>
          <cell r="P986">
            <v>0</v>
          </cell>
          <cell r="Q986">
            <v>0</v>
          </cell>
          <cell r="R986">
            <v>0</v>
          </cell>
          <cell r="S986">
            <v>0</v>
          </cell>
          <cell r="U986">
            <v>0</v>
          </cell>
          <cell r="V986">
            <v>0</v>
          </cell>
          <cell r="W986">
            <v>0</v>
          </cell>
          <cell r="X986">
            <v>0</v>
          </cell>
          <cell r="Y986">
            <v>0</v>
          </cell>
          <cell r="Z986">
            <v>0</v>
          </cell>
        </row>
        <row r="987">
          <cell r="A987">
            <v>0</v>
          </cell>
          <cell r="B987">
            <v>0</v>
          </cell>
          <cell r="C987">
            <v>1985</v>
          </cell>
          <cell r="E987">
            <v>0</v>
          </cell>
          <cell r="F987">
            <v>0</v>
          </cell>
          <cell r="G987">
            <v>0</v>
          </cell>
          <cell r="H987">
            <v>0</v>
          </cell>
          <cell r="I987">
            <v>0</v>
          </cell>
          <cell r="J987">
            <v>0</v>
          </cell>
          <cell r="L987">
            <v>0</v>
          </cell>
          <cell r="N987">
            <v>0</v>
          </cell>
          <cell r="O987">
            <v>0</v>
          </cell>
          <cell r="P987">
            <v>0</v>
          </cell>
          <cell r="Q987">
            <v>0</v>
          </cell>
          <cell r="R987">
            <v>0</v>
          </cell>
          <cell r="S987">
            <v>0</v>
          </cell>
          <cell r="U987">
            <v>0</v>
          </cell>
          <cell r="V987">
            <v>0</v>
          </cell>
          <cell r="W987">
            <v>0</v>
          </cell>
          <cell r="X987">
            <v>0</v>
          </cell>
          <cell r="Y987">
            <v>0</v>
          </cell>
          <cell r="Z987">
            <v>0</v>
          </cell>
        </row>
        <row r="988">
          <cell r="A988">
            <v>0</v>
          </cell>
          <cell r="B988">
            <v>0</v>
          </cell>
          <cell r="C988">
            <v>1986</v>
          </cell>
          <cell r="E988">
            <v>0</v>
          </cell>
          <cell r="F988">
            <v>0</v>
          </cell>
          <cell r="G988">
            <v>0</v>
          </cell>
          <cell r="H988">
            <v>0</v>
          </cell>
          <cell r="I988">
            <v>0</v>
          </cell>
          <cell r="J988">
            <v>0</v>
          </cell>
          <cell r="L988">
            <v>0</v>
          </cell>
          <cell r="N988">
            <v>0</v>
          </cell>
          <cell r="O988">
            <v>0</v>
          </cell>
          <cell r="P988">
            <v>0</v>
          </cell>
          <cell r="Q988">
            <v>0</v>
          </cell>
          <cell r="R988">
            <v>0</v>
          </cell>
          <cell r="S988">
            <v>0</v>
          </cell>
          <cell r="U988">
            <v>0</v>
          </cell>
          <cell r="V988">
            <v>0</v>
          </cell>
          <cell r="W988">
            <v>0</v>
          </cell>
          <cell r="X988">
            <v>0</v>
          </cell>
          <cell r="Y988">
            <v>0</v>
          </cell>
          <cell r="Z988">
            <v>0</v>
          </cell>
        </row>
        <row r="989">
          <cell r="A989">
            <v>0</v>
          </cell>
          <cell r="B989">
            <v>0</v>
          </cell>
          <cell r="C989">
            <v>1987</v>
          </cell>
          <cell r="E989">
            <v>0</v>
          </cell>
          <cell r="F989">
            <v>0</v>
          </cell>
          <cell r="G989">
            <v>0</v>
          </cell>
          <cell r="H989">
            <v>0</v>
          </cell>
          <cell r="I989">
            <v>0</v>
          </cell>
          <cell r="J989">
            <v>0</v>
          </cell>
          <cell r="L989">
            <v>0</v>
          </cell>
          <cell r="N989">
            <v>0</v>
          </cell>
          <cell r="O989">
            <v>0</v>
          </cell>
          <cell r="P989">
            <v>0</v>
          </cell>
          <cell r="Q989">
            <v>0</v>
          </cell>
          <cell r="R989">
            <v>0</v>
          </cell>
          <cell r="S989">
            <v>0</v>
          </cell>
          <cell r="U989">
            <v>0</v>
          </cell>
          <cell r="V989">
            <v>0</v>
          </cell>
          <cell r="W989">
            <v>0</v>
          </cell>
          <cell r="X989">
            <v>0</v>
          </cell>
          <cell r="Y989">
            <v>0</v>
          </cell>
          <cell r="Z989">
            <v>0</v>
          </cell>
        </row>
        <row r="990">
          <cell r="A990">
            <v>0</v>
          </cell>
          <cell r="B990">
            <v>0</v>
          </cell>
          <cell r="C990">
            <v>1988</v>
          </cell>
          <cell r="E990">
            <v>0</v>
          </cell>
          <cell r="F990">
            <v>0</v>
          </cell>
          <cell r="G990">
            <v>0</v>
          </cell>
          <cell r="H990">
            <v>0</v>
          </cell>
          <cell r="I990">
            <v>0</v>
          </cell>
          <cell r="J990">
            <v>0</v>
          </cell>
          <cell r="L990">
            <v>0</v>
          </cell>
          <cell r="N990">
            <v>0</v>
          </cell>
          <cell r="O990">
            <v>0</v>
          </cell>
          <cell r="P990">
            <v>0</v>
          </cell>
          <cell r="Q990">
            <v>0</v>
          </cell>
          <cell r="R990">
            <v>0</v>
          </cell>
          <cell r="S990">
            <v>0</v>
          </cell>
          <cell r="U990">
            <v>0</v>
          </cell>
          <cell r="V990">
            <v>0</v>
          </cell>
          <cell r="W990">
            <v>0</v>
          </cell>
          <cell r="X990">
            <v>0</v>
          </cell>
          <cell r="Y990">
            <v>0</v>
          </cell>
          <cell r="Z990">
            <v>0</v>
          </cell>
        </row>
        <row r="991">
          <cell r="A991">
            <v>0</v>
          </cell>
          <cell r="B991">
            <v>0</v>
          </cell>
          <cell r="C991">
            <v>1989</v>
          </cell>
          <cell r="E991">
            <v>0</v>
          </cell>
          <cell r="F991">
            <v>0</v>
          </cell>
          <cell r="G991">
            <v>0</v>
          </cell>
          <cell r="H991">
            <v>0</v>
          </cell>
          <cell r="I991">
            <v>0</v>
          </cell>
          <cell r="J991">
            <v>0</v>
          </cell>
          <cell r="L991">
            <v>0</v>
          </cell>
          <cell r="N991">
            <v>0</v>
          </cell>
          <cell r="O991">
            <v>0</v>
          </cell>
          <cell r="P991">
            <v>0</v>
          </cell>
          <cell r="Q991">
            <v>0</v>
          </cell>
          <cell r="R991">
            <v>0</v>
          </cell>
          <cell r="S991">
            <v>0</v>
          </cell>
          <cell r="U991">
            <v>0</v>
          </cell>
          <cell r="V991">
            <v>0</v>
          </cell>
          <cell r="W991">
            <v>0</v>
          </cell>
          <cell r="X991">
            <v>0</v>
          </cell>
          <cell r="Y991">
            <v>0</v>
          </cell>
          <cell r="Z991">
            <v>0</v>
          </cell>
        </row>
        <row r="992">
          <cell r="A992">
            <v>0</v>
          </cell>
          <cell r="B992">
            <v>0</v>
          </cell>
          <cell r="C992">
            <v>1990</v>
          </cell>
          <cell r="E992">
            <v>0</v>
          </cell>
          <cell r="F992">
            <v>0</v>
          </cell>
          <cell r="G992">
            <v>0</v>
          </cell>
          <cell r="H992">
            <v>0</v>
          </cell>
          <cell r="I992">
            <v>0</v>
          </cell>
          <cell r="J992">
            <v>0</v>
          </cell>
          <cell r="L992">
            <v>0</v>
          </cell>
          <cell r="N992">
            <v>0</v>
          </cell>
          <cell r="O992">
            <v>0</v>
          </cell>
          <cell r="P992">
            <v>0</v>
          </cell>
          <cell r="Q992">
            <v>0</v>
          </cell>
          <cell r="R992">
            <v>0</v>
          </cell>
          <cell r="S992">
            <v>0</v>
          </cell>
          <cell r="U992">
            <v>0</v>
          </cell>
          <cell r="V992">
            <v>0</v>
          </cell>
          <cell r="W992">
            <v>0</v>
          </cell>
          <cell r="X992">
            <v>0</v>
          </cell>
          <cell r="Y992">
            <v>0</v>
          </cell>
          <cell r="Z992">
            <v>0</v>
          </cell>
        </row>
        <row r="993">
          <cell r="A993">
            <v>0</v>
          </cell>
          <cell r="B993">
            <v>0</v>
          </cell>
          <cell r="C993">
            <v>1991</v>
          </cell>
          <cell r="E993">
            <v>0</v>
          </cell>
          <cell r="F993">
            <v>0</v>
          </cell>
          <cell r="G993">
            <v>0</v>
          </cell>
          <cell r="H993">
            <v>0</v>
          </cell>
          <cell r="I993">
            <v>0</v>
          </cell>
          <cell r="J993">
            <v>0</v>
          </cell>
          <cell r="L993">
            <v>0</v>
          </cell>
          <cell r="N993">
            <v>0</v>
          </cell>
          <cell r="O993">
            <v>0</v>
          </cell>
          <cell r="P993">
            <v>0</v>
          </cell>
          <cell r="Q993">
            <v>0</v>
          </cell>
          <cell r="R993">
            <v>0</v>
          </cell>
          <cell r="S993">
            <v>0</v>
          </cell>
          <cell r="U993">
            <v>0</v>
          </cell>
          <cell r="V993">
            <v>0</v>
          </cell>
          <cell r="W993">
            <v>0</v>
          </cell>
          <cell r="X993">
            <v>0</v>
          </cell>
          <cell r="Y993">
            <v>0</v>
          </cell>
          <cell r="Z993">
            <v>0</v>
          </cell>
        </row>
        <row r="994">
          <cell r="A994">
            <v>0</v>
          </cell>
          <cell r="B994">
            <v>0</v>
          </cell>
          <cell r="C994">
            <v>1992</v>
          </cell>
          <cell r="E994">
            <v>0</v>
          </cell>
          <cell r="F994">
            <v>0</v>
          </cell>
          <cell r="G994">
            <v>0</v>
          </cell>
          <cell r="H994">
            <v>0</v>
          </cell>
          <cell r="I994">
            <v>0</v>
          </cell>
          <cell r="J994">
            <v>0</v>
          </cell>
          <cell r="L994">
            <v>0</v>
          </cell>
          <cell r="N994">
            <v>0</v>
          </cell>
          <cell r="O994">
            <v>0</v>
          </cell>
          <cell r="P994">
            <v>0</v>
          </cell>
          <cell r="Q994">
            <v>0</v>
          </cell>
          <cell r="R994">
            <v>0</v>
          </cell>
          <cell r="S994">
            <v>0</v>
          </cell>
          <cell r="U994">
            <v>0</v>
          </cell>
          <cell r="V994">
            <v>0</v>
          </cell>
          <cell r="W994">
            <v>0</v>
          </cell>
          <cell r="X994">
            <v>0</v>
          </cell>
          <cell r="Y994">
            <v>0</v>
          </cell>
          <cell r="Z994">
            <v>0</v>
          </cell>
        </row>
        <row r="995">
          <cell r="A995">
            <v>0</v>
          </cell>
          <cell r="B995">
            <v>0</v>
          </cell>
          <cell r="C995">
            <v>1993</v>
          </cell>
          <cell r="E995">
            <v>0</v>
          </cell>
          <cell r="F995">
            <v>0</v>
          </cell>
          <cell r="G995">
            <v>0</v>
          </cell>
          <cell r="H995">
            <v>0</v>
          </cell>
          <cell r="I995">
            <v>0</v>
          </cell>
          <cell r="J995">
            <v>0</v>
          </cell>
          <cell r="L995">
            <v>0</v>
          </cell>
          <cell r="N995">
            <v>0</v>
          </cell>
          <cell r="O995">
            <v>0</v>
          </cell>
          <cell r="P995">
            <v>0</v>
          </cell>
          <cell r="Q995">
            <v>0</v>
          </cell>
          <cell r="R995">
            <v>0</v>
          </cell>
          <cell r="S995">
            <v>0</v>
          </cell>
          <cell r="U995">
            <v>0</v>
          </cell>
          <cell r="V995">
            <v>0</v>
          </cell>
          <cell r="W995">
            <v>0</v>
          </cell>
          <cell r="X995">
            <v>0</v>
          </cell>
          <cell r="Y995">
            <v>0</v>
          </cell>
          <cell r="Z995">
            <v>0</v>
          </cell>
        </row>
        <row r="996">
          <cell r="A996">
            <v>0</v>
          </cell>
          <cell r="B996">
            <v>0</v>
          </cell>
          <cell r="C996">
            <v>1994</v>
          </cell>
          <cell r="E996">
            <v>0</v>
          </cell>
          <cell r="F996">
            <v>0</v>
          </cell>
          <cell r="G996">
            <v>0</v>
          </cell>
          <cell r="H996">
            <v>0</v>
          </cell>
          <cell r="I996">
            <v>0</v>
          </cell>
          <cell r="J996">
            <v>0</v>
          </cell>
          <cell r="L996">
            <v>0</v>
          </cell>
          <cell r="N996">
            <v>0</v>
          </cell>
          <cell r="O996">
            <v>0</v>
          </cell>
          <cell r="P996">
            <v>0</v>
          </cell>
          <cell r="Q996">
            <v>0</v>
          </cell>
          <cell r="R996">
            <v>0</v>
          </cell>
          <cell r="S996">
            <v>0</v>
          </cell>
          <cell r="U996">
            <v>0</v>
          </cell>
          <cell r="V996">
            <v>0</v>
          </cell>
          <cell r="W996">
            <v>0</v>
          </cell>
          <cell r="X996">
            <v>0</v>
          </cell>
          <cell r="Y996">
            <v>0</v>
          </cell>
          <cell r="Z996">
            <v>0</v>
          </cell>
        </row>
        <row r="997">
          <cell r="A997">
            <v>0</v>
          </cell>
          <cell r="B997">
            <v>0</v>
          </cell>
          <cell r="C997">
            <v>1995</v>
          </cell>
          <cell r="E997">
            <v>0</v>
          </cell>
          <cell r="F997">
            <v>0</v>
          </cell>
          <cell r="G997">
            <v>0</v>
          </cell>
          <cell r="H997">
            <v>0</v>
          </cell>
          <cell r="I997">
            <v>0</v>
          </cell>
          <cell r="J997">
            <v>0</v>
          </cell>
          <cell r="L997">
            <v>0</v>
          </cell>
          <cell r="N997">
            <v>0</v>
          </cell>
          <cell r="O997">
            <v>0</v>
          </cell>
          <cell r="P997">
            <v>0</v>
          </cell>
          <cell r="Q997">
            <v>0</v>
          </cell>
          <cell r="R997">
            <v>0</v>
          </cell>
          <cell r="S997">
            <v>0</v>
          </cell>
          <cell r="U997">
            <v>0</v>
          </cell>
          <cell r="V997">
            <v>0</v>
          </cell>
          <cell r="W997">
            <v>0</v>
          </cell>
          <cell r="X997">
            <v>0</v>
          </cell>
          <cell r="Y997">
            <v>0</v>
          </cell>
          <cell r="Z997">
            <v>0</v>
          </cell>
        </row>
        <row r="998">
          <cell r="A998">
            <v>0</v>
          </cell>
          <cell r="B998">
            <v>0</v>
          </cell>
          <cell r="C998">
            <v>1996</v>
          </cell>
          <cell r="E998">
            <v>0</v>
          </cell>
          <cell r="F998">
            <v>0</v>
          </cell>
          <cell r="G998">
            <v>0</v>
          </cell>
          <cell r="H998">
            <v>0</v>
          </cell>
          <cell r="I998">
            <v>0</v>
          </cell>
          <cell r="J998">
            <v>0</v>
          </cell>
          <cell r="L998">
            <v>0</v>
          </cell>
          <cell r="N998">
            <v>0</v>
          </cell>
          <cell r="O998">
            <v>0</v>
          </cell>
          <cell r="P998">
            <v>0</v>
          </cell>
          <cell r="Q998">
            <v>0</v>
          </cell>
          <cell r="R998">
            <v>0</v>
          </cell>
          <cell r="S998">
            <v>0</v>
          </cell>
          <cell r="U998">
            <v>0</v>
          </cell>
          <cell r="V998">
            <v>0</v>
          </cell>
          <cell r="W998">
            <v>0</v>
          </cell>
          <cell r="X998">
            <v>0</v>
          </cell>
          <cell r="Y998">
            <v>0</v>
          </cell>
          <cell r="Z99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Input-Qtrly"/>
      <sheetName val="ZALL2"/>
      <sheetName val="T_REP"/>
      <sheetName val="T_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put"/>
      <sheetName val="Results"/>
      <sheetName val="Check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II- INV CO"/>
      <sheetName val="B-6"/>
    </sheetNames>
    <sheetDataSet>
      <sheetData sheetId="0">
        <row r="346">
          <cell r="C346" t="str">
            <v>Standardised Approach</v>
          </cell>
        </row>
        <row r="347">
          <cell r="C347" t="str">
            <v>Alternative Standardised Approach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FF OD"/>
      <sheetName val="OFF CM"/>
      <sheetName val="OFF BS"/>
      <sheetName val="ON BS OD"/>
      <sheetName val="ON BS CM"/>
      <sheetName val="ON BS"/>
      <sheetName val="CALCULATIONS"/>
      <sheetName val="PARTY RATINGS"/>
      <sheetName val="PRODUCTS"/>
      <sheetName val="TABLES"/>
      <sheetName val="MISSING DATA"/>
      <sheetName val="RECON"/>
      <sheetName val="Internal Transactions"/>
      <sheetName val="IBG Transactions"/>
      <sheetName val="Abu Dhabi"/>
      <sheetName val="Lookups"/>
      <sheetName val="AL905"/>
      <sheetName val="HUB"/>
      <sheetName val="DATA 1011"/>
      <sheetName val="Sheet1"/>
      <sheetName val="IGACP"/>
      <sheetName val="INVACCR"/>
      <sheetName val="Country Ben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CORPORATE</v>
          </cell>
          <cell r="B2" t="str">
            <v>DESCRIPTION</v>
          </cell>
          <cell r="C2" t="str">
            <v>ON BS/OFF BS</v>
          </cell>
          <cell r="D2" t="str">
            <v>CCF OUTSTANDING AMOUNT FOR OFF BS</v>
          </cell>
          <cell r="E2" t="str">
            <v>CCF UNDRAWN</v>
          </cell>
        </row>
        <row r="4">
          <cell r="A4">
            <v>6690</v>
          </cell>
          <cell r="B4" t="str">
            <v>PLS HOUSING INV-RENT SHARING</v>
          </cell>
          <cell r="C4" t="str">
            <v>ON</v>
          </cell>
        </row>
        <row r="5">
          <cell r="A5">
            <v>6810</v>
          </cell>
          <cell r="B5" t="str">
            <v>NON-INT AGRI DEMAND FINANCE</v>
          </cell>
          <cell r="C5" t="str">
            <v>ON</v>
          </cell>
        </row>
        <row r="6">
          <cell r="A6">
            <v>6850</v>
          </cell>
          <cell r="B6" t="str">
            <v>LOANS/SMALL LOANS</v>
          </cell>
          <cell r="C6" t="str">
            <v>ON</v>
          </cell>
        </row>
        <row r="7">
          <cell r="A7">
            <v>6860</v>
          </cell>
          <cell r="B7" t="str">
            <v>AGRICULTURAL LOANS</v>
          </cell>
          <cell r="C7" t="str">
            <v>ON</v>
          </cell>
        </row>
        <row r="8">
          <cell r="A8">
            <v>6870</v>
          </cell>
          <cell r="B8" t="str">
            <v>STUDENT LOAN UND.FED.GOVT.LN SCH.</v>
          </cell>
          <cell r="C8" t="str">
            <v>ON</v>
          </cell>
        </row>
        <row r="9">
          <cell r="A9">
            <v>6930</v>
          </cell>
          <cell r="B9" t="str">
            <v>NON-INT- (FAPE) PART-I</v>
          </cell>
          <cell r="C9" t="str">
            <v>ON</v>
          </cell>
        </row>
        <row r="10">
          <cell r="A10">
            <v>6950</v>
          </cell>
          <cell r="B10" t="str">
            <v>NON-INT- (FAPE) PART-II</v>
          </cell>
          <cell r="C10" t="str">
            <v>ON</v>
          </cell>
        </row>
        <row r="11">
          <cell r="A11">
            <v>6960</v>
          </cell>
          <cell r="B11" t="str">
            <v>N.I DEMAND FIN.(SECURED)</v>
          </cell>
          <cell r="C11" t="str">
            <v>ON</v>
          </cell>
        </row>
        <row r="12">
          <cell r="A12">
            <v>6980</v>
          </cell>
          <cell r="B12" t="str">
            <v>NON INT HOUSING FINANCE MARK UP</v>
          </cell>
          <cell r="C12" t="str">
            <v>ON</v>
          </cell>
        </row>
        <row r="13">
          <cell r="A13">
            <v>6990</v>
          </cell>
          <cell r="B13" t="str">
            <v>FINANCE AGAINST PACKING CREDIT (FAPC )</v>
          </cell>
          <cell r="C13" t="str">
            <v>ON</v>
          </cell>
        </row>
        <row r="14">
          <cell r="A14">
            <v>7020</v>
          </cell>
          <cell r="B14" t="str">
            <v>OVERDRAFT-TEMPORARY</v>
          </cell>
          <cell r="C14" t="str">
            <v>ON</v>
          </cell>
        </row>
        <row r="15">
          <cell r="A15">
            <v>7050</v>
          </cell>
          <cell r="B15" t="str">
            <v>NON-INTT. CASH FIN. SECURED</v>
          </cell>
          <cell r="C15" t="str">
            <v>ON</v>
          </cell>
        </row>
        <row r="16">
          <cell r="A16">
            <v>7060</v>
          </cell>
          <cell r="B16" t="str">
            <v>NON-INT AGRI CASH FINANCE</v>
          </cell>
          <cell r="C16" t="str">
            <v>ON</v>
          </cell>
        </row>
        <row r="17">
          <cell r="A17">
            <v>7110</v>
          </cell>
          <cell r="B17" t="str">
            <v>NI FIM (SANCTIONED)</v>
          </cell>
          <cell r="C17" t="str">
            <v>ON</v>
          </cell>
        </row>
        <row r="18">
          <cell r="A18">
            <v>7120</v>
          </cell>
          <cell r="B18" t="str">
            <v>NON-INT.FIN.AGST TRST RECPT(FTR)</v>
          </cell>
          <cell r="C18" t="str">
            <v>ON</v>
          </cell>
        </row>
        <row r="19">
          <cell r="A19">
            <v>7130</v>
          </cell>
          <cell r="B19" t="str">
            <v>NIF-AGAINST LOCALLY MANU.MACH</v>
          </cell>
          <cell r="C19" t="str">
            <v>ON</v>
          </cell>
        </row>
        <row r="20">
          <cell r="A20">
            <v>7160</v>
          </cell>
          <cell r="B20" t="str">
            <v>NICF COMMODITY OPERATION</v>
          </cell>
          <cell r="C20" t="str">
            <v>ON</v>
          </cell>
        </row>
        <row r="21">
          <cell r="A21">
            <v>7170</v>
          </cell>
          <cell r="B21" t="str">
            <v>NICF COMMODITY OPERATION PASSCO.</v>
          </cell>
          <cell r="C21" t="str">
            <v>ON</v>
          </cell>
        </row>
        <row r="22">
          <cell r="A22">
            <v>7190</v>
          </cell>
          <cell r="B22" t="str">
            <v>F.A.P.E.-G(FCEF)</v>
          </cell>
          <cell r="C22" t="str">
            <v>ON</v>
          </cell>
        </row>
        <row r="23">
          <cell r="A23">
            <v>7200</v>
          </cell>
          <cell r="B23" t="str">
            <v>F.B.P.(FCEF)</v>
          </cell>
          <cell r="C23" t="str">
            <v>ON</v>
          </cell>
        </row>
        <row r="24">
          <cell r="A24">
            <v>7210</v>
          </cell>
          <cell r="B24" t="str">
            <v>NI PAD(O/D-IFDBC)TPC-CORP.</v>
          </cell>
          <cell r="C24" t="str">
            <v>ON</v>
          </cell>
        </row>
        <row r="25">
          <cell r="A25">
            <v>7220</v>
          </cell>
          <cell r="B25" t="str">
            <v>INLAND BILLS PURCHASED/DISCOUNT</v>
          </cell>
          <cell r="C25" t="str">
            <v>ON</v>
          </cell>
        </row>
        <row r="26">
          <cell r="A26">
            <v>7240</v>
          </cell>
          <cell r="B26" t="str">
            <v>P.A.D.(CASH &amp; ICA)</v>
          </cell>
          <cell r="C26" t="str">
            <v>ON</v>
          </cell>
        </row>
        <row r="27">
          <cell r="A27">
            <v>7250</v>
          </cell>
          <cell r="B27" t="str">
            <v>NI PAD</v>
          </cell>
          <cell r="C27" t="str">
            <v>ON</v>
          </cell>
        </row>
        <row r="28">
          <cell r="A28">
            <v>7260</v>
          </cell>
          <cell r="B28" t="str">
            <v>FOREIGN BILLS PURCHASED/DISCOUNTED</v>
          </cell>
          <cell r="C28" t="str">
            <v>ON</v>
          </cell>
        </row>
        <row r="29">
          <cell r="A29">
            <v>7270</v>
          </cell>
          <cell r="B29" t="str">
            <v>NI-FBP</v>
          </cell>
          <cell r="C29" t="str">
            <v>ON</v>
          </cell>
        </row>
        <row r="30">
          <cell r="A30">
            <v>7280</v>
          </cell>
          <cell r="B30" t="str">
            <v>INLAND BILLS PURCHASED</v>
          </cell>
          <cell r="C30" t="str">
            <v>ON</v>
          </cell>
        </row>
        <row r="31">
          <cell r="A31">
            <v>7320</v>
          </cell>
          <cell r="B31" t="str">
            <v>NON.INT FORN BILLS PURCHASED ON/AC</v>
          </cell>
          <cell r="C31" t="str">
            <v>ON</v>
          </cell>
        </row>
        <row r="32">
          <cell r="A32">
            <v>7330</v>
          </cell>
          <cell r="B32" t="str">
            <v>FAPE (FE 25)</v>
          </cell>
          <cell r="C32" t="str">
            <v>ON</v>
          </cell>
        </row>
        <row r="33">
          <cell r="A33">
            <v>7350</v>
          </cell>
          <cell r="B33" t="str">
            <v>QARZ E HASNA</v>
          </cell>
          <cell r="C33" t="str">
            <v>ON</v>
          </cell>
        </row>
        <row r="34">
          <cell r="A34">
            <v>7760</v>
          </cell>
          <cell r="B34" t="str">
            <v>OTHER ASSET MARKUP SER CHR RECOV</v>
          </cell>
          <cell r="C34" t="str">
            <v>ON</v>
          </cell>
        </row>
        <row r="35">
          <cell r="A35">
            <v>7850</v>
          </cell>
          <cell r="B35" t="str">
            <v>OTHER ASSETS MEND</v>
          </cell>
          <cell r="C35" t="str">
            <v>ON</v>
          </cell>
        </row>
        <row r="36">
          <cell r="A36">
            <v>8010</v>
          </cell>
          <cell r="B36" t="str">
            <v>SAM NPLS -LOAN/OD  ABOVE 1M</v>
          </cell>
          <cell r="C36" t="str">
            <v>ON</v>
          </cell>
        </row>
        <row r="37">
          <cell r="A37">
            <v>8020</v>
          </cell>
          <cell r="B37" t="str">
            <v>RCTF NPLS LOAN/OD BELOW 1 M</v>
          </cell>
          <cell r="C37" t="str">
            <v>ON</v>
          </cell>
        </row>
        <row r="38">
          <cell r="A38">
            <v>8040</v>
          </cell>
          <cell r="B38" t="str">
            <v>SAM BILLS- B.PUR/DIS.INLAND ABOVE 1M</v>
          </cell>
          <cell r="C38" t="str">
            <v>ON</v>
          </cell>
        </row>
        <row r="39">
          <cell r="A39">
            <v>8050</v>
          </cell>
          <cell r="B39" t="str">
            <v>RCTF BILLS- B.PUR/DISINLAND BELOW 1M</v>
          </cell>
          <cell r="C39" t="str">
            <v>ON</v>
          </cell>
        </row>
        <row r="40">
          <cell r="A40">
            <v>8110</v>
          </cell>
          <cell r="B40" t="str">
            <v>MURABAHA</v>
          </cell>
          <cell r="C40" t="str">
            <v>ON</v>
          </cell>
        </row>
        <row r="41">
          <cell r="A41">
            <v>8150</v>
          </cell>
          <cell r="B41" t="str">
            <v>N.I.SEASONAL CASH FINANCE</v>
          </cell>
          <cell r="C41" t="str">
            <v>ON</v>
          </cell>
        </row>
        <row r="42">
          <cell r="A42">
            <v>8160</v>
          </cell>
          <cell r="B42" t="str">
            <v>P.A.D(F.E.25)</v>
          </cell>
          <cell r="C42" t="str">
            <v>ON</v>
          </cell>
        </row>
        <row r="43">
          <cell r="A43">
            <v>8170</v>
          </cell>
          <cell r="B43" t="str">
            <v>FOREGIN CURRENCY BILLS PUR -F.E.25</v>
          </cell>
          <cell r="C43" t="str">
            <v>ON</v>
          </cell>
        </row>
        <row r="44">
          <cell r="A44">
            <v>8210</v>
          </cell>
          <cell r="B44" t="str">
            <v>BILLS LODGED</v>
          </cell>
          <cell r="C44" t="str">
            <v>OFF</v>
          </cell>
          <cell r="D44">
            <v>0.2</v>
          </cell>
        </row>
        <row r="45">
          <cell r="A45">
            <v>8220</v>
          </cell>
          <cell r="B45" t="str">
            <v>FOREIGN BILLS LODGED</v>
          </cell>
          <cell r="C45" t="str">
            <v>OFF</v>
          </cell>
          <cell r="D45">
            <v>0.2</v>
          </cell>
        </row>
        <row r="46">
          <cell r="A46">
            <v>8230</v>
          </cell>
          <cell r="B46" t="str">
            <v>CUSTOMER LIABILITY L.G.(TPC)</v>
          </cell>
          <cell r="C46" t="str">
            <v>OFF</v>
          </cell>
          <cell r="D46">
            <v>0.5</v>
          </cell>
        </row>
        <row r="47">
          <cell r="A47">
            <v>8240</v>
          </cell>
          <cell r="B47" t="str">
            <v>CUSTOMER LIABILITY  L.C.</v>
          </cell>
          <cell r="C47" t="str">
            <v>OFF</v>
          </cell>
          <cell r="D47">
            <v>0.2</v>
          </cell>
        </row>
        <row r="48">
          <cell r="A48">
            <v>8250</v>
          </cell>
          <cell r="B48" t="str">
            <v>CUSTOMER LIABILITY L.C (GOVT)</v>
          </cell>
          <cell r="C48" t="str">
            <v>OFF</v>
          </cell>
          <cell r="D48">
            <v>0.2</v>
          </cell>
        </row>
        <row r="49">
          <cell r="A49">
            <v>8260</v>
          </cell>
          <cell r="B49" t="str">
            <v>CUCSTOMER'S LIABI-LGS(EXP)(CORP)</v>
          </cell>
          <cell r="C49" t="str">
            <v>OFF</v>
          </cell>
          <cell r="D49">
            <v>0.2</v>
          </cell>
        </row>
        <row r="50">
          <cell r="A50">
            <v>8280</v>
          </cell>
          <cell r="B50" t="str">
            <v>CUSTOMERS LIAB. SHIPPING LGS.</v>
          </cell>
          <cell r="C50" t="str">
            <v>OFF</v>
          </cell>
          <cell r="D50">
            <v>0.2</v>
          </cell>
        </row>
        <row r="51">
          <cell r="A51">
            <v>8290</v>
          </cell>
          <cell r="B51" t="str">
            <v>CUSTOMER'S LIAB. FOR ACCEPTANCE</v>
          </cell>
          <cell r="C51" t="str">
            <v>OFF</v>
          </cell>
          <cell r="D51">
            <v>0.2</v>
          </cell>
        </row>
        <row r="52">
          <cell r="A52">
            <v>8340</v>
          </cell>
          <cell r="B52" t="str">
            <v>CUSTOMER LIAB.TRAVELLERS CHEQUES</v>
          </cell>
          <cell r="C52" t="str">
            <v>OFF</v>
          </cell>
        </row>
        <row r="53">
          <cell r="A53">
            <v>9010</v>
          </cell>
          <cell r="B53" t="str">
            <v>LTF EXPORT RIENTED PROJECT</v>
          </cell>
          <cell r="C53" t="str">
            <v>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IntCar Appr List"/>
      <sheetName val="Summary"/>
      <sheetName val="ICF Disb Calc"/>
      <sheetName val="PRODUCTS"/>
      <sheetName val="Currency"/>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Lookups"/>
      <sheetName val="PRODUC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sheetName val="INC-EXP"/>
      <sheetName val="Yield"/>
      <sheetName val="MIS"/>
      <sheetName val="Br-wist P&amp;L"/>
      <sheetName val="Adj."/>
      <sheetName val="Averages"/>
      <sheetName val="Yield on Advances"/>
      <sheetName val="Yield|Advances br-wise"/>
      <sheetName val="Cost of Deposits"/>
      <sheetName val="Deposits headwise"/>
      <sheetName val="Cost of Funds"/>
      <sheetName val="Cons Inc-Exp"/>
      <sheetName val="Cons-TB"/>
      <sheetName val="Test area"/>
      <sheetName val="Br-wist_P&amp;L"/>
      <sheetName val="Adj_"/>
      <sheetName val="Yield_on_Advances"/>
      <sheetName val="Yield|Advances_br-wise"/>
      <sheetName val="Cost_of_Deposits"/>
      <sheetName val="Deposits_headwise"/>
      <sheetName val="Cost_of_Funds"/>
      <sheetName val="Cons_Inc-Exp"/>
      <sheetName val="Test_area"/>
      <sheetName val="rowdata"/>
      <sheetName val="Profit Worksheet"/>
      <sheetName val="Analytics Summary"/>
      <sheetName val="notes"/>
      <sheetName val="Br-wist_P&amp;L1"/>
      <sheetName val="Adj_1"/>
      <sheetName val="Yield_on_Advances1"/>
      <sheetName val="Yield|Advances_br-wise1"/>
      <sheetName val="Cost_of_Deposits1"/>
      <sheetName val="Deposits_headwise1"/>
      <sheetName val="Cost_of_Funds1"/>
      <sheetName val="Cons_Inc-Exp1"/>
      <sheetName val="Test_area1"/>
      <sheetName val="Profit_Worksheet"/>
      <sheetName val="acct"/>
      <sheetName val="N-OUR"/>
      <sheetName val="Global-FEEL"/>
      <sheetName val="DRILLING"/>
    </sheetNames>
    <sheetDataSet>
      <sheetData sheetId="0" refreshError="1"/>
      <sheetData sheetId="1"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row>
        <row r="3">
          <cell r="A3" t="str">
            <v>KASB BANK LIMITED</v>
          </cell>
        </row>
        <row r="4">
          <cell r="A4" t="str">
            <v>PROFIT &amp; LOSS STATEMENT</v>
          </cell>
        </row>
        <row r="5">
          <cell r="A5" t="str">
            <v>FOR THE MONTH OF JANUARY 2007</v>
          </cell>
        </row>
        <row r="7">
          <cell r="C7" t="str">
            <v>01Gulberg Branch Lahore</v>
          </cell>
          <cell r="D7" t="str">
            <v>02Main Branch Karachi</v>
          </cell>
          <cell r="E7" t="str">
            <v>03Mirpur Branch (A.K.)</v>
          </cell>
          <cell r="F7" t="str">
            <v>04Quetta Branch</v>
          </cell>
          <cell r="G7" t="str">
            <v>05Peshawar Branch</v>
          </cell>
          <cell r="H7" t="str">
            <v>06Multan Branch</v>
          </cell>
          <cell r="I7" t="str">
            <v>07Gujranwala Branch</v>
          </cell>
          <cell r="J7" t="str">
            <v>08Islamabad Branch</v>
          </cell>
          <cell r="K7" t="str">
            <v>09Faisalabad Branch</v>
          </cell>
          <cell r="L7" t="str">
            <v>101Leasing Office Islamabad</v>
          </cell>
          <cell r="M7" t="str">
            <v>11Jodia Bazar Branch</v>
          </cell>
          <cell r="N7" t="str">
            <v>12Abbot Road Branch</v>
          </cell>
          <cell r="O7" t="str">
            <v>13Rawalpindi Branch</v>
          </cell>
          <cell r="P7" t="str">
            <v>14Gulshan-e-Iqbal Branch</v>
          </cell>
          <cell r="Q7" t="str">
            <v>15LCCHS Branch</v>
          </cell>
          <cell r="R7" t="str">
            <v>16Circular Road Branch</v>
          </cell>
          <cell r="S7" t="str">
            <v>17Hyderabad Branch</v>
          </cell>
          <cell r="T7" t="str">
            <v>18Shahrah-e-Faisal Branch</v>
          </cell>
          <cell r="U7" t="str">
            <v>19Clifton Branch</v>
          </cell>
          <cell r="V7" t="str">
            <v>20KSE Branch</v>
          </cell>
          <cell r="W7" t="str">
            <v>21LSE Branch</v>
          </cell>
          <cell r="X7" t="str">
            <v>22Sialkot Branch</v>
          </cell>
          <cell r="Y7" t="str">
            <v>23SITE Branch</v>
          </cell>
          <cell r="Z7" t="str">
            <v>24Consumer Banking Branch</v>
          </cell>
          <cell r="AA7" t="str">
            <v>25Nawabshah Branch</v>
          </cell>
          <cell r="AB7" t="str">
            <v>26Shaheed-e-Millat Branch</v>
          </cell>
          <cell r="AC7" t="str">
            <v>27Raiwand Road Branch</v>
          </cell>
          <cell r="AD7" t="str">
            <v>28Korangi Branch</v>
          </cell>
          <cell r="AE7" t="str">
            <v>29Sukkur Branch</v>
          </cell>
          <cell r="AF7" t="str">
            <v>30Gulistan-e-Johar</v>
          </cell>
          <cell r="AG7" t="str">
            <v>31North Karachi Branch</v>
          </cell>
          <cell r="AH7" t="str">
            <v>32Gujrat Branch</v>
          </cell>
          <cell r="AI7" t="str">
            <v>33Cochinwala Branch</v>
          </cell>
          <cell r="AJ7" t="str">
            <v>34Preedy Street Branch</v>
          </cell>
          <cell r="AK7" t="str">
            <v>35PECO Road Branch</v>
          </cell>
          <cell r="AL7" t="str">
            <v>36Shahalam Lahore Branch</v>
          </cell>
          <cell r="AM7" t="str">
            <v>37Bahria Town Branch</v>
          </cell>
          <cell r="AN7" t="str">
            <v>99Head Office</v>
          </cell>
          <cell r="AO7" t="str">
            <v>97RGM</v>
          </cell>
          <cell r="AP7" t="str">
            <v>Total</v>
          </cell>
          <cell r="AQ7" t="str">
            <v>Total branches</v>
          </cell>
        </row>
        <row r="8">
          <cell r="A8">
            <v>9360101</v>
          </cell>
          <cell r="B8" t="str">
            <v>MARKUP ON RUN. FIN.</v>
          </cell>
          <cell r="C8">
            <v>13743944.560000001</v>
          </cell>
          <cell r="D8">
            <v>7060296.29</v>
          </cell>
          <cell r="E8">
            <v>102219.52</v>
          </cell>
          <cell r="F8">
            <v>320977.11</v>
          </cell>
          <cell r="G8">
            <v>0</v>
          </cell>
          <cell r="H8">
            <v>484176.13</v>
          </cell>
          <cell r="I8">
            <v>2035343.55</v>
          </cell>
          <cell r="J8">
            <v>676234.98</v>
          </cell>
          <cell r="K8">
            <v>1321291.23</v>
          </cell>
          <cell r="L8">
            <v>0</v>
          </cell>
          <cell r="M8">
            <v>2026001.95</v>
          </cell>
          <cell r="N8">
            <v>2260334.7000000002</v>
          </cell>
          <cell r="O8">
            <v>902516.08</v>
          </cell>
          <cell r="P8">
            <v>520957.66</v>
          </cell>
          <cell r="Q8">
            <v>1991427.9</v>
          </cell>
          <cell r="R8">
            <v>1383526.17</v>
          </cell>
          <cell r="S8">
            <v>229819.25</v>
          </cell>
          <cell r="T8">
            <v>412486.23</v>
          </cell>
          <cell r="U8">
            <v>4871071.42</v>
          </cell>
          <cell r="V8">
            <v>8199275.8200000003</v>
          </cell>
          <cell r="W8">
            <v>2327471.94</v>
          </cell>
          <cell r="X8">
            <v>1080232.3799999999</v>
          </cell>
          <cell r="Y8">
            <v>732964.19</v>
          </cell>
          <cell r="Z8">
            <v>0</v>
          </cell>
          <cell r="AA8">
            <v>92838.13</v>
          </cell>
          <cell r="AB8">
            <v>1687.24</v>
          </cell>
          <cell r="AC8">
            <v>143715.93</v>
          </cell>
          <cell r="AD8">
            <v>1204007.26</v>
          </cell>
          <cell r="AE8">
            <v>24200.3</v>
          </cell>
          <cell r="AF8">
            <v>8576.58</v>
          </cell>
          <cell r="AG8">
            <v>662107.88</v>
          </cell>
          <cell r="AH8">
            <v>97014.88</v>
          </cell>
          <cell r="AI8">
            <v>55342.82</v>
          </cell>
          <cell r="AJ8">
            <v>648859.19999999995</v>
          </cell>
          <cell r="AK8">
            <v>21197.4</v>
          </cell>
          <cell r="AL8">
            <v>178951.93</v>
          </cell>
          <cell r="AM8">
            <v>0</v>
          </cell>
          <cell r="AN8">
            <v>0</v>
          </cell>
          <cell r="AO8">
            <v>0</v>
          </cell>
          <cell r="AP8">
            <v>55821068.609999999</v>
          </cell>
          <cell r="AQ8">
            <v>55821068.609999999</v>
          </cell>
        </row>
        <row r="9">
          <cell r="A9">
            <v>9360102</v>
          </cell>
          <cell r="B9" t="str">
            <v>MARKUP ON R/F TEMP.</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row>
        <row r="10">
          <cell r="A10">
            <v>9360103</v>
          </cell>
          <cell r="B10" t="str">
            <v>MARKUP ON CASH FINC.</v>
          </cell>
          <cell r="C10">
            <v>925245.04</v>
          </cell>
          <cell r="D10">
            <v>164791.64000000001</v>
          </cell>
          <cell r="E10">
            <v>0</v>
          </cell>
          <cell r="F10">
            <v>0</v>
          </cell>
          <cell r="G10">
            <v>0</v>
          </cell>
          <cell r="H10">
            <v>0</v>
          </cell>
          <cell r="I10">
            <v>0</v>
          </cell>
          <cell r="J10">
            <v>0</v>
          </cell>
          <cell r="K10">
            <v>26573.4</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327081.43</v>
          </cell>
          <cell r="AD10">
            <v>0</v>
          </cell>
          <cell r="AE10">
            <v>0</v>
          </cell>
          <cell r="AF10">
            <v>0</v>
          </cell>
          <cell r="AG10">
            <v>0</v>
          </cell>
          <cell r="AH10">
            <v>0</v>
          </cell>
          <cell r="AI10">
            <v>0</v>
          </cell>
          <cell r="AJ10">
            <v>266580.43</v>
          </cell>
          <cell r="AK10">
            <v>0</v>
          </cell>
          <cell r="AL10">
            <v>0</v>
          </cell>
          <cell r="AM10">
            <v>0</v>
          </cell>
          <cell r="AN10">
            <v>0</v>
          </cell>
          <cell r="AO10">
            <v>0</v>
          </cell>
          <cell r="AP10">
            <v>1710271.94</v>
          </cell>
          <cell r="AQ10">
            <v>1710271.94</v>
          </cell>
        </row>
        <row r="11">
          <cell r="A11">
            <v>9360110</v>
          </cell>
          <cell r="B11" t="str">
            <v>MARKUP SUSPENSE RECOVER</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row>
        <row r="12">
          <cell r="A12">
            <v>9360120</v>
          </cell>
          <cell r="B12" t="str">
            <v>DLY ACCRED M/P RECVL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row>
        <row r="13">
          <cell r="A13">
            <v>9360201</v>
          </cell>
          <cell r="B13" t="str">
            <v>MARKUP ON FAPC-I SBP</v>
          </cell>
          <cell r="C13">
            <v>181982.88</v>
          </cell>
          <cell r="D13">
            <v>1417767.13</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307876.71000000002</v>
          </cell>
          <cell r="Z13">
            <v>0</v>
          </cell>
          <cell r="AA13">
            <v>0</v>
          </cell>
          <cell r="AB13">
            <v>0</v>
          </cell>
          <cell r="AC13">
            <v>0</v>
          </cell>
          <cell r="AD13">
            <v>79623.28</v>
          </cell>
          <cell r="AE13">
            <v>0</v>
          </cell>
          <cell r="AF13">
            <v>0</v>
          </cell>
          <cell r="AG13">
            <v>131582.38</v>
          </cell>
          <cell r="AH13">
            <v>0</v>
          </cell>
          <cell r="AI13">
            <v>0</v>
          </cell>
          <cell r="AJ13">
            <v>0</v>
          </cell>
          <cell r="AK13">
            <v>0</v>
          </cell>
          <cell r="AL13">
            <v>0</v>
          </cell>
          <cell r="AM13">
            <v>0</v>
          </cell>
          <cell r="AN13">
            <v>0</v>
          </cell>
          <cell r="AO13">
            <v>0</v>
          </cell>
          <cell r="AP13">
            <v>2118832.38</v>
          </cell>
          <cell r="AQ13">
            <v>2118832.38</v>
          </cell>
        </row>
        <row r="14">
          <cell r="A14">
            <v>9360202</v>
          </cell>
          <cell r="B14" t="str">
            <v>MARKUP ON FAPC-IISBP</v>
          </cell>
          <cell r="C14">
            <v>764383.56</v>
          </cell>
          <cell r="D14">
            <v>297260.27</v>
          </cell>
          <cell r="E14">
            <v>0</v>
          </cell>
          <cell r="F14">
            <v>0</v>
          </cell>
          <cell r="G14">
            <v>0</v>
          </cell>
          <cell r="H14">
            <v>0</v>
          </cell>
          <cell r="I14">
            <v>0</v>
          </cell>
          <cell r="J14">
            <v>0</v>
          </cell>
          <cell r="K14">
            <v>2372773.98</v>
          </cell>
          <cell r="L14">
            <v>0</v>
          </cell>
          <cell r="M14">
            <v>322916.68</v>
          </cell>
          <cell r="N14">
            <v>0</v>
          </cell>
          <cell r="O14">
            <v>0</v>
          </cell>
          <cell r="P14">
            <v>0</v>
          </cell>
          <cell r="Q14">
            <v>0</v>
          </cell>
          <cell r="R14">
            <v>0</v>
          </cell>
          <cell r="S14">
            <v>0</v>
          </cell>
          <cell r="T14">
            <v>594520.55000000005</v>
          </cell>
          <cell r="U14">
            <v>0</v>
          </cell>
          <cell r="V14">
            <v>0</v>
          </cell>
          <cell r="W14">
            <v>0</v>
          </cell>
          <cell r="X14">
            <v>1085955.48</v>
          </cell>
          <cell r="Y14">
            <v>307876.71999999997</v>
          </cell>
          <cell r="Z14">
            <v>0</v>
          </cell>
          <cell r="AA14">
            <v>0</v>
          </cell>
          <cell r="AB14">
            <v>0</v>
          </cell>
          <cell r="AC14">
            <v>0</v>
          </cell>
          <cell r="AD14">
            <v>2972602.76</v>
          </cell>
          <cell r="AE14">
            <v>0</v>
          </cell>
          <cell r="AF14">
            <v>0</v>
          </cell>
          <cell r="AG14">
            <v>297260.27</v>
          </cell>
          <cell r="AH14">
            <v>0</v>
          </cell>
          <cell r="AI14">
            <v>0</v>
          </cell>
          <cell r="AJ14">
            <v>0</v>
          </cell>
          <cell r="AK14">
            <v>0</v>
          </cell>
          <cell r="AL14">
            <v>0</v>
          </cell>
          <cell r="AM14">
            <v>0</v>
          </cell>
          <cell r="AN14">
            <v>0</v>
          </cell>
          <cell r="AO14">
            <v>0</v>
          </cell>
          <cell r="AP14">
            <v>9015550.2699999996</v>
          </cell>
          <cell r="AQ14">
            <v>9015550.2699999996</v>
          </cell>
        </row>
        <row r="15">
          <cell r="A15">
            <v>9360203</v>
          </cell>
          <cell r="B15" t="str">
            <v>MRKUP ON M.FAPC-I-II</v>
          </cell>
          <cell r="C15">
            <v>0</v>
          </cell>
          <cell r="D15">
            <v>0.85</v>
          </cell>
          <cell r="E15">
            <v>0</v>
          </cell>
          <cell r="F15">
            <v>0</v>
          </cell>
          <cell r="G15">
            <v>0</v>
          </cell>
          <cell r="H15">
            <v>0</v>
          </cell>
          <cell r="I15">
            <v>0</v>
          </cell>
          <cell r="J15">
            <v>0</v>
          </cell>
          <cell r="K15">
            <v>0</v>
          </cell>
          <cell r="L15">
            <v>0</v>
          </cell>
          <cell r="M15">
            <v>26595.13</v>
          </cell>
          <cell r="N15">
            <v>0</v>
          </cell>
          <cell r="O15">
            <v>0</v>
          </cell>
          <cell r="P15">
            <v>0</v>
          </cell>
          <cell r="Q15">
            <v>0</v>
          </cell>
          <cell r="R15">
            <v>0</v>
          </cell>
          <cell r="S15">
            <v>0</v>
          </cell>
          <cell r="T15">
            <v>0</v>
          </cell>
          <cell r="U15">
            <v>0</v>
          </cell>
          <cell r="V15">
            <v>0</v>
          </cell>
          <cell r="W15">
            <v>0</v>
          </cell>
          <cell r="X15">
            <v>3.6</v>
          </cell>
          <cell r="Y15">
            <v>0</v>
          </cell>
          <cell r="Z15">
            <v>0</v>
          </cell>
          <cell r="AA15">
            <v>0</v>
          </cell>
          <cell r="AB15">
            <v>0</v>
          </cell>
          <cell r="AC15">
            <v>0</v>
          </cell>
          <cell r="AD15">
            <v>0</v>
          </cell>
          <cell r="AE15">
            <v>0</v>
          </cell>
          <cell r="AF15">
            <v>0</v>
          </cell>
          <cell r="AG15">
            <v>98081.96</v>
          </cell>
          <cell r="AH15">
            <v>0</v>
          </cell>
          <cell r="AI15">
            <v>0</v>
          </cell>
          <cell r="AJ15">
            <v>0</v>
          </cell>
          <cell r="AK15">
            <v>0</v>
          </cell>
          <cell r="AL15">
            <v>0</v>
          </cell>
          <cell r="AM15">
            <v>0</v>
          </cell>
          <cell r="AN15">
            <v>0</v>
          </cell>
          <cell r="AO15">
            <v>0</v>
          </cell>
          <cell r="AP15">
            <v>124681.54000000001</v>
          </cell>
          <cell r="AQ15">
            <v>124681.54000000001</v>
          </cell>
        </row>
        <row r="16">
          <cell r="A16">
            <v>9360204</v>
          </cell>
          <cell r="B16" t="str">
            <v>MRKUP ON FIN.AGT.LMM</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A17">
            <v>9360205</v>
          </cell>
          <cell r="B17" t="str">
            <v>MRKUP ON FAFB(SBP)</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28940.42</v>
          </cell>
          <cell r="Z17">
            <v>0</v>
          </cell>
          <cell r="AA17">
            <v>0</v>
          </cell>
          <cell r="AB17">
            <v>0</v>
          </cell>
          <cell r="AC17">
            <v>0</v>
          </cell>
          <cell r="AD17">
            <v>0</v>
          </cell>
          <cell r="AE17">
            <v>0</v>
          </cell>
          <cell r="AF17">
            <v>0</v>
          </cell>
          <cell r="AG17">
            <v>599940.36</v>
          </cell>
          <cell r="AH17">
            <v>0</v>
          </cell>
          <cell r="AI17">
            <v>0</v>
          </cell>
          <cell r="AJ17">
            <v>0</v>
          </cell>
          <cell r="AK17">
            <v>0</v>
          </cell>
          <cell r="AL17">
            <v>0</v>
          </cell>
          <cell r="AM17">
            <v>0</v>
          </cell>
          <cell r="AN17">
            <v>0</v>
          </cell>
          <cell r="AO17">
            <v>0</v>
          </cell>
          <cell r="AP17">
            <v>628880.78</v>
          </cell>
          <cell r="AQ17">
            <v>628880.78</v>
          </cell>
        </row>
        <row r="18">
          <cell r="A18">
            <v>9360206</v>
          </cell>
          <cell r="B18" t="str">
            <v>M/P SPECIAL DEP SBP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row>
        <row r="19">
          <cell r="A19">
            <v>9360207</v>
          </cell>
          <cell r="B19" t="str">
            <v>M/UP ON SBP LTF-EOP</v>
          </cell>
          <cell r="C19">
            <v>73357.149999999994</v>
          </cell>
          <cell r="D19">
            <v>0</v>
          </cell>
          <cell r="E19">
            <v>0</v>
          </cell>
          <cell r="F19">
            <v>0</v>
          </cell>
          <cell r="G19">
            <v>0</v>
          </cell>
          <cell r="H19">
            <v>189041.09</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262398.24</v>
          </cell>
          <cell r="AQ19">
            <v>262398.24</v>
          </cell>
        </row>
        <row r="20">
          <cell r="A20">
            <v>9360301</v>
          </cell>
          <cell r="B20" t="str">
            <v>MARKUP ON DEMAND FIN</v>
          </cell>
          <cell r="C20">
            <v>1339005.42</v>
          </cell>
          <cell r="D20">
            <v>2648460.2999999998</v>
          </cell>
          <cell r="E20">
            <v>737.78</v>
          </cell>
          <cell r="F20">
            <v>0</v>
          </cell>
          <cell r="G20">
            <v>0</v>
          </cell>
          <cell r="H20">
            <v>0</v>
          </cell>
          <cell r="I20">
            <v>0</v>
          </cell>
          <cell r="J20">
            <v>0</v>
          </cell>
          <cell r="K20">
            <v>0</v>
          </cell>
          <cell r="L20">
            <v>0</v>
          </cell>
          <cell r="M20">
            <v>158967.9</v>
          </cell>
          <cell r="N20">
            <v>271721.19</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85922</v>
          </cell>
          <cell r="AE20">
            <v>7206.32</v>
          </cell>
          <cell r="AF20">
            <v>0</v>
          </cell>
          <cell r="AG20">
            <v>0</v>
          </cell>
          <cell r="AH20">
            <v>0</v>
          </cell>
          <cell r="AI20">
            <v>0</v>
          </cell>
          <cell r="AJ20">
            <v>0</v>
          </cell>
          <cell r="AK20">
            <v>0</v>
          </cell>
          <cell r="AL20">
            <v>0</v>
          </cell>
          <cell r="AM20">
            <v>0</v>
          </cell>
          <cell r="AN20">
            <v>0</v>
          </cell>
          <cell r="AO20">
            <v>0</v>
          </cell>
          <cell r="AP20">
            <v>4512020.91</v>
          </cell>
          <cell r="AQ20">
            <v>4512020.91</v>
          </cell>
        </row>
        <row r="21">
          <cell r="A21">
            <v>9360302</v>
          </cell>
          <cell r="B21" t="str">
            <v>MARKUP ON SMALL LOAN</v>
          </cell>
          <cell r="C21">
            <v>0</v>
          </cell>
          <cell r="D21">
            <v>3063.01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3063.01</v>
          </cell>
          <cell r="AQ21">
            <v>3063.01</v>
          </cell>
        </row>
        <row r="22">
          <cell r="A22">
            <v>9360303</v>
          </cell>
          <cell r="B22" t="str">
            <v>MRKUP ON FIX.INV.LNS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3140767.29</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3140767.29</v>
          </cell>
          <cell r="AQ22">
            <v>3140767.29</v>
          </cell>
        </row>
        <row r="23">
          <cell r="A23">
            <v>9360304</v>
          </cell>
          <cell r="B23" t="str">
            <v>MRKUP ON FIN.AGT.IMP</v>
          </cell>
          <cell r="C23">
            <v>134137.92000000001</v>
          </cell>
          <cell r="D23">
            <v>2216958.42</v>
          </cell>
          <cell r="E23">
            <v>0</v>
          </cell>
          <cell r="F23">
            <v>0</v>
          </cell>
          <cell r="G23">
            <v>0</v>
          </cell>
          <cell r="H23">
            <v>12693.99</v>
          </cell>
          <cell r="I23">
            <v>15103.84</v>
          </cell>
          <cell r="J23">
            <v>0</v>
          </cell>
          <cell r="K23">
            <v>0</v>
          </cell>
          <cell r="L23">
            <v>0</v>
          </cell>
          <cell r="M23">
            <v>-110659.19</v>
          </cell>
          <cell r="N23">
            <v>9583.6299999999992</v>
          </cell>
          <cell r="O23">
            <v>0</v>
          </cell>
          <cell r="P23">
            <v>0</v>
          </cell>
          <cell r="Q23">
            <v>0</v>
          </cell>
          <cell r="R23">
            <v>348346.13</v>
          </cell>
          <cell r="S23">
            <v>0</v>
          </cell>
          <cell r="T23">
            <v>601107.85</v>
          </cell>
          <cell r="U23">
            <v>82739.62</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100647.12</v>
          </cell>
          <cell r="AK23">
            <v>0</v>
          </cell>
          <cell r="AL23">
            <v>0</v>
          </cell>
          <cell r="AM23">
            <v>0</v>
          </cell>
          <cell r="AN23">
            <v>0</v>
          </cell>
          <cell r="AO23">
            <v>0</v>
          </cell>
          <cell r="AP23">
            <v>3410659.33</v>
          </cell>
          <cell r="AQ23">
            <v>3410659.33</v>
          </cell>
        </row>
        <row r="24">
          <cell r="A24">
            <v>9360305</v>
          </cell>
          <cell r="B24" t="str">
            <v>MRKUP ON FIN.AGT.TRT</v>
          </cell>
          <cell r="C24">
            <v>1203516.54</v>
          </cell>
          <cell r="D24">
            <v>388576.25</v>
          </cell>
          <cell r="E24">
            <v>0</v>
          </cell>
          <cell r="F24">
            <v>0</v>
          </cell>
          <cell r="G24">
            <v>0</v>
          </cell>
          <cell r="H24">
            <v>0</v>
          </cell>
          <cell r="I24">
            <v>113768.6</v>
          </cell>
          <cell r="J24">
            <v>0</v>
          </cell>
          <cell r="K24">
            <v>-23324.75</v>
          </cell>
          <cell r="L24">
            <v>0</v>
          </cell>
          <cell r="M24">
            <v>127835.99</v>
          </cell>
          <cell r="N24">
            <v>201378.54</v>
          </cell>
          <cell r="O24">
            <v>0</v>
          </cell>
          <cell r="P24">
            <v>0</v>
          </cell>
          <cell r="Q24">
            <v>0</v>
          </cell>
          <cell r="R24">
            <v>248104.11</v>
          </cell>
          <cell r="S24">
            <v>0</v>
          </cell>
          <cell r="T24">
            <v>0</v>
          </cell>
          <cell r="U24">
            <v>0</v>
          </cell>
          <cell r="V24">
            <v>0</v>
          </cell>
          <cell r="W24">
            <v>0</v>
          </cell>
          <cell r="X24">
            <v>0</v>
          </cell>
          <cell r="Y24">
            <v>3329.01</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2263184.29</v>
          </cell>
          <cell r="AQ24">
            <v>2263184.29</v>
          </cell>
        </row>
        <row r="25">
          <cell r="A25">
            <v>9360306</v>
          </cell>
          <cell r="B25" t="str">
            <v>MRKUP ON MAT.ACCEPT</v>
          </cell>
          <cell r="C25">
            <v>2995144.53</v>
          </cell>
          <cell r="D25">
            <v>4577239.24</v>
          </cell>
          <cell r="E25">
            <v>0</v>
          </cell>
          <cell r="F25">
            <v>0</v>
          </cell>
          <cell r="G25">
            <v>0</v>
          </cell>
          <cell r="H25">
            <v>0</v>
          </cell>
          <cell r="I25">
            <v>93873.53</v>
          </cell>
          <cell r="J25">
            <v>0</v>
          </cell>
          <cell r="K25">
            <v>1728416.17</v>
          </cell>
          <cell r="L25">
            <v>0</v>
          </cell>
          <cell r="M25">
            <v>1712146.59</v>
          </cell>
          <cell r="N25">
            <v>0</v>
          </cell>
          <cell r="O25">
            <v>0</v>
          </cell>
          <cell r="P25">
            <v>0</v>
          </cell>
          <cell r="Q25">
            <v>0</v>
          </cell>
          <cell r="R25">
            <v>0</v>
          </cell>
          <cell r="S25">
            <v>0</v>
          </cell>
          <cell r="T25">
            <v>54267.21</v>
          </cell>
          <cell r="U25">
            <v>247516.68</v>
          </cell>
          <cell r="V25">
            <v>0</v>
          </cell>
          <cell r="W25">
            <v>0</v>
          </cell>
          <cell r="X25">
            <v>0</v>
          </cell>
          <cell r="Y25">
            <v>0</v>
          </cell>
          <cell r="Z25">
            <v>0</v>
          </cell>
          <cell r="AA25">
            <v>0</v>
          </cell>
          <cell r="AB25">
            <v>0</v>
          </cell>
          <cell r="AC25">
            <v>0</v>
          </cell>
          <cell r="AD25">
            <v>41092.04</v>
          </cell>
          <cell r="AE25">
            <v>0</v>
          </cell>
          <cell r="AF25">
            <v>0</v>
          </cell>
          <cell r="AG25">
            <v>733235.03</v>
          </cell>
          <cell r="AH25">
            <v>0</v>
          </cell>
          <cell r="AI25">
            <v>0</v>
          </cell>
          <cell r="AJ25">
            <v>25064.81</v>
          </cell>
          <cell r="AK25">
            <v>0</v>
          </cell>
          <cell r="AL25">
            <v>0</v>
          </cell>
          <cell r="AM25">
            <v>0</v>
          </cell>
          <cell r="AN25">
            <v>0</v>
          </cell>
          <cell r="AO25">
            <v>0</v>
          </cell>
          <cell r="AP25">
            <v>12207995.829999998</v>
          </cell>
          <cell r="AQ25">
            <v>12207995.829999998</v>
          </cell>
        </row>
        <row r="26">
          <cell r="A26">
            <v>9360307</v>
          </cell>
          <cell r="B26" t="str">
            <v>MRKUP ON D.F.AGT.LMM</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row>
        <row r="27">
          <cell r="A27">
            <v>9360308</v>
          </cell>
          <cell r="B27" t="str">
            <v>MRKUP ON F.A.P.C.</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427.39</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427.39</v>
          </cell>
          <cell r="AQ27">
            <v>427.39</v>
          </cell>
        </row>
        <row r="28">
          <cell r="A28">
            <v>9360350</v>
          </cell>
          <cell r="B28" t="str">
            <v>M-U SYS DFLT OTHRS</v>
          </cell>
          <cell r="C28">
            <v>1519579.71</v>
          </cell>
          <cell r="D28">
            <v>9398536.5999999996</v>
          </cell>
          <cell r="E28">
            <v>0</v>
          </cell>
          <cell r="F28">
            <v>0</v>
          </cell>
          <cell r="G28">
            <v>0</v>
          </cell>
          <cell r="H28">
            <v>0</v>
          </cell>
          <cell r="I28">
            <v>123116.21</v>
          </cell>
          <cell r="J28">
            <v>0</v>
          </cell>
          <cell r="K28">
            <v>0</v>
          </cell>
          <cell r="L28">
            <v>0</v>
          </cell>
          <cell r="M28">
            <v>0</v>
          </cell>
          <cell r="N28">
            <v>0</v>
          </cell>
          <cell r="O28">
            <v>0</v>
          </cell>
          <cell r="P28">
            <v>0</v>
          </cell>
          <cell r="Q28">
            <v>0</v>
          </cell>
          <cell r="R28">
            <v>0</v>
          </cell>
          <cell r="S28">
            <v>0</v>
          </cell>
          <cell r="T28">
            <v>255037.18</v>
          </cell>
          <cell r="U28">
            <v>0</v>
          </cell>
          <cell r="V28">
            <v>5262511.1399999997</v>
          </cell>
          <cell r="W28">
            <v>0</v>
          </cell>
          <cell r="X28">
            <v>0</v>
          </cell>
          <cell r="Y28">
            <v>759501.27</v>
          </cell>
          <cell r="Z28">
            <v>0</v>
          </cell>
          <cell r="AA28">
            <v>0</v>
          </cell>
          <cell r="AB28">
            <v>0</v>
          </cell>
          <cell r="AC28">
            <v>0</v>
          </cell>
          <cell r="AD28">
            <v>791833.14</v>
          </cell>
          <cell r="AE28">
            <v>0</v>
          </cell>
          <cell r="AF28">
            <v>0</v>
          </cell>
          <cell r="AG28">
            <v>0</v>
          </cell>
          <cell r="AH28">
            <v>0</v>
          </cell>
          <cell r="AI28">
            <v>0</v>
          </cell>
          <cell r="AJ28">
            <v>0</v>
          </cell>
          <cell r="AK28">
            <v>0</v>
          </cell>
          <cell r="AL28">
            <v>0</v>
          </cell>
          <cell r="AM28">
            <v>0</v>
          </cell>
          <cell r="AN28">
            <v>0</v>
          </cell>
          <cell r="AO28">
            <v>0</v>
          </cell>
          <cell r="AP28">
            <v>18110115.25</v>
          </cell>
          <cell r="AQ28">
            <v>18110115.25</v>
          </cell>
        </row>
        <row r="29">
          <cell r="A29">
            <v>9360401</v>
          </cell>
          <cell r="B29" t="str">
            <v>MRKUP ON SDF.PERSONL</v>
          </cell>
          <cell r="C29">
            <v>0</v>
          </cell>
          <cell r="D29">
            <v>0</v>
          </cell>
          <cell r="E29">
            <v>0</v>
          </cell>
          <cell r="F29">
            <v>0</v>
          </cell>
          <cell r="G29">
            <v>0</v>
          </cell>
          <cell r="H29">
            <v>35</v>
          </cell>
          <cell r="I29">
            <v>0</v>
          </cell>
          <cell r="J29">
            <v>0</v>
          </cell>
          <cell r="K29">
            <v>0</v>
          </cell>
          <cell r="L29">
            <v>0</v>
          </cell>
          <cell r="M29">
            <v>42</v>
          </cell>
          <cell r="N29">
            <v>759.56</v>
          </cell>
          <cell r="O29">
            <v>0</v>
          </cell>
          <cell r="P29">
            <v>1706.67</v>
          </cell>
          <cell r="Q29">
            <v>387</v>
          </cell>
          <cell r="R29">
            <v>124</v>
          </cell>
          <cell r="S29">
            <v>0</v>
          </cell>
          <cell r="T29">
            <v>0</v>
          </cell>
          <cell r="U29">
            <v>4687.42</v>
          </cell>
          <cell r="V29">
            <v>0</v>
          </cell>
          <cell r="W29">
            <v>449</v>
          </cell>
          <cell r="X29">
            <v>108</v>
          </cell>
          <cell r="Y29">
            <v>0</v>
          </cell>
          <cell r="Z29">
            <v>0</v>
          </cell>
          <cell r="AA29">
            <v>364.3</v>
          </cell>
          <cell r="AB29">
            <v>0</v>
          </cell>
          <cell r="AC29">
            <v>520</v>
          </cell>
          <cell r="AD29">
            <v>0</v>
          </cell>
          <cell r="AE29">
            <v>0</v>
          </cell>
          <cell r="AF29">
            <v>0</v>
          </cell>
          <cell r="AG29">
            <v>978</v>
          </cell>
          <cell r="AH29">
            <v>0</v>
          </cell>
          <cell r="AI29">
            <v>0</v>
          </cell>
          <cell r="AJ29">
            <v>0</v>
          </cell>
          <cell r="AK29">
            <v>197</v>
          </cell>
          <cell r="AL29">
            <v>0</v>
          </cell>
          <cell r="AM29">
            <v>0</v>
          </cell>
          <cell r="AN29">
            <v>0</v>
          </cell>
          <cell r="AO29">
            <v>0</v>
          </cell>
          <cell r="AP29">
            <v>10357.949999999999</v>
          </cell>
          <cell r="AQ29">
            <v>10357.949999999999</v>
          </cell>
        </row>
        <row r="30">
          <cell r="A30">
            <v>9360402</v>
          </cell>
          <cell r="B30" t="str">
            <v>MRKUP ON SDF.TRANPRT</v>
          </cell>
          <cell r="C30">
            <v>0</v>
          </cell>
          <cell r="D30">
            <v>0</v>
          </cell>
          <cell r="E30">
            <v>0</v>
          </cell>
          <cell r="F30">
            <v>0</v>
          </cell>
          <cell r="G30">
            <v>0</v>
          </cell>
          <cell r="H30">
            <v>0</v>
          </cell>
          <cell r="I30">
            <v>600</v>
          </cell>
          <cell r="J30">
            <v>4093</v>
          </cell>
          <cell r="K30">
            <v>537</v>
          </cell>
          <cell r="L30">
            <v>0</v>
          </cell>
          <cell r="M30">
            <v>0</v>
          </cell>
          <cell r="N30">
            <v>0</v>
          </cell>
          <cell r="O30">
            <v>0</v>
          </cell>
          <cell r="P30">
            <v>0</v>
          </cell>
          <cell r="Q30">
            <v>616</v>
          </cell>
          <cell r="R30">
            <v>1893</v>
          </cell>
          <cell r="S30">
            <v>0</v>
          </cell>
          <cell r="T30">
            <v>0</v>
          </cell>
          <cell r="U30">
            <v>2083</v>
          </cell>
          <cell r="V30">
            <v>0</v>
          </cell>
          <cell r="W30">
            <v>3204</v>
          </cell>
          <cell r="X30">
            <v>1497</v>
          </cell>
          <cell r="Y30">
            <v>0</v>
          </cell>
          <cell r="Z30">
            <v>0</v>
          </cell>
          <cell r="AA30">
            <v>1617</v>
          </cell>
          <cell r="AB30">
            <v>0</v>
          </cell>
          <cell r="AC30">
            <v>1511</v>
          </cell>
          <cell r="AD30">
            <v>0</v>
          </cell>
          <cell r="AE30">
            <v>0</v>
          </cell>
          <cell r="AF30">
            <v>0</v>
          </cell>
          <cell r="AG30">
            <v>0</v>
          </cell>
          <cell r="AH30">
            <v>0</v>
          </cell>
          <cell r="AI30">
            <v>0</v>
          </cell>
          <cell r="AJ30">
            <v>0</v>
          </cell>
          <cell r="AK30">
            <v>0</v>
          </cell>
          <cell r="AL30">
            <v>0</v>
          </cell>
          <cell r="AM30">
            <v>0</v>
          </cell>
          <cell r="AN30">
            <v>0</v>
          </cell>
          <cell r="AO30">
            <v>0</v>
          </cell>
          <cell r="AP30">
            <v>17651</v>
          </cell>
          <cell r="AQ30">
            <v>17651</v>
          </cell>
        </row>
        <row r="31">
          <cell r="A31">
            <v>9360403</v>
          </cell>
          <cell r="B31" t="str">
            <v>MRKUP ON SDF.HOUSE</v>
          </cell>
          <cell r="C31">
            <v>0</v>
          </cell>
          <cell r="D31">
            <v>30759</v>
          </cell>
          <cell r="E31">
            <v>1522</v>
          </cell>
          <cell r="F31">
            <v>0</v>
          </cell>
          <cell r="G31">
            <v>0</v>
          </cell>
          <cell r="H31">
            <v>0</v>
          </cell>
          <cell r="I31">
            <v>3698</v>
          </cell>
          <cell r="J31">
            <v>0</v>
          </cell>
          <cell r="K31">
            <v>3765</v>
          </cell>
          <cell r="L31">
            <v>0</v>
          </cell>
          <cell r="M31">
            <v>0</v>
          </cell>
          <cell r="N31">
            <v>0</v>
          </cell>
          <cell r="O31">
            <v>0</v>
          </cell>
          <cell r="P31">
            <v>0</v>
          </cell>
          <cell r="Q31">
            <v>0</v>
          </cell>
          <cell r="R31">
            <v>1263</v>
          </cell>
          <cell r="S31">
            <v>0</v>
          </cell>
          <cell r="T31">
            <v>1945</v>
          </cell>
          <cell r="U31">
            <v>0</v>
          </cell>
          <cell r="V31">
            <v>0</v>
          </cell>
          <cell r="W31">
            <v>14293</v>
          </cell>
          <cell r="X31">
            <v>0</v>
          </cell>
          <cell r="Y31">
            <v>0</v>
          </cell>
          <cell r="Z31">
            <v>0</v>
          </cell>
          <cell r="AA31">
            <v>2839</v>
          </cell>
          <cell r="AB31">
            <v>4373</v>
          </cell>
          <cell r="AC31">
            <v>2384</v>
          </cell>
          <cell r="AD31">
            <v>0</v>
          </cell>
          <cell r="AE31">
            <v>0</v>
          </cell>
          <cell r="AF31">
            <v>2500</v>
          </cell>
          <cell r="AG31">
            <v>4470</v>
          </cell>
          <cell r="AH31">
            <v>0</v>
          </cell>
          <cell r="AI31">
            <v>0</v>
          </cell>
          <cell r="AJ31">
            <v>0</v>
          </cell>
          <cell r="AK31">
            <v>3542</v>
          </cell>
          <cell r="AL31">
            <v>0</v>
          </cell>
          <cell r="AM31">
            <v>0</v>
          </cell>
          <cell r="AN31">
            <v>0</v>
          </cell>
          <cell r="AO31">
            <v>0</v>
          </cell>
          <cell r="AP31">
            <v>77353</v>
          </cell>
          <cell r="AQ31">
            <v>77353</v>
          </cell>
        </row>
        <row r="32">
          <cell r="A32">
            <v>9360404</v>
          </cell>
          <cell r="B32" t="str">
            <v>MRKUP ON SDF.OTHERS</v>
          </cell>
          <cell r="C32">
            <v>0</v>
          </cell>
          <cell r="D32">
            <v>3060.94</v>
          </cell>
          <cell r="E32">
            <v>155</v>
          </cell>
          <cell r="F32">
            <v>0</v>
          </cell>
          <cell r="G32">
            <v>270</v>
          </cell>
          <cell r="H32">
            <v>0</v>
          </cell>
          <cell r="I32">
            <v>0</v>
          </cell>
          <cell r="J32">
            <v>0</v>
          </cell>
          <cell r="K32">
            <v>194</v>
          </cell>
          <cell r="L32">
            <v>0</v>
          </cell>
          <cell r="M32">
            <v>0</v>
          </cell>
          <cell r="N32">
            <v>0</v>
          </cell>
          <cell r="O32">
            <v>0</v>
          </cell>
          <cell r="P32">
            <v>0</v>
          </cell>
          <cell r="Q32">
            <v>0</v>
          </cell>
          <cell r="R32">
            <v>242</v>
          </cell>
          <cell r="S32">
            <v>0</v>
          </cell>
          <cell r="T32">
            <v>1393</v>
          </cell>
          <cell r="U32">
            <v>18658</v>
          </cell>
          <cell r="V32">
            <v>29082</v>
          </cell>
          <cell r="W32">
            <v>3.65</v>
          </cell>
          <cell r="X32">
            <v>0</v>
          </cell>
          <cell r="Y32">
            <v>1612</v>
          </cell>
          <cell r="Z32">
            <v>0</v>
          </cell>
          <cell r="AA32">
            <v>0</v>
          </cell>
          <cell r="AB32">
            <v>207</v>
          </cell>
          <cell r="AC32">
            <v>0</v>
          </cell>
          <cell r="AD32">
            <v>0</v>
          </cell>
          <cell r="AE32">
            <v>0</v>
          </cell>
          <cell r="AF32">
            <v>502</v>
          </cell>
          <cell r="AG32">
            <v>0</v>
          </cell>
          <cell r="AH32">
            <v>0</v>
          </cell>
          <cell r="AI32">
            <v>0</v>
          </cell>
          <cell r="AJ32">
            <v>0</v>
          </cell>
          <cell r="AK32">
            <v>0</v>
          </cell>
          <cell r="AL32">
            <v>0</v>
          </cell>
          <cell r="AM32">
            <v>0</v>
          </cell>
          <cell r="AN32">
            <v>0</v>
          </cell>
          <cell r="AO32">
            <v>0</v>
          </cell>
          <cell r="AP32">
            <v>55379.590000000004</v>
          </cell>
          <cell r="AQ32">
            <v>55379.590000000004</v>
          </cell>
        </row>
        <row r="33">
          <cell r="A33">
            <v>9360450</v>
          </cell>
          <cell r="B33" t="str">
            <v>MARKUP CONSUMER FINANCE</v>
          </cell>
          <cell r="C33">
            <v>369</v>
          </cell>
          <cell r="D33">
            <v>509</v>
          </cell>
          <cell r="E33">
            <v>-4613</v>
          </cell>
          <cell r="F33">
            <v>-19959</v>
          </cell>
          <cell r="G33">
            <v>448</v>
          </cell>
          <cell r="H33">
            <v>253</v>
          </cell>
          <cell r="I33">
            <v>-5201</v>
          </cell>
          <cell r="J33">
            <v>0</v>
          </cell>
          <cell r="K33">
            <v>2880</v>
          </cell>
          <cell r="L33">
            <v>0</v>
          </cell>
          <cell r="M33">
            <v>0</v>
          </cell>
          <cell r="N33">
            <v>-47859</v>
          </cell>
          <cell r="O33">
            <v>0</v>
          </cell>
          <cell r="P33">
            <v>4569</v>
          </cell>
          <cell r="Q33">
            <v>464</v>
          </cell>
          <cell r="R33">
            <v>0</v>
          </cell>
          <cell r="S33">
            <v>843</v>
          </cell>
          <cell r="T33">
            <v>893</v>
          </cell>
          <cell r="U33">
            <v>316</v>
          </cell>
          <cell r="V33">
            <v>0</v>
          </cell>
          <cell r="W33">
            <v>0</v>
          </cell>
          <cell r="X33">
            <v>327</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-65761</v>
          </cell>
          <cell r="AQ33">
            <v>-65761</v>
          </cell>
        </row>
        <row r="34">
          <cell r="A34">
            <v>9360451</v>
          </cell>
          <cell r="B34" t="str">
            <v>MARK UP PERSONAL LOAN</v>
          </cell>
          <cell r="C34">
            <v>0</v>
          </cell>
          <cell r="D34">
            <v>1967</v>
          </cell>
          <cell r="E34">
            <v>-14752</v>
          </cell>
          <cell r="F34">
            <v>-48384</v>
          </cell>
          <cell r="G34">
            <v>0</v>
          </cell>
          <cell r="H34">
            <v>1757</v>
          </cell>
          <cell r="I34">
            <v>9090</v>
          </cell>
          <cell r="J34">
            <v>360</v>
          </cell>
          <cell r="K34">
            <v>9008</v>
          </cell>
          <cell r="L34">
            <v>0</v>
          </cell>
          <cell r="M34">
            <v>862</v>
          </cell>
          <cell r="N34">
            <v>-23255</v>
          </cell>
          <cell r="O34">
            <v>112</v>
          </cell>
          <cell r="P34">
            <v>15937</v>
          </cell>
          <cell r="Q34">
            <v>0</v>
          </cell>
          <cell r="R34">
            <v>0</v>
          </cell>
          <cell r="S34">
            <v>1398</v>
          </cell>
          <cell r="T34">
            <v>685</v>
          </cell>
          <cell r="U34">
            <v>5288.14</v>
          </cell>
          <cell r="V34">
            <v>0</v>
          </cell>
          <cell r="W34">
            <v>0</v>
          </cell>
          <cell r="X34">
            <v>0</v>
          </cell>
          <cell r="Y34">
            <v>0</v>
          </cell>
          <cell r="Z34">
            <v>11719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-28207.86</v>
          </cell>
          <cell r="AQ34">
            <v>-28207.86</v>
          </cell>
        </row>
        <row r="35">
          <cell r="A35">
            <v>9360452</v>
          </cell>
          <cell r="B35" t="str">
            <v>MRKUP ON CAR FINANCE</v>
          </cell>
          <cell r="C35">
            <v>-37306</v>
          </cell>
          <cell r="D35">
            <v>8905</v>
          </cell>
          <cell r="E35">
            <v>6282</v>
          </cell>
          <cell r="F35">
            <v>0</v>
          </cell>
          <cell r="G35">
            <v>9256.7800000000007</v>
          </cell>
          <cell r="H35">
            <v>0</v>
          </cell>
          <cell r="I35">
            <v>35296</v>
          </cell>
          <cell r="J35">
            <v>0</v>
          </cell>
          <cell r="K35">
            <v>2755</v>
          </cell>
          <cell r="L35">
            <v>0</v>
          </cell>
          <cell r="M35">
            <v>0</v>
          </cell>
          <cell r="N35">
            <v>52874</v>
          </cell>
          <cell r="O35">
            <v>0</v>
          </cell>
          <cell r="P35">
            <v>0</v>
          </cell>
          <cell r="Q35">
            <v>42021</v>
          </cell>
          <cell r="R35">
            <v>4335</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124418.78</v>
          </cell>
          <cell r="AQ35">
            <v>124418.78</v>
          </cell>
        </row>
        <row r="36">
          <cell r="A36">
            <v>9360453</v>
          </cell>
          <cell r="B36" t="str">
            <v>MARKUP ON HOUSE FINANCE</v>
          </cell>
          <cell r="C36">
            <v>112178</v>
          </cell>
          <cell r="D36">
            <v>50008</v>
          </cell>
          <cell r="E36">
            <v>0</v>
          </cell>
          <cell r="F36">
            <v>0</v>
          </cell>
          <cell r="G36">
            <v>0</v>
          </cell>
          <cell r="H36">
            <v>-104085</v>
          </cell>
          <cell r="I36">
            <v>0</v>
          </cell>
          <cell r="J36">
            <v>0</v>
          </cell>
          <cell r="K36">
            <v>0</v>
          </cell>
          <cell r="L36">
            <v>0</v>
          </cell>
          <cell r="M36">
            <v>0</v>
          </cell>
          <cell r="N36">
            <v>9113</v>
          </cell>
          <cell r="O36">
            <v>0</v>
          </cell>
          <cell r="P36">
            <v>54140</v>
          </cell>
          <cell r="Q36">
            <v>84589</v>
          </cell>
          <cell r="R36">
            <v>0</v>
          </cell>
          <cell r="S36">
            <v>0</v>
          </cell>
          <cell r="T36">
            <v>3900</v>
          </cell>
          <cell r="U36">
            <v>11418</v>
          </cell>
          <cell r="V36">
            <v>0</v>
          </cell>
          <cell r="W36">
            <v>0</v>
          </cell>
          <cell r="X36">
            <v>9272</v>
          </cell>
          <cell r="Y36">
            <v>0</v>
          </cell>
          <cell r="Z36">
            <v>181396</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411929</v>
          </cell>
          <cell r="AQ36">
            <v>411929</v>
          </cell>
        </row>
        <row r="37">
          <cell r="A37">
            <v>9360454</v>
          </cell>
          <cell r="B37" t="str">
            <v>PROCESSING FEE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61500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61500</v>
          </cell>
          <cell r="AQ37">
            <v>61500</v>
          </cell>
        </row>
        <row r="38">
          <cell r="A38">
            <v>9360455</v>
          </cell>
          <cell r="B38" t="str">
            <v>INCOME LEASE OPS.</v>
          </cell>
          <cell r="C38">
            <v>1090380</v>
          </cell>
          <cell r="D38">
            <v>1536382</v>
          </cell>
          <cell r="E38">
            <v>0</v>
          </cell>
          <cell r="F38">
            <v>0</v>
          </cell>
          <cell r="G38">
            <v>78096</v>
          </cell>
          <cell r="H38">
            <v>58098</v>
          </cell>
          <cell r="I38">
            <v>244805</v>
          </cell>
          <cell r="J38">
            <v>0</v>
          </cell>
          <cell r="K38">
            <v>284583</v>
          </cell>
          <cell r="L38">
            <v>3759095</v>
          </cell>
          <cell r="M38">
            <v>50350</v>
          </cell>
          <cell r="N38">
            <v>9017</v>
          </cell>
          <cell r="O38">
            <v>0</v>
          </cell>
          <cell r="P38">
            <v>11946</v>
          </cell>
          <cell r="Q38">
            <v>120468</v>
          </cell>
          <cell r="R38">
            <v>9017</v>
          </cell>
          <cell r="S38">
            <v>0</v>
          </cell>
          <cell r="T38">
            <v>284499</v>
          </cell>
          <cell r="U38">
            <v>1420554</v>
          </cell>
          <cell r="V38">
            <v>0</v>
          </cell>
          <cell r="W38">
            <v>0</v>
          </cell>
          <cell r="X38">
            <v>89966</v>
          </cell>
          <cell r="Y38">
            <v>14250</v>
          </cell>
          <cell r="Z38">
            <v>0</v>
          </cell>
          <cell r="AA38">
            <v>0</v>
          </cell>
          <cell r="AB38">
            <v>0</v>
          </cell>
          <cell r="AC38">
            <v>0</v>
          </cell>
          <cell r="AD38">
            <v>0</v>
          </cell>
          <cell r="AE38">
            <v>0</v>
          </cell>
          <cell r="AF38">
            <v>0</v>
          </cell>
          <cell r="AG38">
            <v>0</v>
          </cell>
          <cell r="AH38">
            <v>0</v>
          </cell>
          <cell r="AI38">
            <v>0</v>
          </cell>
          <cell r="AJ38">
            <v>0</v>
          </cell>
          <cell r="AK38">
            <v>0</v>
          </cell>
          <cell r="AL38">
            <v>12776</v>
          </cell>
          <cell r="AM38">
            <v>0</v>
          </cell>
          <cell r="AN38">
            <v>0</v>
          </cell>
          <cell r="AO38">
            <v>0</v>
          </cell>
          <cell r="AP38">
            <v>9074282</v>
          </cell>
          <cell r="AQ38">
            <v>9074282</v>
          </cell>
        </row>
        <row r="39">
          <cell r="A39">
            <v>9360501</v>
          </cell>
          <cell r="B39" t="str">
            <v>MRKUP ON CALL MNY BK</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55479.46</v>
          </cell>
          <cell r="AO39">
            <v>0</v>
          </cell>
          <cell r="AP39">
            <v>55479.46</v>
          </cell>
          <cell r="AQ39">
            <v>0</v>
          </cell>
        </row>
        <row r="40">
          <cell r="A40">
            <v>9360502</v>
          </cell>
          <cell r="B40" t="str">
            <v>MRKUP ON FIN.TO BANK</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row>
        <row r="41">
          <cell r="A41">
            <v>9360503</v>
          </cell>
          <cell r="B41" t="str">
            <v>PROFIT ON NOSTRO A/C</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667713.63</v>
          </cell>
          <cell r="AO41">
            <v>0</v>
          </cell>
          <cell r="AP41">
            <v>667713.63</v>
          </cell>
          <cell r="AQ41">
            <v>0</v>
          </cell>
        </row>
        <row r="42">
          <cell r="A42">
            <v>9360601</v>
          </cell>
          <cell r="B42" t="str">
            <v>MARKUP ON FAFB</v>
          </cell>
          <cell r="C42">
            <v>17580</v>
          </cell>
          <cell r="D42">
            <v>31672.18</v>
          </cell>
          <cell r="E42">
            <v>0</v>
          </cell>
          <cell r="F42">
            <v>0</v>
          </cell>
          <cell r="G42">
            <v>0</v>
          </cell>
          <cell r="H42">
            <v>0</v>
          </cell>
          <cell r="I42">
            <v>0</v>
          </cell>
          <cell r="J42">
            <v>0</v>
          </cell>
          <cell r="K42">
            <v>14406.78</v>
          </cell>
          <cell r="L42">
            <v>0</v>
          </cell>
          <cell r="M42">
            <v>133754</v>
          </cell>
          <cell r="N42">
            <v>0</v>
          </cell>
          <cell r="O42">
            <v>0</v>
          </cell>
          <cell r="P42">
            <v>0</v>
          </cell>
          <cell r="Q42">
            <v>0</v>
          </cell>
          <cell r="R42">
            <v>0</v>
          </cell>
          <cell r="S42">
            <v>0</v>
          </cell>
          <cell r="T42">
            <v>0</v>
          </cell>
          <cell r="U42">
            <v>0</v>
          </cell>
          <cell r="V42">
            <v>0</v>
          </cell>
          <cell r="W42">
            <v>0</v>
          </cell>
          <cell r="X42">
            <v>801687</v>
          </cell>
          <cell r="Y42">
            <v>0</v>
          </cell>
          <cell r="Z42">
            <v>0</v>
          </cell>
          <cell r="AA42">
            <v>0</v>
          </cell>
          <cell r="AB42">
            <v>0</v>
          </cell>
          <cell r="AC42">
            <v>0</v>
          </cell>
          <cell r="AD42">
            <v>53530.01</v>
          </cell>
          <cell r="AE42">
            <v>0</v>
          </cell>
          <cell r="AF42">
            <v>0</v>
          </cell>
          <cell r="AG42">
            <v>164173.35</v>
          </cell>
          <cell r="AH42">
            <v>0</v>
          </cell>
          <cell r="AI42">
            <v>0</v>
          </cell>
          <cell r="AJ42">
            <v>0</v>
          </cell>
          <cell r="AK42">
            <v>0</v>
          </cell>
          <cell r="AL42">
            <v>0</v>
          </cell>
          <cell r="AM42">
            <v>0</v>
          </cell>
          <cell r="AN42">
            <v>0</v>
          </cell>
          <cell r="AO42">
            <v>0</v>
          </cell>
          <cell r="AP42">
            <v>1216803.32</v>
          </cell>
          <cell r="AQ42">
            <v>1216803.32</v>
          </cell>
        </row>
        <row r="43">
          <cell r="A43">
            <v>9360602</v>
          </cell>
          <cell r="B43" t="str">
            <v>MARKUP ON FBP</v>
          </cell>
          <cell r="C43">
            <v>0</v>
          </cell>
          <cell r="D43">
            <v>2359</v>
          </cell>
          <cell r="E43">
            <v>0</v>
          </cell>
          <cell r="F43">
            <v>0</v>
          </cell>
          <cell r="G43">
            <v>0</v>
          </cell>
          <cell r="H43">
            <v>0</v>
          </cell>
          <cell r="I43">
            <v>0</v>
          </cell>
          <cell r="J43">
            <v>0</v>
          </cell>
          <cell r="K43">
            <v>408849</v>
          </cell>
          <cell r="L43">
            <v>0</v>
          </cell>
          <cell r="M43">
            <v>0</v>
          </cell>
          <cell r="N43">
            <v>0</v>
          </cell>
          <cell r="O43">
            <v>0</v>
          </cell>
          <cell r="P43">
            <v>0</v>
          </cell>
          <cell r="Q43">
            <v>0</v>
          </cell>
          <cell r="R43">
            <v>0</v>
          </cell>
          <cell r="S43">
            <v>0</v>
          </cell>
          <cell r="T43">
            <v>0</v>
          </cell>
          <cell r="U43">
            <v>0</v>
          </cell>
          <cell r="V43">
            <v>0</v>
          </cell>
          <cell r="W43">
            <v>0</v>
          </cell>
          <cell r="X43">
            <v>0</v>
          </cell>
          <cell r="Y43">
            <v>83913</v>
          </cell>
          <cell r="Z43">
            <v>0</v>
          </cell>
          <cell r="AA43">
            <v>0</v>
          </cell>
          <cell r="AB43">
            <v>0</v>
          </cell>
          <cell r="AC43">
            <v>0</v>
          </cell>
          <cell r="AD43">
            <v>311360</v>
          </cell>
          <cell r="AE43">
            <v>0</v>
          </cell>
          <cell r="AF43">
            <v>0</v>
          </cell>
          <cell r="AG43">
            <v>0</v>
          </cell>
          <cell r="AH43">
            <v>0</v>
          </cell>
          <cell r="AI43">
            <v>0</v>
          </cell>
          <cell r="AJ43">
            <v>0</v>
          </cell>
          <cell r="AK43">
            <v>0</v>
          </cell>
          <cell r="AL43">
            <v>0</v>
          </cell>
          <cell r="AM43">
            <v>0</v>
          </cell>
          <cell r="AN43">
            <v>0</v>
          </cell>
          <cell r="AO43">
            <v>0</v>
          </cell>
          <cell r="AP43">
            <v>806481</v>
          </cell>
          <cell r="AQ43">
            <v>806481</v>
          </cell>
        </row>
        <row r="44">
          <cell r="A44">
            <v>9360603</v>
          </cell>
          <cell r="B44" t="str">
            <v>MARKUP ON PAD</v>
          </cell>
          <cell r="C44">
            <v>681381.07</v>
          </cell>
          <cell r="D44">
            <v>7558240.2199999997</v>
          </cell>
          <cell r="E44">
            <v>0</v>
          </cell>
          <cell r="F44">
            <v>0</v>
          </cell>
          <cell r="G44">
            <v>0</v>
          </cell>
          <cell r="H44">
            <v>360767.99</v>
          </cell>
          <cell r="I44">
            <v>86587.11</v>
          </cell>
          <cell r="J44">
            <v>0</v>
          </cell>
          <cell r="K44">
            <v>40362.29</v>
          </cell>
          <cell r="L44">
            <v>0</v>
          </cell>
          <cell r="M44">
            <v>1122891.49</v>
          </cell>
          <cell r="N44">
            <v>141787.79999999999</v>
          </cell>
          <cell r="O44">
            <v>46622.080000000002</v>
          </cell>
          <cell r="P44">
            <v>3003.49</v>
          </cell>
          <cell r="Q44">
            <v>541.20000000000005</v>
          </cell>
          <cell r="R44">
            <v>204558.69</v>
          </cell>
          <cell r="S44">
            <v>0</v>
          </cell>
          <cell r="T44">
            <v>64013.31</v>
          </cell>
          <cell r="U44">
            <v>0.62</v>
          </cell>
          <cell r="V44">
            <v>0</v>
          </cell>
          <cell r="W44">
            <v>0</v>
          </cell>
          <cell r="X44">
            <v>0</v>
          </cell>
          <cell r="Y44">
            <v>11430.14</v>
          </cell>
          <cell r="Z44">
            <v>0</v>
          </cell>
          <cell r="AA44">
            <v>0</v>
          </cell>
          <cell r="AB44">
            <v>0</v>
          </cell>
          <cell r="AC44">
            <v>0</v>
          </cell>
          <cell r="AD44">
            <v>1512.57</v>
          </cell>
          <cell r="AE44">
            <v>0</v>
          </cell>
          <cell r="AF44">
            <v>0</v>
          </cell>
          <cell r="AG44">
            <v>0</v>
          </cell>
          <cell r="AH44">
            <v>0</v>
          </cell>
          <cell r="AI44">
            <v>0</v>
          </cell>
          <cell r="AJ44">
            <v>23726.92</v>
          </cell>
          <cell r="AK44">
            <v>0</v>
          </cell>
          <cell r="AL44">
            <v>0</v>
          </cell>
          <cell r="AM44">
            <v>0</v>
          </cell>
          <cell r="AN44">
            <v>0</v>
          </cell>
          <cell r="AO44">
            <v>0</v>
          </cell>
          <cell r="AP44">
            <v>10347426.989999998</v>
          </cell>
          <cell r="AQ44">
            <v>10347426.989999998</v>
          </cell>
        </row>
        <row r="45">
          <cell r="A45">
            <v>9360604</v>
          </cell>
          <cell r="B45" t="str">
            <v>MARKUP ON IBP</v>
          </cell>
          <cell r="C45">
            <v>726886.58</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726886.58</v>
          </cell>
          <cell r="AQ45">
            <v>726886.58</v>
          </cell>
        </row>
        <row r="46">
          <cell r="A46">
            <v>9360605</v>
          </cell>
          <cell r="B46" t="str">
            <v>MARKUP ON LBD</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row>
        <row r="47">
          <cell r="A47">
            <v>9360701</v>
          </cell>
          <cell r="B47" t="str">
            <v>PROFIT ON FIB</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A48">
            <v>9360702</v>
          </cell>
          <cell r="B48" t="str">
            <v>PROFIT ON OTH.INVEST</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row>
        <row r="49">
          <cell r="A49">
            <v>9360703</v>
          </cell>
          <cell r="B49" t="str">
            <v>PROFIT ON REPO FIB</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A50">
            <v>9360704</v>
          </cell>
          <cell r="B50" t="str">
            <v>PROFIT ON REP T.BILL</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5992867</v>
          </cell>
          <cell r="AO50">
            <v>0</v>
          </cell>
          <cell r="AP50">
            <v>5992867</v>
          </cell>
          <cell r="AQ50">
            <v>0</v>
          </cell>
        </row>
        <row r="51">
          <cell r="A51">
            <v>9360705</v>
          </cell>
          <cell r="B51" t="str">
            <v>DISCOUNT ERN. ON T.B</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row>
        <row r="52">
          <cell r="A52">
            <v>9360706</v>
          </cell>
          <cell r="B52" t="str">
            <v>PROFIT ON STFB</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row r="53">
          <cell r="A53">
            <v>9360707</v>
          </cell>
          <cell r="B53" t="str">
            <v>PROFIT ON REPO STFB</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A54">
            <v>9360709</v>
          </cell>
          <cell r="B54" t="str">
            <v>PROFIT ON INVST PIB</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row>
        <row r="55">
          <cell r="A55">
            <v>9360711</v>
          </cell>
          <cell r="B55" t="str">
            <v>PROFIT ON PIB REPO</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594960</v>
          </cell>
          <cell r="AO55">
            <v>0</v>
          </cell>
          <cell r="AP55">
            <v>594960</v>
          </cell>
          <cell r="AQ55">
            <v>0</v>
          </cell>
        </row>
        <row r="56">
          <cell r="A56">
            <v>9360712</v>
          </cell>
          <cell r="B56" t="str">
            <v>DISC ON PIB</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row>
        <row r="57">
          <cell r="A57">
            <v>9360713</v>
          </cell>
          <cell r="B57" t="str">
            <v>INC ON COM OPERATION</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A58">
            <v>9360714</v>
          </cell>
          <cell r="B58" t="str">
            <v>PROFIT ON TFCS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row>
        <row r="59">
          <cell r="A59">
            <v>9360715</v>
          </cell>
          <cell r="B59" t="str">
            <v>PROFIT ON BONDS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row>
        <row r="60">
          <cell r="A60">
            <v>9360716</v>
          </cell>
          <cell r="B60" t="str">
            <v>PROFIR ON REPO BONDS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row>
        <row r="61">
          <cell r="A61">
            <v>9360717</v>
          </cell>
          <cell r="B61" t="str">
            <v>PRT. OTHER INV-clean</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6296744</v>
          </cell>
          <cell r="AO61">
            <v>0</v>
          </cell>
          <cell r="AP61">
            <v>6296744</v>
          </cell>
          <cell r="AQ61">
            <v>0</v>
          </cell>
        </row>
        <row r="62">
          <cell r="A62">
            <v>9360719</v>
          </cell>
          <cell r="B62" t="str">
            <v>INCOME FIN A/G SHARES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row>
        <row r="63">
          <cell r="A63">
            <v>9360801</v>
          </cell>
          <cell r="B63" t="str">
            <v>COMM. ON L/C'S IMPRT</v>
          </cell>
          <cell r="C63">
            <v>245442.69</v>
          </cell>
          <cell r="D63">
            <v>499628.46</v>
          </cell>
          <cell r="E63">
            <v>0</v>
          </cell>
          <cell r="F63">
            <v>0</v>
          </cell>
          <cell r="G63">
            <v>0</v>
          </cell>
          <cell r="H63">
            <v>48516</v>
          </cell>
          <cell r="I63">
            <v>75448.92</v>
          </cell>
          <cell r="J63">
            <v>40616</v>
          </cell>
          <cell r="K63">
            <v>6127.18</v>
          </cell>
          <cell r="L63">
            <v>0</v>
          </cell>
          <cell r="M63">
            <v>167097.79999999999</v>
          </cell>
          <cell r="N63">
            <v>4276.42</v>
          </cell>
          <cell r="O63">
            <v>0</v>
          </cell>
          <cell r="P63">
            <v>1250</v>
          </cell>
          <cell r="Q63">
            <v>0</v>
          </cell>
          <cell r="R63">
            <v>122590.24</v>
          </cell>
          <cell r="S63">
            <v>0</v>
          </cell>
          <cell r="T63">
            <v>11922.37</v>
          </cell>
          <cell r="U63">
            <v>31176.83</v>
          </cell>
          <cell r="V63">
            <v>0</v>
          </cell>
          <cell r="W63">
            <v>0</v>
          </cell>
          <cell r="X63">
            <v>4124.5</v>
          </cell>
          <cell r="Y63">
            <v>6408.75</v>
          </cell>
          <cell r="Z63">
            <v>0</v>
          </cell>
          <cell r="AA63">
            <v>0</v>
          </cell>
          <cell r="AB63">
            <v>0</v>
          </cell>
          <cell r="AC63">
            <v>0</v>
          </cell>
          <cell r="AD63">
            <v>2064.61</v>
          </cell>
          <cell r="AE63">
            <v>0</v>
          </cell>
          <cell r="AF63">
            <v>0</v>
          </cell>
          <cell r="AG63">
            <v>0</v>
          </cell>
          <cell r="AH63">
            <v>0</v>
          </cell>
          <cell r="AI63">
            <v>0</v>
          </cell>
          <cell r="AJ63">
            <v>18047.88</v>
          </cell>
          <cell r="AK63">
            <v>0</v>
          </cell>
          <cell r="AL63">
            <v>0</v>
          </cell>
          <cell r="AM63">
            <v>500</v>
          </cell>
          <cell r="AN63">
            <v>0</v>
          </cell>
          <cell r="AO63">
            <v>0</v>
          </cell>
          <cell r="AP63">
            <v>1285238.6500000001</v>
          </cell>
          <cell r="AQ63">
            <v>1285238.6500000001</v>
          </cell>
        </row>
        <row r="64">
          <cell r="A64">
            <v>9360802</v>
          </cell>
          <cell r="B64" t="str">
            <v>COMM. ON L/C'S EXPRT</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A65">
            <v>9360803</v>
          </cell>
          <cell r="B65" t="str">
            <v>COMM. ON L/C'S LOCAL</v>
          </cell>
          <cell r="C65">
            <v>124155.1</v>
          </cell>
          <cell r="D65">
            <v>32913.86</v>
          </cell>
          <cell r="E65">
            <v>0</v>
          </cell>
          <cell r="F65">
            <v>0</v>
          </cell>
          <cell r="G65">
            <v>0</v>
          </cell>
          <cell r="H65">
            <v>0</v>
          </cell>
          <cell r="I65">
            <v>0</v>
          </cell>
          <cell r="J65">
            <v>0</v>
          </cell>
          <cell r="K65">
            <v>0</v>
          </cell>
          <cell r="L65">
            <v>0</v>
          </cell>
          <cell r="M65">
            <v>0</v>
          </cell>
          <cell r="N65">
            <v>0</v>
          </cell>
          <cell r="O65">
            <v>19910</v>
          </cell>
          <cell r="P65">
            <v>0</v>
          </cell>
          <cell r="Q65">
            <v>0</v>
          </cell>
          <cell r="R65">
            <v>0</v>
          </cell>
          <cell r="S65">
            <v>0</v>
          </cell>
          <cell r="T65">
            <v>0</v>
          </cell>
          <cell r="U65">
            <v>8292</v>
          </cell>
          <cell r="V65">
            <v>0</v>
          </cell>
          <cell r="W65">
            <v>0</v>
          </cell>
          <cell r="X65">
            <v>0</v>
          </cell>
          <cell r="Y65">
            <v>0</v>
          </cell>
          <cell r="Z65">
            <v>0</v>
          </cell>
          <cell r="AA65">
            <v>0</v>
          </cell>
          <cell r="AB65">
            <v>0</v>
          </cell>
          <cell r="AC65">
            <v>0</v>
          </cell>
          <cell r="AD65">
            <v>14958.75</v>
          </cell>
          <cell r="AE65">
            <v>0</v>
          </cell>
          <cell r="AF65">
            <v>0</v>
          </cell>
          <cell r="AG65">
            <v>41045.879999999997</v>
          </cell>
          <cell r="AH65">
            <v>0</v>
          </cell>
          <cell r="AI65">
            <v>0</v>
          </cell>
          <cell r="AJ65">
            <v>0</v>
          </cell>
          <cell r="AK65">
            <v>0</v>
          </cell>
          <cell r="AL65">
            <v>0</v>
          </cell>
          <cell r="AM65">
            <v>0</v>
          </cell>
          <cell r="AN65">
            <v>0</v>
          </cell>
          <cell r="AO65">
            <v>0</v>
          </cell>
          <cell r="AP65">
            <v>241275.59000000003</v>
          </cell>
          <cell r="AQ65">
            <v>241275.59000000003</v>
          </cell>
        </row>
        <row r="66">
          <cell r="A66">
            <v>9360804</v>
          </cell>
          <cell r="B66" t="str">
            <v>COMM. ON GUARENTEES</v>
          </cell>
          <cell r="C66">
            <v>37232.269999999997</v>
          </cell>
          <cell r="D66">
            <v>3625377.99</v>
          </cell>
          <cell r="E66">
            <v>585</v>
          </cell>
          <cell r="F66">
            <v>0</v>
          </cell>
          <cell r="G66">
            <v>0</v>
          </cell>
          <cell r="H66">
            <v>353518.5</v>
          </cell>
          <cell r="I66">
            <v>1406.25</v>
          </cell>
          <cell r="J66">
            <v>3800</v>
          </cell>
          <cell r="K66">
            <v>0</v>
          </cell>
          <cell r="L66">
            <v>0</v>
          </cell>
          <cell r="M66">
            <v>4500</v>
          </cell>
          <cell r="N66">
            <v>50500</v>
          </cell>
          <cell r="O66">
            <v>4536.1499999999996</v>
          </cell>
          <cell r="P66">
            <v>0</v>
          </cell>
          <cell r="Q66">
            <v>1534</v>
          </cell>
          <cell r="R66">
            <v>0</v>
          </cell>
          <cell r="S66">
            <v>0</v>
          </cell>
          <cell r="T66">
            <v>0</v>
          </cell>
          <cell r="U66">
            <v>272</v>
          </cell>
          <cell r="V66">
            <v>0</v>
          </cell>
          <cell r="W66">
            <v>0</v>
          </cell>
          <cell r="X66">
            <v>0</v>
          </cell>
          <cell r="Y66">
            <v>273</v>
          </cell>
          <cell r="Z66">
            <v>0</v>
          </cell>
          <cell r="AA66">
            <v>500</v>
          </cell>
          <cell r="AB66">
            <v>0</v>
          </cell>
          <cell r="AC66">
            <v>0</v>
          </cell>
          <cell r="AD66">
            <v>0</v>
          </cell>
          <cell r="AE66">
            <v>16000</v>
          </cell>
          <cell r="AF66">
            <v>0</v>
          </cell>
          <cell r="AG66">
            <v>0</v>
          </cell>
          <cell r="AH66">
            <v>0</v>
          </cell>
          <cell r="AI66">
            <v>0</v>
          </cell>
          <cell r="AJ66">
            <v>22030.28</v>
          </cell>
          <cell r="AK66">
            <v>0</v>
          </cell>
          <cell r="AL66">
            <v>0</v>
          </cell>
          <cell r="AM66">
            <v>0</v>
          </cell>
          <cell r="AN66">
            <v>0</v>
          </cell>
          <cell r="AO66">
            <v>0</v>
          </cell>
          <cell r="AP66">
            <v>4122065.44</v>
          </cell>
          <cell r="AQ66">
            <v>4122065.44</v>
          </cell>
        </row>
        <row r="67">
          <cell r="A67">
            <v>9360805</v>
          </cell>
          <cell r="B67" t="str">
            <v>COMM. ON SHIP.GUARNT</v>
          </cell>
          <cell r="C67">
            <v>1000</v>
          </cell>
          <cell r="D67">
            <v>1000</v>
          </cell>
          <cell r="E67">
            <v>0</v>
          </cell>
          <cell r="F67">
            <v>0</v>
          </cell>
          <cell r="G67">
            <v>0</v>
          </cell>
          <cell r="H67">
            <v>0</v>
          </cell>
          <cell r="I67">
            <v>0</v>
          </cell>
          <cell r="J67">
            <v>0</v>
          </cell>
          <cell r="K67">
            <v>0</v>
          </cell>
          <cell r="L67">
            <v>0</v>
          </cell>
          <cell r="M67">
            <v>1000</v>
          </cell>
          <cell r="N67">
            <v>0</v>
          </cell>
          <cell r="O67">
            <v>0</v>
          </cell>
          <cell r="P67">
            <v>0</v>
          </cell>
          <cell r="Q67">
            <v>0</v>
          </cell>
          <cell r="R67">
            <v>0</v>
          </cell>
          <cell r="S67">
            <v>0</v>
          </cell>
          <cell r="T67">
            <v>1000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4000</v>
          </cell>
          <cell r="AQ67">
            <v>4000</v>
          </cell>
        </row>
        <row r="68">
          <cell r="A68">
            <v>9360806</v>
          </cell>
          <cell r="B68" t="str">
            <v>COMM. ON ACCEPTANCES</v>
          </cell>
          <cell r="C68">
            <v>0</v>
          </cell>
          <cell r="D68">
            <v>492723.34</v>
          </cell>
          <cell r="E68">
            <v>0</v>
          </cell>
          <cell r="F68">
            <v>0</v>
          </cell>
          <cell r="G68">
            <v>0</v>
          </cell>
          <cell r="H68">
            <v>184312.18</v>
          </cell>
          <cell r="I68">
            <v>10592.12</v>
          </cell>
          <cell r="J68">
            <v>0</v>
          </cell>
          <cell r="K68">
            <v>4952.3900000000003</v>
          </cell>
          <cell r="L68">
            <v>0</v>
          </cell>
          <cell r="M68">
            <v>65054.58</v>
          </cell>
          <cell r="N68">
            <v>0</v>
          </cell>
          <cell r="O68">
            <v>0</v>
          </cell>
          <cell r="P68">
            <v>0</v>
          </cell>
          <cell r="Q68">
            <v>0</v>
          </cell>
          <cell r="R68">
            <v>200</v>
          </cell>
          <cell r="S68">
            <v>0</v>
          </cell>
          <cell r="T68">
            <v>5445.08</v>
          </cell>
          <cell r="U68">
            <v>2295</v>
          </cell>
          <cell r="V68">
            <v>0</v>
          </cell>
          <cell r="W68">
            <v>0</v>
          </cell>
          <cell r="X68">
            <v>200</v>
          </cell>
          <cell r="Y68">
            <v>0</v>
          </cell>
          <cell r="Z68">
            <v>0</v>
          </cell>
          <cell r="AA68">
            <v>0</v>
          </cell>
          <cell r="AB68">
            <v>0</v>
          </cell>
          <cell r="AC68">
            <v>0</v>
          </cell>
          <cell r="AD68">
            <v>38368.620000000003</v>
          </cell>
          <cell r="AE68">
            <v>0</v>
          </cell>
          <cell r="AF68">
            <v>0</v>
          </cell>
          <cell r="AG68">
            <v>182465.33</v>
          </cell>
          <cell r="AH68">
            <v>0</v>
          </cell>
          <cell r="AI68">
            <v>0</v>
          </cell>
          <cell r="AJ68">
            <v>103731.41</v>
          </cell>
          <cell r="AK68">
            <v>0</v>
          </cell>
          <cell r="AL68">
            <v>0</v>
          </cell>
          <cell r="AM68">
            <v>0</v>
          </cell>
          <cell r="AN68">
            <v>0</v>
          </cell>
          <cell r="AO68">
            <v>0</v>
          </cell>
          <cell r="AP68">
            <v>1090340.0499999998</v>
          </cell>
          <cell r="AQ68">
            <v>1090340.0499999998</v>
          </cell>
        </row>
        <row r="69">
          <cell r="A69">
            <v>9360807</v>
          </cell>
          <cell r="B69" t="str">
            <v>COMM. ON FORGN.COLL.</v>
          </cell>
          <cell r="C69">
            <v>0</v>
          </cell>
          <cell r="D69">
            <v>0</v>
          </cell>
          <cell r="E69">
            <v>0</v>
          </cell>
          <cell r="F69">
            <v>0</v>
          </cell>
          <cell r="G69">
            <v>0</v>
          </cell>
          <cell r="H69">
            <v>0</v>
          </cell>
          <cell r="I69">
            <v>0</v>
          </cell>
          <cell r="J69">
            <v>400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400</v>
          </cell>
          <cell r="AQ69">
            <v>400</v>
          </cell>
        </row>
        <row r="70">
          <cell r="A70">
            <v>9360808</v>
          </cell>
          <cell r="B70" t="str">
            <v>COMM. ON FDD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100</v>
          </cell>
          <cell r="AI70">
            <v>0</v>
          </cell>
          <cell r="AJ70">
            <v>0</v>
          </cell>
          <cell r="AK70">
            <v>0</v>
          </cell>
          <cell r="AL70">
            <v>0</v>
          </cell>
          <cell r="AM70">
            <v>0</v>
          </cell>
          <cell r="AN70">
            <v>0</v>
          </cell>
          <cell r="AO70">
            <v>0</v>
          </cell>
          <cell r="AP70">
            <v>100</v>
          </cell>
          <cell r="AQ70">
            <v>100</v>
          </cell>
        </row>
        <row r="71">
          <cell r="A71">
            <v>9360809</v>
          </cell>
          <cell r="B71" t="str">
            <v>COMM. ON FTT</v>
          </cell>
          <cell r="C71">
            <v>3594.23</v>
          </cell>
          <cell r="D71">
            <v>1401.28</v>
          </cell>
          <cell r="E71">
            <v>243.64</v>
          </cell>
          <cell r="F71">
            <v>0</v>
          </cell>
          <cell r="G71">
            <v>0</v>
          </cell>
          <cell r="H71">
            <v>122</v>
          </cell>
          <cell r="I71">
            <v>0</v>
          </cell>
          <cell r="J71">
            <v>200</v>
          </cell>
          <cell r="K71">
            <v>200</v>
          </cell>
          <cell r="L71">
            <v>0</v>
          </cell>
          <cell r="M71">
            <v>0</v>
          </cell>
          <cell r="N71">
            <v>0</v>
          </cell>
          <cell r="O71">
            <v>0</v>
          </cell>
          <cell r="P71">
            <v>1888.21</v>
          </cell>
          <cell r="Q71">
            <v>0</v>
          </cell>
          <cell r="R71">
            <v>0</v>
          </cell>
          <cell r="S71">
            <v>0</v>
          </cell>
          <cell r="T71">
            <v>0</v>
          </cell>
          <cell r="U71">
            <v>121.82</v>
          </cell>
          <cell r="V71">
            <v>0</v>
          </cell>
          <cell r="W71">
            <v>0</v>
          </cell>
          <cell r="X71">
            <v>0</v>
          </cell>
          <cell r="Y71">
            <v>0</v>
          </cell>
          <cell r="Z71">
            <v>0</v>
          </cell>
          <cell r="AA71">
            <v>0</v>
          </cell>
          <cell r="AB71">
            <v>0</v>
          </cell>
          <cell r="AC71">
            <v>0</v>
          </cell>
          <cell r="AD71">
            <v>1827.3</v>
          </cell>
          <cell r="AE71">
            <v>0</v>
          </cell>
          <cell r="AF71">
            <v>400</v>
          </cell>
          <cell r="AG71">
            <v>0</v>
          </cell>
          <cell r="AH71">
            <v>0</v>
          </cell>
          <cell r="AI71">
            <v>0</v>
          </cell>
          <cell r="AJ71">
            <v>1096.3800000000001</v>
          </cell>
          <cell r="AK71">
            <v>0</v>
          </cell>
          <cell r="AL71">
            <v>0</v>
          </cell>
          <cell r="AM71">
            <v>243.64</v>
          </cell>
          <cell r="AN71">
            <v>0</v>
          </cell>
          <cell r="AO71">
            <v>0</v>
          </cell>
          <cell r="AP71">
            <v>11338.5</v>
          </cell>
          <cell r="AQ71">
            <v>11338.5</v>
          </cell>
        </row>
        <row r="72">
          <cell r="A72">
            <v>9360810</v>
          </cell>
          <cell r="B72" t="str">
            <v>COMM. ON FMT</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row>
        <row r="73">
          <cell r="A73">
            <v>9360811</v>
          </cell>
          <cell r="B73" t="str">
            <v>COMM. ON FRGN CCY NT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A74">
            <v>9360812</v>
          </cell>
          <cell r="B74" t="str">
            <v>COMM. ON TRAVLS. CHQ</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row>
        <row r="75">
          <cell r="A75">
            <v>9360813</v>
          </cell>
          <cell r="B75" t="str">
            <v>COMM. ON LOCAL COLL.</v>
          </cell>
          <cell r="C75">
            <v>13323.16</v>
          </cell>
          <cell r="D75">
            <v>0</v>
          </cell>
          <cell r="E75">
            <v>2613</v>
          </cell>
          <cell r="F75">
            <v>0</v>
          </cell>
          <cell r="G75">
            <v>797.08</v>
          </cell>
          <cell r="H75">
            <v>4253</v>
          </cell>
          <cell r="I75">
            <v>6447</v>
          </cell>
          <cell r="J75">
            <v>9918</v>
          </cell>
          <cell r="K75">
            <v>0</v>
          </cell>
          <cell r="L75">
            <v>0</v>
          </cell>
          <cell r="M75">
            <v>8395</v>
          </cell>
          <cell r="N75">
            <v>16844</v>
          </cell>
          <cell r="O75">
            <v>7145</v>
          </cell>
          <cell r="P75">
            <v>5599</v>
          </cell>
          <cell r="Q75">
            <v>13530</v>
          </cell>
          <cell r="R75">
            <v>20228</v>
          </cell>
          <cell r="S75">
            <v>5836</v>
          </cell>
          <cell r="T75">
            <v>2333.42</v>
          </cell>
          <cell r="U75">
            <v>8731</v>
          </cell>
          <cell r="V75">
            <v>5000</v>
          </cell>
          <cell r="W75">
            <v>1535</v>
          </cell>
          <cell r="X75">
            <v>1398</v>
          </cell>
          <cell r="Y75">
            <v>3729.33</v>
          </cell>
          <cell r="Z75">
            <v>0</v>
          </cell>
          <cell r="AA75">
            <v>5101</v>
          </cell>
          <cell r="AB75">
            <v>2690</v>
          </cell>
          <cell r="AC75">
            <v>2803</v>
          </cell>
          <cell r="AD75">
            <v>150</v>
          </cell>
          <cell r="AE75">
            <v>738</v>
          </cell>
          <cell r="AF75">
            <v>527</v>
          </cell>
          <cell r="AG75">
            <v>200</v>
          </cell>
          <cell r="AH75">
            <v>1448</v>
          </cell>
          <cell r="AI75">
            <v>2164</v>
          </cell>
          <cell r="AJ75">
            <v>2600</v>
          </cell>
          <cell r="AK75">
            <v>2508.0100000000002</v>
          </cell>
          <cell r="AL75">
            <v>7092</v>
          </cell>
          <cell r="AM75">
            <v>8980</v>
          </cell>
          <cell r="AN75">
            <v>0</v>
          </cell>
          <cell r="AO75">
            <v>0</v>
          </cell>
          <cell r="AP75">
            <v>174656</v>
          </cell>
          <cell r="AQ75">
            <v>174656</v>
          </cell>
        </row>
        <row r="76">
          <cell r="A76">
            <v>9360814</v>
          </cell>
          <cell r="B76" t="str">
            <v>COMM. ON LOCAL REMIT</v>
          </cell>
          <cell r="C76">
            <v>0</v>
          </cell>
          <cell r="D76">
            <v>0</v>
          </cell>
          <cell r="E76">
            <v>0</v>
          </cell>
          <cell r="F76">
            <v>0</v>
          </cell>
          <cell r="G76">
            <v>0</v>
          </cell>
          <cell r="H76">
            <v>0</v>
          </cell>
          <cell r="I76">
            <v>0</v>
          </cell>
          <cell r="J76">
            <v>800</v>
          </cell>
          <cell r="K76">
            <v>10568</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11368</v>
          </cell>
          <cell r="AQ76">
            <v>11368</v>
          </cell>
        </row>
        <row r="77">
          <cell r="A77">
            <v>9360815</v>
          </cell>
          <cell r="B77" t="str">
            <v>COMM. UNDERWRITING</v>
          </cell>
          <cell r="C77">
            <v>3952</v>
          </cell>
          <cell r="D77">
            <v>4330</v>
          </cell>
          <cell r="E77">
            <v>390</v>
          </cell>
          <cell r="F77">
            <v>1375</v>
          </cell>
          <cell r="G77">
            <v>300</v>
          </cell>
          <cell r="H77">
            <v>1600</v>
          </cell>
          <cell r="I77">
            <v>5100</v>
          </cell>
          <cell r="J77">
            <v>500</v>
          </cell>
          <cell r="K77">
            <v>3200</v>
          </cell>
          <cell r="L77">
            <v>0</v>
          </cell>
          <cell r="M77">
            <v>500</v>
          </cell>
          <cell r="N77">
            <v>400</v>
          </cell>
          <cell r="O77">
            <v>2800</v>
          </cell>
          <cell r="P77">
            <v>100</v>
          </cell>
          <cell r="Q77">
            <v>800</v>
          </cell>
          <cell r="R77">
            <v>3800</v>
          </cell>
          <cell r="S77">
            <v>2700</v>
          </cell>
          <cell r="T77">
            <v>500</v>
          </cell>
          <cell r="U77">
            <v>1425</v>
          </cell>
          <cell r="V77">
            <v>1900</v>
          </cell>
          <cell r="W77">
            <v>1300</v>
          </cell>
          <cell r="X77">
            <v>2200</v>
          </cell>
          <cell r="Y77">
            <v>400</v>
          </cell>
          <cell r="Z77">
            <v>0</v>
          </cell>
          <cell r="AA77">
            <v>5600</v>
          </cell>
          <cell r="AB77">
            <v>500</v>
          </cell>
          <cell r="AC77">
            <v>500</v>
          </cell>
          <cell r="AD77">
            <v>0</v>
          </cell>
          <cell r="AE77">
            <v>3230</v>
          </cell>
          <cell r="AF77">
            <v>500</v>
          </cell>
          <cell r="AG77">
            <v>742</v>
          </cell>
          <cell r="AH77">
            <v>400</v>
          </cell>
          <cell r="AI77">
            <v>0</v>
          </cell>
          <cell r="AJ77">
            <v>935</v>
          </cell>
          <cell r="AK77">
            <v>100</v>
          </cell>
          <cell r="AL77">
            <v>400</v>
          </cell>
          <cell r="AM77">
            <v>150</v>
          </cell>
          <cell r="AN77">
            <v>0</v>
          </cell>
          <cell r="AO77">
            <v>0</v>
          </cell>
          <cell r="AP77">
            <v>52629</v>
          </cell>
          <cell r="AQ77">
            <v>52629</v>
          </cell>
        </row>
        <row r="78">
          <cell r="A78">
            <v>9360816</v>
          </cell>
          <cell r="B78" t="str">
            <v>COMM. ON TT</v>
          </cell>
          <cell r="C78">
            <v>0</v>
          </cell>
          <cell r="D78">
            <v>0</v>
          </cell>
          <cell r="E78">
            <v>0</v>
          </cell>
          <cell r="F78">
            <v>100</v>
          </cell>
          <cell r="G78">
            <v>0</v>
          </cell>
          <cell r="H78">
            <v>50</v>
          </cell>
          <cell r="I78">
            <v>0</v>
          </cell>
          <cell r="J78">
            <v>100</v>
          </cell>
          <cell r="K78">
            <v>0</v>
          </cell>
          <cell r="L78">
            <v>0</v>
          </cell>
          <cell r="M78">
            <v>0</v>
          </cell>
          <cell r="N78">
            <v>0</v>
          </cell>
          <cell r="O78">
            <v>0</v>
          </cell>
          <cell r="P78">
            <v>0</v>
          </cell>
          <cell r="Q78">
            <v>0</v>
          </cell>
          <cell r="R78">
            <v>0</v>
          </cell>
          <cell r="S78">
            <v>0</v>
          </cell>
          <cell r="T78">
            <v>0</v>
          </cell>
          <cell r="U78">
            <v>0</v>
          </cell>
          <cell r="V78">
            <v>100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350</v>
          </cell>
          <cell r="AQ78">
            <v>350</v>
          </cell>
        </row>
        <row r="79">
          <cell r="A79">
            <v>9360817</v>
          </cell>
          <cell r="B79" t="str">
            <v>COMM. ON MT</v>
          </cell>
          <cell r="C79">
            <v>0</v>
          </cell>
          <cell r="D79">
            <v>50</v>
          </cell>
          <cell r="E79">
            <v>0</v>
          </cell>
          <cell r="F79">
            <v>0</v>
          </cell>
          <cell r="G79">
            <v>0</v>
          </cell>
          <cell r="H79">
            <v>0</v>
          </cell>
          <cell r="I79">
            <v>0</v>
          </cell>
          <cell r="J79">
            <v>0</v>
          </cell>
          <cell r="K79">
            <v>0</v>
          </cell>
          <cell r="L79">
            <v>0</v>
          </cell>
          <cell r="M79">
            <v>100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150</v>
          </cell>
          <cell r="AQ79">
            <v>150</v>
          </cell>
        </row>
        <row r="80">
          <cell r="A80">
            <v>9360818</v>
          </cell>
          <cell r="B80" t="str">
            <v>COMM. ON LOCAL B.DIS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row>
        <row r="81">
          <cell r="A81">
            <v>9360819</v>
          </cell>
          <cell r="B81" t="str">
            <v>COMM. ON INL.BILLS P</v>
          </cell>
          <cell r="C81">
            <v>22000</v>
          </cell>
          <cell r="D81">
            <v>14699</v>
          </cell>
          <cell r="E81">
            <v>0</v>
          </cell>
          <cell r="F81">
            <v>0</v>
          </cell>
          <cell r="G81">
            <v>0</v>
          </cell>
          <cell r="H81">
            <v>0</v>
          </cell>
          <cell r="I81">
            <v>0</v>
          </cell>
          <cell r="J81">
            <v>0</v>
          </cell>
          <cell r="K81">
            <v>0</v>
          </cell>
          <cell r="L81">
            <v>0</v>
          </cell>
          <cell r="M81">
            <v>3514</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40213</v>
          </cell>
          <cell r="AQ81">
            <v>40213</v>
          </cell>
        </row>
        <row r="82">
          <cell r="A82">
            <v>9360820</v>
          </cell>
          <cell r="B82" t="str">
            <v>COMM. ON PAY ORDERS</v>
          </cell>
          <cell r="C82">
            <v>4500</v>
          </cell>
          <cell r="D82">
            <v>31701</v>
          </cell>
          <cell r="E82">
            <v>0</v>
          </cell>
          <cell r="F82">
            <v>750</v>
          </cell>
          <cell r="G82">
            <v>150</v>
          </cell>
          <cell r="H82">
            <v>1000</v>
          </cell>
          <cell r="I82">
            <v>650</v>
          </cell>
          <cell r="J82">
            <v>1050</v>
          </cell>
          <cell r="K82">
            <v>2350</v>
          </cell>
          <cell r="L82">
            <v>0</v>
          </cell>
          <cell r="M82">
            <v>7640</v>
          </cell>
          <cell r="N82">
            <v>2100</v>
          </cell>
          <cell r="O82">
            <v>1250</v>
          </cell>
          <cell r="P82">
            <v>9730</v>
          </cell>
          <cell r="Q82">
            <v>2900</v>
          </cell>
          <cell r="R82">
            <v>1900</v>
          </cell>
          <cell r="S82">
            <v>4150</v>
          </cell>
          <cell r="T82">
            <v>4600</v>
          </cell>
          <cell r="U82">
            <v>4703</v>
          </cell>
          <cell r="V82">
            <v>1675</v>
          </cell>
          <cell r="W82">
            <v>350</v>
          </cell>
          <cell r="X82">
            <v>350</v>
          </cell>
          <cell r="Y82">
            <v>1400</v>
          </cell>
          <cell r="Z82">
            <v>0</v>
          </cell>
          <cell r="AA82">
            <v>750</v>
          </cell>
          <cell r="AB82">
            <v>10050</v>
          </cell>
          <cell r="AC82">
            <v>400</v>
          </cell>
          <cell r="AD82">
            <v>6250</v>
          </cell>
          <cell r="AE82">
            <v>250</v>
          </cell>
          <cell r="AF82">
            <v>4050</v>
          </cell>
          <cell r="AG82">
            <v>2600</v>
          </cell>
          <cell r="AH82">
            <v>100</v>
          </cell>
          <cell r="AI82">
            <v>1050</v>
          </cell>
          <cell r="AJ82">
            <v>8400</v>
          </cell>
          <cell r="AK82">
            <v>2000</v>
          </cell>
          <cell r="AL82">
            <v>350</v>
          </cell>
          <cell r="AM82">
            <v>3500</v>
          </cell>
          <cell r="AN82">
            <v>0</v>
          </cell>
          <cell r="AO82">
            <v>0</v>
          </cell>
          <cell r="AP82">
            <v>124649</v>
          </cell>
          <cell r="AQ82">
            <v>124649</v>
          </cell>
        </row>
        <row r="83">
          <cell r="A83">
            <v>9360821</v>
          </cell>
          <cell r="B83" t="str">
            <v>COMM. ON DSC</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row>
        <row r="84">
          <cell r="A84">
            <v>9360822</v>
          </cell>
          <cell r="B84" t="str">
            <v>COMM. ON SSC</v>
          </cell>
          <cell r="C84">
            <v>0</v>
          </cell>
          <cell r="D84">
            <v>0</v>
          </cell>
          <cell r="E84">
            <v>0</v>
          </cell>
          <cell r="F84">
            <v>0</v>
          </cell>
          <cell r="G84">
            <v>0</v>
          </cell>
          <cell r="H84">
            <v>16</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16</v>
          </cell>
          <cell r="AQ84">
            <v>16</v>
          </cell>
        </row>
        <row r="85">
          <cell r="A85">
            <v>9360823</v>
          </cell>
          <cell r="B85" t="str">
            <v>COMM. ON FEBC</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A86">
            <v>9360824</v>
          </cell>
          <cell r="B86" t="str">
            <v>COMM. ON COMMITMENT</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A87">
            <v>9360825</v>
          </cell>
          <cell r="B87" t="str">
            <v>NEGOTIATION COMMIS.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row>
        <row r="88">
          <cell r="A88">
            <v>9360826</v>
          </cell>
          <cell r="B88" t="str">
            <v>CONFIRMATION COMMISS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row>
        <row r="89">
          <cell r="A89">
            <v>9360827</v>
          </cell>
          <cell r="B89" t="str">
            <v>COMM. ON PAD</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A90">
            <v>9360828</v>
          </cell>
          <cell r="B90" t="str">
            <v>COMM. INCOME OTHERS</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592</v>
          </cell>
          <cell r="R90">
            <v>0</v>
          </cell>
          <cell r="S90">
            <v>0</v>
          </cell>
          <cell r="T90">
            <v>0</v>
          </cell>
          <cell r="U90">
            <v>0</v>
          </cell>
          <cell r="V90">
            <v>0</v>
          </cell>
          <cell r="W90">
            <v>280</v>
          </cell>
          <cell r="X90">
            <v>0</v>
          </cell>
          <cell r="Y90">
            <v>0</v>
          </cell>
          <cell r="Z90">
            <v>0</v>
          </cell>
          <cell r="AA90">
            <v>0</v>
          </cell>
          <cell r="AB90">
            <v>0</v>
          </cell>
          <cell r="AC90">
            <v>240</v>
          </cell>
          <cell r="AD90">
            <v>0</v>
          </cell>
          <cell r="AE90">
            <v>0</v>
          </cell>
          <cell r="AF90">
            <v>0</v>
          </cell>
          <cell r="AG90">
            <v>0</v>
          </cell>
          <cell r="AH90">
            <v>0</v>
          </cell>
          <cell r="AI90">
            <v>0</v>
          </cell>
          <cell r="AJ90">
            <v>0</v>
          </cell>
          <cell r="AK90">
            <v>1216</v>
          </cell>
          <cell r="AL90">
            <v>0</v>
          </cell>
          <cell r="AM90">
            <v>0</v>
          </cell>
          <cell r="AN90">
            <v>62410</v>
          </cell>
          <cell r="AO90">
            <v>0</v>
          </cell>
          <cell r="AP90">
            <v>64738</v>
          </cell>
          <cell r="AQ90">
            <v>2328</v>
          </cell>
        </row>
        <row r="91">
          <cell r="A91">
            <v>9360829</v>
          </cell>
          <cell r="B91" t="str">
            <v>COMM. ON CDC A/CS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row>
        <row r="92">
          <cell r="A92">
            <v>9360830</v>
          </cell>
          <cell r="B92" t="str">
            <v>CUSTOD. CHR RECOV.</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3000</v>
          </cell>
          <cell r="AO92">
            <v>0</v>
          </cell>
          <cell r="AP92">
            <v>3000</v>
          </cell>
          <cell r="AQ92">
            <v>0</v>
          </cell>
        </row>
        <row r="93">
          <cell r="A93">
            <v>9360831</v>
          </cell>
          <cell r="B93" t="str">
            <v>BANK COMM.POS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384.22</v>
          </cell>
          <cell r="AO93">
            <v>0</v>
          </cell>
          <cell r="AP93">
            <v>384.22</v>
          </cell>
          <cell r="AQ93">
            <v>0</v>
          </cell>
        </row>
        <row r="94">
          <cell r="A94">
            <v>9360832</v>
          </cell>
          <cell r="B94" t="str">
            <v>BANK COMM. MNET</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219505</v>
          </cell>
          <cell r="AO94">
            <v>0</v>
          </cell>
          <cell r="AP94">
            <v>219505</v>
          </cell>
          <cell r="AQ94">
            <v>0</v>
          </cell>
        </row>
        <row r="95">
          <cell r="A95">
            <v>9360901</v>
          </cell>
          <cell r="B95" t="str">
            <v>DISCOUNT INCOME LBD</v>
          </cell>
          <cell r="C95">
            <v>35863.01</v>
          </cell>
          <cell r="D95">
            <v>25289.98</v>
          </cell>
          <cell r="E95">
            <v>0</v>
          </cell>
          <cell r="F95">
            <v>0</v>
          </cell>
          <cell r="G95">
            <v>0</v>
          </cell>
          <cell r="H95">
            <v>0</v>
          </cell>
          <cell r="I95">
            <v>29639.599999999999</v>
          </cell>
          <cell r="J95">
            <v>0</v>
          </cell>
          <cell r="K95">
            <v>0</v>
          </cell>
          <cell r="L95">
            <v>0</v>
          </cell>
          <cell r="M95">
            <v>5226.3</v>
          </cell>
          <cell r="N95">
            <v>0</v>
          </cell>
          <cell r="O95">
            <v>0</v>
          </cell>
          <cell r="P95">
            <v>0</v>
          </cell>
          <cell r="Q95">
            <v>0</v>
          </cell>
          <cell r="R95">
            <v>0</v>
          </cell>
          <cell r="S95">
            <v>0</v>
          </cell>
          <cell r="T95">
            <v>0</v>
          </cell>
          <cell r="U95">
            <v>0</v>
          </cell>
          <cell r="V95">
            <v>0</v>
          </cell>
          <cell r="W95">
            <v>0</v>
          </cell>
          <cell r="X95">
            <v>0</v>
          </cell>
          <cell r="Y95">
            <v>5665.75</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101684.64</v>
          </cell>
          <cell r="AQ95">
            <v>101684.64</v>
          </cell>
        </row>
        <row r="96">
          <cell r="A96">
            <v>9361001</v>
          </cell>
          <cell r="B96" t="str">
            <v>SERVICE IMP. BILLS</v>
          </cell>
          <cell r="C96">
            <v>26997.07</v>
          </cell>
          <cell r="D96">
            <v>141351.42000000001</v>
          </cell>
          <cell r="E96">
            <v>0</v>
          </cell>
          <cell r="F96">
            <v>0</v>
          </cell>
          <cell r="G96">
            <v>0</v>
          </cell>
          <cell r="H96">
            <v>64663.73</v>
          </cell>
          <cell r="I96">
            <v>12611.26</v>
          </cell>
          <cell r="J96">
            <v>0</v>
          </cell>
          <cell r="K96">
            <v>1148.54</v>
          </cell>
          <cell r="L96">
            <v>0</v>
          </cell>
          <cell r="M96">
            <v>133280.76999999999</v>
          </cell>
          <cell r="N96">
            <v>0</v>
          </cell>
          <cell r="O96">
            <v>0</v>
          </cell>
          <cell r="P96">
            <v>43636</v>
          </cell>
          <cell r="Q96">
            <v>0</v>
          </cell>
          <cell r="R96">
            <v>112533.38</v>
          </cell>
          <cell r="S96">
            <v>0</v>
          </cell>
          <cell r="T96">
            <v>4504.54</v>
          </cell>
          <cell r="U96">
            <v>1317</v>
          </cell>
          <cell r="V96">
            <v>0</v>
          </cell>
          <cell r="W96">
            <v>0</v>
          </cell>
          <cell r="X96">
            <v>2290.88</v>
          </cell>
          <cell r="Y96">
            <v>0</v>
          </cell>
          <cell r="Z96">
            <v>0</v>
          </cell>
          <cell r="AA96">
            <v>0</v>
          </cell>
          <cell r="AB96">
            <v>0</v>
          </cell>
          <cell r="AC96">
            <v>0</v>
          </cell>
          <cell r="AD96">
            <v>6594.78</v>
          </cell>
          <cell r="AE96">
            <v>0</v>
          </cell>
          <cell r="AF96">
            <v>0</v>
          </cell>
          <cell r="AG96">
            <v>63835.82</v>
          </cell>
          <cell r="AH96">
            <v>0</v>
          </cell>
          <cell r="AI96">
            <v>0</v>
          </cell>
          <cell r="AJ96">
            <v>25882.85</v>
          </cell>
          <cell r="AK96">
            <v>0</v>
          </cell>
          <cell r="AL96">
            <v>0</v>
          </cell>
          <cell r="AM96">
            <v>0</v>
          </cell>
          <cell r="AN96">
            <v>0</v>
          </cell>
          <cell r="AO96">
            <v>0</v>
          </cell>
          <cell r="AP96">
            <v>640648.04</v>
          </cell>
          <cell r="AQ96">
            <v>640648.04</v>
          </cell>
        </row>
        <row r="97">
          <cell r="A97">
            <v>9361002</v>
          </cell>
          <cell r="B97" t="str">
            <v>SERVICE EXPORT BILLS</v>
          </cell>
          <cell r="C97">
            <v>9132</v>
          </cell>
          <cell r="D97">
            <v>56615.7</v>
          </cell>
          <cell r="E97">
            <v>0</v>
          </cell>
          <cell r="F97">
            <v>0</v>
          </cell>
          <cell r="G97">
            <v>0</v>
          </cell>
          <cell r="H97">
            <v>0</v>
          </cell>
          <cell r="I97">
            <v>7415</v>
          </cell>
          <cell r="J97">
            <v>0</v>
          </cell>
          <cell r="K97">
            <v>3349</v>
          </cell>
          <cell r="L97">
            <v>0</v>
          </cell>
          <cell r="M97">
            <v>11783</v>
          </cell>
          <cell r="N97">
            <v>0</v>
          </cell>
          <cell r="O97">
            <v>23892</v>
          </cell>
          <cell r="P97">
            <v>8496</v>
          </cell>
          <cell r="Q97">
            <v>0</v>
          </cell>
          <cell r="R97">
            <v>0</v>
          </cell>
          <cell r="S97">
            <v>0</v>
          </cell>
          <cell r="T97">
            <v>0</v>
          </cell>
          <cell r="U97">
            <v>0</v>
          </cell>
          <cell r="V97">
            <v>0</v>
          </cell>
          <cell r="W97">
            <v>0</v>
          </cell>
          <cell r="X97">
            <v>45351</v>
          </cell>
          <cell r="Y97">
            <v>10285.08</v>
          </cell>
          <cell r="Z97">
            <v>0</v>
          </cell>
          <cell r="AA97">
            <v>0</v>
          </cell>
          <cell r="AB97">
            <v>0</v>
          </cell>
          <cell r="AC97">
            <v>0</v>
          </cell>
          <cell r="AD97">
            <v>617</v>
          </cell>
          <cell r="AE97">
            <v>0</v>
          </cell>
          <cell r="AF97">
            <v>0</v>
          </cell>
          <cell r="AG97">
            <v>48534</v>
          </cell>
          <cell r="AH97">
            <v>0</v>
          </cell>
          <cell r="AI97">
            <v>0</v>
          </cell>
          <cell r="AJ97">
            <v>1133</v>
          </cell>
          <cell r="AK97">
            <v>0</v>
          </cell>
          <cell r="AL97">
            <v>0</v>
          </cell>
          <cell r="AM97">
            <v>0</v>
          </cell>
          <cell r="AN97">
            <v>0</v>
          </cell>
          <cell r="AO97">
            <v>0</v>
          </cell>
          <cell r="AP97">
            <v>226602.78</v>
          </cell>
          <cell r="AQ97">
            <v>226602.78</v>
          </cell>
        </row>
        <row r="98">
          <cell r="A98">
            <v>9361003</v>
          </cell>
          <cell r="B98" t="str">
            <v>SERVICE CHG. ON FIN.</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row>
        <row r="99">
          <cell r="A99">
            <v>9361004</v>
          </cell>
          <cell r="B99" t="str">
            <v>SERVICE CHG. ON PAD.</v>
          </cell>
          <cell r="C99">
            <v>82627.5</v>
          </cell>
          <cell r="D99">
            <v>407885.51</v>
          </cell>
          <cell r="E99">
            <v>0</v>
          </cell>
          <cell r="F99">
            <v>0</v>
          </cell>
          <cell r="G99">
            <v>0</v>
          </cell>
          <cell r="H99">
            <v>51693.54</v>
          </cell>
          <cell r="I99">
            <v>23333.759999999998</v>
          </cell>
          <cell r="J99">
            <v>8324.14</v>
          </cell>
          <cell r="K99">
            <v>5762.16</v>
          </cell>
          <cell r="L99">
            <v>0</v>
          </cell>
          <cell r="M99">
            <v>47290.3</v>
          </cell>
          <cell r="N99">
            <v>0</v>
          </cell>
          <cell r="O99">
            <v>0</v>
          </cell>
          <cell r="P99">
            <v>854</v>
          </cell>
          <cell r="Q99">
            <v>0</v>
          </cell>
          <cell r="R99">
            <v>73142.19</v>
          </cell>
          <cell r="S99">
            <v>-731</v>
          </cell>
          <cell r="T99">
            <v>133079.44</v>
          </cell>
          <cell r="U99">
            <v>995.49</v>
          </cell>
          <cell r="V99">
            <v>0</v>
          </cell>
          <cell r="W99">
            <v>0</v>
          </cell>
          <cell r="X99">
            <v>0</v>
          </cell>
          <cell r="Y99">
            <v>629.05999999999995</v>
          </cell>
          <cell r="Z99">
            <v>0</v>
          </cell>
          <cell r="AA99">
            <v>0</v>
          </cell>
          <cell r="AB99">
            <v>0</v>
          </cell>
          <cell r="AC99">
            <v>0</v>
          </cell>
          <cell r="AD99">
            <v>4406.08</v>
          </cell>
          <cell r="AE99">
            <v>0</v>
          </cell>
          <cell r="AF99">
            <v>0</v>
          </cell>
          <cell r="AG99">
            <v>1623.13</v>
          </cell>
          <cell r="AH99">
            <v>0</v>
          </cell>
          <cell r="AI99">
            <v>0</v>
          </cell>
          <cell r="AJ99">
            <v>14011.12</v>
          </cell>
          <cell r="AK99">
            <v>0</v>
          </cell>
          <cell r="AL99">
            <v>0</v>
          </cell>
          <cell r="AM99">
            <v>0</v>
          </cell>
          <cell r="AN99">
            <v>0</v>
          </cell>
          <cell r="AO99">
            <v>0</v>
          </cell>
          <cell r="AP99">
            <v>854926.42</v>
          </cell>
          <cell r="AQ99">
            <v>854926.42</v>
          </cell>
        </row>
        <row r="100">
          <cell r="A100">
            <v>9361005</v>
          </cell>
          <cell r="B100" t="str">
            <v>SERVICE CHG. OTHERS</v>
          </cell>
          <cell r="C100">
            <v>0</v>
          </cell>
          <cell r="D100">
            <v>0</v>
          </cell>
          <cell r="E100">
            <v>7272</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550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7822</v>
          </cell>
          <cell r="AQ100">
            <v>7822</v>
          </cell>
        </row>
        <row r="101">
          <cell r="A101">
            <v>9361101</v>
          </cell>
          <cell r="B101" t="str">
            <v>PROFIT ON EXCH.TRADG</v>
          </cell>
          <cell r="C101">
            <v>350152.19</v>
          </cell>
          <cell r="D101">
            <v>265.17</v>
          </cell>
          <cell r="E101">
            <v>0</v>
          </cell>
          <cell r="F101">
            <v>0</v>
          </cell>
          <cell r="G101">
            <v>0</v>
          </cell>
          <cell r="H101">
            <v>0</v>
          </cell>
          <cell r="I101">
            <v>0</v>
          </cell>
          <cell r="J101">
            <v>0</v>
          </cell>
          <cell r="K101">
            <v>4903.3999999999996</v>
          </cell>
          <cell r="L101">
            <v>0</v>
          </cell>
          <cell r="M101">
            <v>15270</v>
          </cell>
          <cell r="N101">
            <v>0</v>
          </cell>
          <cell r="O101">
            <v>0</v>
          </cell>
          <cell r="P101">
            <v>0</v>
          </cell>
          <cell r="Q101">
            <v>0</v>
          </cell>
          <cell r="R101">
            <v>0</v>
          </cell>
          <cell r="S101">
            <v>0</v>
          </cell>
          <cell r="T101">
            <v>46034</v>
          </cell>
          <cell r="U101">
            <v>0</v>
          </cell>
          <cell r="V101">
            <v>0</v>
          </cell>
          <cell r="W101">
            <v>0</v>
          </cell>
          <cell r="X101">
            <v>20245</v>
          </cell>
          <cell r="Y101">
            <v>41845</v>
          </cell>
          <cell r="Z101">
            <v>0</v>
          </cell>
          <cell r="AA101">
            <v>0</v>
          </cell>
          <cell r="AB101">
            <v>0</v>
          </cell>
          <cell r="AC101">
            <v>0</v>
          </cell>
          <cell r="AD101">
            <v>5068.58</v>
          </cell>
          <cell r="AE101">
            <v>0</v>
          </cell>
          <cell r="AF101">
            <v>0</v>
          </cell>
          <cell r="AG101">
            <v>4587</v>
          </cell>
          <cell r="AH101">
            <v>0</v>
          </cell>
          <cell r="AI101">
            <v>0</v>
          </cell>
          <cell r="AJ101">
            <v>0</v>
          </cell>
          <cell r="AK101">
            <v>0</v>
          </cell>
          <cell r="AL101">
            <v>0</v>
          </cell>
          <cell r="AM101">
            <v>0</v>
          </cell>
          <cell r="AN101">
            <v>0</v>
          </cell>
          <cell r="AO101">
            <v>0</v>
          </cell>
          <cell r="AP101">
            <v>488370.34</v>
          </cell>
          <cell r="AQ101">
            <v>488370.34</v>
          </cell>
        </row>
        <row r="102">
          <cell r="A102">
            <v>9361102</v>
          </cell>
          <cell r="B102" t="str">
            <v>CURRENCY REVALUATION</v>
          </cell>
          <cell r="C102">
            <v>0</v>
          </cell>
          <cell r="D102">
            <v>0</v>
          </cell>
          <cell r="E102">
            <v>0</v>
          </cell>
          <cell r="F102">
            <v>86.04</v>
          </cell>
          <cell r="G102">
            <v>0</v>
          </cell>
          <cell r="H102">
            <v>0</v>
          </cell>
          <cell r="I102">
            <v>0</v>
          </cell>
          <cell r="J102">
            <v>0.09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86.13000000000001</v>
          </cell>
          <cell r="AQ102">
            <v>86.13000000000001</v>
          </cell>
        </row>
        <row r="103">
          <cell r="A103">
            <v>9361103</v>
          </cell>
          <cell r="B103" t="str">
            <v>OTHERS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2524</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2524</v>
          </cell>
          <cell r="AQ103">
            <v>2524</v>
          </cell>
        </row>
        <row r="104">
          <cell r="A104">
            <v>9361104</v>
          </cell>
          <cell r="B104" t="str">
            <v>CURRENCR REV NOSTRO</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3340908.01</v>
          </cell>
          <cell r="AO104">
            <v>0</v>
          </cell>
          <cell r="AP104">
            <v>3340908.01</v>
          </cell>
          <cell r="AQ104">
            <v>0</v>
          </cell>
        </row>
        <row r="105">
          <cell r="A105">
            <v>9361105</v>
          </cell>
          <cell r="B105" t="str">
            <v>PROFIT ON FE25</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A106">
            <v>9361106</v>
          </cell>
          <cell r="B106" t="str">
            <v>EXCHANGE INCOME ON IMPORT BILLS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A107">
            <v>9361201</v>
          </cell>
          <cell r="B107" t="str">
            <v>POSTAGES</v>
          </cell>
          <cell r="C107">
            <v>200</v>
          </cell>
          <cell r="D107">
            <v>3350</v>
          </cell>
          <cell r="E107">
            <v>0</v>
          </cell>
          <cell r="F107">
            <v>0</v>
          </cell>
          <cell r="G107">
            <v>0</v>
          </cell>
          <cell r="H107">
            <v>0</v>
          </cell>
          <cell r="I107">
            <v>400</v>
          </cell>
          <cell r="J107">
            <v>0</v>
          </cell>
          <cell r="K107">
            <v>400</v>
          </cell>
          <cell r="L107">
            <v>0</v>
          </cell>
          <cell r="M107">
            <v>300</v>
          </cell>
          <cell r="N107">
            <v>0</v>
          </cell>
          <cell r="O107">
            <v>0</v>
          </cell>
          <cell r="P107">
            <v>300</v>
          </cell>
          <cell r="Q107">
            <v>0</v>
          </cell>
          <cell r="R107">
            <v>0</v>
          </cell>
          <cell r="S107">
            <v>0</v>
          </cell>
          <cell r="T107">
            <v>0</v>
          </cell>
          <cell r="U107">
            <v>250</v>
          </cell>
          <cell r="V107">
            <v>0</v>
          </cell>
          <cell r="W107">
            <v>0</v>
          </cell>
          <cell r="X107">
            <v>6700</v>
          </cell>
          <cell r="Y107">
            <v>300</v>
          </cell>
          <cell r="Z107">
            <v>0</v>
          </cell>
          <cell r="AA107">
            <v>0</v>
          </cell>
          <cell r="AB107">
            <v>0</v>
          </cell>
          <cell r="AC107">
            <v>0</v>
          </cell>
          <cell r="AD107">
            <v>7000</v>
          </cell>
          <cell r="AE107">
            <v>0</v>
          </cell>
          <cell r="AF107">
            <v>50</v>
          </cell>
          <cell r="AG107">
            <v>8150</v>
          </cell>
          <cell r="AH107">
            <v>0</v>
          </cell>
          <cell r="AI107">
            <v>0</v>
          </cell>
          <cell r="AJ107">
            <v>300</v>
          </cell>
          <cell r="AK107">
            <v>0</v>
          </cell>
          <cell r="AL107">
            <v>0</v>
          </cell>
          <cell r="AM107">
            <v>0</v>
          </cell>
          <cell r="AN107">
            <v>0</v>
          </cell>
          <cell r="AO107">
            <v>0</v>
          </cell>
          <cell r="AP107">
            <v>27700</v>
          </cell>
          <cell r="AQ107">
            <v>27700</v>
          </cell>
        </row>
        <row r="108">
          <cell r="A108">
            <v>9361202</v>
          </cell>
          <cell r="B108" t="str">
            <v>COURIER CHARGES</v>
          </cell>
          <cell r="C108">
            <v>9650</v>
          </cell>
          <cell r="D108">
            <v>13401.08</v>
          </cell>
          <cell r="E108">
            <v>600</v>
          </cell>
          <cell r="F108">
            <v>150</v>
          </cell>
          <cell r="G108">
            <v>300</v>
          </cell>
          <cell r="H108">
            <v>2150</v>
          </cell>
          <cell r="I108">
            <v>6750.54</v>
          </cell>
          <cell r="J108">
            <v>2400</v>
          </cell>
          <cell r="K108">
            <v>8650</v>
          </cell>
          <cell r="L108">
            <v>0</v>
          </cell>
          <cell r="M108">
            <v>4295</v>
          </cell>
          <cell r="N108">
            <v>4950</v>
          </cell>
          <cell r="O108">
            <v>1950</v>
          </cell>
          <cell r="P108">
            <v>1842.93</v>
          </cell>
          <cell r="Q108">
            <v>550</v>
          </cell>
          <cell r="R108">
            <v>4025</v>
          </cell>
          <cell r="S108">
            <v>55</v>
          </cell>
          <cell r="T108">
            <v>1890.54</v>
          </cell>
          <cell r="U108">
            <v>4050</v>
          </cell>
          <cell r="V108">
            <v>100</v>
          </cell>
          <cell r="W108">
            <v>200</v>
          </cell>
          <cell r="X108">
            <v>17800</v>
          </cell>
          <cell r="Y108">
            <v>1300</v>
          </cell>
          <cell r="Z108">
            <v>0</v>
          </cell>
          <cell r="AA108">
            <v>850</v>
          </cell>
          <cell r="AB108">
            <v>9800</v>
          </cell>
          <cell r="AC108">
            <v>900</v>
          </cell>
          <cell r="AD108">
            <v>50</v>
          </cell>
          <cell r="AE108">
            <v>550</v>
          </cell>
          <cell r="AF108">
            <v>1450</v>
          </cell>
          <cell r="AG108">
            <v>8300</v>
          </cell>
          <cell r="AH108">
            <v>1750.54</v>
          </cell>
          <cell r="AI108">
            <v>400</v>
          </cell>
          <cell r="AJ108">
            <v>2499.9299999999998</v>
          </cell>
          <cell r="AK108">
            <v>300</v>
          </cell>
          <cell r="AL108">
            <v>2600</v>
          </cell>
          <cell r="AM108">
            <v>1500</v>
          </cell>
          <cell r="AN108">
            <v>0</v>
          </cell>
          <cell r="AO108">
            <v>0</v>
          </cell>
          <cell r="AP108">
            <v>118010.55999999998</v>
          </cell>
          <cell r="AQ108">
            <v>118010.55999999998</v>
          </cell>
        </row>
        <row r="109">
          <cell r="A109">
            <v>9361203</v>
          </cell>
          <cell r="B109" t="str">
            <v>TELEX &amp; TELEGRAM</v>
          </cell>
          <cell r="C109">
            <v>39050</v>
          </cell>
          <cell r="D109">
            <v>49300</v>
          </cell>
          <cell r="E109">
            <v>600</v>
          </cell>
          <cell r="F109">
            <v>0</v>
          </cell>
          <cell r="G109">
            <v>0</v>
          </cell>
          <cell r="H109">
            <v>4850</v>
          </cell>
          <cell r="I109">
            <v>17000</v>
          </cell>
          <cell r="J109">
            <v>3150</v>
          </cell>
          <cell r="K109">
            <v>6800</v>
          </cell>
          <cell r="L109">
            <v>0</v>
          </cell>
          <cell r="M109">
            <v>52650</v>
          </cell>
          <cell r="N109">
            <v>1250</v>
          </cell>
          <cell r="O109">
            <v>3750</v>
          </cell>
          <cell r="P109">
            <v>15650</v>
          </cell>
          <cell r="Q109">
            <v>0</v>
          </cell>
          <cell r="R109">
            <v>15350</v>
          </cell>
          <cell r="S109">
            <v>0</v>
          </cell>
          <cell r="T109">
            <v>15200</v>
          </cell>
          <cell r="U109">
            <v>9250</v>
          </cell>
          <cell r="V109">
            <v>0</v>
          </cell>
          <cell r="W109">
            <v>0</v>
          </cell>
          <cell r="X109">
            <v>2450</v>
          </cell>
          <cell r="Y109">
            <v>4300</v>
          </cell>
          <cell r="Z109">
            <v>0</v>
          </cell>
          <cell r="AA109">
            <v>0</v>
          </cell>
          <cell r="AB109">
            <v>0</v>
          </cell>
          <cell r="AC109">
            <v>0</v>
          </cell>
          <cell r="AD109">
            <v>14650</v>
          </cell>
          <cell r="AE109">
            <v>0</v>
          </cell>
          <cell r="AF109">
            <v>0</v>
          </cell>
          <cell r="AG109">
            <v>103600</v>
          </cell>
          <cell r="AH109">
            <v>0</v>
          </cell>
          <cell r="AI109">
            <v>0</v>
          </cell>
          <cell r="AJ109">
            <v>6050</v>
          </cell>
          <cell r="AK109">
            <v>0</v>
          </cell>
          <cell r="AL109">
            <v>0</v>
          </cell>
          <cell r="AM109">
            <v>1800</v>
          </cell>
          <cell r="AN109">
            <v>0</v>
          </cell>
          <cell r="AO109">
            <v>0</v>
          </cell>
          <cell r="AP109">
            <v>366700</v>
          </cell>
          <cell r="AQ109">
            <v>366700</v>
          </cell>
        </row>
        <row r="110">
          <cell r="A110">
            <v>9361204</v>
          </cell>
          <cell r="B110" t="str">
            <v>TELEFAX</v>
          </cell>
          <cell r="C110">
            <v>0</v>
          </cell>
          <cell r="D110">
            <v>0</v>
          </cell>
          <cell r="E110">
            <v>0</v>
          </cell>
          <cell r="F110">
            <v>50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50</v>
          </cell>
          <cell r="AQ110">
            <v>50</v>
          </cell>
        </row>
        <row r="111">
          <cell r="A111">
            <v>9361205</v>
          </cell>
          <cell r="B111" t="str">
            <v>TELEPHONES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50</v>
          </cell>
          <cell r="AJ111">
            <v>0</v>
          </cell>
          <cell r="AK111">
            <v>0</v>
          </cell>
          <cell r="AL111">
            <v>0</v>
          </cell>
          <cell r="AM111">
            <v>0</v>
          </cell>
          <cell r="AN111">
            <v>0</v>
          </cell>
          <cell r="AO111">
            <v>0</v>
          </cell>
          <cell r="AP111">
            <v>50</v>
          </cell>
          <cell r="AQ111">
            <v>50</v>
          </cell>
        </row>
        <row r="112">
          <cell r="A112">
            <v>9361206</v>
          </cell>
          <cell r="B112" t="str">
            <v>LEGAL CHARGES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row>
        <row r="113">
          <cell r="A113">
            <v>9361207</v>
          </cell>
          <cell r="B113" t="str">
            <v>CIB CHARGES RECOVER</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A114">
            <v>9361208</v>
          </cell>
          <cell r="B114" t="str">
            <v>CHQ BK CHGS RECOVERD</v>
          </cell>
          <cell r="C114">
            <v>18000</v>
          </cell>
          <cell r="D114">
            <v>20630</v>
          </cell>
          <cell r="E114">
            <v>1320</v>
          </cell>
          <cell r="F114">
            <v>7335</v>
          </cell>
          <cell r="G114">
            <v>1395</v>
          </cell>
          <cell r="H114">
            <v>1815</v>
          </cell>
          <cell r="I114">
            <v>10045</v>
          </cell>
          <cell r="J114">
            <v>5910</v>
          </cell>
          <cell r="K114">
            <v>12735</v>
          </cell>
          <cell r="L114">
            <v>0</v>
          </cell>
          <cell r="M114">
            <v>11100</v>
          </cell>
          <cell r="N114">
            <v>9710</v>
          </cell>
          <cell r="O114">
            <v>2915</v>
          </cell>
          <cell r="P114">
            <v>10008</v>
          </cell>
          <cell r="Q114">
            <v>6915</v>
          </cell>
          <cell r="R114">
            <v>5610</v>
          </cell>
          <cell r="S114">
            <v>0</v>
          </cell>
          <cell r="T114">
            <v>7590</v>
          </cell>
          <cell r="U114">
            <v>2760</v>
          </cell>
          <cell r="V114">
            <v>6345</v>
          </cell>
          <cell r="W114">
            <v>2295</v>
          </cell>
          <cell r="X114">
            <v>4580</v>
          </cell>
          <cell r="Y114">
            <v>2955</v>
          </cell>
          <cell r="Z114">
            <v>0</v>
          </cell>
          <cell r="AA114">
            <v>4890</v>
          </cell>
          <cell r="AB114">
            <v>7890</v>
          </cell>
          <cell r="AC114">
            <v>2340</v>
          </cell>
          <cell r="AD114">
            <v>3695</v>
          </cell>
          <cell r="AE114">
            <v>9060</v>
          </cell>
          <cell r="AF114">
            <v>5775</v>
          </cell>
          <cell r="AG114">
            <v>3915</v>
          </cell>
          <cell r="AH114">
            <v>35</v>
          </cell>
          <cell r="AI114">
            <v>2265</v>
          </cell>
          <cell r="AJ114">
            <v>14500</v>
          </cell>
          <cell r="AK114">
            <v>4875</v>
          </cell>
          <cell r="AL114">
            <v>5380</v>
          </cell>
          <cell r="AM114">
            <v>3945</v>
          </cell>
          <cell r="AN114">
            <v>0</v>
          </cell>
          <cell r="AO114">
            <v>0</v>
          </cell>
          <cell r="AP114">
            <v>220533</v>
          </cell>
          <cell r="AQ114">
            <v>220533</v>
          </cell>
        </row>
        <row r="115">
          <cell r="A115">
            <v>9361209</v>
          </cell>
          <cell r="B115" t="str">
            <v>DOCUMENTATION CHARGES</v>
          </cell>
          <cell r="C115">
            <v>0</v>
          </cell>
          <cell r="D115">
            <v>0</v>
          </cell>
          <cell r="E115">
            <v>0</v>
          </cell>
          <cell r="F115">
            <v>0</v>
          </cell>
          <cell r="G115">
            <v>0</v>
          </cell>
          <cell r="H115">
            <v>0</v>
          </cell>
          <cell r="I115">
            <v>0</v>
          </cell>
          <cell r="J115">
            <v>1000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550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1550</v>
          </cell>
          <cell r="AQ115">
            <v>1550</v>
          </cell>
        </row>
        <row r="116">
          <cell r="A116">
            <v>9361210</v>
          </cell>
          <cell r="B116" t="str">
            <v>DOC. CHARGES CON. FINANCE</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row>
        <row r="117">
          <cell r="A117">
            <v>9361301</v>
          </cell>
          <cell r="B117" t="str">
            <v>RECV.OF.WRIT.OFF.DBT</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A118">
            <v>9361401</v>
          </cell>
          <cell r="B118" t="str">
            <v>PRFT.ON SALE OF ASST</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2000</v>
          </cell>
          <cell r="AO118">
            <v>0</v>
          </cell>
          <cell r="AP118">
            <v>2000</v>
          </cell>
          <cell r="AQ118">
            <v>0</v>
          </cell>
        </row>
        <row r="119">
          <cell r="A119">
            <v>9361402</v>
          </cell>
          <cell r="B119" t="str">
            <v>INCEDENTAL CHARGES</v>
          </cell>
          <cell r="C119">
            <v>0</v>
          </cell>
          <cell r="D119">
            <v>0</v>
          </cell>
          <cell r="E119">
            <v>0</v>
          </cell>
          <cell r="F119">
            <v>0</v>
          </cell>
          <cell r="G119">
            <v>23364.17</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23364.17</v>
          </cell>
          <cell r="AQ119">
            <v>23364.17</v>
          </cell>
        </row>
        <row r="120">
          <cell r="A120">
            <v>9361403</v>
          </cell>
          <cell r="B120" t="str">
            <v>HANDLING CHARGES</v>
          </cell>
          <cell r="C120">
            <v>6500</v>
          </cell>
          <cell r="D120">
            <v>1500</v>
          </cell>
          <cell r="E120">
            <v>0</v>
          </cell>
          <cell r="F120">
            <v>0</v>
          </cell>
          <cell r="G120">
            <v>0</v>
          </cell>
          <cell r="H120">
            <v>0</v>
          </cell>
          <cell r="I120">
            <v>5307</v>
          </cell>
          <cell r="J120">
            <v>0</v>
          </cell>
          <cell r="K120">
            <v>0</v>
          </cell>
          <cell r="L120">
            <v>0</v>
          </cell>
          <cell r="M120">
            <v>18585</v>
          </cell>
          <cell r="N120">
            <v>0</v>
          </cell>
          <cell r="O120">
            <v>3447</v>
          </cell>
          <cell r="P120">
            <v>0</v>
          </cell>
          <cell r="Q120">
            <v>0</v>
          </cell>
          <cell r="R120">
            <v>0</v>
          </cell>
          <cell r="S120">
            <v>0</v>
          </cell>
          <cell r="T120">
            <v>3723</v>
          </cell>
          <cell r="U120">
            <v>0</v>
          </cell>
          <cell r="V120">
            <v>0</v>
          </cell>
          <cell r="W120">
            <v>0</v>
          </cell>
          <cell r="X120">
            <v>0</v>
          </cell>
          <cell r="Y120">
            <v>0</v>
          </cell>
          <cell r="Z120">
            <v>0</v>
          </cell>
          <cell r="AA120">
            <v>0</v>
          </cell>
          <cell r="AB120">
            <v>1150</v>
          </cell>
          <cell r="AC120">
            <v>0</v>
          </cell>
          <cell r="AD120">
            <v>458</v>
          </cell>
          <cell r="AE120">
            <v>0</v>
          </cell>
          <cell r="AF120">
            <v>0</v>
          </cell>
          <cell r="AG120">
            <v>0</v>
          </cell>
          <cell r="AH120">
            <v>0</v>
          </cell>
          <cell r="AI120">
            <v>0</v>
          </cell>
          <cell r="AJ120">
            <v>0</v>
          </cell>
          <cell r="AK120">
            <v>0</v>
          </cell>
          <cell r="AL120">
            <v>0</v>
          </cell>
          <cell r="AM120">
            <v>0</v>
          </cell>
          <cell r="AN120">
            <v>0</v>
          </cell>
          <cell r="AO120">
            <v>0</v>
          </cell>
          <cell r="AP120">
            <v>40670</v>
          </cell>
          <cell r="AQ120">
            <v>40670</v>
          </cell>
        </row>
        <row r="121">
          <cell r="A121">
            <v>9361404</v>
          </cell>
          <cell r="B121" t="str">
            <v>GODOWN CHARGES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A122">
            <v>9361405</v>
          </cell>
          <cell r="B122" t="str">
            <v>MISC. INCOME</v>
          </cell>
          <cell r="C122">
            <v>59918.87</v>
          </cell>
          <cell r="D122">
            <v>17722.5</v>
          </cell>
          <cell r="E122">
            <v>2738.4</v>
          </cell>
          <cell r="F122">
            <v>59785.46</v>
          </cell>
          <cell r="G122">
            <v>22207.65</v>
          </cell>
          <cell r="H122">
            <v>9750</v>
          </cell>
          <cell r="I122">
            <v>21554.46</v>
          </cell>
          <cell r="J122">
            <v>14785.19</v>
          </cell>
          <cell r="K122">
            <v>28167</v>
          </cell>
          <cell r="L122">
            <v>7191.01</v>
          </cell>
          <cell r="M122">
            <v>34481</v>
          </cell>
          <cell r="N122">
            <v>44959</v>
          </cell>
          <cell r="O122">
            <v>16059</v>
          </cell>
          <cell r="P122">
            <v>93000.85</v>
          </cell>
          <cell r="Q122">
            <v>10977.64</v>
          </cell>
          <cell r="R122">
            <v>58147.32</v>
          </cell>
          <cell r="S122">
            <v>14442</v>
          </cell>
          <cell r="T122">
            <v>32628.959999999999</v>
          </cell>
          <cell r="U122">
            <v>3180</v>
          </cell>
          <cell r="V122">
            <v>509800</v>
          </cell>
          <cell r="W122">
            <v>3350</v>
          </cell>
          <cell r="X122">
            <v>71642.539999999994</v>
          </cell>
          <cell r="Y122">
            <v>5385.67</v>
          </cell>
          <cell r="Z122">
            <v>0</v>
          </cell>
          <cell r="AA122">
            <v>8100</v>
          </cell>
          <cell r="AB122">
            <v>16849</v>
          </cell>
          <cell r="AC122">
            <v>12510.73</v>
          </cell>
          <cell r="AD122">
            <v>11980</v>
          </cell>
          <cell r="AE122">
            <v>11250</v>
          </cell>
          <cell r="AF122">
            <v>35597</v>
          </cell>
          <cell r="AG122">
            <v>12850</v>
          </cell>
          <cell r="AH122">
            <v>1251</v>
          </cell>
          <cell r="AI122">
            <v>21117.18</v>
          </cell>
          <cell r="AJ122">
            <v>22590</v>
          </cell>
          <cell r="AK122">
            <v>8698</v>
          </cell>
          <cell r="AL122">
            <v>13727.48</v>
          </cell>
          <cell r="AM122">
            <v>1988</v>
          </cell>
          <cell r="AN122">
            <v>21636</v>
          </cell>
          <cell r="AO122">
            <v>0</v>
          </cell>
          <cell r="AP122">
            <v>1342018.9099999999</v>
          </cell>
          <cell r="AQ122">
            <v>1320382.9099999999</v>
          </cell>
        </row>
        <row r="123">
          <cell r="A123">
            <v>9361406</v>
          </cell>
          <cell r="B123" t="str">
            <v>PRFT.ON SALE OF INVS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row>
        <row r="124">
          <cell r="A124">
            <v>9361407</v>
          </cell>
          <cell r="B124" t="str">
            <v>CAP GAIN B/S SHARES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-46602986.609999999</v>
          </cell>
          <cell r="AO124">
            <v>0</v>
          </cell>
          <cell r="AP124">
            <v>-46602986.609999999</v>
          </cell>
          <cell r="AQ124">
            <v>0</v>
          </cell>
        </row>
        <row r="125">
          <cell r="A125">
            <v>9361408</v>
          </cell>
          <cell r="B125" t="str">
            <v>CAPITAL GAIN ON ASST</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8097435.8500000006</v>
          </cell>
          <cell r="AO125">
            <v>0</v>
          </cell>
          <cell r="AP125">
            <v>8097435.8500000006</v>
          </cell>
          <cell r="AQ125">
            <v>0</v>
          </cell>
        </row>
        <row r="126">
          <cell r="A126">
            <v>9361409</v>
          </cell>
          <cell r="B126" t="str">
            <v>RENT OF LOCKERS</v>
          </cell>
          <cell r="C126">
            <v>7400</v>
          </cell>
          <cell r="D126">
            <v>7350</v>
          </cell>
          <cell r="E126">
            <v>1950</v>
          </cell>
          <cell r="F126">
            <v>0</v>
          </cell>
          <cell r="G126">
            <v>800</v>
          </cell>
          <cell r="H126">
            <v>400</v>
          </cell>
          <cell r="I126">
            <v>5600</v>
          </cell>
          <cell r="J126">
            <v>2400</v>
          </cell>
          <cell r="K126">
            <v>6800</v>
          </cell>
          <cell r="L126">
            <v>0</v>
          </cell>
          <cell r="M126">
            <v>800</v>
          </cell>
          <cell r="N126">
            <v>3800</v>
          </cell>
          <cell r="O126">
            <v>4800</v>
          </cell>
          <cell r="P126">
            <v>24800</v>
          </cell>
          <cell r="Q126">
            <v>9700</v>
          </cell>
          <cell r="R126">
            <v>0</v>
          </cell>
          <cell r="S126">
            <v>0</v>
          </cell>
          <cell r="T126">
            <v>2400</v>
          </cell>
          <cell r="U126">
            <v>3700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1200</v>
          </cell>
          <cell r="AL126">
            <v>0</v>
          </cell>
          <cell r="AM126">
            <v>0</v>
          </cell>
          <cell r="AN126">
            <v>0</v>
          </cell>
          <cell r="AO126">
            <v>0</v>
          </cell>
          <cell r="AP126">
            <v>83900</v>
          </cell>
          <cell r="AQ126">
            <v>83900</v>
          </cell>
        </row>
        <row r="127">
          <cell r="A127">
            <v>9361410</v>
          </cell>
          <cell r="B127" t="str">
            <v>DECIMAL ADJT. ACC CR</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A128">
            <v>9361411</v>
          </cell>
          <cell r="B128" t="str">
            <v>RENT ON REAL ESTATE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131969</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131969</v>
          </cell>
          <cell r="AQ128">
            <v>131969</v>
          </cell>
        </row>
        <row r="129">
          <cell r="A129">
            <v>9361412</v>
          </cell>
          <cell r="B129" t="str">
            <v>REVALUATION ON TRADING SECURITIES</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72074428.920000002</v>
          </cell>
          <cell r="AO129">
            <v>0</v>
          </cell>
          <cell r="AP129">
            <v>72074428.920000002</v>
          </cell>
          <cell r="AQ129">
            <v>0</v>
          </cell>
        </row>
        <row r="130">
          <cell r="A130">
            <v>9361413</v>
          </cell>
          <cell r="B130" t="str">
            <v>TRADE FINANCE INCOME - (TFPC)</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20129.54</v>
          </cell>
          <cell r="AO130">
            <v>0</v>
          </cell>
          <cell r="AP130">
            <v>20129.54</v>
          </cell>
          <cell r="AQ130">
            <v>0</v>
          </cell>
        </row>
        <row r="131">
          <cell r="A131">
            <v>9361414</v>
          </cell>
          <cell r="B131" t="str">
            <v>PLS LIQUIDATED DAMAG</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A132">
            <v>9361415</v>
          </cell>
          <cell r="B132" t="str">
            <v>PLS HOUSING</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row>
        <row r="133">
          <cell r="A133">
            <v>9361416</v>
          </cell>
          <cell r="B133" t="str">
            <v>CLOSE BR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A134">
            <v>9361417</v>
          </cell>
          <cell r="B134" t="str">
            <v>PFT RCV  PRTC FLOAT</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row>
        <row r="135">
          <cell r="A135">
            <v>9361418</v>
          </cell>
          <cell r="B135" t="str">
            <v>DIVIDEND ON SHARES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row>
        <row r="136">
          <cell r="A136">
            <v>9361419</v>
          </cell>
          <cell r="B136" t="str">
            <v>SHARE OF PROFIT</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row>
        <row r="137">
          <cell r="A137">
            <v>9361420</v>
          </cell>
          <cell r="B137" t="str">
            <v>CAPITAL GAIN ON COT2</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A138">
            <v>9361421</v>
          </cell>
          <cell r="B138" t="str">
            <v>PROCESSING FEE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row>
        <row r="139">
          <cell r="A139">
            <v>9361422</v>
          </cell>
          <cell r="B139" t="str">
            <v>INCIDENTAL CHARGES</v>
          </cell>
          <cell r="C139">
            <v>0</v>
          </cell>
          <cell r="D139">
            <v>0</v>
          </cell>
          <cell r="E139">
            <v>0</v>
          </cell>
          <cell r="F139">
            <v>78051.179999999993</v>
          </cell>
          <cell r="G139">
            <v>0</v>
          </cell>
          <cell r="H139">
            <v>0</v>
          </cell>
          <cell r="I139">
            <v>0</v>
          </cell>
          <cell r="J139">
            <v>0</v>
          </cell>
          <cell r="K139">
            <v>0</v>
          </cell>
          <cell r="L139">
            <v>0</v>
          </cell>
          <cell r="M139">
            <v>0</v>
          </cell>
          <cell r="N139">
            <v>0</v>
          </cell>
          <cell r="O139">
            <v>0</v>
          </cell>
          <cell r="P139">
            <v>0</v>
          </cell>
          <cell r="Q139">
            <v>0</v>
          </cell>
          <cell r="R139">
            <v>0</v>
          </cell>
          <cell r="S139">
            <v>0</v>
          </cell>
          <cell r="T139">
            <v>61627.91</v>
          </cell>
          <cell r="U139">
            <v>0</v>
          </cell>
          <cell r="V139">
            <v>0</v>
          </cell>
          <cell r="W139">
            <v>7691.71</v>
          </cell>
          <cell r="X139">
            <v>36110</v>
          </cell>
          <cell r="Y139">
            <v>5994.08</v>
          </cell>
          <cell r="Z139">
            <v>0</v>
          </cell>
          <cell r="AA139">
            <v>44020</v>
          </cell>
          <cell r="AB139">
            <v>0</v>
          </cell>
          <cell r="AC139">
            <v>0</v>
          </cell>
          <cell r="AD139">
            <v>0</v>
          </cell>
          <cell r="AE139">
            <v>0</v>
          </cell>
          <cell r="AF139">
            <v>0</v>
          </cell>
          <cell r="AG139">
            <v>0</v>
          </cell>
          <cell r="AH139">
            <v>0</v>
          </cell>
          <cell r="AI139">
            <v>0</v>
          </cell>
          <cell r="AJ139">
            <v>0</v>
          </cell>
          <cell r="AK139">
            <v>6379.71</v>
          </cell>
          <cell r="AL139">
            <v>5155</v>
          </cell>
          <cell r="AM139">
            <v>0</v>
          </cell>
          <cell r="AN139">
            <v>0</v>
          </cell>
          <cell r="AO139">
            <v>0</v>
          </cell>
          <cell r="AP139">
            <v>245029.58999999997</v>
          </cell>
          <cell r="AQ139">
            <v>245029.58999999997</v>
          </cell>
        </row>
        <row r="140">
          <cell r="A140">
            <v>9361423</v>
          </cell>
          <cell r="B140" t="str">
            <v>NET GAIN IN SALE PIB</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row>
        <row r="141">
          <cell r="A141">
            <v>9361426</v>
          </cell>
          <cell r="B141" t="str">
            <v>CAPITAL GAIN ON COT</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A142">
            <v>9361427</v>
          </cell>
          <cell r="B142" t="str">
            <v>DEFERRED TAX INCOME</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3">
          <cell r="A143">
            <v>9361428</v>
          </cell>
          <cell r="B143" t="str">
            <v>NOTICE PAY FROM EMP</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14045</v>
          </cell>
          <cell r="AO143">
            <v>0</v>
          </cell>
          <cell r="AP143">
            <v>14045</v>
          </cell>
          <cell r="AQ143">
            <v>0</v>
          </cell>
        </row>
        <row r="144">
          <cell r="A144">
            <v>9361429</v>
          </cell>
          <cell r="B144" t="str">
            <v>PRO BAD DEBTS WRT BK</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A145">
            <v>9361501</v>
          </cell>
          <cell r="B145" t="str">
            <v>MARKUP ON HO ACCOUNT</v>
          </cell>
          <cell r="C145">
            <v>0</v>
          </cell>
          <cell r="D145">
            <v>0</v>
          </cell>
          <cell r="E145">
            <v>3700875</v>
          </cell>
          <cell r="F145">
            <v>2696891</v>
          </cell>
          <cell r="G145">
            <v>1525176</v>
          </cell>
          <cell r="H145">
            <v>2311005</v>
          </cell>
          <cell r="I145">
            <v>0</v>
          </cell>
          <cell r="J145">
            <v>6337893</v>
          </cell>
          <cell r="K145">
            <v>0</v>
          </cell>
          <cell r="L145">
            <v>1180990</v>
          </cell>
          <cell r="M145">
            <v>0</v>
          </cell>
          <cell r="N145">
            <v>3463866</v>
          </cell>
          <cell r="O145">
            <v>2219346</v>
          </cell>
          <cell r="P145">
            <v>5389200</v>
          </cell>
          <cell r="Q145">
            <v>1949002</v>
          </cell>
          <cell r="R145">
            <v>0</v>
          </cell>
          <cell r="S145">
            <v>1509463</v>
          </cell>
          <cell r="T145">
            <v>2466232</v>
          </cell>
          <cell r="U145">
            <v>3074826</v>
          </cell>
          <cell r="V145">
            <v>9977389</v>
          </cell>
          <cell r="W145">
            <v>1001801</v>
          </cell>
          <cell r="X145">
            <v>2144026</v>
          </cell>
          <cell r="Y145">
            <v>0</v>
          </cell>
          <cell r="Z145">
            <v>0</v>
          </cell>
          <cell r="AA145">
            <v>843194</v>
          </cell>
          <cell r="AB145">
            <v>3130270</v>
          </cell>
          <cell r="AC145">
            <v>572731</v>
          </cell>
          <cell r="AD145">
            <v>0</v>
          </cell>
          <cell r="AE145">
            <v>466380</v>
          </cell>
          <cell r="AF145">
            <v>964751</v>
          </cell>
          <cell r="AG145">
            <v>0</v>
          </cell>
          <cell r="AH145">
            <v>815931</v>
          </cell>
          <cell r="AI145">
            <v>800266</v>
          </cell>
          <cell r="AJ145">
            <v>1573475</v>
          </cell>
          <cell r="AK145">
            <v>2527334</v>
          </cell>
          <cell r="AL145">
            <v>1028793</v>
          </cell>
          <cell r="AM145">
            <v>1443543</v>
          </cell>
          <cell r="AN145">
            <v>16235932</v>
          </cell>
          <cell r="AO145">
            <v>0</v>
          </cell>
          <cell r="AP145">
            <v>81350581</v>
          </cell>
          <cell r="AQ145">
            <v>65114649</v>
          </cell>
        </row>
        <row r="146">
          <cell r="A146">
            <v>9361601</v>
          </cell>
          <cell r="B146" t="str">
            <v>CASH/ATM ADV FEE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row>
        <row r="147">
          <cell r="A147">
            <v>9361602</v>
          </cell>
          <cell r="B147" t="str">
            <v>SERVICE FEE</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72546.45</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72546.45</v>
          </cell>
          <cell r="AQ147">
            <v>72546.45</v>
          </cell>
        </row>
        <row r="148">
          <cell r="A148">
            <v>9361603</v>
          </cell>
          <cell r="B148" t="str">
            <v>JOINING FE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192000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192000</v>
          </cell>
          <cell r="AQ148">
            <v>192000</v>
          </cell>
        </row>
        <row r="149">
          <cell r="A149">
            <v>9361604</v>
          </cell>
          <cell r="B149" t="str">
            <v>ANNUAL FEE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A150">
            <v>9361605</v>
          </cell>
          <cell r="B150" t="str">
            <v>SUPPLEMENTARY FEE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row>
        <row r="151">
          <cell r="A151">
            <v>9361606</v>
          </cell>
          <cell r="B151" t="str">
            <v>PAYORDER FEE</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13600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13600</v>
          </cell>
          <cell r="AQ151">
            <v>13600</v>
          </cell>
        </row>
        <row r="152">
          <cell r="A152">
            <v>9361607</v>
          </cell>
          <cell r="B152" t="str">
            <v>CHECK BOOK FEE</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row>
        <row r="153">
          <cell r="A153">
            <v>9361608</v>
          </cell>
          <cell r="B153" t="str">
            <v>BTF FEE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A154">
            <v>9361609</v>
          </cell>
          <cell r="B154" t="str">
            <v>LATE FEE</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row>
        <row r="155">
          <cell r="A155">
            <v>9361610</v>
          </cell>
          <cell r="B155" t="str">
            <v>CHECK RETURN FEE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1000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1000</v>
          </cell>
          <cell r="AQ155">
            <v>1000</v>
          </cell>
        </row>
        <row r="156">
          <cell r="A156">
            <v>9361611</v>
          </cell>
          <cell r="B156" t="str">
            <v>OVER LIMIT FEE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7">
          <cell r="A157">
            <v>9361612</v>
          </cell>
          <cell r="B157" t="str">
            <v>CARD REPLACEMENT FEE</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A158">
            <v>9361613</v>
          </cell>
          <cell r="B158" t="str">
            <v>DISPUTE TRS FEE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A159">
            <v>9361614</v>
          </cell>
          <cell r="B159" t="str">
            <v>CASH PAYMENT FEE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row>
        <row r="160">
          <cell r="A160">
            <v>9361615</v>
          </cell>
          <cell r="B160" t="str">
            <v>STATEMENT REQ FEE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row>
        <row r="161">
          <cell r="A161">
            <v>9361616</v>
          </cell>
          <cell r="B161" t="str">
            <v>ACCOUNT MAINT. FEE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A162">
            <v>9361617</v>
          </cell>
          <cell r="B162" t="str">
            <v>DIRECT DEBIT FEE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row>
        <row r="163">
          <cell r="A163">
            <v>9361618</v>
          </cell>
          <cell r="B163" t="str">
            <v>SIP/EPP SVC FEE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row>
        <row r="164">
          <cell r="A164">
            <v>9361619</v>
          </cell>
          <cell r="B164" t="str">
            <v>SIP/EPP PROCE FEE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row>
        <row r="165">
          <cell r="A165">
            <v>9361620</v>
          </cell>
          <cell r="B165" t="str">
            <v>SIP/EPP PENALTY FEE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A166">
            <v>9362110</v>
          </cell>
          <cell r="B166" t="str">
            <v>FEDERAL INVESTMENT BONDS -10 YEARS</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row>
        <row r="167">
          <cell r="A167">
            <v>9362120</v>
          </cell>
          <cell r="B167" t="str">
            <v>PAKISTAN INVESTMENT BONDS -3 YEARS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68">
          <cell r="A168">
            <v>9362130</v>
          </cell>
          <cell r="B168" t="str">
            <v>PAKISTAN INVESTMENT BONDS -5 YEARS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row>
        <row r="169">
          <cell r="A169">
            <v>9362140</v>
          </cell>
          <cell r="B169" t="str">
            <v>PAKISTAN INVESTMENT BONDS -10 YEARS</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A170">
            <v>9362150</v>
          </cell>
          <cell r="B170" t="str">
            <v>PAKISTAN INVESTMENT BONDS -15 YEARS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A171">
            <v>9362160</v>
          </cell>
          <cell r="B171" t="str">
            <v>PAKISTAN INVESTMENT BONDS -20 YEARS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row>
        <row r="172">
          <cell r="A172">
            <v>9362170</v>
          </cell>
          <cell r="B172" t="str">
            <v>MARKET TREASURY BILLS -3 MONTHS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row>
        <row r="173">
          <cell r="A173">
            <v>9362180</v>
          </cell>
          <cell r="B173" t="str">
            <v>MARKET TREASURY BILLS -6 MONTHS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A174">
            <v>9362190</v>
          </cell>
          <cell r="B174" t="str">
            <v>MARKET TREASURY BILLS -01 YEAR</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5">
          <cell r="A175">
            <v>9362200</v>
          </cell>
          <cell r="B175" t="str">
            <v>TERM FINANCE CERTIFICATE -QUOTED PUBLIC</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row>
        <row r="176">
          <cell r="A176">
            <v>9362210</v>
          </cell>
          <cell r="B176" t="str">
            <v>TERM FINANCE CERTIFICATE -QUOTED PROVATE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row>
        <row r="177">
          <cell r="A177">
            <v>9362220</v>
          </cell>
          <cell r="B177" t="str">
            <v>TERM FINANCE CERTIFICATE -UNQUOTED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A178">
            <v>9362230</v>
          </cell>
          <cell r="B178" t="str">
            <v>TERM FINANCE CERTIFICATE -UNQUOTED</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row>
        <row r="179">
          <cell r="A179">
            <v>9362310</v>
          </cell>
          <cell r="B179" t="str">
            <v>FEDERAL INVESTMENT BONDS -10 YEARS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row>
        <row r="180">
          <cell r="A180">
            <v>9362320</v>
          </cell>
          <cell r="B180" t="str">
            <v>PAKISTAN INVESTMENT BONDS -3 YRARS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row>
        <row r="181">
          <cell r="A181">
            <v>9362330</v>
          </cell>
          <cell r="B181" t="str">
            <v>PAKISTAN INVESTMENT BONDS -5 YEARS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A182">
            <v>9362331</v>
          </cell>
          <cell r="B182" t="str">
            <v>PAK INV BONDS-10 YRS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1395037.02</v>
          </cell>
          <cell r="AO182">
            <v>0</v>
          </cell>
          <cell r="AP182">
            <v>1395037.02</v>
          </cell>
          <cell r="AQ182">
            <v>0</v>
          </cell>
        </row>
        <row r="183">
          <cell r="A183">
            <v>9362340</v>
          </cell>
          <cell r="B183" t="str">
            <v>PAKISTAN INVESTMENT BONDS -15 YEARS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A184">
            <v>9362350</v>
          </cell>
          <cell r="B184" t="str">
            <v>PAKISTAN INVESTMENT BONDS -20 YEARS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A185">
            <v>9362360</v>
          </cell>
          <cell r="B185" t="str">
            <v>MARKET TREASURY BILLS -3 MONTHS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A186">
            <v>9362370</v>
          </cell>
          <cell r="B186" t="str">
            <v>MARKET TREASURY BILLS -6 MONTHS</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row>
        <row r="187">
          <cell r="A187">
            <v>9362380</v>
          </cell>
          <cell r="B187" t="str">
            <v>MARKET TREASURY BILLS -01 YEAR</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9249477</v>
          </cell>
          <cell r="AO187">
            <v>0</v>
          </cell>
          <cell r="AP187">
            <v>9249477</v>
          </cell>
          <cell r="AQ187">
            <v>0</v>
          </cell>
        </row>
        <row r="188">
          <cell r="A188">
            <v>9362390</v>
          </cell>
          <cell r="B188" t="str">
            <v>TERM FINANCE CERTIFICATES -QUOTED PUBLIC</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799600</v>
          </cell>
          <cell r="AO188">
            <v>0</v>
          </cell>
          <cell r="AP188">
            <v>799600</v>
          </cell>
          <cell r="AQ188">
            <v>0</v>
          </cell>
        </row>
        <row r="189">
          <cell r="A189">
            <v>9362391</v>
          </cell>
          <cell r="B189" t="str">
            <v>TFC - QUOTED PVT SEC</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570740</v>
          </cell>
          <cell r="AO189">
            <v>0</v>
          </cell>
          <cell r="AP189">
            <v>570740</v>
          </cell>
          <cell r="AQ189">
            <v>0</v>
          </cell>
        </row>
        <row r="190">
          <cell r="A190">
            <v>9362400</v>
          </cell>
          <cell r="B190" t="str">
            <v>TERM FINANCE CERTIFICATES -UNQUOTED</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1186843.53</v>
          </cell>
          <cell r="AO190">
            <v>0</v>
          </cell>
          <cell r="AP190">
            <v>1186843.53</v>
          </cell>
          <cell r="AQ190">
            <v>0</v>
          </cell>
        </row>
        <row r="191">
          <cell r="A191">
            <v>9362410</v>
          </cell>
          <cell r="B191" t="str">
            <v>TERM FINANCE CERTIFICATES -UNQUOTED</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2">
          <cell r="A192">
            <v>9362605</v>
          </cell>
          <cell r="B192" t="str">
            <v>FIB 10 YEARS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1360967.01</v>
          </cell>
          <cell r="AO192">
            <v>0</v>
          </cell>
          <cell r="AP192">
            <v>1360967.01</v>
          </cell>
          <cell r="AQ192">
            <v>0</v>
          </cell>
        </row>
        <row r="193">
          <cell r="A193">
            <v>9362610</v>
          </cell>
          <cell r="B193" t="str">
            <v>PAKISTAN INVESTMENT BONDS -3 YEARS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A194">
            <v>9362620</v>
          </cell>
          <cell r="B194" t="str">
            <v>PAKISTAN INVESTMENT BONDS -5 YEARS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row>
        <row r="195">
          <cell r="A195">
            <v>9362630</v>
          </cell>
          <cell r="B195" t="str">
            <v>PAKISTAN INVESTMENT BONDS -10 YEARS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5014800.7</v>
          </cell>
          <cell r="AO195">
            <v>0</v>
          </cell>
          <cell r="AP195">
            <v>5014800.7</v>
          </cell>
          <cell r="AQ195">
            <v>0</v>
          </cell>
        </row>
        <row r="196">
          <cell r="A196">
            <v>9362640</v>
          </cell>
          <cell r="B196" t="str">
            <v>PAKISTAN INVESTMENT BONDS -15 YEARS</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row>
        <row r="197">
          <cell r="A197">
            <v>9362650</v>
          </cell>
          <cell r="B197" t="str">
            <v>PAKISTAN INVESTMENT BONDS -20 YEARS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A198">
            <v>9362660</v>
          </cell>
          <cell r="B198" t="str">
            <v>MARKET TREASURY BILLS -3 MONTHS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A199">
            <v>9362670</v>
          </cell>
          <cell r="B199" t="str">
            <v>MARKET TREASURY BILLS -6 MONTHS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row>
        <row r="200">
          <cell r="A200">
            <v>9362680</v>
          </cell>
          <cell r="B200" t="str">
            <v>MARKET TREASURY BILLS -01 YEAR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A201">
            <v>9362690</v>
          </cell>
          <cell r="B201" t="str">
            <v>TERM FINANCE CERTIFICATE -QUOTED PUBLIC</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A202">
            <v>9362700</v>
          </cell>
          <cell r="B202" t="str">
            <v>TERM FINANCE CERTIFICATE -QUOTED PRVATE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A203">
            <v>9362710</v>
          </cell>
          <cell r="B203" t="str">
            <v>TERM FINANCE CERTIFICATE -UNQUOTED</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4">
          <cell r="A204">
            <v>9362720</v>
          </cell>
          <cell r="B204" t="str">
            <v>TERM FINANCE CERTIFICATE -UNQUOTED</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row>
        <row r="205">
          <cell r="A205" t="str">
            <v>TI</v>
          </cell>
          <cell r="B205" t="str">
            <v>TOTAL INCOME</v>
          </cell>
          <cell r="C205">
            <v>26572456.050000012</v>
          </cell>
          <cell r="D205">
            <v>42845298.63000001</v>
          </cell>
          <cell r="E205">
            <v>3810738.34</v>
          </cell>
          <cell r="F205">
            <v>3097207.79</v>
          </cell>
          <cell r="G205">
            <v>1662560.68</v>
          </cell>
          <cell r="H205">
            <v>4042452.15</v>
          </cell>
          <cell r="I205">
            <v>2995381.7499999995</v>
          </cell>
          <cell r="J205">
            <v>7113934.4000000004</v>
          </cell>
          <cell r="K205">
            <v>6299182.7699999996</v>
          </cell>
          <cell r="L205">
            <v>4947276.01</v>
          </cell>
          <cell r="M205">
            <v>6164567.2899999991</v>
          </cell>
          <cell r="N205">
            <v>6488110.8399999999</v>
          </cell>
          <cell r="O205">
            <v>3261050.31</v>
          </cell>
          <cell r="P205">
            <v>6353107.8099999996</v>
          </cell>
          <cell r="Q205">
            <v>4237014.74</v>
          </cell>
          <cell r="R205">
            <v>2618935.2299999995</v>
          </cell>
          <cell r="S205">
            <v>1767975.25</v>
          </cell>
          <cell r="T205">
            <v>5075458.59</v>
          </cell>
          <cell r="U205">
            <v>12962445.33</v>
          </cell>
          <cell r="V205">
            <v>23993727.960000001</v>
          </cell>
          <cell r="W205">
            <v>3364224.3</v>
          </cell>
          <cell r="X205">
            <v>5428943.7699999996</v>
          </cell>
          <cell r="Y205">
            <v>2343114.1800000002</v>
          </cell>
          <cell r="Z205">
            <v>533761.44999999995</v>
          </cell>
          <cell r="AA205">
            <v>1010663.4299999999</v>
          </cell>
          <cell r="AB205">
            <v>3185466.24</v>
          </cell>
          <cell r="AC205">
            <v>1067637.0899999999</v>
          </cell>
          <cell r="AD205">
            <v>5659621.7800000003</v>
          </cell>
          <cell r="AE205">
            <v>538864.62</v>
          </cell>
          <cell r="AF205">
            <v>1024678.58</v>
          </cell>
          <cell r="AG205">
            <v>3174277.3899999997</v>
          </cell>
          <cell r="AH205">
            <v>918030.42</v>
          </cell>
          <cell r="AI205">
            <v>882655</v>
          </cell>
          <cell r="AJ205">
            <v>2882161.33</v>
          </cell>
          <cell r="AK205">
            <v>2579547.12</v>
          </cell>
          <cell r="AL205">
            <v>1255225.4099999999</v>
          </cell>
          <cell r="AM205">
            <v>1466149.64</v>
          </cell>
          <cell r="AN205">
            <v>86674057.280000016</v>
          </cell>
          <cell r="AO205">
            <v>0</v>
          </cell>
          <cell r="AP205">
            <v>300297960.95000011</v>
          </cell>
          <cell r="AQ205">
            <v>213623903.67000011</v>
          </cell>
        </row>
        <row r="207">
          <cell r="A207">
            <v>9760101</v>
          </cell>
          <cell r="B207" t="str">
            <v>PROFT ON SAVING ACNT</v>
          </cell>
          <cell r="C207">
            <v>-69835.44</v>
          </cell>
          <cell r="D207">
            <v>-153524.06</v>
          </cell>
          <cell r="E207">
            <v>-82971.759999999995</v>
          </cell>
          <cell r="F207">
            <v>-44320.92</v>
          </cell>
          <cell r="G207">
            <v>-26822.9</v>
          </cell>
          <cell r="H207">
            <v>-15032.16</v>
          </cell>
          <cell r="I207">
            <v>-4069.7</v>
          </cell>
          <cell r="J207">
            <v>-38489.32</v>
          </cell>
          <cell r="K207">
            <v>-14980.63</v>
          </cell>
          <cell r="L207">
            <v>0</v>
          </cell>
          <cell r="M207">
            <v>-12515.01</v>
          </cell>
          <cell r="N207">
            <v>-18828.48</v>
          </cell>
          <cell r="O207">
            <v>-20480.45</v>
          </cell>
          <cell r="P207">
            <v>-61399.54</v>
          </cell>
          <cell r="Q207">
            <v>-135406.88</v>
          </cell>
          <cell r="R207">
            <v>-4627.37</v>
          </cell>
          <cell r="S207">
            <v>-29270.43</v>
          </cell>
          <cell r="T207">
            <v>-27575.35</v>
          </cell>
          <cell r="U207">
            <v>-32783.93</v>
          </cell>
          <cell r="V207">
            <v>-6063.22</v>
          </cell>
          <cell r="W207">
            <v>-1355.2</v>
          </cell>
          <cell r="X207">
            <v>-8332.0499999999993</v>
          </cell>
          <cell r="Y207">
            <v>-3132.47</v>
          </cell>
          <cell r="Z207">
            <v>0</v>
          </cell>
          <cell r="AA207">
            <v>-12958.96</v>
          </cell>
          <cell r="AB207">
            <v>-12000.97</v>
          </cell>
          <cell r="AC207">
            <v>-1516.49</v>
          </cell>
          <cell r="AD207">
            <v>-2820.14</v>
          </cell>
          <cell r="AE207">
            <v>-10023.41</v>
          </cell>
          <cell r="AF207">
            <v>-6910.5</v>
          </cell>
          <cell r="AG207">
            <v>-1786.18</v>
          </cell>
          <cell r="AH207">
            <v>-16723.009999999998</v>
          </cell>
          <cell r="AI207">
            <v>-1768.37</v>
          </cell>
          <cell r="AJ207">
            <v>-56849.68</v>
          </cell>
          <cell r="AK207">
            <v>-14070.42</v>
          </cell>
          <cell r="AL207">
            <v>-886.18</v>
          </cell>
          <cell r="AM207">
            <v>-1743.7</v>
          </cell>
          <cell r="AN207">
            <v>0</v>
          </cell>
          <cell r="AO207">
            <v>0</v>
          </cell>
          <cell r="AP207">
            <v>-951875.28000000014</v>
          </cell>
          <cell r="AQ207">
            <v>-951875.28000000014</v>
          </cell>
        </row>
        <row r="208">
          <cell r="A208">
            <v>9760102</v>
          </cell>
          <cell r="B208" t="str">
            <v>PROFT ON PLAT.M/PLIE</v>
          </cell>
          <cell r="C208">
            <v>-585280.89</v>
          </cell>
          <cell r="D208">
            <v>-4697774.8499999996</v>
          </cell>
          <cell r="E208">
            <v>-1212804.1499999999</v>
          </cell>
          <cell r="F208">
            <v>-182890.95</v>
          </cell>
          <cell r="G208">
            <v>-56048.55</v>
          </cell>
          <cell r="H208">
            <v>-10532.68</v>
          </cell>
          <cell r="I208">
            <v>-3183.77</v>
          </cell>
          <cell r="J208">
            <v>-749161.17</v>
          </cell>
          <cell r="K208">
            <v>-14716.79</v>
          </cell>
          <cell r="L208">
            <v>0</v>
          </cell>
          <cell r="M208">
            <v>-81035.850000000006</v>
          </cell>
          <cell r="N208">
            <v>-688879.63</v>
          </cell>
          <cell r="O208">
            <v>-1443093.92</v>
          </cell>
          <cell r="P208">
            <v>-63398.89</v>
          </cell>
          <cell r="Q208">
            <v>-178947.7</v>
          </cell>
          <cell r="R208">
            <v>-11308.96</v>
          </cell>
          <cell r="S208">
            <v>-26527.32</v>
          </cell>
          <cell r="T208">
            <v>-368128.26</v>
          </cell>
          <cell r="U208">
            <v>-3812415.1</v>
          </cell>
          <cell r="V208">
            <v>-10014901.5</v>
          </cell>
          <cell r="W208">
            <v>-173537.07</v>
          </cell>
          <cell r="X208">
            <v>-31434.26</v>
          </cell>
          <cell r="Y208">
            <v>-149.24</v>
          </cell>
          <cell r="Z208">
            <v>0</v>
          </cell>
          <cell r="AA208">
            <v>0</v>
          </cell>
          <cell r="AB208">
            <v>-7092.69</v>
          </cell>
          <cell r="AC208">
            <v>0</v>
          </cell>
          <cell r="AD208">
            <v>-580.33000000000004</v>
          </cell>
          <cell r="AE208">
            <v>0</v>
          </cell>
          <cell r="AF208">
            <v>-4974.95</v>
          </cell>
          <cell r="AG208">
            <v>-0.84</v>
          </cell>
          <cell r="AH208">
            <v>0</v>
          </cell>
          <cell r="AI208">
            <v>0</v>
          </cell>
          <cell r="AJ208">
            <v>-18221.41</v>
          </cell>
          <cell r="AK208">
            <v>-279486.38</v>
          </cell>
          <cell r="AL208">
            <v>0</v>
          </cell>
          <cell r="AM208">
            <v>-3.41</v>
          </cell>
          <cell r="AN208">
            <v>0</v>
          </cell>
          <cell r="AO208">
            <v>0</v>
          </cell>
          <cell r="AP208">
            <v>-24716511.509999998</v>
          </cell>
          <cell r="AQ208">
            <v>-24716511.509999998</v>
          </cell>
        </row>
        <row r="209">
          <cell r="A209">
            <v>9760103</v>
          </cell>
          <cell r="B209" t="str">
            <v>PROFT ON SND</v>
          </cell>
          <cell r="C209">
            <v>0</v>
          </cell>
          <cell r="D209">
            <v>0</v>
          </cell>
          <cell r="E209">
            <v>0</v>
          </cell>
          <cell r="F209">
            <v>0</v>
          </cell>
          <cell r="G209">
            <v>0</v>
          </cell>
          <cell r="H209">
            <v>-180.82</v>
          </cell>
          <cell r="I209">
            <v>0</v>
          </cell>
          <cell r="J209">
            <v>0</v>
          </cell>
          <cell r="K209">
            <v>0</v>
          </cell>
          <cell r="L209">
            <v>0</v>
          </cell>
          <cell r="M209">
            <v>-43.99</v>
          </cell>
          <cell r="N209">
            <v>0</v>
          </cell>
          <cell r="O209">
            <v>0</v>
          </cell>
          <cell r="P209">
            <v>0</v>
          </cell>
          <cell r="Q209">
            <v>0</v>
          </cell>
          <cell r="R209">
            <v>-30136.99</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-30361.800000000003</v>
          </cell>
          <cell r="AQ209">
            <v>-30361.800000000003</v>
          </cell>
        </row>
        <row r="210">
          <cell r="A210">
            <v>9760104</v>
          </cell>
          <cell r="B210" t="str">
            <v>PROFIT ON TD</v>
          </cell>
          <cell r="C210">
            <v>-15019.87</v>
          </cell>
          <cell r="D210">
            <v>-191516.88</v>
          </cell>
          <cell r="E210">
            <v>0</v>
          </cell>
          <cell r="F210">
            <v>0</v>
          </cell>
          <cell r="G210">
            <v>0</v>
          </cell>
          <cell r="H210">
            <v>-2802.74</v>
          </cell>
          <cell r="I210">
            <v>0</v>
          </cell>
          <cell r="J210">
            <v>-1987.4</v>
          </cell>
          <cell r="K210">
            <v>0</v>
          </cell>
          <cell r="L210">
            <v>0</v>
          </cell>
          <cell r="M210">
            <v>-9369.6200000000008</v>
          </cell>
          <cell r="N210">
            <v>-1681.06</v>
          </cell>
          <cell r="O210">
            <v>-887118.95</v>
          </cell>
          <cell r="P210">
            <v>-38.22</v>
          </cell>
          <cell r="Q210">
            <v>0</v>
          </cell>
          <cell r="R210">
            <v>0</v>
          </cell>
          <cell r="S210">
            <v>4669.1499999999996</v>
          </cell>
          <cell r="T210">
            <v>-254.8</v>
          </cell>
          <cell r="U210">
            <v>-1120868.1399999999</v>
          </cell>
          <cell r="V210">
            <v>-10115973.050000001</v>
          </cell>
          <cell r="W210">
            <v>-2394589.02</v>
          </cell>
          <cell r="X210">
            <v>0</v>
          </cell>
          <cell r="Y210">
            <v>0</v>
          </cell>
          <cell r="Z210">
            <v>0</v>
          </cell>
          <cell r="AA210">
            <v>0</v>
          </cell>
          <cell r="AB210">
            <v>0</v>
          </cell>
          <cell r="AC210">
            <v>0</v>
          </cell>
          <cell r="AD210">
            <v>0</v>
          </cell>
          <cell r="AE210">
            <v>0</v>
          </cell>
          <cell r="AF210">
            <v>-175872.88</v>
          </cell>
          <cell r="AG210">
            <v>0</v>
          </cell>
          <cell r="AH210">
            <v>0</v>
          </cell>
          <cell r="AI210">
            <v>0</v>
          </cell>
          <cell r="AJ210">
            <v>-9737.66</v>
          </cell>
          <cell r="AK210">
            <v>0</v>
          </cell>
          <cell r="AL210">
            <v>-438959.99</v>
          </cell>
          <cell r="AM210">
            <v>0</v>
          </cell>
          <cell r="AN210">
            <v>0</v>
          </cell>
          <cell r="AO210">
            <v>0</v>
          </cell>
          <cell r="AP210">
            <v>-15361121.130000003</v>
          </cell>
          <cell r="AQ210">
            <v>-15361121.130000003</v>
          </cell>
        </row>
        <row r="211">
          <cell r="A211">
            <v>9760105</v>
          </cell>
          <cell r="B211" t="str">
            <v>PROFIT ON CALL DEPTS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A212">
            <v>9760106</v>
          </cell>
          <cell r="B212" t="str">
            <v>PLATNM SUPER MULTIPL</v>
          </cell>
          <cell r="C212">
            <v>-123603.53</v>
          </cell>
          <cell r="D212">
            <v>-24.63</v>
          </cell>
          <cell r="E212">
            <v>-50354.36</v>
          </cell>
          <cell r="F212">
            <v>0</v>
          </cell>
          <cell r="G212">
            <v>-6513.07</v>
          </cell>
          <cell r="H212">
            <v>0</v>
          </cell>
          <cell r="I212">
            <v>-1537.88</v>
          </cell>
          <cell r="J212">
            <v>-14016.69</v>
          </cell>
          <cell r="K212">
            <v>-2803.81</v>
          </cell>
          <cell r="L212">
            <v>0</v>
          </cell>
          <cell r="M212">
            <v>0</v>
          </cell>
          <cell r="N212">
            <v>-592.79999999999995</v>
          </cell>
          <cell r="O212">
            <v>-29.09</v>
          </cell>
          <cell r="P212">
            <v>-10163.74</v>
          </cell>
          <cell r="Q212">
            <v>-4715.07</v>
          </cell>
          <cell r="R212">
            <v>0</v>
          </cell>
          <cell r="S212">
            <v>0</v>
          </cell>
          <cell r="T212">
            <v>0</v>
          </cell>
          <cell r="U212">
            <v>0</v>
          </cell>
          <cell r="V212">
            <v>0</v>
          </cell>
          <cell r="W212">
            <v>-9067.9500000000007</v>
          </cell>
          <cell r="X212">
            <v>-23890.41</v>
          </cell>
          <cell r="Y212">
            <v>0</v>
          </cell>
          <cell r="Z212">
            <v>0</v>
          </cell>
          <cell r="AA212">
            <v>-85875.99</v>
          </cell>
          <cell r="AB212">
            <v>-96.92</v>
          </cell>
          <cell r="AC212">
            <v>-13560.47</v>
          </cell>
          <cell r="AD212">
            <v>0</v>
          </cell>
          <cell r="AE212">
            <v>0</v>
          </cell>
          <cell r="AF212">
            <v>0</v>
          </cell>
          <cell r="AG212">
            <v>-10749.79</v>
          </cell>
          <cell r="AH212">
            <v>-3817.28</v>
          </cell>
          <cell r="AI212">
            <v>0</v>
          </cell>
          <cell r="AJ212">
            <v>-1189.31</v>
          </cell>
          <cell r="AK212">
            <v>-2965.36</v>
          </cell>
          <cell r="AL212">
            <v>0</v>
          </cell>
          <cell r="AM212">
            <v>-2506.31</v>
          </cell>
          <cell r="AN212">
            <v>0</v>
          </cell>
          <cell r="AO212">
            <v>0</v>
          </cell>
          <cell r="AP212">
            <v>-368074.45999999996</v>
          </cell>
          <cell r="AQ212">
            <v>-368074.45999999996</v>
          </cell>
        </row>
        <row r="213">
          <cell r="A213">
            <v>9760107</v>
          </cell>
          <cell r="B213" t="str">
            <v>PROFIT ON HEER A/C</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A214">
            <v>9760108</v>
          </cell>
          <cell r="B214" t="str">
            <v>PFT.PLATNUM TREASURE</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row>
        <row r="215">
          <cell r="A215">
            <v>9760109</v>
          </cell>
          <cell r="B215" t="str">
            <v>PFT.KASB GROWTH CER</v>
          </cell>
          <cell r="C215">
            <v>0</v>
          </cell>
          <cell r="D215">
            <v>1957.33</v>
          </cell>
          <cell r="E215">
            <v>-11329.03</v>
          </cell>
          <cell r="F215">
            <v>0</v>
          </cell>
          <cell r="G215">
            <v>0</v>
          </cell>
          <cell r="H215">
            <v>0</v>
          </cell>
          <cell r="I215">
            <v>0</v>
          </cell>
          <cell r="J215">
            <v>0</v>
          </cell>
          <cell r="K215">
            <v>0</v>
          </cell>
          <cell r="L215">
            <v>0</v>
          </cell>
          <cell r="M215">
            <v>0</v>
          </cell>
          <cell r="N215">
            <v>-796.31</v>
          </cell>
          <cell r="O215">
            <v>0</v>
          </cell>
          <cell r="P215">
            <v>0</v>
          </cell>
          <cell r="Q215">
            <v>-934.26</v>
          </cell>
          <cell r="R215">
            <v>0</v>
          </cell>
          <cell r="S215">
            <v>-467.12</v>
          </cell>
          <cell r="T215">
            <v>-1004.31</v>
          </cell>
          <cell r="U215">
            <v>-5255.14</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-17828.84</v>
          </cell>
          <cell r="AQ215">
            <v>-17828.84</v>
          </cell>
        </row>
        <row r="216">
          <cell r="A216">
            <v>9760111</v>
          </cell>
          <cell r="B216" t="str">
            <v>PFT. KASB M.MUNAFA</v>
          </cell>
          <cell r="C216">
            <v>-3269.86</v>
          </cell>
          <cell r="D216">
            <v>-4148.91</v>
          </cell>
          <cell r="E216">
            <v>0</v>
          </cell>
          <cell r="F216">
            <v>0</v>
          </cell>
          <cell r="G216">
            <v>-2063.83</v>
          </cell>
          <cell r="H216">
            <v>0</v>
          </cell>
          <cell r="I216">
            <v>0</v>
          </cell>
          <cell r="J216">
            <v>-1910.96</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-11393.560000000001</v>
          </cell>
          <cell r="AQ216">
            <v>-11393.560000000001</v>
          </cell>
        </row>
        <row r="217">
          <cell r="A217">
            <v>9760113</v>
          </cell>
          <cell r="B217" t="str">
            <v>PRFT PLAT. SAV PLUS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A218">
            <v>9760114</v>
          </cell>
          <cell r="B218" t="str">
            <v>PFT.PLT.SUPER SAVOR</v>
          </cell>
          <cell r="C218">
            <v>-20426.310000000001</v>
          </cell>
          <cell r="D218">
            <v>-1103614.21</v>
          </cell>
          <cell r="E218">
            <v>0</v>
          </cell>
          <cell r="F218">
            <v>-762310.98</v>
          </cell>
          <cell r="G218">
            <v>0</v>
          </cell>
          <cell r="H218">
            <v>-5.8</v>
          </cell>
          <cell r="I218">
            <v>-37626.589999999997</v>
          </cell>
          <cell r="J218">
            <v>-1795403.03</v>
          </cell>
          <cell r="K218">
            <v>0</v>
          </cell>
          <cell r="L218">
            <v>0</v>
          </cell>
          <cell r="M218">
            <v>-4605.6000000000004</v>
          </cell>
          <cell r="N218">
            <v>-1862621.63</v>
          </cell>
          <cell r="O218">
            <v>-5453.47</v>
          </cell>
          <cell r="P218">
            <v>-3129.59</v>
          </cell>
          <cell r="Q218">
            <v>-53175.28</v>
          </cell>
          <cell r="R218">
            <v>-10483.959999999999</v>
          </cell>
          <cell r="S218">
            <v>0</v>
          </cell>
          <cell r="T218">
            <v>0</v>
          </cell>
          <cell r="U218">
            <v>-42.2</v>
          </cell>
          <cell r="V218">
            <v>0</v>
          </cell>
          <cell r="W218">
            <v>-5205.1400000000003</v>
          </cell>
          <cell r="X218">
            <v>-31698.31</v>
          </cell>
          <cell r="Y218">
            <v>-6.91</v>
          </cell>
          <cell r="Z218">
            <v>0</v>
          </cell>
          <cell r="AA218">
            <v>-8731.2199999999993</v>
          </cell>
          <cell r="AB218">
            <v>-116575.34</v>
          </cell>
          <cell r="AC218">
            <v>-3442.39</v>
          </cell>
          <cell r="AD218">
            <v>0</v>
          </cell>
          <cell r="AE218">
            <v>-18411.939999999999</v>
          </cell>
          <cell r="AF218">
            <v>0</v>
          </cell>
          <cell r="AG218">
            <v>-30409</v>
          </cell>
          <cell r="AH218">
            <v>-13394.94</v>
          </cell>
          <cell r="AI218">
            <v>-464.43</v>
          </cell>
          <cell r="AJ218">
            <v>0</v>
          </cell>
          <cell r="AK218">
            <v>-24678.22</v>
          </cell>
          <cell r="AL218">
            <v>-30328.77</v>
          </cell>
          <cell r="AM218">
            <v>-183274.35</v>
          </cell>
          <cell r="AN218">
            <v>0</v>
          </cell>
          <cell r="AO218">
            <v>0</v>
          </cell>
          <cell r="AP218">
            <v>-6125519.6099999985</v>
          </cell>
          <cell r="AQ218">
            <v>-6125519.6099999985</v>
          </cell>
        </row>
        <row r="219">
          <cell r="A219">
            <v>9760115</v>
          </cell>
          <cell r="B219" t="str">
            <v>PRFT ON BUS TERM DEP</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row>
        <row r="220">
          <cell r="A220">
            <v>9760117</v>
          </cell>
          <cell r="B220" t="str">
            <v>PRFT.SUPER SAVER PLU</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row>
        <row r="221">
          <cell r="A221">
            <v>9760118</v>
          </cell>
          <cell r="B221" t="str">
            <v>PRFT ON EXP.SUP.SAVE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A222">
            <v>9760119</v>
          </cell>
          <cell r="B222" t="str">
            <v>PFT/PLTM HEERA PLUS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row>
        <row r="223">
          <cell r="A223">
            <v>9760120</v>
          </cell>
          <cell r="B223" t="str">
            <v>DLY ACCRED PFT PAYBL</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row>
        <row r="224">
          <cell r="A224">
            <v>9760121</v>
          </cell>
          <cell r="B224" t="str">
            <v>PFT.HEERA.EX.SUP.AC</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row>
        <row r="225">
          <cell r="A225">
            <v>9760124</v>
          </cell>
          <cell r="B225" t="str">
            <v>PFT PLT HERA SUPER A</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A226">
            <v>9760125</v>
          </cell>
          <cell r="B226" t="str">
            <v>EXP PFT EXT.SUP.SV.+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row>
        <row r="227">
          <cell r="A227">
            <v>9760130</v>
          </cell>
          <cell r="B227" t="str">
            <v>PFT PLT SUPREME A/C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row>
        <row r="228">
          <cell r="A228">
            <v>9760131</v>
          </cell>
          <cell r="B228" t="str">
            <v>PRFT KASB F.I DEPOSI</v>
          </cell>
          <cell r="C228">
            <v>-3225.2</v>
          </cell>
          <cell r="D228">
            <v>-2573.89</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-5799.09</v>
          </cell>
          <cell r="AQ228">
            <v>-5799.09</v>
          </cell>
        </row>
        <row r="229">
          <cell r="A229">
            <v>9760132</v>
          </cell>
          <cell r="B229" t="str">
            <v>PFT SMT TERM DEP. IND.</v>
          </cell>
          <cell r="C229">
            <v>-668177.91</v>
          </cell>
          <cell r="D229">
            <v>-269721.76</v>
          </cell>
          <cell r="E229">
            <v>-18214.400000000001</v>
          </cell>
          <cell r="F229">
            <v>-339689.29</v>
          </cell>
          <cell r="G229">
            <v>-205243.79</v>
          </cell>
          <cell r="H229">
            <v>-756593.54</v>
          </cell>
          <cell r="I229">
            <v>0</v>
          </cell>
          <cell r="J229">
            <v>-1704698.28</v>
          </cell>
          <cell r="K229">
            <v>0</v>
          </cell>
          <cell r="L229">
            <v>0</v>
          </cell>
          <cell r="M229">
            <v>-139229.31</v>
          </cell>
          <cell r="N229">
            <v>-269416.39</v>
          </cell>
          <cell r="O229">
            <v>-1434.7</v>
          </cell>
          <cell r="P229">
            <v>-1001528.9</v>
          </cell>
          <cell r="Q229">
            <v>-389321.94</v>
          </cell>
          <cell r="R229">
            <v>-131062.29</v>
          </cell>
          <cell r="S229">
            <v>-263336.64</v>
          </cell>
          <cell r="T229">
            <v>-474087.64</v>
          </cell>
          <cell r="U229">
            <v>-643998.43000000005</v>
          </cell>
          <cell r="V229">
            <v>0</v>
          </cell>
          <cell r="W229">
            <v>-785.61</v>
          </cell>
          <cell r="X229">
            <v>-1329078.21</v>
          </cell>
          <cell r="Y229">
            <v>-319234.55</v>
          </cell>
          <cell r="Z229">
            <v>0</v>
          </cell>
          <cell r="AA229">
            <v>-135275.65</v>
          </cell>
          <cell r="AB229">
            <v>-849020.37</v>
          </cell>
          <cell r="AC229">
            <v>-274484.52</v>
          </cell>
          <cell r="AD229">
            <v>71.239999999999995</v>
          </cell>
          <cell r="AE229">
            <v>-785.62</v>
          </cell>
          <cell r="AF229">
            <v>-14969.98</v>
          </cell>
          <cell r="AG229">
            <v>-224789.02</v>
          </cell>
          <cell r="AH229">
            <v>0</v>
          </cell>
          <cell r="AI229">
            <v>-25150.68</v>
          </cell>
          <cell r="AJ229">
            <v>-86479.48</v>
          </cell>
          <cell r="AK229">
            <v>-133860.63</v>
          </cell>
          <cell r="AL229">
            <v>-404569.11</v>
          </cell>
          <cell r="AM229">
            <v>0</v>
          </cell>
          <cell r="AN229">
            <v>0</v>
          </cell>
          <cell r="AO229">
            <v>0</v>
          </cell>
          <cell r="AP229">
            <v>-11074167.4</v>
          </cell>
          <cell r="AQ229">
            <v>-11074167.4</v>
          </cell>
        </row>
        <row r="230">
          <cell r="A230">
            <v>9760133</v>
          </cell>
          <cell r="B230" t="str">
            <v>PFT SMT TERM FIN-COP</v>
          </cell>
          <cell r="C230">
            <v>-5483724.8799999999</v>
          </cell>
          <cell r="D230">
            <v>-13672138.01</v>
          </cell>
          <cell r="E230">
            <v>-2252810.37</v>
          </cell>
          <cell r="F230">
            <v>0</v>
          </cell>
          <cell r="G230">
            <v>-711095.88</v>
          </cell>
          <cell r="H230">
            <v>-574253.19999999995</v>
          </cell>
          <cell r="I230">
            <v>0</v>
          </cell>
          <cell r="J230">
            <v>-1172462.32</v>
          </cell>
          <cell r="K230">
            <v>0</v>
          </cell>
          <cell r="L230">
            <v>0</v>
          </cell>
          <cell r="M230">
            <v>-818320.88</v>
          </cell>
          <cell r="N230">
            <v>-2460868.12</v>
          </cell>
          <cell r="O230">
            <v>-55746.82</v>
          </cell>
          <cell r="P230">
            <v>-257168.93</v>
          </cell>
          <cell r="Q230">
            <v>-56267.12</v>
          </cell>
          <cell r="R230">
            <v>-1017861.65</v>
          </cell>
          <cell r="S230">
            <v>-2760.27</v>
          </cell>
          <cell r="T230">
            <v>-3029415.45</v>
          </cell>
          <cell r="U230">
            <v>-4164812.63</v>
          </cell>
          <cell r="V230">
            <v>-2303972.61</v>
          </cell>
          <cell r="W230">
            <v>0</v>
          </cell>
          <cell r="X230">
            <v>0</v>
          </cell>
          <cell r="Y230">
            <v>-779022.26</v>
          </cell>
          <cell r="Z230">
            <v>0</v>
          </cell>
          <cell r="AA230">
            <v>0</v>
          </cell>
          <cell r="AB230">
            <v>-109078.33</v>
          </cell>
          <cell r="AC230">
            <v>0</v>
          </cell>
          <cell r="AD230">
            <v>-2647573.13</v>
          </cell>
          <cell r="AE230">
            <v>0</v>
          </cell>
          <cell r="AF230">
            <v>0</v>
          </cell>
          <cell r="AG230">
            <v>0</v>
          </cell>
          <cell r="AH230">
            <v>0</v>
          </cell>
          <cell r="AI230">
            <v>-510410.95</v>
          </cell>
          <cell r="AJ230">
            <v>-973983.43</v>
          </cell>
          <cell r="AK230">
            <v>-1980460.55</v>
          </cell>
          <cell r="AL230">
            <v>0</v>
          </cell>
          <cell r="AM230">
            <v>0</v>
          </cell>
          <cell r="AN230">
            <v>0</v>
          </cell>
          <cell r="AO230">
            <v>0</v>
          </cell>
          <cell r="AP230">
            <v>-45034207.789999999</v>
          </cell>
          <cell r="AQ230">
            <v>-45034207.789999999</v>
          </cell>
        </row>
        <row r="231">
          <cell r="A231">
            <v>9760134</v>
          </cell>
          <cell r="B231" t="str">
            <v>PFT MAHEENA ASAAN</v>
          </cell>
          <cell r="C231">
            <v>-1101163.02</v>
          </cell>
          <cell r="D231">
            <v>-1670696.65</v>
          </cell>
          <cell r="E231">
            <v>-185087.68</v>
          </cell>
          <cell r="F231">
            <v>-879854.22</v>
          </cell>
          <cell r="G231">
            <v>-207943.17</v>
          </cell>
          <cell r="H231">
            <v>-360476.83</v>
          </cell>
          <cell r="I231">
            <v>-141806.09</v>
          </cell>
          <cell r="J231">
            <v>-706505.19</v>
          </cell>
          <cell r="K231">
            <v>-135714.1</v>
          </cell>
          <cell r="L231">
            <v>0</v>
          </cell>
          <cell r="M231">
            <v>-97533.09</v>
          </cell>
          <cell r="N231">
            <v>-540927.82999999996</v>
          </cell>
          <cell r="O231">
            <v>-371445.57</v>
          </cell>
          <cell r="P231">
            <v>-2158364.8199999998</v>
          </cell>
          <cell r="Q231">
            <v>-600220.38</v>
          </cell>
          <cell r="R231">
            <v>-18271.240000000002</v>
          </cell>
          <cell r="S231">
            <v>-482047.84</v>
          </cell>
          <cell r="T231">
            <v>-1010000.75</v>
          </cell>
          <cell r="U231">
            <v>-1066409.77</v>
          </cell>
          <cell r="V231">
            <v>-58211.6</v>
          </cell>
          <cell r="W231">
            <v>-173674.37</v>
          </cell>
          <cell r="X231">
            <v>-438713.73</v>
          </cell>
          <cell r="Y231">
            <v>-290560.94</v>
          </cell>
          <cell r="Z231">
            <v>0</v>
          </cell>
          <cell r="AA231">
            <v>-219392.49</v>
          </cell>
          <cell r="AB231">
            <v>-797014.76</v>
          </cell>
          <cell r="AC231">
            <v>-82963.820000000007</v>
          </cell>
          <cell r="AD231">
            <v>-154025.31</v>
          </cell>
          <cell r="AE231">
            <v>-100329.57</v>
          </cell>
          <cell r="AF231">
            <v>-337015.08</v>
          </cell>
          <cell r="AG231">
            <v>-213804.4</v>
          </cell>
          <cell r="AH231">
            <v>-155975.34</v>
          </cell>
          <cell r="AI231">
            <v>-34751</v>
          </cell>
          <cell r="AJ231">
            <v>-225253.65</v>
          </cell>
          <cell r="AK231">
            <v>-176256.2</v>
          </cell>
          <cell r="AL231">
            <v>-65632.22</v>
          </cell>
          <cell r="AM231">
            <v>-206792.48</v>
          </cell>
          <cell r="AN231">
            <v>0</v>
          </cell>
          <cell r="AO231">
            <v>0</v>
          </cell>
          <cell r="AP231">
            <v>-15464835.200000001</v>
          </cell>
          <cell r="AQ231">
            <v>-15464835.200000001</v>
          </cell>
        </row>
        <row r="232">
          <cell r="A232">
            <v>9760135</v>
          </cell>
          <cell r="B232" t="str">
            <v>PFT MAHENA ASAN 1 YR</v>
          </cell>
          <cell r="C232">
            <v>-191847.84</v>
          </cell>
          <cell r="D232">
            <v>-180243.63</v>
          </cell>
          <cell r="E232">
            <v>-99788.93</v>
          </cell>
          <cell r="F232">
            <v>-76117.119999999995</v>
          </cell>
          <cell r="G232">
            <v>-39795.9</v>
          </cell>
          <cell r="H232">
            <v>16414.810000000001</v>
          </cell>
          <cell r="I232">
            <v>-41956.2</v>
          </cell>
          <cell r="J232">
            <v>-223601.31</v>
          </cell>
          <cell r="K232">
            <v>-77099.710000000006</v>
          </cell>
          <cell r="L232">
            <v>0</v>
          </cell>
          <cell r="M232">
            <v>-46582.54</v>
          </cell>
          <cell r="N232">
            <v>-23240.69</v>
          </cell>
          <cell r="O232">
            <v>-120018.83</v>
          </cell>
          <cell r="P232">
            <v>-229525.31</v>
          </cell>
          <cell r="Q232">
            <v>-168793.1</v>
          </cell>
          <cell r="R232">
            <v>-52529.81</v>
          </cell>
          <cell r="S232">
            <v>-210213.44</v>
          </cell>
          <cell r="T232">
            <v>-144972.62</v>
          </cell>
          <cell r="U232">
            <v>-217254.34</v>
          </cell>
          <cell r="V232">
            <v>-8875.35</v>
          </cell>
          <cell r="W232">
            <v>-38136.65</v>
          </cell>
          <cell r="X232">
            <v>-366735.82</v>
          </cell>
          <cell r="Y232">
            <v>-25780.15</v>
          </cell>
          <cell r="Z232">
            <v>0</v>
          </cell>
          <cell r="AA232">
            <v>-65042.51</v>
          </cell>
          <cell r="AB232">
            <v>-82793.17</v>
          </cell>
          <cell r="AC232">
            <v>-167831.22</v>
          </cell>
          <cell r="AD232">
            <v>-25545.91</v>
          </cell>
          <cell r="AE232">
            <v>-60084.74</v>
          </cell>
          <cell r="AF232">
            <v>-138204.32999999999</v>
          </cell>
          <cell r="AG232">
            <v>-10085.6</v>
          </cell>
          <cell r="AH232">
            <v>-96522.6</v>
          </cell>
          <cell r="AI232">
            <v>-57689.74</v>
          </cell>
          <cell r="AJ232">
            <v>-74249.7</v>
          </cell>
          <cell r="AK232">
            <v>-69623.13</v>
          </cell>
          <cell r="AL232">
            <v>-24409.25</v>
          </cell>
          <cell r="AM232">
            <v>-2420.5500000000002</v>
          </cell>
          <cell r="AN232">
            <v>0</v>
          </cell>
          <cell r="AO232">
            <v>0</v>
          </cell>
          <cell r="AP232">
            <v>-3441196.93</v>
          </cell>
          <cell r="AQ232">
            <v>-3441196.93</v>
          </cell>
        </row>
        <row r="233">
          <cell r="A233">
            <v>9760136</v>
          </cell>
          <cell r="B233" t="str">
            <v>PFT MAH KHAZANA IND</v>
          </cell>
          <cell r="C233">
            <v>-91674.59</v>
          </cell>
          <cell r="D233">
            <v>-507180</v>
          </cell>
          <cell r="E233">
            <v>-95481.65</v>
          </cell>
          <cell r="F233">
            <v>-44947.86</v>
          </cell>
          <cell r="G233">
            <v>-60446.080000000002</v>
          </cell>
          <cell r="H233">
            <v>-87977.36</v>
          </cell>
          <cell r="I233">
            <v>-305107.73</v>
          </cell>
          <cell r="J233">
            <v>-151895.10999999999</v>
          </cell>
          <cell r="K233">
            <v>-253766.56</v>
          </cell>
          <cell r="L233">
            <v>0</v>
          </cell>
          <cell r="M233">
            <v>-16031.91</v>
          </cell>
          <cell r="N233">
            <v>-690494.97</v>
          </cell>
          <cell r="O233">
            <v>-60401.760000000002</v>
          </cell>
          <cell r="P233">
            <v>-112409.37</v>
          </cell>
          <cell r="Q233">
            <v>-144098.25</v>
          </cell>
          <cell r="R233">
            <v>-48517.52</v>
          </cell>
          <cell r="S233">
            <v>-58729.48</v>
          </cell>
          <cell r="T233">
            <v>-56247.83</v>
          </cell>
          <cell r="U233">
            <v>-98321.68</v>
          </cell>
          <cell r="V233">
            <v>-160672.46</v>
          </cell>
          <cell r="W233">
            <v>-137109.98000000001</v>
          </cell>
          <cell r="X233">
            <v>-193019.38</v>
          </cell>
          <cell r="Y233">
            <v>-1516.22</v>
          </cell>
          <cell r="Z233">
            <v>0</v>
          </cell>
          <cell r="AA233">
            <v>-58840.480000000003</v>
          </cell>
          <cell r="AB233">
            <v>-68217.36</v>
          </cell>
          <cell r="AC233">
            <v>-143107.57999999999</v>
          </cell>
          <cell r="AD233">
            <v>-18.87</v>
          </cell>
          <cell r="AE233">
            <v>-84996.43</v>
          </cell>
          <cell r="AF233">
            <v>-58354.53</v>
          </cell>
          <cell r="AG233">
            <v>-9052.2900000000009</v>
          </cell>
          <cell r="AH233">
            <v>-343335.39</v>
          </cell>
          <cell r="AI233">
            <v>-2021.22</v>
          </cell>
          <cell r="AJ233">
            <v>-21296.54</v>
          </cell>
          <cell r="AK233">
            <v>-175638.88</v>
          </cell>
          <cell r="AL233">
            <v>-135944.71</v>
          </cell>
          <cell r="AM233">
            <v>-170567.8</v>
          </cell>
          <cell r="AN233">
            <v>0</v>
          </cell>
          <cell r="AO233">
            <v>0</v>
          </cell>
          <cell r="AP233">
            <v>-4647439.83</v>
          </cell>
          <cell r="AQ233">
            <v>-4647439.83</v>
          </cell>
        </row>
        <row r="234">
          <cell r="A234">
            <v>9760137</v>
          </cell>
          <cell r="B234" t="str">
            <v>PFT MAH KHAZANA CORP</v>
          </cell>
          <cell r="C234">
            <v>-82125.41</v>
          </cell>
          <cell r="D234">
            <v>-946608.25</v>
          </cell>
          <cell r="E234">
            <v>-1.28</v>
          </cell>
          <cell r="F234">
            <v>0</v>
          </cell>
          <cell r="G234">
            <v>-17144.11</v>
          </cell>
          <cell r="H234">
            <v>-513814.52</v>
          </cell>
          <cell r="I234">
            <v>0</v>
          </cell>
          <cell r="J234">
            <v>0</v>
          </cell>
          <cell r="K234">
            <v>0</v>
          </cell>
          <cell r="L234">
            <v>0</v>
          </cell>
          <cell r="M234">
            <v>0</v>
          </cell>
          <cell r="N234">
            <v>0</v>
          </cell>
          <cell r="O234">
            <v>-212873.88</v>
          </cell>
          <cell r="P234">
            <v>-522258.5</v>
          </cell>
          <cell r="Q234">
            <v>-1855.21</v>
          </cell>
          <cell r="R234">
            <v>0</v>
          </cell>
          <cell r="S234">
            <v>0</v>
          </cell>
          <cell r="T234">
            <v>-288.51</v>
          </cell>
          <cell r="U234">
            <v>-3876.35</v>
          </cell>
          <cell r="V234">
            <v>-98829.47</v>
          </cell>
          <cell r="W234">
            <v>0</v>
          </cell>
          <cell r="X234">
            <v>0</v>
          </cell>
          <cell r="Y234">
            <v>0</v>
          </cell>
          <cell r="Z234">
            <v>0</v>
          </cell>
          <cell r="AA234">
            <v>0</v>
          </cell>
          <cell r="AB234">
            <v>0</v>
          </cell>
          <cell r="AC234">
            <v>0</v>
          </cell>
          <cell r="AD234">
            <v>-37.42</v>
          </cell>
          <cell r="AE234">
            <v>0</v>
          </cell>
          <cell r="AF234">
            <v>-95443.58</v>
          </cell>
          <cell r="AG234">
            <v>0</v>
          </cell>
          <cell r="AH234">
            <v>-637.01</v>
          </cell>
          <cell r="AI234">
            <v>0</v>
          </cell>
          <cell r="AJ234">
            <v>0</v>
          </cell>
          <cell r="AK234">
            <v>-1545.37</v>
          </cell>
          <cell r="AL234">
            <v>-181.22</v>
          </cell>
          <cell r="AM234">
            <v>-131.34</v>
          </cell>
          <cell r="AN234">
            <v>0</v>
          </cell>
          <cell r="AO234">
            <v>0</v>
          </cell>
          <cell r="AP234">
            <v>-2497651.4300000002</v>
          </cell>
          <cell r="AQ234">
            <v>-2497651.4300000002</v>
          </cell>
        </row>
        <row r="235">
          <cell r="A235">
            <v>9760201</v>
          </cell>
          <cell r="B235" t="str">
            <v>SAVINGS ACCOUNT US</v>
          </cell>
          <cell r="C235">
            <v>0</v>
          </cell>
          <cell r="D235">
            <v>-7.8932000000000011</v>
          </cell>
          <cell r="E235">
            <v>0</v>
          </cell>
          <cell r="F235">
            <v>0</v>
          </cell>
          <cell r="G235">
            <v>-302.3707</v>
          </cell>
          <cell r="H235">
            <v>0</v>
          </cell>
          <cell r="I235">
            <v>0</v>
          </cell>
          <cell r="J235">
            <v>0</v>
          </cell>
          <cell r="K235">
            <v>0</v>
          </cell>
          <cell r="L235">
            <v>0</v>
          </cell>
          <cell r="M235">
            <v>0</v>
          </cell>
          <cell r="N235">
            <v>0</v>
          </cell>
          <cell r="O235">
            <v>-2026.1263000000001</v>
          </cell>
          <cell r="P235">
            <v>0</v>
          </cell>
          <cell r="Q235">
            <v>-3992.7498999999998</v>
          </cell>
          <cell r="R235">
            <v>0</v>
          </cell>
          <cell r="S235">
            <v>0</v>
          </cell>
          <cell r="T235">
            <v>-159674.78090000001</v>
          </cell>
          <cell r="U235">
            <v>-30.358499999999999</v>
          </cell>
          <cell r="V235">
            <v>0</v>
          </cell>
          <cell r="W235">
            <v>0</v>
          </cell>
          <cell r="X235">
            <v>-66.788700000000006</v>
          </cell>
          <cell r="Y235">
            <v>0</v>
          </cell>
          <cell r="Z235">
            <v>0</v>
          </cell>
          <cell r="AA235">
            <v>0</v>
          </cell>
          <cell r="AB235">
            <v>0</v>
          </cell>
          <cell r="AC235">
            <v>0</v>
          </cell>
          <cell r="AD235">
            <v>0</v>
          </cell>
          <cell r="AE235">
            <v>0</v>
          </cell>
          <cell r="AF235">
            <v>0</v>
          </cell>
          <cell r="AG235">
            <v>0</v>
          </cell>
          <cell r="AH235">
            <v>-1699.4688000000001</v>
          </cell>
          <cell r="AI235">
            <v>0</v>
          </cell>
          <cell r="AJ235">
            <v>0</v>
          </cell>
          <cell r="AK235">
            <v>0</v>
          </cell>
          <cell r="AL235">
            <v>0</v>
          </cell>
          <cell r="AM235">
            <v>0</v>
          </cell>
          <cell r="AN235">
            <v>0</v>
          </cell>
          <cell r="AO235">
            <v>0</v>
          </cell>
          <cell r="AP235">
            <v>-167800.53700000001</v>
          </cell>
          <cell r="AQ235">
            <v>-167800.53700000001</v>
          </cell>
        </row>
        <row r="236">
          <cell r="A236">
            <v>9760202</v>
          </cell>
          <cell r="B236" t="str">
            <v>SAVINGS ACCOUNT STG</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-4630.4407000000001</v>
          </cell>
          <cell r="U236">
            <v>-181.46959999999999</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-4811.9103000000005</v>
          </cell>
          <cell r="AQ236">
            <v>-4811.9103000000005</v>
          </cell>
        </row>
        <row r="237">
          <cell r="A237">
            <v>9760203</v>
          </cell>
          <cell r="B237" t="str">
            <v>SAVING ACCOUNT DM</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A238">
            <v>9760204</v>
          </cell>
          <cell r="B238" t="str">
            <v>SAVING ACCOUNT JPY</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row>
        <row r="239">
          <cell r="A239">
            <v>9760205</v>
          </cell>
          <cell r="B239" t="str">
            <v>PROFIT ON US$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row>
        <row r="240">
          <cell r="A240">
            <v>9760206</v>
          </cell>
          <cell r="B240" t="str">
            <v>SAVING STG FE 31/98</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row>
        <row r="241">
          <cell r="A241">
            <v>9760207</v>
          </cell>
          <cell r="B241" t="str">
            <v>SAVING D.M FE 31/98</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A242">
            <v>9760208</v>
          </cell>
          <cell r="B242" t="str">
            <v>SAVING YEN FE 31/98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row>
        <row r="243">
          <cell r="A243">
            <v>9760209</v>
          </cell>
          <cell r="B243" t="str">
            <v>SAVING US$ FE-25/98</v>
          </cell>
          <cell r="C243">
            <v>0</v>
          </cell>
          <cell r="D243">
            <v>0</v>
          </cell>
          <cell r="E243">
            <v>0</v>
          </cell>
          <cell r="F243">
            <v>0</v>
          </cell>
          <cell r="G243">
            <v>0</v>
          </cell>
          <cell r="H243">
            <v>0</v>
          </cell>
          <cell r="I243">
            <v>0</v>
          </cell>
          <cell r="J243">
            <v>0</v>
          </cell>
          <cell r="K243">
            <v>-455.3775</v>
          </cell>
          <cell r="L243">
            <v>0</v>
          </cell>
          <cell r="M243">
            <v>0</v>
          </cell>
          <cell r="N243">
            <v>0</v>
          </cell>
          <cell r="O243">
            <v>-275.65520000000004</v>
          </cell>
          <cell r="P243">
            <v>0</v>
          </cell>
          <cell r="Q243">
            <v>0</v>
          </cell>
          <cell r="R243">
            <v>0</v>
          </cell>
          <cell r="S243">
            <v>0</v>
          </cell>
          <cell r="T243">
            <v>0</v>
          </cell>
          <cell r="U243">
            <v>-307.22800000000001</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-5040.7253000000001</v>
          </cell>
          <cell r="AK243">
            <v>0</v>
          </cell>
          <cell r="AL243">
            <v>0</v>
          </cell>
          <cell r="AM243">
            <v>0</v>
          </cell>
          <cell r="AN243">
            <v>0</v>
          </cell>
          <cell r="AO243">
            <v>0</v>
          </cell>
          <cell r="AP243">
            <v>-6078.9859999999999</v>
          </cell>
          <cell r="AQ243">
            <v>-6078.9859999999999</v>
          </cell>
        </row>
        <row r="244">
          <cell r="A244">
            <v>9760301</v>
          </cell>
          <cell r="B244" t="str">
            <v>INT. TD FCY US$</v>
          </cell>
          <cell r="C244">
            <v>-9611.5010999999995</v>
          </cell>
          <cell r="D244">
            <v>-2636.3321000000001</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-216372.31550000003</v>
          </cell>
          <cell r="Y244">
            <v>0</v>
          </cell>
          <cell r="Z244">
            <v>0</v>
          </cell>
          <cell r="AA244">
            <v>0</v>
          </cell>
          <cell r="AB244">
            <v>0</v>
          </cell>
          <cell r="AC244">
            <v>0</v>
          </cell>
          <cell r="AD244">
            <v>0</v>
          </cell>
          <cell r="AE244">
            <v>0</v>
          </cell>
          <cell r="AF244">
            <v>0</v>
          </cell>
          <cell r="AG244">
            <v>0</v>
          </cell>
          <cell r="AH244">
            <v>0</v>
          </cell>
          <cell r="AI244">
            <v>0</v>
          </cell>
          <cell r="AJ244">
            <v>-52399.378200000006</v>
          </cell>
          <cell r="AK244">
            <v>0</v>
          </cell>
          <cell r="AL244">
            <v>0</v>
          </cell>
          <cell r="AM244">
            <v>0</v>
          </cell>
          <cell r="AN244">
            <v>-491961.2</v>
          </cell>
          <cell r="AO244">
            <v>0</v>
          </cell>
          <cell r="AP244">
            <v>-772980.72690000013</v>
          </cell>
          <cell r="AQ244">
            <v>-281019.52690000006</v>
          </cell>
        </row>
        <row r="245">
          <cell r="A245">
            <v>9760302</v>
          </cell>
          <cell r="B245" t="str">
            <v>INT. TD STG</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A246">
            <v>9760303</v>
          </cell>
          <cell r="B246" t="str">
            <v>INT. TD DM</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row>
        <row r="247">
          <cell r="A247">
            <v>9760304</v>
          </cell>
          <cell r="B247" t="str">
            <v>INT. TD JPY</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row>
        <row r="248">
          <cell r="A248">
            <v>9760305</v>
          </cell>
          <cell r="B248" t="str">
            <v>INT.TD NEW U$ FE2598</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-14839.492900000001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-14839.492900000001</v>
          </cell>
          <cell r="AQ248">
            <v>-14839.492900000001</v>
          </cell>
        </row>
        <row r="249">
          <cell r="A249">
            <v>9760401</v>
          </cell>
          <cell r="B249" t="str">
            <v>MRKUP ON CALL MNY.</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-2607191.85</v>
          </cell>
          <cell r="AO249">
            <v>0</v>
          </cell>
          <cell r="AP249">
            <v>-2607191.85</v>
          </cell>
          <cell r="AQ249">
            <v>0</v>
          </cell>
        </row>
        <row r="250">
          <cell r="A250">
            <v>9760402</v>
          </cell>
          <cell r="B250" t="str">
            <v>MRKUP ON FINANCE</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A251">
            <v>9760403</v>
          </cell>
          <cell r="B251" t="str">
            <v>MRKUP ON REPO FIB</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A252">
            <v>9760404</v>
          </cell>
          <cell r="B252" t="str">
            <v>MRKUP ON REPO STFB</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row>
        <row r="253">
          <cell r="A253">
            <v>9760405</v>
          </cell>
          <cell r="B253" t="str">
            <v>MARKUP BANK/NBFI</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A254">
            <v>9760406</v>
          </cell>
          <cell r="B254" t="str">
            <v>MARKUP REPO -T.BILLS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row>
        <row r="255">
          <cell r="A255">
            <v>9760407</v>
          </cell>
          <cell r="B255" t="str">
            <v>MARKUP ON PIB</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row>
        <row r="256">
          <cell r="A256">
            <v>9760408</v>
          </cell>
          <cell r="B256" t="str">
            <v>M.UP ON CLEAN BORR.</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A257">
            <v>9760409</v>
          </cell>
          <cell r="B257" t="str">
            <v>REPO BORROWING-SHARE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A258">
            <v>9760410</v>
          </cell>
          <cell r="B258" t="str">
            <v>REPO EXP TFCS</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row>
        <row r="259">
          <cell r="A259">
            <v>9760411</v>
          </cell>
          <cell r="B259" t="str">
            <v>IB-M/UP MURABAH FIN</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A260">
            <v>9760450</v>
          </cell>
          <cell r="B260" t="str">
            <v>PFT.ON SPL.USD BONDS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row>
        <row r="261">
          <cell r="A261">
            <v>9760501</v>
          </cell>
          <cell r="B261" t="str">
            <v>MRKUP ON SBP FAPC-I</v>
          </cell>
          <cell r="C261">
            <v>-856379.47</v>
          </cell>
          <cell r="D261">
            <v>-1760375</v>
          </cell>
          <cell r="E261">
            <v>0</v>
          </cell>
          <cell r="F261">
            <v>0</v>
          </cell>
          <cell r="G261">
            <v>0</v>
          </cell>
          <cell r="H261">
            <v>0</v>
          </cell>
          <cell r="I261">
            <v>0</v>
          </cell>
          <cell r="J261">
            <v>0</v>
          </cell>
          <cell r="K261">
            <v>-2056404.11</v>
          </cell>
          <cell r="L261">
            <v>0</v>
          </cell>
          <cell r="M261">
            <v>-322916.68</v>
          </cell>
          <cell r="N261">
            <v>0</v>
          </cell>
          <cell r="O261">
            <v>0</v>
          </cell>
          <cell r="P261">
            <v>0</v>
          </cell>
          <cell r="Q261">
            <v>0</v>
          </cell>
          <cell r="R261">
            <v>0</v>
          </cell>
          <cell r="S261">
            <v>0</v>
          </cell>
          <cell r="T261">
            <v>-552054.80000000005</v>
          </cell>
          <cell r="U261">
            <v>0</v>
          </cell>
          <cell r="V261">
            <v>0</v>
          </cell>
          <cell r="W261">
            <v>0</v>
          </cell>
          <cell r="X261">
            <v>-961403.43</v>
          </cell>
          <cell r="Y261">
            <v>-578001.38</v>
          </cell>
          <cell r="Z261">
            <v>0</v>
          </cell>
          <cell r="AA261">
            <v>0</v>
          </cell>
          <cell r="AB261">
            <v>0</v>
          </cell>
          <cell r="AC261">
            <v>0</v>
          </cell>
          <cell r="AD261">
            <v>-3182080.12</v>
          </cell>
          <cell r="AE261">
            <v>0</v>
          </cell>
          <cell r="AF261">
            <v>0</v>
          </cell>
          <cell r="AG261">
            <v>-820121.91</v>
          </cell>
          <cell r="AH261">
            <v>0</v>
          </cell>
          <cell r="AI261">
            <v>0</v>
          </cell>
          <cell r="AJ261">
            <v>0</v>
          </cell>
          <cell r="AK261">
            <v>0</v>
          </cell>
          <cell r="AL261">
            <v>0</v>
          </cell>
          <cell r="AM261">
            <v>0</v>
          </cell>
          <cell r="AN261">
            <v>0</v>
          </cell>
          <cell r="AO261">
            <v>0</v>
          </cell>
          <cell r="AP261">
            <v>-11089736.899999999</v>
          </cell>
          <cell r="AQ261">
            <v>-11089736.899999999</v>
          </cell>
        </row>
        <row r="262">
          <cell r="A262">
            <v>9760502</v>
          </cell>
          <cell r="B262" t="str">
            <v>MRKUP ON SBP FAPC-II</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-35616.44</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-35616.44</v>
          </cell>
          <cell r="AQ262">
            <v>-35616.44</v>
          </cell>
        </row>
        <row r="263">
          <cell r="A263">
            <v>9760503</v>
          </cell>
          <cell r="B263" t="str">
            <v>MRKUP ON SBP FAFB</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row>
        <row r="264">
          <cell r="A264">
            <v>9760504</v>
          </cell>
          <cell r="B264" t="str">
            <v>MRKUP ON SBP.AGT.LMM</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row>
        <row r="265">
          <cell r="A265">
            <v>9760505</v>
          </cell>
          <cell r="B265" t="str">
            <v>M/UP ON SBP LTF EOP</v>
          </cell>
          <cell r="C265">
            <v>-48904.76</v>
          </cell>
          <cell r="D265">
            <v>0</v>
          </cell>
          <cell r="E265">
            <v>0</v>
          </cell>
          <cell r="F265">
            <v>0</v>
          </cell>
          <cell r="G265">
            <v>0</v>
          </cell>
          <cell r="H265">
            <v>-159246.57</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-208151.33000000002</v>
          </cell>
          <cell r="AQ265">
            <v>-208151.33000000002</v>
          </cell>
        </row>
        <row r="266">
          <cell r="A266">
            <v>9760601</v>
          </cell>
          <cell r="B266" t="str">
            <v>OTHERS</v>
          </cell>
          <cell r="C266">
            <v>0</v>
          </cell>
          <cell r="D266">
            <v>0</v>
          </cell>
          <cell r="E266">
            <v>0</v>
          </cell>
          <cell r="F266">
            <v>0</v>
          </cell>
          <cell r="G266">
            <v>-451.19</v>
          </cell>
          <cell r="H266">
            <v>0</v>
          </cell>
          <cell r="I266">
            <v>0</v>
          </cell>
          <cell r="J266">
            <v>0</v>
          </cell>
          <cell r="K266">
            <v>-68.58</v>
          </cell>
          <cell r="L266">
            <v>0</v>
          </cell>
          <cell r="M266">
            <v>0</v>
          </cell>
          <cell r="N266">
            <v>0</v>
          </cell>
          <cell r="O266">
            <v>0</v>
          </cell>
          <cell r="P266">
            <v>0</v>
          </cell>
          <cell r="Q266">
            <v>0</v>
          </cell>
          <cell r="R266">
            <v>0</v>
          </cell>
          <cell r="S266">
            <v>0</v>
          </cell>
          <cell r="T266">
            <v>-3785.62</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-4305.3899999999994</v>
          </cell>
          <cell r="AQ266">
            <v>-4305.3899999999994</v>
          </cell>
        </row>
        <row r="267">
          <cell r="A267">
            <v>9760602</v>
          </cell>
          <cell r="B267" t="str">
            <v>BROKERAGE ON REPOS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-113532</v>
          </cell>
          <cell r="AO267">
            <v>0</v>
          </cell>
          <cell r="AP267">
            <v>-113532</v>
          </cell>
          <cell r="AQ267">
            <v>0</v>
          </cell>
        </row>
        <row r="268">
          <cell r="A268">
            <v>9760603</v>
          </cell>
          <cell r="B268" t="str">
            <v>BROKERAGE ON C.O.T</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row>
        <row r="269">
          <cell r="A269">
            <v>9760701</v>
          </cell>
          <cell r="B269" t="str">
            <v>FORWD. COVER FEE FCY</v>
          </cell>
          <cell r="C269">
            <v>0</v>
          </cell>
          <cell r="D269">
            <v>0</v>
          </cell>
          <cell r="E269">
            <v>-129</v>
          </cell>
          <cell r="F269">
            <v>0</v>
          </cell>
          <cell r="G269">
            <v>-2395</v>
          </cell>
          <cell r="H269">
            <v>9333</v>
          </cell>
          <cell r="I269">
            <v>-1130</v>
          </cell>
          <cell r="J269">
            <v>-5627</v>
          </cell>
          <cell r="K269">
            <v>-1800</v>
          </cell>
          <cell r="L269">
            <v>0</v>
          </cell>
          <cell r="M269">
            <v>0</v>
          </cell>
          <cell r="N269">
            <v>-132</v>
          </cell>
          <cell r="O269">
            <v>-428</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-2308</v>
          </cell>
          <cell r="AQ269">
            <v>-2308</v>
          </cell>
        </row>
        <row r="270">
          <cell r="A270">
            <v>9760702</v>
          </cell>
          <cell r="B270" t="str">
            <v>EXCHANGE RISK FEE</v>
          </cell>
          <cell r="C270">
            <v>0</v>
          </cell>
          <cell r="D270">
            <v>-443</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-443</v>
          </cell>
          <cell r="AQ270">
            <v>-443</v>
          </cell>
        </row>
        <row r="271">
          <cell r="A271">
            <v>9760703</v>
          </cell>
          <cell r="B271" t="str">
            <v>OTHER EXCHANGE EXPNS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row>
        <row r="272">
          <cell r="A272">
            <v>9760704</v>
          </cell>
          <cell r="B272" t="str">
            <v>LOSS ON FCY DEAL/RVL</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10309.56</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10309.56</v>
          </cell>
          <cell r="AQ272">
            <v>10309.56</v>
          </cell>
        </row>
        <row r="273">
          <cell r="A273">
            <v>9760705</v>
          </cell>
          <cell r="B273" t="str">
            <v>FORWD. COVER FEE NDR</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A274">
            <v>9760801</v>
          </cell>
          <cell r="B274" t="str">
            <v>BASIC SALARIES</v>
          </cell>
          <cell r="C274">
            <v>-428384</v>
          </cell>
          <cell r="D274">
            <v>-443979</v>
          </cell>
          <cell r="E274">
            <v>-149841</v>
          </cell>
          <cell r="F274">
            <v>-190341</v>
          </cell>
          <cell r="G274">
            <v>-171122</v>
          </cell>
          <cell r="H274">
            <v>-155963</v>
          </cell>
          <cell r="I274">
            <v>-152537</v>
          </cell>
          <cell r="J274">
            <v>-258595</v>
          </cell>
          <cell r="K274">
            <v>-237350</v>
          </cell>
          <cell r="L274">
            <v>0</v>
          </cell>
          <cell r="M274">
            <v>-284946</v>
          </cell>
          <cell r="N274">
            <v>-238746</v>
          </cell>
          <cell r="O274">
            <v>-137033</v>
          </cell>
          <cell r="P274">
            <v>-297876</v>
          </cell>
          <cell r="Q274">
            <v>-165423</v>
          </cell>
          <cell r="R274">
            <v>-129402</v>
          </cell>
          <cell r="S274">
            <v>-146107</v>
          </cell>
          <cell r="T274">
            <v>-215329</v>
          </cell>
          <cell r="U274">
            <v>-248258</v>
          </cell>
          <cell r="V274">
            <v>-226862</v>
          </cell>
          <cell r="W274">
            <v>-161273</v>
          </cell>
          <cell r="X274">
            <v>-218238</v>
          </cell>
          <cell r="Y274">
            <v>-135141</v>
          </cell>
          <cell r="Z274">
            <v>0</v>
          </cell>
          <cell r="AA274">
            <v>-152097</v>
          </cell>
          <cell r="AB274">
            <v>-140299</v>
          </cell>
          <cell r="AC274">
            <v>-163366</v>
          </cell>
          <cell r="AD274">
            <v>-241085</v>
          </cell>
          <cell r="AE274">
            <v>-176688</v>
          </cell>
          <cell r="AF274">
            <v>-106001</v>
          </cell>
          <cell r="AG274">
            <v>-193463</v>
          </cell>
          <cell r="AH274">
            <v>-104163</v>
          </cell>
          <cell r="AI274">
            <v>-95036</v>
          </cell>
          <cell r="AJ274">
            <v>-196855</v>
          </cell>
          <cell r="AK274">
            <v>-157307</v>
          </cell>
          <cell r="AL274">
            <v>-118301</v>
          </cell>
          <cell r="AM274">
            <v>-68239</v>
          </cell>
          <cell r="AN274">
            <v>-9237813</v>
          </cell>
          <cell r="AO274">
            <v>-794003</v>
          </cell>
          <cell r="AP274">
            <v>-16737462</v>
          </cell>
          <cell r="AQ274">
            <v>-6705646</v>
          </cell>
        </row>
        <row r="275">
          <cell r="A275">
            <v>9760802</v>
          </cell>
          <cell r="B275" t="str">
            <v>SAL. TO CASUAL WRKS</v>
          </cell>
          <cell r="C275">
            <v>-37500</v>
          </cell>
          <cell r="D275">
            <v>-37761</v>
          </cell>
          <cell r="E275">
            <v>-15248</v>
          </cell>
          <cell r="F275">
            <v>-22590</v>
          </cell>
          <cell r="G275">
            <v>-20500</v>
          </cell>
          <cell r="H275">
            <v>-14684</v>
          </cell>
          <cell r="I275">
            <v>-37297</v>
          </cell>
          <cell r="J275">
            <v>-23719</v>
          </cell>
          <cell r="K275">
            <v>-23233</v>
          </cell>
          <cell r="L275">
            <v>0</v>
          </cell>
          <cell r="M275">
            <v>0</v>
          </cell>
          <cell r="N275">
            <v>-1500</v>
          </cell>
          <cell r="O275">
            <v>-9178</v>
          </cell>
          <cell r="P275">
            <v>0</v>
          </cell>
          <cell r="Q275">
            <v>-14684</v>
          </cell>
          <cell r="R275">
            <v>-9842</v>
          </cell>
          <cell r="S275">
            <v>0</v>
          </cell>
          <cell r="T275">
            <v>0</v>
          </cell>
          <cell r="U275">
            <v>-200</v>
          </cell>
          <cell r="V275">
            <v>-14842</v>
          </cell>
          <cell r="W275">
            <v>-14684</v>
          </cell>
          <cell r="X275">
            <v>-48052</v>
          </cell>
          <cell r="Y275">
            <v>-14858</v>
          </cell>
          <cell r="Z275">
            <v>0</v>
          </cell>
          <cell r="AA275">
            <v>-14649</v>
          </cell>
          <cell r="AB275">
            <v>-13399</v>
          </cell>
          <cell r="AC275">
            <v>-20342</v>
          </cell>
          <cell r="AD275">
            <v>-14606</v>
          </cell>
          <cell r="AE275">
            <v>-20099</v>
          </cell>
          <cell r="AF275">
            <v>-15149</v>
          </cell>
          <cell r="AG275">
            <v>-15698</v>
          </cell>
          <cell r="AH275">
            <v>-18399</v>
          </cell>
          <cell r="AI275">
            <v>-350</v>
          </cell>
          <cell r="AJ275">
            <v>0</v>
          </cell>
          <cell r="AK275">
            <v>-18356</v>
          </cell>
          <cell r="AL275">
            <v>-13424</v>
          </cell>
          <cell r="AM275">
            <v>-9200</v>
          </cell>
          <cell r="AN275">
            <v>-371285</v>
          </cell>
          <cell r="AO275">
            <v>-2500</v>
          </cell>
          <cell r="AP275">
            <v>-907828</v>
          </cell>
          <cell r="AQ275">
            <v>-534043</v>
          </cell>
        </row>
        <row r="276">
          <cell r="A276">
            <v>9760803</v>
          </cell>
          <cell r="B276" t="str">
            <v>SAL.TO ADVSR. OFFCRS</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row>
        <row r="277">
          <cell r="A277">
            <v>9760804</v>
          </cell>
          <cell r="B277" t="str">
            <v>HOUSE ALLOWANCE/RENT</v>
          </cell>
          <cell r="C277">
            <v>-128516</v>
          </cell>
          <cell r="D277">
            <v>-131694</v>
          </cell>
          <cell r="E277">
            <v>-44952</v>
          </cell>
          <cell r="F277">
            <v>-57102</v>
          </cell>
          <cell r="G277">
            <v>-51336</v>
          </cell>
          <cell r="H277">
            <v>-46790</v>
          </cell>
          <cell r="I277">
            <v>-45762</v>
          </cell>
          <cell r="J277">
            <v>-77581</v>
          </cell>
          <cell r="K277">
            <v>-71206</v>
          </cell>
          <cell r="L277">
            <v>0</v>
          </cell>
          <cell r="M277">
            <v>-84404</v>
          </cell>
          <cell r="N277">
            <v>-71623</v>
          </cell>
          <cell r="O277">
            <v>-41111</v>
          </cell>
          <cell r="P277">
            <v>-89365</v>
          </cell>
          <cell r="Q277">
            <v>-49628</v>
          </cell>
          <cell r="R277">
            <v>-38820</v>
          </cell>
          <cell r="S277">
            <v>-43832</v>
          </cell>
          <cell r="T277">
            <v>-64600</v>
          </cell>
          <cell r="U277">
            <v>-70654</v>
          </cell>
          <cell r="V277">
            <v>-68059</v>
          </cell>
          <cell r="W277">
            <v>-48380</v>
          </cell>
          <cell r="X277">
            <v>-65471</v>
          </cell>
          <cell r="Y277">
            <v>-40542</v>
          </cell>
          <cell r="Z277">
            <v>0</v>
          </cell>
          <cell r="AA277">
            <v>-45630</v>
          </cell>
          <cell r="AB277">
            <v>-42091</v>
          </cell>
          <cell r="AC277">
            <v>-49009</v>
          </cell>
          <cell r="AD277">
            <v>-72326</v>
          </cell>
          <cell r="AE277">
            <v>-53008</v>
          </cell>
          <cell r="AF277">
            <v>-31800</v>
          </cell>
          <cell r="AG277">
            <v>-58375</v>
          </cell>
          <cell r="AH277">
            <v>-31250</v>
          </cell>
          <cell r="AI277">
            <v>-28510</v>
          </cell>
          <cell r="AJ277">
            <v>-59058</v>
          </cell>
          <cell r="AK277">
            <v>-47194</v>
          </cell>
          <cell r="AL277">
            <v>-35490</v>
          </cell>
          <cell r="AM277">
            <v>-20472</v>
          </cell>
          <cell r="AN277">
            <v>-2771352</v>
          </cell>
          <cell r="AO277">
            <v>-238201</v>
          </cell>
          <cell r="AP277">
            <v>-5015194</v>
          </cell>
          <cell r="AQ277">
            <v>-2005641</v>
          </cell>
        </row>
        <row r="278">
          <cell r="A278">
            <v>9760805</v>
          </cell>
          <cell r="B278" t="str">
            <v>CONV. ALLOWANCE</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row>
        <row r="279">
          <cell r="A279">
            <v>9760806</v>
          </cell>
          <cell r="B279" t="str">
            <v>ENTERT. ALLOWANCE</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row>
        <row r="280">
          <cell r="A280">
            <v>9760807</v>
          </cell>
          <cell r="B280" t="str">
            <v>MEDICAL ALLOWANCE</v>
          </cell>
          <cell r="C280">
            <v>79404</v>
          </cell>
          <cell r="D280">
            <v>0</v>
          </cell>
          <cell r="E280">
            <v>0</v>
          </cell>
          <cell r="F280">
            <v>0</v>
          </cell>
          <cell r="G280">
            <v>0</v>
          </cell>
          <cell r="H280">
            <v>0</v>
          </cell>
          <cell r="I280">
            <v>0</v>
          </cell>
          <cell r="J280">
            <v>0</v>
          </cell>
          <cell r="K280">
            <v>0</v>
          </cell>
          <cell r="L280">
            <v>0</v>
          </cell>
          <cell r="M280">
            <v>0</v>
          </cell>
          <cell r="N280">
            <v>0</v>
          </cell>
          <cell r="O280">
            <v>0</v>
          </cell>
          <cell r="P280">
            <v>-423</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-79404</v>
          </cell>
          <cell r="AP280">
            <v>-423</v>
          </cell>
          <cell r="AQ280">
            <v>78981</v>
          </cell>
        </row>
        <row r="281">
          <cell r="A281">
            <v>9760808</v>
          </cell>
          <cell r="B281" t="str">
            <v>UTILITIES ALLOWANCE</v>
          </cell>
          <cell r="C281">
            <v>-42848</v>
          </cell>
          <cell r="D281">
            <v>-43905</v>
          </cell>
          <cell r="E281">
            <v>-14987</v>
          </cell>
          <cell r="F281">
            <v>-19039</v>
          </cell>
          <cell r="G281">
            <v>-17115</v>
          </cell>
          <cell r="H281">
            <v>-15601</v>
          </cell>
          <cell r="I281">
            <v>-15257</v>
          </cell>
          <cell r="J281">
            <v>-25863</v>
          </cell>
          <cell r="K281">
            <v>-23738</v>
          </cell>
          <cell r="L281">
            <v>0</v>
          </cell>
          <cell r="M281">
            <v>-28142</v>
          </cell>
          <cell r="N281">
            <v>-23879</v>
          </cell>
          <cell r="O281">
            <v>-13704</v>
          </cell>
          <cell r="P281">
            <v>-29793</v>
          </cell>
          <cell r="Q281">
            <v>-16545</v>
          </cell>
          <cell r="R281">
            <v>-12942</v>
          </cell>
          <cell r="S281">
            <v>-14615</v>
          </cell>
          <cell r="T281">
            <v>-21537</v>
          </cell>
          <cell r="U281">
            <v>-23557</v>
          </cell>
          <cell r="V281">
            <v>-22691</v>
          </cell>
          <cell r="W281">
            <v>-16131</v>
          </cell>
          <cell r="X281">
            <v>-21828</v>
          </cell>
          <cell r="Y281">
            <v>-13516</v>
          </cell>
          <cell r="Z281">
            <v>0</v>
          </cell>
          <cell r="AA281">
            <v>-15213</v>
          </cell>
          <cell r="AB281">
            <v>-14033</v>
          </cell>
          <cell r="AC281">
            <v>-16340</v>
          </cell>
          <cell r="AD281">
            <v>-24109</v>
          </cell>
          <cell r="AE281">
            <v>-17673</v>
          </cell>
          <cell r="AF281">
            <v>-10600</v>
          </cell>
          <cell r="AG281">
            <v>-19350</v>
          </cell>
          <cell r="AH281">
            <v>-10419</v>
          </cell>
          <cell r="AI281">
            <v>-9507</v>
          </cell>
          <cell r="AJ281">
            <v>-19690</v>
          </cell>
          <cell r="AK281">
            <v>-15735</v>
          </cell>
          <cell r="AL281">
            <v>-11832</v>
          </cell>
          <cell r="AM281">
            <v>-6825</v>
          </cell>
          <cell r="AN281">
            <v>-923875</v>
          </cell>
          <cell r="AO281">
            <v>-79400</v>
          </cell>
          <cell r="AP281">
            <v>-1671834</v>
          </cell>
          <cell r="AQ281">
            <v>-668559</v>
          </cell>
        </row>
        <row r="282">
          <cell r="A282">
            <v>9760809</v>
          </cell>
          <cell r="B282" t="str">
            <v>SPECIAL ALLOWANCES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row>
        <row r="283">
          <cell r="A283">
            <v>9760810</v>
          </cell>
          <cell r="B283" t="str">
            <v>COST OF LIVING ALLOW</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row>
        <row r="284">
          <cell r="A284">
            <v>9760811</v>
          </cell>
          <cell r="B284" t="str">
            <v>OTHER ALLOWANCES</v>
          </cell>
          <cell r="C284">
            <v>0</v>
          </cell>
          <cell r="D284">
            <v>0</v>
          </cell>
          <cell r="E284">
            <v>0</v>
          </cell>
          <cell r="F284">
            <v>0</v>
          </cell>
          <cell r="G284">
            <v>-2000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-72779</v>
          </cell>
          <cell r="AO284">
            <v>0</v>
          </cell>
          <cell r="AP284">
            <v>-74779</v>
          </cell>
          <cell r="AQ284">
            <v>-2000</v>
          </cell>
        </row>
        <row r="285">
          <cell r="A285">
            <v>9760812</v>
          </cell>
          <cell r="B285" t="str">
            <v>VEHICLES MAIT. EXP.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-165</v>
          </cell>
          <cell r="AF285">
            <v>0</v>
          </cell>
          <cell r="AG285">
            <v>0</v>
          </cell>
          <cell r="AH285">
            <v>0</v>
          </cell>
          <cell r="AI285">
            <v>0</v>
          </cell>
          <cell r="AJ285">
            <v>0</v>
          </cell>
          <cell r="AK285">
            <v>0</v>
          </cell>
          <cell r="AL285">
            <v>0</v>
          </cell>
          <cell r="AM285">
            <v>0</v>
          </cell>
          <cell r="AN285">
            <v>0</v>
          </cell>
          <cell r="AO285">
            <v>0</v>
          </cell>
          <cell r="AP285">
            <v>-165</v>
          </cell>
          <cell r="AQ285">
            <v>-165</v>
          </cell>
        </row>
        <row r="286">
          <cell r="A286">
            <v>9760813</v>
          </cell>
          <cell r="B286" t="str">
            <v>OVER TIME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-20800</v>
          </cell>
          <cell r="AO286">
            <v>0</v>
          </cell>
          <cell r="AP286">
            <v>-20800</v>
          </cell>
          <cell r="AQ286">
            <v>0</v>
          </cell>
        </row>
        <row r="287">
          <cell r="A287">
            <v>9760814</v>
          </cell>
          <cell r="B287" t="str">
            <v>BONUSES</v>
          </cell>
          <cell r="C287">
            <v>-55065</v>
          </cell>
          <cell r="D287">
            <v>-60000</v>
          </cell>
          <cell r="E287">
            <v>-39124</v>
          </cell>
          <cell r="F287">
            <v>-28000</v>
          </cell>
          <cell r="G287">
            <v>-23000</v>
          </cell>
          <cell r="H287">
            <v>-136757</v>
          </cell>
          <cell r="I287">
            <v>-24090</v>
          </cell>
          <cell r="J287">
            <v>0</v>
          </cell>
          <cell r="K287">
            <v>-33254</v>
          </cell>
          <cell r="L287">
            <v>0</v>
          </cell>
          <cell r="M287">
            <v>0</v>
          </cell>
          <cell r="N287">
            <v>0</v>
          </cell>
          <cell r="O287">
            <v>0</v>
          </cell>
          <cell r="P287">
            <v>0</v>
          </cell>
          <cell r="Q287">
            <v>0</v>
          </cell>
          <cell r="R287">
            <v>-21994</v>
          </cell>
          <cell r="S287">
            <v>-30000</v>
          </cell>
          <cell r="T287">
            <v>-40000</v>
          </cell>
          <cell r="U287">
            <v>-35000</v>
          </cell>
          <cell r="V287">
            <v>0</v>
          </cell>
          <cell r="W287">
            <v>-26036.5</v>
          </cell>
          <cell r="X287">
            <v>0</v>
          </cell>
          <cell r="Y287">
            <v>-25000</v>
          </cell>
          <cell r="Z287">
            <v>0</v>
          </cell>
          <cell r="AA287">
            <v>-25060</v>
          </cell>
          <cell r="AB287">
            <v>-19997</v>
          </cell>
          <cell r="AC287">
            <v>-23000</v>
          </cell>
          <cell r="AD287">
            <v>0</v>
          </cell>
          <cell r="AE287">
            <v>-25000</v>
          </cell>
          <cell r="AF287">
            <v>0</v>
          </cell>
          <cell r="AG287">
            <v>-32000</v>
          </cell>
          <cell r="AH287">
            <v>0</v>
          </cell>
          <cell r="AI287">
            <v>-9158</v>
          </cell>
          <cell r="AJ287">
            <v>-33000</v>
          </cell>
          <cell r="AK287">
            <v>-24638</v>
          </cell>
          <cell r="AL287">
            <v>5259</v>
          </cell>
          <cell r="AM287">
            <v>0</v>
          </cell>
          <cell r="AN287">
            <v>-5863</v>
          </cell>
          <cell r="AO287">
            <v>0</v>
          </cell>
          <cell r="AP287">
            <v>-769777.5</v>
          </cell>
          <cell r="AQ287">
            <v>-763914.5</v>
          </cell>
        </row>
        <row r="288">
          <cell r="A288">
            <v>9760815</v>
          </cell>
          <cell r="B288" t="str">
            <v>PROVIDENT FUND</v>
          </cell>
          <cell r="C288">
            <v>-38106</v>
          </cell>
          <cell r="D288">
            <v>-34114</v>
          </cell>
          <cell r="E288">
            <v>-8542</v>
          </cell>
          <cell r="F288">
            <v>-6223</v>
          </cell>
          <cell r="G288">
            <v>-6397</v>
          </cell>
          <cell r="H288">
            <v>-9735</v>
          </cell>
          <cell r="I288">
            <v>-12045</v>
          </cell>
          <cell r="J288">
            <v>-16760</v>
          </cell>
          <cell r="K288">
            <v>-16281</v>
          </cell>
          <cell r="L288">
            <v>0</v>
          </cell>
          <cell r="M288">
            <v>-21341</v>
          </cell>
          <cell r="N288">
            <v>-14122</v>
          </cell>
          <cell r="O288">
            <v>-6725</v>
          </cell>
          <cell r="P288">
            <v>-23359</v>
          </cell>
          <cell r="Q288">
            <v>-5564</v>
          </cell>
          <cell r="R288">
            <v>-9265</v>
          </cell>
          <cell r="S288">
            <v>-10287</v>
          </cell>
          <cell r="T288">
            <v>-17389</v>
          </cell>
          <cell r="U288">
            <v>-18307</v>
          </cell>
          <cell r="V288">
            <v>-15707</v>
          </cell>
          <cell r="W288">
            <v>-12994</v>
          </cell>
          <cell r="X288">
            <v>-18189</v>
          </cell>
          <cell r="Y288">
            <v>-10429</v>
          </cell>
          <cell r="Z288">
            <v>0</v>
          </cell>
          <cell r="AA288">
            <v>-10655</v>
          </cell>
          <cell r="AB288">
            <v>-8642</v>
          </cell>
          <cell r="AC288">
            <v>-9088</v>
          </cell>
          <cell r="AD288">
            <v>-13672</v>
          </cell>
          <cell r="AE288">
            <v>-7223</v>
          </cell>
          <cell r="AF288">
            <v>-7835</v>
          </cell>
          <cell r="AG288">
            <v>-15841</v>
          </cell>
          <cell r="AH288">
            <v>-7097</v>
          </cell>
          <cell r="AI288">
            <v>-7437</v>
          </cell>
          <cell r="AJ288">
            <v>-10368</v>
          </cell>
          <cell r="AK288">
            <v>-10237</v>
          </cell>
          <cell r="AL288">
            <v>-6542</v>
          </cell>
          <cell r="AM288">
            <v>-5242</v>
          </cell>
          <cell r="AN288">
            <v>-614804</v>
          </cell>
          <cell r="AO288">
            <v>-47137</v>
          </cell>
          <cell r="AP288">
            <v>-1113701</v>
          </cell>
          <cell r="AQ288">
            <v>-451760</v>
          </cell>
        </row>
        <row r="289">
          <cell r="A289">
            <v>9760816</v>
          </cell>
          <cell r="B289" t="str">
            <v>RE STRUCTURING EXP.</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row>
        <row r="290">
          <cell r="A290">
            <v>9760817</v>
          </cell>
          <cell r="B290" t="str">
            <v>EVENING EXPENSES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-11695</v>
          </cell>
          <cell r="V290">
            <v>0</v>
          </cell>
          <cell r="W290">
            <v>0</v>
          </cell>
          <cell r="X290">
            <v>0</v>
          </cell>
          <cell r="Y290">
            <v>0</v>
          </cell>
          <cell r="Z290">
            <v>0</v>
          </cell>
          <cell r="AA290">
            <v>0</v>
          </cell>
          <cell r="AB290">
            <v>-17666</v>
          </cell>
          <cell r="AC290">
            <v>0</v>
          </cell>
          <cell r="AD290">
            <v>0</v>
          </cell>
          <cell r="AE290">
            <v>0</v>
          </cell>
          <cell r="AF290">
            <v>0</v>
          </cell>
          <cell r="AG290">
            <v>0</v>
          </cell>
          <cell r="AH290">
            <v>0</v>
          </cell>
          <cell r="AI290">
            <v>0</v>
          </cell>
          <cell r="AJ290">
            <v>-16000</v>
          </cell>
          <cell r="AK290">
            <v>0</v>
          </cell>
          <cell r="AL290">
            <v>0</v>
          </cell>
          <cell r="AM290">
            <v>0</v>
          </cell>
          <cell r="AN290">
            <v>0</v>
          </cell>
          <cell r="AO290">
            <v>0</v>
          </cell>
          <cell r="AP290">
            <v>-45361</v>
          </cell>
          <cell r="AQ290">
            <v>-45361</v>
          </cell>
        </row>
        <row r="291">
          <cell r="A291">
            <v>9760901</v>
          </cell>
          <cell r="B291" t="str">
            <v>FUEL REIMBURSEMENT</v>
          </cell>
          <cell r="C291">
            <v>-13947.5</v>
          </cell>
          <cell r="D291">
            <v>0</v>
          </cell>
          <cell r="E291">
            <v>0</v>
          </cell>
          <cell r="F291">
            <v>0</v>
          </cell>
          <cell r="G291">
            <v>-16137</v>
          </cell>
          <cell r="H291">
            <v>0</v>
          </cell>
          <cell r="I291">
            <v>0</v>
          </cell>
          <cell r="J291">
            <v>0</v>
          </cell>
          <cell r="K291">
            <v>0</v>
          </cell>
          <cell r="L291">
            <v>0</v>
          </cell>
          <cell r="M291">
            <v>0</v>
          </cell>
          <cell r="N291">
            <v>-14450</v>
          </cell>
          <cell r="O291">
            <v>0</v>
          </cell>
          <cell r="P291">
            <v>0</v>
          </cell>
          <cell r="Q291">
            <v>0</v>
          </cell>
          <cell r="R291">
            <v>0</v>
          </cell>
          <cell r="S291">
            <v>0</v>
          </cell>
          <cell r="T291">
            <v>0</v>
          </cell>
          <cell r="U291">
            <v>0</v>
          </cell>
          <cell r="V291">
            <v>0</v>
          </cell>
          <cell r="W291">
            <v>-13947.5</v>
          </cell>
          <cell r="X291">
            <v>-13998</v>
          </cell>
          <cell r="Y291">
            <v>0</v>
          </cell>
          <cell r="Z291">
            <v>0</v>
          </cell>
          <cell r="AA291">
            <v>0</v>
          </cell>
          <cell r="AB291">
            <v>0</v>
          </cell>
          <cell r="AC291">
            <v>-8650</v>
          </cell>
          <cell r="AD291">
            <v>-2200</v>
          </cell>
          <cell r="AE291">
            <v>0</v>
          </cell>
          <cell r="AF291">
            <v>0</v>
          </cell>
          <cell r="AG291">
            <v>0</v>
          </cell>
          <cell r="AH291">
            <v>0</v>
          </cell>
          <cell r="AI291">
            <v>0</v>
          </cell>
          <cell r="AJ291">
            <v>0</v>
          </cell>
          <cell r="AK291">
            <v>0</v>
          </cell>
          <cell r="AL291">
            <v>-8070</v>
          </cell>
          <cell r="AM291">
            <v>0</v>
          </cell>
          <cell r="AN291">
            <v>0</v>
          </cell>
          <cell r="AO291">
            <v>-83685</v>
          </cell>
          <cell r="AP291">
            <v>-175085</v>
          </cell>
          <cell r="AQ291">
            <v>-91400</v>
          </cell>
        </row>
        <row r="292">
          <cell r="A292">
            <v>9760902</v>
          </cell>
          <cell r="B292" t="str">
            <v>ENTERTAINMENT REIMB.</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row>
        <row r="293">
          <cell r="A293">
            <v>9760903</v>
          </cell>
          <cell r="B293" t="str">
            <v>UTILITIES REIMB.</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row>
        <row r="294">
          <cell r="A294">
            <v>9760904</v>
          </cell>
          <cell r="B294" t="str">
            <v>TELEPHONE CHARGES RE</v>
          </cell>
          <cell r="C294">
            <v>-4000</v>
          </cell>
          <cell r="D294">
            <v>0</v>
          </cell>
          <cell r="E294">
            <v>0</v>
          </cell>
          <cell r="F294">
            <v>0</v>
          </cell>
          <cell r="G294">
            <v>0</v>
          </cell>
          <cell r="H294">
            <v>0</v>
          </cell>
          <cell r="I294">
            <v>0</v>
          </cell>
          <cell r="J294">
            <v>0</v>
          </cell>
          <cell r="K294">
            <v>0</v>
          </cell>
          <cell r="L294">
            <v>0</v>
          </cell>
          <cell r="M294">
            <v>0</v>
          </cell>
          <cell r="N294">
            <v>-9970</v>
          </cell>
          <cell r="O294">
            <v>0</v>
          </cell>
          <cell r="P294">
            <v>0</v>
          </cell>
          <cell r="Q294">
            <v>0</v>
          </cell>
          <cell r="R294">
            <v>0</v>
          </cell>
          <cell r="S294">
            <v>0</v>
          </cell>
          <cell r="T294">
            <v>0</v>
          </cell>
          <cell r="U294">
            <v>0</v>
          </cell>
          <cell r="V294">
            <v>0</v>
          </cell>
          <cell r="W294">
            <v>-3000</v>
          </cell>
          <cell r="X294">
            <v>-4000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-10000</v>
          </cell>
          <cell r="AP294">
            <v>-30970</v>
          </cell>
          <cell r="AQ294">
            <v>-20970</v>
          </cell>
        </row>
        <row r="295">
          <cell r="A295">
            <v>9760905</v>
          </cell>
          <cell r="B295" t="str">
            <v>MEDICAL REIMB.</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row>
        <row r="296">
          <cell r="A296">
            <v>9760906</v>
          </cell>
          <cell r="B296" t="str">
            <v>NEWS PAPAER REIMB.</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row>
        <row r="297">
          <cell r="A297">
            <v>9760907</v>
          </cell>
          <cell r="B297" t="str">
            <v>CLUB REIMB.</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A298">
            <v>9760908</v>
          </cell>
          <cell r="B298" t="str">
            <v>SERVANT SAL. REIMB.</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-29000</v>
          </cell>
          <cell r="AO298">
            <v>0</v>
          </cell>
          <cell r="AP298">
            <v>-29000</v>
          </cell>
          <cell r="AQ298">
            <v>0</v>
          </cell>
        </row>
        <row r="299">
          <cell r="A299">
            <v>9760909</v>
          </cell>
          <cell r="B299" t="str">
            <v>DRIVERS SAL. REIMB.</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-70000</v>
          </cell>
          <cell r="AO299">
            <v>-10000</v>
          </cell>
          <cell r="AP299">
            <v>-80000</v>
          </cell>
          <cell r="AQ299">
            <v>0</v>
          </cell>
        </row>
        <row r="300">
          <cell r="A300">
            <v>9760910</v>
          </cell>
          <cell r="B300" t="str">
            <v>HOUSE FURN. REIMB.</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row>
        <row r="301">
          <cell r="A301">
            <v>9760911</v>
          </cell>
          <cell r="B301" t="str">
            <v>VEHILCE MAINT. REIMB</v>
          </cell>
          <cell r="C301">
            <v>-1000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-140</v>
          </cell>
          <cell r="Z301">
            <v>0</v>
          </cell>
          <cell r="AA301">
            <v>0</v>
          </cell>
          <cell r="AB301">
            <v>0</v>
          </cell>
          <cell r="AC301">
            <v>-1000</v>
          </cell>
          <cell r="AD301">
            <v>-2300</v>
          </cell>
          <cell r="AE301">
            <v>0</v>
          </cell>
          <cell r="AF301">
            <v>0</v>
          </cell>
          <cell r="AG301">
            <v>0</v>
          </cell>
          <cell r="AH301">
            <v>0</v>
          </cell>
          <cell r="AI301">
            <v>0</v>
          </cell>
          <cell r="AJ301">
            <v>0</v>
          </cell>
          <cell r="AK301">
            <v>0</v>
          </cell>
          <cell r="AL301">
            <v>-1000</v>
          </cell>
          <cell r="AM301">
            <v>0</v>
          </cell>
          <cell r="AN301">
            <v>0</v>
          </cell>
          <cell r="AO301">
            <v>0</v>
          </cell>
          <cell r="AP301">
            <v>-5440</v>
          </cell>
          <cell r="AQ301">
            <v>-5440</v>
          </cell>
        </row>
        <row r="302">
          <cell r="A302">
            <v>9760912</v>
          </cell>
          <cell r="B302" t="str">
            <v>LEAVE FARE ASST.REIM</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-66400</v>
          </cell>
          <cell r="AO302">
            <v>0</v>
          </cell>
          <cell r="AP302">
            <v>-66400</v>
          </cell>
          <cell r="AQ302">
            <v>0</v>
          </cell>
        </row>
        <row r="303">
          <cell r="A303">
            <v>9760913</v>
          </cell>
          <cell r="B303" t="str">
            <v>OTHER REIMB.</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-8500</v>
          </cell>
          <cell r="AO303">
            <v>0</v>
          </cell>
          <cell r="AP303">
            <v>-8500</v>
          </cell>
          <cell r="AQ303">
            <v>0</v>
          </cell>
        </row>
        <row r="304">
          <cell r="A304">
            <v>9760914</v>
          </cell>
          <cell r="B304" t="str">
            <v>STAFF GRP. INSUR.</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row>
        <row r="305">
          <cell r="A305">
            <v>9760915</v>
          </cell>
          <cell r="B305" t="str">
            <v>CONVEYANCE REIM</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-220</v>
          </cell>
          <cell r="AE305">
            <v>0</v>
          </cell>
          <cell r="AF305">
            <v>0</v>
          </cell>
          <cell r="AG305">
            <v>0</v>
          </cell>
          <cell r="AH305">
            <v>0</v>
          </cell>
          <cell r="AI305">
            <v>0</v>
          </cell>
          <cell r="AJ305">
            <v>0</v>
          </cell>
          <cell r="AK305">
            <v>0</v>
          </cell>
          <cell r="AL305">
            <v>0</v>
          </cell>
          <cell r="AM305">
            <v>0</v>
          </cell>
          <cell r="AN305">
            <v>0</v>
          </cell>
          <cell r="AO305">
            <v>0</v>
          </cell>
          <cell r="AP305">
            <v>-220</v>
          </cell>
          <cell r="AQ305">
            <v>-220</v>
          </cell>
        </row>
        <row r="306">
          <cell r="A306">
            <v>9760916</v>
          </cell>
          <cell r="B306" t="str">
            <v>LEAVE ENCASHMENT</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-258251</v>
          </cell>
          <cell r="AO306">
            <v>0</v>
          </cell>
          <cell r="AP306">
            <v>-258251</v>
          </cell>
          <cell r="AQ306">
            <v>0</v>
          </cell>
        </row>
        <row r="307">
          <cell r="A307">
            <v>9760917</v>
          </cell>
          <cell r="B307" t="str">
            <v>NOTICE PAY TO EMP</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row>
        <row r="308">
          <cell r="A308">
            <v>9760918</v>
          </cell>
          <cell r="B308" t="str">
            <v>NOTICE PAY BUY-OUT</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row>
        <row r="309">
          <cell r="A309">
            <v>9761001</v>
          </cell>
          <cell r="B309" t="str">
            <v>RENT OFFICE</v>
          </cell>
          <cell r="C309">
            <v>-71718.5</v>
          </cell>
          <cell r="D309">
            <v>0</v>
          </cell>
          <cell r="E309">
            <v>-50388.480000000003</v>
          </cell>
          <cell r="F309">
            <v>-37500</v>
          </cell>
          <cell r="G309">
            <v>-131250</v>
          </cell>
          <cell r="H309">
            <v>-160519</v>
          </cell>
          <cell r="I309">
            <v>-54375</v>
          </cell>
          <cell r="J309">
            <v>-263499</v>
          </cell>
          <cell r="K309">
            <v>-164062</v>
          </cell>
          <cell r="L309">
            <v>0</v>
          </cell>
          <cell r="M309">
            <v>0</v>
          </cell>
          <cell r="N309">
            <v>0</v>
          </cell>
          <cell r="O309">
            <v>-191829</v>
          </cell>
          <cell r="P309">
            <v>0</v>
          </cell>
          <cell r="Q309">
            <v>-222972</v>
          </cell>
          <cell r="R309">
            <v>0</v>
          </cell>
          <cell r="S309">
            <v>0</v>
          </cell>
          <cell r="T309">
            <v>-87846</v>
          </cell>
          <cell r="U309">
            <v>-270000</v>
          </cell>
          <cell r="V309">
            <v>-150000</v>
          </cell>
          <cell r="W309">
            <v>-112000</v>
          </cell>
          <cell r="X309">
            <v>-70000</v>
          </cell>
          <cell r="Y309">
            <v>0</v>
          </cell>
          <cell r="Z309">
            <v>0</v>
          </cell>
          <cell r="AA309">
            <v>-40000</v>
          </cell>
          <cell r="AB309">
            <v>-115790</v>
          </cell>
          <cell r="AC309">
            <v>-98125</v>
          </cell>
          <cell r="AD309">
            <v>-217800</v>
          </cell>
          <cell r="AE309">
            <v>0</v>
          </cell>
          <cell r="AF309">
            <v>-55000</v>
          </cell>
          <cell r="AG309">
            <v>-85000</v>
          </cell>
          <cell r="AH309">
            <v>-60000</v>
          </cell>
          <cell r="AI309">
            <v>-164079</v>
          </cell>
          <cell r="AJ309">
            <v>0</v>
          </cell>
          <cell r="AK309">
            <v>-80000</v>
          </cell>
          <cell r="AL309">
            <v>-90000</v>
          </cell>
          <cell r="AM309">
            <v>-72000</v>
          </cell>
          <cell r="AN309">
            <v>-2374850</v>
          </cell>
          <cell r="AO309">
            <v>-139219</v>
          </cell>
          <cell r="AP309">
            <v>-5629821.9800000004</v>
          </cell>
          <cell r="AQ309">
            <v>-3115752.98</v>
          </cell>
        </row>
        <row r="310">
          <cell r="A310">
            <v>9761002</v>
          </cell>
          <cell r="B310" t="str">
            <v>RENT RESIDENCE</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A311">
            <v>9761003</v>
          </cell>
          <cell r="B311" t="str">
            <v>RENT GODOWN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A312">
            <v>9761004</v>
          </cell>
          <cell r="B312" t="str">
            <v>MAINT. OFFICE PREMIS</v>
          </cell>
          <cell r="C312">
            <v>-104111.5</v>
          </cell>
          <cell r="D312">
            <v>-29419.599999999999</v>
          </cell>
          <cell r="E312">
            <v>-7265</v>
          </cell>
          <cell r="F312">
            <v>-5463</v>
          </cell>
          <cell r="G312">
            <v>-685</v>
          </cell>
          <cell r="H312">
            <v>-5431</v>
          </cell>
          <cell r="I312">
            <v>-23390</v>
          </cell>
          <cell r="J312">
            <v>-16080</v>
          </cell>
          <cell r="K312">
            <v>-15234</v>
          </cell>
          <cell r="L312">
            <v>-15543</v>
          </cell>
          <cell r="M312">
            <v>-80</v>
          </cell>
          <cell r="N312">
            <v>-15174</v>
          </cell>
          <cell r="O312">
            <v>-37195</v>
          </cell>
          <cell r="P312">
            <v>-23925</v>
          </cell>
          <cell r="Q312">
            <v>-14299</v>
          </cell>
          <cell r="R312">
            <v>-15141</v>
          </cell>
          <cell r="S312">
            <v>-7709</v>
          </cell>
          <cell r="T312">
            <v>-4065</v>
          </cell>
          <cell r="U312">
            <v>-19154</v>
          </cell>
          <cell r="V312">
            <v>-6000</v>
          </cell>
          <cell r="W312">
            <v>-16740</v>
          </cell>
          <cell r="X312">
            <v>0</v>
          </cell>
          <cell r="Y312">
            <v>-13875</v>
          </cell>
          <cell r="Z312">
            <v>0</v>
          </cell>
          <cell r="AA312">
            <v>-4732</v>
          </cell>
          <cell r="AB312">
            <v>-13185</v>
          </cell>
          <cell r="AC312">
            <v>-4877</v>
          </cell>
          <cell r="AD312">
            <v>-11006</v>
          </cell>
          <cell r="AE312">
            <v>-644</v>
          </cell>
          <cell r="AF312">
            <v>-15400</v>
          </cell>
          <cell r="AG312">
            <v>-13097</v>
          </cell>
          <cell r="AH312">
            <v>0</v>
          </cell>
          <cell r="AI312">
            <v>-14795</v>
          </cell>
          <cell r="AJ312">
            <v>-19221</v>
          </cell>
          <cell r="AK312">
            <v>-200</v>
          </cell>
          <cell r="AL312">
            <v>-4037</v>
          </cell>
          <cell r="AM312">
            <v>-13285</v>
          </cell>
          <cell r="AN312">
            <v>-385691</v>
          </cell>
          <cell r="AO312">
            <v>-183117</v>
          </cell>
          <cell r="AP312">
            <v>-1079266.1000000001</v>
          </cell>
          <cell r="AQ312">
            <v>-510458.1</v>
          </cell>
        </row>
        <row r="313">
          <cell r="A313">
            <v>9761005</v>
          </cell>
          <cell r="B313" t="str">
            <v>MAINT. RESIDENCE</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A314">
            <v>9761006</v>
          </cell>
          <cell r="B314" t="str">
            <v>RATES &amp; TAXES OFFICE</v>
          </cell>
          <cell r="C314">
            <v>-29806</v>
          </cell>
          <cell r="D314">
            <v>0</v>
          </cell>
          <cell r="E314">
            <v>0</v>
          </cell>
          <cell r="F314">
            <v>-25000</v>
          </cell>
          <cell r="G314">
            <v>0</v>
          </cell>
          <cell r="H314">
            <v>-2223.33</v>
          </cell>
          <cell r="I314">
            <v>0</v>
          </cell>
          <cell r="J314">
            <v>0</v>
          </cell>
          <cell r="K314">
            <v>0</v>
          </cell>
          <cell r="L314">
            <v>0</v>
          </cell>
          <cell r="M314">
            <v>0</v>
          </cell>
          <cell r="N314">
            <v>-30000</v>
          </cell>
          <cell r="O314">
            <v>-10</v>
          </cell>
          <cell r="P314">
            <v>0</v>
          </cell>
          <cell r="Q314">
            <v>-500</v>
          </cell>
          <cell r="R314">
            <v>-450</v>
          </cell>
          <cell r="S314">
            <v>-400</v>
          </cell>
          <cell r="T314">
            <v>0</v>
          </cell>
          <cell r="U314">
            <v>-20000</v>
          </cell>
          <cell r="V314">
            <v>0</v>
          </cell>
          <cell r="W314">
            <v>-600</v>
          </cell>
          <cell r="X314">
            <v>0</v>
          </cell>
          <cell r="Y314">
            <v>-3690</v>
          </cell>
          <cell r="Z314">
            <v>0</v>
          </cell>
          <cell r="AA314">
            <v>0</v>
          </cell>
          <cell r="AB314">
            <v>0</v>
          </cell>
          <cell r="AC314">
            <v>0</v>
          </cell>
          <cell r="AD314">
            <v>0</v>
          </cell>
          <cell r="AE314">
            <v>0</v>
          </cell>
          <cell r="AF314">
            <v>-15000</v>
          </cell>
          <cell r="AG314">
            <v>0</v>
          </cell>
          <cell r="AH314">
            <v>-60</v>
          </cell>
          <cell r="AI314">
            <v>0</v>
          </cell>
          <cell r="AJ314">
            <v>0</v>
          </cell>
          <cell r="AK314">
            <v>0</v>
          </cell>
          <cell r="AL314">
            <v>0</v>
          </cell>
          <cell r="AM314">
            <v>0</v>
          </cell>
          <cell r="AN314">
            <v>-77489</v>
          </cell>
          <cell r="AO314">
            <v>-27075</v>
          </cell>
          <cell r="AP314">
            <v>-232303.33000000002</v>
          </cell>
          <cell r="AQ314">
            <v>-127739.33</v>
          </cell>
        </row>
        <row r="315">
          <cell r="A315">
            <v>9761007</v>
          </cell>
          <cell r="B315" t="str">
            <v>RATES &amp; TAXES RESIDN</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row>
        <row r="316">
          <cell r="A316">
            <v>9761008</v>
          </cell>
          <cell r="B316" t="str">
            <v>ELECTRIC CHARG OFFIC</v>
          </cell>
          <cell r="C316">
            <v>69595</v>
          </cell>
          <cell r="D316">
            <v>-70000</v>
          </cell>
          <cell r="E316">
            <v>-20318</v>
          </cell>
          <cell r="F316">
            <v>-12068</v>
          </cell>
          <cell r="G316">
            <v>-30000</v>
          </cell>
          <cell r="H316">
            <v>-36427</v>
          </cell>
          <cell r="I316">
            <v>-11820</v>
          </cell>
          <cell r="J316">
            <v>-46932</v>
          </cell>
          <cell r="K316">
            <v>-36210</v>
          </cell>
          <cell r="L316">
            <v>-18653</v>
          </cell>
          <cell r="M316">
            <v>0</v>
          </cell>
          <cell r="N316">
            <v>-50000</v>
          </cell>
          <cell r="O316">
            <v>0</v>
          </cell>
          <cell r="P316">
            <v>-29680</v>
          </cell>
          <cell r="Q316">
            <v>-2823</v>
          </cell>
          <cell r="R316">
            <v>-34196</v>
          </cell>
          <cell r="S316">
            <v>-17428</v>
          </cell>
          <cell r="T316">
            <v>-17133</v>
          </cell>
          <cell r="U316">
            <v>-48400</v>
          </cell>
          <cell r="V316">
            <v>-30000</v>
          </cell>
          <cell r="W316">
            <v>-11686</v>
          </cell>
          <cell r="X316">
            <v>-25345</v>
          </cell>
          <cell r="Y316">
            <v>0</v>
          </cell>
          <cell r="Z316">
            <v>0</v>
          </cell>
          <cell r="AA316">
            <v>-11501</v>
          </cell>
          <cell r="AB316">
            <v>-32000</v>
          </cell>
          <cell r="AC316">
            <v>-21500</v>
          </cell>
          <cell r="AD316">
            <v>-1400</v>
          </cell>
          <cell r="AE316">
            <v>-26350</v>
          </cell>
          <cell r="AF316">
            <v>-5000</v>
          </cell>
          <cell r="AG316">
            <v>-33000</v>
          </cell>
          <cell r="AH316">
            <v>0</v>
          </cell>
          <cell r="AI316">
            <v>-9500</v>
          </cell>
          <cell r="AJ316">
            <v>-32000</v>
          </cell>
          <cell r="AK316">
            <v>-210</v>
          </cell>
          <cell r="AL316">
            <v>-30354</v>
          </cell>
          <cell r="AM316">
            <v>-18703</v>
          </cell>
          <cell r="AN316">
            <v>-159495</v>
          </cell>
          <cell r="AO316">
            <v>-62285</v>
          </cell>
          <cell r="AP316">
            <v>-922822</v>
          </cell>
          <cell r="AQ316">
            <v>-701042</v>
          </cell>
        </row>
        <row r="317">
          <cell r="A317">
            <v>9761009</v>
          </cell>
          <cell r="B317" t="str">
            <v>ELECTRIC CHARG RESID</v>
          </cell>
          <cell r="C317">
            <v>0</v>
          </cell>
          <cell r="D317">
            <v>0</v>
          </cell>
          <cell r="E317">
            <v>0</v>
          </cell>
          <cell r="F317">
            <v>0</v>
          </cell>
          <cell r="G317">
            <v>0</v>
          </cell>
          <cell r="H317">
            <v>0</v>
          </cell>
          <cell r="I317">
            <v>0</v>
          </cell>
          <cell r="J317">
            <v>0</v>
          </cell>
          <cell r="K317">
            <v>0</v>
          </cell>
          <cell r="L317">
            <v>-10665</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-10665</v>
          </cell>
          <cell r="AQ317">
            <v>-10665</v>
          </cell>
        </row>
        <row r="318">
          <cell r="A318">
            <v>9761010</v>
          </cell>
          <cell r="B318" t="str">
            <v>GAS CHARG OFFICE</v>
          </cell>
          <cell r="C318">
            <v>330</v>
          </cell>
          <cell r="D318">
            <v>-1070</v>
          </cell>
          <cell r="E318">
            <v>-670</v>
          </cell>
          <cell r="F318">
            <v>-22034</v>
          </cell>
          <cell r="G318">
            <v>-2000</v>
          </cell>
          <cell r="H318">
            <v>0</v>
          </cell>
          <cell r="I318">
            <v>-500</v>
          </cell>
          <cell r="J318">
            <v>0</v>
          </cell>
          <cell r="K318">
            <v>0</v>
          </cell>
          <cell r="L318">
            <v>0</v>
          </cell>
          <cell r="M318">
            <v>-300</v>
          </cell>
          <cell r="N318">
            <v>-728</v>
          </cell>
          <cell r="O318">
            <v>-1200</v>
          </cell>
          <cell r="P318">
            <v>0</v>
          </cell>
          <cell r="Q318">
            <v>-550</v>
          </cell>
          <cell r="R318">
            <v>-920</v>
          </cell>
          <cell r="S318">
            <v>0</v>
          </cell>
          <cell r="T318">
            <v>-160</v>
          </cell>
          <cell r="U318">
            <v>0</v>
          </cell>
          <cell r="V318">
            <v>0</v>
          </cell>
          <cell r="W318">
            <v>0</v>
          </cell>
          <cell r="X318">
            <v>-160</v>
          </cell>
          <cell r="Y318">
            <v>0</v>
          </cell>
          <cell r="Z318">
            <v>0</v>
          </cell>
          <cell r="AA318">
            <v>0</v>
          </cell>
          <cell r="AB318">
            <v>0</v>
          </cell>
          <cell r="AC318">
            <v>0</v>
          </cell>
          <cell r="AD318">
            <v>0</v>
          </cell>
          <cell r="AE318">
            <v>0</v>
          </cell>
          <cell r="AF318">
            <v>0</v>
          </cell>
          <cell r="AG318">
            <v>0</v>
          </cell>
          <cell r="AH318">
            <v>0</v>
          </cell>
          <cell r="AI318">
            <v>0</v>
          </cell>
          <cell r="AJ318">
            <v>-624</v>
          </cell>
          <cell r="AK318">
            <v>0</v>
          </cell>
          <cell r="AL318">
            <v>0</v>
          </cell>
          <cell r="AM318">
            <v>0</v>
          </cell>
          <cell r="AN318">
            <v>0</v>
          </cell>
          <cell r="AO318">
            <v>0</v>
          </cell>
          <cell r="AP318">
            <v>-30586</v>
          </cell>
          <cell r="AQ318">
            <v>-30586</v>
          </cell>
        </row>
        <row r="319">
          <cell r="A319">
            <v>9761011</v>
          </cell>
          <cell r="B319" t="str">
            <v>GAS CHARG RESIDN</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-520</v>
          </cell>
          <cell r="AO319">
            <v>0</v>
          </cell>
          <cell r="AP319">
            <v>-520</v>
          </cell>
          <cell r="AQ319">
            <v>0</v>
          </cell>
        </row>
        <row r="320">
          <cell r="A320">
            <v>9761012</v>
          </cell>
          <cell r="B320" t="str">
            <v>WATER CHRG OFFICE</v>
          </cell>
          <cell r="C320">
            <v>0</v>
          </cell>
          <cell r="D320">
            <v>-8626</v>
          </cell>
          <cell r="E320">
            <v>-300</v>
          </cell>
          <cell r="F320">
            <v>-600</v>
          </cell>
          <cell r="G320">
            <v>0</v>
          </cell>
          <cell r="H320">
            <v>0</v>
          </cell>
          <cell r="I320">
            <v>-1080</v>
          </cell>
          <cell r="J320">
            <v>0</v>
          </cell>
          <cell r="K320">
            <v>-1636</v>
          </cell>
          <cell r="L320">
            <v>0</v>
          </cell>
          <cell r="M320">
            <v>-2000</v>
          </cell>
          <cell r="N320">
            <v>-1750</v>
          </cell>
          <cell r="O320">
            <v>-2900</v>
          </cell>
          <cell r="P320">
            <v>-4170</v>
          </cell>
          <cell r="Q320">
            <v>-4977</v>
          </cell>
          <cell r="R320">
            <v>0</v>
          </cell>
          <cell r="S320">
            <v>0</v>
          </cell>
          <cell r="T320">
            <v>-4660</v>
          </cell>
          <cell r="U320">
            <v>-2419.85</v>
          </cell>
          <cell r="V320">
            <v>-2850</v>
          </cell>
          <cell r="W320">
            <v>-2160</v>
          </cell>
          <cell r="X320">
            <v>-960</v>
          </cell>
          <cell r="Y320">
            <v>-4120</v>
          </cell>
          <cell r="Z320">
            <v>0</v>
          </cell>
          <cell r="AA320">
            <v>0</v>
          </cell>
          <cell r="AB320">
            <v>-1500</v>
          </cell>
          <cell r="AC320">
            <v>-1040</v>
          </cell>
          <cell r="AD320">
            <v>0</v>
          </cell>
          <cell r="AE320">
            <v>-1320</v>
          </cell>
          <cell r="AF320">
            <v>-4039.55</v>
          </cell>
          <cell r="AG320">
            <v>-2973</v>
          </cell>
          <cell r="AH320">
            <v>-1615</v>
          </cell>
          <cell r="AI320">
            <v>-2030</v>
          </cell>
          <cell r="AJ320">
            <v>-2500</v>
          </cell>
          <cell r="AK320">
            <v>0</v>
          </cell>
          <cell r="AL320">
            <v>-800</v>
          </cell>
          <cell r="AM320">
            <v>0</v>
          </cell>
          <cell r="AN320">
            <v>-69780</v>
          </cell>
          <cell r="AO320">
            <v>0</v>
          </cell>
          <cell r="AP320">
            <v>-132806.39999999999</v>
          </cell>
          <cell r="AQ320">
            <v>-63026.400000000001</v>
          </cell>
        </row>
        <row r="321">
          <cell r="A321">
            <v>9761013</v>
          </cell>
          <cell r="B321" t="str">
            <v>WATER CHRG RESIDENCE</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A322">
            <v>9761014</v>
          </cell>
          <cell r="B322" t="str">
            <v>REPAIRS &amp; RENWL OFF.</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-220</v>
          </cell>
          <cell r="Y322">
            <v>0</v>
          </cell>
          <cell r="Z322">
            <v>0</v>
          </cell>
          <cell r="AA322">
            <v>0</v>
          </cell>
          <cell r="AB322">
            <v>0</v>
          </cell>
          <cell r="AC322">
            <v>0</v>
          </cell>
          <cell r="AD322">
            <v>0</v>
          </cell>
          <cell r="AE322">
            <v>-50</v>
          </cell>
          <cell r="AF322">
            <v>0</v>
          </cell>
          <cell r="AG322">
            <v>0</v>
          </cell>
          <cell r="AH322">
            <v>0</v>
          </cell>
          <cell r="AI322">
            <v>0</v>
          </cell>
          <cell r="AJ322">
            <v>0</v>
          </cell>
          <cell r="AK322">
            <v>0</v>
          </cell>
          <cell r="AL322">
            <v>0</v>
          </cell>
          <cell r="AM322">
            <v>0</v>
          </cell>
          <cell r="AN322">
            <v>0</v>
          </cell>
          <cell r="AO322">
            <v>0</v>
          </cell>
          <cell r="AP322">
            <v>-270</v>
          </cell>
          <cell r="AQ322">
            <v>-270</v>
          </cell>
        </row>
        <row r="323">
          <cell r="A323">
            <v>9761015</v>
          </cell>
          <cell r="B323" t="str">
            <v>REPAIRS &amp; RENWL RES.</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row>
        <row r="324">
          <cell r="A324">
            <v>9761101</v>
          </cell>
          <cell r="B324" t="str">
            <v>SECURITY STATIONERY</v>
          </cell>
          <cell r="C324">
            <v>-50</v>
          </cell>
          <cell r="D324">
            <v>-10807.2</v>
          </cell>
          <cell r="E324">
            <v>-74.75</v>
          </cell>
          <cell r="F324">
            <v>-2018.4</v>
          </cell>
          <cell r="G324">
            <v>-1156.57</v>
          </cell>
          <cell r="H324">
            <v>0</v>
          </cell>
          <cell r="I324">
            <v>-2144.91</v>
          </cell>
          <cell r="J324">
            <v>-1506.3</v>
          </cell>
          <cell r="K324">
            <v>-3196.6</v>
          </cell>
          <cell r="L324">
            <v>0</v>
          </cell>
          <cell r="M324">
            <v>0</v>
          </cell>
          <cell r="N324">
            <v>-12471.05</v>
          </cell>
          <cell r="O324">
            <v>0</v>
          </cell>
          <cell r="P324">
            <v>-3897.86</v>
          </cell>
          <cell r="Q324">
            <v>0</v>
          </cell>
          <cell r="R324">
            <v>-1124.0999999999999</v>
          </cell>
          <cell r="S324">
            <v>0</v>
          </cell>
          <cell r="T324">
            <v>-1035</v>
          </cell>
          <cell r="U324">
            <v>-3966.7</v>
          </cell>
          <cell r="V324">
            <v>-2227.61</v>
          </cell>
          <cell r="W324">
            <v>0</v>
          </cell>
          <cell r="X324">
            <v>-1531.8</v>
          </cell>
          <cell r="Y324">
            <v>-1079.28</v>
          </cell>
          <cell r="Z324">
            <v>0</v>
          </cell>
          <cell r="AA324">
            <v>-1464.55</v>
          </cell>
          <cell r="AB324">
            <v>-3168</v>
          </cell>
          <cell r="AC324">
            <v>-952</v>
          </cell>
          <cell r="AD324">
            <v>0</v>
          </cell>
          <cell r="AE324">
            <v>0</v>
          </cell>
          <cell r="AF324">
            <v>-2180.1799999999998</v>
          </cell>
          <cell r="AG324">
            <v>-1695.37</v>
          </cell>
          <cell r="AH324">
            <v>0</v>
          </cell>
          <cell r="AI324">
            <v>0</v>
          </cell>
          <cell r="AJ324">
            <v>-14784.28</v>
          </cell>
          <cell r="AK324">
            <v>-1790.75</v>
          </cell>
          <cell r="AL324">
            <v>-1035</v>
          </cell>
          <cell r="AM324">
            <v>-1464.87</v>
          </cell>
          <cell r="AN324">
            <v>0</v>
          </cell>
          <cell r="AO324">
            <v>0</v>
          </cell>
          <cell r="AP324">
            <v>-76823.13</v>
          </cell>
          <cell r="AQ324">
            <v>-76823.13</v>
          </cell>
        </row>
        <row r="325">
          <cell r="A325">
            <v>9761102</v>
          </cell>
          <cell r="B325" t="str">
            <v>PRINTED STATIONARY</v>
          </cell>
          <cell r="C325">
            <v>0</v>
          </cell>
          <cell r="D325">
            <v>0</v>
          </cell>
          <cell r="E325">
            <v>-367.75</v>
          </cell>
          <cell r="F325">
            <v>0</v>
          </cell>
          <cell r="G325">
            <v>-1895.49</v>
          </cell>
          <cell r="H325">
            <v>-6196</v>
          </cell>
          <cell r="I325">
            <v>-1300</v>
          </cell>
          <cell r="J325">
            <v>-1500</v>
          </cell>
          <cell r="K325">
            <v>-656.5</v>
          </cell>
          <cell r="L325">
            <v>-14132</v>
          </cell>
          <cell r="M325">
            <v>-3035</v>
          </cell>
          <cell r="N325">
            <v>-5210</v>
          </cell>
          <cell r="O325">
            <v>0</v>
          </cell>
          <cell r="P325">
            <v>0</v>
          </cell>
          <cell r="Q325">
            <v>0</v>
          </cell>
          <cell r="R325">
            <v>-1150</v>
          </cell>
          <cell r="S325">
            <v>-943</v>
          </cell>
          <cell r="T325">
            <v>-1121.5</v>
          </cell>
          <cell r="U325">
            <v>0</v>
          </cell>
          <cell r="V325">
            <v>-6862</v>
          </cell>
          <cell r="W325">
            <v>-920</v>
          </cell>
          <cell r="X325">
            <v>-2763</v>
          </cell>
          <cell r="Y325">
            <v>-240</v>
          </cell>
          <cell r="Z325">
            <v>0</v>
          </cell>
          <cell r="AA325">
            <v>0</v>
          </cell>
          <cell r="AB325">
            <v>0</v>
          </cell>
          <cell r="AC325">
            <v>0</v>
          </cell>
          <cell r="AD325">
            <v>0</v>
          </cell>
          <cell r="AE325">
            <v>-840</v>
          </cell>
          <cell r="AF325">
            <v>0</v>
          </cell>
          <cell r="AG325">
            <v>0</v>
          </cell>
          <cell r="AH325">
            <v>-505</v>
          </cell>
          <cell r="AI325">
            <v>0</v>
          </cell>
          <cell r="AJ325">
            <v>-1970</v>
          </cell>
          <cell r="AK325">
            <v>-1166.1199999999999</v>
          </cell>
          <cell r="AL325">
            <v>-2625</v>
          </cell>
          <cell r="AM325">
            <v>0</v>
          </cell>
          <cell r="AN325">
            <v>-11780</v>
          </cell>
          <cell r="AO325">
            <v>-1440</v>
          </cell>
          <cell r="AP325">
            <v>-68618.36</v>
          </cell>
          <cell r="AQ325">
            <v>-55398.36</v>
          </cell>
        </row>
        <row r="326">
          <cell r="A326">
            <v>9761103</v>
          </cell>
          <cell r="B326" t="str">
            <v>OFFICE STATIONERY</v>
          </cell>
          <cell r="C326">
            <v>-8256</v>
          </cell>
          <cell r="D326">
            <v>-22560</v>
          </cell>
          <cell r="E326">
            <v>-3975</v>
          </cell>
          <cell r="F326">
            <v>-4726</v>
          </cell>
          <cell r="G326">
            <v>-3728</v>
          </cell>
          <cell r="H326">
            <v>-5533</v>
          </cell>
          <cell r="I326">
            <v>-9935</v>
          </cell>
          <cell r="J326">
            <v>-7720</v>
          </cell>
          <cell r="K326">
            <v>-4084</v>
          </cell>
          <cell r="L326">
            <v>-3890</v>
          </cell>
          <cell r="M326">
            <v>-10713</v>
          </cell>
          <cell r="N326">
            <v>-9480</v>
          </cell>
          <cell r="O326">
            <v>-7211.5</v>
          </cell>
          <cell r="P326">
            <v>-11821</v>
          </cell>
          <cell r="Q326">
            <v>-2675</v>
          </cell>
          <cell r="R326">
            <v>-5780</v>
          </cell>
          <cell r="S326">
            <v>-145</v>
          </cell>
          <cell r="T326">
            <v>-10306</v>
          </cell>
          <cell r="U326">
            <v>-10075</v>
          </cell>
          <cell r="V326">
            <v>-2353</v>
          </cell>
          <cell r="W326">
            <v>-4935</v>
          </cell>
          <cell r="X326">
            <v>-250</v>
          </cell>
          <cell r="Y326">
            <v>0</v>
          </cell>
          <cell r="Z326">
            <v>0</v>
          </cell>
          <cell r="AA326">
            <v>-2756</v>
          </cell>
          <cell r="AB326">
            <v>-4590</v>
          </cell>
          <cell r="AC326">
            <v>-2953</v>
          </cell>
          <cell r="AD326">
            <v>-965</v>
          </cell>
          <cell r="AE326">
            <v>-3327</v>
          </cell>
          <cell r="AF326">
            <v>-7132</v>
          </cell>
          <cell r="AG326">
            <v>0</v>
          </cell>
          <cell r="AH326">
            <v>-1970</v>
          </cell>
          <cell r="AI326">
            <v>-1520</v>
          </cell>
          <cell r="AJ326">
            <v>-13098</v>
          </cell>
          <cell r="AK326">
            <v>-970</v>
          </cell>
          <cell r="AL326">
            <v>-1535</v>
          </cell>
          <cell r="AM326">
            <v>-689</v>
          </cell>
          <cell r="AN326">
            <v>-226313</v>
          </cell>
          <cell r="AO326">
            <v>-22356</v>
          </cell>
          <cell r="AP326">
            <v>-440325.5</v>
          </cell>
          <cell r="AQ326">
            <v>-191656.5</v>
          </cell>
        </row>
        <row r="327">
          <cell r="A327">
            <v>9761104</v>
          </cell>
          <cell r="B327" t="str">
            <v>COMPUTER STATIONERY</v>
          </cell>
          <cell r="C327">
            <v>-5443</v>
          </cell>
          <cell r="D327">
            <v>-8500</v>
          </cell>
          <cell r="E327">
            <v>0</v>
          </cell>
          <cell r="F327">
            <v>-3500</v>
          </cell>
          <cell r="G327">
            <v>-2600</v>
          </cell>
          <cell r="H327">
            <v>0</v>
          </cell>
          <cell r="I327">
            <v>-5100</v>
          </cell>
          <cell r="J327">
            <v>-8900</v>
          </cell>
          <cell r="K327">
            <v>-8180</v>
          </cell>
          <cell r="L327">
            <v>0</v>
          </cell>
          <cell r="M327">
            <v>-5160</v>
          </cell>
          <cell r="N327">
            <v>-8200</v>
          </cell>
          <cell r="O327">
            <v>-8280</v>
          </cell>
          <cell r="P327">
            <v>-7985</v>
          </cell>
          <cell r="Q327">
            <v>-11500</v>
          </cell>
          <cell r="R327">
            <v>-4420</v>
          </cell>
          <cell r="S327">
            <v>-1290</v>
          </cell>
          <cell r="T327">
            <v>-4225</v>
          </cell>
          <cell r="U327">
            <v>-8700</v>
          </cell>
          <cell r="V327">
            <v>-8550</v>
          </cell>
          <cell r="W327">
            <v>-5525</v>
          </cell>
          <cell r="X327">
            <v>-9955</v>
          </cell>
          <cell r="Y327">
            <v>0</v>
          </cell>
          <cell r="Z327">
            <v>0</v>
          </cell>
          <cell r="AA327">
            <v>-3100</v>
          </cell>
          <cell r="AB327">
            <v>-6550</v>
          </cell>
          <cell r="AC327">
            <v>-4700</v>
          </cell>
          <cell r="AD327">
            <v>0</v>
          </cell>
          <cell r="AE327">
            <v>-1300</v>
          </cell>
          <cell r="AF327">
            <v>-890</v>
          </cell>
          <cell r="AG327">
            <v>-7300</v>
          </cell>
          <cell r="AH327">
            <v>0</v>
          </cell>
          <cell r="AI327">
            <v>-120</v>
          </cell>
          <cell r="AJ327">
            <v>-2670</v>
          </cell>
          <cell r="AK327">
            <v>-2600</v>
          </cell>
          <cell r="AL327">
            <v>-8300</v>
          </cell>
          <cell r="AM327">
            <v>-4100</v>
          </cell>
          <cell r="AN327">
            <v>-103500</v>
          </cell>
          <cell r="AO327">
            <v>-4500</v>
          </cell>
          <cell r="AP327">
            <v>-275643</v>
          </cell>
          <cell r="AQ327">
            <v>-167643</v>
          </cell>
        </row>
        <row r="328">
          <cell r="A328">
            <v>9761105</v>
          </cell>
          <cell r="B328" t="str">
            <v>SUBS.PERIDCLS/N.PAPR</v>
          </cell>
          <cell r="C328">
            <v>-357</v>
          </cell>
          <cell r="D328">
            <v>-500</v>
          </cell>
          <cell r="E328">
            <v>0</v>
          </cell>
          <cell r="F328">
            <v>-600</v>
          </cell>
          <cell r="G328">
            <v>-615</v>
          </cell>
          <cell r="H328">
            <v>0</v>
          </cell>
          <cell r="I328">
            <v>0</v>
          </cell>
          <cell r="J328">
            <v>-26433</v>
          </cell>
          <cell r="K328">
            <v>0</v>
          </cell>
          <cell r="L328">
            <v>-710</v>
          </cell>
          <cell r="M328">
            <v>0</v>
          </cell>
          <cell r="N328">
            <v>-600</v>
          </cell>
          <cell r="O328">
            <v>-590</v>
          </cell>
          <cell r="P328">
            <v>-585</v>
          </cell>
          <cell r="Q328">
            <v>-655</v>
          </cell>
          <cell r="R328">
            <v>-578</v>
          </cell>
          <cell r="S328">
            <v>-647</v>
          </cell>
          <cell r="T328">
            <v>-585</v>
          </cell>
          <cell r="U328">
            <v>-598</v>
          </cell>
          <cell r="V328">
            <v>-1260</v>
          </cell>
          <cell r="W328">
            <v>-2036</v>
          </cell>
          <cell r="X328">
            <v>-522</v>
          </cell>
          <cell r="Y328">
            <v>-322</v>
          </cell>
          <cell r="Z328">
            <v>0</v>
          </cell>
          <cell r="AA328">
            <v>0</v>
          </cell>
          <cell r="AB328">
            <v>-294</v>
          </cell>
          <cell r="AC328">
            <v>-408</v>
          </cell>
          <cell r="AD328">
            <v>0</v>
          </cell>
          <cell r="AE328">
            <v>-590</v>
          </cell>
          <cell r="AF328">
            <v>-415</v>
          </cell>
          <cell r="AG328">
            <v>-354</v>
          </cell>
          <cell r="AH328">
            <v>-348</v>
          </cell>
          <cell r="AI328">
            <v>-400</v>
          </cell>
          <cell r="AJ328">
            <v>-335</v>
          </cell>
          <cell r="AK328">
            <v>-425</v>
          </cell>
          <cell r="AL328">
            <v>-527</v>
          </cell>
          <cell r="AM328">
            <v>0</v>
          </cell>
          <cell r="AN328">
            <v>-11557</v>
          </cell>
          <cell r="AO328">
            <v>-1906</v>
          </cell>
          <cell r="AP328">
            <v>-55752</v>
          </cell>
          <cell r="AQ328">
            <v>-42289</v>
          </cell>
        </row>
        <row r="329">
          <cell r="A329">
            <v>9761106</v>
          </cell>
          <cell r="B329" t="str">
            <v>POSTAGES</v>
          </cell>
          <cell r="C329">
            <v>0</v>
          </cell>
          <cell r="D329">
            <v>0</v>
          </cell>
          <cell r="E329">
            <v>0</v>
          </cell>
          <cell r="F329">
            <v>0</v>
          </cell>
          <cell r="G329">
            <v>-612</v>
          </cell>
          <cell r="H329">
            <v>-1197</v>
          </cell>
          <cell r="I329">
            <v>-680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-60</v>
          </cell>
          <cell r="Y329">
            <v>0</v>
          </cell>
          <cell r="Z329">
            <v>0</v>
          </cell>
          <cell r="AA329">
            <v>0</v>
          </cell>
          <cell r="AB329">
            <v>0</v>
          </cell>
          <cell r="AC329">
            <v>0</v>
          </cell>
          <cell r="AD329">
            <v>0</v>
          </cell>
          <cell r="AE329">
            <v>0</v>
          </cell>
          <cell r="AF329">
            <v>0</v>
          </cell>
          <cell r="AG329">
            <v>0</v>
          </cell>
          <cell r="AH329">
            <v>-364</v>
          </cell>
          <cell r="AI329">
            <v>0</v>
          </cell>
          <cell r="AJ329">
            <v>0</v>
          </cell>
          <cell r="AK329">
            <v>0</v>
          </cell>
          <cell r="AL329">
            <v>0</v>
          </cell>
          <cell r="AM329">
            <v>0</v>
          </cell>
          <cell r="AN329">
            <v>0</v>
          </cell>
          <cell r="AO329">
            <v>0</v>
          </cell>
          <cell r="AP329">
            <v>-2913</v>
          </cell>
          <cell r="AQ329">
            <v>-2913</v>
          </cell>
        </row>
        <row r="330">
          <cell r="A330">
            <v>9761107</v>
          </cell>
          <cell r="B330" t="str">
            <v>COURIER CHARGES</v>
          </cell>
          <cell r="C330">
            <v>-22866</v>
          </cell>
          <cell r="D330">
            <v>-30000</v>
          </cell>
          <cell r="E330">
            <v>-3227</v>
          </cell>
          <cell r="F330">
            <v>-2081</v>
          </cell>
          <cell r="G330">
            <v>-4000</v>
          </cell>
          <cell r="H330">
            <v>-11261</v>
          </cell>
          <cell r="I330">
            <v>-6981</v>
          </cell>
          <cell r="J330">
            <v>-1370</v>
          </cell>
          <cell r="K330">
            <v>-8971</v>
          </cell>
          <cell r="L330">
            <v>-4749</v>
          </cell>
          <cell r="M330">
            <v>-10000</v>
          </cell>
          <cell r="N330">
            <v>-19682</v>
          </cell>
          <cell r="O330">
            <v>-10552</v>
          </cell>
          <cell r="P330">
            <v>-3089</v>
          </cell>
          <cell r="Q330">
            <v>-9305</v>
          </cell>
          <cell r="R330">
            <v>-903</v>
          </cell>
          <cell r="S330">
            <v>-7959.45</v>
          </cell>
          <cell r="T330">
            <v>-5000</v>
          </cell>
          <cell r="U330">
            <v>-14495</v>
          </cell>
          <cell r="V330">
            <v>-9285</v>
          </cell>
          <cell r="W330">
            <v>-3437</v>
          </cell>
          <cell r="X330">
            <v>-22304</v>
          </cell>
          <cell r="Y330">
            <v>-2252</v>
          </cell>
          <cell r="Z330">
            <v>0</v>
          </cell>
          <cell r="AA330">
            <v>-1837</v>
          </cell>
          <cell r="AB330">
            <v>-14182</v>
          </cell>
          <cell r="AC330">
            <v>-4491</v>
          </cell>
          <cell r="AD330">
            <v>0</v>
          </cell>
          <cell r="AE330">
            <v>-5858</v>
          </cell>
          <cell r="AF330">
            <v>-7036</v>
          </cell>
          <cell r="AG330">
            <v>-24486</v>
          </cell>
          <cell r="AH330">
            <v>-2934</v>
          </cell>
          <cell r="AI330">
            <v>-4955</v>
          </cell>
          <cell r="AJ330">
            <v>-11000</v>
          </cell>
          <cell r="AK330">
            <v>-5408</v>
          </cell>
          <cell r="AL330">
            <v>-9560</v>
          </cell>
          <cell r="AM330">
            <v>-3570</v>
          </cell>
          <cell r="AN330">
            <v>-503477</v>
          </cell>
          <cell r="AO330">
            <v>0</v>
          </cell>
          <cell r="AP330">
            <v>-812563.45</v>
          </cell>
          <cell r="AQ330">
            <v>-309086.45</v>
          </cell>
        </row>
        <row r="331">
          <cell r="A331">
            <v>9761108</v>
          </cell>
          <cell r="B331" t="str">
            <v>TELEX CHARGES</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row>
        <row r="332">
          <cell r="A332">
            <v>9761109</v>
          </cell>
          <cell r="B332" t="str">
            <v>TELEGRAM CHARGES</v>
          </cell>
          <cell r="C332">
            <v>0</v>
          </cell>
          <cell r="D332">
            <v>0</v>
          </cell>
          <cell r="E332">
            <v>0</v>
          </cell>
          <cell r="F332">
            <v>0</v>
          </cell>
          <cell r="G332">
            <v>0</v>
          </cell>
          <cell r="H332">
            <v>0</v>
          </cell>
          <cell r="I332">
            <v>-100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-5190</v>
          </cell>
          <cell r="AI332">
            <v>0</v>
          </cell>
          <cell r="AJ332">
            <v>0</v>
          </cell>
          <cell r="AK332">
            <v>0</v>
          </cell>
          <cell r="AL332">
            <v>0</v>
          </cell>
          <cell r="AM332">
            <v>0</v>
          </cell>
          <cell r="AN332">
            <v>0</v>
          </cell>
          <cell r="AO332">
            <v>0</v>
          </cell>
          <cell r="AP332">
            <v>-5290</v>
          </cell>
          <cell r="AQ332">
            <v>-5290</v>
          </cell>
        </row>
        <row r="333">
          <cell r="A333">
            <v>9761110</v>
          </cell>
          <cell r="B333" t="str">
            <v>TELEFAX CHARGES</v>
          </cell>
          <cell r="C333">
            <v>-100</v>
          </cell>
          <cell r="D333">
            <v>-1850</v>
          </cell>
          <cell r="E333">
            <v>-293</v>
          </cell>
          <cell r="F333">
            <v>-560</v>
          </cell>
          <cell r="G333">
            <v>-1000</v>
          </cell>
          <cell r="H333">
            <v>-23600</v>
          </cell>
          <cell r="I333">
            <v>0</v>
          </cell>
          <cell r="J333">
            <v>-770</v>
          </cell>
          <cell r="K333">
            <v>0</v>
          </cell>
          <cell r="L333">
            <v>0</v>
          </cell>
          <cell r="M333">
            <v>0</v>
          </cell>
          <cell r="N333">
            <v>-1000</v>
          </cell>
          <cell r="O333">
            <v>-200</v>
          </cell>
          <cell r="P333">
            <v>0</v>
          </cell>
          <cell r="Q333">
            <v>0</v>
          </cell>
          <cell r="R333">
            <v>540</v>
          </cell>
          <cell r="S333">
            <v>-3510</v>
          </cell>
          <cell r="T333">
            <v>0</v>
          </cell>
          <cell r="U333">
            <v>0</v>
          </cell>
          <cell r="V333">
            <v>-790</v>
          </cell>
          <cell r="W333">
            <v>0</v>
          </cell>
          <cell r="X333">
            <v>-700</v>
          </cell>
          <cell r="Y333">
            <v>-260</v>
          </cell>
          <cell r="Z333">
            <v>0</v>
          </cell>
          <cell r="AA333">
            <v>-1005</v>
          </cell>
          <cell r="AB333">
            <v>-500</v>
          </cell>
          <cell r="AC333">
            <v>0</v>
          </cell>
          <cell r="AD333">
            <v>0</v>
          </cell>
          <cell r="AE333">
            <v>0</v>
          </cell>
          <cell r="AF333">
            <v>0</v>
          </cell>
          <cell r="AG333">
            <v>0</v>
          </cell>
          <cell r="AH333">
            <v>0</v>
          </cell>
          <cell r="AI333">
            <v>0</v>
          </cell>
          <cell r="AJ333">
            <v>0</v>
          </cell>
          <cell r="AK333">
            <v>-580</v>
          </cell>
          <cell r="AL333">
            <v>-530</v>
          </cell>
          <cell r="AM333">
            <v>0</v>
          </cell>
          <cell r="AN333">
            <v>0</v>
          </cell>
          <cell r="AO333">
            <v>0</v>
          </cell>
          <cell r="AP333">
            <v>-36708</v>
          </cell>
          <cell r="AQ333">
            <v>-36708</v>
          </cell>
        </row>
        <row r="334">
          <cell r="A334">
            <v>9761111</v>
          </cell>
          <cell r="B334" t="str">
            <v>TELEPHONE CHARGES</v>
          </cell>
          <cell r="C334">
            <v>38083</v>
          </cell>
          <cell r="D334">
            <v>-31628</v>
          </cell>
          <cell r="E334">
            <v>-9971.5</v>
          </cell>
          <cell r="F334">
            <v>-20530</v>
          </cell>
          <cell r="G334">
            <v>-8000</v>
          </cell>
          <cell r="H334">
            <v>-24120</v>
          </cell>
          <cell r="I334">
            <v>-13320</v>
          </cell>
          <cell r="J334">
            <v>-4600</v>
          </cell>
          <cell r="K334">
            <v>-11840</v>
          </cell>
          <cell r="L334">
            <v>-25980</v>
          </cell>
          <cell r="M334">
            <v>-26500</v>
          </cell>
          <cell r="N334">
            <v>-11315</v>
          </cell>
          <cell r="O334">
            <v>-12240</v>
          </cell>
          <cell r="P334">
            <v>-21680</v>
          </cell>
          <cell r="Q334">
            <v>-12850</v>
          </cell>
          <cell r="R334">
            <v>1960</v>
          </cell>
          <cell r="S334">
            <v>-27920</v>
          </cell>
          <cell r="T334">
            <v>-11000</v>
          </cell>
          <cell r="U334">
            <v>-21710</v>
          </cell>
          <cell r="V334">
            <v>-14230</v>
          </cell>
          <cell r="W334">
            <v>-9130</v>
          </cell>
          <cell r="X334">
            <v>-19470</v>
          </cell>
          <cell r="Y334">
            <v>-10195</v>
          </cell>
          <cell r="Z334">
            <v>0</v>
          </cell>
          <cell r="AA334">
            <v>-11190</v>
          </cell>
          <cell r="AB334">
            <v>-12810</v>
          </cell>
          <cell r="AC334">
            <v>-10347</v>
          </cell>
          <cell r="AD334">
            <v>-5730</v>
          </cell>
          <cell r="AE334">
            <v>-9040</v>
          </cell>
          <cell r="AF334">
            <v>-5890</v>
          </cell>
          <cell r="AG334">
            <v>-16100</v>
          </cell>
          <cell r="AH334">
            <v>0</v>
          </cell>
          <cell r="AI334">
            <v>-12870</v>
          </cell>
          <cell r="AJ334">
            <v>-20000</v>
          </cell>
          <cell r="AK334">
            <v>-2320</v>
          </cell>
          <cell r="AL334">
            <v>-10020</v>
          </cell>
          <cell r="AM334">
            <v>-1930</v>
          </cell>
          <cell r="AN334">
            <v>-217543</v>
          </cell>
          <cell r="AO334">
            <v>-34023</v>
          </cell>
          <cell r="AP334">
            <v>-677999.5</v>
          </cell>
          <cell r="AQ334">
            <v>-426433.5</v>
          </cell>
        </row>
        <row r="335">
          <cell r="A335">
            <v>9761112</v>
          </cell>
          <cell r="B335" t="str">
            <v>CAR MAINTENANCE</v>
          </cell>
          <cell r="C335">
            <v>-1030</v>
          </cell>
          <cell r="D335">
            <v>-6042</v>
          </cell>
          <cell r="E335">
            <v>-2170</v>
          </cell>
          <cell r="F335">
            <v>-2850</v>
          </cell>
          <cell r="G335">
            <v>-1500</v>
          </cell>
          <cell r="H335">
            <v>-1060</v>
          </cell>
          <cell r="I335">
            <v>-1590</v>
          </cell>
          <cell r="J335">
            <v>-3620</v>
          </cell>
          <cell r="K335">
            <v>-3040</v>
          </cell>
          <cell r="L335">
            <v>0</v>
          </cell>
          <cell r="M335">
            <v>-1450</v>
          </cell>
          <cell r="N335">
            <v>-1500</v>
          </cell>
          <cell r="O335">
            <v>-2500</v>
          </cell>
          <cell r="P335">
            <v>-1880</v>
          </cell>
          <cell r="Q335">
            <v>-480</v>
          </cell>
          <cell r="R335">
            <v>-9475</v>
          </cell>
          <cell r="S335">
            <v>-3760</v>
          </cell>
          <cell r="T335">
            <v>-2140</v>
          </cell>
          <cell r="U335">
            <v>-1000</v>
          </cell>
          <cell r="V335">
            <v>-1000</v>
          </cell>
          <cell r="W335">
            <v>-3670</v>
          </cell>
          <cell r="X335">
            <v>-3560</v>
          </cell>
          <cell r="Y335">
            <v>-450</v>
          </cell>
          <cell r="Z335">
            <v>0</v>
          </cell>
          <cell r="AA335">
            <v>-1000</v>
          </cell>
          <cell r="AB335">
            <v>-1230</v>
          </cell>
          <cell r="AC335">
            <v>-372</v>
          </cell>
          <cell r="AD335">
            <v>0</v>
          </cell>
          <cell r="AE335">
            <v>-1210</v>
          </cell>
          <cell r="AF335">
            <v>-1910</v>
          </cell>
          <cell r="AG335">
            <v>-2359</v>
          </cell>
          <cell r="AH335">
            <v>-2550</v>
          </cell>
          <cell r="AI335">
            <v>-5370</v>
          </cell>
          <cell r="AJ335">
            <v>-2250</v>
          </cell>
          <cell r="AK335">
            <v>-1930</v>
          </cell>
          <cell r="AL335">
            <v>-420</v>
          </cell>
          <cell r="AM335">
            <v>-1000</v>
          </cell>
          <cell r="AN335">
            <v>-282497</v>
          </cell>
          <cell r="AO335">
            <v>-12900</v>
          </cell>
          <cell r="AP335">
            <v>-372765</v>
          </cell>
          <cell r="AQ335">
            <v>-77368</v>
          </cell>
        </row>
        <row r="336">
          <cell r="A336">
            <v>9761113</v>
          </cell>
          <cell r="B336" t="str">
            <v>CAR FUEL</v>
          </cell>
          <cell r="C336">
            <v>-2450</v>
          </cell>
          <cell r="D336">
            <v>-10300</v>
          </cell>
          <cell r="E336">
            <v>-8655</v>
          </cell>
          <cell r="F336">
            <v>-13968</v>
          </cell>
          <cell r="G336">
            <v>0</v>
          </cell>
          <cell r="H336">
            <v>-14470.25</v>
          </cell>
          <cell r="I336">
            <v>-8975</v>
          </cell>
          <cell r="J336">
            <v>-13762</v>
          </cell>
          <cell r="K336">
            <v>-17032</v>
          </cell>
          <cell r="L336">
            <v>-17096</v>
          </cell>
          <cell r="M336">
            <v>-9102.5</v>
          </cell>
          <cell r="N336">
            <v>0</v>
          </cell>
          <cell r="O336">
            <v>-8830</v>
          </cell>
          <cell r="P336">
            <v>-9867</v>
          </cell>
          <cell r="Q336">
            <v>-22871</v>
          </cell>
          <cell r="R336">
            <v>-10222</v>
          </cell>
          <cell r="S336">
            <v>-18190</v>
          </cell>
          <cell r="T336">
            <v>-16275</v>
          </cell>
          <cell r="U336">
            <v>-10029</v>
          </cell>
          <cell r="V336">
            <v>-8867</v>
          </cell>
          <cell r="W336">
            <v>-1500</v>
          </cell>
          <cell r="X336">
            <v>-900</v>
          </cell>
          <cell r="Y336">
            <v>-1500</v>
          </cell>
          <cell r="Z336">
            <v>0</v>
          </cell>
          <cell r="AA336">
            <v>-9276</v>
          </cell>
          <cell r="AB336">
            <v>-10468</v>
          </cell>
          <cell r="AC336">
            <v>-1500</v>
          </cell>
          <cell r="AD336">
            <v>-13425</v>
          </cell>
          <cell r="AE336">
            <v>-8100</v>
          </cell>
          <cell r="AF336">
            <v>-10407</v>
          </cell>
          <cell r="AG336">
            <v>-16585</v>
          </cell>
          <cell r="AH336">
            <v>-9270</v>
          </cell>
          <cell r="AI336">
            <v>-9443.5</v>
          </cell>
          <cell r="AJ336">
            <v>-10534</v>
          </cell>
          <cell r="AK336">
            <v>-8855</v>
          </cell>
          <cell r="AL336">
            <v>-300</v>
          </cell>
          <cell r="AM336">
            <v>-8065</v>
          </cell>
          <cell r="AN336">
            <v>-781857</v>
          </cell>
          <cell r="AO336">
            <v>-43161</v>
          </cell>
          <cell r="AP336">
            <v>-1166108.25</v>
          </cell>
          <cell r="AQ336">
            <v>-341090.25</v>
          </cell>
        </row>
        <row r="337">
          <cell r="A337">
            <v>9761114</v>
          </cell>
          <cell r="B337" t="str">
            <v>MAINT. OFF. EQIP</v>
          </cell>
          <cell r="C337">
            <v>-5602</v>
          </cell>
          <cell r="D337">
            <v>-7440</v>
          </cell>
          <cell r="E337">
            <v>-1916.67</v>
          </cell>
          <cell r="F337">
            <v>-3430</v>
          </cell>
          <cell r="G337">
            <v>-7900</v>
          </cell>
          <cell r="H337">
            <v>0</v>
          </cell>
          <cell r="I337">
            <v>-4300</v>
          </cell>
          <cell r="J337">
            <v>-7242</v>
          </cell>
          <cell r="K337">
            <v>-4470</v>
          </cell>
          <cell r="L337">
            <v>-4790</v>
          </cell>
          <cell r="M337">
            <v>-33580</v>
          </cell>
          <cell r="N337">
            <v>-3115</v>
          </cell>
          <cell r="O337">
            <v>-7453</v>
          </cell>
          <cell r="P337">
            <v>-33600</v>
          </cell>
          <cell r="Q337">
            <v>-19144</v>
          </cell>
          <cell r="R337">
            <v>-4568</v>
          </cell>
          <cell r="S337">
            <v>0</v>
          </cell>
          <cell r="T337">
            <v>-5409</v>
          </cell>
          <cell r="U337">
            <v>-5000</v>
          </cell>
          <cell r="V337">
            <v>-2500</v>
          </cell>
          <cell r="W337">
            <v>-10000</v>
          </cell>
          <cell r="X337">
            <v>-3615</v>
          </cell>
          <cell r="Y337">
            <v>-20778</v>
          </cell>
          <cell r="Z337">
            <v>0</v>
          </cell>
          <cell r="AA337">
            <v>-7700</v>
          </cell>
          <cell r="AB337">
            <v>-21465</v>
          </cell>
          <cell r="AC337">
            <v>-4092</v>
          </cell>
          <cell r="AD337">
            <v>-148261</v>
          </cell>
          <cell r="AE337">
            <v>0</v>
          </cell>
          <cell r="AF337">
            <v>-3958</v>
          </cell>
          <cell r="AG337">
            <v>-9125</v>
          </cell>
          <cell r="AH337">
            <v>0</v>
          </cell>
          <cell r="AI337">
            <v>-4583</v>
          </cell>
          <cell r="AJ337">
            <v>-5133</v>
          </cell>
          <cell r="AK337">
            <v>-11056</v>
          </cell>
          <cell r="AL337">
            <v>-3958</v>
          </cell>
          <cell r="AM337">
            <v>-9383</v>
          </cell>
          <cell r="AN337">
            <v>-133684</v>
          </cell>
          <cell r="AO337">
            <v>-20338</v>
          </cell>
          <cell r="AP337">
            <v>-578588.66999999993</v>
          </cell>
          <cell r="AQ337">
            <v>-424566.67</v>
          </cell>
        </row>
        <row r="338">
          <cell r="A338">
            <v>9761115</v>
          </cell>
          <cell r="B338" t="str">
            <v>PLANT MAINTENANCE</v>
          </cell>
          <cell r="C338">
            <v>0</v>
          </cell>
          <cell r="D338">
            <v>0</v>
          </cell>
          <cell r="E338">
            <v>0</v>
          </cell>
          <cell r="F338">
            <v>0</v>
          </cell>
          <cell r="G338">
            <v>-3500</v>
          </cell>
          <cell r="H338">
            <v>-500</v>
          </cell>
          <cell r="I338">
            <v>-600</v>
          </cell>
          <cell r="J338">
            <v>-2000</v>
          </cell>
          <cell r="K338">
            <v>0</v>
          </cell>
          <cell r="L338">
            <v>0</v>
          </cell>
          <cell r="M338">
            <v>-2500</v>
          </cell>
          <cell r="N338">
            <v>-2500</v>
          </cell>
          <cell r="O338">
            <v>-1500</v>
          </cell>
          <cell r="P338">
            <v>0</v>
          </cell>
          <cell r="Q338">
            <v>-5210</v>
          </cell>
          <cell r="R338">
            <v>-700</v>
          </cell>
          <cell r="S338">
            <v>0</v>
          </cell>
          <cell r="T338">
            <v>-2950</v>
          </cell>
          <cell r="U338">
            <v>0</v>
          </cell>
          <cell r="V338">
            <v>0</v>
          </cell>
          <cell r="W338">
            <v>0</v>
          </cell>
          <cell r="X338">
            <v>-1500</v>
          </cell>
          <cell r="Y338">
            <v>0</v>
          </cell>
          <cell r="Z338">
            <v>0</v>
          </cell>
          <cell r="AA338">
            <v>0</v>
          </cell>
          <cell r="AB338">
            <v>-1800</v>
          </cell>
          <cell r="AC338">
            <v>0</v>
          </cell>
          <cell r="AD338">
            <v>0</v>
          </cell>
          <cell r="AE338">
            <v>0</v>
          </cell>
          <cell r="AF338">
            <v>0</v>
          </cell>
          <cell r="AG338">
            <v>-2880</v>
          </cell>
          <cell r="AH338">
            <v>0</v>
          </cell>
          <cell r="AI338">
            <v>0</v>
          </cell>
          <cell r="AJ338">
            <v>0</v>
          </cell>
          <cell r="AK338">
            <v>0</v>
          </cell>
          <cell r="AL338">
            <v>-800</v>
          </cell>
          <cell r="AM338">
            <v>-1600</v>
          </cell>
          <cell r="AN338">
            <v>-8520</v>
          </cell>
          <cell r="AO338">
            <v>0</v>
          </cell>
          <cell r="AP338">
            <v>-39060</v>
          </cell>
          <cell r="AQ338">
            <v>-30540</v>
          </cell>
        </row>
        <row r="339">
          <cell r="A339">
            <v>9761116</v>
          </cell>
          <cell r="B339" t="str">
            <v>CONVEYANCE</v>
          </cell>
          <cell r="C339">
            <v>-2660</v>
          </cell>
          <cell r="D339">
            <v>-3050</v>
          </cell>
          <cell r="E339">
            <v>0</v>
          </cell>
          <cell r="F339">
            <v>-1674</v>
          </cell>
          <cell r="G339">
            <v>-245</v>
          </cell>
          <cell r="H339">
            <v>0</v>
          </cell>
          <cell r="I339">
            <v>0</v>
          </cell>
          <cell r="J339">
            <v>-900</v>
          </cell>
          <cell r="K339">
            <v>0</v>
          </cell>
          <cell r="L339">
            <v>-889</v>
          </cell>
          <cell r="M339">
            <v>0</v>
          </cell>
          <cell r="N339">
            <v>-520</v>
          </cell>
          <cell r="O339">
            <v>0</v>
          </cell>
          <cell r="P339">
            <v>-790</v>
          </cell>
          <cell r="Q339">
            <v>-1150</v>
          </cell>
          <cell r="R339">
            <v>-680</v>
          </cell>
          <cell r="S339">
            <v>-510</v>
          </cell>
          <cell r="T339">
            <v>-7520</v>
          </cell>
          <cell r="U339">
            <v>-7640</v>
          </cell>
          <cell r="V339">
            <v>-170</v>
          </cell>
          <cell r="W339">
            <v>0</v>
          </cell>
          <cell r="X339">
            <v>0</v>
          </cell>
          <cell r="Y339">
            <v>0</v>
          </cell>
          <cell r="Z339">
            <v>0</v>
          </cell>
          <cell r="AA339">
            <v>-200</v>
          </cell>
          <cell r="AB339">
            <v>-650</v>
          </cell>
          <cell r="AC339">
            <v>-650</v>
          </cell>
          <cell r="AD339">
            <v>0</v>
          </cell>
          <cell r="AE339">
            <v>-1670</v>
          </cell>
          <cell r="AF339">
            <v>-190</v>
          </cell>
          <cell r="AG339">
            <v>-300</v>
          </cell>
          <cell r="AH339">
            <v>0</v>
          </cell>
          <cell r="AI339">
            <v>0</v>
          </cell>
          <cell r="AJ339">
            <v>-435</v>
          </cell>
          <cell r="AK339">
            <v>-345</v>
          </cell>
          <cell r="AL339">
            <v>-100</v>
          </cell>
          <cell r="AM339">
            <v>-350</v>
          </cell>
          <cell r="AN339">
            <v>-79683</v>
          </cell>
          <cell r="AO339">
            <v>-1380</v>
          </cell>
          <cell r="AP339">
            <v>-114351</v>
          </cell>
          <cell r="AQ339">
            <v>-33288</v>
          </cell>
        </row>
        <row r="340">
          <cell r="A340">
            <v>9761117</v>
          </cell>
          <cell r="B340" t="str">
            <v>CARTAGE</v>
          </cell>
          <cell r="C340">
            <v>0</v>
          </cell>
          <cell r="D340">
            <v>0</v>
          </cell>
          <cell r="E340">
            <v>0</v>
          </cell>
          <cell r="F340">
            <v>0</v>
          </cell>
          <cell r="G340">
            <v>0</v>
          </cell>
          <cell r="H340">
            <v>0</v>
          </cell>
          <cell r="I340">
            <v>0</v>
          </cell>
          <cell r="J340">
            <v>0</v>
          </cell>
          <cell r="K340">
            <v>0</v>
          </cell>
          <cell r="L340">
            <v>0</v>
          </cell>
          <cell r="M340">
            <v>0</v>
          </cell>
          <cell r="N340">
            <v>0</v>
          </cell>
          <cell r="O340">
            <v>0</v>
          </cell>
          <cell r="P340">
            <v>-850</v>
          </cell>
          <cell r="Q340">
            <v>0</v>
          </cell>
          <cell r="R340">
            <v>0</v>
          </cell>
          <cell r="S340">
            <v>0</v>
          </cell>
          <cell r="T340">
            <v>-560</v>
          </cell>
          <cell r="U340">
            <v>0</v>
          </cell>
          <cell r="V340">
            <v>0</v>
          </cell>
          <cell r="W340">
            <v>0</v>
          </cell>
          <cell r="X340">
            <v>0</v>
          </cell>
          <cell r="Y340">
            <v>0</v>
          </cell>
          <cell r="Z340">
            <v>0</v>
          </cell>
          <cell r="AA340">
            <v>0</v>
          </cell>
          <cell r="AB340">
            <v>0</v>
          </cell>
          <cell r="AC340">
            <v>0</v>
          </cell>
          <cell r="AD340">
            <v>0</v>
          </cell>
          <cell r="AE340">
            <v>-350</v>
          </cell>
          <cell r="AF340">
            <v>0</v>
          </cell>
          <cell r="AG340">
            <v>0</v>
          </cell>
          <cell r="AH340">
            <v>0</v>
          </cell>
          <cell r="AI340">
            <v>0</v>
          </cell>
          <cell r="AJ340">
            <v>0</v>
          </cell>
          <cell r="AK340">
            <v>0</v>
          </cell>
          <cell r="AL340">
            <v>0</v>
          </cell>
          <cell r="AM340">
            <v>0</v>
          </cell>
          <cell r="AN340">
            <v>0</v>
          </cell>
          <cell r="AO340">
            <v>0</v>
          </cell>
          <cell r="AP340">
            <v>-1760</v>
          </cell>
          <cell r="AQ340">
            <v>-1760</v>
          </cell>
        </row>
        <row r="341">
          <cell r="A341">
            <v>9761118</v>
          </cell>
          <cell r="B341" t="str">
            <v>FREIGHT</v>
          </cell>
          <cell r="C341">
            <v>-1650</v>
          </cell>
          <cell r="D341">
            <v>0</v>
          </cell>
          <cell r="E341">
            <v>0</v>
          </cell>
          <cell r="F341">
            <v>-4190</v>
          </cell>
          <cell r="G341">
            <v>0</v>
          </cell>
          <cell r="H341">
            <v>-85</v>
          </cell>
          <cell r="I341">
            <v>-605</v>
          </cell>
          <cell r="J341">
            <v>0</v>
          </cell>
          <cell r="K341">
            <v>0</v>
          </cell>
          <cell r="L341">
            <v>0</v>
          </cell>
          <cell r="M341">
            <v>0</v>
          </cell>
          <cell r="N341">
            <v>-500</v>
          </cell>
          <cell r="O341">
            <v>0</v>
          </cell>
          <cell r="P341">
            <v>0</v>
          </cell>
          <cell r="Q341">
            <v>-350</v>
          </cell>
          <cell r="R341">
            <v>-420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-42333</v>
          </cell>
          <cell r="AO341">
            <v>0</v>
          </cell>
          <cell r="AP341">
            <v>-50133</v>
          </cell>
          <cell r="AQ341">
            <v>-7800</v>
          </cell>
        </row>
        <row r="342">
          <cell r="A342">
            <v>9761119</v>
          </cell>
          <cell r="B342" t="str">
            <v>TRAVL.INLAND-STAFF</v>
          </cell>
          <cell r="C342">
            <v>-6000</v>
          </cell>
          <cell r="D342">
            <v>0</v>
          </cell>
          <cell r="E342">
            <v>0</v>
          </cell>
          <cell r="F342">
            <v>0</v>
          </cell>
          <cell r="G342">
            <v>-2530</v>
          </cell>
          <cell r="H342">
            <v>0</v>
          </cell>
          <cell r="I342">
            <v>0</v>
          </cell>
          <cell r="J342">
            <v>0</v>
          </cell>
          <cell r="K342">
            <v>-190</v>
          </cell>
          <cell r="L342">
            <v>-26220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35000</v>
          </cell>
          <cell r="AF342">
            <v>0</v>
          </cell>
          <cell r="AG342">
            <v>0</v>
          </cell>
          <cell r="AH342">
            <v>0</v>
          </cell>
          <cell r="AI342">
            <v>0</v>
          </cell>
          <cell r="AJ342">
            <v>0</v>
          </cell>
          <cell r="AK342">
            <v>0</v>
          </cell>
          <cell r="AL342">
            <v>0</v>
          </cell>
          <cell r="AM342">
            <v>0</v>
          </cell>
          <cell r="AN342">
            <v>-450553</v>
          </cell>
          <cell r="AO342">
            <v>-59438</v>
          </cell>
          <cell r="AP342">
            <v>-509931</v>
          </cell>
          <cell r="AQ342">
            <v>60</v>
          </cell>
        </row>
        <row r="343">
          <cell r="A343">
            <v>9761120</v>
          </cell>
          <cell r="B343" t="str">
            <v>TRAVL. INLAND-DIRECT</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A344">
            <v>9761121</v>
          </cell>
          <cell r="B344" t="str">
            <v>TRAV. FORIEGN-STAFF</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row>
        <row r="345">
          <cell r="A345">
            <v>9761122</v>
          </cell>
          <cell r="B345" t="str">
            <v>TRAVL. FOREIGN DIREC</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A346">
            <v>9761123</v>
          </cell>
          <cell r="B346" t="str">
            <v>CASH IN TRANSIT CHG</v>
          </cell>
          <cell r="C346">
            <v>977</v>
          </cell>
          <cell r="D346">
            <v>-23892</v>
          </cell>
          <cell r="E346">
            <v>0</v>
          </cell>
          <cell r="F346">
            <v>0</v>
          </cell>
          <cell r="G346">
            <v>-7000</v>
          </cell>
          <cell r="H346">
            <v>-4575</v>
          </cell>
          <cell r="I346">
            <v>-3750</v>
          </cell>
          <cell r="J346">
            <v>0</v>
          </cell>
          <cell r="K346">
            <v>-4900</v>
          </cell>
          <cell r="L346">
            <v>0</v>
          </cell>
          <cell r="M346">
            <v>0</v>
          </cell>
          <cell r="N346">
            <v>-8000</v>
          </cell>
          <cell r="O346">
            <v>0</v>
          </cell>
          <cell r="P346">
            <v>0</v>
          </cell>
          <cell r="Q346">
            <v>-12622</v>
          </cell>
          <cell r="R346">
            <v>-3102</v>
          </cell>
          <cell r="S346">
            <v>-7837</v>
          </cell>
          <cell r="T346">
            <v>-9048</v>
          </cell>
          <cell r="U346">
            <v>0</v>
          </cell>
          <cell r="V346">
            <v>-3190</v>
          </cell>
          <cell r="W346">
            <v>-9602</v>
          </cell>
          <cell r="X346">
            <v>-47209</v>
          </cell>
          <cell r="Y346">
            <v>-2288</v>
          </cell>
          <cell r="Z346">
            <v>0</v>
          </cell>
          <cell r="AA346">
            <v>0</v>
          </cell>
          <cell r="AB346">
            <v>-3000</v>
          </cell>
          <cell r="AC346">
            <v>-5238</v>
          </cell>
          <cell r="AD346">
            <v>-1527</v>
          </cell>
          <cell r="AE346">
            <v>-11692</v>
          </cell>
          <cell r="AF346">
            <v>-1388</v>
          </cell>
          <cell r="AG346">
            <v>-5541</v>
          </cell>
          <cell r="AH346">
            <v>-1490</v>
          </cell>
          <cell r="AI346">
            <v>-1318</v>
          </cell>
          <cell r="AJ346">
            <v>-25438</v>
          </cell>
          <cell r="AK346">
            <v>-6590</v>
          </cell>
          <cell r="AL346">
            <v>-12300</v>
          </cell>
          <cell r="AM346">
            <v>-627</v>
          </cell>
          <cell r="AN346">
            <v>0</v>
          </cell>
          <cell r="AO346">
            <v>0</v>
          </cell>
          <cell r="AP346">
            <v>-222187</v>
          </cell>
          <cell r="AQ346">
            <v>-222187</v>
          </cell>
        </row>
        <row r="347">
          <cell r="A347">
            <v>9761124</v>
          </cell>
          <cell r="B347" t="str">
            <v>ENTERT. INSIDE OFFIC</v>
          </cell>
          <cell r="C347">
            <v>489</v>
          </cell>
          <cell r="D347">
            <v>-26800</v>
          </cell>
          <cell r="E347">
            <v>-2658</v>
          </cell>
          <cell r="F347">
            <v>0</v>
          </cell>
          <cell r="G347">
            <v>-3052</v>
          </cell>
          <cell r="H347">
            <v>-5590</v>
          </cell>
          <cell r="I347">
            <v>-8602</v>
          </cell>
          <cell r="J347">
            <v>-10271</v>
          </cell>
          <cell r="K347">
            <v>-9935.9</v>
          </cell>
          <cell r="L347">
            <v>-4341</v>
          </cell>
          <cell r="M347">
            <v>-5504</v>
          </cell>
          <cell r="N347">
            <v>-9364</v>
          </cell>
          <cell r="O347">
            <v>-5832</v>
          </cell>
          <cell r="P347">
            <v>-13546</v>
          </cell>
          <cell r="Q347">
            <v>-12303</v>
          </cell>
          <cell r="R347">
            <v>-3066</v>
          </cell>
          <cell r="S347">
            <v>-11135</v>
          </cell>
          <cell r="T347">
            <v>-6122</v>
          </cell>
          <cell r="U347">
            <v>-5885</v>
          </cell>
          <cell r="V347">
            <v>-8508</v>
          </cell>
          <cell r="W347">
            <v>-6295</v>
          </cell>
          <cell r="X347">
            <v>-6569</v>
          </cell>
          <cell r="Y347">
            <v>-10314</v>
          </cell>
          <cell r="Z347">
            <v>0</v>
          </cell>
          <cell r="AA347">
            <v>-5066</v>
          </cell>
          <cell r="AB347">
            <v>-9636</v>
          </cell>
          <cell r="AC347">
            <v>-7190</v>
          </cell>
          <cell r="AD347">
            <v>-1815</v>
          </cell>
          <cell r="AE347">
            <v>-5564</v>
          </cell>
          <cell r="AF347">
            <v>-2744</v>
          </cell>
          <cell r="AG347">
            <v>-5748</v>
          </cell>
          <cell r="AH347">
            <v>-8410</v>
          </cell>
          <cell r="AI347">
            <v>-4674</v>
          </cell>
          <cell r="AJ347">
            <v>-530</v>
          </cell>
          <cell r="AK347">
            <v>-5937</v>
          </cell>
          <cell r="AL347">
            <v>-3623</v>
          </cell>
          <cell r="AM347">
            <v>-2682</v>
          </cell>
          <cell r="AN347">
            <v>-85806</v>
          </cell>
          <cell r="AO347">
            <v>-22344</v>
          </cell>
          <cell r="AP347">
            <v>-346972.9</v>
          </cell>
          <cell r="AQ347">
            <v>-238822.9</v>
          </cell>
        </row>
        <row r="348">
          <cell r="A348">
            <v>9761125</v>
          </cell>
          <cell r="B348" t="str">
            <v>ENT. OUTSIDE OFFICE</v>
          </cell>
          <cell r="C348">
            <v>-1656</v>
          </cell>
          <cell r="D348">
            <v>0</v>
          </cell>
          <cell r="E348">
            <v>0</v>
          </cell>
          <cell r="F348">
            <v>-3270</v>
          </cell>
          <cell r="G348">
            <v>0</v>
          </cell>
          <cell r="H348">
            <v>0</v>
          </cell>
          <cell r="I348">
            <v>0</v>
          </cell>
          <cell r="J348">
            <v>0</v>
          </cell>
          <cell r="K348">
            <v>0</v>
          </cell>
          <cell r="L348">
            <v>0</v>
          </cell>
          <cell r="M348">
            <v>0</v>
          </cell>
          <cell r="N348">
            <v>-30</v>
          </cell>
          <cell r="O348">
            <v>0</v>
          </cell>
          <cell r="P348">
            <v>-1668</v>
          </cell>
          <cell r="Q348">
            <v>-18527</v>
          </cell>
          <cell r="R348">
            <v>-1374</v>
          </cell>
          <cell r="S348">
            <v>0</v>
          </cell>
          <cell r="T348">
            <v>-1345</v>
          </cell>
          <cell r="U348">
            <v>-1570</v>
          </cell>
          <cell r="V348">
            <v>0</v>
          </cell>
          <cell r="W348">
            <v>-2536.5</v>
          </cell>
          <cell r="X348">
            <v>0</v>
          </cell>
          <cell r="Y348">
            <v>0</v>
          </cell>
          <cell r="Z348">
            <v>0</v>
          </cell>
          <cell r="AA348">
            <v>0</v>
          </cell>
          <cell r="AB348">
            <v>0</v>
          </cell>
          <cell r="AC348">
            <v>-3262</v>
          </cell>
          <cell r="AD348">
            <v>0</v>
          </cell>
          <cell r="AE348">
            <v>0</v>
          </cell>
          <cell r="AF348">
            <v>0</v>
          </cell>
          <cell r="AG348">
            <v>0</v>
          </cell>
          <cell r="AH348">
            <v>0</v>
          </cell>
          <cell r="AI348">
            <v>0</v>
          </cell>
          <cell r="AJ348">
            <v>0</v>
          </cell>
          <cell r="AK348">
            <v>-505</v>
          </cell>
          <cell r="AL348">
            <v>-500</v>
          </cell>
          <cell r="AM348">
            <v>0</v>
          </cell>
          <cell r="AN348">
            <v>-216886</v>
          </cell>
          <cell r="AO348">
            <v>-4305</v>
          </cell>
          <cell r="AP348">
            <v>-257434.5</v>
          </cell>
          <cell r="AQ348">
            <v>-36243.5</v>
          </cell>
        </row>
        <row r="349">
          <cell r="A349">
            <v>9761126</v>
          </cell>
          <cell r="B349" t="str">
            <v>ADVERTISEMENT</v>
          </cell>
          <cell r="C349">
            <v>-500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-1500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-8054884</v>
          </cell>
          <cell r="AO349">
            <v>0</v>
          </cell>
          <cell r="AP349">
            <v>-8056884</v>
          </cell>
          <cell r="AQ349">
            <v>-2000</v>
          </cell>
        </row>
        <row r="350">
          <cell r="A350">
            <v>9761127</v>
          </cell>
          <cell r="B350" t="str">
            <v>DIARIES &amp; GIVEAWAYS</v>
          </cell>
          <cell r="C350">
            <v>0</v>
          </cell>
          <cell r="D350">
            <v>-2500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-1275</v>
          </cell>
          <cell r="U350">
            <v>-1200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-3939</v>
          </cell>
          <cell r="AK350">
            <v>0</v>
          </cell>
          <cell r="AL350">
            <v>0</v>
          </cell>
          <cell r="AM350">
            <v>0</v>
          </cell>
          <cell r="AN350">
            <v>0</v>
          </cell>
          <cell r="AO350">
            <v>0</v>
          </cell>
          <cell r="AP350">
            <v>-8914</v>
          </cell>
          <cell r="AQ350">
            <v>-8914</v>
          </cell>
        </row>
        <row r="351">
          <cell r="A351">
            <v>9761128</v>
          </cell>
          <cell r="B351" t="str">
            <v>INSUR. BANKERS BLAKT</v>
          </cell>
          <cell r="C351">
            <v>0</v>
          </cell>
          <cell r="D351">
            <v>0</v>
          </cell>
          <cell r="E351">
            <v>-5737</v>
          </cell>
          <cell r="F351">
            <v>0</v>
          </cell>
          <cell r="G351">
            <v>0</v>
          </cell>
          <cell r="H351">
            <v>0</v>
          </cell>
          <cell r="I351">
            <v>0</v>
          </cell>
          <cell r="J351">
            <v>0</v>
          </cell>
          <cell r="K351">
            <v>0</v>
          </cell>
          <cell r="L351">
            <v>0</v>
          </cell>
          <cell r="M351">
            <v>0</v>
          </cell>
          <cell r="N351">
            <v>0</v>
          </cell>
          <cell r="O351">
            <v>0</v>
          </cell>
          <cell r="P351">
            <v>0</v>
          </cell>
          <cell r="Q351">
            <v>-25000</v>
          </cell>
          <cell r="R351">
            <v>-34057</v>
          </cell>
          <cell r="S351">
            <v>0</v>
          </cell>
          <cell r="T351">
            <v>-726</v>
          </cell>
          <cell r="U351">
            <v>0</v>
          </cell>
          <cell r="V351">
            <v>-1388</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-66908</v>
          </cell>
          <cell r="AQ351">
            <v>-66908</v>
          </cell>
        </row>
        <row r="352">
          <cell r="A352">
            <v>9761129</v>
          </cell>
          <cell r="B352" t="str">
            <v>INSUR. FURNIT. &amp; FIX</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row>
        <row r="353">
          <cell r="A353">
            <v>9761130</v>
          </cell>
          <cell r="B353" t="str">
            <v>INSUR. MACHINES&amp; EQP</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-49117</v>
          </cell>
          <cell r="AO353">
            <v>0</v>
          </cell>
          <cell r="AP353">
            <v>-49117</v>
          </cell>
          <cell r="AQ353">
            <v>0</v>
          </cell>
        </row>
        <row r="354">
          <cell r="A354">
            <v>9761131</v>
          </cell>
          <cell r="B354" t="str">
            <v>INSUR. MOTOR VEHICLE</v>
          </cell>
          <cell r="C354">
            <v>-2320</v>
          </cell>
          <cell r="D354">
            <v>-16249</v>
          </cell>
          <cell r="E354">
            <v>0</v>
          </cell>
          <cell r="F354">
            <v>-3772.26</v>
          </cell>
          <cell r="G354">
            <v>-2103</v>
          </cell>
          <cell r="H354">
            <v>0</v>
          </cell>
          <cell r="I354">
            <v>-1355</v>
          </cell>
          <cell r="J354">
            <v>-55160</v>
          </cell>
          <cell r="K354">
            <v>-1866</v>
          </cell>
          <cell r="L354">
            <v>0</v>
          </cell>
          <cell r="M354">
            <v>-2715.9</v>
          </cell>
          <cell r="N354">
            <v>0</v>
          </cell>
          <cell r="O354">
            <v>-1358</v>
          </cell>
          <cell r="P354">
            <v>-16654</v>
          </cell>
          <cell r="Q354">
            <v>-18458</v>
          </cell>
          <cell r="R354">
            <v>0</v>
          </cell>
          <cell r="S354">
            <v>-16452</v>
          </cell>
          <cell r="T354">
            <v>0</v>
          </cell>
          <cell r="U354">
            <v>-17992</v>
          </cell>
          <cell r="V354">
            <v>0</v>
          </cell>
          <cell r="W354">
            <v>-26957</v>
          </cell>
          <cell r="X354">
            <v>1889</v>
          </cell>
          <cell r="Y354">
            <v>-4224</v>
          </cell>
          <cell r="Z354">
            <v>0</v>
          </cell>
          <cell r="AA354">
            <v>-16897</v>
          </cell>
          <cell r="AB354">
            <v>0</v>
          </cell>
          <cell r="AC354">
            <v>-2021</v>
          </cell>
          <cell r="AD354">
            <v>0</v>
          </cell>
          <cell r="AE354">
            <v>-16938</v>
          </cell>
          <cell r="AF354">
            <v>-5618</v>
          </cell>
          <cell r="AG354">
            <v>-2736</v>
          </cell>
          <cell r="AH354">
            <v>-4740.75</v>
          </cell>
          <cell r="AI354">
            <v>-1409</v>
          </cell>
          <cell r="AJ354">
            <v>-3382.8</v>
          </cell>
          <cell r="AK354">
            <v>-1742.4</v>
          </cell>
          <cell r="AL354">
            <v>-1580</v>
          </cell>
          <cell r="AM354">
            <v>-1663</v>
          </cell>
          <cell r="AN354">
            <v>-1554000</v>
          </cell>
          <cell r="AO354">
            <v>0</v>
          </cell>
          <cell r="AP354">
            <v>-1798475.1099999999</v>
          </cell>
          <cell r="AQ354">
            <v>-244475.11</v>
          </cell>
        </row>
        <row r="355">
          <cell r="A355">
            <v>9761132</v>
          </cell>
          <cell r="B355" t="str">
            <v>INSUR. OTHERS</v>
          </cell>
          <cell r="C355">
            <v>0</v>
          </cell>
          <cell r="D355">
            <v>-798</v>
          </cell>
          <cell r="E355">
            <v>0</v>
          </cell>
          <cell r="F355">
            <v>0</v>
          </cell>
          <cell r="G355">
            <v>0</v>
          </cell>
          <cell r="H355">
            <v>0</v>
          </cell>
          <cell r="I355">
            <v>0</v>
          </cell>
          <cell r="J355">
            <v>0</v>
          </cell>
          <cell r="K355">
            <v>0</v>
          </cell>
          <cell r="L355">
            <v>0</v>
          </cell>
          <cell r="M355">
            <v>0</v>
          </cell>
          <cell r="N355">
            <v>0</v>
          </cell>
          <cell r="O355">
            <v>-321</v>
          </cell>
          <cell r="P355">
            <v>0</v>
          </cell>
          <cell r="Q355">
            <v>-7244</v>
          </cell>
          <cell r="R355">
            <v>-16001</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-22260</v>
          </cell>
          <cell r="AK355">
            <v>0</v>
          </cell>
          <cell r="AL355">
            <v>0</v>
          </cell>
          <cell r="AM355">
            <v>0</v>
          </cell>
          <cell r="AN355">
            <v>0</v>
          </cell>
          <cell r="AO355">
            <v>0</v>
          </cell>
          <cell r="AP355">
            <v>-46624</v>
          </cell>
          <cell r="AQ355">
            <v>-46624</v>
          </cell>
        </row>
        <row r="356">
          <cell r="A356">
            <v>9761133</v>
          </cell>
          <cell r="B356" t="str">
            <v>MAINT. COMPUTER HADW</v>
          </cell>
          <cell r="C356">
            <v>0</v>
          </cell>
          <cell r="D356">
            <v>0</v>
          </cell>
          <cell r="E356">
            <v>0</v>
          </cell>
          <cell r="F356">
            <v>0</v>
          </cell>
          <cell r="G356">
            <v>-1500</v>
          </cell>
          <cell r="H356">
            <v>0</v>
          </cell>
          <cell r="I356">
            <v>0</v>
          </cell>
          <cell r="J356">
            <v>0</v>
          </cell>
          <cell r="K356">
            <v>0</v>
          </cell>
          <cell r="L356">
            <v>0</v>
          </cell>
          <cell r="M356">
            <v>-7000</v>
          </cell>
          <cell r="N356">
            <v>0</v>
          </cell>
          <cell r="O356">
            <v>0</v>
          </cell>
          <cell r="P356">
            <v>0</v>
          </cell>
          <cell r="Q356">
            <v>0</v>
          </cell>
          <cell r="R356">
            <v>0</v>
          </cell>
          <cell r="S356">
            <v>0</v>
          </cell>
          <cell r="T356">
            <v>0</v>
          </cell>
          <cell r="U356">
            <v>0</v>
          </cell>
          <cell r="V356">
            <v>0</v>
          </cell>
          <cell r="W356">
            <v>-2325</v>
          </cell>
          <cell r="X356">
            <v>0</v>
          </cell>
          <cell r="Y356">
            <v>0</v>
          </cell>
          <cell r="Z356">
            <v>0</v>
          </cell>
          <cell r="AA356">
            <v>0</v>
          </cell>
          <cell r="AB356">
            <v>0</v>
          </cell>
          <cell r="AC356">
            <v>0</v>
          </cell>
          <cell r="AD356">
            <v>0</v>
          </cell>
          <cell r="AE356">
            <v>-5000</v>
          </cell>
          <cell r="AF356">
            <v>0</v>
          </cell>
          <cell r="AG356">
            <v>0</v>
          </cell>
          <cell r="AH356">
            <v>0</v>
          </cell>
          <cell r="AI356">
            <v>0</v>
          </cell>
          <cell r="AJ356">
            <v>-125</v>
          </cell>
          <cell r="AK356">
            <v>0</v>
          </cell>
          <cell r="AL356">
            <v>0</v>
          </cell>
          <cell r="AM356">
            <v>0</v>
          </cell>
          <cell r="AN356">
            <v>-117033</v>
          </cell>
          <cell r="AO356">
            <v>0</v>
          </cell>
          <cell r="AP356">
            <v>-132983</v>
          </cell>
          <cell r="AQ356">
            <v>-15950</v>
          </cell>
        </row>
        <row r="357">
          <cell r="A357">
            <v>9761134</v>
          </cell>
          <cell r="B357" t="str">
            <v>MAINT. COMPUTER SOFT</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-17250</v>
          </cell>
          <cell r="AO357">
            <v>0</v>
          </cell>
          <cell r="AP357">
            <v>-17250</v>
          </cell>
          <cell r="AQ357">
            <v>0</v>
          </cell>
        </row>
        <row r="358">
          <cell r="A358">
            <v>9761135</v>
          </cell>
          <cell r="B358" t="str">
            <v>LOCAL CORR. CHARGES</v>
          </cell>
          <cell r="C358">
            <v>42750</v>
          </cell>
          <cell r="D358">
            <v>0</v>
          </cell>
          <cell r="E358">
            <v>-5390</v>
          </cell>
          <cell r="F358">
            <v>-6821</v>
          </cell>
          <cell r="G358">
            <v>-18000</v>
          </cell>
          <cell r="H358">
            <v>0</v>
          </cell>
          <cell r="I358">
            <v>0</v>
          </cell>
          <cell r="J358">
            <v>42400</v>
          </cell>
          <cell r="K358">
            <v>17900</v>
          </cell>
          <cell r="L358">
            <v>0</v>
          </cell>
          <cell r="M358">
            <v>0</v>
          </cell>
          <cell r="N358">
            <v>9750</v>
          </cell>
          <cell r="O358">
            <v>114000</v>
          </cell>
          <cell r="P358">
            <v>0</v>
          </cell>
          <cell r="Q358">
            <v>21750</v>
          </cell>
          <cell r="R358">
            <v>0</v>
          </cell>
          <cell r="S358">
            <v>-6000</v>
          </cell>
          <cell r="T358">
            <v>0</v>
          </cell>
          <cell r="U358">
            <v>0</v>
          </cell>
          <cell r="V358">
            <v>0</v>
          </cell>
          <cell r="W358">
            <v>0</v>
          </cell>
          <cell r="X358">
            <v>-3000</v>
          </cell>
          <cell r="Y358">
            <v>0</v>
          </cell>
          <cell r="Z358">
            <v>0</v>
          </cell>
          <cell r="AA358">
            <v>-12000</v>
          </cell>
          <cell r="AB358">
            <v>0</v>
          </cell>
          <cell r="AC358">
            <v>21750</v>
          </cell>
          <cell r="AD358">
            <v>0</v>
          </cell>
          <cell r="AE358">
            <v>0</v>
          </cell>
          <cell r="AF358">
            <v>0</v>
          </cell>
          <cell r="AG358">
            <v>0</v>
          </cell>
          <cell r="AH358">
            <v>0</v>
          </cell>
          <cell r="AI358">
            <v>0</v>
          </cell>
          <cell r="AJ358">
            <v>0</v>
          </cell>
          <cell r="AK358">
            <v>21750</v>
          </cell>
          <cell r="AL358">
            <v>21750</v>
          </cell>
          <cell r="AM358">
            <v>0</v>
          </cell>
          <cell r="AN358">
            <v>-26</v>
          </cell>
          <cell r="AO358">
            <v>0</v>
          </cell>
          <cell r="AP358">
            <v>262563</v>
          </cell>
          <cell r="AQ358">
            <v>262589</v>
          </cell>
        </row>
        <row r="359">
          <cell r="A359">
            <v>9761136</v>
          </cell>
          <cell r="B359" t="str">
            <v>MISC. EXPENSES</v>
          </cell>
          <cell r="C359">
            <v>0</v>
          </cell>
          <cell r="D359">
            <v>-17203.5</v>
          </cell>
          <cell r="E359">
            <v>0</v>
          </cell>
          <cell r="F359">
            <v>0</v>
          </cell>
          <cell r="G359">
            <v>-3072</v>
          </cell>
          <cell r="H359">
            <v>0</v>
          </cell>
          <cell r="I359">
            <v>-11253</v>
          </cell>
          <cell r="J359">
            <v>-6991</v>
          </cell>
          <cell r="K359">
            <v>0</v>
          </cell>
          <cell r="L359">
            <v>-625</v>
          </cell>
          <cell r="M359">
            <v>-100</v>
          </cell>
          <cell r="N359">
            <v>-2179</v>
          </cell>
          <cell r="O359">
            <v>-3787.5</v>
          </cell>
          <cell r="P359">
            <v>-1596.18</v>
          </cell>
          <cell r="Q359">
            <v>0</v>
          </cell>
          <cell r="R359">
            <v>0</v>
          </cell>
          <cell r="S359">
            <v>0</v>
          </cell>
          <cell r="T359">
            <v>-1251</v>
          </cell>
          <cell r="U359">
            <v>-42</v>
          </cell>
          <cell r="V359">
            <v>0</v>
          </cell>
          <cell r="W359">
            <v>0</v>
          </cell>
          <cell r="X359">
            <v>-1360</v>
          </cell>
          <cell r="Y359">
            <v>-710</v>
          </cell>
          <cell r="Z359">
            <v>0</v>
          </cell>
          <cell r="AA359">
            <v>0</v>
          </cell>
          <cell r="AB359">
            <v>-50</v>
          </cell>
          <cell r="AC359">
            <v>0</v>
          </cell>
          <cell r="AD359">
            <v>-252</v>
          </cell>
          <cell r="AE359">
            <v>-2247</v>
          </cell>
          <cell r="AF359">
            <v>0</v>
          </cell>
          <cell r="AG359">
            <v>-300</v>
          </cell>
          <cell r="AH359">
            <v>-609</v>
          </cell>
          <cell r="AI359">
            <v>-630</v>
          </cell>
          <cell r="AJ359">
            <v>-60</v>
          </cell>
          <cell r="AK359">
            <v>-761.82</v>
          </cell>
          <cell r="AL359">
            <v>0</v>
          </cell>
          <cell r="AM359">
            <v>0</v>
          </cell>
          <cell r="AN359">
            <v>-1500</v>
          </cell>
          <cell r="AO359">
            <v>-46640.5</v>
          </cell>
          <cell r="AP359">
            <v>-103220.5</v>
          </cell>
          <cell r="AQ359">
            <v>-55080</v>
          </cell>
        </row>
        <row r="360">
          <cell r="A360">
            <v>9761137</v>
          </cell>
          <cell r="B360" t="str">
            <v>LEGAL EXP. STAMP CHR</v>
          </cell>
          <cell r="C360">
            <v>-45000</v>
          </cell>
          <cell r="D360">
            <v>-427220</v>
          </cell>
          <cell r="E360">
            <v>0</v>
          </cell>
          <cell r="F360">
            <v>0</v>
          </cell>
          <cell r="G360">
            <v>0</v>
          </cell>
          <cell r="H360">
            <v>0</v>
          </cell>
          <cell r="I360">
            <v>0</v>
          </cell>
          <cell r="J360">
            <v>0</v>
          </cell>
          <cell r="K360">
            <v>0</v>
          </cell>
          <cell r="L360">
            <v>0</v>
          </cell>
          <cell r="M360">
            <v>-13350</v>
          </cell>
          <cell r="N360">
            <v>0</v>
          </cell>
          <cell r="O360">
            <v>0</v>
          </cell>
          <cell r="P360">
            <v>-100</v>
          </cell>
          <cell r="Q360">
            <v>0</v>
          </cell>
          <cell r="R360">
            <v>-500</v>
          </cell>
          <cell r="S360">
            <v>0</v>
          </cell>
          <cell r="T360">
            <v>0</v>
          </cell>
          <cell r="U360">
            <v>0</v>
          </cell>
          <cell r="V360">
            <v>-6990</v>
          </cell>
          <cell r="W360">
            <v>0</v>
          </cell>
          <cell r="X360">
            <v>0</v>
          </cell>
          <cell r="Y360">
            <v>0</v>
          </cell>
          <cell r="Z360">
            <v>0</v>
          </cell>
          <cell r="AA360">
            <v>0</v>
          </cell>
          <cell r="AB360">
            <v>-115</v>
          </cell>
          <cell r="AC360">
            <v>0</v>
          </cell>
          <cell r="AD360">
            <v>0</v>
          </cell>
          <cell r="AE360">
            <v>0</v>
          </cell>
          <cell r="AF360">
            <v>-80</v>
          </cell>
          <cell r="AG360">
            <v>0</v>
          </cell>
          <cell r="AH360">
            <v>0</v>
          </cell>
          <cell r="AI360">
            <v>0</v>
          </cell>
          <cell r="AJ360">
            <v>0</v>
          </cell>
          <cell r="AK360">
            <v>0</v>
          </cell>
          <cell r="AL360">
            <v>0</v>
          </cell>
          <cell r="AM360">
            <v>0</v>
          </cell>
          <cell r="AN360">
            <v>0</v>
          </cell>
          <cell r="AO360">
            <v>0</v>
          </cell>
          <cell r="AP360">
            <v>-493355</v>
          </cell>
          <cell r="AQ360">
            <v>-493355</v>
          </cell>
        </row>
        <row r="361">
          <cell r="A361">
            <v>9761138</v>
          </cell>
          <cell r="B361" t="str">
            <v>CONSULTATION FEES</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-646666</v>
          </cell>
          <cell r="AO361">
            <v>0</v>
          </cell>
          <cell r="AP361">
            <v>-646666</v>
          </cell>
          <cell r="AQ361">
            <v>0</v>
          </cell>
        </row>
        <row r="362">
          <cell r="A362">
            <v>9761139</v>
          </cell>
          <cell r="B362" t="str">
            <v>RETAINERSHIP FEES</v>
          </cell>
          <cell r="C362">
            <v>0</v>
          </cell>
          <cell r="D362">
            <v>0</v>
          </cell>
          <cell r="E362">
            <v>0</v>
          </cell>
          <cell r="F362">
            <v>0</v>
          </cell>
          <cell r="G362">
            <v>0</v>
          </cell>
          <cell r="H362">
            <v>0</v>
          </cell>
          <cell r="I362">
            <v>0</v>
          </cell>
          <cell r="J362">
            <v>0</v>
          </cell>
          <cell r="K362">
            <v>0</v>
          </cell>
          <cell r="L362">
            <v>-15000</v>
          </cell>
          <cell r="M362">
            <v>0</v>
          </cell>
          <cell r="N362">
            <v>0</v>
          </cell>
          <cell r="O362">
            <v>0</v>
          </cell>
          <cell r="P362">
            <v>-42163</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-45000</v>
          </cell>
          <cell r="AO362">
            <v>-12000</v>
          </cell>
          <cell r="AP362">
            <v>-114163</v>
          </cell>
          <cell r="AQ362">
            <v>-57163</v>
          </cell>
        </row>
        <row r="363">
          <cell r="A363">
            <v>9761140</v>
          </cell>
          <cell r="B363" t="str">
            <v>AUDITORS FEES</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-311500</v>
          </cell>
          <cell r="AO363">
            <v>0</v>
          </cell>
          <cell r="AP363">
            <v>-311500</v>
          </cell>
          <cell r="AQ363">
            <v>0</v>
          </cell>
        </row>
        <row r="364">
          <cell r="A364">
            <v>9761141</v>
          </cell>
          <cell r="B364" t="str">
            <v>DIRECTORS FEE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-559238.75</v>
          </cell>
          <cell r="AO364">
            <v>0</v>
          </cell>
          <cell r="AP364">
            <v>-559238.75</v>
          </cell>
          <cell r="AQ364">
            <v>0</v>
          </cell>
        </row>
        <row r="365">
          <cell r="A365">
            <v>9761142</v>
          </cell>
          <cell r="B365" t="str">
            <v>STOCK EXCHNAGE LIST.</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-28600</v>
          </cell>
          <cell r="T365">
            <v>0</v>
          </cell>
          <cell r="U365">
            <v>0</v>
          </cell>
          <cell r="V365">
            <v>0</v>
          </cell>
          <cell r="W365">
            <v>0</v>
          </cell>
          <cell r="X365">
            <v>0</v>
          </cell>
          <cell r="Y365">
            <v>0</v>
          </cell>
          <cell r="Z365">
            <v>0</v>
          </cell>
          <cell r="AA365">
            <v>0</v>
          </cell>
          <cell r="AB365">
            <v>0</v>
          </cell>
          <cell r="AC365">
            <v>0</v>
          </cell>
          <cell r="AD365">
            <v>0</v>
          </cell>
          <cell r="AE365">
            <v>-795</v>
          </cell>
          <cell r="AF365">
            <v>0</v>
          </cell>
          <cell r="AG365">
            <v>0</v>
          </cell>
          <cell r="AH365">
            <v>0</v>
          </cell>
          <cell r="AI365">
            <v>0</v>
          </cell>
          <cell r="AJ365">
            <v>0</v>
          </cell>
          <cell r="AK365">
            <v>0</v>
          </cell>
          <cell r="AL365">
            <v>0</v>
          </cell>
          <cell r="AM365">
            <v>0</v>
          </cell>
          <cell r="AN365">
            <v>0</v>
          </cell>
          <cell r="AO365">
            <v>0</v>
          </cell>
          <cell r="AP365">
            <v>-29395</v>
          </cell>
          <cell r="AQ365">
            <v>-29395</v>
          </cell>
        </row>
        <row r="366">
          <cell r="A366">
            <v>9761143</v>
          </cell>
          <cell r="B366" t="str">
            <v>REPAIR FUR./FIX</v>
          </cell>
          <cell r="C366">
            <v>0</v>
          </cell>
          <cell r="D366">
            <v>0</v>
          </cell>
          <cell r="E366">
            <v>0</v>
          </cell>
          <cell r="F366">
            <v>0</v>
          </cell>
          <cell r="G366">
            <v>0</v>
          </cell>
          <cell r="H366">
            <v>0</v>
          </cell>
          <cell r="I366">
            <v>0</v>
          </cell>
          <cell r="J366">
            <v>0</v>
          </cell>
          <cell r="K366">
            <v>-3600</v>
          </cell>
          <cell r="L366">
            <v>0</v>
          </cell>
          <cell r="M366">
            <v>-61400</v>
          </cell>
          <cell r="N366">
            <v>0</v>
          </cell>
          <cell r="O366">
            <v>0</v>
          </cell>
          <cell r="P366">
            <v>0</v>
          </cell>
          <cell r="Q366">
            <v>0</v>
          </cell>
          <cell r="R366">
            <v>-700</v>
          </cell>
          <cell r="S366">
            <v>0</v>
          </cell>
          <cell r="T366">
            <v>0</v>
          </cell>
          <cell r="U366">
            <v>0</v>
          </cell>
          <cell r="V366">
            <v>0</v>
          </cell>
          <cell r="W366">
            <v>0</v>
          </cell>
          <cell r="X366">
            <v>0</v>
          </cell>
          <cell r="Y366">
            <v>0</v>
          </cell>
          <cell r="Z366">
            <v>0</v>
          </cell>
          <cell r="AA366">
            <v>0</v>
          </cell>
          <cell r="AB366">
            <v>0</v>
          </cell>
          <cell r="AC366">
            <v>0</v>
          </cell>
          <cell r="AD366">
            <v>-9500</v>
          </cell>
          <cell r="AE366">
            <v>-450</v>
          </cell>
          <cell r="AF366">
            <v>0</v>
          </cell>
          <cell r="AG366">
            <v>0</v>
          </cell>
          <cell r="AH366">
            <v>0</v>
          </cell>
          <cell r="AI366">
            <v>0</v>
          </cell>
          <cell r="AJ366">
            <v>0</v>
          </cell>
          <cell r="AK366">
            <v>0</v>
          </cell>
          <cell r="AL366">
            <v>0</v>
          </cell>
          <cell r="AM366">
            <v>0</v>
          </cell>
          <cell r="AN366">
            <v>-30100</v>
          </cell>
          <cell r="AO366">
            <v>0</v>
          </cell>
          <cell r="AP366">
            <v>-105750</v>
          </cell>
          <cell r="AQ366">
            <v>-75650</v>
          </cell>
        </row>
        <row r="367">
          <cell r="A367">
            <v>9761144</v>
          </cell>
          <cell r="B367" t="str">
            <v>REPAIR EQUIPMENT</v>
          </cell>
          <cell r="C367">
            <v>-1000</v>
          </cell>
          <cell r="D367">
            <v>0</v>
          </cell>
          <cell r="E367">
            <v>0</v>
          </cell>
          <cell r="F367">
            <v>-400</v>
          </cell>
          <cell r="G367">
            <v>-2645</v>
          </cell>
          <cell r="H367">
            <v>0</v>
          </cell>
          <cell r="I367">
            <v>0</v>
          </cell>
          <cell r="J367">
            <v>0</v>
          </cell>
          <cell r="K367">
            <v>0</v>
          </cell>
          <cell r="L367">
            <v>0</v>
          </cell>
          <cell r="M367">
            <v>0</v>
          </cell>
          <cell r="N367">
            <v>0</v>
          </cell>
          <cell r="O367">
            <v>0</v>
          </cell>
          <cell r="P367">
            <v>0</v>
          </cell>
          <cell r="Q367">
            <v>-2500</v>
          </cell>
          <cell r="R367">
            <v>-700</v>
          </cell>
          <cell r="S367">
            <v>0</v>
          </cell>
          <cell r="T367">
            <v>0</v>
          </cell>
          <cell r="U367">
            <v>0</v>
          </cell>
          <cell r="V367">
            <v>0</v>
          </cell>
          <cell r="W367">
            <v>0</v>
          </cell>
          <cell r="X367">
            <v>0</v>
          </cell>
          <cell r="Y367">
            <v>0</v>
          </cell>
          <cell r="Z367">
            <v>0</v>
          </cell>
          <cell r="AA367">
            <v>0</v>
          </cell>
          <cell r="AB367">
            <v>0</v>
          </cell>
          <cell r="AC367">
            <v>-750</v>
          </cell>
          <cell r="AD367">
            <v>0</v>
          </cell>
          <cell r="AE367">
            <v>0</v>
          </cell>
          <cell r="AF367">
            <v>0</v>
          </cell>
          <cell r="AG367">
            <v>0</v>
          </cell>
          <cell r="AH367">
            <v>0</v>
          </cell>
          <cell r="AI367">
            <v>0</v>
          </cell>
          <cell r="AJ367">
            <v>0</v>
          </cell>
          <cell r="AK367">
            <v>0</v>
          </cell>
          <cell r="AL367">
            <v>0</v>
          </cell>
          <cell r="AM367">
            <v>0</v>
          </cell>
          <cell r="AN367">
            <v>0</v>
          </cell>
          <cell r="AO367">
            <v>0</v>
          </cell>
          <cell r="AP367">
            <v>-7995</v>
          </cell>
          <cell r="AQ367">
            <v>-7995</v>
          </cell>
        </row>
        <row r="368">
          <cell r="A368">
            <v>9761145</v>
          </cell>
          <cell r="B368" t="str">
            <v>LEASING CHARGES</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-46615</v>
          </cell>
          <cell r="AO368">
            <v>0</v>
          </cell>
          <cell r="AP368">
            <v>-46615</v>
          </cell>
          <cell r="AQ368">
            <v>0</v>
          </cell>
        </row>
        <row r="369">
          <cell r="A369">
            <v>9761146</v>
          </cell>
          <cell r="B369" t="str">
            <v>LAUNDRY &amp; CLEANING</v>
          </cell>
          <cell r="C369">
            <v>-1300</v>
          </cell>
          <cell r="D369">
            <v>-900</v>
          </cell>
          <cell r="E369">
            <v>-15</v>
          </cell>
          <cell r="F369">
            <v>0</v>
          </cell>
          <cell r="G369">
            <v>0</v>
          </cell>
          <cell r="H369">
            <v>-345</v>
          </cell>
          <cell r="I369">
            <v>-105</v>
          </cell>
          <cell r="J369">
            <v>-450</v>
          </cell>
          <cell r="K369">
            <v>-875</v>
          </cell>
          <cell r="L369">
            <v>0</v>
          </cell>
          <cell r="M369">
            <v>-152</v>
          </cell>
          <cell r="N369">
            <v>-250</v>
          </cell>
          <cell r="O369">
            <v>-190</v>
          </cell>
          <cell r="P369">
            <v>-500</v>
          </cell>
          <cell r="Q369">
            <v>-1269</v>
          </cell>
          <cell r="R369">
            <v>-665</v>
          </cell>
          <cell r="S369">
            <v>-100</v>
          </cell>
          <cell r="T369">
            <v>-300</v>
          </cell>
          <cell r="U369">
            <v>-422</v>
          </cell>
          <cell r="V369">
            <v>-498</v>
          </cell>
          <cell r="W369">
            <v>-808</v>
          </cell>
          <cell r="X369">
            <v>-2185</v>
          </cell>
          <cell r="Y369">
            <v>-216</v>
          </cell>
          <cell r="Z369">
            <v>0</v>
          </cell>
          <cell r="AA369">
            <v>-30</v>
          </cell>
          <cell r="AB369">
            <v>-130</v>
          </cell>
          <cell r="AC369">
            <v>-410</v>
          </cell>
          <cell r="AD369">
            <v>0</v>
          </cell>
          <cell r="AE369">
            <v>0</v>
          </cell>
          <cell r="AF369">
            <v>-300</v>
          </cell>
          <cell r="AG369">
            <v>-300</v>
          </cell>
          <cell r="AH369">
            <v>-45</v>
          </cell>
          <cell r="AI369">
            <v>-320</v>
          </cell>
          <cell r="AJ369">
            <v>-300</v>
          </cell>
          <cell r="AK369">
            <v>-330</v>
          </cell>
          <cell r="AL369">
            <v>-510</v>
          </cell>
          <cell r="AM369">
            <v>-280</v>
          </cell>
          <cell r="AN369">
            <v>-5573</v>
          </cell>
          <cell r="AO369">
            <v>-600</v>
          </cell>
          <cell r="AP369">
            <v>-20673</v>
          </cell>
          <cell r="AQ369">
            <v>-14500</v>
          </cell>
        </row>
        <row r="370">
          <cell r="A370">
            <v>9761147</v>
          </cell>
          <cell r="B370" t="str">
            <v>SECURITY GUARD CHG.</v>
          </cell>
          <cell r="C370">
            <v>0</v>
          </cell>
          <cell r="D370">
            <v>-28600</v>
          </cell>
          <cell r="E370">
            <v>-25520</v>
          </cell>
          <cell r="F370">
            <v>-30005</v>
          </cell>
          <cell r="G370">
            <v>-25520</v>
          </cell>
          <cell r="H370">
            <v>-25520</v>
          </cell>
          <cell r="I370">
            <v>-25520</v>
          </cell>
          <cell r="J370">
            <v>-25520</v>
          </cell>
          <cell r="K370">
            <v>-25520</v>
          </cell>
          <cell r="L370">
            <v>0</v>
          </cell>
          <cell r="M370">
            <v>-2760</v>
          </cell>
          <cell r="N370">
            <v>-25520</v>
          </cell>
          <cell r="O370">
            <v>-25520</v>
          </cell>
          <cell r="P370">
            <v>-35750</v>
          </cell>
          <cell r="Q370">
            <v>-25520</v>
          </cell>
          <cell r="R370">
            <v>-25520</v>
          </cell>
          <cell r="S370">
            <v>-14684</v>
          </cell>
          <cell r="T370">
            <v>-31360</v>
          </cell>
          <cell r="U370">
            <v>-38909</v>
          </cell>
          <cell r="V370">
            <v>-30763</v>
          </cell>
          <cell r="W370">
            <v>-51040</v>
          </cell>
          <cell r="X370">
            <v>-25520</v>
          </cell>
          <cell r="Y370">
            <v>-28600</v>
          </cell>
          <cell r="Z370">
            <v>0</v>
          </cell>
          <cell r="AA370">
            <v>-28600</v>
          </cell>
          <cell r="AB370">
            <v>-28600</v>
          </cell>
          <cell r="AC370">
            <v>-25520</v>
          </cell>
          <cell r="AD370">
            <v>-28600</v>
          </cell>
          <cell r="AE370">
            <v>-28600</v>
          </cell>
          <cell r="AF370">
            <v>-47825</v>
          </cell>
          <cell r="AG370">
            <v>-28600</v>
          </cell>
          <cell r="AH370">
            <v>-25520</v>
          </cell>
          <cell r="AI370">
            <v>-28600</v>
          </cell>
          <cell r="AJ370">
            <v>-28600</v>
          </cell>
          <cell r="AK370">
            <v>-25520</v>
          </cell>
          <cell r="AL370">
            <v>-25520</v>
          </cell>
          <cell r="AM370">
            <v>-25520</v>
          </cell>
          <cell r="AN370">
            <v>-349685</v>
          </cell>
          <cell r="AO370">
            <v>0</v>
          </cell>
          <cell r="AP370">
            <v>-1298501</v>
          </cell>
          <cell r="AQ370">
            <v>-948816</v>
          </cell>
        </row>
        <row r="371">
          <cell r="A371">
            <v>9761148</v>
          </cell>
          <cell r="B371" t="str">
            <v>PREMINUM ON FIBS</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row>
        <row r="372">
          <cell r="A372">
            <v>9761149</v>
          </cell>
          <cell r="B372" t="str">
            <v>SBP FINE &amp; PENALTIES</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A373">
            <v>9761150</v>
          </cell>
          <cell r="B373" t="str">
            <v>F.C. CHARGES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-500552.93</v>
          </cell>
          <cell r="AO373">
            <v>0</v>
          </cell>
          <cell r="AP373">
            <v>-500552.93</v>
          </cell>
          <cell r="AQ373">
            <v>0</v>
          </cell>
        </row>
        <row r="374">
          <cell r="A374">
            <v>9761151</v>
          </cell>
          <cell r="B374" t="str">
            <v>SHARES DEPTT. EXP.</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-27290</v>
          </cell>
          <cell r="AO374">
            <v>0</v>
          </cell>
          <cell r="AP374">
            <v>-27290</v>
          </cell>
          <cell r="AQ374">
            <v>0</v>
          </cell>
        </row>
        <row r="375">
          <cell r="A375">
            <v>9761152</v>
          </cell>
          <cell r="B375" t="str">
            <v>MEMBER &amp; SUBS.FEE</v>
          </cell>
          <cell r="C375">
            <v>0</v>
          </cell>
          <cell r="D375">
            <v>-2083</v>
          </cell>
          <cell r="E375">
            <v>0</v>
          </cell>
          <cell r="F375">
            <v>0</v>
          </cell>
          <cell r="G375">
            <v>-2085</v>
          </cell>
          <cell r="H375">
            <v>0</v>
          </cell>
          <cell r="I375">
            <v>-25000</v>
          </cell>
          <cell r="J375">
            <v>0</v>
          </cell>
          <cell r="K375">
            <v>-25000</v>
          </cell>
          <cell r="L375">
            <v>0</v>
          </cell>
          <cell r="M375">
            <v>-25000</v>
          </cell>
          <cell r="N375">
            <v>0</v>
          </cell>
          <cell r="O375">
            <v>0</v>
          </cell>
          <cell r="P375">
            <v>-25000</v>
          </cell>
          <cell r="Q375">
            <v>0</v>
          </cell>
          <cell r="R375">
            <v>-25000</v>
          </cell>
          <cell r="S375">
            <v>-25000</v>
          </cell>
          <cell r="T375">
            <v>-25000</v>
          </cell>
          <cell r="U375">
            <v>-25000</v>
          </cell>
          <cell r="V375">
            <v>-53671</v>
          </cell>
          <cell r="W375">
            <v>-50000</v>
          </cell>
          <cell r="X375">
            <v>-2083</v>
          </cell>
          <cell r="Y375">
            <v>-2083</v>
          </cell>
          <cell r="Z375">
            <v>0</v>
          </cell>
          <cell r="AA375">
            <v>0</v>
          </cell>
          <cell r="AB375">
            <v>-25000</v>
          </cell>
          <cell r="AC375">
            <v>-25000</v>
          </cell>
          <cell r="AD375">
            <v>0</v>
          </cell>
          <cell r="AE375">
            <v>0</v>
          </cell>
          <cell r="AF375">
            <v>-25000</v>
          </cell>
          <cell r="AG375">
            <v>0</v>
          </cell>
          <cell r="AH375">
            <v>0</v>
          </cell>
          <cell r="AI375">
            <v>-25000</v>
          </cell>
          <cell r="AJ375">
            <v>-25000</v>
          </cell>
          <cell r="AK375">
            <v>-2083.33</v>
          </cell>
          <cell r="AL375">
            <v>-4166.33</v>
          </cell>
          <cell r="AM375">
            <v>-25000</v>
          </cell>
          <cell r="AN375">
            <v>-807490.27</v>
          </cell>
          <cell r="AO375">
            <v>0</v>
          </cell>
          <cell r="AP375">
            <v>-1275744.9300000002</v>
          </cell>
          <cell r="AQ375">
            <v>-468254.66000000003</v>
          </cell>
        </row>
        <row r="376">
          <cell r="A376">
            <v>9761153</v>
          </cell>
          <cell r="B376" t="str">
            <v>DONATIONS</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A377">
            <v>9761154</v>
          </cell>
          <cell r="B377" t="str">
            <v>RENTAL FURN. FIXTURE</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A378">
            <v>9761155</v>
          </cell>
          <cell r="B378" t="str">
            <v>RENTAL AUTOMOBILES</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row>
        <row r="379">
          <cell r="A379">
            <v>9761156</v>
          </cell>
          <cell r="B379" t="str">
            <v>RENTALS COMPUTERS</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row>
        <row r="380">
          <cell r="A380">
            <v>9761157</v>
          </cell>
          <cell r="B380" t="str">
            <v>RENTAL EQUIPMENT</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-270632.65999999997</v>
          </cell>
          <cell r="AO380">
            <v>0</v>
          </cell>
          <cell r="AP380">
            <v>-270632.65999999997</v>
          </cell>
          <cell r="AQ380">
            <v>0</v>
          </cell>
        </row>
        <row r="381">
          <cell r="A381">
            <v>9761158</v>
          </cell>
          <cell r="B381" t="str">
            <v>DECIMALS ADST.ACT.DB</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A382">
            <v>9761159</v>
          </cell>
          <cell r="B382" t="str">
            <v>MEDICAL EXPENCES</v>
          </cell>
          <cell r="C382">
            <v>-124022</v>
          </cell>
          <cell r="D382">
            <v>-43900</v>
          </cell>
          <cell r="E382">
            <v>-14985</v>
          </cell>
          <cell r="F382">
            <v>-19036</v>
          </cell>
          <cell r="G382">
            <v>-17114</v>
          </cell>
          <cell r="H382">
            <v>-15598</v>
          </cell>
          <cell r="I382">
            <v>-15256</v>
          </cell>
          <cell r="J382">
            <v>-25861</v>
          </cell>
          <cell r="K382">
            <v>-23736</v>
          </cell>
          <cell r="L382">
            <v>0</v>
          </cell>
          <cell r="M382">
            <v>-28134</v>
          </cell>
          <cell r="N382">
            <v>-23876</v>
          </cell>
          <cell r="O382">
            <v>-13705</v>
          </cell>
          <cell r="P382">
            <v>-29367</v>
          </cell>
          <cell r="Q382">
            <v>-16544</v>
          </cell>
          <cell r="R382">
            <v>-12942</v>
          </cell>
          <cell r="S382">
            <v>-14610</v>
          </cell>
          <cell r="T382">
            <v>-21534</v>
          </cell>
          <cell r="U382">
            <v>-23552</v>
          </cell>
          <cell r="V382">
            <v>-22686</v>
          </cell>
          <cell r="W382">
            <v>-16129</v>
          </cell>
          <cell r="X382">
            <v>-21826</v>
          </cell>
          <cell r="Y382">
            <v>-13515</v>
          </cell>
          <cell r="Z382">
            <v>0</v>
          </cell>
          <cell r="AA382">
            <v>-15210</v>
          </cell>
          <cell r="AB382">
            <v>-14030</v>
          </cell>
          <cell r="AC382">
            <v>-16338</v>
          </cell>
          <cell r="AD382">
            <v>-24112</v>
          </cell>
          <cell r="AE382">
            <v>-17671</v>
          </cell>
          <cell r="AF382">
            <v>-10599</v>
          </cell>
          <cell r="AG382">
            <v>-19012</v>
          </cell>
          <cell r="AH382">
            <v>-10418</v>
          </cell>
          <cell r="AI382">
            <v>-9506</v>
          </cell>
          <cell r="AJ382">
            <v>-19687</v>
          </cell>
          <cell r="AK382">
            <v>-15732</v>
          </cell>
          <cell r="AL382">
            <v>-11831</v>
          </cell>
          <cell r="AM382">
            <v>-6824</v>
          </cell>
          <cell r="AN382">
            <v>-923806</v>
          </cell>
          <cell r="AO382">
            <v>0</v>
          </cell>
          <cell r="AP382">
            <v>-1672704</v>
          </cell>
          <cell r="AQ382">
            <v>-748898</v>
          </cell>
        </row>
        <row r="383">
          <cell r="A383">
            <v>9761160</v>
          </cell>
          <cell r="B383" t="str">
            <v>CLUB REIMBURSEMENT</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A384">
            <v>9761161</v>
          </cell>
          <cell r="B384" t="str">
            <v>PRF.TAX BANK CAP/RES</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A385">
            <v>9761162</v>
          </cell>
          <cell r="B385" t="str">
            <v>HOTEL EXPENSES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-1152902</v>
          </cell>
          <cell r="AO385">
            <v>0</v>
          </cell>
          <cell r="AP385">
            <v>-1152902</v>
          </cell>
          <cell r="AQ385">
            <v>0</v>
          </cell>
        </row>
        <row r="386">
          <cell r="A386">
            <v>9761163</v>
          </cell>
          <cell r="B386" t="str">
            <v>EXGRATIA/ CASH PRIZE</v>
          </cell>
          <cell r="C386">
            <v>0</v>
          </cell>
          <cell r="D386">
            <v>0</v>
          </cell>
          <cell r="E386">
            <v>0</v>
          </cell>
          <cell r="F386">
            <v>0</v>
          </cell>
          <cell r="G386">
            <v>0</v>
          </cell>
          <cell r="H386">
            <v>0</v>
          </cell>
          <cell r="I386">
            <v>0</v>
          </cell>
          <cell r="J386">
            <v>0</v>
          </cell>
          <cell r="K386">
            <v>0</v>
          </cell>
          <cell r="L386">
            <v>0</v>
          </cell>
          <cell r="M386">
            <v>0</v>
          </cell>
          <cell r="N386">
            <v>0</v>
          </cell>
          <cell r="O386">
            <v>0</v>
          </cell>
          <cell r="P386">
            <v>-25200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-25200</v>
          </cell>
          <cell r="AQ386">
            <v>-25200</v>
          </cell>
        </row>
        <row r="387">
          <cell r="A387">
            <v>9761164</v>
          </cell>
          <cell r="B387" t="str">
            <v>FUEL -GENERATOR</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row>
        <row r="388">
          <cell r="A388">
            <v>9761165</v>
          </cell>
          <cell r="B388" t="str">
            <v>DIESEL FOR GENERATOR</v>
          </cell>
          <cell r="C388">
            <v>-8000</v>
          </cell>
          <cell r="D388">
            <v>-3459</v>
          </cell>
          <cell r="E388">
            <v>-1000</v>
          </cell>
          <cell r="F388">
            <v>-1000</v>
          </cell>
          <cell r="G388">
            <v>0</v>
          </cell>
          <cell r="H388">
            <v>0</v>
          </cell>
          <cell r="I388">
            <v>-7000</v>
          </cell>
          <cell r="J388">
            <v>0</v>
          </cell>
          <cell r="K388">
            <v>-10000</v>
          </cell>
          <cell r="L388">
            <v>0</v>
          </cell>
          <cell r="M388">
            <v>-11868</v>
          </cell>
          <cell r="N388">
            <v>-1200</v>
          </cell>
          <cell r="O388">
            <v>0</v>
          </cell>
          <cell r="P388">
            <v>-7755</v>
          </cell>
          <cell r="Q388">
            <v>-12550</v>
          </cell>
          <cell r="R388">
            <v>-12850</v>
          </cell>
          <cell r="S388">
            <v>-1800</v>
          </cell>
          <cell r="T388">
            <v>0</v>
          </cell>
          <cell r="U388">
            <v>-3033</v>
          </cell>
          <cell r="V388">
            <v>0</v>
          </cell>
          <cell r="W388">
            <v>0</v>
          </cell>
          <cell r="X388">
            <v>-1480</v>
          </cell>
          <cell r="Y388">
            <v>-84230</v>
          </cell>
          <cell r="Z388">
            <v>0</v>
          </cell>
          <cell r="AA388">
            <v>-6233</v>
          </cell>
          <cell r="AB388">
            <v>-1000</v>
          </cell>
          <cell r="AC388">
            <v>-5000</v>
          </cell>
          <cell r="AD388">
            <v>0</v>
          </cell>
          <cell r="AE388">
            <v>-1660</v>
          </cell>
          <cell r="AF388">
            <v>-1000</v>
          </cell>
          <cell r="AG388">
            <v>-4718</v>
          </cell>
          <cell r="AH388">
            <v>-1140</v>
          </cell>
          <cell r="AI388">
            <v>0</v>
          </cell>
          <cell r="AJ388">
            <v>-538</v>
          </cell>
          <cell r="AK388">
            <v>-2000</v>
          </cell>
          <cell r="AL388">
            <v>-1000</v>
          </cell>
          <cell r="AM388">
            <v>0</v>
          </cell>
          <cell r="AN388">
            <v>-28973</v>
          </cell>
          <cell r="AO388">
            <v>0</v>
          </cell>
          <cell r="AP388">
            <v>-220487</v>
          </cell>
          <cell r="AQ388">
            <v>-191514</v>
          </cell>
        </row>
        <row r="389">
          <cell r="A389">
            <v>9761166</v>
          </cell>
          <cell r="B389" t="str">
            <v>I-NET/E-MAIL CHARGES</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A390">
            <v>9761167</v>
          </cell>
          <cell r="B390" t="str">
            <v>E-MAIL/INTERNET CHRG</v>
          </cell>
          <cell r="C390">
            <v>0</v>
          </cell>
          <cell r="D390">
            <v>0</v>
          </cell>
          <cell r="E390">
            <v>-7897.83</v>
          </cell>
          <cell r="F390">
            <v>0</v>
          </cell>
          <cell r="G390">
            <v>-599</v>
          </cell>
          <cell r="H390">
            <v>0</v>
          </cell>
          <cell r="I390">
            <v>0</v>
          </cell>
          <cell r="J390">
            <v>0</v>
          </cell>
          <cell r="K390">
            <v>-11173</v>
          </cell>
          <cell r="L390">
            <v>0</v>
          </cell>
          <cell r="M390">
            <v>0</v>
          </cell>
          <cell r="N390">
            <v>0</v>
          </cell>
          <cell r="O390">
            <v>-12000</v>
          </cell>
          <cell r="P390">
            <v>-250</v>
          </cell>
          <cell r="Q390">
            <v>0</v>
          </cell>
          <cell r="R390">
            <v>0</v>
          </cell>
          <cell r="S390">
            <v>0</v>
          </cell>
          <cell r="T390">
            <v>0</v>
          </cell>
          <cell r="U390">
            <v>0</v>
          </cell>
          <cell r="V390">
            <v>0</v>
          </cell>
          <cell r="W390">
            <v>0</v>
          </cell>
          <cell r="X390">
            <v>0</v>
          </cell>
          <cell r="Y390">
            <v>-530</v>
          </cell>
          <cell r="Z390">
            <v>0</v>
          </cell>
          <cell r="AA390">
            <v>0</v>
          </cell>
          <cell r="AB390">
            <v>0</v>
          </cell>
          <cell r="AC390">
            <v>0</v>
          </cell>
          <cell r="AD390">
            <v>-6500</v>
          </cell>
          <cell r="AE390">
            <v>0</v>
          </cell>
          <cell r="AF390">
            <v>0</v>
          </cell>
          <cell r="AG390">
            <v>-15000</v>
          </cell>
          <cell r="AH390">
            <v>0</v>
          </cell>
          <cell r="AI390">
            <v>-6500</v>
          </cell>
          <cell r="AJ390">
            <v>0</v>
          </cell>
          <cell r="AK390">
            <v>0</v>
          </cell>
          <cell r="AL390">
            <v>0</v>
          </cell>
          <cell r="AM390">
            <v>0</v>
          </cell>
          <cell r="AN390">
            <v>0</v>
          </cell>
          <cell r="AO390">
            <v>0</v>
          </cell>
          <cell r="AP390">
            <v>-60449.83</v>
          </cell>
          <cell r="AQ390">
            <v>-60449.83</v>
          </cell>
        </row>
        <row r="391">
          <cell r="A391">
            <v>9761168</v>
          </cell>
          <cell r="B391" t="str">
            <v>STAFF TRANING/EDUCAT</v>
          </cell>
          <cell r="C391">
            <v>0</v>
          </cell>
          <cell r="D391">
            <v>0</v>
          </cell>
          <cell r="E391">
            <v>0</v>
          </cell>
          <cell r="F391">
            <v>0</v>
          </cell>
          <cell r="G391">
            <v>0</v>
          </cell>
          <cell r="H391">
            <v>-1500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-450457</v>
          </cell>
          <cell r="AO391">
            <v>0</v>
          </cell>
          <cell r="AP391">
            <v>-451957</v>
          </cell>
          <cell r="AQ391">
            <v>-1500</v>
          </cell>
        </row>
        <row r="392">
          <cell r="A392">
            <v>9761169</v>
          </cell>
          <cell r="B392" t="str">
            <v>NIFT MEMBERSHIP FEE</v>
          </cell>
          <cell r="C392">
            <v>-12364.75</v>
          </cell>
          <cell r="D392">
            <v>-43168</v>
          </cell>
          <cell r="E392">
            <v>0</v>
          </cell>
          <cell r="F392">
            <v>0</v>
          </cell>
          <cell r="G392">
            <v>-6000</v>
          </cell>
          <cell r="H392">
            <v>0</v>
          </cell>
          <cell r="I392">
            <v>-10491.15</v>
          </cell>
          <cell r="J392">
            <v>-209</v>
          </cell>
          <cell r="K392">
            <v>-28184</v>
          </cell>
          <cell r="L392">
            <v>0</v>
          </cell>
          <cell r="M392">
            <v>-12000</v>
          </cell>
          <cell r="N392">
            <v>-10000</v>
          </cell>
          <cell r="O392">
            <v>-7182.75</v>
          </cell>
          <cell r="P392">
            <v>-13732.5</v>
          </cell>
          <cell r="Q392">
            <v>0</v>
          </cell>
          <cell r="R392">
            <v>-482</v>
          </cell>
          <cell r="S392">
            <v>-14953</v>
          </cell>
          <cell r="T392">
            <v>-10076.5</v>
          </cell>
          <cell r="U392">
            <v>-15552</v>
          </cell>
          <cell r="V392">
            <v>-28849.25</v>
          </cell>
          <cell r="W392">
            <v>-8044</v>
          </cell>
          <cell r="X392">
            <v>-6354</v>
          </cell>
          <cell r="Y392">
            <v>-7073</v>
          </cell>
          <cell r="Z392">
            <v>0</v>
          </cell>
          <cell r="AA392">
            <v>0</v>
          </cell>
          <cell r="AB392">
            <v>-12292.75</v>
          </cell>
          <cell r="AC392">
            <v>-4265.5</v>
          </cell>
          <cell r="AD392">
            <v>-1713</v>
          </cell>
          <cell r="AE392">
            <v>-9191</v>
          </cell>
          <cell r="AF392">
            <v>-9568</v>
          </cell>
          <cell r="AG392">
            <v>-4212.75</v>
          </cell>
          <cell r="AH392">
            <v>-3955.9</v>
          </cell>
          <cell r="AI392">
            <v>-4224.25</v>
          </cell>
          <cell r="AJ392">
            <v>-35000</v>
          </cell>
          <cell r="AK392">
            <v>0</v>
          </cell>
          <cell r="AL392">
            <v>-6634</v>
          </cell>
          <cell r="AM392">
            <v>-6496</v>
          </cell>
          <cell r="AN392">
            <v>0</v>
          </cell>
          <cell r="AO392">
            <v>0</v>
          </cell>
          <cell r="AP392">
            <v>-332269.05000000005</v>
          </cell>
          <cell r="AQ392">
            <v>-332269.05000000005</v>
          </cell>
        </row>
        <row r="393">
          <cell r="A393">
            <v>9761170</v>
          </cell>
          <cell r="B393" t="str">
            <v>OUT OF POCKET EXP.</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-12522</v>
          </cell>
          <cell r="AO393">
            <v>0</v>
          </cell>
          <cell r="AP393">
            <v>-12522</v>
          </cell>
          <cell r="AQ393">
            <v>0</v>
          </cell>
        </row>
        <row r="394">
          <cell r="A394">
            <v>9761171</v>
          </cell>
          <cell r="B394" t="str">
            <v>CDC LISTING FEE</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row>
        <row r="395">
          <cell r="A395">
            <v>9761172</v>
          </cell>
          <cell r="B395" t="str">
            <v>DIRECTORS FEE</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row>
        <row r="396">
          <cell r="A396">
            <v>9761173</v>
          </cell>
          <cell r="B396" t="str">
            <v>STAFF UNIFORM</v>
          </cell>
          <cell r="C396">
            <v>0</v>
          </cell>
          <cell r="D396">
            <v>0</v>
          </cell>
          <cell r="E396">
            <v>-1376</v>
          </cell>
          <cell r="F396">
            <v>0</v>
          </cell>
          <cell r="G396">
            <v>0</v>
          </cell>
          <cell r="H396">
            <v>0</v>
          </cell>
          <cell r="I396">
            <v>0</v>
          </cell>
          <cell r="J396">
            <v>-2064</v>
          </cell>
          <cell r="K396">
            <v>0</v>
          </cell>
          <cell r="L396">
            <v>0</v>
          </cell>
          <cell r="M396">
            <v>0</v>
          </cell>
          <cell r="N396">
            <v>0</v>
          </cell>
          <cell r="O396">
            <v>-1376</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-684</v>
          </cell>
          <cell r="AN396">
            <v>-3800</v>
          </cell>
          <cell r="AO396">
            <v>0</v>
          </cell>
          <cell r="AP396">
            <v>-9300</v>
          </cell>
          <cell r="AQ396">
            <v>-5500</v>
          </cell>
        </row>
        <row r="397">
          <cell r="A397">
            <v>9761174</v>
          </cell>
          <cell r="B397" t="str">
            <v>FILLING FEE</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-20957</v>
          </cell>
          <cell r="AO397">
            <v>0</v>
          </cell>
          <cell r="AP397">
            <v>-20957</v>
          </cell>
          <cell r="AQ397">
            <v>0</v>
          </cell>
        </row>
        <row r="398">
          <cell r="A398">
            <v>9761175</v>
          </cell>
          <cell r="B398" t="str">
            <v>INSURANCE STAFF</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-3758</v>
          </cell>
          <cell r="W398">
            <v>0</v>
          </cell>
          <cell r="X398">
            <v>0</v>
          </cell>
          <cell r="Y398">
            <v>0</v>
          </cell>
          <cell r="Z398">
            <v>0</v>
          </cell>
          <cell r="AA398">
            <v>0</v>
          </cell>
          <cell r="AB398">
            <v>0</v>
          </cell>
          <cell r="AC398">
            <v>0</v>
          </cell>
          <cell r="AD398">
            <v>-5709</v>
          </cell>
          <cell r="AE398">
            <v>0</v>
          </cell>
          <cell r="AF398">
            <v>-5488</v>
          </cell>
          <cell r="AG398">
            <v>0</v>
          </cell>
          <cell r="AH398">
            <v>0</v>
          </cell>
          <cell r="AI398">
            <v>0</v>
          </cell>
          <cell r="AJ398">
            <v>0</v>
          </cell>
          <cell r="AK398">
            <v>0</v>
          </cell>
          <cell r="AL398">
            <v>0</v>
          </cell>
          <cell r="AM398">
            <v>0</v>
          </cell>
          <cell r="AN398">
            <v>-500000</v>
          </cell>
          <cell r="AO398">
            <v>0</v>
          </cell>
          <cell r="AP398">
            <v>-514955</v>
          </cell>
          <cell r="AQ398">
            <v>-14955</v>
          </cell>
        </row>
        <row r="399">
          <cell r="A399">
            <v>9761176</v>
          </cell>
          <cell r="B399" t="str">
            <v>CIB CHARGES</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row>
        <row r="400">
          <cell r="A400">
            <v>9761177</v>
          </cell>
          <cell r="B400" t="str">
            <v>PROFIT PAID ON PRTC</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-38537</v>
          </cell>
          <cell r="AO400">
            <v>0</v>
          </cell>
          <cell r="AP400">
            <v>-38537</v>
          </cell>
          <cell r="AQ400">
            <v>0</v>
          </cell>
        </row>
        <row r="401">
          <cell r="A401">
            <v>9761178</v>
          </cell>
          <cell r="B401" t="str">
            <v>SWIFT CHARGES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-925228</v>
          </cell>
          <cell r="AO401">
            <v>0</v>
          </cell>
          <cell r="AP401">
            <v>-925228</v>
          </cell>
          <cell r="AQ401">
            <v>0</v>
          </cell>
        </row>
        <row r="402">
          <cell r="A402">
            <v>9761179</v>
          </cell>
          <cell r="B402" t="str">
            <v>BR. OPENING EXP.</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row>
        <row r="403">
          <cell r="A403">
            <v>9761180</v>
          </cell>
          <cell r="B403" t="str">
            <v>IT SERVICE CHARGES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-2697859</v>
          </cell>
          <cell r="AO403">
            <v>0</v>
          </cell>
          <cell r="AP403">
            <v>-2697859</v>
          </cell>
          <cell r="AQ403">
            <v>0</v>
          </cell>
        </row>
        <row r="404">
          <cell r="A404">
            <v>9761181</v>
          </cell>
          <cell r="B404" t="str">
            <v>BANK CHARGES - MNET</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-116336</v>
          </cell>
          <cell r="AO404">
            <v>0</v>
          </cell>
          <cell r="AP404">
            <v>-116336</v>
          </cell>
          <cell r="AQ404">
            <v>0</v>
          </cell>
        </row>
        <row r="405">
          <cell r="A405">
            <v>9761185</v>
          </cell>
          <cell r="B405" t="str">
            <v>RELOCATION COMPENS. EXP</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A406">
            <v>9761188</v>
          </cell>
          <cell r="B406" t="str">
            <v>SUNDRY OPERATIONAL LOSSES</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A407">
            <v>9761201</v>
          </cell>
          <cell r="B407" t="str">
            <v>BANK PREMISES</v>
          </cell>
          <cell r="C407">
            <v>0</v>
          </cell>
          <cell r="D407">
            <v>0</v>
          </cell>
          <cell r="E407">
            <v>0</v>
          </cell>
          <cell r="F407">
            <v>0</v>
          </cell>
          <cell r="G407">
            <v>0</v>
          </cell>
          <cell r="H407">
            <v>0</v>
          </cell>
          <cell r="I407">
            <v>0</v>
          </cell>
          <cell r="J407">
            <v>0</v>
          </cell>
          <cell r="K407">
            <v>0</v>
          </cell>
          <cell r="L407">
            <v>0</v>
          </cell>
          <cell r="M407">
            <v>-52678</v>
          </cell>
          <cell r="N407">
            <v>0</v>
          </cell>
          <cell r="O407">
            <v>0</v>
          </cell>
          <cell r="P407">
            <v>-51284</v>
          </cell>
          <cell r="Q407">
            <v>0</v>
          </cell>
          <cell r="R407">
            <v>-70230</v>
          </cell>
          <cell r="S407">
            <v>0</v>
          </cell>
          <cell r="T407">
            <v>0</v>
          </cell>
          <cell r="U407">
            <v>0</v>
          </cell>
          <cell r="V407">
            <v>0</v>
          </cell>
          <cell r="W407">
            <v>0</v>
          </cell>
          <cell r="X407">
            <v>0</v>
          </cell>
          <cell r="Y407">
            <v>-81779</v>
          </cell>
          <cell r="Z407">
            <v>0</v>
          </cell>
          <cell r="AA407">
            <v>0</v>
          </cell>
          <cell r="AB407">
            <v>0</v>
          </cell>
          <cell r="AC407">
            <v>0</v>
          </cell>
          <cell r="AD407">
            <v>0</v>
          </cell>
          <cell r="AE407">
            <v>0</v>
          </cell>
          <cell r="AF407">
            <v>0</v>
          </cell>
          <cell r="AG407">
            <v>0</v>
          </cell>
          <cell r="AH407">
            <v>0</v>
          </cell>
          <cell r="AI407">
            <v>0</v>
          </cell>
          <cell r="AJ407">
            <v>-179567</v>
          </cell>
          <cell r="AK407">
            <v>0</v>
          </cell>
          <cell r="AL407">
            <v>-841</v>
          </cell>
          <cell r="AM407">
            <v>0</v>
          </cell>
          <cell r="AN407">
            <v>-908974</v>
          </cell>
          <cell r="AO407">
            <v>0</v>
          </cell>
          <cell r="AP407">
            <v>-1345353</v>
          </cell>
          <cell r="AQ407">
            <v>-436379</v>
          </cell>
        </row>
        <row r="408">
          <cell r="A408">
            <v>9761202</v>
          </cell>
          <cell r="B408" t="str">
            <v>FURN. &amp; FIX. OFFICE</v>
          </cell>
          <cell r="C408">
            <v>-31429</v>
          </cell>
          <cell r="D408">
            <v>-8426</v>
          </cell>
          <cell r="E408">
            <v>-3671</v>
          </cell>
          <cell r="F408">
            <v>-17009</v>
          </cell>
          <cell r="G408">
            <v>-1213</v>
          </cell>
          <cell r="H408">
            <v>-1764</v>
          </cell>
          <cell r="I408">
            <v>-1190</v>
          </cell>
          <cell r="J408">
            <v>-1906</v>
          </cell>
          <cell r="K408">
            <v>-942</v>
          </cell>
          <cell r="L408">
            <v>0</v>
          </cell>
          <cell r="M408">
            <v>-12646</v>
          </cell>
          <cell r="N408">
            <v>-9965</v>
          </cell>
          <cell r="O408">
            <v>-18460</v>
          </cell>
          <cell r="P408">
            <v>-9730</v>
          </cell>
          <cell r="Q408">
            <v>-6193</v>
          </cell>
          <cell r="R408">
            <v>-3269</v>
          </cell>
          <cell r="S408">
            <v>-5579</v>
          </cell>
          <cell r="T408">
            <v>-8856</v>
          </cell>
          <cell r="U408">
            <v>-8842</v>
          </cell>
          <cell r="V408">
            <v>-2982</v>
          </cell>
          <cell r="W408">
            <v>-1111</v>
          </cell>
          <cell r="X408">
            <v>-8176</v>
          </cell>
          <cell r="Y408">
            <v>-2514</v>
          </cell>
          <cell r="Z408">
            <v>0</v>
          </cell>
          <cell r="AA408">
            <v>-2326</v>
          </cell>
          <cell r="AB408">
            <v>-2852</v>
          </cell>
          <cell r="AC408">
            <v>-4526</v>
          </cell>
          <cell r="AD408">
            <v>-3859</v>
          </cell>
          <cell r="AE408">
            <v>-2780</v>
          </cell>
          <cell r="AF408">
            <v>-2401</v>
          </cell>
          <cell r="AG408">
            <v>-2273</v>
          </cell>
          <cell r="AH408">
            <v>-128</v>
          </cell>
          <cell r="AI408">
            <v>-1577</v>
          </cell>
          <cell r="AJ408">
            <v>-2350</v>
          </cell>
          <cell r="AK408">
            <v>-11002</v>
          </cell>
          <cell r="AL408">
            <v>0</v>
          </cell>
          <cell r="AM408">
            <v>-631</v>
          </cell>
          <cell r="AN408">
            <v>-174766</v>
          </cell>
          <cell r="AO408">
            <v>0</v>
          </cell>
          <cell r="AP408">
            <v>-377344</v>
          </cell>
          <cell r="AQ408">
            <v>-202578</v>
          </cell>
        </row>
        <row r="409">
          <cell r="A409">
            <v>9761203</v>
          </cell>
          <cell r="B409" t="str">
            <v>FURN. &amp; FIXS. RESIDN -- depreciation</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A410">
            <v>9761204</v>
          </cell>
          <cell r="B410" t="str">
            <v>MACH &amp; EQUIPMENT OFF</v>
          </cell>
          <cell r="C410">
            <v>-75705</v>
          </cell>
          <cell r="D410">
            <v>-72188</v>
          </cell>
          <cell r="E410">
            <v>-55229</v>
          </cell>
          <cell r="F410">
            <v>-6401</v>
          </cell>
          <cell r="G410">
            <v>-24849</v>
          </cell>
          <cell r="H410">
            <v>-12390</v>
          </cell>
          <cell r="I410">
            <v>-9762</v>
          </cell>
          <cell r="J410">
            <v>-58532</v>
          </cell>
          <cell r="K410">
            <v>-38198</v>
          </cell>
          <cell r="L410">
            <v>0</v>
          </cell>
          <cell r="M410">
            <v>-30075</v>
          </cell>
          <cell r="N410">
            <v>-46214</v>
          </cell>
          <cell r="O410">
            <v>-44936</v>
          </cell>
          <cell r="P410">
            <v>-49551</v>
          </cell>
          <cell r="Q410">
            <v>-39796</v>
          </cell>
          <cell r="R410">
            <v>-8913</v>
          </cell>
          <cell r="S410">
            <v>-13672</v>
          </cell>
          <cell r="T410">
            <v>-57181</v>
          </cell>
          <cell r="U410">
            <v>-52105</v>
          </cell>
          <cell r="V410">
            <v>-12224</v>
          </cell>
          <cell r="W410">
            <v>-13144</v>
          </cell>
          <cell r="X410">
            <v>-32287</v>
          </cell>
          <cell r="Y410">
            <v>-27335</v>
          </cell>
          <cell r="Z410">
            <v>0</v>
          </cell>
          <cell r="AA410">
            <v>-24762</v>
          </cell>
          <cell r="AB410">
            <v>-34605</v>
          </cell>
          <cell r="AC410">
            <v>-30449</v>
          </cell>
          <cell r="AD410">
            <v>-49253</v>
          </cell>
          <cell r="AE410">
            <v>-25236</v>
          </cell>
          <cell r="AF410">
            <v>-31610</v>
          </cell>
          <cell r="AG410">
            <v>-29789</v>
          </cell>
          <cell r="AH410">
            <v>-24755</v>
          </cell>
          <cell r="AI410">
            <v>-22042</v>
          </cell>
          <cell r="AJ410">
            <v>-38439</v>
          </cell>
          <cell r="AK410">
            <v>-53088</v>
          </cell>
          <cell r="AL410">
            <v>-47532</v>
          </cell>
          <cell r="AM410">
            <v>-31505</v>
          </cell>
          <cell r="AN410">
            <v>-483226</v>
          </cell>
          <cell r="AO410">
            <v>0</v>
          </cell>
          <cell r="AP410">
            <v>-1706978</v>
          </cell>
          <cell r="AQ410">
            <v>-1223752</v>
          </cell>
        </row>
        <row r="411">
          <cell r="A411">
            <v>9761205</v>
          </cell>
          <cell r="B411" t="str">
            <v>MACH &amp; EQUIPMENT RES -- depreciaiton</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A412">
            <v>9761206</v>
          </cell>
          <cell r="B412" t="str">
            <v>CARPET OFFICE</v>
          </cell>
          <cell r="C412">
            <v>-14151</v>
          </cell>
          <cell r="D412">
            <v>-1470</v>
          </cell>
          <cell r="E412">
            <v>0</v>
          </cell>
          <cell r="F412">
            <v>-1594</v>
          </cell>
          <cell r="G412">
            <v>-1236</v>
          </cell>
          <cell r="H412">
            <v>0</v>
          </cell>
          <cell r="I412">
            <v>-729</v>
          </cell>
          <cell r="J412">
            <v>0</v>
          </cell>
          <cell r="K412">
            <v>-3012</v>
          </cell>
          <cell r="L412">
            <v>0</v>
          </cell>
          <cell r="M412">
            <v>-75</v>
          </cell>
          <cell r="N412">
            <v>-2058</v>
          </cell>
          <cell r="O412">
            <v>-828</v>
          </cell>
          <cell r="P412">
            <v>0</v>
          </cell>
          <cell r="Q412">
            <v>-528</v>
          </cell>
          <cell r="R412">
            <v>0</v>
          </cell>
          <cell r="S412">
            <v>-551</v>
          </cell>
          <cell r="T412">
            <v>-1888</v>
          </cell>
          <cell r="U412">
            <v>-983</v>
          </cell>
          <cell r="V412">
            <v>0</v>
          </cell>
          <cell r="W412">
            <v>0</v>
          </cell>
          <cell r="X412">
            <v>-1602</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-30705</v>
          </cell>
          <cell r="AQ412">
            <v>-30705</v>
          </cell>
        </row>
        <row r="413">
          <cell r="A413">
            <v>9761207</v>
          </cell>
          <cell r="B413" t="str">
            <v>CARPET RESIDENCE-- depreciaiton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A414">
            <v>9761208</v>
          </cell>
          <cell r="B414" t="str">
            <v>RENOVATION EXP</v>
          </cell>
          <cell r="C414">
            <v>-32360</v>
          </cell>
          <cell r="D414">
            <v>-7505</v>
          </cell>
          <cell r="E414">
            <v>-29189</v>
          </cell>
          <cell r="F414">
            <v>-22862</v>
          </cell>
          <cell r="G414">
            <v>-3790</v>
          </cell>
          <cell r="H414">
            <v>-10165</v>
          </cell>
          <cell r="I414">
            <v>-2445</v>
          </cell>
          <cell r="J414">
            <v>-9663</v>
          </cell>
          <cell r="K414">
            <v>-13796</v>
          </cell>
          <cell r="L414">
            <v>0</v>
          </cell>
          <cell r="M414">
            <v>-19791</v>
          </cell>
          <cell r="N414">
            <v>-37095</v>
          </cell>
          <cell r="O414">
            <v>-29288</v>
          </cell>
          <cell r="P414">
            <v>-15883</v>
          </cell>
          <cell r="Q414">
            <v>-36831</v>
          </cell>
          <cell r="R414">
            <v>-28022</v>
          </cell>
          <cell r="S414">
            <v>-15183</v>
          </cell>
          <cell r="T414">
            <v>-45392</v>
          </cell>
          <cell r="U414">
            <v>-28115</v>
          </cell>
          <cell r="V414">
            <v>-8517</v>
          </cell>
          <cell r="W414">
            <v>-2734</v>
          </cell>
          <cell r="X414">
            <v>-10848</v>
          </cell>
          <cell r="Y414">
            <v>-53836</v>
          </cell>
          <cell r="Z414">
            <v>0</v>
          </cell>
          <cell r="AA414">
            <v>-36298</v>
          </cell>
          <cell r="AB414">
            <v>-19358</v>
          </cell>
          <cell r="AC414">
            <v>-39074</v>
          </cell>
          <cell r="AD414">
            <v>-48603</v>
          </cell>
          <cell r="AE414">
            <v>-20509</v>
          </cell>
          <cell r="AF414">
            <v>-27972</v>
          </cell>
          <cell r="AG414">
            <v>-25585</v>
          </cell>
          <cell r="AH414">
            <v>-38667</v>
          </cell>
          <cell r="AI414">
            <v>-18350</v>
          </cell>
          <cell r="AJ414">
            <v>-22051</v>
          </cell>
          <cell r="AK414">
            <v>-35057</v>
          </cell>
          <cell r="AL414">
            <v>-23579</v>
          </cell>
          <cell r="AM414">
            <v>-26319</v>
          </cell>
          <cell r="AN414">
            <v>-314954</v>
          </cell>
          <cell r="AO414">
            <v>0</v>
          </cell>
          <cell r="AP414">
            <v>-1159686</v>
          </cell>
          <cell r="AQ414">
            <v>-844732</v>
          </cell>
        </row>
        <row r="415">
          <cell r="A415">
            <v>9761209</v>
          </cell>
          <cell r="B415" t="str">
            <v>COMPUTER PERIPHRLS</v>
          </cell>
          <cell r="C415">
            <v>-7248</v>
          </cell>
          <cell r="D415">
            <v>-9336</v>
          </cell>
          <cell r="E415">
            <v>-269</v>
          </cell>
          <cell r="F415">
            <v>-2894</v>
          </cell>
          <cell r="G415">
            <v>-269</v>
          </cell>
          <cell r="H415">
            <v>-269</v>
          </cell>
          <cell r="I415">
            <v>-394</v>
          </cell>
          <cell r="J415">
            <v>-1710</v>
          </cell>
          <cell r="K415">
            <v>-1970</v>
          </cell>
          <cell r="L415">
            <v>0</v>
          </cell>
          <cell r="M415">
            <v>-1137</v>
          </cell>
          <cell r="N415">
            <v>-269</v>
          </cell>
          <cell r="O415">
            <v>-662</v>
          </cell>
          <cell r="P415">
            <v>-13888</v>
          </cell>
          <cell r="Q415">
            <v>-957</v>
          </cell>
          <cell r="R415">
            <v>-6847</v>
          </cell>
          <cell r="S415">
            <v>-269</v>
          </cell>
          <cell r="T415">
            <v>-4175</v>
          </cell>
          <cell r="U415">
            <v>-16077</v>
          </cell>
          <cell r="V415">
            <v>-21858</v>
          </cell>
          <cell r="W415">
            <v>-9699</v>
          </cell>
          <cell r="X415">
            <v>-8168</v>
          </cell>
          <cell r="Y415">
            <v>-11482</v>
          </cell>
          <cell r="Z415">
            <v>0</v>
          </cell>
          <cell r="AA415">
            <v>-8864</v>
          </cell>
          <cell r="AB415">
            <v>-10372</v>
          </cell>
          <cell r="AC415">
            <v>-10717</v>
          </cell>
          <cell r="AD415">
            <v>-11598</v>
          </cell>
          <cell r="AE415">
            <v>-27144</v>
          </cell>
          <cell r="AF415">
            <v>-15799</v>
          </cell>
          <cell r="AG415">
            <v>-11600</v>
          </cell>
          <cell r="AH415">
            <v>-12957</v>
          </cell>
          <cell r="AI415">
            <v>-14443</v>
          </cell>
          <cell r="AJ415">
            <v>-13262</v>
          </cell>
          <cell r="AK415">
            <v>-13862</v>
          </cell>
          <cell r="AL415">
            <v>-8785</v>
          </cell>
          <cell r="AM415">
            <v>-13502</v>
          </cell>
          <cell r="AN415">
            <v>-1676853</v>
          </cell>
          <cell r="AO415">
            <v>0</v>
          </cell>
          <cell r="AP415">
            <v>-1969605</v>
          </cell>
          <cell r="AQ415">
            <v>-292752</v>
          </cell>
        </row>
        <row r="416">
          <cell r="A416">
            <v>9761210</v>
          </cell>
          <cell r="B416" t="str">
            <v>COMPUTER SOFTWARES</v>
          </cell>
          <cell r="C416">
            <v>-2747</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-166745</v>
          </cell>
          <cell r="AO416">
            <v>0</v>
          </cell>
          <cell r="AP416">
            <v>-169492</v>
          </cell>
          <cell r="AQ416">
            <v>-2747</v>
          </cell>
        </row>
        <row r="417">
          <cell r="A417">
            <v>9761211</v>
          </cell>
          <cell r="B417" t="str">
            <v>BANK VEHICLES</v>
          </cell>
          <cell r="C417">
            <v>-48356</v>
          </cell>
          <cell r="D417">
            <v>-7384</v>
          </cell>
          <cell r="E417">
            <v>-11196</v>
          </cell>
          <cell r="F417">
            <v>-8123</v>
          </cell>
          <cell r="G417">
            <v>0</v>
          </cell>
          <cell r="H417">
            <v>0</v>
          </cell>
          <cell r="I417">
            <v>-7385</v>
          </cell>
          <cell r="J417">
            <v>-11196</v>
          </cell>
          <cell r="K417">
            <v>-11196</v>
          </cell>
          <cell r="L417">
            <v>0</v>
          </cell>
          <cell r="M417">
            <v>-11684</v>
          </cell>
          <cell r="N417">
            <v>-10952</v>
          </cell>
          <cell r="O417">
            <v>-10009</v>
          </cell>
          <cell r="P417">
            <v>-7932</v>
          </cell>
          <cell r="Q417">
            <v>-11771</v>
          </cell>
          <cell r="R417">
            <v>0</v>
          </cell>
          <cell r="S417">
            <v>-7385</v>
          </cell>
          <cell r="T417">
            <v>0</v>
          </cell>
          <cell r="U417">
            <v>-7385</v>
          </cell>
          <cell r="V417">
            <v>-7925</v>
          </cell>
          <cell r="W417">
            <v>-12224</v>
          </cell>
          <cell r="X417">
            <v>-11743</v>
          </cell>
          <cell r="Y417">
            <v>-541</v>
          </cell>
          <cell r="Z417">
            <v>0</v>
          </cell>
          <cell r="AA417">
            <v>-7925</v>
          </cell>
          <cell r="AB417">
            <v>-541</v>
          </cell>
          <cell r="AC417">
            <v>-7861</v>
          </cell>
          <cell r="AD417">
            <v>-541</v>
          </cell>
          <cell r="AE417">
            <v>-7938</v>
          </cell>
          <cell r="AF417">
            <v>-7925</v>
          </cell>
          <cell r="AG417">
            <v>-12224</v>
          </cell>
          <cell r="AH417">
            <v>-8126</v>
          </cell>
          <cell r="AI417">
            <v>-7931</v>
          </cell>
          <cell r="AJ417">
            <v>-546</v>
          </cell>
          <cell r="AK417">
            <v>-8097</v>
          </cell>
          <cell r="AL417">
            <v>-8097</v>
          </cell>
          <cell r="AM417">
            <v>0</v>
          </cell>
          <cell r="AN417">
            <v>-661829</v>
          </cell>
          <cell r="AO417">
            <v>0</v>
          </cell>
          <cell r="AP417">
            <v>-943968</v>
          </cell>
          <cell r="AQ417">
            <v>-282139</v>
          </cell>
        </row>
        <row r="418">
          <cell r="A418">
            <v>9761212</v>
          </cell>
          <cell r="B418" t="str">
            <v>LEASED MOTOR VEHICLE</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-73214</v>
          </cell>
          <cell r="AO418">
            <v>0</v>
          </cell>
          <cell r="AP418">
            <v>-73214</v>
          </cell>
          <cell r="AQ418">
            <v>0</v>
          </cell>
        </row>
        <row r="419">
          <cell r="A419">
            <v>9761213</v>
          </cell>
          <cell r="B419" t="str">
            <v>LEASED COMPUTER EQPT</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row>
        <row r="420">
          <cell r="A420">
            <v>9761214</v>
          </cell>
          <cell r="B420" t="str">
            <v>LEASED MACHINE &amp; EQP</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-14538</v>
          </cell>
          <cell r="AO420">
            <v>0</v>
          </cell>
          <cell r="AP420">
            <v>-14538</v>
          </cell>
          <cell r="AQ420">
            <v>0</v>
          </cell>
        </row>
        <row r="421">
          <cell r="A421">
            <v>9761301</v>
          </cell>
          <cell r="B421" t="str">
            <v>LOSS ON SALE OF ASST</v>
          </cell>
          <cell r="C421">
            <v>0</v>
          </cell>
          <cell r="D421">
            <v>0</v>
          </cell>
          <cell r="E421">
            <v>0</v>
          </cell>
          <cell r="F421">
            <v>0</v>
          </cell>
          <cell r="G421">
            <v>0</v>
          </cell>
          <cell r="H421">
            <v>0</v>
          </cell>
          <cell r="I421">
            <v>0</v>
          </cell>
          <cell r="J421">
            <v>0</v>
          </cell>
          <cell r="K421">
            <v>-49888</v>
          </cell>
          <cell r="L421">
            <v>0</v>
          </cell>
          <cell r="M421">
            <v>0</v>
          </cell>
          <cell r="N421">
            <v>0</v>
          </cell>
          <cell r="O421">
            <v>0</v>
          </cell>
          <cell r="P421">
            <v>0</v>
          </cell>
          <cell r="Q421">
            <v>0</v>
          </cell>
          <cell r="R421">
            <v>0</v>
          </cell>
          <cell r="S421">
            <v>0</v>
          </cell>
          <cell r="T421">
            <v>0</v>
          </cell>
          <cell r="U421">
            <v>0</v>
          </cell>
          <cell r="V421">
            <v>0</v>
          </cell>
          <cell r="W421">
            <v>0</v>
          </cell>
          <cell r="X421">
            <v>0</v>
          </cell>
          <cell r="Y421">
            <v>-22941</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-72829</v>
          </cell>
          <cell r="AQ421">
            <v>-72829</v>
          </cell>
        </row>
        <row r="422">
          <cell r="A422">
            <v>9761302</v>
          </cell>
          <cell r="B422" t="str">
            <v>LOSS ON SALE OF INVT</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row>
        <row r="423">
          <cell r="A423">
            <v>9761303</v>
          </cell>
          <cell r="B423" t="str">
            <v>LOSS ON TRMN OF LEAS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row>
        <row r="424">
          <cell r="A424">
            <v>9761304</v>
          </cell>
          <cell r="B424" t="str">
            <v>FIXED ASSET WRITE-OF</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row>
        <row r="425">
          <cell r="A425">
            <v>9761305</v>
          </cell>
          <cell r="B425" t="str">
            <v>NON PERF LOAN W.OFF</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A426">
            <v>9761401</v>
          </cell>
          <cell r="B426" t="str">
            <v>PROV. DEBT SPECIFIC</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A427">
            <v>9761402</v>
          </cell>
          <cell r="B427" t="str">
            <v>PROV. DEBT GENERAL</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row>
        <row r="428">
          <cell r="A428">
            <v>9761403</v>
          </cell>
          <cell r="B428" t="str">
            <v>PROV. FOR TAXATION</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row>
        <row r="429">
          <cell r="A429">
            <v>9761404</v>
          </cell>
          <cell r="B429" t="str">
            <v>PROV. FOR DEFF. TAX</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A430">
            <v>9761405</v>
          </cell>
          <cell r="B430" t="str">
            <v>PROV-STATUTORY RESRV</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row>
        <row r="431">
          <cell r="A431">
            <v>9761406</v>
          </cell>
          <cell r="B431" t="str">
            <v>TAX EXPENSE -PRIOR YEARS</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row>
        <row r="432">
          <cell r="A432">
            <v>9761407</v>
          </cell>
          <cell r="B432" t="str">
            <v>DEFERRED -PRIOR YEARS</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row>
        <row r="433">
          <cell r="A433">
            <v>9761501</v>
          </cell>
          <cell r="B433" t="str">
            <v>COMPUTER &amp; PERIFRLS</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A434">
            <v>9761502</v>
          </cell>
          <cell r="B434" t="str">
            <v>COMPUTER SOFTWARE</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row>
        <row r="435">
          <cell r="A435">
            <v>9761503</v>
          </cell>
          <cell r="B435" t="str">
            <v>COMPUTER NETWORKING</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row>
        <row r="436">
          <cell r="A436">
            <v>9761504</v>
          </cell>
          <cell r="B436" t="str">
            <v>EPABX NETWORKING</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row>
        <row r="437">
          <cell r="A437">
            <v>9761505</v>
          </cell>
          <cell r="B437" t="str">
            <v>PREL. EXPENSES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A438">
            <v>9761506</v>
          </cell>
          <cell r="B438" t="str">
            <v>PRE-OPERATING EXPENS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row>
        <row r="439">
          <cell r="A439">
            <v>9761507</v>
          </cell>
          <cell r="B439" t="str">
            <v>PUBLIC ISSUE EXPENSE</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row>
        <row r="440">
          <cell r="A440">
            <v>9761508</v>
          </cell>
          <cell r="B440" t="str">
            <v>RENOVATION OF PREMIS</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row>
        <row r="441">
          <cell r="A441">
            <v>9761509</v>
          </cell>
          <cell r="B441" t="str">
            <v>CLOSE BRANCH EXP</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A442">
            <v>9761510</v>
          </cell>
          <cell r="B442" t="str">
            <v>FED. INST. BOND</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-901817</v>
          </cell>
          <cell r="AO442">
            <v>0</v>
          </cell>
          <cell r="AP442">
            <v>-901817</v>
          </cell>
          <cell r="AQ442">
            <v>0</v>
          </cell>
        </row>
        <row r="443">
          <cell r="A443">
            <v>9761511</v>
          </cell>
          <cell r="B443" t="str">
            <v>PAK. INVST. BOND</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-2122083</v>
          </cell>
          <cell r="AO443">
            <v>0</v>
          </cell>
          <cell r="AP443">
            <v>-2122083</v>
          </cell>
          <cell r="AQ443">
            <v>0</v>
          </cell>
        </row>
        <row r="444">
          <cell r="A444">
            <v>9761512</v>
          </cell>
          <cell r="B444" t="str">
            <v>AMORT OF GOODWILL</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-2138034</v>
          </cell>
          <cell r="AO444">
            <v>0</v>
          </cell>
          <cell r="AP444">
            <v>-2138034</v>
          </cell>
          <cell r="AQ444">
            <v>0</v>
          </cell>
        </row>
        <row r="445">
          <cell r="A445">
            <v>9761513</v>
          </cell>
          <cell r="B445" t="str">
            <v>AMTORTZION OF TFC PREMIUM</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A446">
            <v>9761601</v>
          </cell>
          <cell r="B446" t="str">
            <v>MARKUP ON H/O ACCOUT</v>
          </cell>
          <cell r="C446">
            <v>-7723971</v>
          </cell>
          <cell r="D446">
            <v>-1645237</v>
          </cell>
          <cell r="E446">
            <v>0</v>
          </cell>
          <cell r="F446">
            <v>0</v>
          </cell>
          <cell r="G446">
            <v>0</v>
          </cell>
          <cell r="H446">
            <v>0</v>
          </cell>
          <cell r="I446">
            <v>-200504</v>
          </cell>
          <cell r="J446">
            <v>0</v>
          </cell>
          <cell r="K446">
            <v>-1143609</v>
          </cell>
          <cell r="L446">
            <v>0</v>
          </cell>
          <cell r="M446">
            <v>-3027708</v>
          </cell>
          <cell r="N446">
            <v>0</v>
          </cell>
          <cell r="O446">
            <v>0</v>
          </cell>
          <cell r="P446">
            <v>0</v>
          </cell>
          <cell r="Q446">
            <v>0</v>
          </cell>
          <cell r="R446">
            <v>-1049400</v>
          </cell>
          <cell r="S446">
            <v>0</v>
          </cell>
          <cell r="T446">
            <v>0</v>
          </cell>
          <cell r="U446">
            <v>0</v>
          </cell>
          <cell r="V446">
            <v>0</v>
          </cell>
          <cell r="W446">
            <v>0</v>
          </cell>
          <cell r="X446">
            <v>0</v>
          </cell>
          <cell r="Y446">
            <v>-276089</v>
          </cell>
          <cell r="Z446">
            <v>0</v>
          </cell>
          <cell r="AA446">
            <v>0</v>
          </cell>
          <cell r="AB446">
            <v>0</v>
          </cell>
          <cell r="AC446">
            <v>0</v>
          </cell>
          <cell r="AD446">
            <v>-1057044</v>
          </cell>
          <cell r="AE446">
            <v>0</v>
          </cell>
          <cell r="AF446">
            <v>0</v>
          </cell>
          <cell r="AG446">
            <v>-137356</v>
          </cell>
          <cell r="AH446">
            <v>0</v>
          </cell>
          <cell r="AI446">
            <v>0</v>
          </cell>
          <cell r="AJ446">
            <v>0</v>
          </cell>
          <cell r="AK446">
            <v>0</v>
          </cell>
          <cell r="AL446">
            <v>0</v>
          </cell>
          <cell r="AM446">
            <v>0</v>
          </cell>
          <cell r="AN446">
            <v>-65114649</v>
          </cell>
          <cell r="AO446">
            <v>0</v>
          </cell>
          <cell r="AP446">
            <v>-81375567</v>
          </cell>
          <cell r="AQ446">
            <v>-16260918</v>
          </cell>
        </row>
        <row r="447">
          <cell r="A447">
            <v>9761701</v>
          </cell>
          <cell r="B447" t="str">
            <v>SERVICE FEE REV</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row>
        <row r="448">
          <cell r="A448">
            <v>9761702</v>
          </cell>
          <cell r="B448" t="str">
            <v>JOINING FEE REV</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row>
        <row r="449">
          <cell r="A449">
            <v>9761703</v>
          </cell>
          <cell r="B449" t="str">
            <v>ANNUAL FEE REV</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A450">
            <v>9761704</v>
          </cell>
          <cell r="B450" t="str">
            <v>SUPPLEMENTARY FEE REV</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row>
        <row r="451">
          <cell r="A451">
            <v>9761705</v>
          </cell>
          <cell r="B451" t="str">
            <v>PAYORDER FEE REV</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row>
        <row r="452">
          <cell r="A452">
            <v>9761706</v>
          </cell>
          <cell r="B452" t="str">
            <v>CHECK BOOK FEE REV</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row>
        <row r="453">
          <cell r="A453">
            <v>9761707</v>
          </cell>
          <cell r="B453" t="str">
            <v>BTF FEE REV</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A454">
            <v>9761708</v>
          </cell>
          <cell r="B454" t="str">
            <v>CASH/ATM ADV FEE REV</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row>
        <row r="455">
          <cell r="A455">
            <v>9761709</v>
          </cell>
          <cell r="B455" t="str">
            <v>LATE FEE REV</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row>
        <row r="456">
          <cell r="A456">
            <v>9761710</v>
          </cell>
          <cell r="B456" t="str">
            <v>CHECK RETURN FEE REV</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row>
        <row r="457">
          <cell r="A457">
            <v>9761711</v>
          </cell>
          <cell r="B457" t="str">
            <v>OVER LIMT FEE REV</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A458">
            <v>9761712</v>
          </cell>
          <cell r="B458" t="str">
            <v>CARD REPLACEMENT FEE REV</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row>
        <row r="459">
          <cell r="A459">
            <v>9761713</v>
          </cell>
          <cell r="B459" t="str">
            <v>DISPUTE FEE REV</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row>
        <row r="460">
          <cell r="A460">
            <v>9761714</v>
          </cell>
          <cell r="B460" t="str">
            <v>CASH PAYMENT FEE REV</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row>
        <row r="461">
          <cell r="A461">
            <v>9761715</v>
          </cell>
          <cell r="B461" t="str">
            <v>STATEMENT REQ FEE REV</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A462">
            <v>9761716</v>
          </cell>
          <cell r="B462" t="str">
            <v>ACCOUNT MAINT FEE REV</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row>
        <row r="463">
          <cell r="A463">
            <v>9761717</v>
          </cell>
          <cell r="B463" t="str">
            <v>DIRECT DEBIT FEE REV</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row>
        <row r="464">
          <cell r="A464">
            <v>9761718</v>
          </cell>
          <cell r="B464" t="str">
            <v>SIP/EPP SVC FEE REV</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row>
        <row r="465">
          <cell r="A465">
            <v>9761720</v>
          </cell>
          <cell r="B465" t="str">
            <v>SIP/EPP PENT FEE REV</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A466" t="str">
            <v>TE</v>
          </cell>
          <cell r="B466" t="str">
            <v>TOTAL EXPENSE</v>
          </cell>
          <cell r="C466">
            <v>-18266238.7311</v>
          </cell>
          <cell r="D466">
            <v>-28542834.925299995</v>
          </cell>
          <cell r="E466">
            <v>-4555391.5900000008</v>
          </cell>
          <cell r="F466">
            <v>-2939405.9999999995</v>
          </cell>
          <cell r="G466">
            <v>-1967136.9007000001</v>
          </cell>
          <cell r="H466">
            <v>-3205036.9899999998</v>
          </cell>
          <cell r="I466">
            <v>-1300943.02</v>
          </cell>
          <cell r="J466">
            <v>-7542243.0799999991</v>
          </cell>
          <cell r="K466">
            <v>-4631174.6675000004</v>
          </cell>
          <cell r="L466">
            <v>-163283</v>
          </cell>
          <cell r="M466">
            <v>-5397215.8799999999</v>
          </cell>
          <cell r="N466">
            <v>-7283736.96</v>
          </cell>
          <cell r="O466">
            <v>-3742523.9714999995</v>
          </cell>
          <cell r="P466">
            <v>-5375571.3500000006</v>
          </cell>
          <cell r="Q466">
            <v>-2538436.3799000001</v>
          </cell>
          <cell r="R466">
            <v>-2938931.89</v>
          </cell>
          <cell r="S466">
            <v>-1587745.8399999999</v>
          </cell>
          <cell r="T466">
            <v>-6634112.6016000006</v>
          </cell>
          <cell r="U466">
            <v>-12264079.316099998</v>
          </cell>
          <cell r="V466">
            <v>-23576412.120000005</v>
          </cell>
          <cell r="W466">
            <v>-3626894.49</v>
          </cell>
          <cell r="X466">
            <v>-4359196.9970999993</v>
          </cell>
          <cell r="Y466">
            <v>-2926091.3999999994</v>
          </cell>
          <cell r="Z466">
            <v>0</v>
          </cell>
          <cell r="AA466">
            <v>-1109393.8500000001</v>
          </cell>
          <cell r="AB466">
            <v>-2699780.66</v>
          </cell>
          <cell r="AC466">
            <v>-1299579.99</v>
          </cell>
          <cell r="AD466">
            <v>-8032340.9900000002</v>
          </cell>
          <cell r="AE466">
            <v>-783551.71</v>
          </cell>
          <cell r="AF466">
            <v>-1332895.56</v>
          </cell>
          <cell r="AG466">
            <v>-2175775.1500000004</v>
          </cell>
          <cell r="AH466">
            <v>-1029200.6888000001</v>
          </cell>
          <cell r="AI466">
            <v>-1158444.1400000001</v>
          </cell>
          <cell r="AJ466">
            <v>-2417301.0434999997</v>
          </cell>
          <cell r="AK466">
            <v>-3410465.56</v>
          </cell>
          <cell r="AL466">
            <v>-1589960.78</v>
          </cell>
          <cell r="AM466">
            <v>-955290.80999999994</v>
          </cell>
          <cell r="AN466">
            <v>-118904433.66</v>
          </cell>
          <cell r="AO466">
            <v>-2043357.5</v>
          </cell>
          <cell r="AP466">
            <v>-304306410.19310004</v>
          </cell>
          <cell r="AQ466">
            <v>-183358619.03310004</v>
          </cell>
        </row>
        <row r="469">
          <cell r="A469" t="str">
            <v>TP</v>
          </cell>
          <cell r="B469" t="str">
            <v>TOTAL PROFIT</v>
          </cell>
          <cell r="C469">
            <v>8306217.3189000115</v>
          </cell>
          <cell r="D469">
            <v>14302463.704700015</v>
          </cell>
          <cell r="E469">
            <v>-744653.25000000093</v>
          </cell>
          <cell r="F469">
            <v>157801.7900000005</v>
          </cell>
          <cell r="G469">
            <v>-304576.22070000018</v>
          </cell>
          <cell r="H469">
            <v>837415.16000000015</v>
          </cell>
          <cell r="I469">
            <v>1694438.7299999995</v>
          </cell>
          <cell r="J469">
            <v>-428308.67999999877</v>
          </cell>
          <cell r="K469">
            <v>1668008.1024999991</v>
          </cell>
          <cell r="L469">
            <v>4783993.01</v>
          </cell>
          <cell r="M469">
            <v>767351.40999999922</v>
          </cell>
          <cell r="N469">
            <v>-795626.12000000011</v>
          </cell>
          <cell r="O469">
            <v>-481473.66149999946</v>
          </cell>
          <cell r="P469">
            <v>977536.45999999903</v>
          </cell>
          <cell r="Q469">
            <v>1698578.3601000002</v>
          </cell>
          <cell r="R469">
            <v>-319996.66000000061</v>
          </cell>
          <cell r="S469">
            <v>180229.41000000015</v>
          </cell>
          <cell r="T469">
            <v>-1558654.0116000008</v>
          </cell>
          <cell r="U469">
            <v>698366.01390000246</v>
          </cell>
          <cell r="V469">
            <v>417315.83999999613</v>
          </cell>
          <cell r="W469">
            <v>-262670.19000000041</v>
          </cell>
          <cell r="X469">
            <v>1069746.7729000002</v>
          </cell>
          <cell r="Y469">
            <v>-582977.21999999927</v>
          </cell>
          <cell r="Z469">
            <v>533761.44999999995</v>
          </cell>
          <cell r="AA469">
            <v>-98730.420000000158</v>
          </cell>
          <cell r="AB469">
            <v>485685.58000000007</v>
          </cell>
          <cell r="AC469">
            <v>-231942.90000000014</v>
          </cell>
          <cell r="AD469">
            <v>-2372719.21</v>
          </cell>
          <cell r="AE469">
            <v>-244687.08999999997</v>
          </cell>
          <cell r="AF469">
            <v>-308216.9800000001</v>
          </cell>
          <cell r="AG469">
            <v>998502.23999999929</v>
          </cell>
          <cell r="AH469">
            <v>-111170.26880000008</v>
          </cell>
          <cell r="AI469">
            <v>-275789.14000000013</v>
          </cell>
          <cell r="AJ469">
            <v>464860.28650000039</v>
          </cell>
          <cell r="AK469">
            <v>-830918.44</v>
          </cell>
          <cell r="AL469">
            <v>-334735.37000000011</v>
          </cell>
          <cell r="AM469">
            <v>510858.82999999996</v>
          </cell>
          <cell r="AN469">
            <v>-32230376.37999998</v>
          </cell>
          <cell r="AO469">
            <v>-2043357.5</v>
          </cell>
          <cell r="AP469">
            <v>-4008449.2430999279</v>
          </cell>
          <cell r="AQ469">
            <v>30265284.636900067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Note 9.2.4-9.2.7"/>
      <sheetName val="Abu_Dhabi"/>
      <sheetName val="Abu_Dhabi1"/>
      <sheetName val="LS-UAE"/>
      <sheetName val="DEC-05"/>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 val="Committments"/>
      <sheetName val="Details of Capex of FY 2019 (2)"/>
      <sheetName val="POs Issued (2)"/>
      <sheetName val="Sheet4"/>
      <sheetName val="POs Issued"/>
      <sheetName val="Details of Direct Cost FY 2019"/>
      <sheetName val="Details of Capex of FY 2019"/>
      <sheetName val="Capex Month wise 2018"/>
      <sheetName val="RC-099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Analytics Summar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L-99"/>
      <sheetName val="Sheet3"/>
    </sheetNames>
    <sheetDataSet>
      <sheetData sheetId="0" refreshError="1">
        <row r="10">
          <cell r="H10">
            <v>0</v>
          </cell>
        </row>
      </sheetData>
      <sheetData sheetId="1" refreshError="1"/>
      <sheetData sheetId="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heet2"/>
      <sheetName val="Rate Input"/>
      <sheetName val="A-C CODE &amp; NAME"/>
      <sheetName val="Sheet3"/>
      <sheetName val="Implied Rate"/>
      <sheetName val="BAHRAIN"/>
      <sheetName val="DOHA QATAR "/>
      <sheetName val="PAKISTAN"/>
      <sheetName val="rate "/>
      <sheetName val="UAE"/>
      <sheetName val="TABLES"/>
      <sheetName val="Lookups"/>
      <sheetName val="各月细目"/>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16"/>
      <sheetName val="BS"/>
      <sheetName val="IS"/>
      <sheetName val="COMP INC"/>
      <sheetName val="CFS"/>
      <sheetName val="SOMPF"/>
      <sheetName val="SIC2"/>
      <sheetName val="SIP2"/>
      <sheetName val="AFS"/>
      <sheetName val="DT HFT"/>
      <sheetName val="GIS"/>
      <sheetName val="DT AFS"/>
      <sheetName val="PIBs (DT)"/>
      <sheetName val="T-Bills (DT)"/>
      <sheetName val="MM TBills "/>
      <sheetName val="PIBs (MM)"/>
      <sheetName val="T-Bills (MM)"/>
      <sheetName val="Form 8"/>
      <sheetName val="Form 9"/>
      <sheetName val="Form 10"/>
      <sheetName val="1-2.2"/>
      <sheetName val="1-12"/>
      <sheetName val="13-16"/>
      <sheetName val="17-17.1.2"/>
      <sheetName val="17.1.2"/>
      <sheetName val="17.1.3-17.2"/>
      <sheetName val="17.3"/>
      <sheetName val="17.4 (2016)"/>
      <sheetName val="17.4 (2015)"/>
      <sheetName val="18.4 (2012)"/>
      <sheetName val="17.4 (2014)"/>
      <sheetName val="17.5"/>
      <sheetName val="18-21"/>
      <sheetName val="Complainces - Od and Td"/>
      <sheetName val="tb-2014"/>
      <sheetName val="Lead"/>
      <sheetName val="WWF"/>
      <sheetName val="Tax Provision"/>
      <sheetName val="Links"/>
      <sheetName val="Tickmarks"/>
      <sheetName val="NAV match"/>
      <sheetName val="tb-2015"/>
    </sheetNames>
    <sheetDataSet>
      <sheetData sheetId="0"/>
      <sheetData sheetId="1">
        <row r="13">
          <cell r="K13">
            <v>41952664</v>
          </cell>
        </row>
        <row r="15">
          <cell r="K15">
            <v>1136486451</v>
          </cell>
        </row>
        <row r="16">
          <cell r="K16">
            <v>1420781</v>
          </cell>
        </row>
        <row r="17">
          <cell r="K17">
            <v>19948434</v>
          </cell>
        </row>
        <row r="19">
          <cell r="K19">
            <v>3289376</v>
          </cell>
        </row>
        <row r="23">
          <cell r="K23">
            <v>1513527</v>
          </cell>
        </row>
        <row r="24">
          <cell r="K24">
            <v>147638</v>
          </cell>
        </row>
      </sheetData>
      <sheetData sheetId="2">
        <row r="28">
          <cell r="E28">
            <v>6372275</v>
          </cell>
        </row>
      </sheetData>
      <sheetData sheetId="3"/>
      <sheetData sheetId="4"/>
      <sheetData sheetId="5">
        <row r="50">
          <cell r="A50" t="str">
            <v>For MCB-Arif Habib Savings and Investments Limited</v>
          </cell>
        </row>
      </sheetData>
      <sheetData sheetId="6">
        <row r="16">
          <cell r="D16">
            <v>475435381</v>
          </cell>
        </row>
      </sheetData>
      <sheetData sheetId="7">
        <row r="115">
          <cell r="K115">
            <v>281497066</v>
          </cell>
        </row>
      </sheetData>
      <sheetData sheetId="8">
        <row r="104">
          <cell r="K104" t="e">
            <v>#REF!</v>
          </cell>
        </row>
      </sheetData>
      <sheetData sheetId="9">
        <row r="25">
          <cell r="H25">
            <v>252148368</v>
          </cell>
        </row>
      </sheetData>
      <sheetData sheetId="10"/>
      <sheetData sheetId="11">
        <row r="38">
          <cell r="J38">
            <v>54805932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Preliminary</v>
          </cell>
        </row>
      </sheetData>
      <sheetData sheetId="36"/>
      <sheetData sheetId="37"/>
      <sheetData sheetId="38">
        <row r="1">
          <cell r="F1" t="str">
            <v>Preliminary</v>
          </cell>
          <cell r="G1" t="str">
            <v>AJE</v>
          </cell>
          <cell r="H1" t="str">
            <v>Adjusted</v>
          </cell>
          <cell r="I1" t="str">
            <v>RJE</v>
          </cell>
          <cell r="J1" t="str">
            <v>'2013</v>
          </cell>
          <cell r="K1" t="str">
            <v>'2012</v>
          </cell>
        </row>
        <row r="3">
          <cell r="F3">
            <v>0</v>
          </cell>
          <cell r="G3">
            <v>0</v>
          </cell>
          <cell r="H3">
            <v>0</v>
          </cell>
          <cell r="I3">
            <v>0</v>
          </cell>
          <cell r="J3">
            <v>0</v>
          </cell>
          <cell r="K3">
            <v>0</v>
          </cell>
        </row>
        <row r="4">
          <cell r="F4">
            <v>0</v>
          </cell>
          <cell r="G4">
            <v>0</v>
          </cell>
          <cell r="H4">
            <v>0</v>
          </cell>
          <cell r="I4">
            <v>0</v>
          </cell>
          <cell r="J4">
            <v>0</v>
          </cell>
          <cell r="K4">
            <v>0</v>
          </cell>
        </row>
        <row r="6">
          <cell r="F6">
            <v>1144</v>
          </cell>
          <cell r="G6">
            <v>0</v>
          </cell>
          <cell r="H6">
            <v>1144</v>
          </cell>
          <cell r="I6">
            <v>0</v>
          </cell>
          <cell r="J6">
            <v>1144</v>
          </cell>
          <cell r="K6">
            <v>1144</v>
          </cell>
        </row>
        <row r="7">
          <cell r="F7">
            <v>0</v>
          </cell>
          <cell r="G7">
            <v>0</v>
          </cell>
          <cell r="H7">
            <v>0</v>
          </cell>
          <cell r="I7">
            <v>0</v>
          </cell>
          <cell r="J7">
            <v>0</v>
          </cell>
          <cell r="K7">
            <v>4864043</v>
          </cell>
        </row>
        <row r="8">
          <cell r="F8">
            <v>-5946446</v>
          </cell>
          <cell r="G8">
            <v>0</v>
          </cell>
          <cell r="H8">
            <v>-5946446</v>
          </cell>
          <cell r="I8">
            <v>0</v>
          </cell>
          <cell r="J8">
            <v>-5946446</v>
          </cell>
          <cell r="K8">
            <v>-718510</v>
          </cell>
        </row>
        <row r="9">
          <cell r="F9">
            <v>-1435542</v>
          </cell>
          <cell r="G9">
            <v>0</v>
          </cell>
          <cell r="H9">
            <v>-1435542</v>
          </cell>
          <cell r="I9">
            <v>0</v>
          </cell>
          <cell r="J9">
            <v>-1435542</v>
          </cell>
          <cell r="K9">
            <v>-29183</v>
          </cell>
        </row>
        <row r="10">
          <cell r="F10">
            <v>0</v>
          </cell>
          <cell r="G10">
            <v>0</v>
          </cell>
          <cell r="H10">
            <v>0</v>
          </cell>
          <cell r="I10">
            <v>0</v>
          </cell>
          <cell r="J10">
            <v>0</v>
          </cell>
          <cell r="K10">
            <v>0</v>
          </cell>
        </row>
        <row r="11">
          <cell r="F11">
            <v>0</v>
          </cell>
          <cell r="G11">
            <v>0</v>
          </cell>
          <cell r="H11">
            <v>0</v>
          </cell>
          <cell r="I11">
            <v>0</v>
          </cell>
          <cell r="J11">
            <v>0</v>
          </cell>
          <cell r="K11">
            <v>10939433</v>
          </cell>
        </row>
        <row r="12">
          <cell r="F12">
            <v>5824902</v>
          </cell>
          <cell r="G12">
            <v>0</v>
          </cell>
          <cell r="H12">
            <v>5824902</v>
          </cell>
          <cell r="I12">
            <v>0</v>
          </cell>
          <cell r="J12">
            <v>5824902</v>
          </cell>
          <cell r="K12">
            <v>596966</v>
          </cell>
        </row>
        <row r="13">
          <cell r="F13">
            <v>-38716</v>
          </cell>
          <cell r="G13">
            <v>0</v>
          </cell>
          <cell r="H13">
            <v>-38716</v>
          </cell>
          <cell r="I13">
            <v>0</v>
          </cell>
          <cell r="J13">
            <v>-38716</v>
          </cell>
          <cell r="K13">
            <v>-43198</v>
          </cell>
        </row>
        <row r="14">
          <cell r="F14">
            <v>0</v>
          </cell>
          <cell r="G14">
            <v>0</v>
          </cell>
          <cell r="H14">
            <v>0</v>
          </cell>
          <cell r="I14">
            <v>0</v>
          </cell>
          <cell r="J14">
            <v>0</v>
          </cell>
          <cell r="K14">
            <v>0</v>
          </cell>
        </row>
        <row r="15">
          <cell r="F15">
            <v>1557132</v>
          </cell>
          <cell r="G15">
            <v>0</v>
          </cell>
          <cell r="H15">
            <v>1557132</v>
          </cell>
          <cell r="I15">
            <v>0</v>
          </cell>
          <cell r="J15">
            <v>1557132</v>
          </cell>
          <cell r="K15">
            <v>150724</v>
          </cell>
        </row>
        <row r="16">
          <cell r="F16">
            <v>38719</v>
          </cell>
          <cell r="G16">
            <v>0</v>
          </cell>
          <cell r="H16">
            <v>38719</v>
          </cell>
          <cell r="I16">
            <v>0</v>
          </cell>
          <cell r="J16">
            <v>38719</v>
          </cell>
          <cell r="K16">
            <v>43200</v>
          </cell>
        </row>
        <row r="17">
          <cell r="F17">
            <v>0</v>
          </cell>
          <cell r="G17">
            <v>0</v>
          </cell>
          <cell r="H17">
            <v>0</v>
          </cell>
          <cell r="I17">
            <v>0</v>
          </cell>
          <cell r="J17">
            <v>0</v>
          </cell>
          <cell r="K17">
            <v>6231391</v>
          </cell>
        </row>
        <row r="18">
          <cell r="F18">
            <v>1193</v>
          </cell>
          <cell r="G18">
            <v>0</v>
          </cell>
          <cell r="H18">
            <v>1193</v>
          </cell>
          <cell r="I18">
            <v>0</v>
          </cell>
          <cell r="J18">
            <v>1193</v>
          </cell>
          <cell r="K18">
            <v>22036010</v>
          </cell>
        </row>
        <row r="20">
          <cell r="F20">
            <v>0</v>
          </cell>
          <cell r="G20">
            <v>0</v>
          </cell>
          <cell r="H20">
            <v>0</v>
          </cell>
          <cell r="I20">
            <v>0</v>
          </cell>
          <cell r="J20">
            <v>0</v>
          </cell>
          <cell r="K20">
            <v>0</v>
          </cell>
        </row>
        <row r="21">
          <cell r="F21">
            <v>2142728</v>
          </cell>
          <cell r="G21">
            <v>0</v>
          </cell>
          <cell r="H21">
            <v>2142728</v>
          </cell>
          <cell r="I21">
            <v>0</v>
          </cell>
          <cell r="J21">
            <v>2142728</v>
          </cell>
          <cell r="K21">
            <v>4059500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9819</v>
          </cell>
        </row>
        <row r="25">
          <cell r="F25">
            <v>3055851</v>
          </cell>
          <cell r="G25">
            <v>0</v>
          </cell>
          <cell r="H25">
            <v>3055851</v>
          </cell>
          <cell r="I25">
            <v>0</v>
          </cell>
          <cell r="J25">
            <v>3055851</v>
          </cell>
          <cell r="K25">
            <v>1305611</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9471</v>
          </cell>
        </row>
        <row r="30">
          <cell r="F30">
            <v>0</v>
          </cell>
          <cell r="G30">
            <v>0</v>
          </cell>
          <cell r="H30">
            <v>0</v>
          </cell>
          <cell r="I30">
            <v>0</v>
          </cell>
          <cell r="J30">
            <v>0</v>
          </cell>
          <cell r="K30">
            <v>0</v>
          </cell>
        </row>
        <row r="31">
          <cell r="F31">
            <v>1109440</v>
          </cell>
          <cell r="G31">
            <v>0</v>
          </cell>
          <cell r="H31">
            <v>1109440</v>
          </cell>
          <cell r="I31">
            <v>0</v>
          </cell>
          <cell r="J31">
            <v>1109440</v>
          </cell>
          <cell r="K31">
            <v>504437</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6308019</v>
          </cell>
          <cell r="G35">
            <v>0</v>
          </cell>
          <cell r="H35">
            <v>6308019</v>
          </cell>
          <cell r="I35">
            <v>0</v>
          </cell>
          <cell r="J35">
            <v>6308019</v>
          </cell>
          <cell r="K35">
            <v>5888838</v>
          </cell>
        </row>
        <row r="37">
          <cell r="F37">
            <v>7229520</v>
          </cell>
          <cell r="G37">
            <v>0</v>
          </cell>
          <cell r="H37">
            <v>7229520</v>
          </cell>
          <cell r="I37">
            <v>0</v>
          </cell>
          <cell r="J37">
            <v>7229520</v>
          </cell>
          <cell r="K37">
            <v>15432763</v>
          </cell>
        </row>
        <row r="38">
          <cell r="F38">
            <v>300670</v>
          </cell>
          <cell r="G38">
            <v>0</v>
          </cell>
          <cell r="H38">
            <v>300670</v>
          </cell>
          <cell r="I38">
            <v>0</v>
          </cell>
          <cell r="J38">
            <v>300670</v>
          </cell>
          <cell r="K38">
            <v>300670</v>
          </cell>
        </row>
        <row r="39">
          <cell r="F39">
            <v>7666970</v>
          </cell>
          <cell r="G39">
            <v>0</v>
          </cell>
          <cell r="H39">
            <v>7666970</v>
          </cell>
          <cell r="I39">
            <v>0</v>
          </cell>
          <cell r="J39">
            <v>7666970</v>
          </cell>
          <cell r="K39">
            <v>4040556</v>
          </cell>
        </row>
        <row r="40">
          <cell r="F40">
            <v>11063</v>
          </cell>
          <cell r="G40">
            <v>0</v>
          </cell>
          <cell r="H40">
            <v>11063</v>
          </cell>
          <cell r="I40">
            <v>0</v>
          </cell>
          <cell r="J40">
            <v>11063</v>
          </cell>
          <cell r="K40">
            <v>11063</v>
          </cell>
        </row>
        <row r="41">
          <cell r="F41">
            <v>31490</v>
          </cell>
          <cell r="G41">
            <v>0</v>
          </cell>
          <cell r="H41">
            <v>31490</v>
          </cell>
          <cell r="I41">
            <v>0</v>
          </cell>
          <cell r="J41">
            <v>31490</v>
          </cell>
          <cell r="K41">
            <v>31490</v>
          </cell>
        </row>
        <row r="42">
          <cell r="F42">
            <v>96250903</v>
          </cell>
          <cell r="G42">
            <v>0</v>
          </cell>
          <cell r="H42">
            <v>96250903</v>
          </cell>
          <cell r="I42">
            <v>0</v>
          </cell>
          <cell r="J42">
            <v>96250903</v>
          </cell>
          <cell r="K42">
            <v>43356285</v>
          </cell>
        </row>
        <row r="43">
          <cell r="F43">
            <v>15235201</v>
          </cell>
          <cell r="G43">
            <v>0</v>
          </cell>
          <cell r="H43">
            <v>15235201</v>
          </cell>
          <cell r="I43">
            <v>0</v>
          </cell>
          <cell r="J43">
            <v>15235201</v>
          </cell>
          <cell r="K43">
            <v>220079</v>
          </cell>
        </row>
        <row r="44">
          <cell r="F44">
            <v>0</v>
          </cell>
          <cell r="G44">
            <v>0</v>
          </cell>
          <cell r="H44">
            <v>0</v>
          </cell>
          <cell r="I44">
            <v>0</v>
          </cell>
          <cell r="J44">
            <v>0</v>
          </cell>
          <cell r="K44">
            <v>0</v>
          </cell>
        </row>
        <row r="45">
          <cell r="F45">
            <v>4235798</v>
          </cell>
          <cell r="G45">
            <v>0</v>
          </cell>
          <cell r="H45">
            <v>4235798</v>
          </cell>
          <cell r="I45">
            <v>0</v>
          </cell>
          <cell r="J45">
            <v>4235798</v>
          </cell>
          <cell r="K45">
            <v>8977203</v>
          </cell>
        </row>
        <row r="46">
          <cell r="F46">
            <v>19313</v>
          </cell>
          <cell r="G46">
            <v>0</v>
          </cell>
          <cell r="H46">
            <v>19313</v>
          </cell>
          <cell r="I46">
            <v>0</v>
          </cell>
          <cell r="J46">
            <v>19313</v>
          </cell>
          <cell r="K46">
            <v>0</v>
          </cell>
        </row>
        <row r="47">
          <cell r="F47">
            <v>-627461</v>
          </cell>
          <cell r="G47">
            <v>0</v>
          </cell>
          <cell r="H47">
            <v>-627461</v>
          </cell>
          <cell r="I47">
            <v>0</v>
          </cell>
          <cell r="J47">
            <v>-627461</v>
          </cell>
          <cell r="K47">
            <v>-775436</v>
          </cell>
        </row>
        <row r="48">
          <cell r="F48">
            <v>-1003433</v>
          </cell>
          <cell r="G48">
            <v>0</v>
          </cell>
          <cell r="H48">
            <v>-1003433</v>
          </cell>
          <cell r="I48">
            <v>0</v>
          </cell>
          <cell r="J48">
            <v>-1003433</v>
          </cell>
          <cell r="K48">
            <v>234483</v>
          </cell>
        </row>
        <row r="49">
          <cell r="F49">
            <v>0</v>
          </cell>
          <cell r="G49">
            <v>0</v>
          </cell>
          <cell r="H49">
            <v>0</v>
          </cell>
          <cell r="I49">
            <v>0</v>
          </cell>
          <cell r="J49">
            <v>0</v>
          </cell>
          <cell r="K49">
            <v>32000000</v>
          </cell>
        </row>
        <row r="50">
          <cell r="F50">
            <v>771</v>
          </cell>
          <cell r="G50">
            <v>0</v>
          </cell>
          <cell r="H50">
            <v>771</v>
          </cell>
          <cell r="I50">
            <v>0</v>
          </cell>
          <cell r="J50">
            <v>771</v>
          </cell>
          <cell r="K50">
            <v>-812501</v>
          </cell>
        </row>
        <row r="51">
          <cell r="F51">
            <v>-1096</v>
          </cell>
          <cell r="G51">
            <v>0</v>
          </cell>
          <cell r="H51">
            <v>-1096</v>
          </cell>
          <cell r="I51">
            <v>0</v>
          </cell>
          <cell r="J51">
            <v>-1096</v>
          </cell>
          <cell r="K51">
            <v>-28256</v>
          </cell>
        </row>
        <row r="52">
          <cell r="F52">
            <v>325</v>
          </cell>
          <cell r="G52">
            <v>0</v>
          </cell>
          <cell r="H52">
            <v>325</v>
          </cell>
          <cell r="I52">
            <v>0</v>
          </cell>
          <cell r="J52">
            <v>325</v>
          </cell>
          <cell r="K52">
            <v>325</v>
          </cell>
        </row>
        <row r="53">
          <cell r="F53">
            <v>10000000</v>
          </cell>
          <cell r="G53">
            <v>0</v>
          </cell>
          <cell r="H53">
            <v>10000000</v>
          </cell>
          <cell r="I53">
            <v>0</v>
          </cell>
          <cell r="J53">
            <v>10000000</v>
          </cell>
          <cell r="K53">
            <v>40000000</v>
          </cell>
        </row>
        <row r="54">
          <cell r="F54">
            <v>693477</v>
          </cell>
          <cell r="G54">
            <v>0</v>
          </cell>
          <cell r="H54">
            <v>693477</v>
          </cell>
          <cell r="I54">
            <v>0</v>
          </cell>
          <cell r="J54">
            <v>693477</v>
          </cell>
          <cell r="K54">
            <v>-162412</v>
          </cell>
        </row>
        <row r="55">
          <cell r="F55">
            <v>-289414</v>
          </cell>
          <cell r="G55">
            <v>0</v>
          </cell>
          <cell r="H55">
            <v>-289414</v>
          </cell>
          <cell r="I55">
            <v>0</v>
          </cell>
          <cell r="J55">
            <v>-289414</v>
          </cell>
          <cell r="K55">
            <v>-289414</v>
          </cell>
        </row>
        <row r="56">
          <cell r="F56">
            <v>6325</v>
          </cell>
          <cell r="G56">
            <v>0</v>
          </cell>
          <cell r="H56">
            <v>6325</v>
          </cell>
          <cell r="I56">
            <v>0</v>
          </cell>
          <cell r="J56">
            <v>6325</v>
          </cell>
          <cell r="K56">
            <v>6325</v>
          </cell>
        </row>
        <row r="57">
          <cell r="F57">
            <v>81242</v>
          </cell>
          <cell r="G57">
            <v>0</v>
          </cell>
          <cell r="H57">
            <v>81242</v>
          </cell>
          <cell r="I57">
            <v>0</v>
          </cell>
          <cell r="J57">
            <v>81242</v>
          </cell>
          <cell r="K57">
            <v>81242</v>
          </cell>
        </row>
        <row r="58">
          <cell r="F58">
            <v>5062500</v>
          </cell>
          <cell r="G58">
            <v>0</v>
          </cell>
          <cell r="H58">
            <v>5062500</v>
          </cell>
          <cell r="I58">
            <v>0</v>
          </cell>
          <cell r="J58">
            <v>5062500</v>
          </cell>
          <cell r="K58">
            <v>5062500</v>
          </cell>
        </row>
        <row r="59">
          <cell r="F59">
            <v>325</v>
          </cell>
          <cell r="G59">
            <v>0</v>
          </cell>
          <cell r="H59">
            <v>325</v>
          </cell>
          <cell r="I59">
            <v>0</v>
          </cell>
          <cell r="J59">
            <v>325</v>
          </cell>
          <cell r="K59">
            <v>325</v>
          </cell>
        </row>
        <row r="60">
          <cell r="F60">
            <v>-50825</v>
          </cell>
          <cell r="G60">
            <v>0</v>
          </cell>
          <cell r="H60">
            <v>-50825</v>
          </cell>
          <cell r="I60">
            <v>0</v>
          </cell>
          <cell r="J60">
            <v>-50825</v>
          </cell>
          <cell r="K60">
            <v>-60325</v>
          </cell>
        </row>
        <row r="61">
          <cell r="F61">
            <v>87400000</v>
          </cell>
          <cell r="G61">
            <v>0</v>
          </cell>
          <cell r="H61">
            <v>87400000</v>
          </cell>
          <cell r="I61">
            <v>0</v>
          </cell>
          <cell r="J61">
            <v>87400000</v>
          </cell>
          <cell r="K61">
            <v>18550000</v>
          </cell>
        </row>
        <row r="62">
          <cell r="F62">
            <v>-3791265</v>
          </cell>
          <cell r="G62">
            <v>0</v>
          </cell>
          <cell r="H62">
            <v>-3791265</v>
          </cell>
          <cell r="I62">
            <v>0</v>
          </cell>
          <cell r="J62">
            <v>-3791265</v>
          </cell>
          <cell r="K62">
            <v>-312419</v>
          </cell>
        </row>
        <row r="63">
          <cell r="F63">
            <v>46149</v>
          </cell>
          <cell r="G63">
            <v>0</v>
          </cell>
          <cell r="H63">
            <v>46149</v>
          </cell>
          <cell r="I63">
            <v>0</v>
          </cell>
          <cell r="J63">
            <v>46149</v>
          </cell>
          <cell r="K63">
            <v>-1871</v>
          </cell>
        </row>
        <row r="64">
          <cell r="F64">
            <v>51000000</v>
          </cell>
          <cell r="G64">
            <v>0</v>
          </cell>
          <cell r="H64">
            <v>51000000</v>
          </cell>
          <cell r="I64">
            <v>0</v>
          </cell>
          <cell r="J64">
            <v>51000000</v>
          </cell>
          <cell r="K64">
            <v>1000000</v>
          </cell>
        </row>
        <row r="65">
          <cell r="F65">
            <v>661643</v>
          </cell>
          <cell r="G65">
            <v>0</v>
          </cell>
          <cell r="H65">
            <v>661643</v>
          </cell>
          <cell r="I65">
            <v>0</v>
          </cell>
          <cell r="J65">
            <v>661643</v>
          </cell>
          <cell r="K65">
            <v>18986</v>
          </cell>
        </row>
        <row r="66">
          <cell r="F66">
            <v>1802296</v>
          </cell>
          <cell r="G66">
            <v>0</v>
          </cell>
          <cell r="H66">
            <v>1802296</v>
          </cell>
          <cell r="I66">
            <v>0</v>
          </cell>
          <cell r="J66">
            <v>1802296</v>
          </cell>
          <cell r="K66">
            <v>-87704</v>
          </cell>
        </row>
        <row r="67">
          <cell r="F67">
            <v>7000000</v>
          </cell>
          <cell r="G67">
            <v>0</v>
          </cell>
          <cell r="H67">
            <v>7000000</v>
          </cell>
          <cell r="I67">
            <v>0</v>
          </cell>
          <cell r="J67">
            <v>7000000</v>
          </cell>
          <cell r="K67">
            <v>7000000</v>
          </cell>
        </row>
        <row r="68">
          <cell r="F68">
            <v>-45500</v>
          </cell>
          <cell r="G68">
            <v>0</v>
          </cell>
          <cell r="H68">
            <v>-45500</v>
          </cell>
          <cell r="I68">
            <v>0</v>
          </cell>
          <cell r="J68">
            <v>-45500</v>
          </cell>
          <cell r="K68">
            <v>0</v>
          </cell>
        </row>
        <row r="69">
          <cell r="F69">
            <v>0</v>
          </cell>
          <cell r="G69">
            <v>0</v>
          </cell>
          <cell r="H69">
            <v>0</v>
          </cell>
          <cell r="I69">
            <v>0</v>
          </cell>
          <cell r="J69">
            <v>0</v>
          </cell>
          <cell r="K69">
            <v>0</v>
          </cell>
        </row>
        <row r="70">
          <cell r="F70">
            <v>0</v>
          </cell>
          <cell r="G70">
            <v>0</v>
          </cell>
          <cell r="H70">
            <v>0</v>
          </cell>
          <cell r="I70">
            <v>0</v>
          </cell>
          <cell r="J70">
            <v>0</v>
          </cell>
          <cell r="K70">
            <v>6</v>
          </cell>
        </row>
        <row r="71">
          <cell r="F71">
            <v>0</v>
          </cell>
          <cell r="G71">
            <v>0</v>
          </cell>
          <cell r="H71">
            <v>0</v>
          </cell>
          <cell r="I71">
            <v>0</v>
          </cell>
          <cell r="J71">
            <v>0</v>
          </cell>
          <cell r="K71">
            <v>1</v>
          </cell>
        </row>
        <row r="72">
          <cell r="F72">
            <v>0</v>
          </cell>
          <cell r="G72">
            <v>0</v>
          </cell>
          <cell r="H72">
            <v>0</v>
          </cell>
          <cell r="I72">
            <v>0</v>
          </cell>
          <cell r="J72">
            <v>0</v>
          </cell>
          <cell r="K72">
            <v>0</v>
          </cell>
        </row>
        <row r="73">
          <cell r="F73">
            <v>112250000</v>
          </cell>
          <cell r="G73">
            <v>0</v>
          </cell>
          <cell r="H73">
            <v>112250000</v>
          </cell>
          <cell r="I73">
            <v>0</v>
          </cell>
          <cell r="J73">
            <v>112250000</v>
          </cell>
          <cell r="K73">
            <v>81300000</v>
          </cell>
        </row>
        <row r="74">
          <cell r="F74">
            <v>62101</v>
          </cell>
          <cell r="G74">
            <v>0</v>
          </cell>
          <cell r="H74">
            <v>62101</v>
          </cell>
          <cell r="I74">
            <v>0</v>
          </cell>
          <cell r="J74">
            <v>62101</v>
          </cell>
          <cell r="K74">
            <v>-13035</v>
          </cell>
        </row>
        <row r="75">
          <cell r="F75">
            <v>-2047979</v>
          </cell>
          <cell r="G75">
            <v>0</v>
          </cell>
          <cell r="H75">
            <v>-2047979</v>
          </cell>
          <cell r="I75">
            <v>0</v>
          </cell>
          <cell r="J75">
            <v>-2047979</v>
          </cell>
          <cell r="K75">
            <v>-794629</v>
          </cell>
        </row>
        <row r="76">
          <cell r="F76">
            <v>399191109</v>
          </cell>
          <cell r="G76">
            <v>0</v>
          </cell>
          <cell r="H76">
            <v>399191109</v>
          </cell>
          <cell r="I76">
            <v>0</v>
          </cell>
          <cell r="J76">
            <v>399191109</v>
          </cell>
          <cell r="K76">
            <v>254286300</v>
          </cell>
        </row>
        <row r="78">
          <cell r="F78">
            <v>907040</v>
          </cell>
          <cell r="G78">
            <v>0</v>
          </cell>
          <cell r="H78">
            <v>907040</v>
          </cell>
          <cell r="I78">
            <v>0</v>
          </cell>
          <cell r="J78">
            <v>907040</v>
          </cell>
          <cell r="K78">
            <v>661029</v>
          </cell>
        </row>
        <row r="79">
          <cell r="F79">
            <v>907040</v>
          </cell>
          <cell r="G79">
            <v>0</v>
          </cell>
          <cell r="H79">
            <v>907040</v>
          </cell>
          <cell r="I79">
            <v>0</v>
          </cell>
          <cell r="J79">
            <v>907040</v>
          </cell>
          <cell r="K79">
            <v>661029</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14285</v>
          </cell>
          <cell r="G83">
            <v>0</v>
          </cell>
          <cell r="H83">
            <v>14285</v>
          </cell>
          <cell r="I83">
            <v>0</v>
          </cell>
          <cell r="J83">
            <v>14285</v>
          </cell>
          <cell r="K83">
            <v>11917</v>
          </cell>
        </row>
        <row r="84">
          <cell r="F84">
            <v>0</v>
          </cell>
          <cell r="G84">
            <v>0</v>
          </cell>
          <cell r="H84">
            <v>0</v>
          </cell>
          <cell r="I84">
            <v>0</v>
          </cell>
          <cell r="J84">
            <v>0</v>
          </cell>
          <cell r="K84">
            <v>0</v>
          </cell>
        </row>
        <row r="85">
          <cell r="F85">
            <v>0</v>
          </cell>
          <cell r="G85">
            <v>0</v>
          </cell>
          <cell r="H85">
            <v>0</v>
          </cell>
          <cell r="I85">
            <v>0</v>
          </cell>
          <cell r="J85">
            <v>0</v>
          </cell>
          <cell r="K85">
            <v>995633</v>
          </cell>
        </row>
        <row r="86">
          <cell r="F86">
            <v>392740</v>
          </cell>
          <cell r="G86">
            <v>0</v>
          </cell>
          <cell r="H86">
            <v>392740</v>
          </cell>
          <cell r="I86">
            <v>0</v>
          </cell>
          <cell r="J86">
            <v>392740</v>
          </cell>
          <cell r="K86">
            <v>392758</v>
          </cell>
        </row>
        <row r="87">
          <cell r="F87">
            <v>58036</v>
          </cell>
          <cell r="G87">
            <v>0</v>
          </cell>
          <cell r="H87">
            <v>58036</v>
          </cell>
          <cell r="I87">
            <v>0</v>
          </cell>
          <cell r="J87">
            <v>58036</v>
          </cell>
          <cell r="K87">
            <v>76046</v>
          </cell>
        </row>
        <row r="88">
          <cell r="F88">
            <v>13770</v>
          </cell>
          <cell r="G88">
            <v>0</v>
          </cell>
          <cell r="H88">
            <v>13770</v>
          </cell>
          <cell r="I88">
            <v>0</v>
          </cell>
          <cell r="J88">
            <v>13770</v>
          </cell>
          <cell r="K88">
            <v>53770</v>
          </cell>
        </row>
        <row r="89">
          <cell r="F89">
            <v>1255993</v>
          </cell>
          <cell r="G89">
            <v>0</v>
          </cell>
          <cell r="H89">
            <v>1255993</v>
          </cell>
          <cell r="I89">
            <v>0</v>
          </cell>
          <cell r="J89">
            <v>1255993</v>
          </cell>
          <cell r="K89">
            <v>0</v>
          </cell>
        </row>
        <row r="90">
          <cell r="F90">
            <v>0</v>
          </cell>
          <cell r="G90">
            <v>0</v>
          </cell>
          <cell r="H90">
            <v>0</v>
          </cell>
          <cell r="I90">
            <v>0</v>
          </cell>
          <cell r="J90">
            <v>0</v>
          </cell>
          <cell r="K90">
            <v>0</v>
          </cell>
        </row>
        <row r="91">
          <cell r="F91">
            <v>1339726</v>
          </cell>
          <cell r="G91">
            <v>0</v>
          </cell>
          <cell r="H91">
            <v>1339726</v>
          </cell>
          <cell r="I91">
            <v>0</v>
          </cell>
          <cell r="J91">
            <v>1339726</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20198</v>
          </cell>
          <cell r="G94">
            <v>0</v>
          </cell>
          <cell r="H94">
            <v>20198</v>
          </cell>
          <cell r="I94">
            <v>0</v>
          </cell>
          <cell r="J94">
            <v>20198</v>
          </cell>
          <cell r="K94">
            <v>10959</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-254</v>
          </cell>
          <cell r="G98">
            <v>0</v>
          </cell>
          <cell r="H98">
            <v>-254</v>
          </cell>
          <cell r="I98">
            <v>0</v>
          </cell>
          <cell r="J98">
            <v>-254</v>
          </cell>
          <cell r="K98">
            <v>154077</v>
          </cell>
        </row>
        <row r="99">
          <cell r="F99">
            <v>23462</v>
          </cell>
          <cell r="G99">
            <v>0</v>
          </cell>
          <cell r="H99">
            <v>23462</v>
          </cell>
          <cell r="I99">
            <v>0</v>
          </cell>
          <cell r="J99">
            <v>23462</v>
          </cell>
          <cell r="K99">
            <v>25649</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-204</v>
          </cell>
          <cell r="G102">
            <v>0</v>
          </cell>
          <cell r="H102">
            <v>-204</v>
          </cell>
          <cell r="I102">
            <v>0</v>
          </cell>
          <cell r="J102">
            <v>-204</v>
          </cell>
          <cell r="K102">
            <v>46640</v>
          </cell>
        </row>
        <row r="103">
          <cell r="F103">
            <v>0</v>
          </cell>
          <cell r="G103">
            <v>0</v>
          </cell>
          <cell r="H103">
            <v>0</v>
          </cell>
          <cell r="I103">
            <v>0</v>
          </cell>
          <cell r="J103">
            <v>0</v>
          </cell>
          <cell r="K103">
            <v>0</v>
          </cell>
        </row>
        <row r="104">
          <cell r="F104">
            <v>5640</v>
          </cell>
          <cell r="G104">
            <v>0</v>
          </cell>
          <cell r="H104">
            <v>5640</v>
          </cell>
          <cell r="I104">
            <v>0</v>
          </cell>
          <cell r="J104">
            <v>5640</v>
          </cell>
          <cell r="K104">
            <v>105186</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26852</v>
          </cell>
          <cell r="G108">
            <v>0</v>
          </cell>
          <cell r="H108">
            <v>26852</v>
          </cell>
          <cell r="I108">
            <v>0</v>
          </cell>
          <cell r="J108">
            <v>26852</v>
          </cell>
          <cell r="K108">
            <v>12787</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3150244</v>
          </cell>
          <cell r="G113">
            <v>0</v>
          </cell>
          <cell r="H113">
            <v>3150244</v>
          </cell>
          <cell r="I113">
            <v>0</v>
          </cell>
          <cell r="J113">
            <v>3150244</v>
          </cell>
          <cell r="K113">
            <v>1885422</v>
          </cell>
        </row>
        <row r="115">
          <cell r="F115">
            <v>0</v>
          </cell>
          <cell r="G115">
            <v>0</v>
          </cell>
          <cell r="H115">
            <v>0</v>
          </cell>
          <cell r="I115">
            <v>0</v>
          </cell>
          <cell r="J115">
            <v>0</v>
          </cell>
          <cell r="K115">
            <v>0</v>
          </cell>
        </row>
        <row r="117">
          <cell r="F117">
            <v>2700000</v>
          </cell>
          <cell r="G117">
            <v>0</v>
          </cell>
          <cell r="H117">
            <v>2700000</v>
          </cell>
          <cell r="I117">
            <v>0</v>
          </cell>
          <cell r="J117">
            <v>2700000</v>
          </cell>
          <cell r="K117">
            <v>2700000</v>
          </cell>
        </row>
        <row r="118">
          <cell r="F118">
            <v>0</v>
          </cell>
          <cell r="G118">
            <v>0</v>
          </cell>
          <cell r="H118">
            <v>0</v>
          </cell>
          <cell r="I118">
            <v>0</v>
          </cell>
          <cell r="J118">
            <v>0</v>
          </cell>
          <cell r="K118">
            <v>0</v>
          </cell>
        </row>
        <row r="119">
          <cell r="F119">
            <v>200000</v>
          </cell>
          <cell r="G119">
            <v>0</v>
          </cell>
          <cell r="H119">
            <v>200000</v>
          </cell>
          <cell r="I119">
            <v>0</v>
          </cell>
          <cell r="J119">
            <v>200000</v>
          </cell>
          <cell r="K119">
            <v>200000</v>
          </cell>
        </row>
        <row r="120">
          <cell r="F120">
            <v>0</v>
          </cell>
          <cell r="G120">
            <v>0</v>
          </cell>
          <cell r="H120">
            <v>0</v>
          </cell>
          <cell r="I120">
            <v>0</v>
          </cell>
          <cell r="J120">
            <v>0</v>
          </cell>
          <cell r="K120">
            <v>0</v>
          </cell>
        </row>
        <row r="121">
          <cell r="F121">
            <v>-100000</v>
          </cell>
          <cell r="G121">
            <v>0</v>
          </cell>
          <cell r="H121">
            <v>-100000</v>
          </cell>
          <cell r="I121">
            <v>0</v>
          </cell>
          <cell r="J121">
            <v>-100000</v>
          </cell>
          <cell r="K121">
            <v>-100000</v>
          </cell>
        </row>
        <row r="122">
          <cell r="F122">
            <v>200000</v>
          </cell>
          <cell r="G122">
            <v>0</v>
          </cell>
          <cell r="H122">
            <v>200000</v>
          </cell>
          <cell r="I122">
            <v>0</v>
          </cell>
          <cell r="J122">
            <v>200000</v>
          </cell>
          <cell r="K122">
            <v>200000</v>
          </cell>
        </row>
        <row r="123">
          <cell r="F123">
            <v>0</v>
          </cell>
          <cell r="G123">
            <v>0</v>
          </cell>
          <cell r="H123">
            <v>0</v>
          </cell>
          <cell r="I123">
            <v>0</v>
          </cell>
          <cell r="J123">
            <v>0</v>
          </cell>
          <cell r="K123">
            <v>0</v>
          </cell>
        </row>
        <row r="124">
          <cell r="F124">
            <v>3000000</v>
          </cell>
          <cell r="G124">
            <v>0</v>
          </cell>
          <cell r="H124">
            <v>3000000</v>
          </cell>
          <cell r="I124">
            <v>0</v>
          </cell>
          <cell r="J124">
            <v>3000000</v>
          </cell>
          <cell r="K124">
            <v>3000000</v>
          </cell>
        </row>
        <row r="126">
          <cell r="F126">
            <v>0</v>
          </cell>
          <cell r="G126">
            <v>0</v>
          </cell>
          <cell r="H126">
            <v>0</v>
          </cell>
          <cell r="I126">
            <v>0</v>
          </cell>
          <cell r="J126">
            <v>0</v>
          </cell>
          <cell r="K126">
            <v>2</v>
          </cell>
        </row>
        <row r="127">
          <cell r="F127">
            <v>0</v>
          </cell>
          <cell r="G127">
            <v>0</v>
          </cell>
          <cell r="H127">
            <v>0</v>
          </cell>
          <cell r="I127">
            <v>0</v>
          </cell>
          <cell r="J127">
            <v>0</v>
          </cell>
          <cell r="K127">
            <v>3228113</v>
          </cell>
        </row>
        <row r="128">
          <cell r="F128">
            <v>0</v>
          </cell>
          <cell r="G128">
            <v>0</v>
          </cell>
          <cell r="H128">
            <v>0</v>
          </cell>
          <cell r="I128">
            <v>0</v>
          </cell>
          <cell r="J128">
            <v>0</v>
          </cell>
          <cell r="K128">
            <v>50952</v>
          </cell>
        </row>
        <row r="129">
          <cell r="F129">
            <v>0</v>
          </cell>
          <cell r="G129">
            <v>0</v>
          </cell>
          <cell r="H129">
            <v>0</v>
          </cell>
          <cell r="I129">
            <v>0</v>
          </cell>
          <cell r="J129">
            <v>0</v>
          </cell>
          <cell r="K129">
            <v>-1</v>
          </cell>
        </row>
        <row r="130">
          <cell r="F130">
            <v>0</v>
          </cell>
          <cell r="G130">
            <v>0</v>
          </cell>
          <cell r="H130">
            <v>0</v>
          </cell>
          <cell r="I130">
            <v>0</v>
          </cell>
          <cell r="J130">
            <v>0</v>
          </cell>
          <cell r="K130">
            <v>-988450</v>
          </cell>
        </row>
        <row r="131">
          <cell r="F131">
            <v>0</v>
          </cell>
          <cell r="G131">
            <v>0</v>
          </cell>
          <cell r="H131">
            <v>0</v>
          </cell>
          <cell r="I131">
            <v>0</v>
          </cell>
          <cell r="J131">
            <v>0</v>
          </cell>
          <cell r="K131">
            <v>497920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-6515840</v>
          </cell>
        </row>
        <row r="135">
          <cell r="F135">
            <v>0</v>
          </cell>
          <cell r="G135">
            <v>0</v>
          </cell>
          <cell r="H135">
            <v>0</v>
          </cell>
          <cell r="I135">
            <v>0</v>
          </cell>
          <cell r="J135">
            <v>0</v>
          </cell>
          <cell r="K135">
            <v>-3268448</v>
          </cell>
        </row>
        <row r="136">
          <cell r="F136">
            <v>0</v>
          </cell>
          <cell r="G136">
            <v>0</v>
          </cell>
          <cell r="H136">
            <v>0</v>
          </cell>
          <cell r="I136">
            <v>0</v>
          </cell>
          <cell r="J136">
            <v>0</v>
          </cell>
          <cell r="K136">
            <v>2268000</v>
          </cell>
        </row>
        <row r="137">
          <cell r="F137">
            <v>0</v>
          </cell>
          <cell r="G137">
            <v>0</v>
          </cell>
          <cell r="H137">
            <v>0</v>
          </cell>
          <cell r="I137">
            <v>0</v>
          </cell>
          <cell r="J137">
            <v>0</v>
          </cell>
          <cell r="K137">
            <v>-1240234</v>
          </cell>
        </row>
        <row r="138">
          <cell r="F138">
            <v>0</v>
          </cell>
          <cell r="G138">
            <v>0</v>
          </cell>
          <cell r="H138">
            <v>0</v>
          </cell>
          <cell r="I138">
            <v>0</v>
          </cell>
          <cell r="J138">
            <v>0</v>
          </cell>
          <cell r="K138">
            <v>2183734</v>
          </cell>
        </row>
        <row r="139">
          <cell r="F139">
            <v>0</v>
          </cell>
          <cell r="G139">
            <v>0</v>
          </cell>
          <cell r="H139">
            <v>0</v>
          </cell>
          <cell r="I139">
            <v>0</v>
          </cell>
          <cell r="J139">
            <v>0</v>
          </cell>
          <cell r="K139">
            <v>3100279</v>
          </cell>
        </row>
        <row r="140">
          <cell r="F140">
            <v>0</v>
          </cell>
          <cell r="G140">
            <v>0</v>
          </cell>
          <cell r="H140">
            <v>0</v>
          </cell>
          <cell r="I140">
            <v>0</v>
          </cell>
          <cell r="J140">
            <v>0</v>
          </cell>
          <cell r="K140">
            <v>2930692</v>
          </cell>
        </row>
        <row r="141">
          <cell r="F141">
            <v>0</v>
          </cell>
          <cell r="G141">
            <v>0</v>
          </cell>
          <cell r="H141">
            <v>0</v>
          </cell>
          <cell r="I141">
            <v>0</v>
          </cell>
          <cell r="J141">
            <v>0</v>
          </cell>
          <cell r="K141">
            <v>1272096</v>
          </cell>
        </row>
        <row r="142">
          <cell r="F142">
            <v>0</v>
          </cell>
          <cell r="G142">
            <v>0</v>
          </cell>
          <cell r="H142">
            <v>0</v>
          </cell>
          <cell r="I142">
            <v>0</v>
          </cell>
          <cell r="J142">
            <v>0</v>
          </cell>
          <cell r="K142">
            <v>-180162</v>
          </cell>
        </row>
        <row r="143">
          <cell r="F143">
            <v>0</v>
          </cell>
          <cell r="G143">
            <v>0</v>
          </cell>
          <cell r="H143">
            <v>0</v>
          </cell>
          <cell r="I143">
            <v>0</v>
          </cell>
          <cell r="J143">
            <v>0</v>
          </cell>
          <cell r="K143">
            <v>-893750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-1019900</v>
          </cell>
        </row>
        <row r="147">
          <cell r="F147">
            <v>0</v>
          </cell>
          <cell r="G147">
            <v>0</v>
          </cell>
          <cell r="H147">
            <v>0</v>
          </cell>
          <cell r="I147">
            <v>0</v>
          </cell>
          <cell r="J147">
            <v>0</v>
          </cell>
          <cell r="K147">
            <v>-1425000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3</v>
          </cell>
          <cell r="G150">
            <v>0</v>
          </cell>
          <cell r="H150">
            <v>3</v>
          </cell>
          <cell r="I150">
            <v>0</v>
          </cell>
          <cell r="J150">
            <v>3</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3</v>
          </cell>
          <cell r="G155">
            <v>0</v>
          </cell>
          <cell r="H155">
            <v>3</v>
          </cell>
          <cell r="I155">
            <v>0</v>
          </cell>
          <cell r="J155">
            <v>3</v>
          </cell>
          <cell r="K155">
            <v>3</v>
          </cell>
        </row>
        <row r="157">
          <cell r="F157">
            <v>4950</v>
          </cell>
          <cell r="G157">
            <v>0</v>
          </cell>
          <cell r="H157">
            <v>4950</v>
          </cell>
          <cell r="I157">
            <v>0</v>
          </cell>
          <cell r="J157">
            <v>4950</v>
          </cell>
          <cell r="K157">
            <v>0</v>
          </cell>
        </row>
        <row r="158">
          <cell r="F158">
            <v>0</v>
          </cell>
          <cell r="G158">
            <v>0</v>
          </cell>
          <cell r="H158">
            <v>0</v>
          </cell>
          <cell r="I158">
            <v>0</v>
          </cell>
          <cell r="J158">
            <v>0</v>
          </cell>
          <cell r="K158">
            <v>0</v>
          </cell>
        </row>
        <row r="159">
          <cell r="F159">
            <v>0</v>
          </cell>
          <cell r="G159">
            <v>0</v>
          </cell>
          <cell r="H159">
            <v>0</v>
          </cell>
          <cell r="I159">
            <v>0</v>
          </cell>
          <cell r="J159">
            <v>0</v>
          </cell>
          <cell r="K159">
            <v>0</v>
          </cell>
        </row>
        <row r="160">
          <cell r="F160">
            <v>4950</v>
          </cell>
          <cell r="G160">
            <v>0</v>
          </cell>
          <cell r="H160">
            <v>4950</v>
          </cell>
          <cell r="I160">
            <v>0</v>
          </cell>
          <cell r="J160">
            <v>4950</v>
          </cell>
          <cell r="K160">
            <v>0</v>
          </cell>
        </row>
        <row r="162">
          <cell r="F162">
            <v>-161260</v>
          </cell>
          <cell r="G162">
            <v>0</v>
          </cell>
          <cell r="H162">
            <v>-161260</v>
          </cell>
          <cell r="I162">
            <v>0</v>
          </cell>
          <cell r="J162">
            <v>-161260</v>
          </cell>
          <cell r="K162">
            <v>-83318</v>
          </cell>
        </row>
        <row r="163">
          <cell r="F163">
            <v>-28296</v>
          </cell>
          <cell r="G163">
            <v>0</v>
          </cell>
          <cell r="H163">
            <v>-28296</v>
          </cell>
          <cell r="I163">
            <v>0</v>
          </cell>
          <cell r="J163">
            <v>-28296</v>
          </cell>
          <cell r="K163">
            <v>-13331</v>
          </cell>
        </row>
        <row r="164">
          <cell r="F164">
            <v>-15596</v>
          </cell>
          <cell r="G164">
            <v>0</v>
          </cell>
          <cell r="H164">
            <v>-15596</v>
          </cell>
          <cell r="I164">
            <v>0</v>
          </cell>
          <cell r="J164">
            <v>-15596</v>
          </cell>
          <cell r="K164">
            <v>0</v>
          </cell>
        </row>
        <row r="165">
          <cell r="F165">
            <v>-200404</v>
          </cell>
          <cell r="G165">
            <v>0</v>
          </cell>
          <cell r="H165">
            <v>-200404</v>
          </cell>
          <cell r="I165">
            <v>0</v>
          </cell>
          <cell r="J165">
            <v>-200404</v>
          </cell>
          <cell r="K165">
            <v>-130442</v>
          </cell>
        </row>
        <row r="166">
          <cell r="F166">
            <v>-35174</v>
          </cell>
          <cell r="G166">
            <v>0</v>
          </cell>
          <cell r="H166">
            <v>-35174</v>
          </cell>
          <cell r="I166">
            <v>0</v>
          </cell>
          <cell r="J166">
            <v>-35174</v>
          </cell>
          <cell r="K166">
            <v>-20871</v>
          </cell>
        </row>
        <row r="167">
          <cell r="F167">
            <v>-19428</v>
          </cell>
          <cell r="G167">
            <v>0</v>
          </cell>
          <cell r="H167">
            <v>-19428</v>
          </cell>
          <cell r="I167">
            <v>0</v>
          </cell>
          <cell r="J167">
            <v>-19428</v>
          </cell>
          <cell r="K167">
            <v>0</v>
          </cell>
        </row>
        <row r="168">
          <cell r="F168">
            <v>-132731</v>
          </cell>
          <cell r="G168">
            <v>0</v>
          </cell>
          <cell r="H168">
            <v>-132731</v>
          </cell>
          <cell r="I168">
            <v>0</v>
          </cell>
          <cell r="J168">
            <v>-132731</v>
          </cell>
          <cell r="K168">
            <v>-94616</v>
          </cell>
        </row>
        <row r="169">
          <cell r="F169">
            <v>-23293</v>
          </cell>
          <cell r="G169">
            <v>0</v>
          </cell>
          <cell r="H169">
            <v>-23293</v>
          </cell>
          <cell r="I169">
            <v>0</v>
          </cell>
          <cell r="J169">
            <v>-23293</v>
          </cell>
          <cell r="K169">
            <v>-15139</v>
          </cell>
        </row>
        <row r="170">
          <cell r="F170">
            <v>-12851</v>
          </cell>
          <cell r="G170">
            <v>0</v>
          </cell>
          <cell r="H170">
            <v>-12851</v>
          </cell>
          <cell r="I170">
            <v>0</v>
          </cell>
          <cell r="J170">
            <v>-12851</v>
          </cell>
          <cell r="K170">
            <v>0</v>
          </cell>
        </row>
        <row r="171">
          <cell r="F171">
            <v>-629033</v>
          </cell>
          <cell r="G171">
            <v>0</v>
          </cell>
          <cell r="H171">
            <v>-629033</v>
          </cell>
          <cell r="I171">
            <v>0</v>
          </cell>
          <cell r="J171">
            <v>-629033</v>
          </cell>
          <cell r="K171">
            <v>-357717</v>
          </cell>
        </row>
        <row r="173">
          <cell r="F173">
            <v>-18941</v>
          </cell>
          <cell r="G173">
            <v>0</v>
          </cell>
          <cell r="H173">
            <v>-18941</v>
          </cell>
          <cell r="I173">
            <v>0</v>
          </cell>
          <cell r="J173">
            <v>-18941</v>
          </cell>
          <cell r="K173">
            <v>-10663</v>
          </cell>
        </row>
        <row r="174">
          <cell r="F174">
            <v>-23539</v>
          </cell>
          <cell r="G174">
            <v>0</v>
          </cell>
          <cell r="H174">
            <v>-23539</v>
          </cell>
          <cell r="I174">
            <v>0</v>
          </cell>
          <cell r="J174">
            <v>-23539</v>
          </cell>
          <cell r="K174">
            <v>-16693</v>
          </cell>
        </row>
        <row r="175">
          <cell r="F175">
            <v>-15590</v>
          </cell>
          <cell r="G175">
            <v>0</v>
          </cell>
          <cell r="H175">
            <v>-15590</v>
          </cell>
          <cell r="I175">
            <v>0</v>
          </cell>
          <cell r="J175">
            <v>-15590</v>
          </cell>
          <cell r="K175">
            <v>-12108</v>
          </cell>
        </row>
        <row r="176">
          <cell r="F176">
            <v>-58070</v>
          </cell>
          <cell r="G176">
            <v>0</v>
          </cell>
          <cell r="H176">
            <v>-58070</v>
          </cell>
          <cell r="I176">
            <v>0</v>
          </cell>
          <cell r="J176">
            <v>-58070</v>
          </cell>
          <cell r="K176">
            <v>-39464</v>
          </cell>
        </row>
        <row r="178">
          <cell r="F178">
            <v>-31605</v>
          </cell>
          <cell r="G178">
            <v>0</v>
          </cell>
          <cell r="H178">
            <v>-31605</v>
          </cell>
          <cell r="I178">
            <v>0</v>
          </cell>
          <cell r="J178">
            <v>-31605</v>
          </cell>
          <cell r="K178">
            <v>-19738</v>
          </cell>
        </row>
        <row r="179">
          <cell r="F179">
            <v>-46076</v>
          </cell>
          <cell r="G179">
            <v>0</v>
          </cell>
          <cell r="H179">
            <v>-46076</v>
          </cell>
          <cell r="I179">
            <v>0</v>
          </cell>
          <cell r="J179">
            <v>-46076</v>
          </cell>
          <cell r="K179">
            <v>-30512</v>
          </cell>
        </row>
        <row r="180">
          <cell r="F180">
            <v>-31791</v>
          </cell>
          <cell r="G180">
            <v>0</v>
          </cell>
          <cell r="H180">
            <v>-31791</v>
          </cell>
          <cell r="I180">
            <v>0</v>
          </cell>
          <cell r="J180">
            <v>-31791</v>
          </cell>
          <cell r="K180">
            <v>-23341</v>
          </cell>
        </row>
        <row r="181">
          <cell r="F181">
            <v>-109472</v>
          </cell>
          <cell r="G181">
            <v>0</v>
          </cell>
          <cell r="H181">
            <v>-109472</v>
          </cell>
          <cell r="I181">
            <v>0</v>
          </cell>
          <cell r="J181">
            <v>-109472</v>
          </cell>
          <cell r="K181">
            <v>-73591</v>
          </cell>
        </row>
        <row r="183">
          <cell r="F183">
            <v>-72483</v>
          </cell>
          <cell r="G183">
            <v>0</v>
          </cell>
          <cell r="H183">
            <v>-72483</v>
          </cell>
          <cell r="I183">
            <v>0</v>
          </cell>
          <cell r="J183">
            <v>-72483</v>
          </cell>
          <cell r="K183">
            <v>-67382</v>
          </cell>
        </row>
        <row r="184">
          <cell r="F184">
            <v>-35633</v>
          </cell>
          <cell r="G184">
            <v>0</v>
          </cell>
          <cell r="H184">
            <v>-35633</v>
          </cell>
          <cell r="I184">
            <v>0</v>
          </cell>
          <cell r="J184">
            <v>-35633</v>
          </cell>
          <cell r="K184">
            <v>-64</v>
          </cell>
        </row>
        <row r="185">
          <cell r="F185">
            <v>-104867</v>
          </cell>
          <cell r="G185">
            <v>0</v>
          </cell>
          <cell r="H185">
            <v>-104867</v>
          </cell>
          <cell r="I185">
            <v>0</v>
          </cell>
          <cell r="J185">
            <v>-104867</v>
          </cell>
          <cell r="K185">
            <v>-103189</v>
          </cell>
        </row>
        <row r="186">
          <cell r="F186">
            <v>-52978</v>
          </cell>
          <cell r="G186">
            <v>0</v>
          </cell>
          <cell r="H186">
            <v>-52978</v>
          </cell>
          <cell r="I186">
            <v>0</v>
          </cell>
          <cell r="J186">
            <v>-52978</v>
          </cell>
          <cell r="K186">
            <v>-106</v>
          </cell>
        </row>
        <row r="187">
          <cell r="F187">
            <v>-72367</v>
          </cell>
          <cell r="G187">
            <v>0</v>
          </cell>
          <cell r="H187">
            <v>-72367</v>
          </cell>
          <cell r="I187">
            <v>0</v>
          </cell>
          <cell r="J187">
            <v>-72367</v>
          </cell>
          <cell r="K187">
            <v>-79386</v>
          </cell>
        </row>
        <row r="188">
          <cell r="F188">
            <v>-36637</v>
          </cell>
          <cell r="G188">
            <v>0</v>
          </cell>
          <cell r="H188">
            <v>-36637</v>
          </cell>
          <cell r="I188">
            <v>0</v>
          </cell>
          <cell r="J188">
            <v>-36637</v>
          </cell>
          <cell r="K188">
            <v>-76</v>
          </cell>
        </row>
        <row r="189">
          <cell r="F189">
            <v>-374965</v>
          </cell>
          <cell r="G189">
            <v>0</v>
          </cell>
          <cell r="H189">
            <v>-374965</v>
          </cell>
          <cell r="I189">
            <v>0</v>
          </cell>
          <cell r="J189">
            <v>-374965</v>
          </cell>
          <cell r="K189">
            <v>-250203</v>
          </cell>
        </row>
        <row r="191">
          <cell r="F191">
            <v>0</v>
          </cell>
          <cell r="G191">
            <v>0</v>
          </cell>
          <cell r="H191">
            <v>0</v>
          </cell>
          <cell r="I191">
            <v>0</v>
          </cell>
          <cell r="J191">
            <v>0</v>
          </cell>
          <cell r="K191">
            <v>0</v>
          </cell>
        </row>
        <row r="193">
          <cell r="F193">
            <v>-32769</v>
          </cell>
          <cell r="G193">
            <v>0</v>
          </cell>
          <cell r="H193">
            <v>-32769</v>
          </cell>
          <cell r="I193">
            <v>0</v>
          </cell>
          <cell r="J193">
            <v>-32769</v>
          </cell>
          <cell r="K193">
            <v>-29341</v>
          </cell>
        </row>
        <row r="194">
          <cell r="F194">
            <v>-43881</v>
          </cell>
          <cell r="G194">
            <v>0</v>
          </cell>
          <cell r="H194">
            <v>-43881</v>
          </cell>
          <cell r="I194">
            <v>0</v>
          </cell>
          <cell r="J194">
            <v>-43881</v>
          </cell>
          <cell r="K194">
            <v>-42383</v>
          </cell>
        </row>
        <row r="195">
          <cell r="F195">
            <v>-34008</v>
          </cell>
          <cell r="G195">
            <v>0</v>
          </cell>
          <cell r="H195">
            <v>-34008</v>
          </cell>
          <cell r="I195">
            <v>0</v>
          </cell>
          <cell r="J195">
            <v>-34008</v>
          </cell>
          <cell r="K195">
            <v>-33202</v>
          </cell>
        </row>
        <row r="196">
          <cell r="F196">
            <v>-110658</v>
          </cell>
          <cell r="G196">
            <v>0</v>
          </cell>
          <cell r="H196">
            <v>-110658</v>
          </cell>
          <cell r="I196">
            <v>0</v>
          </cell>
          <cell r="J196">
            <v>-110658</v>
          </cell>
          <cell r="K196">
            <v>-104926</v>
          </cell>
        </row>
        <row r="198">
          <cell r="F198">
            <v>0</v>
          </cell>
          <cell r="G198">
            <v>0</v>
          </cell>
          <cell r="H198">
            <v>0</v>
          </cell>
          <cell r="I198">
            <v>0</v>
          </cell>
          <cell r="J198">
            <v>0</v>
          </cell>
          <cell r="K198">
            <v>-1241</v>
          </cell>
        </row>
        <row r="199">
          <cell r="F199">
            <v>0</v>
          </cell>
          <cell r="G199">
            <v>0</v>
          </cell>
          <cell r="H199">
            <v>0</v>
          </cell>
          <cell r="I199">
            <v>0</v>
          </cell>
          <cell r="J199">
            <v>0</v>
          </cell>
          <cell r="K199">
            <v>0</v>
          </cell>
        </row>
        <row r="200">
          <cell r="F200">
            <v>221</v>
          </cell>
          <cell r="G200">
            <v>0</v>
          </cell>
          <cell r="H200">
            <v>221</v>
          </cell>
          <cell r="I200">
            <v>0</v>
          </cell>
          <cell r="J200">
            <v>221</v>
          </cell>
          <cell r="K200">
            <v>-2</v>
          </cell>
        </row>
        <row r="201">
          <cell r="F201">
            <v>351</v>
          </cell>
          <cell r="G201">
            <v>0</v>
          </cell>
          <cell r="H201">
            <v>351</v>
          </cell>
          <cell r="I201">
            <v>0</v>
          </cell>
          <cell r="J201">
            <v>351</v>
          </cell>
          <cell r="K201">
            <v>-225</v>
          </cell>
        </row>
        <row r="202">
          <cell r="F202">
            <v>-167</v>
          </cell>
          <cell r="G202">
            <v>0</v>
          </cell>
          <cell r="H202">
            <v>-167</v>
          </cell>
          <cell r="I202">
            <v>0</v>
          </cell>
          <cell r="J202">
            <v>-167</v>
          </cell>
          <cell r="K202">
            <v>-1775</v>
          </cell>
        </row>
        <row r="203">
          <cell r="F203">
            <v>-412</v>
          </cell>
          <cell r="G203">
            <v>0</v>
          </cell>
          <cell r="H203">
            <v>-412</v>
          </cell>
          <cell r="I203">
            <v>0</v>
          </cell>
          <cell r="J203">
            <v>-412</v>
          </cell>
          <cell r="K203">
            <v>-316</v>
          </cell>
        </row>
        <row r="204">
          <cell r="F204">
            <v>0</v>
          </cell>
          <cell r="G204">
            <v>0</v>
          </cell>
          <cell r="H204">
            <v>0</v>
          </cell>
          <cell r="I204">
            <v>0</v>
          </cell>
          <cell r="J204">
            <v>0</v>
          </cell>
          <cell r="K204">
            <v>-402</v>
          </cell>
        </row>
        <row r="205">
          <cell r="F205">
            <v>-1</v>
          </cell>
          <cell r="G205">
            <v>0</v>
          </cell>
          <cell r="H205">
            <v>-1</v>
          </cell>
          <cell r="I205">
            <v>0</v>
          </cell>
          <cell r="J205">
            <v>-1</v>
          </cell>
          <cell r="K205">
            <v>-1470</v>
          </cell>
        </row>
        <row r="206">
          <cell r="F206">
            <v>0</v>
          </cell>
          <cell r="G206">
            <v>0</v>
          </cell>
          <cell r="H206">
            <v>0</v>
          </cell>
          <cell r="I206">
            <v>0</v>
          </cell>
          <cell r="J206">
            <v>0</v>
          </cell>
          <cell r="K206">
            <v>-685</v>
          </cell>
        </row>
        <row r="207">
          <cell r="F207">
            <v>-855</v>
          </cell>
          <cell r="G207">
            <v>0</v>
          </cell>
          <cell r="H207">
            <v>-855</v>
          </cell>
          <cell r="I207">
            <v>0</v>
          </cell>
          <cell r="J207">
            <v>-855</v>
          </cell>
          <cell r="K207">
            <v>-3190</v>
          </cell>
        </row>
        <row r="208">
          <cell r="F208">
            <v>0</v>
          </cell>
          <cell r="G208">
            <v>0</v>
          </cell>
          <cell r="H208">
            <v>0</v>
          </cell>
          <cell r="I208">
            <v>0</v>
          </cell>
          <cell r="J208">
            <v>0</v>
          </cell>
          <cell r="K208">
            <v>-157</v>
          </cell>
        </row>
        <row r="209">
          <cell r="F209">
            <v>-617</v>
          </cell>
          <cell r="G209">
            <v>0</v>
          </cell>
          <cell r="H209">
            <v>-617</v>
          </cell>
          <cell r="I209">
            <v>0</v>
          </cell>
          <cell r="J209">
            <v>-617</v>
          </cell>
          <cell r="K209">
            <v>-818</v>
          </cell>
        </row>
        <row r="210">
          <cell r="F210">
            <v>0</v>
          </cell>
          <cell r="G210">
            <v>0</v>
          </cell>
          <cell r="H210">
            <v>0</v>
          </cell>
          <cell r="I210">
            <v>0</v>
          </cell>
          <cell r="J210">
            <v>0</v>
          </cell>
          <cell r="K210">
            <v>0</v>
          </cell>
        </row>
        <row r="211">
          <cell r="F211">
            <v>-435</v>
          </cell>
          <cell r="G211">
            <v>0</v>
          </cell>
          <cell r="H211">
            <v>-435</v>
          </cell>
          <cell r="I211">
            <v>0</v>
          </cell>
          <cell r="J211">
            <v>-435</v>
          </cell>
          <cell r="K211">
            <v>-1565</v>
          </cell>
        </row>
        <row r="212">
          <cell r="F212">
            <v>0</v>
          </cell>
          <cell r="G212">
            <v>0</v>
          </cell>
          <cell r="H212">
            <v>0</v>
          </cell>
          <cell r="I212">
            <v>0</v>
          </cell>
          <cell r="J212">
            <v>0</v>
          </cell>
          <cell r="K212">
            <v>-252</v>
          </cell>
        </row>
        <row r="213">
          <cell r="F213">
            <v>-1896</v>
          </cell>
          <cell r="G213">
            <v>0</v>
          </cell>
          <cell r="H213">
            <v>-1896</v>
          </cell>
          <cell r="I213">
            <v>0</v>
          </cell>
          <cell r="J213">
            <v>-1896</v>
          </cell>
          <cell r="K213">
            <v>-4042</v>
          </cell>
        </row>
        <row r="214">
          <cell r="F214">
            <v>0</v>
          </cell>
          <cell r="G214">
            <v>0</v>
          </cell>
          <cell r="H214">
            <v>0</v>
          </cell>
          <cell r="I214">
            <v>0</v>
          </cell>
          <cell r="J214">
            <v>0</v>
          </cell>
          <cell r="K214">
            <v>-2193</v>
          </cell>
        </row>
        <row r="215">
          <cell r="F215">
            <v>0</v>
          </cell>
          <cell r="G215">
            <v>0</v>
          </cell>
          <cell r="H215">
            <v>0</v>
          </cell>
          <cell r="I215">
            <v>0</v>
          </cell>
          <cell r="J215">
            <v>0</v>
          </cell>
          <cell r="K215">
            <v>-1238</v>
          </cell>
        </row>
        <row r="216">
          <cell r="F216">
            <v>99</v>
          </cell>
          <cell r="G216">
            <v>0</v>
          </cell>
          <cell r="H216">
            <v>99</v>
          </cell>
          <cell r="I216">
            <v>0</v>
          </cell>
          <cell r="J216">
            <v>99</v>
          </cell>
          <cell r="K216">
            <v>-1143</v>
          </cell>
        </row>
        <row r="217">
          <cell r="F217">
            <v>1</v>
          </cell>
          <cell r="G217">
            <v>0</v>
          </cell>
          <cell r="H217">
            <v>1</v>
          </cell>
          <cell r="I217">
            <v>0</v>
          </cell>
          <cell r="J217">
            <v>1</v>
          </cell>
          <cell r="K217">
            <v>-245</v>
          </cell>
        </row>
        <row r="218">
          <cell r="F218">
            <v>-3682</v>
          </cell>
          <cell r="G218">
            <v>0</v>
          </cell>
          <cell r="H218">
            <v>-3682</v>
          </cell>
          <cell r="I218">
            <v>0</v>
          </cell>
          <cell r="J218">
            <v>-3682</v>
          </cell>
          <cell r="K218">
            <v>-800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1</v>
          </cell>
          <cell r="G222">
            <v>0</v>
          </cell>
          <cell r="H222">
            <v>1</v>
          </cell>
          <cell r="I222">
            <v>0</v>
          </cell>
          <cell r="J222">
            <v>1</v>
          </cell>
          <cell r="K222">
            <v>0</v>
          </cell>
        </row>
        <row r="223">
          <cell r="F223">
            <v>-7392</v>
          </cell>
          <cell r="G223">
            <v>0</v>
          </cell>
          <cell r="H223">
            <v>-7392</v>
          </cell>
          <cell r="I223">
            <v>0</v>
          </cell>
          <cell r="J223">
            <v>-7392</v>
          </cell>
          <cell r="K223">
            <v>-21759</v>
          </cell>
        </row>
        <row r="225">
          <cell r="F225">
            <v>-516</v>
          </cell>
          <cell r="G225">
            <v>0</v>
          </cell>
          <cell r="H225">
            <v>-516</v>
          </cell>
          <cell r="I225">
            <v>0</v>
          </cell>
          <cell r="J225">
            <v>-516</v>
          </cell>
          <cell r="K225">
            <v>-516</v>
          </cell>
        </row>
        <row r="226">
          <cell r="F226">
            <v>-14381</v>
          </cell>
          <cell r="G226">
            <v>0</v>
          </cell>
          <cell r="H226">
            <v>-14381</v>
          </cell>
          <cell r="I226">
            <v>0</v>
          </cell>
          <cell r="J226">
            <v>-14381</v>
          </cell>
          <cell r="K226">
            <v>0</v>
          </cell>
        </row>
        <row r="227">
          <cell r="F227">
            <v>0</v>
          </cell>
          <cell r="G227">
            <v>0</v>
          </cell>
          <cell r="H227">
            <v>0</v>
          </cell>
          <cell r="I227">
            <v>0</v>
          </cell>
          <cell r="J227">
            <v>0</v>
          </cell>
          <cell r="K227">
            <v>-88988</v>
          </cell>
        </row>
        <row r="228">
          <cell r="F228">
            <v>0</v>
          </cell>
          <cell r="G228">
            <v>0</v>
          </cell>
          <cell r="H228">
            <v>0</v>
          </cell>
          <cell r="I228">
            <v>0</v>
          </cell>
          <cell r="J228">
            <v>0</v>
          </cell>
          <cell r="K228">
            <v>-7758</v>
          </cell>
        </row>
        <row r="229">
          <cell r="F229">
            <v>0</v>
          </cell>
          <cell r="G229">
            <v>0</v>
          </cell>
          <cell r="H229">
            <v>0</v>
          </cell>
          <cell r="I229">
            <v>0</v>
          </cell>
          <cell r="J229">
            <v>0</v>
          </cell>
          <cell r="K229">
            <v>-1406</v>
          </cell>
        </row>
        <row r="230">
          <cell r="F230">
            <v>-220</v>
          </cell>
          <cell r="G230">
            <v>0</v>
          </cell>
          <cell r="H230">
            <v>-220</v>
          </cell>
          <cell r="I230">
            <v>0</v>
          </cell>
          <cell r="J230">
            <v>-220</v>
          </cell>
          <cell r="K230">
            <v>0</v>
          </cell>
        </row>
        <row r="231">
          <cell r="F231">
            <v>0</v>
          </cell>
          <cell r="G231">
            <v>0</v>
          </cell>
          <cell r="H231">
            <v>0</v>
          </cell>
          <cell r="I231">
            <v>0</v>
          </cell>
          <cell r="J231">
            <v>0</v>
          </cell>
          <cell r="K231">
            <v>-11095</v>
          </cell>
        </row>
        <row r="232">
          <cell r="F232">
            <v>0</v>
          </cell>
          <cell r="G232">
            <v>0</v>
          </cell>
          <cell r="H232">
            <v>0</v>
          </cell>
          <cell r="I232">
            <v>0</v>
          </cell>
          <cell r="J232">
            <v>0</v>
          </cell>
          <cell r="K232">
            <v>-1750</v>
          </cell>
        </row>
        <row r="233">
          <cell r="F233">
            <v>0</v>
          </cell>
          <cell r="G233">
            <v>0</v>
          </cell>
          <cell r="H233">
            <v>0</v>
          </cell>
          <cell r="I233">
            <v>0</v>
          </cell>
          <cell r="J233">
            <v>0</v>
          </cell>
          <cell r="K233">
            <v>-2505</v>
          </cell>
        </row>
        <row r="234">
          <cell r="F234">
            <v>0</v>
          </cell>
          <cell r="G234">
            <v>0</v>
          </cell>
          <cell r="H234">
            <v>0</v>
          </cell>
          <cell r="I234">
            <v>0</v>
          </cell>
          <cell r="J234">
            <v>0</v>
          </cell>
          <cell r="K234">
            <v>-9186</v>
          </cell>
        </row>
        <row r="235">
          <cell r="F235">
            <v>0</v>
          </cell>
          <cell r="G235">
            <v>0</v>
          </cell>
          <cell r="H235">
            <v>0</v>
          </cell>
          <cell r="I235">
            <v>0</v>
          </cell>
          <cell r="J235">
            <v>0</v>
          </cell>
          <cell r="K235">
            <v>-4284</v>
          </cell>
        </row>
        <row r="236">
          <cell r="F236">
            <v>-5344</v>
          </cell>
          <cell r="G236">
            <v>0</v>
          </cell>
          <cell r="H236">
            <v>-5344</v>
          </cell>
          <cell r="I236">
            <v>0</v>
          </cell>
          <cell r="J236">
            <v>-5344</v>
          </cell>
          <cell r="K236">
            <v>-19941</v>
          </cell>
        </row>
        <row r="237">
          <cell r="F237">
            <v>0</v>
          </cell>
          <cell r="G237">
            <v>0</v>
          </cell>
          <cell r="H237">
            <v>0</v>
          </cell>
          <cell r="I237">
            <v>0</v>
          </cell>
          <cell r="J237">
            <v>0</v>
          </cell>
          <cell r="K237">
            <v>-984</v>
          </cell>
        </row>
        <row r="238">
          <cell r="F238">
            <v>-3531</v>
          </cell>
          <cell r="G238">
            <v>0</v>
          </cell>
          <cell r="H238">
            <v>-3531</v>
          </cell>
          <cell r="I238">
            <v>0</v>
          </cell>
          <cell r="J238">
            <v>-3531</v>
          </cell>
          <cell r="K238">
            <v>-5113</v>
          </cell>
        </row>
        <row r="239">
          <cell r="F239">
            <v>0</v>
          </cell>
          <cell r="G239">
            <v>0</v>
          </cell>
          <cell r="H239">
            <v>0</v>
          </cell>
          <cell r="I239">
            <v>0</v>
          </cell>
          <cell r="J239">
            <v>0</v>
          </cell>
          <cell r="K239">
            <v>0</v>
          </cell>
        </row>
        <row r="240">
          <cell r="F240">
            <v>-1913</v>
          </cell>
          <cell r="G240">
            <v>0</v>
          </cell>
          <cell r="H240">
            <v>-1913</v>
          </cell>
          <cell r="I240">
            <v>0</v>
          </cell>
          <cell r="J240">
            <v>-1913</v>
          </cell>
          <cell r="K240">
            <v>-9781</v>
          </cell>
        </row>
        <row r="241">
          <cell r="F241">
            <v>0</v>
          </cell>
          <cell r="G241">
            <v>0</v>
          </cell>
          <cell r="H241">
            <v>0</v>
          </cell>
          <cell r="I241">
            <v>0</v>
          </cell>
          <cell r="J241">
            <v>0</v>
          </cell>
          <cell r="K241">
            <v>-1577</v>
          </cell>
        </row>
        <row r="242">
          <cell r="F242">
            <v>-8003</v>
          </cell>
          <cell r="G242">
            <v>0</v>
          </cell>
          <cell r="H242">
            <v>-8003</v>
          </cell>
          <cell r="I242">
            <v>0</v>
          </cell>
          <cell r="J242">
            <v>-8003</v>
          </cell>
          <cell r="K242">
            <v>-25263</v>
          </cell>
        </row>
        <row r="243">
          <cell r="F243">
            <v>0</v>
          </cell>
          <cell r="G243">
            <v>0</v>
          </cell>
          <cell r="H243">
            <v>0</v>
          </cell>
          <cell r="I243">
            <v>0</v>
          </cell>
          <cell r="J243">
            <v>0</v>
          </cell>
          <cell r="K243">
            <v>-13706</v>
          </cell>
        </row>
        <row r="244">
          <cell r="F244">
            <v>0</v>
          </cell>
          <cell r="G244">
            <v>0</v>
          </cell>
          <cell r="H244">
            <v>0</v>
          </cell>
          <cell r="I244">
            <v>0</v>
          </cell>
          <cell r="J244">
            <v>0</v>
          </cell>
          <cell r="K244">
            <v>-7737</v>
          </cell>
        </row>
        <row r="245">
          <cell r="F245">
            <v>438</v>
          </cell>
          <cell r="G245">
            <v>0</v>
          </cell>
          <cell r="H245">
            <v>438</v>
          </cell>
          <cell r="I245">
            <v>0</v>
          </cell>
          <cell r="J245">
            <v>438</v>
          </cell>
          <cell r="K245">
            <v>-7144</v>
          </cell>
        </row>
        <row r="246">
          <cell r="F246">
            <v>0</v>
          </cell>
          <cell r="G246">
            <v>0</v>
          </cell>
          <cell r="H246">
            <v>0</v>
          </cell>
          <cell r="I246">
            <v>0</v>
          </cell>
          <cell r="J246">
            <v>0</v>
          </cell>
          <cell r="K246">
            <v>-1530</v>
          </cell>
        </row>
        <row r="247">
          <cell r="F247">
            <v>-19712</v>
          </cell>
          <cell r="G247">
            <v>0</v>
          </cell>
          <cell r="H247">
            <v>-19712</v>
          </cell>
          <cell r="I247">
            <v>0</v>
          </cell>
          <cell r="J247">
            <v>-19712</v>
          </cell>
          <cell r="K247">
            <v>-5000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0</v>
          </cell>
          <cell r="G253">
            <v>0</v>
          </cell>
          <cell r="H253">
            <v>0</v>
          </cell>
          <cell r="I253">
            <v>0</v>
          </cell>
          <cell r="J253">
            <v>0</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-59731</v>
          </cell>
        </row>
        <row r="258">
          <cell r="F258">
            <v>0</v>
          </cell>
          <cell r="G258">
            <v>0</v>
          </cell>
          <cell r="H258">
            <v>0</v>
          </cell>
          <cell r="I258">
            <v>0</v>
          </cell>
          <cell r="J258">
            <v>0</v>
          </cell>
          <cell r="K258">
            <v>0</v>
          </cell>
        </row>
        <row r="259">
          <cell r="F259">
            <v>-198646</v>
          </cell>
          <cell r="G259">
            <v>0</v>
          </cell>
          <cell r="H259">
            <v>-198646</v>
          </cell>
          <cell r="I259">
            <v>0</v>
          </cell>
          <cell r="J259">
            <v>-198646</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-650</v>
          </cell>
          <cell r="G266">
            <v>0</v>
          </cell>
          <cell r="H266">
            <v>-650</v>
          </cell>
          <cell r="I266">
            <v>0</v>
          </cell>
          <cell r="J266">
            <v>-650</v>
          </cell>
          <cell r="K266">
            <v>0</v>
          </cell>
        </row>
        <row r="267">
          <cell r="F267">
            <v>0</v>
          </cell>
          <cell r="G267">
            <v>0</v>
          </cell>
          <cell r="H267">
            <v>0</v>
          </cell>
          <cell r="I267">
            <v>0</v>
          </cell>
          <cell r="J267">
            <v>0</v>
          </cell>
          <cell r="K267">
            <v>0</v>
          </cell>
        </row>
        <row r="268">
          <cell r="F268">
            <v>-1479</v>
          </cell>
          <cell r="G268">
            <v>0</v>
          </cell>
          <cell r="H268">
            <v>-1479</v>
          </cell>
          <cell r="I268">
            <v>0</v>
          </cell>
          <cell r="J268">
            <v>-1479</v>
          </cell>
          <cell r="K268">
            <v>0</v>
          </cell>
        </row>
        <row r="269">
          <cell r="F269">
            <v>398</v>
          </cell>
          <cell r="G269">
            <v>0</v>
          </cell>
          <cell r="H269">
            <v>398</v>
          </cell>
          <cell r="I269">
            <v>0</v>
          </cell>
          <cell r="J269">
            <v>398</v>
          </cell>
          <cell r="K269">
            <v>0</v>
          </cell>
        </row>
        <row r="270">
          <cell r="F270">
            <v>-325</v>
          </cell>
          <cell r="G270">
            <v>0</v>
          </cell>
          <cell r="H270">
            <v>-325</v>
          </cell>
          <cell r="I270">
            <v>0</v>
          </cell>
          <cell r="J270">
            <v>-325</v>
          </cell>
          <cell r="K270">
            <v>0</v>
          </cell>
        </row>
        <row r="271">
          <cell r="F271">
            <v>-200</v>
          </cell>
          <cell r="G271">
            <v>0</v>
          </cell>
          <cell r="H271">
            <v>-200</v>
          </cell>
          <cell r="I271">
            <v>0</v>
          </cell>
          <cell r="J271">
            <v>-200</v>
          </cell>
          <cell r="K271">
            <v>0</v>
          </cell>
        </row>
        <row r="272">
          <cell r="F272">
            <v>-2898</v>
          </cell>
          <cell r="G272">
            <v>0</v>
          </cell>
          <cell r="H272">
            <v>-2898</v>
          </cell>
          <cell r="I272">
            <v>0</v>
          </cell>
          <cell r="J272">
            <v>-2898</v>
          </cell>
          <cell r="K272">
            <v>0</v>
          </cell>
        </row>
        <row r="273">
          <cell r="F273">
            <v>-250</v>
          </cell>
          <cell r="G273">
            <v>0</v>
          </cell>
          <cell r="H273">
            <v>-250</v>
          </cell>
          <cell r="I273">
            <v>0</v>
          </cell>
          <cell r="J273">
            <v>-250</v>
          </cell>
          <cell r="K273">
            <v>0</v>
          </cell>
        </row>
        <row r="274">
          <cell r="F274">
            <v>542</v>
          </cell>
          <cell r="G274">
            <v>0</v>
          </cell>
          <cell r="H274">
            <v>542</v>
          </cell>
          <cell r="I274">
            <v>0</v>
          </cell>
          <cell r="J274">
            <v>542</v>
          </cell>
          <cell r="K274">
            <v>0</v>
          </cell>
        </row>
        <row r="275">
          <cell r="F275">
            <v>0</v>
          </cell>
          <cell r="G275">
            <v>0</v>
          </cell>
          <cell r="H275">
            <v>0</v>
          </cell>
          <cell r="I275">
            <v>0</v>
          </cell>
          <cell r="J275">
            <v>0</v>
          </cell>
          <cell r="K275">
            <v>-152924</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-81572</v>
          </cell>
          <cell r="G281">
            <v>0</v>
          </cell>
          <cell r="H281">
            <v>-81572</v>
          </cell>
          <cell r="I281">
            <v>0</v>
          </cell>
          <cell r="J281">
            <v>-81572</v>
          </cell>
          <cell r="K281">
            <v>0</v>
          </cell>
        </row>
        <row r="282">
          <cell r="F282">
            <v>-14650</v>
          </cell>
          <cell r="G282">
            <v>0</v>
          </cell>
          <cell r="H282">
            <v>-14650</v>
          </cell>
          <cell r="I282">
            <v>0</v>
          </cell>
          <cell r="J282">
            <v>-14650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-650</v>
          </cell>
          <cell r="G285">
            <v>0</v>
          </cell>
          <cell r="H285">
            <v>-650</v>
          </cell>
          <cell r="I285">
            <v>0</v>
          </cell>
          <cell r="J285">
            <v>-650</v>
          </cell>
          <cell r="K285">
            <v>-521</v>
          </cell>
        </row>
        <row r="286">
          <cell r="F286">
            <v>-325</v>
          </cell>
          <cell r="G286">
            <v>0</v>
          </cell>
          <cell r="H286">
            <v>-325</v>
          </cell>
          <cell r="I286">
            <v>0</v>
          </cell>
          <cell r="J286">
            <v>-325</v>
          </cell>
          <cell r="K286">
            <v>-964</v>
          </cell>
        </row>
        <row r="287">
          <cell r="F287">
            <v>0</v>
          </cell>
          <cell r="G287">
            <v>0</v>
          </cell>
          <cell r="H287">
            <v>0</v>
          </cell>
          <cell r="I287">
            <v>0</v>
          </cell>
          <cell r="J287">
            <v>0</v>
          </cell>
          <cell r="K287">
            <v>-101443</v>
          </cell>
        </row>
        <row r="288">
          <cell r="F288">
            <v>-1</v>
          </cell>
          <cell r="G288">
            <v>0</v>
          </cell>
          <cell r="H288">
            <v>-1</v>
          </cell>
          <cell r="I288">
            <v>0</v>
          </cell>
          <cell r="J288">
            <v>-1</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-33632</v>
          </cell>
          <cell r="G292">
            <v>0</v>
          </cell>
          <cell r="H292">
            <v>-33632</v>
          </cell>
          <cell r="I292">
            <v>0</v>
          </cell>
          <cell r="J292">
            <v>-33632</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-40065</v>
          </cell>
          <cell r="G295">
            <v>0</v>
          </cell>
          <cell r="H295">
            <v>-40065</v>
          </cell>
          <cell r="I295">
            <v>0</v>
          </cell>
          <cell r="J295">
            <v>-40065</v>
          </cell>
          <cell r="K295">
            <v>0</v>
          </cell>
        </row>
        <row r="296">
          <cell r="F296">
            <v>37849</v>
          </cell>
          <cell r="G296">
            <v>0</v>
          </cell>
          <cell r="H296">
            <v>37849</v>
          </cell>
          <cell r="I296">
            <v>0</v>
          </cell>
          <cell r="J296">
            <v>37849</v>
          </cell>
          <cell r="K296">
            <v>0</v>
          </cell>
        </row>
        <row r="297">
          <cell r="F297">
            <v>2216</v>
          </cell>
          <cell r="G297">
            <v>0</v>
          </cell>
          <cell r="H297">
            <v>2216</v>
          </cell>
          <cell r="I297">
            <v>0</v>
          </cell>
          <cell r="J297">
            <v>2216</v>
          </cell>
          <cell r="K297">
            <v>0</v>
          </cell>
        </row>
        <row r="298">
          <cell r="F298">
            <v>-387520</v>
          </cell>
          <cell r="G298">
            <v>0</v>
          </cell>
          <cell r="H298">
            <v>-387520</v>
          </cell>
          <cell r="I298">
            <v>0</v>
          </cell>
          <cell r="J298">
            <v>-387520</v>
          </cell>
          <cell r="K298">
            <v>-540847</v>
          </cell>
        </row>
        <row r="300">
          <cell r="F300">
            <v>0</v>
          </cell>
          <cell r="G300">
            <v>0</v>
          </cell>
          <cell r="H300">
            <v>0</v>
          </cell>
          <cell r="I300">
            <v>0</v>
          </cell>
          <cell r="J300">
            <v>0</v>
          </cell>
          <cell r="K300">
            <v>-184473</v>
          </cell>
        </row>
        <row r="301">
          <cell r="F301">
            <v>-941</v>
          </cell>
          <cell r="G301">
            <v>0</v>
          </cell>
          <cell r="H301">
            <v>-941</v>
          </cell>
          <cell r="I301">
            <v>0</v>
          </cell>
          <cell r="J301">
            <v>-941</v>
          </cell>
          <cell r="K301">
            <v>-941</v>
          </cell>
        </row>
        <row r="302">
          <cell r="F302">
            <v>0</v>
          </cell>
          <cell r="G302">
            <v>0</v>
          </cell>
          <cell r="H302">
            <v>0</v>
          </cell>
          <cell r="I302">
            <v>0</v>
          </cell>
          <cell r="J302">
            <v>0</v>
          </cell>
          <cell r="K302">
            <v>-182136</v>
          </cell>
        </row>
        <row r="303">
          <cell r="F303">
            <v>0</v>
          </cell>
          <cell r="G303">
            <v>0</v>
          </cell>
          <cell r="H303">
            <v>0</v>
          </cell>
          <cell r="I303">
            <v>0</v>
          </cell>
          <cell r="J303">
            <v>0</v>
          </cell>
          <cell r="K303">
            <v>-111808</v>
          </cell>
        </row>
        <row r="304">
          <cell r="F304">
            <v>-941</v>
          </cell>
          <cell r="G304">
            <v>0</v>
          </cell>
          <cell r="H304">
            <v>-941</v>
          </cell>
          <cell r="I304">
            <v>0</v>
          </cell>
          <cell r="J304">
            <v>-941</v>
          </cell>
          <cell r="K304">
            <v>-479358</v>
          </cell>
        </row>
        <row r="306">
          <cell r="F306">
            <v>-21234128</v>
          </cell>
          <cell r="G306">
            <v>0</v>
          </cell>
          <cell r="H306">
            <v>-21234128</v>
          </cell>
          <cell r="I306">
            <v>0</v>
          </cell>
          <cell r="J306">
            <v>-21234128</v>
          </cell>
          <cell r="K306">
            <v>-13693950</v>
          </cell>
        </row>
        <row r="307">
          <cell r="F307">
            <v>0</v>
          </cell>
          <cell r="G307">
            <v>0</v>
          </cell>
          <cell r="H307">
            <v>0</v>
          </cell>
          <cell r="I307">
            <v>0</v>
          </cell>
          <cell r="J307">
            <v>0</v>
          </cell>
          <cell r="K307">
            <v>-2537551</v>
          </cell>
        </row>
        <row r="308">
          <cell r="F308">
            <v>-46299501</v>
          </cell>
          <cell r="G308">
            <v>0</v>
          </cell>
          <cell r="H308">
            <v>-46299501</v>
          </cell>
          <cell r="I308">
            <v>0</v>
          </cell>
          <cell r="J308">
            <v>-46299501</v>
          </cell>
          <cell r="K308">
            <v>-38087114</v>
          </cell>
        </row>
        <row r="309">
          <cell r="F309">
            <v>0</v>
          </cell>
          <cell r="G309">
            <v>0</v>
          </cell>
          <cell r="H309">
            <v>0</v>
          </cell>
          <cell r="I309">
            <v>0</v>
          </cell>
          <cell r="J309">
            <v>0</v>
          </cell>
          <cell r="K309">
            <v>-224151</v>
          </cell>
        </row>
        <row r="310">
          <cell r="F310">
            <v>-5447876</v>
          </cell>
          <cell r="G310">
            <v>0</v>
          </cell>
          <cell r="H310">
            <v>-5447876</v>
          </cell>
          <cell r="I310">
            <v>0</v>
          </cell>
          <cell r="J310">
            <v>-5447876</v>
          </cell>
          <cell r="K310">
            <v>-1292385</v>
          </cell>
        </row>
        <row r="311">
          <cell r="F311">
            <v>7404</v>
          </cell>
          <cell r="G311">
            <v>0</v>
          </cell>
          <cell r="H311">
            <v>7404</v>
          </cell>
          <cell r="I311">
            <v>0</v>
          </cell>
          <cell r="J311">
            <v>7404</v>
          </cell>
          <cell r="K311">
            <v>-341070</v>
          </cell>
        </row>
        <row r="312">
          <cell r="F312">
            <v>-27968035</v>
          </cell>
          <cell r="G312">
            <v>0</v>
          </cell>
          <cell r="H312">
            <v>-27968035</v>
          </cell>
          <cell r="I312">
            <v>0</v>
          </cell>
          <cell r="J312">
            <v>-27968035</v>
          </cell>
          <cell r="K312">
            <v>-21521720</v>
          </cell>
        </row>
        <row r="313">
          <cell r="F313">
            <v>0</v>
          </cell>
          <cell r="G313">
            <v>0</v>
          </cell>
          <cell r="H313">
            <v>0</v>
          </cell>
          <cell r="I313">
            <v>0</v>
          </cell>
          <cell r="J313">
            <v>0</v>
          </cell>
          <cell r="K313">
            <v>-97511</v>
          </cell>
        </row>
        <row r="314">
          <cell r="F314">
            <v>-2315179</v>
          </cell>
          <cell r="G314">
            <v>0</v>
          </cell>
          <cell r="H314">
            <v>-2315179</v>
          </cell>
          <cell r="I314">
            <v>0</v>
          </cell>
          <cell r="J314">
            <v>-2315179</v>
          </cell>
          <cell r="K314">
            <v>-996641</v>
          </cell>
        </row>
        <row r="315">
          <cell r="F315">
            <v>-103257315</v>
          </cell>
          <cell r="G315">
            <v>0</v>
          </cell>
          <cell r="H315">
            <v>-103257315</v>
          </cell>
          <cell r="I315">
            <v>0</v>
          </cell>
          <cell r="J315">
            <v>-103257315</v>
          </cell>
          <cell r="K315">
            <v>-78792093</v>
          </cell>
        </row>
        <row r="317">
          <cell r="F317">
            <v>0</v>
          </cell>
          <cell r="G317">
            <v>0</v>
          </cell>
          <cell r="H317">
            <v>0</v>
          </cell>
          <cell r="I317">
            <v>0</v>
          </cell>
          <cell r="J317">
            <v>0</v>
          </cell>
          <cell r="K317">
            <v>321662</v>
          </cell>
        </row>
        <row r="318">
          <cell r="F318">
            <v>5083133</v>
          </cell>
          <cell r="G318">
            <v>0</v>
          </cell>
          <cell r="H318">
            <v>5083133</v>
          </cell>
          <cell r="I318">
            <v>0</v>
          </cell>
          <cell r="J318">
            <v>5083133</v>
          </cell>
          <cell r="K318">
            <v>9294843</v>
          </cell>
        </row>
        <row r="319">
          <cell r="F319">
            <v>7541972</v>
          </cell>
          <cell r="G319">
            <v>0</v>
          </cell>
          <cell r="H319">
            <v>7541972</v>
          </cell>
          <cell r="I319">
            <v>0</v>
          </cell>
          <cell r="J319">
            <v>7541972</v>
          </cell>
          <cell r="K319">
            <v>2289026</v>
          </cell>
        </row>
        <row r="320">
          <cell r="F320">
            <v>0</v>
          </cell>
          <cell r="G320">
            <v>0</v>
          </cell>
          <cell r="H320">
            <v>0</v>
          </cell>
          <cell r="I320">
            <v>0</v>
          </cell>
          <cell r="J320">
            <v>0</v>
          </cell>
          <cell r="K320">
            <v>941</v>
          </cell>
        </row>
        <row r="321">
          <cell r="F321">
            <v>15699927</v>
          </cell>
          <cell r="G321">
            <v>0</v>
          </cell>
          <cell r="H321">
            <v>15699927</v>
          </cell>
          <cell r="I321">
            <v>0</v>
          </cell>
          <cell r="J321">
            <v>15699927</v>
          </cell>
          <cell r="K321">
            <v>15448787</v>
          </cell>
        </row>
        <row r="322">
          <cell r="F322">
            <v>11869148</v>
          </cell>
          <cell r="G322">
            <v>0</v>
          </cell>
          <cell r="H322">
            <v>11869148</v>
          </cell>
          <cell r="I322">
            <v>0</v>
          </cell>
          <cell r="J322">
            <v>11869148</v>
          </cell>
          <cell r="K322">
            <v>8724506</v>
          </cell>
        </row>
        <row r="323">
          <cell r="F323">
            <v>213631</v>
          </cell>
          <cell r="G323">
            <v>0</v>
          </cell>
          <cell r="H323">
            <v>213631</v>
          </cell>
          <cell r="I323">
            <v>0</v>
          </cell>
          <cell r="J323">
            <v>213631</v>
          </cell>
          <cell r="K323">
            <v>2877971</v>
          </cell>
        </row>
        <row r="324">
          <cell r="F324">
            <v>40407811</v>
          </cell>
          <cell r="G324">
            <v>0</v>
          </cell>
          <cell r="H324">
            <v>40407811</v>
          </cell>
          <cell r="I324">
            <v>0</v>
          </cell>
          <cell r="J324">
            <v>40407811</v>
          </cell>
          <cell r="K324">
            <v>38957736</v>
          </cell>
        </row>
        <row r="326">
          <cell r="F326">
            <v>-88104792</v>
          </cell>
          <cell r="G326">
            <v>0</v>
          </cell>
          <cell r="H326">
            <v>-88104792</v>
          </cell>
          <cell r="I326">
            <v>0</v>
          </cell>
          <cell r="J326">
            <v>-88104792</v>
          </cell>
          <cell r="K326">
            <v>-74410842</v>
          </cell>
        </row>
        <row r="327">
          <cell r="F327">
            <v>1066992</v>
          </cell>
          <cell r="G327">
            <v>0</v>
          </cell>
          <cell r="H327">
            <v>1066992</v>
          </cell>
          <cell r="I327">
            <v>0</v>
          </cell>
          <cell r="J327">
            <v>1066992</v>
          </cell>
          <cell r="K327">
            <v>745331</v>
          </cell>
        </row>
        <row r="328">
          <cell r="F328">
            <v>14943588</v>
          </cell>
          <cell r="G328">
            <v>0</v>
          </cell>
          <cell r="H328">
            <v>14943588</v>
          </cell>
          <cell r="I328">
            <v>0</v>
          </cell>
          <cell r="J328">
            <v>14943588</v>
          </cell>
          <cell r="K328">
            <v>5559757</v>
          </cell>
        </row>
        <row r="329">
          <cell r="F329">
            <v>17104733</v>
          </cell>
          <cell r="G329">
            <v>0</v>
          </cell>
          <cell r="H329">
            <v>17104733</v>
          </cell>
          <cell r="I329">
            <v>0</v>
          </cell>
          <cell r="J329">
            <v>17104733</v>
          </cell>
          <cell r="K329">
            <v>17353258</v>
          </cell>
        </row>
        <row r="330">
          <cell r="F330">
            <v>-5572414</v>
          </cell>
          <cell r="G330">
            <v>0</v>
          </cell>
          <cell r="H330">
            <v>-5572414</v>
          </cell>
          <cell r="I330">
            <v>0</v>
          </cell>
          <cell r="J330">
            <v>-5572414</v>
          </cell>
          <cell r="K330">
            <v>5625201</v>
          </cell>
        </row>
        <row r="331">
          <cell r="F331">
            <v>-4040556</v>
          </cell>
          <cell r="G331">
            <v>0</v>
          </cell>
          <cell r="H331">
            <v>-4040556</v>
          </cell>
          <cell r="I331">
            <v>0</v>
          </cell>
          <cell r="J331">
            <v>-4040556</v>
          </cell>
          <cell r="K331">
            <v>-918338</v>
          </cell>
        </row>
        <row r="332">
          <cell r="F332">
            <v>-3800149</v>
          </cell>
          <cell r="G332">
            <v>0</v>
          </cell>
          <cell r="H332">
            <v>-3800149</v>
          </cell>
          <cell r="I332">
            <v>0</v>
          </cell>
          <cell r="J332">
            <v>-3800149</v>
          </cell>
          <cell r="K332">
            <v>-4497623</v>
          </cell>
        </row>
        <row r="333">
          <cell r="F333">
            <v>-4455070</v>
          </cell>
          <cell r="G333">
            <v>0</v>
          </cell>
          <cell r="H333">
            <v>-4455070</v>
          </cell>
          <cell r="I333">
            <v>0</v>
          </cell>
          <cell r="J333">
            <v>-4455070</v>
          </cell>
          <cell r="K333">
            <v>-4619465</v>
          </cell>
        </row>
        <row r="334">
          <cell r="F334">
            <v>-1238393</v>
          </cell>
          <cell r="G334">
            <v>0</v>
          </cell>
          <cell r="H334">
            <v>-1238393</v>
          </cell>
          <cell r="I334">
            <v>0</v>
          </cell>
          <cell r="J334">
            <v>-1238393</v>
          </cell>
          <cell r="K334">
            <v>-5707309</v>
          </cell>
        </row>
        <row r="335">
          <cell r="F335">
            <v>-129816</v>
          </cell>
          <cell r="G335">
            <v>0</v>
          </cell>
          <cell r="H335">
            <v>-129816</v>
          </cell>
          <cell r="I335">
            <v>0</v>
          </cell>
          <cell r="J335">
            <v>-129816</v>
          </cell>
          <cell r="K335">
            <v>-129816</v>
          </cell>
        </row>
        <row r="336">
          <cell r="F336">
            <v>-117849473</v>
          </cell>
          <cell r="G336">
            <v>0</v>
          </cell>
          <cell r="H336">
            <v>-117849473</v>
          </cell>
          <cell r="I336">
            <v>0</v>
          </cell>
          <cell r="J336">
            <v>-117849473</v>
          </cell>
          <cell r="K336">
            <v>-79762358</v>
          </cell>
        </row>
        <row r="337">
          <cell r="F337">
            <v>-866914</v>
          </cell>
          <cell r="G337">
            <v>0</v>
          </cell>
          <cell r="H337">
            <v>-866914</v>
          </cell>
          <cell r="I337">
            <v>0</v>
          </cell>
          <cell r="J337">
            <v>-866914</v>
          </cell>
          <cell r="K337">
            <v>-642763</v>
          </cell>
        </row>
        <row r="338">
          <cell r="F338">
            <v>25683588</v>
          </cell>
          <cell r="G338">
            <v>0</v>
          </cell>
          <cell r="H338">
            <v>25683588</v>
          </cell>
          <cell r="I338">
            <v>0</v>
          </cell>
          <cell r="J338">
            <v>25683588</v>
          </cell>
          <cell r="K338">
            <v>10234801</v>
          </cell>
        </row>
        <row r="339">
          <cell r="F339">
            <v>-4838843</v>
          </cell>
          <cell r="G339">
            <v>0</v>
          </cell>
          <cell r="H339">
            <v>-4838843</v>
          </cell>
          <cell r="I339">
            <v>0</v>
          </cell>
          <cell r="J339">
            <v>-4838843</v>
          </cell>
          <cell r="K339">
            <v>-3546458</v>
          </cell>
        </row>
        <row r="340">
          <cell r="F340">
            <v>-40681111</v>
          </cell>
          <cell r="G340">
            <v>0</v>
          </cell>
          <cell r="H340">
            <v>-40681111</v>
          </cell>
          <cell r="I340">
            <v>0</v>
          </cell>
          <cell r="J340">
            <v>-40681111</v>
          </cell>
          <cell r="K340">
            <v>-24359170</v>
          </cell>
        </row>
        <row r="341">
          <cell r="F341">
            <v>-350476</v>
          </cell>
          <cell r="G341">
            <v>0</v>
          </cell>
          <cell r="H341">
            <v>-350476</v>
          </cell>
          <cell r="I341">
            <v>0</v>
          </cell>
          <cell r="J341">
            <v>-350476</v>
          </cell>
          <cell r="K341">
            <v>1300662</v>
          </cell>
        </row>
        <row r="342">
          <cell r="F342">
            <v>9240280</v>
          </cell>
          <cell r="G342">
            <v>0</v>
          </cell>
          <cell r="H342">
            <v>9240280</v>
          </cell>
          <cell r="I342">
            <v>0</v>
          </cell>
          <cell r="J342">
            <v>9240280</v>
          </cell>
          <cell r="K342">
            <v>6933017</v>
          </cell>
        </row>
        <row r="343">
          <cell r="F343">
            <v>5320961</v>
          </cell>
          <cell r="G343">
            <v>0</v>
          </cell>
          <cell r="H343">
            <v>5320961</v>
          </cell>
          <cell r="I343">
            <v>0</v>
          </cell>
          <cell r="J343">
            <v>5320961</v>
          </cell>
          <cell r="K343">
            <v>-759396</v>
          </cell>
        </row>
        <row r="344">
          <cell r="F344">
            <v>-248504</v>
          </cell>
          <cell r="G344">
            <v>0</v>
          </cell>
          <cell r="H344">
            <v>-248504</v>
          </cell>
          <cell r="I344">
            <v>0</v>
          </cell>
          <cell r="J344">
            <v>-248504</v>
          </cell>
          <cell r="K344">
            <v>91916</v>
          </cell>
        </row>
        <row r="345">
          <cell r="F345">
            <v>-70596176</v>
          </cell>
          <cell r="G345">
            <v>0</v>
          </cell>
          <cell r="H345">
            <v>-70596176</v>
          </cell>
          <cell r="I345">
            <v>0</v>
          </cell>
          <cell r="J345">
            <v>-70596176</v>
          </cell>
          <cell r="K345">
            <v>-49074455</v>
          </cell>
        </row>
        <row r="346">
          <cell r="F346">
            <v>-200078</v>
          </cell>
          <cell r="G346">
            <v>0</v>
          </cell>
          <cell r="H346">
            <v>-200078</v>
          </cell>
          <cell r="I346">
            <v>0</v>
          </cell>
          <cell r="J346">
            <v>-200078</v>
          </cell>
          <cell r="K346">
            <v>-102567</v>
          </cell>
        </row>
        <row r="347">
          <cell r="F347">
            <v>14373098</v>
          </cell>
          <cell r="G347">
            <v>0</v>
          </cell>
          <cell r="H347">
            <v>14373098</v>
          </cell>
          <cell r="I347">
            <v>0</v>
          </cell>
          <cell r="J347">
            <v>14373098</v>
          </cell>
          <cell r="K347">
            <v>8869475</v>
          </cell>
        </row>
        <row r="348">
          <cell r="F348">
            <v>-14803442</v>
          </cell>
          <cell r="G348">
            <v>0</v>
          </cell>
          <cell r="H348">
            <v>-14803442</v>
          </cell>
          <cell r="I348">
            <v>0</v>
          </cell>
          <cell r="J348">
            <v>-14803442</v>
          </cell>
          <cell r="K348">
            <v>-13806801</v>
          </cell>
        </row>
        <row r="349">
          <cell r="F349">
            <v>-31111590</v>
          </cell>
          <cell r="G349">
            <v>0</v>
          </cell>
          <cell r="H349">
            <v>-31111590</v>
          </cell>
          <cell r="I349">
            <v>0</v>
          </cell>
          <cell r="J349">
            <v>-31111590</v>
          </cell>
          <cell r="K349">
            <v>-20052079</v>
          </cell>
        </row>
        <row r="350">
          <cell r="F350">
            <v>-6</v>
          </cell>
          <cell r="G350">
            <v>0</v>
          </cell>
          <cell r="H350">
            <v>-6</v>
          </cell>
          <cell r="I350">
            <v>0</v>
          </cell>
          <cell r="J350">
            <v>-6</v>
          </cell>
          <cell r="K350">
            <v>21308</v>
          </cell>
        </row>
        <row r="351">
          <cell r="F351">
            <v>6299484</v>
          </cell>
          <cell r="G351">
            <v>0</v>
          </cell>
          <cell r="H351">
            <v>6299484</v>
          </cell>
          <cell r="I351">
            <v>0</v>
          </cell>
          <cell r="J351">
            <v>6299484</v>
          </cell>
          <cell r="K351">
            <v>4981236</v>
          </cell>
        </row>
        <row r="352">
          <cell r="F352">
            <v>6051092</v>
          </cell>
          <cell r="G352">
            <v>0</v>
          </cell>
          <cell r="H352">
            <v>6051092</v>
          </cell>
          <cell r="I352">
            <v>0</v>
          </cell>
          <cell r="J352">
            <v>6051092</v>
          </cell>
          <cell r="K352">
            <v>-15207</v>
          </cell>
        </row>
        <row r="353">
          <cell r="F353">
            <v>2915869</v>
          </cell>
          <cell r="G353">
            <v>0</v>
          </cell>
          <cell r="H353">
            <v>2915869</v>
          </cell>
          <cell r="I353">
            <v>0</v>
          </cell>
          <cell r="J353">
            <v>2915869</v>
          </cell>
          <cell r="K353">
            <v>37898</v>
          </cell>
        </row>
        <row r="354">
          <cell r="F354">
            <v>-285888118</v>
          </cell>
          <cell r="G354">
            <v>0</v>
          </cell>
          <cell r="H354">
            <v>-285888118</v>
          </cell>
          <cell r="I354">
            <v>0</v>
          </cell>
          <cell r="J354">
            <v>-285888118</v>
          </cell>
          <cell r="K354">
            <v>-220650787</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1">
          <cell r="F361">
            <v>-3629735</v>
          </cell>
          <cell r="G361">
            <v>0</v>
          </cell>
          <cell r="H361">
            <v>-3629735</v>
          </cell>
          <cell r="I361">
            <v>0</v>
          </cell>
          <cell r="J361">
            <v>-3629735</v>
          </cell>
          <cell r="K361">
            <v>-3122218</v>
          </cell>
        </row>
        <row r="362">
          <cell r="F362">
            <v>0</v>
          </cell>
          <cell r="G362">
            <v>1253225</v>
          </cell>
          <cell r="H362">
            <v>1253225</v>
          </cell>
          <cell r="I362">
            <v>0</v>
          </cell>
          <cell r="J362">
            <v>1253225</v>
          </cell>
          <cell r="K362">
            <v>4468916</v>
          </cell>
        </row>
        <row r="363">
          <cell r="F363">
            <v>-27160</v>
          </cell>
          <cell r="G363">
            <v>0</v>
          </cell>
          <cell r="H363">
            <v>-27160</v>
          </cell>
          <cell r="I363">
            <v>0</v>
          </cell>
          <cell r="J363">
            <v>-27160</v>
          </cell>
          <cell r="K363">
            <v>8752</v>
          </cell>
        </row>
        <row r="364">
          <cell r="F364">
            <v>-855890</v>
          </cell>
          <cell r="G364">
            <v>177732</v>
          </cell>
          <cell r="H364">
            <v>-678158</v>
          </cell>
          <cell r="I364">
            <v>0</v>
          </cell>
          <cell r="J364">
            <v>-678158</v>
          </cell>
          <cell r="K364">
            <v>-1759708</v>
          </cell>
        </row>
        <row r="365">
          <cell r="F365">
            <v>342122</v>
          </cell>
          <cell r="G365">
            <v>0</v>
          </cell>
          <cell r="H365">
            <v>342122</v>
          </cell>
          <cell r="I365">
            <v>0</v>
          </cell>
          <cell r="J365">
            <v>342122</v>
          </cell>
          <cell r="K365">
            <v>-75480</v>
          </cell>
        </row>
        <row r="366">
          <cell r="F366">
            <v>-9500</v>
          </cell>
          <cell r="G366">
            <v>0</v>
          </cell>
          <cell r="H366">
            <v>-9500</v>
          </cell>
          <cell r="I366">
            <v>0</v>
          </cell>
          <cell r="J366">
            <v>-9500</v>
          </cell>
          <cell r="K366">
            <v>60325</v>
          </cell>
        </row>
        <row r="367">
          <cell r="F367">
            <v>0</v>
          </cell>
          <cell r="G367">
            <v>0</v>
          </cell>
          <cell r="H367">
            <v>0</v>
          </cell>
          <cell r="I367">
            <v>0</v>
          </cell>
          <cell r="J367">
            <v>0</v>
          </cell>
          <cell r="K367">
            <v>-21314</v>
          </cell>
        </row>
        <row r="368">
          <cell r="F368">
            <v>-4180163</v>
          </cell>
          <cell r="G368">
            <v>1430957</v>
          </cell>
          <cell r="H368">
            <v>-2749206</v>
          </cell>
          <cell r="I368">
            <v>0</v>
          </cell>
          <cell r="J368">
            <v>-2749206</v>
          </cell>
          <cell r="K368">
            <v>-440727</v>
          </cell>
        </row>
        <row r="370">
          <cell r="F370">
            <v>5023814</v>
          </cell>
          <cell r="G370">
            <v>0</v>
          </cell>
          <cell r="H370">
            <v>5023814</v>
          </cell>
          <cell r="I370">
            <v>0</v>
          </cell>
          <cell r="J370">
            <v>5023814</v>
          </cell>
          <cell r="K370">
            <v>821858</v>
          </cell>
        </row>
        <row r="371">
          <cell r="F371">
            <v>0</v>
          </cell>
          <cell r="G371">
            <v>0</v>
          </cell>
          <cell r="H371">
            <v>0</v>
          </cell>
          <cell r="I371">
            <v>0</v>
          </cell>
          <cell r="J371">
            <v>0</v>
          </cell>
          <cell r="K371">
            <v>-31059</v>
          </cell>
        </row>
        <row r="372">
          <cell r="F372">
            <v>-1355274</v>
          </cell>
          <cell r="G372">
            <v>0</v>
          </cell>
          <cell r="H372">
            <v>-1355274</v>
          </cell>
          <cell r="I372">
            <v>0</v>
          </cell>
          <cell r="J372">
            <v>-1355274</v>
          </cell>
          <cell r="K372">
            <v>-27934</v>
          </cell>
        </row>
        <row r="373">
          <cell r="F373">
            <v>-952745</v>
          </cell>
          <cell r="G373">
            <v>0</v>
          </cell>
          <cell r="H373">
            <v>-952745</v>
          </cell>
          <cell r="I373">
            <v>0</v>
          </cell>
          <cell r="J373">
            <v>-952745</v>
          </cell>
          <cell r="K373">
            <v>-63704</v>
          </cell>
        </row>
        <row r="374">
          <cell r="F374">
            <v>0</v>
          </cell>
          <cell r="G374">
            <v>0</v>
          </cell>
          <cell r="H374">
            <v>0</v>
          </cell>
          <cell r="I374">
            <v>0</v>
          </cell>
          <cell r="J374">
            <v>0</v>
          </cell>
          <cell r="K374">
            <v>8</v>
          </cell>
        </row>
        <row r="375">
          <cell r="F375">
            <v>0</v>
          </cell>
          <cell r="G375">
            <v>0</v>
          </cell>
          <cell r="H375">
            <v>0</v>
          </cell>
          <cell r="I375">
            <v>0</v>
          </cell>
          <cell r="J375">
            <v>0</v>
          </cell>
          <cell r="K375">
            <v>0</v>
          </cell>
        </row>
        <row r="376">
          <cell r="F376">
            <v>2761492</v>
          </cell>
          <cell r="G376">
            <v>0</v>
          </cell>
          <cell r="H376">
            <v>2761492</v>
          </cell>
          <cell r="I376">
            <v>0</v>
          </cell>
          <cell r="J376">
            <v>2761492</v>
          </cell>
          <cell r="K376">
            <v>2706715</v>
          </cell>
        </row>
        <row r="377">
          <cell r="F377">
            <v>0</v>
          </cell>
          <cell r="G377">
            <v>0</v>
          </cell>
          <cell r="H377">
            <v>0</v>
          </cell>
          <cell r="I377">
            <v>0</v>
          </cell>
          <cell r="J377">
            <v>0</v>
          </cell>
          <cell r="K377">
            <v>18255</v>
          </cell>
        </row>
        <row r="378">
          <cell r="F378">
            <v>-665446</v>
          </cell>
          <cell r="G378">
            <v>0</v>
          </cell>
          <cell r="H378">
            <v>-665446</v>
          </cell>
          <cell r="I378">
            <v>0</v>
          </cell>
          <cell r="J378">
            <v>-665446</v>
          </cell>
          <cell r="K378">
            <v>-489692</v>
          </cell>
        </row>
        <row r="379">
          <cell r="F379">
            <v>430983</v>
          </cell>
          <cell r="G379">
            <v>0</v>
          </cell>
          <cell r="H379">
            <v>430983</v>
          </cell>
          <cell r="I379">
            <v>0</v>
          </cell>
          <cell r="J379">
            <v>430983</v>
          </cell>
          <cell r="K379">
            <v>72786</v>
          </cell>
        </row>
        <row r="380">
          <cell r="F380">
            <v>0</v>
          </cell>
          <cell r="G380">
            <v>0</v>
          </cell>
          <cell r="H380">
            <v>0</v>
          </cell>
          <cell r="I380">
            <v>0</v>
          </cell>
          <cell r="J380">
            <v>0</v>
          </cell>
          <cell r="K380">
            <v>-801</v>
          </cell>
        </row>
        <row r="381">
          <cell r="F381">
            <v>1446570</v>
          </cell>
          <cell r="G381">
            <v>0</v>
          </cell>
          <cell r="H381">
            <v>1446570</v>
          </cell>
          <cell r="I381">
            <v>0</v>
          </cell>
          <cell r="J381">
            <v>1446570</v>
          </cell>
          <cell r="K381">
            <v>1695626</v>
          </cell>
        </row>
        <row r="382">
          <cell r="F382">
            <v>0</v>
          </cell>
          <cell r="G382">
            <v>0</v>
          </cell>
          <cell r="H382">
            <v>0</v>
          </cell>
          <cell r="I382">
            <v>0</v>
          </cell>
          <cell r="J382">
            <v>0</v>
          </cell>
          <cell r="K382">
            <v>9078</v>
          </cell>
        </row>
        <row r="383">
          <cell r="F383">
            <v>-334689</v>
          </cell>
          <cell r="G383">
            <v>0</v>
          </cell>
          <cell r="H383">
            <v>-334689</v>
          </cell>
          <cell r="I383">
            <v>0</v>
          </cell>
          <cell r="J383">
            <v>-334689</v>
          </cell>
          <cell r="K383">
            <v>-447849</v>
          </cell>
        </row>
        <row r="384">
          <cell r="F384">
            <v>-99201</v>
          </cell>
          <cell r="G384">
            <v>0</v>
          </cell>
          <cell r="H384">
            <v>-99201</v>
          </cell>
          <cell r="I384">
            <v>0</v>
          </cell>
          <cell r="J384">
            <v>-99201</v>
          </cell>
          <cell r="K384">
            <v>60512</v>
          </cell>
        </row>
        <row r="385">
          <cell r="F385">
            <v>0</v>
          </cell>
          <cell r="G385">
            <v>0</v>
          </cell>
          <cell r="H385">
            <v>0</v>
          </cell>
          <cell r="I385">
            <v>0</v>
          </cell>
          <cell r="J385">
            <v>0</v>
          </cell>
          <cell r="K385">
            <v>881</v>
          </cell>
        </row>
        <row r="386">
          <cell r="F386">
            <v>6255504</v>
          </cell>
          <cell r="G386">
            <v>0</v>
          </cell>
          <cell r="H386">
            <v>6255504</v>
          </cell>
          <cell r="I386">
            <v>0</v>
          </cell>
          <cell r="J386">
            <v>6255504</v>
          </cell>
          <cell r="K386">
            <v>4324680</v>
          </cell>
        </row>
        <row r="388">
          <cell r="F388">
            <v>2710721</v>
          </cell>
          <cell r="G388">
            <v>0</v>
          </cell>
          <cell r="H388">
            <v>2710721</v>
          </cell>
          <cell r="I388">
            <v>0</v>
          </cell>
          <cell r="J388">
            <v>2710721</v>
          </cell>
          <cell r="K388">
            <v>604399</v>
          </cell>
        </row>
        <row r="389">
          <cell r="F389">
            <v>0</v>
          </cell>
          <cell r="G389">
            <v>0</v>
          </cell>
          <cell r="H389">
            <v>0</v>
          </cell>
          <cell r="I389">
            <v>0</v>
          </cell>
          <cell r="J389">
            <v>0</v>
          </cell>
          <cell r="K389">
            <v>-14522</v>
          </cell>
        </row>
        <row r="390">
          <cell r="F390">
            <v>-930430</v>
          </cell>
          <cell r="G390">
            <v>0</v>
          </cell>
          <cell r="H390">
            <v>-930430</v>
          </cell>
          <cell r="I390">
            <v>0</v>
          </cell>
          <cell r="J390">
            <v>-930430</v>
          </cell>
          <cell r="K390">
            <v>-288214</v>
          </cell>
        </row>
        <row r="391">
          <cell r="F391">
            <v>-289554</v>
          </cell>
          <cell r="G391">
            <v>0</v>
          </cell>
          <cell r="H391">
            <v>-289554</v>
          </cell>
          <cell r="I391">
            <v>0</v>
          </cell>
          <cell r="J391">
            <v>-289554</v>
          </cell>
          <cell r="K391">
            <v>-130293</v>
          </cell>
        </row>
        <row r="392">
          <cell r="F392">
            <v>0</v>
          </cell>
          <cell r="G392">
            <v>0</v>
          </cell>
          <cell r="H392">
            <v>0</v>
          </cell>
          <cell r="I392">
            <v>0</v>
          </cell>
          <cell r="J392">
            <v>0</v>
          </cell>
          <cell r="K392">
            <v>5</v>
          </cell>
        </row>
        <row r="393">
          <cell r="F393">
            <v>0</v>
          </cell>
          <cell r="G393">
            <v>0</v>
          </cell>
          <cell r="H393">
            <v>0</v>
          </cell>
          <cell r="I393">
            <v>0</v>
          </cell>
          <cell r="J393">
            <v>0</v>
          </cell>
          <cell r="K393">
            <v>0</v>
          </cell>
        </row>
        <row r="394">
          <cell r="F394">
            <v>14344056</v>
          </cell>
          <cell r="G394">
            <v>0</v>
          </cell>
          <cell r="H394">
            <v>14344056</v>
          </cell>
          <cell r="I394">
            <v>0</v>
          </cell>
          <cell r="J394">
            <v>14344056</v>
          </cell>
          <cell r="K394">
            <v>9449501</v>
          </cell>
        </row>
        <row r="395">
          <cell r="F395">
            <v>0</v>
          </cell>
          <cell r="G395">
            <v>0</v>
          </cell>
          <cell r="H395">
            <v>0</v>
          </cell>
          <cell r="I395">
            <v>0</v>
          </cell>
          <cell r="J395">
            <v>0</v>
          </cell>
          <cell r="K395">
            <v>55277</v>
          </cell>
        </row>
        <row r="396">
          <cell r="F396">
            <v>-4969559</v>
          </cell>
          <cell r="G396">
            <v>0</v>
          </cell>
          <cell r="H396">
            <v>-4969559</v>
          </cell>
          <cell r="I396">
            <v>0</v>
          </cell>
          <cell r="J396">
            <v>-4969559</v>
          </cell>
          <cell r="K396">
            <v>-3743304</v>
          </cell>
        </row>
        <row r="397">
          <cell r="F397">
            <v>1660225</v>
          </cell>
          <cell r="G397">
            <v>0</v>
          </cell>
          <cell r="H397">
            <v>1660225</v>
          </cell>
          <cell r="I397">
            <v>0</v>
          </cell>
          <cell r="J397">
            <v>1660225</v>
          </cell>
          <cell r="K397">
            <v>324371</v>
          </cell>
        </row>
        <row r="398">
          <cell r="F398">
            <v>0</v>
          </cell>
          <cell r="G398">
            <v>0</v>
          </cell>
          <cell r="H398">
            <v>0</v>
          </cell>
          <cell r="I398">
            <v>0</v>
          </cell>
          <cell r="J398">
            <v>0</v>
          </cell>
          <cell r="K398">
            <v>-5487</v>
          </cell>
        </row>
        <row r="399">
          <cell r="F399">
            <v>9420367</v>
          </cell>
          <cell r="G399">
            <v>0</v>
          </cell>
          <cell r="H399">
            <v>9420367</v>
          </cell>
          <cell r="I399">
            <v>0</v>
          </cell>
          <cell r="J399">
            <v>9420367</v>
          </cell>
          <cell r="K399">
            <v>5763348</v>
          </cell>
        </row>
        <row r="400">
          <cell r="F400">
            <v>0</v>
          </cell>
          <cell r="G400">
            <v>0</v>
          </cell>
          <cell r="H400">
            <v>0</v>
          </cell>
          <cell r="I400">
            <v>0</v>
          </cell>
          <cell r="J400">
            <v>0</v>
          </cell>
          <cell r="K400">
            <v>25608</v>
          </cell>
        </row>
        <row r="401">
          <cell r="F401">
            <v>-4104651</v>
          </cell>
          <cell r="G401">
            <v>0</v>
          </cell>
          <cell r="H401">
            <v>-4104651</v>
          </cell>
          <cell r="I401">
            <v>0</v>
          </cell>
          <cell r="J401">
            <v>-4104651</v>
          </cell>
          <cell r="K401">
            <v>-3220884</v>
          </cell>
        </row>
        <row r="402">
          <cell r="F402">
            <v>778740</v>
          </cell>
          <cell r="G402">
            <v>0</v>
          </cell>
          <cell r="H402">
            <v>778740</v>
          </cell>
          <cell r="I402">
            <v>0</v>
          </cell>
          <cell r="J402">
            <v>778740</v>
          </cell>
          <cell r="K402">
            <v>271421</v>
          </cell>
        </row>
        <row r="403">
          <cell r="F403">
            <v>0</v>
          </cell>
          <cell r="G403">
            <v>0</v>
          </cell>
          <cell r="H403">
            <v>0</v>
          </cell>
          <cell r="I403">
            <v>0</v>
          </cell>
          <cell r="J403">
            <v>0</v>
          </cell>
          <cell r="K403">
            <v>5922</v>
          </cell>
        </row>
        <row r="404">
          <cell r="F404">
            <v>18619915</v>
          </cell>
          <cell r="G404">
            <v>0</v>
          </cell>
          <cell r="H404">
            <v>18619915</v>
          </cell>
          <cell r="I404">
            <v>0</v>
          </cell>
          <cell r="J404">
            <v>18619915</v>
          </cell>
          <cell r="K404">
            <v>9097148</v>
          </cell>
        </row>
        <row r="406">
          <cell r="F406">
            <v>-8386454</v>
          </cell>
          <cell r="G406">
            <v>0</v>
          </cell>
          <cell r="H406">
            <v>-8386454</v>
          </cell>
          <cell r="I406">
            <v>0</v>
          </cell>
          <cell r="J406">
            <v>-8386454</v>
          </cell>
          <cell r="K406">
            <v>-4160980</v>
          </cell>
        </row>
        <row r="407">
          <cell r="F407">
            <v>-391744</v>
          </cell>
          <cell r="G407">
            <v>0</v>
          </cell>
          <cell r="H407">
            <v>-391744</v>
          </cell>
          <cell r="I407">
            <v>0</v>
          </cell>
          <cell r="J407">
            <v>-391744</v>
          </cell>
          <cell r="K407">
            <v>-2795732</v>
          </cell>
        </row>
        <row r="408">
          <cell r="F408">
            <v>-1173382</v>
          </cell>
          <cell r="G408">
            <v>0</v>
          </cell>
          <cell r="H408">
            <v>-1173382</v>
          </cell>
          <cell r="I408">
            <v>0</v>
          </cell>
          <cell r="J408">
            <v>-1173382</v>
          </cell>
          <cell r="K408">
            <v>-1176617</v>
          </cell>
        </row>
        <row r="409">
          <cell r="F409">
            <v>0</v>
          </cell>
          <cell r="G409">
            <v>0</v>
          </cell>
          <cell r="H409">
            <v>0</v>
          </cell>
          <cell r="I409">
            <v>0</v>
          </cell>
          <cell r="J409">
            <v>0</v>
          </cell>
          <cell r="K409">
            <v>0</v>
          </cell>
        </row>
        <row r="410">
          <cell r="F410">
            <v>-79890</v>
          </cell>
          <cell r="G410">
            <v>0</v>
          </cell>
          <cell r="H410">
            <v>-79890</v>
          </cell>
          <cell r="I410">
            <v>0</v>
          </cell>
          <cell r="J410">
            <v>-79890</v>
          </cell>
          <cell r="K410">
            <v>-26885</v>
          </cell>
        </row>
        <row r="411">
          <cell r="F411">
            <v>-1209760</v>
          </cell>
          <cell r="G411">
            <v>0</v>
          </cell>
          <cell r="H411">
            <v>-1209760</v>
          </cell>
          <cell r="I411">
            <v>0</v>
          </cell>
          <cell r="J411">
            <v>-1209760</v>
          </cell>
          <cell r="K411">
            <v>0</v>
          </cell>
        </row>
        <row r="412">
          <cell r="F412">
            <v>-94521</v>
          </cell>
          <cell r="G412">
            <v>0</v>
          </cell>
          <cell r="H412">
            <v>-94521</v>
          </cell>
          <cell r="I412">
            <v>0</v>
          </cell>
          <cell r="J412">
            <v>-94521</v>
          </cell>
          <cell r="K412">
            <v>0</v>
          </cell>
        </row>
        <row r="413">
          <cell r="F413">
            <v>-320548</v>
          </cell>
          <cell r="G413">
            <v>0</v>
          </cell>
          <cell r="H413">
            <v>-320548</v>
          </cell>
          <cell r="I413">
            <v>0</v>
          </cell>
          <cell r="J413">
            <v>-320548</v>
          </cell>
          <cell r="K413">
            <v>0</v>
          </cell>
        </row>
        <row r="414">
          <cell r="F414">
            <v>-511831</v>
          </cell>
          <cell r="G414">
            <v>0</v>
          </cell>
          <cell r="H414">
            <v>-511831</v>
          </cell>
          <cell r="I414">
            <v>0</v>
          </cell>
          <cell r="J414">
            <v>-511831</v>
          </cell>
          <cell r="K414">
            <v>-592177</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-9202891</v>
          </cell>
          <cell r="G418">
            <v>0</v>
          </cell>
          <cell r="H418">
            <v>-9202891</v>
          </cell>
          <cell r="I418">
            <v>0</v>
          </cell>
          <cell r="J418">
            <v>-9202891</v>
          </cell>
          <cell r="K418">
            <v>-8179740</v>
          </cell>
        </row>
        <row r="419">
          <cell r="F419">
            <v>-21371021</v>
          </cell>
          <cell r="G419">
            <v>0</v>
          </cell>
          <cell r="H419">
            <v>-21371021</v>
          </cell>
          <cell r="I419">
            <v>0</v>
          </cell>
          <cell r="J419">
            <v>-21371021</v>
          </cell>
          <cell r="K419">
            <v>-16932131</v>
          </cell>
        </row>
        <row r="421">
          <cell r="F421">
            <v>31605</v>
          </cell>
          <cell r="G421">
            <v>0</v>
          </cell>
          <cell r="H421">
            <v>31605</v>
          </cell>
          <cell r="I421">
            <v>0</v>
          </cell>
          <cell r="J421">
            <v>31605</v>
          </cell>
          <cell r="K421">
            <v>19738</v>
          </cell>
        </row>
        <row r="422">
          <cell r="F422">
            <v>46076</v>
          </cell>
          <cell r="G422">
            <v>0</v>
          </cell>
          <cell r="H422">
            <v>46076</v>
          </cell>
          <cell r="I422">
            <v>0</v>
          </cell>
          <cell r="J422">
            <v>46076</v>
          </cell>
          <cell r="K422">
            <v>30512</v>
          </cell>
        </row>
        <row r="423">
          <cell r="F423">
            <v>31791</v>
          </cell>
          <cell r="G423">
            <v>0</v>
          </cell>
          <cell r="H423">
            <v>31791</v>
          </cell>
          <cell r="I423">
            <v>0</v>
          </cell>
          <cell r="J423">
            <v>31791</v>
          </cell>
          <cell r="K423">
            <v>23341</v>
          </cell>
        </row>
        <row r="424">
          <cell r="F424">
            <v>109472</v>
          </cell>
          <cell r="G424">
            <v>0</v>
          </cell>
          <cell r="H424">
            <v>109472</v>
          </cell>
          <cell r="I424">
            <v>0</v>
          </cell>
          <cell r="J424">
            <v>109472</v>
          </cell>
          <cell r="K424">
            <v>73591</v>
          </cell>
        </row>
        <row r="426">
          <cell r="F426">
            <v>78973</v>
          </cell>
          <cell r="G426">
            <v>0</v>
          </cell>
          <cell r="H426">
            <v>78973</v>
          </cell>
          <cell r="I426">
            <v>0</v>
          </cell>
          <cell r="J426">
            <v>78973</v>
          </cell>
          <cell r="K426">
            <v>67383</v>
          </cell>
        </row>
        <row r="427">
          <cell r="F427">
            <v>35569</v>
          </cell>
          <cell r="G427">
            <v>0</v>
          </cell>
          <cell r="H427">
            <v>35569</v>
          </cell>
          <cell r="I427">
            <v>0</v>
          </cell>
          <cell r="J427">
            <v>35569</v>
          </cell>
          <cell r="K427">
            <v>22541</v>
          </cell>
        </row>
        <row r="428">
          <cell r="F428">
            <v>0</v>
          </cell>
          <cell r="G428">
            <v>0</v>
          </cell>
          <cell r="H428">
            <v>0</v>
          </cell>
          <cell r="I428">
            <v>0</v>
          </cell>
          <cell r="J428">
            <v>0</v>
          </cell>
          <cell r="K428">
            <v>6549</v>
          </cell>
        </row>
        <row r="429">
          <cell r="F429">
            <v>115805</v>
          </cell>
          <cell r="G429">
            <v>0</v>
          </cell>
          <cell r="H429">
            <v>115805</v>
          </cell>
          <cell r="I429">
            <v>0</v>
          </cell>
          <cell r="J429">
            <v>115805</v>
          </cell>
          <cell r="K429">
            <v>103188</v>
          </cell>
        </row>
        <row r="430">
          <cell r="F430">
            <v>52872</v>
          </cell>
          <cell r="G430">
            <v>0</v>
          </cell>
          <cell r="H430">
            <v>52872</v>
          </cell>
          <cell r="I430">
            <v>0</v>
          </cell>
          <cell r="J430">
            <v>52872</v>
          </cell>
          <cell r="K430">
            <v>38079</v>
          </cell>
        </row>
        <row r="431">
          <cell r="F431">
            <v>0</v>
          </cell>
          <cell r="G431">
            <v>0</v>
          </cell>
          <cell r="H431">
            <v>0</v>
          </cell>
          <cell r="I431">
            <v>0</v>
          </cell>
          <cell r="J431">
            <v>0</v>
          </cell>
          <cell r="K431">
            <v>9431</v>
          </cell>
        </row>
        <row r="432">
          <cell r="F432">
            <v>79981</v>
          </cell>
          <cell r="G432">
            <v>0</v>
          </cell>
          <cell r="H432">
            <v>79981</v>
          </cell>
          <cell r="I432">
            <v>0</v>
          </cell>
          <cell r="J432">
            <v>79981</v>
          </cell>
          <cell r="K432">
            <v>79385</v>
          </cell>
        </row>
        <row r="433">
          <cell r="F433">
            <v>36561</v>
          </cell>
          <cell r="G433">
            <v>0</v>
          </cell>
          <cell r="H433">
            <v>36561</v>
          </cell>
          <cell r="I433">
            <v>0</v>
          </cell>
          <cell r="J433">
            <v>36561</v>
          </cell>
          <cell r="K433">
            <v>29626</v>
          </cell>
        </row>
        <row r="434">
          <cell r="F434">
            <v>0</v>
          </cell>
          <cell r="G434">
            <v>0</v>
          </cell>
          <cell r="H434">
            <v>0</v>
          </cell>
          <cell r="I434">
            <v>0</v>
          </cell>
          <cell r="J434">
            <v>0</v>
          </cell>
          <cell r="K434">
            <v>7521</v>
          </cell>
        </row>
        <row r="435">
          <cell r="F435">
            <v>399761</v>
          </cell>
          <cell r="G435">
            <v>0</v>
          </cell>
          <cell r="H435">
            <v>399761</v>
          </cell>
          <cell r="I435">
            <v>0</v>
          </cell>
          <cell r="J435">
            <v>399761</v>
          </cell>
          <cell r="K435">
            <v>363703</v>
          </cell>
        </row>
        <row r="437">
          <cell r="F437">
            <v>23317</v>
          </cell>
          <cell r="G437">
            <v>0</v>
          </cell>
          <cell r="H437">
            <v>23317</v>
          </cell>
          <cell r="I437">
            <v>0</v>
          </cell>
          <cell r="J437">
            <v>23317</v>
          </cell>
          <cell r="K437">
            <v>13560</v>
          </cell>
        </row>
        <row r="438">
          <cell r="F438">
            <v>0</v>
          </cell>
          <cell r="G438">
            <v>0</v>
          </cell>
          <cell r="H438">
            <v>0</v>
          </cell>
          <cell r="I438">
            <v>0</v>
          </cell>
          <cell r="J438">
            <v>0</v>
          </cell>
          <cell r="K438">
            <v>2324</v>
          </cell>
        </row>
        <row r="439">
          <cell r="F439">
            <v>0</v>
          </cell>
          <cell r="G439">
            <v>0</v>
          </cell>
          <cell r="H439">
            <v>0</v>
          </cell>
          <cell r="I439">
            <v>0</v>
          </cell>
          <cell r="J439">
            <v>0</v>
          </cell>
          <cell r="K439">
            <v>0</v>
          </cell>
        </row>
        <row r="440">
          <cell r="F440">
            <v>525</v>
          </cell>
          <cell r="G440">
            <v>0</v>
          </cell>
          <cell r="H440">
            <v>525</v>
          </cell>
          <cell r="I440">
            <v>0</v>
          </cell>
          <cell r="J440">
            <v>525</v>
          </cell>
          <cell r="K440">
            <v>1631</v>
          </cell>
        </row>
        <row r="441">
          <cell r="F441">
            <v>27633</v>
          </cell>
          <cell r="G441">
            <v>0</v>
          </cell>
          <cell r="H441">
            <v>27633</v>
          </cell>
          <cell r="I441">
            <v>0</v>
          </cell>
          <cell r="J441">
            <v>27633</v>
          </cell>
          <cell r="K441">
            <v>25658</v>
          </cell>
        </row>
        <row r="442">
          <cell r="F442">
            <v>10501</v>
          </cell>
          <cell r="G442">
            <v>0</v>
          </cell>
          <cell r="H442">
            <v>10501</v>
          </cell>
          <cell r="I442">
            <v>0</v>
          </cell>
          <cell r="J442">
            <v>10501</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3958</v>
          </cell>
        </row>
        <row r="446">
          <cell r="F446">
            <v>54614</v>
          </cell>
          <cell r="G446">
            <v>0</v>
          </cell>
          <cell r="H446">
            <v>54614</v>
          </cell>
          <cell r="I446">
            <v>0</v>
          </cell>
          <cell r="J446">
            <v>54614</v>
          </cell>
          <cell r="K446">
            <v>10362</v>
          </cell>
        </row>
        <row r="447">
          <cell r="F447">
            <v>5</v>
          </cell>
          <cell r="G447">
            <v>0</v>
          </cell>
          <cell r="H447">
            <v>5</v>
          </cell>
          <cell r="I447">
            <v>0</v>
          </cell>
          <cell r="J447">
            <v>5</v>
          </cell>
          <cell r="K447">
            <v>59645</v>
          </cell>
        </row>
        <row r="448">
          <cell r="F448">
            <v>0</v>
          </cell>
          <cell r="G448">
            <v>0</v>
          </cell>
          <cell r="H448">
            <v>0</v>
          </cell>
          <cell r="I448">
            <v>0</v>
          </cell>
          <cell r="J448">
            <v>0</v>
          </cell>
          <cell r="K448">
            <v>6772</v>
          </cell>
        </row>
        <row r="449">
          <cell r="F449">
            <v>0</v>
          </cell>
          <cell r="G449">
            <v>0</v>
          </cell>
          <cell r="H449">
            <v>0</v>
          </cell>
          <cell r="I449">
            <v>0</v>
          </cell>
          <cell r="J449">
            <v>0</v>
          </cell>
          <cell r="K449">
            <v>3375</v>
          </cell>
        </row>
        <row r="450">
          <cell r="F450">
            <v>0</v>
          </cell>
          <cell r="G450">
            <v>0</v>
          </cell>
          <cell r="H450">
            <v>0</v>
          </cell>
          <cell r="I450">
            <v>0</v>
          </cell>
          <cell r="J450">
            <v>0</v>
          </cell>
          <cell r="K450">
            <v>5752</v>
          </cell>
        </row>
        <row r="451">
          <cell r="F451">
            <v>0</v>
          </cell>
          <cell r="G451">
            <v>0</v>
          </cell>
          <cell r="H451">
            <v>0</v>
          </cell>
          <cell r="I451">
            <v>0</v>
          </cell>
          <cell r="J451">
            <v>0</v>
          </cell>
          <cell r="K451">
            <v>2015</v>
          </cell>
        </row>
        <row r="452">
          <cell r="F452">
            <v>551537</v>
          </cell>
          <cell r="G452">
            <v>0</v>
          </cell>
          <cell r="H452">
            <v>551537</v>
          </cell>
          <cell r="I452">
            <v>0</v>
          </cell>
          <cell r="J452">
            <v>551537</v>
          </cell>
          <cell r="K452">
            <v>182781</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1</v>
          </cell>
          <cell r="G455">
            <v>0</v>
          </cell>
          <cell r="H455">
            <v>1</v>
          </cell>
          <cell r="I455">
            <v>0</v>
          </cell>
          <cell r="J455">
            <v>1</v>
          </cell>
          <cell r="K455">
            <v>9543</v>
          </cell>
        </row>
        <row r="456">
          <cell r="F456">
            <v>8838</v>
          </cell>
          <cell r="G456">
            <v>0</v>
          </cell>
          <cell r="H456">
            <v>8838</v>
          </cell>
          <cell r="I456">
            <v>0</v>
          </cell>
          <cell r="J456">
            <v>8838</v>
          </cell>
          <cell r="K456">
            <v>1308</v>
          </cell>
        </row>
        <row r="457">
          <cell r="F457">
            <v>84</v>
          </cell>
          <cell r="G457">
            <v>0</v>
          </cell>
          <cell r="H457">
            <v>84</v>
          </cell>
          <cell r="I457">
            <v>0</v>
          </cell>
          <cell r="J457">
            <v>84</v>
          </cell>
          <cell r="K457">
            <v>801</v>
          </cell>
        </row>
        <row r="458">
          <cell r="F458">
            <v>0</v>
          </cell>
          <cell r="G458">
            <v>0</v>
          </cell>
          <cell r="H458">
            <v>0</v>
          </cell>
          <cell r="I458">
            <v>0</v>
          </cell>
          <cell r="J458">
            <v>0</v>
          </cell>
          <cell r="K458">
            <v>920</v>
          </cell>
        </row>
        <row r="459">
          <cell r="F459">
            <v>0</v>
          </cell>
          <cell r="G459">
            <v>0</v>
          </cell>
          <cell r="H459">
            <v>0</v>
          </cell>
          <cell r="I459">
            <v>0</v>
          </cell>
          <cell r="J459">
            <v>0</v>
          </cell>
          <cell r="K459">
            <v>322</v>
          </cell>
        </row>
        <row r="460">
          <cell r="F460">
            <v>96053</v>
          </cell>
          <cell r="G460">
            <v>0</v>
          </cell>
          <cell r="H460">
            <v>96053</v>
          </cell>
          <cell r="I460">
            <v>0</v>
          </cell>
          <cell r="J460">
            <v>96053</v>
          </cell>
          <cell r="K460">
            <v>32980</v>
          </cell>
        </row>
        <row r="461">
          <cell r="F461">
            <v>212117</v>
          </cell>
          <cell r="G461">
            <v>0</v>
          </cell>
          <cell r="H461">
            <v>212117</v>
          </cell>
          <cell r="I461">
            <v>0</v>
          </cell>
          <cell r="J461">
            <v>212117</v>
          </cell>
          <cell r="K461">
            <v>109419</v>
          </cell>
        </row>
        <row r="462">
          <cell r="F462">
            <v>14074</v>
          </cell>
          <cell r="G462">
            <v>0</v>
          </cell>
          <cell r="H462">
            <v>14074</v>
          </cell>
          <cell r="I462">
            <v>0</v>
          </cell>
          <cell r="J462">
            <v>14074</v>
          </cell>
          <cell r="K462">
            <v>650</v>
          </cell>
        </row>
        <row r="463">
          <cell r="F463">
            <v>7340</v>
          </cell>
          <cell r="G463">
            <v>0</v>
          </cell>
          <cell r="H463">
            <v>7340</v>
          </cell>
          <cell r="I463">
            <v>0</v>
          </cell>
          <cell r="J463">
            <v>7340</v>
          </cell>
          <cell r="K463">
            <v>7491</v>
          </cell>
        </row>
        <row r="464">
          <cell r="F464">
            <v>1144337</v>
          </cell>
          <cell r="G464">
            <v>0</v>
          </cell>
          <cell r="H464">
            <v>1144337</v>
          </cell>
          <cell r="I464">
            <v>0</v>
          </cell>
          <cell r="J464">
            <v>1144337</v>
          </cell>
          <cell r="K464">
            <v>366270</v>
          </cell>
        </row>
        <row r="465">
          <cell r="F465">
            <v>196130</v>
          </cell>
          <cell r="G465">
            <v>0</v>
          </cell>
          <cell r="H465">
            <v>196130</v>
          </cell>
          <cell r="I465">
            <v>0</v>
          </cell>
          <cell r="J465">
            <v>196130</v>
          </cell>
          <cell r="K465">
            <v>140000</v>
          </cell>
        </row>
        <row r="466">
          <cell r="F466">
            <v>0</v>
          </cell>
          <cell r="G466">
            <v>0</v>
          </cell>
          <cell r="H466">
            <v>0</v>
          </cell>
          <cell r="I466">
            <v>0</v>
          </cell>
          <cell r="J466">
            <v>0</v>
          </cell>
          <cell r="K466">
            <v>5000</v>
          </cell>
        </row>
        <row r="467">
          <cell r="F467">
            <v>0</v>
          </cell>
          <cell r="G467">
            <v>0</v>
          </cell>
          <cell r="H467">
            <v>0</v>
          </cell>
          <cell r="I467">
            <v>0</v>
          </cell>
          <cell r="J467">
            <v>0</v>
          </cell>
          <cell r="K467">
            <v>325</v>
          </cell>
        </row>
        <row r="468">
          <cell r="F468">
            <v>975</v>
          </cell>
          <cell r="G468">
            <v>0</v>
          </cell>
          <cell r="H468">
            <v>975</v>
          </cell>
          <cell r="I468">
            <v>0</v>
          </cell>
          <cell r="J468">
            <v>975</v>
          </cell>
          <cell r="K468">
            <v>1485</v>
          </cell>
        </row>
        <row r="469">
          <cell r="F469">
            <v>0</v>
          </cell>
          <cell r="G469">
            <v>0</v>
          </cell>
          <cell r="H469">
            <v>0</v>
          </cell>
          <cell r="I469">
            <v>0</v>
          </cell>
          <cell r="J469">
            <v>0</v>
          </cell>
          <cell r="K469">
            <v>1000</v>
          </cell>
        </row>
        <row r="470">
          <cell r="F470">
            <v>2348081</v>
          </cell>
          <cell r="G470">
            <v>0</v>
          </cell>
          <cell r="H470">
            <v>2348081</v>
          </cell>
          <cell r="I470">
            <v>0</v>
          </cell>
          <cell r="J470">
            <v>2348081</v>
          </cell>
          <cell r="K470">
            <v>995347</v>
          </cell>
        </row>
        <row r="472">
          <cell r="F472">
            <v>0</v>
          </cell>
          <cell r="G472">
            <v>0</v>
          </cell>
          <cell r="H472">
            <v>0</v>
          </cell>
          <cell r="I472">
            <v>0</v>
          </cell>
          <cell r="J472">
            <v>0</v>
          </cell>
          <cell r="K472">
            <v>0</v>
          </cell>
        </row>
        <row r="474">
          <cell r="F474">
            <v>0</v>
          </cell>
          <cell r="G474">
            <v>0</v>
          </cell>
          <cell r="H474">
            <v>0</v>
          </cell>
          <cell r="I474">
            <v>0</v>
          </cell>
          <cell r="J474">
            <v>0</v>
          </cell>
          <cell r="K474">
            <v>290</v>
          </cell>
        </row>
        <row r="475">
          <cell r="F475">
            <v>0</v>
          </cell>
          <cell r="G475">
            <v>0</v>
          </cell>
          <cell r="H475">
            <v>0</v>
          </cell>
          <cell r="I475">
            <v>0</v>
          </cell>
          <cell r="J475">
            <v>0</v>
          </cell>
          <cell r="K475">
            <v>677</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679</v>
          </cell>
          <cell r="G479">
            <v>0</v>
          </cell>
          <cell r="H479">
            <v>679</v>
          </cell>
          <cell r="I479">
            <v>0</v>
          </cell>
          <cell r="J479">
            <v>679</v>
          </cell>
          <cell r="K479">
            <v>4324</v>
          </cell>
        </row>
        <row r="480">
          <cell r="F480">
            <v>0</v>
          </cell>
          <cell r="G480">
            <v>0</v>
          </cell>
          <cell r="H480">
            <v>0</v>
          </cell>
          <cell r="I480">
            <v>0</v>
          </cell>
          <cell r="J480">
            <v>0</v>
          </cell>
          <cell r="K480">
            <v>292</v>
          </cell>
        </row>
        <row r="481">
          <cell r="F481">
            <v>0</v>
          </cell>
          <cell r="G481">
            <v>0</v>
          </cell>
          <cell r="H481">
            <v>0</v>
          </cell>
          <cell r="I481">
            <v>0</v>
          </cell>
          <cell r="J481">
            <v>0</v>
          </cell>
          <cell r="K481">
            <v>290</v>
          </cell>
        </row>
        <row r="482">
          <cell r="F482">
            <v>458</v>
          </cell>
          <cell r="G482">
            <v>0</v>
          </cell>
          <cell r="H482">
            <v>458</v>
          </cell>
          <cell r="I482">
            <v>0</v>
          </cell>
          <cell r="J482">
            <v>458</v>
          </cell>
          <cell r="K482">
            <v>2473</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9037</v>
          </cell>
          <cell r="G485">
            <v>0</v>
          </cell>
          <cell r="H485">
            <v>9037</v>
          </cell>
          <cell r="I485">
            <v>0</v>
          </cell>
          <cell r="J485">
            <v>9037</v>
          </cell>
          <cell r="K485">
            <v>58</v>
          </cell>
        </row>
        <row r="486">
          <cell r="F486">
            <v>0</v>
          </cell>
          <cell r="G486">
            <v>0</v>
          </cell>
          <cell r="H486">
            <v>0</v>
          </cell>
          <cell r="I486">
            <v>0</v>
          </cell>
          <cell r="J486">
            <v>0</v>
          </cell>
          <cell r="K486">
            <v>1651</v>
          </cell>
        </row>
        <row r="487">
          <cell r="F487">
            <v>0</v>
          </cell>
          <cell r="G487">
            <v>0</v>
          </cell>
          <cell r="H487">
            <v>0</v>
          </cell>
          <cell r="I487">
            <v>0</v>
          </cell>
          <cell r="J487">
            <v>0</v>
          </cell>
          <cell r="K487">
            <v>0</v>
          </cell>
        </row>
        <row r="488">
          <cell r="F488">
            <v>2000</v>
          </cell>
          <cell r="G488">
            <v>0</v>
          </cell>
          <cell r="H488">
            <v>2000</v>
          </cell>
          <cell r="I488">
            <v>0</v>
          </cell>
          <cell r="J488">
            <v>2000</v>
          </cell>
          <cell r="K488">
            <v>5546</v>
          </cell>
        </row>
        <row r="489">
          <cell r="F489">
            <v>0</v>
          </cell>
          <cell r="G489">
            <v>0</v>
          </cell>
          <cell r="H489">
            <v>0</v>
          </cell>
          <cell r="I489">
            <v>0</v>
          </cell>
          <cell r="J489">
            <v>0</v>
          </cell>
          <cell r="K489">
            <v>290</v>
          </cell>
        </row>
        <row r="490">
          <cell r="F490">
            <v>456</v>
          </cell>
          <cell r="G490">
            <v>0</v>
          </cell>
          <cell r="H490">
            <v>456</v>
          </cell>
          <cell r="I490">
            <v>0</v>
          </cell>
          <cell r="J490">
            <v>456</v>
          </cell>
          <cell r="K490">
            <v>526</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5235</v>
          </cell>
          <cell r="G493">
            <v>0</v>
          </cell>
          <cell r="H493">
            <v>5235</v>
          </cell>
          <cell r="I493">
            <v>0</v>
          </cell>
          <cell r="J493">
            <v>5235</v>
          </cell>
          <cell r="K493">
            <v>0</v>
          </cell>
        </row>
        <row r="494">
          <cell r="F494">
            <v>0</v>
          </cell>
          <cell r="G494">
            <v>0</v>
          </cell>
          <cell r="H494">
            <v>0</v>
          </cell>
          <cell r="I494">
            <v>0</v>
          </cell>
          <cell r="J494">
            <v>0</v>
          </cell>
          <cell r="K494">
            <v>290</v>
          </cell>
        </row>
        <row r="495">
          <cell r="F495">
            <v>0</v>
          </cell>
          <cell r="G495">
            <v>0</v>
          </cell>
          <cell r="H495">
            <v>0</v>
          </cell>
          <cell r="I495">
            <v>0</v>
          </cell>
          <cell r="J495">
            <v>0</v>
          </cell>
          <cell r="K495">
            <v>0</v>
          </cell>
        </row>
        <row r="496">
          <cell r="F496">
            <v>795</v>
          </cell>
          <cell r="G496">
            <v>0</v>
          </cell>
          <cell r="H496">
            <v>795</v>
          </cell>
          <cell r="I496">
            <v>0</v>
          </cell>
          <cell r="J496">
            <v>795</v>
          </cell>
          <cell r="K496">
            <v>4602</v>
          </cell>
        </row>
        <row r="497">
          <cell r="F497">
            <v>18660</v>
          </cell>
          <cell r="G497">
            <v>0</v>
          </cell>
          <cell r="H497">
            <v>18660</v>
          </cell>
          <cell r="I497">
            <v>0</v>
          </cell>
          <cell r="J497">
            <v>18660</v>
          </cell>
          <cell r="K497">
            <v>21309</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4">
          <cell r="F504">
            <v>20116</v>
          </cell>
          <cell r="G504">
            <v>0</v>
          </cell>
          <cell r="H504">
            <v>20116</v>
          </cell>
          <cell r="I504">
            <v>0</v>
          </cell>
          <cell r="J504">
            <v>20116</v>
          </cell>
          <cell r="K504">
            <v>18758</v>
          </cell>
        </row>
        <row r="505">
          <cell r="F505">
            <v>29507</v>
          </cell>
          <cell r="G505">
            <v>0</v>
          </cell>
          <cell r="H505">
            <v>29507</v>
          </cell>
          <cell r="I505">
            <v>0</v>
          </cell>
          <cell r="J505">
            <v>29507</v>
          </cell>
          <cell r="K505">
            <v>29056</v>
          </cell>
        </row>
        <row r="506">
          <cell r="F506">
            <v>20379</v>
          </cell>
          <cell r="G506">
            <v>0</v>
          </cell>
          <cell r="H506">
            <v>20379</v>
          </cell>
          <cell r="I506">
            <v>0</v>
          </cell>
          <cell r="J506">
            <v>20379</v>
          </cell>
          <cell r="K506">
            <v>22263</v>
          </cell>
        </row>
        <row r="507">
          <cell r="F507">
            <v>70002</v>
          </cell>
          <cell r="G507">
            <v>0</v>
          </cell>
          <cell r="H507">
            <v>70002</v>
          </cell>
          <cell r="I507">
            <v>0</v>
          </cell>
          <cell r="J507">
            <v>70002</v>
          </cell>
          <cell r="K507">
            <v>70077</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4">
          <cell r="F514">
            <v>198646</v>
          </cell>
          <cell r="G514">
            <v>0</v>
          </cell>
          <cell r="H514">
            <v>198646</v>
          </cell>
          <cell r="I514">
            <v>0</v>
          </cell>
          <cell r="J514">
            <v>198646</v>
          </cell>
          <cell r="K514">
            <v>0</v>
          </cell>
        </row>
        <row r="515">
          <cell r="F515">
            <v>81572</v>
          </cell>
          <cell r="G515">
            <v>0</v>
          </cell>
          <cell r="H515">
            <v>81572</v>
          </cell>
          <cell r="I515">
            <v>0</v>
          </cell>
          <cell r="J515">
            <v>81572</v>
          </cell>
          <cell r="K515">
            <v>0</v>
          </cell>
        </row>
        <row r="516">
          <cell r="F516">
            <v>33632</v>
          </cell>
          <cell r="G516">
            <v>0</v>
          </cell>
          <cell r="H516">
            <v>33632</v>
          </cell>
          <cell r="I516">
            <v>0</v>
          </cell>
          <cell r="J516">
            <v>33632</v>
          </cell>
          <cell r="K516">
            <v>0</v>
          </cell>
        </row>
        <row r="517">
          <cell r="F517">
            <v>313850</v>
          </cell>
          <cell r="G517">
            <v>0</v>
          </cell>
          <cell r="H517">
            <v>313850</v>
          </cell>
          <cell r="I517">
            <v>0</v>
          </cell>
          <cell r="J517">
            <v>313850</v>
          </cell>
          <cell r="K517">
            <v>0</v>
          </cell>
        </row>
        <row r="519">
          <cell r="F519">
            <v>-15235201</v>
          </cell>
          <cell r="G519">
            <v>0</v>
          </cell>
          <cell r="H519">
            <v>-15235201</v>
          </cell>
          <cell r="I519">
            <v>0</v>
          </cell>
          <cell r="J519">
            <v>-15235201</v>
          </cell>
          <cell r="K519">
            <v>-220079</v>
          </cell>
        </row>
        <row r="520">
          <cell r="F520">
            <v>-46149</v>
          </cell>
          <cell r="G520">
            <v>0</v>
          </cell>
          <cell r="H520">
            <v>-46149</v>
          </cell>
          <cell r="I520">
            <v>0</v>
          </cell>
          <cell r="J520">
            <v>-46149</v>
          </cell>
          <cell r="K520">
            <v>1871</v>
          </cell>
        </row>
        <row r="521">
          <cell r="F521">
            <v>-642657</v>
          </cell>
          <cell r="G521">
            <v>0</v>
          </cell>
          <cell r="H521">
            <v>-642657</v>
          </cell>
          <cell r="I521">
            <v>0</v>
          </cell>
          <cell r="J521">
            <v>-642657</v>
          </cell>
          <cell r="K521">
            <v>-18986</v>
          </cell>
        </row>
        <row r="522">
          <cell r="F522">
            <v>45500</v>
          </cell>
          <cell r="G522">
            <v>0</v>
          </cell>
          <cell r="H522">
            <v>45500</v>
          </cell>
          <cell r="I522">
            <v>0</v>
          </cell>
          <cell r="J522">
            <v>45500</v>
          </cell>
          <cell r="K522">
            <v>0</v>
          </cell>
        </row>
        <row r="523">
          <cell r="F523">
            <v>-62100</v>
          </cell>
          <cell r="G523">
            <v>0</v>
          </cell>
          <cell r="H523">
            <v>-62100</v>
          </cell>
          <cell r="I523">
            <v>0</v>
          </cell>
          <cell r="J523">
            <v>-62100</v>
          </cell>
          <cell r="K523">
            <v>13035</v>
          </cell>
        </row>
        <row r="524">
          <cell r="F524">
            <v>-15940607</v>
          </cell>
          <cell r="G524">
            <v>0</v>
          </cell>
          <cell r="H524">
            <v>-15940607</v>
          </cell>
          <cell r="I524">
            <v>0</v>
          </cell>
          <cell r="J524">
            <v>-15940607</v>
          </cell>
          <cell r="K524">
            <v>-224159</v>
          </cell>
        </row>
        <row r="526">
          <cell r="F526">
            <v>-257835</v>
          </cell>
          <cell r="G526">
            <v>0</v>
          </cell>
          <cell r="H526">
            <v>-257835</v>
          </cell>
          <cell r="I526">
            <v>0</v>
          </cell>
          <cell r="J526">
            <v>-257835</v>
          </cell>
          <cell r="K526">
            <v>-120558</v>
          </cell>
        </row>
        <row r="527">
          <cell r="F527">
            <v>-151767</v>
          </cell>
          <cell r="G527">
            <v>0</v>
          </cell>
          <cell r="H527">
            <v>-151767</v>
          </cell>
          <cell r="I527">
            <v>0</v>
          </cell>
          <cell r="J527">
            <v>-151767</v>
          </cell>
          <cell r="K527">
            <v>-589319</v>
          </cell>
        </row>
        <row r="528">
          <cell r="F528">
            <v>-329333</v>
          </cell>
          <cell r="G528">
            <v>0</v>
          </cell>
          <cell r="H528">
            <v>-329333</v>
          </cell>
          <cell r="I528">
            <v>0</v>
          </cell>
          <cell r="J528">
            <v>-329333</v>
          </cell>
          <cell r="K528">
            <v>-377635</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-69537</v>
          </cell>
          <cell r="G531">
            <v>0</v>
          </cell>
          <cell r="H531">
            <v>-69537</v>
          </cell>
          <cell r="I531">
            <v>0</v>
          </cell>
          <cell r="J531">
            <v>-69537</v>
          </cell>
          <cell r="K531">
            <v>-124042</v>
          </cell>
        </row>
        <row r="532">
          <cell r="F532">
            <v>0</v>
          </cell>
          <cell r="G532">
            <v>0</v>
          </cell>
          <cell r="H532">
            <v>0</v>
          </cell>
          <cell r="I532">
            <v>0</v>
          </cell>
          <cell r="J532">
            <v>0</v>
          </cell>
          <cell r="K532">
            <v>0</v>
          </cell>
        </row>
        <row r="533">
          <cell r="F533">
            <v>-806884</v>
          </cell>
          <cell r="G533">
            <v>0</v>
          </cell>
          <cell r="H533">
            <v>-806884</v>
          </cell>
          <cell r="I533">
            <v>0</v>
          </cell>
          <cell r="J533">
            <v>-806884</v>
          </cell>
          <cell r="K533">
            <v>-105186</v>
          </cell>
        </row>
        <row r="534">
          <cell r="F534">
            <v>0</v>
          </cell>
          <cell r="G534">
            <v>0</v>
          </cell>
          <cell r="H534">
            <v>0</v>
          </cell>
          <cell r="I534">
            <v>0</v>
          </cell>
          <cell r="J534">
            <v>0</v>
          </cell>
          <cell r="K534">
            <v>38031</v>
          </cell>
        </row>
        <row r="535">
          <cell r="F535">
            <v>-1615356</v>
          </cell>
          <cell r="G535">
            <v>0</v>
          </cell>
          <cell r="H535">
            <v>-1615356</v>
          </cell>
          <cell r="I535">
            <v>0</v>
          </cell>
          <cell r="J535">
            <v>-1615356</v>
          </cell>
          <cell r="K535">
            <v>-1278709</v>
          </cell>
        </row>
        <row r="537">
          <cell r="F537">
            <v>-2255430</v>
          </cell>
          <cell r="G537">
            <v>0</v>
          </cell>
          <cell r="H537">
            <v>-2255430</v>
          </cell>
          <cell r="I537">
            <v>0</v>
          </cell>
          <cell r="J537">
            <v>-2255430</v>
          </cell>
          <cell r="K537">
            <v>-9748681</v>
          </cell>
        </row>
        <row r="538">
          <cell r="F538">
            <v>-16519175</v>
          </cell>
          <cell r="G538">
            <v>0</v>
          </cell>
          <cell r="H538">
            <v>-16519175</v>
          </cell>
          <cell r="I538">
            <v>0</v>
          </cell>
          <cell r="J538">
            <v>-16519175</v>
          </cell>
          <cell r="K538">
            <v>-292207</v>
          </cell>
        </row>
        <row r="539">
          <cell r="F539">
            <v>0</v>
          </cell>
          <cell r="G539">
            <v>0</v>
          </cell>
          <cell r="H539">
            <v>0</v>
          </cell>
          <cell r="I539">
            <v>0</v>
          </cell>
          <cell r="J539">
            <v>0</v>
          </cell>
          <cell r="K539">
            <v>8385</v>
          </cell>
        </row>
        <row r="540">
          <cell r="F540">
            <v>-880</v>
          </cell>
          <cell r="G540">
            <v>0</v>
          </cell>
          <cell r="H540">
            <v>-880</v>
          </cell>
          <cell r="I540">
            <v>0</v>
          </cell>
          <cell r="J540">
            <v>-880</v>
          </cell>
          <cell r="K540">
            <v>-1777</v>
          </cell>
        </row>
        <row r="541">
          <cell r="F541">
            <v>0</v>
          </cell>
          <cell r="G541">
            <v>-177732</v>
          </cell>
          <cell r="H541">
            <v>-177732</v>
          </cell>
          <cell r="I541">
            <v>0</v>
          </cell>
          <cell r="J541">
            <v>-177732</v>
          </cell>
          <cell r="K541">
            <v>0</v>
          </cell>
        </row>
        <row r="542">
          <cell r="F542">
            <v>-107975</v>
          </cell>
          <cell r="G542">
            <v>0</v>
          </cell>
          <cell r="H542">
            <v>-107975</v>
          </cell>
          <cell r="I542">
            <v>0</v>
          </cell>
          <cell r="J542">
            <v>-107975</v>
          </cell>
          <cell r="K542">
            <v>0</v>
          </cell>
        </row>
        <row r="543">
          <cell r="F543">
            <v>8307</v>
          </cell>
          <cell r="G543">
            <v>0</v>
          </cell>
          <cell r="H543">
            <v>8307</v>
          </cell>
          <cell r="I543">
            <v>0</v>
          </cell>
          <cell r="J543">
            <v>8307</v>
          </cell>
          <cell r="K543">
            <v>0</v>
          </cell>
        </row>
        <row r="544">
          <cell r="F544">
            <v>-2025600</v>
          </cell>
          <cell r="G544">
            <v>0</v>
          </cell>
          <cell r="H544">
            <v>-2025600</v>
          </cell>
          <cell r="I544">
            <v>0</v>
          </cell>
          <cell r="J544">
            <v>-2025600</v>
          </cell>
          <cell r="K544">
            <v>-35800</v>
          </cell>
        </row>
        <row r="545">
          <cell r="F545">
            <v>-823</v>
          </cell>
          <cell r="G545">
            <v>0</v>
          </cell>
          <cell r="H545">
            <v>-823</v>
          </cell>
          <cell r="I545">
            <v>0</v>
          </cell>
          <cell r="J545">
            <v>-823</v>
          </cell>
          <cell r="K545">
            <v>-5559</v>
          </cell>
        </row>
        <row r="546">
          <cell r="F546">
            <v>-21565</v>
          </cell>
          <cell r="G546">
            <v>0</v>
          </cell>
          <cell r="H546">
            <v>-21565</v>
          </cell>
          <cell r="I546">
            <v>0</v>
          </cell>
          <cell r="J546">
            <v>-21565</v>
          </cell>
          <cell r="K546">
            <v>619</v>
          </cell>
        </row>
        <row r="547">
          <cell r="F547">
            <v>-20923141</v>
          </cell>
          <cell r="G547">
            <v>-177732</v>
          </cell>
          <cell r="H547">
            <v>-21100873</v>
          </cell>
          <cell r="I547">
            <v>0</v>
          </cell>
          <cell r="J547">
            <v>-21100873</v>
          </cell>
          <cell r="K547">
            <v>-10075020</v>
          </cell>
        </row>
        <row r="549">
          <cell r="F549">
            <v>-1323208</v>
          </cell>
          <cell r="G549">
            <v>0</v>
          </cell>
          <cell r="H549">
            <v>-1323208</v>
          </cell>
          <cell r="I549">
            <v>0</v>
          </cell>
          <cell r="J549">
            <v>-1323208</v>
          </cell>
          <cell r="K549">
            <v>-3336970</v>
          </cell>
        </row>
        <row r="550">
          <cell r="F550">
            <v>-5473075</v>
          </cell>
          <cell r="G550">
            <v>0</v>
          </cell>
          <cell r="H550">
            <v>-5473075</v>
          </cell>
          <cell r="I550">
            <v>0</v>
          </cell>
          <cell r="J550">
            <v>-5473075</v>
          </cell>
          <cell r="K550">
            <v>-377580</v>
          </cell>
        </row>
        <row r="551">
          <cell r="F551">
            <v>0</v>
          </cell>
          <cell r="G551">
            <v>0</v>
          </cell>
          <cell r="H551">
            <v>0</v>
          </cell>
          <cell r="I551">
            <v>0</v>
          </cell>
          <cell r="J551">
            <v>0</v>
          </cell>
          <cell r="K551">
            <v>-17</v>
          </cell>
        </row>
        <row r="552">
          <cell r="F552">
            <v>-6796283</v>
          </cell>
          <cell r="G552">
            <v>0</v>
          </cell>
          <cell r="H552">
            <v>-6796283</v>
          </cell>
          <cell r="I552">
            <v>0</v>
          </cell>
          <cell r="J552">
            <v>-6796283</v>
          </cell>
          <cell r="K552">
            <v>-3714567</v>
          </cell>
        </row>
        <row r="554">
          <cell r="F554">
            <v>-34686</v>
          </cell>
          <cell r="G554">
            <v>0</v>
          </cell>
          <cell r="H554">
            <v>-34686</v>
          </cell>
          <cell r="I554">
            <v>0</v>
          </cell>
          <cell r="J554">
            <v>-34686</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-333295</v>
          </cell>
          <cell r="G559">
            <v>0</v>
          </cell>
          <cell r="H559">
            <v>-333295</v>
          </cell>
          <cell r="I559">
            <v>0</v>
          </cell>
          <cell r="J559">
            <v>-333295</v>
          </cell>
          <cell r="K559">
            <v>-269866</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-10010</v>
          </cell>
          <cell r="G562">
            <v>0</v>
          </cell>
          <cell r="H562">
            <v>-10010</v>
          </cell>
          <cell r="I562">
            <v>0</v>
          </cell>
          <cell r="J562">
            <v>-10010</v>
          </cell>
          <cell r="K562">
            <v>0</v>
          </cell>
        </row>
        <row r="563">
          <cell r="F563">
            <v>-93972</v>
          </cell>
          <cell r="G563">
            <v>0</v>
          </cell>
          <cell r="H563">
            <v>-93972</v>
          </cell>
          <cell r="I563">
            <v>0</v>
          </cell>
          <cell r="J563">
            <v>-93972</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-276348</v>
          </cell>
          <cell r="G568">
            <v>0</v>
          </cell>
          <cell r="H568">
            <v>-276348</v>
          </cell>
          <cell r="I568">
            <v>0</v>
          </cell>
          <cell r="J568">
            <v>-276348</v>
          </cell>
          <cell r="K568">
            <v>-242800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-38338</v>
          </cell>
          <cell r="G572">
            <v>0</v>
          </cell>
          <cell r="H572">
            <v>-38338</v>
          </cell>
          <cell r="I572">
            <v>0</v>
          </cell>
          <cell r="J572">
            <v>-38338</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-162943</v>
          </cell>
          <cell r="G577">
            <v>0</v>
          </cell>
          <cell r="H577">
            <v>-162943</v>
          </cell>
          <cell r="I577">
            <v>0</v>
          </cell>
          <cell r="J577">
            <v>-162943</v>
          </cell>
          <cell r="K577">
            <v>-244397</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-949592</v>
          </cell>
          <cell r="G582">
            <v>0</v>
          </cell>
          <cell r="H582">
            <v>-949592</v>
          </cell>
          <cell r="I582">
            <v>0</v>
          </cell>
          <cell r="J582">
            <v>-949592</v>
          </cell>
          <cell r="K582">
            <v>-757063</v>
          </cell>
        </row>
        <row r="584">
          <cell r="F584">
            <v>0</v>
          </cell>
          <cell r="G584">
            <v>-1253225</v>
          </cell>
          <cell r="H584">
            <v>-1253225</v>
          </cell>
          <cell r="I584">
            <v>0</v>
          </cell>
          <cell r="J584">
            <v>-1253225</v>
          </cell>
          <cell r="K584">
            <v>2229682</v>
          </cell>
        </row>
        <row r="585">
          <cell r="F585">
            <v>0</v>
          </cell>
          <cell r="G585">
            <v>-1253225</v>
          </cell>
          <cell r="H585">
            <v>-1253225</v>
          </cell>
          <cell r="I585">
            <v>0</v>
          </cell>
          <cell r="J585">
            <v>-1253225</v>
          </cell>
          <cell r="K585">
            <v>2229682</v>
          </cell>
        </row>
        <row r="587">
          <cell r="F587">
            <v>-5023814</v>
          </cell>
          <cell r="G587">
            <v>0</v>
          </cell>
          <cell r="H587">
            <v>-5023814</v>
          </cell>
          <cell r="I587">
            <v>0</v>
          </cell>
          <cell r="J587">
            <v>-5023814</v>
          </cell>
          <cell r="K587">
            <v>-821858</v>
          </cell>
        </row>
        <row r="588">
          <cell r="F588">
            <v>0</v>
          </cell>
          <cell r="G588">
            <v>0</v>
          </cell>
          <cell r="H588">
            <v>0</v>
          </cell>
          <cell r="I588">
            <v>0</v>
          </cell>
          <cell r="J588">
            <v>0</v>
          </cell>
          <cell r="K588">
            <v>31059</v>
          </cell>
        </row>
        <row r="589">
          <cell r="F589">
            <v>1355274</v>
          </cell>
          <cell r="G589">
            <v>0</v>
          </cell>
          <cell r="H589">
            <v>1355274</v>
          </cell>
          <cell r="I589">
            <v>0</v>
          </cell>
          <cell r="J589">
            <v>1355274</v>
          </cell>
          <cell r="K589">
            <v>27934</v>
          </cell>
        </row>
        <row r="590">
          <cell r="F590">
            <v>952745</v>
          </cell>
          <cell r="G590">
            <v>0</v>
          </cell>
          <cell r="H590">
            <v>952745</v>
          </cell>
          <cell r="I590">
            <v>0</v>
          </cell>
          <cell r="J590">
            <v>952745</v>
          </cell>
          <cell r="K590">
            <v>63704</v>
          </cell>
        </row>
        <row r="591">
          <cell r="F591">
            <v>0</v>
          </cell>
          <cell r="G591">
            <v>0</v>
          </cell>
          <cell r="H591">
            <v>0</v>
          </cell>
          <cell r="I591">
            <v>0</v>
          </cell>
          <cell r="J591">
            <v>0</v>
          </cell>
          <cell r="K591">
            <v>-8</v>
          </cell>
        </row>
        <row r="592">
          <cell r="F592">
            <v>0</v>
          </cell>
          <cell r="G592">
            <v>0</v>
          </cell>
          <cell r="H592">
            <v>0</v>
          </cell>
          <cell r="I592">
            <v>0</v>
          </cell>
          <cell r="J592">
            <v>0</v>
          </cell>
          <cell r="K592">
            <v>0</v>
          </cell>
        </row>
        <row r="593">
          <cell r="F593">
            <v>-2710721</v>
          </cell>
          <cell r="G593">
            <v>0</v>
          </cell>
          <cell r="H593">
            <v>-2710721</v>
          </cell>
          <cell r="I593">
            <v>0</v>
          </cell>
          <cell r="J593">
            <v>-2710721</v>
          </cell>
          <cell r="K593">
            <v>-604399</v>
          </cell>
        </row>
        <row r="594">
          <cell r="F594">
            <v>0</v>
          </cell>
          <cell r="G594">
            <v>0</v>
          </cell>
          <cell r="H594">
            <v>0</v>
          </cell>
          <cell r="I594">
            <v>0</v>
          </cell>
          <cell r="J594">
            <v>0</v>
          </cell>
          <cell r="K594">
            <v>14522</v>
          </cell>
        </row>
        <row r="595">
          <cell r="F595">
            <v>930430</v>
          </cell>
          <cell r="G595">
            <v>0</v>
          </cell>
          <cell r="H595">
            <v>930430</v>
          </cell>
          <cell r="I595">
            <v>0</v>
          </cell>
          <cell r="J595">
            <v>930430</v>
          </cell>
          <cell r="K595">
            <v>288214</v>
          </cell>
        </row>
        <row r="596">
          <cell r="F596">
            <v>289554</v>
          </cell>
          <cell r="G596">
            <v>0</v>
          </cell>
          <cell r="H596">
            <v>289554</v>
          </cell>
          <cell r="I596">
            <v>0</v>
          </cell>
          <cell r="J596">
            <v>289554</v>
          </cell>
          <cell r="K596">
            <v>130293</v>
          </cell>
        </row>
        <row r="597">
          <cell r="F597">
            <v>0</v>
          </cell>
          <cell r="G597">
            <v>0</v>
          </cell>
          <cell r="H597">
            <v>0</v>
          </cell>
          <cell r="I597">
            <v>0</v>
          </cell>
          <cell r="J597">
            <v>0</v>
          </cell>
          <cell r="K597">
            <v>-5</v>
          </cell>
        </row>
        <row r="598">
          <cell r="F598">
            <v>0</v>
          </cell>
          <cell r="G598">
            <v>0</v>
          </cell>
          <cell r="H598">
            <v>0</v>
          </cell>
          <cell r="I598">
            <v>0</v>
          </cell>
          <cell r="J598">
            <v>0</v>
          </cell>
          <cell r="K598">
            <v>0</v>
          </cell>
        </row>
        <row r="599">
          <cell r="F599">
            <v>-2761492</v>
          </cell>
          <cell r="G599">
            <v>0</v>
          </cell>
          <cell r="H599">
            <v>-2761492</v>
          </cell>
          <cell r="I599">
            <v>0</v>
          </cell>
          <cell r="J599">
            <v>-2761492</v>
          </cell>
          <cell r="K599">
            <v>-2706715</v>
          </cell>
        </row>
        <row r="600">
          <cell r="F600">
            <v>0</v>
          </cell>
          <cell r="G600">
            <v>0</v>
          </cell>
          <cell r="H600">
            <v>0</v>
          </cell>
          <cell r="I600">
            <v>0</v>
          </cell>
          <cell r="J600">
            <v>0</v>
          </cell>
          <cell r="K600">
            <v>-18255</v>
          </cell>
        </row>
        <row r="601">
          <cell r="F601">
            <v>665446</v>
          </cell>
          <cell r="G601">
            <v>0</v>
          </cell>
          <cell r="H601">
            <v>665446</v>
          </cell>
          <cell r="I601">
            <v>0</v>
          </cell>
          <cell r="J601">
            <v>665446</v>
          </cell>
          <cell r="K601">
            <v>489692</v>
          </cell>
        </row>
        <row r="602">
          <cell r="F602">
            <v>-430983</v>
          </cell>
          <cell r="G602">
            <v>0</v>
          </cell>
          <cell r="H602">
            <v>-430983</v>
          </cell>
          <cell r="I602">
            <v>0</v>
          </cell>
          <cell r="J602">
            <v>-430983</v>
          </cell>
          <cell r="K602">
            <v>-72786</v>
          </cell>
        </row>
        <row r="603">
          <cell r="F603">
            <v>0</v>
          </cell>
          <cell r="G603">
            <v>0</v>
          </cell>
          <cell r="H603">
            <v>0</v>
          </cell>
          <cell r="I603">
            <v>0</v>
          </cell>
          <cell r="J603">
            <v>0</v>
          </cell>
          <cell r="K603">
            <v>801</v>
          </cell>
        </row>
        <row r="604">
          <cell r="F604">
            <v>-14344056</v>
          </cell>
          <cell r="G604">
            <v>0</v>
          </cell>
          <cell r="H604">
            <v>-14344056</v>
          </cell>
          <cell r="I604">
            <v>0</v>
          </cell>
          <cell r="J604">
            <v>-14344056</v>
          </cell>
          <cell r="K604">
            <v>-9449501</v>
          </cell>
        </row>
        <row r="605">
          <cell r="F605">
            <v>0</v>
          </cell>
          <cell r="G605">
            <v>0</v>
          </cell>
          <cell r="H605">
            <v>0</v>
          </cell>
          <cell r="I605">
            <v>0</v>
          </cell>
          <cell r="J605">
            <v>0</v>
          </cell>
          <cell r="K605">
            <v>-55277</v>
          </cell>
        </row>
        <row r="606">
          <cell r="F606">
            <v>4969559</v>
          </cell>
          <cell r="G606">
            <v>0</v>
          </cell>
          <cell r="H606">
            <v>4969559</v>
          </cell>
          <cell r="I606">
            <v>0</v>
          </cell>
          <cell r="J606">
            <v>4969559</v>
          </cell>
          <cell r="K606">
            <v>3743304</v>
          </cell>
        </row>
        <row r="607">
          <cell r="F607">
            <v>-1660225</v>
          </cell>
          <cell r="G607">
            <v>0</v>
          </cell>
          <cell r="H607">
            <v>-1660225</v>
          </cell>
          <cell r="I607">
            <v>0</v>
          </cell>
          <cell r="J607">
            <v>-1660225</v>
          </cell>
          <cell r="K607">
            <v>-324371</v>
          </cell>
        </row>
        <row r="608">
          <cell r="F608">
            <v>0</v>
          </cell>
          <cell r="G608">
            <v>0</v>
          </cell>
          <cell r="H608">
            <v>0</v>
          </cell>
          <cell r="I608">
            <v>0</v>
          </cell>
          <cell r="J608">
            <v>0</v>
          </cell>
          <cell r="K608">
            <v>5487</v>
          </cell>
        </row>
        <row r="609">
          <cell r="F609">
            <v>-1446570</v>
          </cell>
          <cell r="G609">
            <v>0</v>
          </cell>
          <cell r="H609">
            <v>-1446570</v>
          </cell>
          <cell r="I609">
            <v>0</v>
          </cell>
          <cell r="J609">
            <v>-1446570</v>
          </cell>
          <cell r="K609">
            <v>-1695626</v>
          </cell>
        </row>
        <row r="610">
          <cell r="F610">
            <v>0</v>
          </cell>
          <cell r="G610">
            <v>0</v>
          </cell>
          <cell r="H610">
            <v>0</v>
          </cell>
          <cell r="I610">
            <v>0</v>
          </cell>
          <cell r="J610">
            <v>0</v>
          </cell>
          <cell r="K610">
            <v>-9078</v>
          </cell>
        </row>
        <row r="611">
          <cell r="F611">
            <v>334689</v>
          </cell>
          <cell r="G611">
            <v>0</v>
          </cell>
          <cell r="H611">
            <v>334689</v>
          </cell>
          <cell r="I611">
            <v>0</v>
          </cell>
          <cell r="J611">
            <v>334689</v>
          </cell>
          <cell r="K611">
            <v>447849</v>
          </cell>
        </row>
        <row r="612">
          <cell r="F612">
            <v>99201</v>
          </cell>
          <cell r="G612">
            <v>0</v>
          </cell>
          <cell r="H612">
            <v>99201</v>
          </cell>
          <cell r="I612">
            <v>0</v>
          </cell>
          <cell r="J612">
            <v>99201</v>
          </cell>
          <cell r="K612">
            <v>-60512</v>
          </cell>
        </row>
        <row r="613">
          <cell r="F613">
            <v>0</v>
          </cell>
          <cell r="G613">
            <v>0</v>
          </cell>
          <cell r="H613">
            <v>0</v>
          </cell>
          <cell r="I613">
            <v>0</v>
          </cell>
          <cell r="J613">
            <v>0</v>
          </cell>
          <cell r="K613">
            <v>-881</v>
          </cell>
        </row>
        <row r="614">
          <cell r="F614">
            <v>-9420367</v>
          </cell>
          <cell r="G614">
            <v>0</v>
          </cell>
          <cell r="H614">
            <v>-9420367</v>
          </cell>
          <cell r="I614">
            <v>0</v>
          </cell>
          <cell r="J614">
            <v>-9420367</v>
          </cell>
          <cell r="K614">
            <v>-5763348</v>
          </cell>
        </row>
        <row r="615">
          <cell r="F615">
            <v>0</v>
          </cell>
          <cell r="G615">
            <v>0</v>
          </cell>
          <cell r="H615">
            <v>0</v>
          </cell>
          <cell r="I615">
            <v>0</v>
          </cell>
          <cell r="J615">
            <v>0</v>
          </cell>
          <cell r="K615">
            <v>-25608</v>
          </cell>
        </row>
        <row r="616">
          <cell r="F616">
            <v>4104651</v>
          </cell>
          <cell r="G616">
            <v>0</v>
          </cell>
          <cell r="H616">
            <v>4104651</v>
          </cell>
          <cell r="I616">
            <v>0</v>
          </cell>
          <cell r="J616">
            <v>4104651</v>
          </cell>
          <cell r="K616">
            <v>3220884</v>
          </cell>
        </row>
        <row r="617">
          <cell r="F617">
            <v>-778740</v>
          </cell>
          <cell r="G617">
            <v>0</v>
          </cell>
          <cell r="H617">
            <v>-778740</v>
          </cell>
          <cell r="I617">
            <v>0</v>
          </cell>
          <cell r="J617">
            <v>-778740</v>
          </cell>
          <cell r="K617">
            <v>-271421</v>
          </cell>
        </row>
        <row r="618">
          <cell r="F618">
            <v>0</v>
          </cell>
          <cell r="G618">
            <v>0</v>
          </cell>
          <cell r="H618">
            <v>0</v>
          </cell>
          <cell r="I618">
            <v>0</v>
          </cell>
          <cell r="J618">
            <v>0</v>
          </cell>
          <cell r="K618">
            <v>-5922</v>
          </cell>
        </row>
        <row r="619">
          <cell r="F619">
            <v>-24875419</v>
          </cell>
          <cell r="G619">
            <v>0</v>
          </cell>
          <cell r="H619">
            <v>-24875419</v>
          </cell>
          <cell r="I619">
            <v>0</v>
          </cell>
          <cell r="J619">
            <v>-24875419</v>
          </cell>
          <cell r="K619">
            <v>-13421828</v>
          </cell>
        </row>
        <row r="621">
          <cell r="F621">
            <v>1422275</v>
          </cell>
          <cell r="G621">
            <v>0</v>
          </cell>
          <cell r="H621">
            <v>1422275</v>
          </cell>
          <cell r="I621">
            <v>0</v>
          </cell>
          <cell r="J621">
            <v>1422275</v>
          </cell>
          <cell r="K621">
            <v>888216</v>
          </cell>
        </row>
        <row r="622">
          <cell r="F622">
            <v>229921</v>
          </cell>
          <cell r="G622">
            <v>0</v>
          </cell>
          <cell r="H622">
            <v>229921</v>
          </cell>
          <cell r="I622">
            <v>0</v>
          </cell>
          <cell r="J622">
            <v>229921</v>
          </cell>
          <cell r="K622">
            <v>142115</v>
          </cell>
        </row>
        <row r="623">
          <cell r="F623">
            <v>15596</v>
          </cell>
          <cell r="G623">
            <v>0</v>
          </cell>
          <cell r="H623">
            <v>15596</v>
          </cell>
          <cell r="I623">
            <v>0</v>
          </cell>
          <cell r="J623">
            <v>15596</v>
          </cell>
          <cell r="K623">
            <v>0</v>
          </cell>
        </row>
        <row r="624">
          <cell r="F624">
            <v>2073680</v>
          </cell>
          <cell r="G624">
            <v>0</v>
          </cell>
          <cell r="H624">
            <v>2073680</v>
          </cell>
          <cell r="I624">
            <v>0</v>
          </cell>
          <cell r="J624">
            <v>2073680</v>
          </cell>
          <cell r="K624">
            <v>1372755</v>
          </cell>
        </row>
        <row r="625">
          <cell r="F625">
            <v>334687</v>
          </cell>
          <cell r="G625">
            <v>0</v>
          </cell>
          <cell r="H625">
            <v>334687</v>
          </cell>
          <cell r="I625">
            <v>0</v>
          </cell>
          <cell r="J625">
            <v>334687</v>
          </cell>
          <cell r="K625">
            <v>219641</v>
          </cell>
        </row>
        <row r="626">
          <cell r="F626">
            <v>19428</v>
          </cell>
          <cell r="G626">
            <v>0</v>
          </cell>
          <cell r="H626">
            <v>19428</v>
          </cell>
          <cell r="I626">
            <v>0</v>
          </cell>
          <cell r="J626">
            <v>19428</v>
          </cell>
          <cell r="K626">
            <v>0</v>
          </cell>
        </row>
        <row r="627">
          <cell r="F627">
            <v>1430812</v>
          </cell>
          <cell r="G627">
            <v>0</v>
          </cell>
          <cell r="H627">
            <v>1430812</v>
          </cell>
          <cell r="I627">
            <v>0</v>
          </cell>
          <cell r="J627">
            <v>1430812</v>
          </cell>
          <cell r="K627">
            <v>1047136</v>
          </cell>
        </row>
        <row r="628">
          <cell r="F628">
            <v>230840</v>
          </cell>
          <cell r="G628">
            <v>0</v>
          </cell>
          <cell r="H628">
            <v>230840</v>
          </cell>
          <cell r="I628">
            <v>0</v>
          </cell>
          <cell r="J628">
            <v>230840</v>
          </cell>
          <cell r="K628">
            <v>167541</v>
          </cell>
        </row>
        <row r="629">
          <cell r="F629">
            <v>12851</v>
          </cell>
          <cell r="G629">
            <v>0</v>
          </cell>
          <cell r="H629">
            <v>12851</v>
          </cell>
          <cell r="I629">
            <v>0</v>
          </cell>
          <cell r="J629">
            <v>12851</v>
          </cell>
          <cell r="K629">
            <v>0</v>
          </cell>
        </row>
        <row r="630">
          <cell r="F630">
            <v>5770090</v>
          </cell>
          <cell r="G630">
            <v>0</v>
          </cell>
          <cell r="H630">
            <v>5770090</v>
          </cell>
          <cell r="I630">
            <v>0</v>
          </cell>
          <cell r="J630">
            <v>5770090</v>
          </cell>
          <cell r="K630">
            <v>3837404</v>
          </cell>
        </row>
        <row r="632">
          <cell r="F632">
            <v>172878</v>
          </cell>
          <cell r="G632">
            <v>0</v>
          </cell>
          <cell r="H632">
            <v>172878</v>
          </cell>
          <cell r="I632">
            <v>0</v>
          </cell>
          <cell r="J632">
            <v>172878</v>
          </cell>
          <cell r="K632">
            <v>114657</v>
          </cell>
        </row>
        <row r="633">
          <cell r="F633">
            <v>252341</v>
          </cell>
          <cell r="G633">
            <v>0</v>
          </cell>
          <cell r="H633">
            <v>252341</v>
          </cell>
          <cell r="I633">
            <v>0</v>
          </cell>
          <cell r="J633">
            <v>252341</v>
          </cell>
          <cell r="K633">
            <v>177153</v>
          </cell>
        </row>
        <row r="634">
          <cell r="F634">
            <v>174143</v>
          </cell>
          <cell r="G634">
            <v>0</v>
          </cell>
          <cell r="H634">
            <v>174143</v>
          </cell>
          <cell r="I634">
            <v>0</v>
          </cell>
          <cell r="J634">
            <v>174143</v>
          </cell>
          <cell r="K634">
            <v>134860</v>
          </cell>
        </row>
        <row r="635">
          <cell r="F635">
            <v>599362</v>
          </cell>
          <cell r="G635">
            <v>0</v>
          </cell>
          <cell r="H635">
            <v>599362</v>
          </cell>
          <cell r="I635">
            <v>0</v>
          </cell>
          <cell r="J635">
            <v>599362</v>
          </cell>
          <cell r="K635">
            <v>426670</v>
          </cell>
        </row>
        <row r="636">
          <cell r="F636">
            <v>0</v>
          </cell>
          <cell r="G636">
            <v>0</v>
          </cell>
          <cell r="H636">
            <v>0</v>
          </cell>
          <cell r="I636">
            <v>0</v>
          </cell>
          <cell r="J636">
            <v>0</v>
          </cell>
          <cell r="K636">
            <v>0</v>
          </cell>
        </row>
      </sheetData>
      <sheetData sheetId="39"/>
      <sheetData sheetId="40"/>
      <sheetData sheetId="4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Notes 1"/>
      <sheetName val="nOTE 2"/>
      <sheetName val="BS"/>
      <sheetName val="IS"/>
      <sheetName val="IS-QTR"/>
      <sheetName val="CF Working"/>
      <sheetName val="CF"/>
      <sheetName val="CF-QTR"/>
      <sheetName val="Move"/>
      <sheetName val="Move-QTR"/>
      <sheetName val="Form 5"/>
      <sheetName val="Equity"/>
      <sheetName val="Form 6 HFT"/>
      <sheetName val="Form 6 AFS"/>
      <sheetName val="Debt"/>
      <sheetName val="TFCs"/>
      <sheetName val="MM"/>
      <sheetName val="F 8"/>
      <sheetName val="F 8-Q"/>
      <sheetName val="F 9"/>
      <sheetName val="F 9-Q"/>
      <sheetName val="Lead (2)"/>
      <sheetName val="Form 8 HY"/>
      <sheetName val="Form 8 QTR"/>
      <sheetName val="Form 9 HY"/>
      <sheetName val="Form 9 - QTR"/>
      <sheetName val="Form 9 qtr WORKING"/>
      <sheetName val="Form 8 QTR WORKING"/>
      <sheetName val="CF - qtr WORKING"/>
      <sheetName val="Form 4 - QTR working"/>
      <sheetName val="Related party"/>
      <sheetName val="form 6 HY revised (2)"/>
      <sheetName val="IS - QTR Working"/>
      <sheetName val="Tickmarks (2)"/>
      <sheetName val="Sheet1"/>
      <sheetName val="Sheet2"/>
      <sheetName val="Links"/>
      <sheetName val="Tickmarks"/>
      <sheetName val="Sheet5"/>
    </sheetNames>
    <sheetDataSet>
      <sheetData sheetId="0" refreshError="1">
        <row r="2">
          <cell r="F2" t="str">
            <v>Preliminary</v>
          </cell>
          <cell r="H2" t="str">
            <v>AJE</v>
          </cell>
          <cell r="I2" t="str">
            <v>Adjusted</v>
          </cell>
          <cell r="J2" t="str">
            <v>RJE</v>
          </cell>
          <cell r="K2" t="str">
            <v>Final</v>
          </cell>
          <cell r="M2" t="str">
            <v>PY1</v>
          </cell>
        </row>
        <row r="4">
          <cell r="F4">
            <v>0</v>
          </cell>
          <cell r="H4">
            <v>0</v>
          </cell>
          <cell r="I4">
            <v>0</v>
          </cell>
          <cell r="J4">
            <v>0</v>
          </cell>
          <cell r="K4">
            <v>0</v>
          </cell>
          <cell r="M4">
            <v>0</v>
          </cell>
        </row>
        <row r="5">
          <cell r="F5">
            <v>9859</v>
          </cell>
          <cell r="H5">
            <v>0</v>
          </cell>
          <cell r="I5">
            <v>9859</v>
          </cell>
          <cell r="J5">
            <v>0</v>
          </cell>
          <cell r="K5">
            <v>9859</v>
          </cell>
          <cell r="M5">
            <v>214179</v>
          </cell>
        </row>
        <row r="6">
          <cell r="F6">
            <v>9511</v>
          </cell>
          <cell r="H6">
            <v>0</v>
          </cell>
          <cell r="I6">
            <v>9511</v>
          </cell>
          <cell r="J6">
            <v>0</v>
          </cell>
          <cell r="K6">
            <v>9511</v>
          </cell>
          <cell r="M6">
            <v>225047</v>
          </cell>
        </row>
        <row r="7">
          <cell r="F7">
            <v>19370</v>
          </cell>
          <cell r="H7">
            <v>0</v>
          </cell>
          <cell r="I7">
            <v>19370</v>
          </cell>
          <cell r="J7">
            <v>0</v>
          </cell>
          <cell r="K7">
            <v>19370</v>
          </cell>
          <cell r="M7">
            <v>439226</v>
          </cell>
        </row>
        <row r="9">
          <cell r="F9">
            <v>0</v>
          </cell>
          <cell r="H9">
            <v>0</v>
          </cell>
          <cell r="I9">
            <v>0</v>
          </cell>
          <cell r="J9">
            <v>0</v>
          </cell>
          <cell r="K9">
            <v>0</v>
          </cell>
          <cell r="M9">
            <v>0</v>
          </cell>
        </row>
        <row r="10">
          <cell r="F10">
            <v>202979</v>
          </cell>
          <cell r="H10">
            <v>0</v>
          </cell>
          <cell r="I10">
            <v>202979</v>
          </cell>
          <cell r="J10">
            <v>0</v>
          </cell>
          <cell r="K10">
            <v>202979</v>
          </cell>
          <cell r="M10">
            <v>4097912</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1741100</v>
          </cell>
          <cell r="H13">
            <v>0</v>
          </cell>
          <cell r="I13">
            <v>1741100</v>
          </cell>
          <cell r="J13">
            <v>0</v>
          </cell>
          <cell r="K13">
            <v>1741100</v>
          </cell>
          <cell r="M13">
            <v>812084</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0</v>
          </cell>
          <cell r="H16">
            <v>0</v>
          </cell>
          <cell r="I16">
            <v>0</v>
          </cell>
          <cell r="J16">
            <v>0</v>
          </cell>
          <cell r="K16">
            <v>0</v>
          </cell>
          <cell r="M16">
            <v>0</v>
          </cell>
        </row>
        <row r="17">
          <cell r="F17">
            <v>0</v>
          </cell>
          <cell r="H17">
            <v>0</v>
          </cell>
          <cell r="I17">
            <v>0</v>
          </cell>
          <cell r="J17">
            <v>0</v>
          </cell>
          <cell r="K17">
            <v>0</v>
          </cell>
          <cell r="M17">
            <v>0</v>
          </cell>
        </row>
        <row r="18">
          <cell r="F18">
            <v>2226464</v>
          </cell>
          <cell r="H18">
            <v>0</v>
          </cell>
          <cell r="I18">
            <v>2226464</v>
          </cell>
          <cell r="J18">
            <v>0</v>
          </cell>
          <cell r="K18">
            <v>2226464</v>
          </cell>
          <cell r="M18">
            <v>11827027</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4170543</v>
          </cell>
          <cell r="H24">
            <v>0</v>
          </cell>
          <cell r="I24">
            <v>4170543</v>
          </cell>
          <cell r="J24">
            <v>0</v>
          </cell>
          <cell r="K24">
            <v>4170543</v>
          </cell>
          <cell r="M24">
            <v>16737023</v>
          </cell>
        </row>
        <row r="26">
          <cell r="F26">
            <v>50796160</v>
          </cell>
          <cell r="H26">
            <v>0</v>
          </cell>
          <cell r="I26">
            <v>50796160</v>
          </cell>
          <cell r="J26">
            <v>0</v>
          </cell>
          <cell r="K26">
            <v>50796160</v>
          </cell>
          <cell r="M26">
            <v>53768935</v>
          </cell>
        </row>
        <row r="27">
          <cell r="F27">
            <v>300660</v>
          </cell>
          <cell r="H27">
            <v>0</v>
          </cell>
          <cell r="I27">
            <v>300660</v>
          </cell>
          <cell r="J27">
            <v>0</v>
          </cell>
          <cell r="K27">
            <v>300660</v>
          </cell>
          <cell r="M27">
            <v>246364</v>
          </cell>
        </row>
        <row r="28">
          <cell r="F28">
            <v>-2333664</v>
          </cell>
          <cell r="H28">
            <v>0</v>
          </cell>
          <cell r="I28">
            <v>-2333664</v>
          </cell>
          <cell r="J28">
            <v>0</v>
          </cell>
          <cell r="K28">
            <v>-2333664</v>
          </cell>
          <cell r="M28">
            <v>918338</v>
          </cell>
        </row>
        <row r="29">
          <cell r="F29">
            <v>11063</v>
          </cell>
          <cell r="H29">
            <v>0</v>
          </cell>
          <cell r="I29">
            <v>11063</v>
          </cell>
          <cell r="J29">
            <v>0</v>
          </cell>
          <cell r="K29">
            <v>11063</v>
          </cell>
          <cell r="M29">
            <v>11063</v>
          </cell>
        </row>
        <row r="30">
          <cell r="F30">
            <v>31488</v>
          </cell>
          <cell r="H30">
            <v>0</v>
          </cell>
          <cell r="I30">
            <v>31488</v>
          </cell>
          <cell r="J30">
            <v>0</v>
          </cell>
          <cell r="K30">
            <v>31488</v>
          </cell>
          <cell r="M30">
            <v>22801</v>
          </cell>
        </row>
        <row r="31">
          <cell r="F31">
            <v>8977878</v>
          </cell>
          <cell r="H31">
            <v>0</v>
          </cell>
          <cell r="I31">
            <v>8977878</v>
          </cell>
          <cell r="J31">
            <v>0</v>
          </cell>
          <cell r="K31">
            <v>8977878</v>
          </cell>
          <cell r="M31">
            <v>8710698</v>
          </cell>
        </row>
        <row r="32">
          <cell r="F32">
            <v>-775438</v>
          </cell>
          <cell r="H32">
            <v>0</v>
          </cell>
          <cell r="I32">
            <v>-775438</v>
          </cell>
          <cell r="J32">
            <v>0</v>
          </cell>
          <cell r="K32">
            <v>-775438</v>
          </cell>
          <cell r="M32">
            <v>-737405</v>
          </cell>
        </row>
        <row r="33">
          <cell r="F33">
            <v>601745</v>
          </cell>
          <cell r="H33">
            <v>0</v>
          </cell>
          <cell r="I33">
            <v>601745</v>
          </cell>
          <cell r="J33">
            <v>0</v>
          </cell>
          <cell r="K33">
            <v>601745</v>
          </cell>
          <cell r="M33">
            <v>525273</v>
          </cell>
        </row>
        <row r="34">
          <cell r="F34">
            <v>32000000</v>
          </cell>
          <cell r="H34">
            <v>0</v>
          </cell>
          <cell r="I34">
            <v>32000000</v>
          </cell>
          <cell r="J34">
            <v>0</v>
          </cell>
          <cell r="K34">
            <v>32000000</v>
          </cell>
          <cell r="M34">
            <v>39900000</v>
          </cell>
        </row>
        <row r="35">
          <cell r="F35">
            <v>-2594841</v>
          </cell>
          <cell r="H35">
            <v>0</v>
          </cell>
          <cell r="I35">
            <v>-2594841</v>
          </cell>
          <cell r="J35">
            <v>0</v>
          </cell>
          <cell r="K35">
            <v>-2594841</v>
          </cell>
          <cell r="M35">
            <v>-1041072</v>
          </cell>
        </row>
        <row r="36">
          <cell r="F36">
            <v>26697</v>
          </cell>
          <cell r="H36">
            <v>0</v>
          </cell>
          <cell r="I36">
            <v>26697</v>
          </cell>
          <cell r="J36">
            <v>0</v>
          </cell>
          <cell r="K36">
            <v>26697</v>
          </cell>
          <cell r="M36">
            <v>-19504</v>
          </cell>
        </row>
        <row r="37">
          <cell r="F37">
            <v>325</v>
          </cell>
          <cell r="H37">
            <v>0</v>
          </cell>
          <cell r="I37">
            <v>325</v>
          </cell>
          <cell r="J37">
            <v>0</v>
          </cell>
          <cell r="K37">
            <v>325</v>
          </cell>
          <cell r="M37">
            <v>325</v>
          </cell>
        </row>
        <row r="38">
          <cell r="F38">
            <v>40000000</v>
          </cell>
          <cell r="H38">
            <v>0</v>
          </cell>
          <cell r="I38">
            <v>40000000</v>
          </cell>
          <cell r="J38">
            <v>0</v>
          </cell>
          <cell r="K38">
            <v>40000000</v>
          </cell>
          <cell r="M38">
            <v>40000000</v>
          </cell>
        </row>
        <row r="39">
          <cell r="F39">
            <v>-546013</v>
          </cell>
          <cell r="H39">
            <v>0</v>
          </cell>
          <cell r="I39">
            <v>-546013</v>
          </cell>
          <cell r="J39">
            <v>0</v>
          </cell>
          <cell r="K39">
            <v>-546013</v>
          </cell>
          <cell r="M39">
            <v>-1807146</v>
          </cell>
        </row>
        <row r="40">
          <cell r="F40">
            <v>-315918</v>
          </cell>
          <cell r="H40">
            <v>0</v>
          </cell>
          <cell r="I40">
            <v>-315918</v>
          </cell>
          <cell r="J40">
            <v>0</v>
          </cell>
          <cell r="K40">
            <v>-315918</v>
          </cell>
          <cell r="M40">
            <v>-382862</v>
          </cell>
        </row>
        <row r="41">
          <cell r="F41">
            <v>6325</v>
          </cell>
          <cell r="H41">
            <v>0</v>
          </cell>
          <cell r="I41">
            <v>6325</v>
          </cell>
          <cell r="J41">
            <v>0</v>
          </cell>
          <cell r="K41">
            <v>6325</v>
          </cell>
          <cell r="M41">
            <v>6325</v>
          </cell>
        </row>
        <row r="42">
          <cell r="F42">
            <v>75128</v>
          </cell>
          <cell r="H42">
            <v>0</v>
          </cell>
          <cell r="I42">
            <v>75128</v>
          </cell>
          <cell r="J42">
            <v>0</v>
          </cell>
          <cell r="K42">
            <v>75128</v>
          </cell>
          <cell r="M42">
            <v>59715</v>
          </cell>
        </row>
        <row r="43">
          <cell r="F43">
            <v>5062500</v>
          </cell>
          <cell r="H43">
            <v>0</v>
          </cell>
          <cell r="I43">
            <v>5062500</v>
          </cell>
          <cell r="J43">
            <v>0</v>
          </cell>
          <cell r="K43">
            <v>5062500</v>
          </cell>
          <cell r="M43">
            <v>0</v>
          </cell>
        </row>
        <row r="44">
          <cell r="F44">
            <v>325</v>
          </cell>
          <cell r="H44">
            <v>0</v>
          </cell>
          <cell r="I44">
            <v>325</v>
          </cell>
          <cell r="J44">
            <v>0</v>
          </cell>
          <cell r="K44">
            <v>325</v>
          </cell>
          <cell r="M44">
            <v>0</v>
          </cell>
        </row>
        <row r="45">
          <cell r="F45">
            <v>5671</v>
          </cell>
          <cell r="H45">
            <v>0</v>
          </cell>
          <cell r="I45">
            <v>5671</v>
          </cell>
          <cell r="J45">
            <v>0</v>
          </cell>
          <cell r="K45">
            <v>5671</v>
          </cell>
          <cell r="M45">
            <v>0</v>
          </cell>
        </row>
        <row r="46">
          <cell r="F46">
            <v>66000000</v>
          </cell>
          <cell r="H46">
            <v>0</v>
          </cell>
          <cell r="I46">
            <v>66000000</v>
          </cell>
          <cell r="J46">
            <v>0</v>
          </cell>
          <cell r="K46">
            <v>66000000</v>
          </cell>
          <cell r="M46">
            <v>58000000</v>
          </cell>
        </row>
        <row r="47">
          <cell r="F47">
            <v>-31827</v>
          </cell>
          <cell r="H47">
            <v>0</v>
          </cell>
          <cell r="I47">
            <v>-31827</v>
          </cell>
          <cell r="J47">
            <v>0</v>
          </cell>
          <cell r="K47">
            <v>-31827</v>
          </cell>
          <cell r="M47">
            <v>-21308</v>
          </cell>
        </row>
        <row r="48">
          <cell r="F48">
            <v>-1360696</v>
          </cell>
          <cell r="H48">
            <v>0</v>
          </cell>
          <cell r="I48">
            <v>-1360696</v>
          </cell>
          <cell r="J48">
            <v>0</v>
          </cell>
          <cell r="K48">
            <v>-1360696</v>
          </cell>
          <cell r="M48">
            <v>-666978</v>
          </cell>
        </row>
        <row r="49">
          <cell r="F49">
            <v>0</v>
          </cell>
          <cell r="H49">
            <v>0</v>
          </cell>
          <cell r="I49">
            <v>0</v>
          </cell>
          <cell r="J49">
            <v>0</v>
          </cell>
          <cell r="K49">
            <v>0</v>
          </cell>
          <cell r="M49">
            <v>0</v>
          </cell>
        </row>
        <row r="50">
          <cell r="F50">
            <v>195937568</v>
          </cell>
          <cell r="H50">
            <v>0</v>
          </cell>
          <cell r="I50">
            <v>195937568</v>
          </cell>
          <cell r="J50">
            <v>0</v>
          </cell>
          <cell r="K50">
            <v>195937568</v>
          </cell>
          <cell r="M50">
            <v>197493562</v>
          </cell>
        </row>
        <row r="52">
          <cell r="F52">
            <v>107305</v>
          </cell>
          <cell r="H52">
            <v>0</v>
          </cell>
          <cell r="I52">
            <v>107305</v>
          </cell>
          <cell r="J52">
            <v>0</v>
          </cell>
          <cell r="K52">
            <v>107305</v>
          </cell>
          <cell r="M52">
            <v>282251</v>
          </cell>
        </row>
        <row r="53">
          <cell r="F53">
            <v>107305</v>
          </cell>
          <cell r="H53">
            <v>0</v>
          </cell>
          <cell r="I53">
            <v>107305</v>
          </cell>
          <cell r="J53">
            <v>0</v>
          </cell>
          <cell r="K53">
            <v>107305</v>
          </cell>
          <cell r="M53">
            <v>282251</v>
          </cell>
        </row>
        <row r="55">
          <cell r="F55">
            <v>0</v>
          </cell>
          <cell r="H55">
            <v>0</v>
          </cell>
          <cell r="I55">
            <v>0</v>
          </cell>
          <cell r="J55">
            <v>0</v>
          </cell>
          <cell r="K55">
            <v>0</v>
          </cell>
          <cell r="M55">
            <v>0</v>
          </cell>
        </row>
        <row r="56">
          <cell r="F56">
            <v>0</v>
          </cell>
          <cell r="H56">
            <v>0</v>
          </cell>
          <cell r="I56">
            <v>0</v>
          </cell>
          <cell r="J56">
            <v>0</v>
          </cell>
          <cell r="K56">
            <v>0</v>
          </cell>
          <cell r="M56">
            <v>11935</v>
          </cell>
        </row>
        <row r="57">
          <cell r="F57">
            <v>30746</v>
          </cell>
          <cell r="H57">
            <v>0</v>
          </cell>
          <cell r="I57">
            <v>30746</v>
          </cell>
          <cell r="J57">
            <v>0</v>
          </cell>
          <cell r="K57">
            <v>30746</v>
          </cell>
          <cell r="M57">
            <v>0</v>
          </cell>
        </row>
        <row r="58">
          <cell r="F58">
            <v>0</v>
          </cell>
          <cell r="H58">
            <v>0</v>
          </cell>
          <cell r="I58">
            <v>0</v>
          </cell>
          <cell r="J58">
            <v>0</v>
          </cell>
          <cell r="K58">
            <v>0</v>
          </cell>
          <cell r="M58">
            <v>0</v>
          </cell>
        </row>
        <row r="59">
          <cell r="F59">
            <v>1008986</v>
          </cell>
          <cell r="H59">
            <v>0</v>
          </cell>
          <cell r="I59">
            <v>1008986</v>
          </cell>
          <cell r="J59">
            <v>0</v>
          </cell>
          <cell r="K59">
            <v>1008986</v>
          </cell>
          <cell r="M59">
            <v>986058</v>
          </cell>
        </row>
        <row r="60">
          <cell r="F60">
            <v>399178</v>
          </cell>
          <cell r="H60">
            <v>0</v>
          </cell>
          <cell r="I60">
            <v>399178</v>
          </cell>
          <cell r="J60">
            <v>0</v>
          </cell>
          <cell r="K60">
            <v>399178</v>
          </cell>
          <cell r="M60">
            <v>392741</v>
          </cell>
        </row>
        <row r="61">
          <cell r="F61">
            <v>74296</v>
          </cell>
          <cell r="H61">
            <v>0</v>
          </cell>
          <cell r="I61">
            <v>74296</v>
          </cell>
          <cell r="J61">
            <v>0</v>
          </cell>
          <cell r="K61">
            <v>74296</v>
          </cell>
          <cell r="M61">
            <v>0</v>
          </cell>
        </row>
        <row r="62">
          <cell r="F62">
            <v>0</v>
          </cell>
          <cell r="H62">
            <v>0</v>
          </cell>
          <cell r="I62">
            <v>0</v>
          </cell>
          <cell r="J62">
            <v>0</v>
          </cell>
          <cell r="K62">
            <v>0</v>
          </cell>
          <cell r="M62">
            <v>9683</v>
          </cell>
        </row>
        <row r="63">
          <cell r="F63">
            <v>0</v>
          </cell>
          <cell r="H63">
            <v>0</v>
          </cell>
          <cell r="I63">
            <v>0</v>
          </cell>
          <cell r="J63">
            <v>0</v>
          </cell>
          <cell r="K63">
            <v>0</v>
          </cell>
          <cell r="M63">
            <v>16490</v>
          </cell>
        </row>
        <row r="64">
          <cell r="F64">
            <v>15599</v>
          </cell>
          <cell r="H64">
            <v>0</v>
          </cell>
          <cell r="I64">
            <v>15599</v>
          </cell>
          <cell r="J64">
            <v>0</v>
          </cell>
          <cell r="K64">
            <v>15599</v>
          </cell>
          <cell r="M64">
            <v>0</v>
          </cell>
        </row>
        <row r="65">
          <cell r="F65">
            <v>0</v>
          </cell>
          <cell r="H65">
            <v>0</v>
          </cell>
          <cell r="I65">
            <v>0</v>
          </cell>
          <cell r="J65">
            <v>0</v>
          </cell>
          <cell r="K65">
            <v>0</v>
          </cell>
          <cell r="M65">
            <v>0</v>
          </cell>
        </row>
        <row r="66">
          <cell r="F66">
            <v>0</v>
          </cell>
          <cell r="H66">
            <v>0</v>
          </cell>
          <cell r="I66">
            <v>0</v>
          </cell>
          <cell r="J66">
            <v>0</v>
          </cell>
          <cell r="K66">
            <v>0</v>
          </cell>
          <cell r="M66">
            <v>0</v>
          </cell>
        </row>
        <row r="67">
          <cell r="F67">
            <v>60304</v>
          </cell>
          <cell r="H67">
            <v>0</v>
          </cell>
          <cell r="I67">
            <v>60304</v>
          </cell>
          <cell r="J67">
            <v>0</v>
          </cell>
          <cell r="K67">
            <v>60304</v>
          </cell>
          <cell r="M67">
            <v>1683</v>
          </cell>
        </row>
        <row r="68">
          <cell r="F68">
            <v>173753</v>
          </cell>
          <cell r="H68">
            <v>0</v>
          </cell>
          <cell r="I68">
            <v>173753</v>
          </cell>
          <cell r="J68">
            <v>0</v>
          </cell>
          <cell r="K68">
            <v>173753</v>
          </cell>
          <cell r="M68">
            <v>177268</v>
          </cell>
        </row>
        <row r="69">
          <cell r="F69">
            <v>28495</v>
          </cell>
          <cell r="H69">
            <v>0</v>
          </cell>
          <cell r="I69">
            <v>28495</v>
          </cell>
          <cell r="J69">
            <v>0</v>
          </cell>
          <cell r="K69">
            <v>28495</v>
          </cell>
          <cell r="M69">
            <v>32238</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53774</v>
          </cell>
          <cell r="H72">
            <v>0</v>
          </cell>
          <cell r="I72">
            <v>53774</v>
          </cell>
          <cell r="J72">
            <v>0</v>
          </cell>
          <cell r="K72">
            <v>53774</v>
          </cell>
          <cell r="M72">
            <v>54132</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2882</v>
          </cell>
        </row>
        <row r="76">
          <cell r="F76">
            <v>0</v>
          </cell>
          <cell r="H76">
            <v>0</v>
          </cell>
          <cell r="I76">
            <v>0</v>
          </cell>
          <cell r="J76">
            <v>0</v>
          </cell>
          <cell r="K76">
            <v>0</v>
          </cell>
          <cell r="M76">
            <v>7906</v>
          </cell>
        </row>
        <row r="77">
          <cell r="F77">
            <v>11451</v>
          </cell>
          <cell r="H77">
            <v>0</v>
          </cell>
          <cell r="I77">
            <v>11451</v>
          </cell>
          <cell r="J77">
            <v>0</v>
          </cell>
          <cell r="K77">
            <v>11451</v>
          </cell>
          <cell r="M77">
            <v>0</v>
          </cell>
        </row>
        <row r="78">
          <cell r="F78">
            <v>0</v>
          </cell>
          <cell r="H78">
            <v>0</v>
          </cell>
          <cell r="I78">
            <v>0</v>
          </cell>
          <cell r="J78">
            <v>0</v>
          </cell>
          <cell r="K78">
            <v>0</v>
          </cell>
          <cell r="M78">
            <v>0</v>
          </cell>
        </row>
        <row r="79">
          <cell r="F79">
            <v>0</v>
          </cell>
          <cell r="H79">
            <v>0</v>
          </cell>
          <cell r="I79">
            <v>0</v>
          </cell>
          <cell r="J79">
            <v>0</v>
          </cell>
          <cell r="K79">
            <v>0</v>
          </cell>
          <cell r="M79">
            <v>415</v>
          </cell>
        </row>
        <row r="80">
          <cell r="F80">
            <v>0</v>
          </cell>
          <cell r="H80">
            <v>0</v>
          </cell>
          <cell r="I80">
            <v>0</v>
          </cell>
          <cell r="J80">
            <v>0</v>
          </cell>
          <cell r="K80">
            <v>0</v>
          </cell>
          <cell r="M80">
            <v>0</v>
          </cell>
        </row>
        <row r="81">
          <cell r="F81">
            <v>0</v>
          </cell>
          <cell r="H81">
            <v>0</v>
          </cell>
          <cell r="I81">
            <v>0</v>
          </cell>
          <cell r="J81">
            <v>0</v>
          </cell>
          <cell r="K81">
            <v>0</v>
          </cell>
          <cell r="M81">
            <v>0</v>
          </cell>
        </row>
        <row r="82">
          <cell r="F82">
            <v>1856582</v>
          </cell>
          <cell r="H82">
            <v>0</v>
          </cell>
          <cell r="I82">
            <v>1856582</v>
          </cell>
          <cell r="J82">
            <v>0</v>
          </cell>
          <cell r="K82">
            <v>1856582</v>
          </cell>
          <cell r="M82">
            <v>1693431</v>
          </cell>
        </row>
        <row r="84">
          <cell r="F84">
            <v>0</v>
          </cell>
          <cell r="H84">
            <v>0</v>
          </cell>
          <cell r="I84">
            <v>0</v>
          </cell>
          <cell r="J84">
            <v>0</v>
          </cell>
          <cell r="K84">
            <v>0</v>
          </cell>
          <cell r="M84">
            <v>0</v>
          </cell>
        </row>
        <row r="86">
          <cell r="F86">
            <v>2700000</v>
          </cell>
          <cell r="H86">
            <v>0</v>
          </cell>
          <cell r="I86">
            <v>2700000</v>
          </cell>
          <cell r="J86">
            <v>0</v>
          </cell>
          <cell r="K86">
            <v>2700000</v>
          </cell>
          <cell r="M86">
            <v>200000</v>
          </cell>
        </row>
        <row r="87">
          <cell r="F87">
            <v>200000</v>
          </cell>
          <cell r="H87">
            <v>0</v>
          </cell>
          <cell r="I87">
            <v>200000</v>
          </cell>
          <cell r="J87">
            <v>0</v>
          </cell>
          <cell r="K87">
            <v>200000</v>
          </cell>
          <cell r="M87">
            <v>200000</v>
          </cell>
        </row>
        <row r="88">
          <cell r="F88">
            <v>-100000</v>
          </cell>
          <cell r="H88">
            <v>0</v>
          </cell>
          <cell r="I88">
            <v>-100000</v>
          </cell>
          <cell r="J88">
            <v>0</v>
          </cell>
          <cell r="K88">
            <v>-100000</v>
          </cell>
          <cell r="M88">
            <v>-100000</v>
          </cell>
        </row>
        <row r="89">
          <cell r="F89">
            <v>200000</v>
          </cell>
          <cell r="H89">
            <v>0</v>
          </cell>
          <cell r="I89">
            <v>200000</v>
          </cell>
          <cell r="J89">
            <v>0</v>
          </cell>
          <cell r="K89">
            <v>200000</v>
          </cell>
          <cell r="M89">
            <v>200000</v>
          </cell>
        </row>
        <row r="90">
          <cell r="F90">
            <v>3000000</v>
          </cell>
          <cell r="H90">
            <v>0</v>
          </cell>
          <cell r="I90">
            <v>3000000</v>
          </cell>
          <cell r="J90">
            <v>0</v>
          </cell>
          <cell r="K90">
            <v>3000000</v>
          </cell>
          <cell r="M90">
            <v>500000</v>
          </cell>
        </row>
        <row r="92">
          <cell r="F92">
            <v>2</v>
          </cell>
          <cell r="H92">
            <v>0</v>
          </cell>
          <cell r="I92">
            <v>2</v>
          </cell>
          <cell r="J92">
            <v>0</v>
          </cell>
          <cell r="K92">
            <v>2</v>
          </cell>
          <cell r="M92">
            <v>2</v>
          </cell>
        </row>
        <row r="93">
          <cell r="F93">
            <v>6012588</v>
          </cell>
          <cell r="H93">
            <v>-6012589</v>
          </cell>
          <cell r="I93">
            <v>-1</v>
          </cell>
          <cell r="J93">
            <v>0</v>
          </cell>
          <cell r="K93">
            <v>-1</v>
          </cell>
          <cell r="M93">
            <v>0</v>
          </cell>
        </row>
        <row r="94">
          <cell r="F94">
            <v>-4041068</v>
          </cell>
          <cell r="H94">
            <v>4041070</v>
          </cell>
          <cell r="I94">
            <v>2</v>
          </cell>
          <cell r="J94">
            <v>0</v>
          </cell>
          <cell r="K94">
            <v>2</v>
          </cell>
          <cell r="M94">
            <v>1</v>
          </cell>
        </row>
        <row r="95">
          <cell r="F95">
            <v>0</v>
          </cell>
          <cell r="H95">
            <v>0</v>
          </cell>
          <cell r="I95">
            <v>0</v>
          </cell>
          <cell r="J95">
            <v>0</v>
          </cell>
          <cell r="K95">
            <v>0</v>
          </cell>
          <cell r="M95">
            <v>0</v>
          </cell>
        </row>
        <row r="96">
          <cell r="F96">
            <v>102479</v>
          </cell>
          <cell r="H96">
            <v>0</v>
          </cell>
          <cell r="I96">
            <v>102479</v>
          </cell>
          <cell r="J96">
            <v>0</v>
          </cell>
          <cell r="K96">
            <v>102479</v>
          </cell>
          <cell r="M96">
            <v>2029810</v>
          </cell>
        </row>
        <row r="97">
          <cell r="F97">
            <v>-158981</v>
          </cell>
          <cell r="H97">
            <v>158981</v>
          </cell>
          <cell r="I97">
            <v>0</v>
          </cell>
          <cell r="J97">
            <v>0</v>
          </cell>
          <cell r="K97">
            <v>0</v>
          </cell>
          <cell r="M97">
            <v>21701</v>
          </cell>
        </row>
        <row r="98">
          <cell r="F98">
            <v>-124926</v>
          </cell>
          <cell r="H98">
            <v>124926</v>
          </cell>
          <cell r="I98">
            <v>0</v>
          </cell>
          <cell r="J98">
            <v>0</v>
          </cell>
          <cell r="K98">
            <v>0</v>
          </cell>
          <cell r="M98">
            <v>-21700</v>
          </cell>
        </row>
        <row r="99">
          <cell r="F99">
            <v>0</v>
          </cell>
          <cell r="H99">
            <v>0</v>
          </cell>
          <cell r="I99">
            <v>0</v>
          </cell>
          <cell r="J99">
            <v>0</v>
          </cell>
          <cell r="K99">
            <v>0</v>
          </cell>
          <cell r="M99">
            <v>100000</v>
          </cell>
        </row>
        <row r="100">
          <cell r="F100">
            <v>0</v>
          </cell>
          <cell r="H100">
            <v>0</v>
          </cell>
          <cell r="I100">
            <v>0</v>
          </cell>
          <cell r="J100">
            <v>0</v>
          </cell>
          <cell r="K100">
            <v>0</v>
          </cell>
          <cell r="M100">
            <v>0</v>
          </cell>
        </row>
        <row r="101">
          <cell r="F101">
            <v>591238</v>
          </cell>
          <cell r="H101">
            <v>0</v>
          </cell>
          <cell r="I101">
            <v>591238</v>
          </cell>
          <cell r="J101">
            <v>0</v>
          </cell>
          <cell r="K101">
            <v>591238</v>
          </cell>
          <cell r="M101">
            <v>5143119</v>
          </cell>
        </row>
        <row r="102">
          <cell r="F102">
            <v>40119</v>
          </cell>
          <cell r="H102">
            <v>0</v>
          </cell>
          <cell r="I102">
            <v>40119</v>
          </cell>
          <cell r="J102">
            <v>0</v>
          </cell>
          <cell r="K102">
            <v>40119</v>
          </cell>
          <cell r="M102">
            <v>-140563</v>
          </cell>
        </row>
        <row r="103">
          <cell r="F103">
            <v>119013</v>
          </cell>
          <cell r="H103">
            <v>0</v>
          </cell>
          <cell r="I103">
            <v>119013</v>
          </cell>
          <cell r="J103">
            <v>0</v>
          </cell>
          <cell r="K103">
            <v>119013</v>
          </cell>
          <cell r="M103">
            <v>140563</v>
          </cell>
        </row>
        <row r="104">
          <cell r="F104">
            <v>0</v>
          </cell>
          <cell r="H104">
            <v>0</v>
          </cell>
          <cell r="I104">
            <v>0</v>
          </cell>
          <cell r="J104">
            <v>0</v>
          </cell>
          <cell r="K104">
            <v>0</v>
          </cell>
          <cell r="M104">
            <v>100000</v>
          </cell>
        </row>
        <row r="105">
          <cell r="F105">
            <v>0</v>
          </cell>
          <cell r="H105">
            <v>0</v>
          </cell>
          <cell r="I105">
            <v>0</v>
          </cell>
          <cell r="J105">
            <v>0</v>
          </cell>
          <cell r="K105">
            <v>0</v>
          </cell>
          <cell r="M105">
            <v>0</v>
          </cell>
        </row>
        <row r="106">
          <cell r="F106">
            <v>243788</v>
          </cell>
          <cell r="H106">
            <v>0</v>
          </cell>
          <cell r="I106">
            <v>243788</v>
          </cell>
          <cell r="J106">
            <v>0</v>
          </cell>
          <cell r="K106">
            <v>243788</v>
          </cell>
          <cell r="M106">
            <v>140562</v>
          </cell>
        </row>
        <row r="107">
          <cell r="F107">
            <v>-119013</v>
          </cell>
          <cell r="H107">
            <v>0</v>
          </cell>
          <cell r="I107">
            <v>-119013</v>
          </cell>
          <cell r="J107">
            <v>0</v>
          </cell>
          <cell r="K107">
            <v>-119013</v>
          </cell>
          <cell r="M107">
            <v>-140563</v>
          </cell>
        </row>
        <row r="108">
          <cell r="F108">
            <v>496343</v>
          </cell>
          <cell r="H108">
            <v>0</v>
          </cell>
          <cell r="I108">
            <v>496343</v>
          </cell>
          <cell r="J108">
            <v>0</v>
          </cell>
          <cell r="K108">
            <v>496343</v>
          </cell>
          <cell r="M108">
            <v>2680254</v>
          </cell>
        </row>
        <row r="109">
          <cell r="F109">
            <v>0</v>
          </cell>
          <cell r="H109">
            <v>0</v>
          </cell>
          <cell r="I109">
            <v>0</v>
          </cell>
          <cell r="J109">
            <v>0</v>
          </cell>
          <cell r="K109">
            <v>0</v>
          </cell>
          <cell r="M109">
            <v>100000</v>
          </cell>
        </row>
        <row r="110">
          <cell r="F110">
            <v>3161582</v>
          </cell>
          <cell r="H110">
            <v>-1687612</v>
          </cell>
          <cell r="I110">
            <v>1473970</v>
          </cell>
          <cell r="J110">
            <v>0</v>
          </cell>
          <cell r="K110">
            <v>1473970</v>
          </cell>
          <cell r="M110">
            <v>10153186</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6">
          <cell r="F116">
            <v>-65957</v>
          </cell>
          <cell r="H116">
            <v>0</v>
          </cell>
          <cell r="I116">
            <v>-65957</v>
          </cell>
          <cell r="J116">
            <v>0</v>
          </cell>
          <cell r="K116">
            <v>-65957</v>
          </cell>
          <cell r="M116">
            <v>-75533</v>
          </cell>
        </row>
        <row r="117">
          <cell r="F117">
            <v>-10553</v>
          </cell>
          <cell r="H117">
            <v>0</v>
          </cell>
          <cell r="I117">
            <v>-10553</v>
          </cell>
          <cell r="J117">
            <v>0</v>
          </cell>
          <cell r="K117">
            <v>-10553</v>
          </cell>
          <cell r="M117">
            <v>0</v>
          </cell>
        </row>
        <row r="118">
          <cell r="F118">
            <v>-110912</v>
          </cell>
          <cell r="H118">
            <v>0</v>
          </cell>
          <cell r="I118">
            <v>-110912</v>
          </cell>
          <cell r="J118">
            <v>0</v>
          </cell>
          <cell r="K118">
            <v>-110912</v>
          </cell>
          <cell r="M118">
            <v>-105956</v>
          </cell>
        </row>
        <row r="119">
          <cell r="F119">
            <v>-17746</v>
          </cell>
          <cell r="H119">
            <v>0</v>
          </cell>
          <cell r="I119">
            <v>-17746</v>
          </cell>
          <cell r="J119">
            <v>0</v>
          </cell>
          <cell r="K119">
            <v>-17746</v>
          </cell>
          <cell r="M119">
            <v>0</v>
          </cell>
        </row>
        <row r="120">
          <cell r="F120">
            <v>-86932</v>
          </cell>
          <cell r="H120">
            <v>0</v>
          </cell>
          <cell r="I120">
            <v>-86932</v>
          </cell>
          <cell r="J120">
            <v>0</v>
          </cell>
          <cell r="K120">
            <v>-86932</v>
          </cell>
          <cell r="M120">
            <v>-84334</v>
          </cell>
        </row>
        <row r="121">
          <cell r="F121">
            <v>-13909</v>
          </cell>
          <cell r="H121">
            <v>0</v>
          </cell>
          <cell r="I121">
            <v>-13909</v>
          </cell>
          <cell r="J121">
            <v>0</v>
          </cell>
          <cell r="K121">
            <v>-13909</v>
          </cell>
          <cell r="M121">
            <v>0</v>
          </cell>
        </row>
        <row r="122">
          <cell r="F122">
            <v>-306009</v>
          </cell>
          <cell r="H122">
            <v>0</v>
          </cell>
          <cell r="I122">
            <v>-306009</v>
          </cell>
          <cell r="J122">
            <v>0</v>
          </cell>
          <cell r="K122">
            <v>-306009</v>
          </cell>
          <cell r="M122">
            <v>-265823</v>
          </cell>
        </row>
        <row r="124">
          <cell r="F124">
            <v>-8567</v>
          </cell>
          <cell r="H124">
            <v>0</v>
          </cell>
          <cell r="I124">
            <v>-8567</v>
          </cell>
          <cell r="J124">
            <v>0</v>
          </cell>
          <cell r="K124">
            <v>-8567</v>
          </cell>
          <cell r="M124">
            <v>-9765</v>
          </cell>
        </row>
        <row r="125">
          <cell r="F125">
            <v>-14382</v>
          </cell>
          <cell r="H125">
            <v>0</v>
          </cell>
          <cell r="I125">
            <v>-14382</v>
          </cell>
          <cell r="J125">
            <v>0</v>
          </cell>
          <cell r="K125">
            <v>-14382</v>
          </cell>
          <cell r="M125">
            <v>-13698</v>
          </cell>
        </row>
        <row r="126">
          <cell r="F126">
            <v>-11266</v>
          </cell>
          <cell r="H126">
            <v>0</v>
          </cell>
          <cell r="I126">
            <v>-11266</v>
          </cell>
          <cell r="J126">
            <v>0</v>
          </cell>
          <cell r="K126">
            <v>-11266</v>
          </cell>
          <cell r="M126">
            <v>-10903</v>
          </cell>
        </row>
        <row r="127">
          <cell r="F127">
            <v>-34215</v>
          </cell>
          <cell r="H127">
            <v>0</v>
          </cell>
          <cell r="I127">
            <v>-34215</v>
          </cell>
          <cell r="J127">
            <v>0</v>
          </cell>
          <cell r="K127">
            <v>-34215</v>
          </cell>
          <cell r="M127">
            <v>-34366</v>
          </cell>
        </row>
        <row r="129">
          <cell r="F129">
            <v>-9326</v>
          </cell>
          <cell r="H129">
            <v>0</v>
          </cell>
          <cell r="I129">
            <v>-9326</v>
          </cell>
          <cell r="J129">
            <v>0</v>
          </cell>
          <cell r="K129">
            <v>-9326</v>
          </cell>
          <cell r="M129">
            <v>-19082</v>
          </cell>
        </row>
        <row r="130">
          <cell r="F130">
            <v>-14723</v>
          </cell>
          <cell r="H130">
            <v>0</v>
          </cell>
          <cell r="I130">
            <v>-14723</v>
          </cell>
          <cell r="J130">
            <v>0</v>
          </cell>
          <cell r="K130">
            <v>-14723</v>
          </cell>
          <cell r="M130">
            <v>-25266</v>
          </cell>
        </row>
        <row r="131">
          <cell r="F131">
            <v>-11508</v>
          </cell>
          <cell r="H131">
            <v>0</v>
          </cell>
          <cell r="I131">
            <v>-11508</v>
          </cell>
          <cell r="J131">
            <v>0</v>
          </cell>
          <cell r="K131">
            <v>-11508</v>
          </cell>
          <cell r="M131">
            <v>-20532</v>
          </cell>
        </row>
        <row r="132">
          <cell r="F132">
            <v>-35557</v>
          </cell>
          <cell r="H132">
            <v>0</v>
          </cell>
          <cell r="I132">
            <v>-35557</v>
          </cell>
          <cell r="J132">
            <v>0</v>
          </cell>
          <cell r="K132">
            <v>-35557</v>
          </cell>
          <cell r="M132">
            <v>-64880</v>
          </cell>
        </row>
        <row r="134">
          <cell r="F134">
            <v>-33332</v>
          </cell>
          <cell r="H134">
            <v>0</v>
          </cell>
          <cell r="I134">
            <v>-33332</v>
          </cell>
          <cell r="J134">
            <v>0</v>
          </cell>
          <cell r="K134">
            <v>-33332</v>
          </cell>
          <cell r="M134">
            <v>-66890</v>
          </cell>
        </row>
        <row r="135">
          <cell r="F135">
            <v>-10555</v>
          </cell>
          <cell r="H135">
            <v>0</v>
          </cell>
          <cell r="I135">
            <v>-10555</v>
          </cell>
          <cell r="J135">
            <v>0</v>
          </cell>
          <cell r="K135">
            <v>-10555</v>
          </cell>
          <cell r="M135">
            <v>0</v>
          </cell>
        </row>
        <row r="136">
          <cell r="F136">
            <v>-51504</v>
          </cell>
          <cell r="H136">
            <v>0</v>
          </cell>
          <cell r="I136">
            <v>-51504</v>
          </cell>
          <cell r="J136">
            <v>0</v>
          </cell>
          <cell r="K136">
            <v>-51504</v>
          </cell>
          <cell r="M136">
            <v>-87606</v>
          </cell>
        </row>
        <row r="137">
          <cell r="F137">
            <v>-16678</v>
          </cell>
          <cell r="H137">
            <v>0</v>
          </cell>
          <cell r="I137">
            <v>-16678</v>
          </cell>
          <cell r="J137">
            <v>0</v>
          </cell>
          <cell r="K137">
            <v>-16678</v>
          </cell>
          <cell r="M137">
            <v>0</v>
          </cell>
        </row>
        <row r="138">
          <cell r="F138">
            <v>-40601</v>
          </cell>
          <cell r="H138">
            <v>0</v>
          </cell>
          <cell r="I138">
            <v>-40601</v>
          </cell>
          <cell r="J138">
            <v>0</v>
          </cell>
          <cell r="K138">
            <v>-40601</v>
          </cell>
          <cell r="M138">
            <v>-71004</v>
          </cell>
        </row>
        <row r="139">
          <cell r="F139">
            <v>-13163</v>
          </cell>
          <cell r="H139">
            <v>0</v>
          </cell>
          <cell r="I139">
            <v>-13163</v>
          </cell>
          <cell r="J139">
            <v>0</v>
          </cell>
          <cell r="K139">
            <v>-13163</v>
          </cell>
          <cell r="M139">
            <v>0</v>
          </cell>
        </row>
        <row r="140">
          <cell r="F140">
            <v>-165833</v>
          </cell>
          <cell r="H140">
            <v>0</v>
          </cell>
          <cell r="I140">
            <v>-165833</v>
          </cell>
          <cell r="J140">
            <v>0</v>
          </cell>
          <cell r="K140">
            <v>-165833</v>
          </cell>
          <cell r="M140">
            <v>-225500</v>
          </cell>
        </row>
        <row r="142">
          <cell r="F142">
            <v>-20485</v>
          </cell>
          <cell r="H142">
            <v>0</v>
          </cell>
          <cell r="I142">
            <v>-20485</v>
          </cell>
          <cell r="J142">
            <v>0</v>
          </cell>
          <cell r="K142">
            <v>-20485</v>
          </cell>
          <cell r="M142">
            <v>0</v>
          </cell>
        </row>
        <row r="143">
          <cell r="F143">
            <v>-170543</v>
          </cell>
          <cell r="H143">
            <v>170543</v>
          </cell>
          <cell r="I143">
            <v>0</v>
          </cell>
          <cell r="J143">
            <v>0</v>
          </cell>
          <cell r="K143">
            <v>0</v>
          </cell>
          <cell r="M143">
            <v>0</v>
          </cell>
        </row>
        <row r="144">
          <cell r="F144">
            <v>-1800976</v>
          </cell>
          <cell r="H144">
            <v>1800976</v>
          </cell>
          <cell r="I144">
            <v>0</v>
          </cell>
          <cell r="J144">
            <v>0</v>
          </cell>
          <cell r="K144">
            <v>0</v>
          </cell>
          <cell r="M144">
            <v>0</v>
          </cell>
        </row>
        <row r="145">
          <cell r="F145">
            <v>-50981</v>
          </cell>
          <cell r="H145">
            <v>0</v>
          </cell>
          <cell r="I145">
            <v>-50981</v>
          </cell>
          <cell r="J145">
            <v>0</v>
          </cell>
          <cell r="K145">
            <v>-50981</v>
          </cell>
          <cell r="M145">
            <v>0</v>
          </cell>
        </row>
        <row r="146">
          <cell r="F146">
            <v>0</v>
          </cell>
          <cell r="H146">
            <v>0</v>
          </cell>
          <cell r="I146">
            <v>0</v>
          </cell>
          <cell r="J146">
            <v>0</v>
          </cell>
          <cell r="K146">
            <v>0</v>
          </cell>
          <cell r="M146">
            <v>-8708</v>
          </cell>
        </row>
        <row r="147">
          <cell r="F147">
            <v>-2042985</v>
          </cell>
          <cell r="H147">
            <v>1971519</v>
          </cell>
          <cell r="I147">
            <v>-71466</v>
          </cell>
          <cell r="J147">
            <v>0</v>
          </cell>
          <cell r="K147">
            <v>-71466</v>
          </cell>
          <cell r="M147">
            <v>-8708</v>
          </cell>
        </row>
        <row r="149">
          <cell r="F149">
            <v>-19807</v>
          </cell>
          <cell r="H149">
            <v>0</v>
          </cell>
          <cell r="I149">
            <v>-19807</v>
          </cell>
          <cell r="J149">
            <v>0</v>
          </cell>
          <cell r="K149">
            <v>-19807</v>
          </cell>
          <cell r="M149">
            <v>-42514</v>
          </cell>
        </row>
        <row r="150">
          <cell r="F150">
            <v>-27912</v>
          </cell>
          <cell r="H150">
            <v>0</v>
          </cell>
          <cell r="I150">
            <v>-27912</v>
          </cell>
          <cell r="J150">
            <v>0</v>
          </cell>
          <cell r="K150">
            <v>-27912</v>
          </cell>
          <cell r="M150">
            <v>-53536</v>
          </cell>
        </row>
        <row r="151">
          <cell r="F151">
            <v>-22343</v>
          </cell>
          <cell r="H151">
            <v>0</v>
          </cell>
          <cell r="I151">
            <v>-22343</v>
          </cell>
          <cell r="J151">
            <v>0</v>
          </cell>
          <cell r="K151">
            <v>-22343</v>
          </cell>
          <cell r="M151">
            <v>-43950</v>
          </cell>
        </row>
        <row r="152">
          <cell r="F152">
            <v>-70062</v>
          </cell>
          <cell r="H152">
            <v>0</v>
          </cell>
          <cell r="I152">
            <v>-70062</v>
          </cell>
          <cell r="J152">
            <v>0</v>
          </cell>
          <cell r="K152">
            <v>-70062</v>
          </cell>
          <cell r="M152">
            <v>-140000</v>
          </cell>
        </row>
        <row r="154">
          <cell r="F154">
            <v>40</v>
          </cell>
          <cell r="H154">
            <v>0</v>
          </cell>
          <cell r="I154">
            <v>40</v>
          </cell>
          <cell r="J154">
            <v>0</v>
          </cell>
          <cell r="K154">
            <v>40</v>
          </cell>
          <cell r="M154">
            <v>0</v>
          </cell>
        </row>
        <row r="155">
          <cell r="F155">
            <v>0</v>
          </cell>
          <cell r="H155">
            <v>0</v>
          </cell>
          <cell r="I155">
            <v>0</v>
          </cell>
          <cell r="J155">
            <v>0</v>
          </cell>
          <cell r="K155">
            <v>0</v>
          </cell>
          <cell r="M155">
            <v>0</v>
          </cell>
        </row>
        <row r="156">
          <cell r="F156">
            <v>-1746</v>
          </cell>
          <cell r="H156">
            <v>0</v>
          </cell>
          <cell r="I156">
            <v>-1746</v>
          </cell>
          <cell r="J156">
            <v>0</v>
          </cell>
          <cell r="K156">
            <v>-1746</v>
          </cell>
          <cell r="M156">
            <v>0</v>
          </cell>
        </row>
        <row r="157">
          <cell r="F157">
            <v>1700</v>
          </cell>
          <cell r="H157">
            <v>0</v>
          </cell>
          <cell r="I157">
            <v>1700</v>
          </cell>
          <cell r="J157">
            <v>0</v>
          </cell>
          <cell r="K157">
            <v>1700</v>
          </cell>
          <cell r="M157">
            <v>0</v>
          </cell>
        </row>
        <row r="158">
          <cell r="F158">
            <v>-3278</v>
          </cell>
          <cell r="H158">
            <v>0</v>
          </cell>
          <cell r="I158">
            <v>-3278</v>
          </cell>
          <cell r="J158">
            <v>0</v>
          </cell>
          <cell r="K158">
            <v>-3278</v>
          </cell>
          <cell r="M158">
            <v>0</v>
          </cell>
        </row>
        <row r="159">
          <cell r="F159">
            <v>-3284</v>
          </cell>
          <cell r="H159">
            <v>0</v>
          </cell>
          <cell r="I159">
            <v>-3284</v>
          </cell>
          <cell r="J159">
            <v>0</v>
          </cell>
          <cell r="K159">
            <v>-3284</v>
          </cell>
          <cell r="M159">
            <v>0</v>
          </cell>
        </row>
        <row r="161">
          <cell r="F161">
            <v>-516</v>
          </cell>
          <cell r="H161">
            <v>0</v>
          </cell>
          <cell r="I161">
            <v>-516</v>
          </cell>
          <cell r="J161">
            <v>0</v>
          </cell>
          <cell r="K161">
            <v>-516</v>
          </cell>
          <cell r="M161">
            <v>0</v>
          </cell>
        </row>
        <row r="162">
          <cell r="F162">
            <v>-198415</v>
          </cell>
          <cell r="H162">
            <v>0</v>
          </cell>
          <cell r="I162">
            <v>-198415</v>
          </cell>
          <cell r="J162">
            <v>0</v>
          </cell>
          <cell r="K162">
            <v>-198415</v>
          </cell>
          <cell r="M162">
            <v>-473443</v>
          </cell>
        </row>
        <row r="163">
          <cell r="F163">
            <v>-941</v>
          </cell>
          <cell r="H163">
            <v>0</v>
          </cell>
          <cell r="I163">
            <v>-941</v>
          </cell>
          <cell r="J163">
            <v>0</v>
          </cell>
          <cell r="K163">
            <v>-941</v>
          </cell>
          <cell r="M163">
            <v>0</v>
          </cell>
        </row>
        <row r="164">
          <cell r="F164">
            <v>0</v>
          </cell>
          <cell r="H164">
            <v>0</v>
          </cell>
          <cell r="I164">
            <v>0</v>
          </cell>
          <cell r="J164">
            <v>0</v>
          </cell>
          <cell r="K164">
            <v>0</v>
          </cell>
          <cell r="M164">
            <v>0</v>
          </cell>
        </row>
        <row r="165">
          <cell r="F165">
            <v>250</v>
          </cell>
          <cell r="H165">
            <v>0</v>
          </cell>
          <cell r="I165">
            <v>250</v>
          </cell>
          <cell r="J165">
            <v>0</v>
          </cell>
          <cell r="K165">
            <v>250</v>
          </cell>
          <cell r="M165">
            <v>0</v>
          </cell>
        </row>
        <row r="166">
          <cell r="F166">
            <v>1304</v>
          </cell>
          <cell r="H166">
            <v>0</v>
          </cell>
          <cell r="I166">
            <v>1304</v>
          </cell>
          <cell r="J166">
            <v>0</v>
          </cell>
          <cell r="K166">
            <v>1304</v>
          </cell>
          <cell r="M166">
            <v>0</v>
          </cell>
        </row>
        <row r="167">
          <cell r="F167">
            <v>-1589</v>
          </cell>
          <cell r="H167">
            <v>0</v>
          </cell>
          <cell r="I167">
            <v>-1589</v>
          </cell>
          <cell r="J167">
            <v>0</v>
          </cell>
          <cell r="K167">
            <v>-1589</v>
          </cell>
          <cell r="M167">
            <v>0</v>
          </cell>
        </row>
        <row r="168">
          <cell r="F168">
            <v>0</v>
          </cell>
          <cell r="H168">
            <v>0</v>
          </cell>
          <cell r="I168">
            <v>0</v>
          </cell>
          <cell r="J168">
            <v>0</v>
          </cell>
          <cell r="K168">
            <v>0</v>
          </cell>
          <cell r="M168">
            <v>0</v>
          </cell>
        </row>
        <row r="169">
          <cell r="F169">
            <v>-60</v>
          </cell>
          <cell r="H169">
            <v>0</v>
          </cell>
          <cell r="I169">
            <v>-60</v>
          </cell>
          <cell r="J169">
            <v>0</v>
          </cell>
          <cell r="K169">
            <v>-60</v>
          </cell>
          <cell r="M169">
            <v>-2338</v>
          </cell>
        </row>
        <row r="170">
          <cell r="F170">
            <v>0</v>
          </cell>
          <cell r="H170">
            <v>0</v>
          </cell>
          <cell r="I170">
            <v>0</v>
          </cell>
          <cell r="J170">
            <v>0</v>
          </cell>
          <cell r="K170">
            <v>0</v>
          </cell>
          <cell r="M170">
            <v>0</v>
          </cell>
        </row>
        <row r="171">
          <cell r="F171">
            <v>0</v>
          </cell>
          <cell r="H171">
            <v>-158981</v>
          </cell>
          <cell r="I171">
            <v>-158981</v>
          </cell>
          <cell r="J171">
            <v>0</v>
          </cell>
          <cell r="K171">
            <v>-158981</v>
          </cell>
          <cell r="M171">
            <v>0</v>
          </cell>
        </row>
        <row r="172">
          <cell r="F172">
            <v>0</v>
          </cell>
          <cell r="H172">
            <v>-124926</v>
          </cell>
          <cell r="I172">
            <v>-124926</v>
          </cell>
          <cell r="J172">
            <v>0</v>
          </cell>
          <cell r="K172">
            <v>-124926</v>
          </cell>
          <cell r="M172">
            <v>0</v>
          </cell>
        </row>
        <row r="173">
          <cell r="F173">
            <v>-235746</v>
          </cell>
          <cell r="H173">
            <v>0</v>
          </cell>
          <cell r="I173">
            <v>-235746</v>
          </cell>
          <cell r="J173">
            <v>0</v>
          </cell>
          <cell r="K173">
            <v>-235746</v>
          </cell>
          <cell r="M173">
            <v>-2523056</v>
          </cell>
        </row>
        <row r="174">
          <cell r="F174">
            <v>0</v>
          </cell>
          <cell r="H174">
            <v>0</v>
          </cell>
          <cell r="I174">
            <v>0</v>
          </cell>
          <cell r="J174">
            <v>0</v>
          </cell>
          <cell r="K174">
            <v>0</v>
          </cell>
          <cell r="M174">
            <v>0</v>
          </cell>
        </row>
        <row r="175">
          <cell r="F175">
            <v>-325</v>
          </cell>
          <cell r="H175">
            <v>0</v>
          </cell>
          <cell r="I175">
            <v>-325</v>
          </cell>
          <cell r="J175">
            <v>0</v>
          </cell>
          <cell r="K175">
            <v>-325</v>
          </cell>
          <cell r="M175">
            <v>0</v>
          </cell>
        </row>
        <row r="176">
          <cell r="F176">
            <v>0</v>
          </cell>
          <cell r="H176">
            <v>0</v>
          </cell>
          <cell r="I176">
            <v>0</v>
          </cell>
          <cell r="J176">
            <v>0</v>
          </cell>
          <cell r="K176">
            <v>0</v>
          </cell>
          <cell r="M176">
            <v>-325</v>
          </cell>
        </row>
        <row r="177">
          <cell r="F177">
            <v>33</v>
          </cell>
          <cell r="H177">
            <v>0</v>
          </cell>
          <cell r="I177">
            <v>33</v>
          </cell>
          <cell r="J177">
            <v>0</v>
          </cell>
          <cell r="K177">
            <v>33</v>
          </cell>
          <cell r="M177">
            <v>0</v>
          </cell>
        </row>
        <row r="178">
          <cell r="F178">
            <v>37</v>
          </cell>
          <cell r="H178">
            <v>0</v>
          </cell>
          <cell r="I178">
            <v>37</v>
          </cell>
          <cell r="J178">
            <v>0</v>
          </cell>
          <cell r="K178">
            <v>37</v>
          </cell>
          <cell r="M178">
            <v>0</v>
          </cell>
        </row>
        <row r="179">
          <cell r="F179">
            <v>-33</v>
          </cell>
          <cell r="H179">
            <v>0</v>
          </cell>
          <cell r="I179">
            <v>-33</v>
          </cell>
          <cell r="J179">
            <v>0</v>
          </cell>
          <cell r="K179">
            <v>-33</v>
          </cell>
          <cell r="M179">
            <v>0</v>
          </cell>
        </row>
        <row r="180">
          <cell r="F180">
            <v>-37</v>
          </cell>
          <cell r="H180">
            <v>0</v>
          </cell>
          <cell r="I180">
            <v>-37</v>
          </cell>
          <cell r="J180">
            <v>0</v>
          </cell>
          <cell r="K180">
            <v>-37</v>
          </cell>
          <cell r="M180">
            <v>0</v>
          </cell>
        </row>
        <row r="181">
          <cell r="F181">
            <v>-15</v>
          </cell>
          <cell r="H181">
            <v>0</v>
          </cell>
          <cell r="I181">
            <v>-15</v>
          </cell>
          <cell r="J181">
            <v>0</v>
          </cell>
          <cell r="K181">
            <v>-15</v>
          </cell>
          <cell r="M181">
            <v>-19829</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0</v>
          </cell>
          <cell r="H184">
            <v>0</v>
          </cell>
          <cell r="I184">
            <v>0</v>
          </cell>
          <cell r="J184">
            <v>0</v>
          </cell>
          <cell r="K184">
            <v>0</v>
          </cell>
          <cell r="M184">
            <v>0</v>
          </cell>
        </row>
        <row r="185">
          <cell r="F185">
            <v>0</v>
          </cell>
          <cell r="H185">
            <v>0</v>
          </cell>
          <cell r="I185">
            <v>0</v>
          </cell>
          <cell r="J185">
            <v>0</v>
          </cell>
          <cell r="K185">
            <v>0</v>
          </cell>
          <cell r="M185">
            <v>0</v>
          </cell>
        </row>
        <row r="186">
          <cell r="F186">
            <v>0</v>
          </cell>
          <cell r="H186">
            <v>0</v>
          </cell>
          <cell r="I186">
            <v>0</v>
          </cell>
          <cell r="J186">
            <v>0</v>
          </cell>
          <cell r="K186">
            <v>0</v>
          </cell>
          <cell r="M186">
            <v>-15000</v>
          </cell>
        </row>
        <row r="187">
          <cell r="F187">
            <v>-23166</v>
          </cell>
          <cell r="H187">
            <v>0</v>
          </cell>
          <cell r="I187">
            <v>-23166</v>
          </cell>
          <cell r="J187">
            <v>0</v>
          </cell>
          <cell r="K187">
            <v>-23166</v>
          </cell>
          <cell r="M187">
            <v>-2874620</v>
          </cell>
        </row>
        <row r="188">
          <cell r="F188">
            <v>0</v>
          </cell>
          <cell r="H188">
            <v>0</v>
          </cell>
          <cell r="I188">
            <v>0</v>
          </cell>
          <cell r="J188">
            <v>0</v>
          </cell>
          <cell r="K188">
            <v>0</v>
          </cell>
          <cell r="M188">
            <v>0</v>
          </cell>
        </row>
        <row r="189">
          <cell r="F189">
            <v>-325</v>
          </cell>
          <cell r="H189">
            <v>0</v>
          </cell>
          <cell r="I189">
            <v>-325</v>
          </cell>
          <cell r="J189">
            <v>0</v>
          </cell>
          <cell r="K189">
            <v>-325</v>
          </cell>
          <cell r="M189">
            <v>0</v>
          </cell>
        </row>
        <row r="190">
          <cell r="F190">
            <v>0</v>
          </cell>
          <cell r="H190">
            <v>0</v>
          </cell>
          <cell r="I190">
            <v>0</v>
          </cell>
          <cell r="J190">
            <v>0</v>
          </cell>
          <cell r="K190">
            <v>0</v>
          </cell>
          <cell r="M190">
            <v>0</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0</v>
          </cell>
          <cell r="H194">
            <v>0</v>
          </cell>
          <cell r="I194">
            <v>0</v>
          </cell>
          <cell r="J194">
            <v>0</v>
          </cell>
          <cell r="K194">
            <v>0</v>
          </cell>
          <cell r="M194">
            <v>0</v>
          </cell>
        </row>
        <row r="195">
          <cell r="F195">
            <v>0</v>
          </cell>
          <cell r="H195">
            <v>0</v>
          </cell>
          <cell r="I195">
            <v>0</v>
          </cell>
          <cell r="J195">
            <v>0</v>
          </cell>
          <cell r="K195">
            <v>0</v>
          </cell>
          <cell r="M195">
            <v>0</v>
          </cell>
        </row>
        <row r="196">
          <cell r="F196">
            <v>-459544</v>
          </cell>
          <cell r="H196">
            <v>-283907</v>
          </cell>
          <cell r="I196">
            <v>-743451</v>
          </cell>
          <cell r="J196">
            <v>0</v>
          </cell>
          <cell r="K196">
            <v>-743451</v>
          </cell>
          <cell r="M196">
            <v>-5908611</v>
          </cell>
        </row>
        <row r="198">
          <cell r="F198">
            <v>-2094439</v>
          </cell>
          <cell r="H198">
            <v>0</v>
          </cell>
          <cell r="I198">
            <v>-2094439</v>
          </cell>
          <cell r="J198">
            <v>0</v>
          </cell>
          <cell r="K198">
            <v>-2094439</v>
          </cell>
          <cell r="M198">
            <v>-11729653</v>
          </cell>
        </row>
        <row r="199">
          <cell r="F199">
            <v>0</v>
          </cell>
          <cell r="H199">
            <v>0</v>
          </cell>
          <cell r="I199">
            <v>0</v>
          </cell>
          <cell r="J199">
            <v>0</v>
          </cell>
          <cell r="K199">
            <v>0</v>
          </cell>
          <cell r="M199">
            <v>911930</v>
          </cell>
        </row>
        <row r="200">
          <cell r="F200">
            <v>6862864</v>
          </cell>
          <cell r="H200">
            <v>0</v>
          </cell>
          <cell r="I200">
            <v>6862864</v>
          </cell>
          <cell r="J200">
            <v>0</v>
          </cell>
          <cell r="K200">
            <v>6862864</v>
          </cell>
          <cell r="M200">
            <v>2842795</v>
          </cell>
        </row>
        <row r="201">
          <cell r="F201">
            <v>376848</v>
          </cell>
          <cell r="H201">
            <v>0</v>
          </cell>
          <cell r="I201">
            <v>376848</v>
          </cell>
          <cell r="J201">
            <v>0</v>
          </cell>
          <cell r="K201">
            <v>376848</v>
          </cell>
          <cell r="M201">
            <v>18621904</v>
          </cell>
        </row>
        <row r="202">
          <cell r="F202">
            <v>0</v>
          </cell>
          <cell r="H202">
            <v>0</v>
          </cell>
          <cell r="I202">
            <v>0</v>
          </cell>
          <cell r="J202">
            <v>0</v>
          </cell>
          <cell r="K202">
            <v>0</v>
          </cell>
          <cell r="M202">
            <v>0</v>
          </cell>
        </row>
        <row r="203">
          <cell r="F203">
            <v>941</v>
          </cell>
          <cell r="H203">
            <v>0</v>
          </cell>
          <cell r="I203">
            <v>941</v>
          </cell>
          <cell r="J203">
            <v>0</v>
          </cell>
          <cell r="K203">
            <v>941</v>
          </cell>
          <cell r="M203">
            <v>0</v>
          </cell>
        </row>
        <row r="204">
          <cell r="F204">
            <v>0</v>
          </cell>
          <cell r="H204">
            <v>0</v>
          </cell>
          <cell r="I204">
            <v>0</v>
          </cell>
          <cell r="J204">
            <v>0</v>
          </cell>
          <cell r="K204">
            <v>0</v>
          </cell>
          <cell r="M204">
            <v>0</v>
          </cell>
        </row>
        <row r="205">
          <cell r="F205">
            <v>3252002</v>
          </cell>
          <cell r="H205">
            <v>0</v>
          </cell>
          <cell r="I205">
            <v>3252002</v>
          </cell>
          <cell r="J205">
            <v>0</v>
          </cell>
          <cell r="K205">
            <v>3252002</v>
          </cell>
          <cell r="M205">
            <v>-9156557</v>
          </cell>
        </row>
        <row r="206">
          <cell r="F206">
            <v>664452</v>
          </cell>
          <cell r="H206">
            <v>0</v>
          </cell>
          <cell r="I206">
            <v>664452</v>
          </cell>
          <cell r="J206">
            <v>0</v>
          </cell>
          <cell r="K206">
            <v>664452</v>
          </cell>
          <cell r="M206">
            <v>3468429</v>
          </cell>
        </row>
        <row r="207">
          <cell r="F207">
            <v>-18209</v>
          </cell>
          <cell r="H207">
            <v>0</v>
          </cell>
          <cell r="I207">
            <v>-18209</v>
          </cell>
          <cell r="J207">
            <v>0</v>
          </cell>
          <cell r="K207">
            <v>-18209</v>
          </cell>
          <cell r="M207">
            <v>-1331225</v>
          </cell>
        </row>
        <row r="208">
          <cell r="F208">
            <v>0</v>
          </cell>
          <cell r="H208">
            <v>0</v>
          </cell>
          <cell r="I208">
            <v>0</v>
          </cell>
          <cell r="J208">
            <v>0</v>
          </cell>
          <cell r="K208">
            <v>0</v>
          </cell>
          <cell r="M208">
            <v>61452</v>
          </cell>
        </row>
        <row r="209">
          <cell r="F209">
            <v>-5780</v>
          </cell>
          <cell r="H209">
            <v>0</v>
          </cell>
          <cell r="I209">
            <v>-5780</v>
          </cell>
          <cell r="J209">
            <v>0</v>
          </cell>
          <cell r="K209">
            <v>-5780</v>
          </cell>
          <cell r="M209">
            <v>351354</v>
          </cell>
        </row>
        <row r="210">
          <cell r="F210">
            <v>-185</v>
          </cell>
          <cell r="H210">
            <v>0</v>
          </cell>
          <cell r="I210">
            <v>-185</v>
          </cell>
          <cell r="J210">
            <v>0</v>
          </cell>
          <cell r="K210">
            <v>-185</v>
          </cell>
          <cell r="M210">
            <v>3621921</v>
          </cell>
        </row>
        <row r="211">
          <cell r="F211">
            <v>8</v>
          </cell>
          <cell r="H211">
            <v>0</v>
          </cell>
          <cell r="I211">
            <v>8</v>
          </cell>
          <cell r="J211">
            <v>0</v>
          </cell>
          <cell r="K211">
            <v>8</v>
          </cell>
          <cell r="M211">
            <v>0</v>
          </cell>
        </row>
        <row r="212">
          <cell r="F212">
            <v>0</v>
          </cell>
          <cell r="H212">
            <v>0</v>
          </cell>
          <cell r="I212">
            <v>0</v>
          </cell>
          <cell r="J212">
            <v>0</v>
          </cell>
          <cell r="K212">
            <v>0</v>
          </cell>
          <cell r="M212">
            <v>0</v>
          </cell>
        </row>
        <row r="213">
          <cell r="F213">
            <v>-53302</v>
          </cell>
          <cell r="H213">
            <v>0</v>
          </cell>
          <cell r="I213">
            <v>-53302</v>
          </cell>
          <cell r="J213">
            <v>0</v>
          </cell>
          <cell r="K213">
            <v>-53302</v>
          </cell>
          <cell r="M213">
            <v>1070099</v>
          </cell>
        </row>
        <row r="214">
          <cell r="F214">
            <v>0</v>
          </cell>
          <cell r="H214">
            <v>0</v>
          </cell>
          <cell r="I214">
            <v>0</v>
          </cell>
          <cell r="J214">
            <v>0</v>
          </cell>
          <cell r="K214">
            <v>0</v>
          </cell>
          <cell r="M214">
            <v>-86635</v>
          </cell>
        </row>
        <row r="215">
          <cell r="F215">
            <v>28201</v>
          </cell>
          <cell r="H215">
            <v>0</v>
          </cell>
          <cell r="I215">
            <v>28201</v>
          </cell>
          <cell r="J215">
            <v>0</v>
          </cell>
          <cell r="K215">
            <v>28201</v>
          </cell>
          <cell r="M215">
            <v>-265292</v>
          </cell>
        </row>
        <row r="216">
          <cell r="F216">
            <v>2135</v>
          </cell>
          <cell r="H216">
            <v>0</v>
          </cell>
          <cell r="I216">
            <v>2135</v>
          </cell>
          <cell r="J216">
            <v>0</v>
          </cell>
          <cell r="K216">
            <v>2135</v>
          </cell>
          <cell r="M216">
            <v>-151521</v>
          </cell>
        </row>
        <row r="217">
          <cell r="F217">
            <v>5</v>
          </cell>
          <cell r="H217">
            <v>0</v>
          </cell>
          <cell r="I217">
            <v>5</v>
          </cell>
          <cell r="J217">
            <v>0</v>
          </cell>
          <cell r="K217">
            <v>5</v>
          </cell>
          <cell r="M217">
            <v>0</v>
          </cell>
        </row>
        <row r="218">
          <cell r="F218">
            <v>0</v>
          </cell>
          <cell r="H218">
            <v>0</v>
          </cell>
          <cell r="I218">
            <v>0</v>
          </cell>
          <cell r="J218">
            <v>0</v>
          </cell>
          <cell r="K218">
            <v>0</v>
          </cell>
          <cell r="M218">
            <v>0</v>
          </cell>
        </row>
        <row r="219">
          <cell r="F219">
            <v>-74410842</v>
          </cell>
          <cell r="H219">
            <v>0</v>
          </cell>
          <cell r="I219">
            <v>-74410842</v>
          </cell>
          <cell r="J219">
            <v>0</v>
          </cell>
          <cell r="K219">
            <v>-74410842</v>
          </cell>
          <cell r="M219">
            <v>-62681189</v>
          </cell>
        </row>
        <row r="220">
          <cell r="F220">
            <v>745331</v>
          </cell>
          <cell r="H220">
            <v>0</v>
          </cell>
          <cell r="I220">
            <v>745331</v>
          </cell>
          <cell r="J220">
            <v>0</v>
          </cell>
          <cell r="K220">
            <v>745331</v>
          </cell>
          <cell r="M220">
            <v>-166600</v>
          </cell>
        </row>
        <row r="221">
          <cell r="F221">
            <v>5559757</v>
          </cell>
          <cell r="H221">
            <v>0</v>
          </cell>
          <cell r="I221">
            <v>5559757</v>
          </cell>
          <cell r="J221">
            <v>0</v>
          </cell>
          <cell r="K221">
            <v>5559757</v>
          </cell>
          <cell r="M221">
            <v>2716962</v>
          </cell>
        </row>
        <row r="222">
          <cell r="F222">
            <v>17353258</v>
          </cell>
          <cell r="H222">
            <v>0</v>
          </cell>
          <cell r="I222">
            <v>17353258</v>
          </cell>
          <cell r="J222">
            <v>0</v>
          </cell>
          <cell r="K222">
            <v>17353258</v>
          </cell>
          <cell r="M222">
            <v>-1268646</v>
          </cell>
        </row>
        <row r="223">
          <cell r="F223">
            <v>5625201</v>
          </cell>
          <cell r="H223">
            <v>0</v>
          </cell>
          <cell r="I223">
            <v>5625201</v>
          </cell>
          <cell r="J223">
            <v>0</v>
          </cell>
          <cell r="K223">
            <v>5625201</v>
          </cell>
          <cell r="M223">
            <v>13845471</v>
          </cell>
        </row>
        <row r="224">
          <cell r="F224">
            <v>-918338</v>
          </cell>
          <cell r="H224">
            <v>0</v>
          </cell>
          <cell r="I224">
            <v>-918338</v>
          </cell>
          <cell r="J224">
            <v>0</v>
          </cell>
          <cell r="K224">
            <v>-918338</v>
          </cell>
          <cell r="M224">
            <v>8238219</v>
          </cell>
        </row>
        <row r="225">
          <cell r="F225">
            <v>-4497623</v>
          </cell>
          <cell r="H225">
            <v>0</v>
          </cell>
          <cell r="I225">
            <v>-4497623</v>
          </cell>
          <cell r="J225">
            <v>0</v>
          </cell>
          <cell r="K225">
            <v>-4497623</v>
          </cell>
          <cell r="M225">
            <v>-7201125</v>
          </cell>
        </row>
        <row r="226">
          <cell r="F226">
            <v>-4619465</v>
          </cell>
          <cell r="H226">
            <v>0</v>
          </cell>
          <cell r="I226">
            <v>-4619465</v>
          </cell>
          <cell r="J226">
            <v>0</v>
          </cell>
          <cell r="K226">
            <v>-4619465</v>
          </cell>
          <cell r="M226">
            <v>-5186116</v>
          </cell>
        </row>
        <row r="227">
          <cell r="F227">
            <v>-5707309</v>
          </cell>
          <cell r="H227">
            <v>0</v>
          </cell>
          <cell r="I227">
            <v>-5707309</v>
          </cell>
          <cell r="J227">
            <v>0</v>
          </cell>
          <cell r="K227">
            <v>-5707309</v>
          </cell>
          <cell r="M227">
            <v>-9175738</v>
          </cell>
        </row>
        <row r="228">
          <cell r="F228">
            <v>-129816</v>
          </cell>
          <cell r="H228">
            <v>0</v>
          </cell>
          <cell r="I228">
            <v>-129816</v>
          </cell>
          <cell r="J228">
            <v>0</v>
          </cell>
          <cell r="K228">
            <v>-129816</v>
          </cell>
          <cell r="M228">
            <v>-129816</v>
          </cell>
        </row>
        <row r="229">
          <cell r="F229">
            <v>-2776632</v>
          </cell>
          <cell r="H229">
            <v>0</v>
          </cell>
          <cell r="I229">
            <v>-2776632</v>
          </cell>
          <cell r="J229">
            <v>0</v>
          </cell>
          <cell r="K229">
            <v>-2776632</v>
          </cell>
          <cell r="M229">
            <v>-19655606</v>
          </cell>
        </row>
        <row r="230">
          <cell r="F230">
            <v>0</v>
          </cell>
          <cell r="H230">
            <v>0</v>
          </cell>
          <cell r="I230">
            <v>0</v>
          </cell>
          <cell r="J230">
            <v>0</v>
          </cell>
          <cell r="K230">
            <v>0</v>
          </cell>
          <cell r="M230">
            <v>-768849</v>
          </cell>
        </row>
        <row r="231">
          <cell r="F231">
            <v>12519623</v>
          </cell>
          <cell r="H231">
            <v>0</v>
          </cell>
          <cell r="I231">
            <v>12519623</v>
          </cell>
          <cell r="J231">
            <v>0</v>
          </cell>
          <cell r="K231">
            <v>12519623</v>
          </cell>
          <cell r="M231">
            <v>9204691</v>
          </cell>
        </row>
        <row r="232">
          <cell r="F232">
            <v>-217376</v>
          </cell>
          <cell r="H232">
            <v>0</v>
          </cell>
          <cell r="I232">
            <v>-217376</v>
          </cell>
          <cell r="J232">
            <v>0</v>
          </cell>
          <cell r="K232">
            <v>-217376</v>
          </cell>
          <cell r="M232">
            <v>-4467380</v>
          </cell>
        </row>
        <row r="233">
          <cell r="F233">
            <v>21289</v>
          </cell>
          <cell r="H233">
            <v>0</v>
          </cell>
          <cell r="I233">
            <v>21289</v>
          </cell>
          <cell r="J233">
            <v>0</v>
          </cell>
          <cell r="K233">
            <v>21289</v>
          </cell>
          <cell r="M233">
            <v>18749</v>
          </cell>
        </row>
        <row r="234">
          <cell r="F234">
            <v>0</v>
          </cell>
          <cell r="H234">
            <v>0</v>
          </cell>
          <cell r="I234">
            <v>0</v>
          </cell>
          <cell r="J234">
            <v>0</v>
          </cell>
          <cell r="K234">
            <v>0</v>
          </cell>
          <cell r="M234">
            <v>0</v>
          </cell>
        </row>
        <row r="235">
          <cell r="F235">
            <v>-46202</v>
          </cell>
          <cell r="H235">
            <v>0</v>
          </cell>
          <cell r="I235">
            <v>-46202</v>
          </cell>
          <cell r="J235">
            <v>0</v>
          </cell>
          <cell r="K235">
            <v>-46202</v>
          </cell>
          <cell r="M235">
            <v>18203</v>
          </cell>
        </row>
        <row r="236">
          <cell r="F236">
            <v>-1261133</v>
          </cell>
          <cell r="H236">
            <v>0</v>
          </cell>
          <cell r="I236">
            <v>-1261133</v>
          </cell>
          <cell r="J236">
            <v>0</v>
          </cell>
          <cell r="K236">
            <v>-1261133</v>
          </cell>
          <cell r="M236">
            <v>195951</v>
          </cell>
        </row>
        <row r="237">
          <cell r="F237">
            <v>-76472</v>
          </cell>
          <cell r="H237">
            <v>0</v>
          </cell>
          <cell r="I237">
            <v>-76472</v>
          </cell>
          <cell r="J237">
            <v>0</v>
          </cell>
          <cell r="K237">
            <v>-76472</v>
          </cell>
          <cell r="M237">
            <v>-139266</v>
          </cell>
        </row>
        <row r="238">
          <cell r="F238">
            <v>-5671</v>
          </cell>
          <cell r="H238">
            <v>0</v>
          </cell>
          <cell r="I238">
            <v>-5671</v>
          </cell>
          <cell r="J238">
            <v>0</v>
          </cell>
          <cell r="K238">
            <v>-5671</v>
          </cell>
          <cell r="M238">
            <v>0</v>
          </cell>
        </row>
        <row r="239">
          <cell r="F239">
            <v>124432</v>
          </cell>
          <cell r="H239">
            <v>0</v>
          </cell>
          <cell r="I239">
            <v>124432</v>
          </cell>
          <cell r="J239">
            <v>0</v>
          </cell>
          <cell r="K239">
            <v>124432</v>
          </cell>
          <cell r="M239">
            <v>4953318</v>
          </cell>
        </row>
        <row r="240">
          <cell r="F240">
            <v>0</v>
          </cell>
          <cell r="H240">
            <v>0</v>
          </cell>
          <cell r="I240">
            <v>0</v>
          </cell>
          <cell r="J240">
            <v>0</v>
          </cell>
          <cell r="K240">
            <v>0</v>
          </cell>
          <cell r="M240">
            <v>205812</v>
          </cell>
        </row>
        <row r="241">
          <cell r="F241">
            <v>-321676</v>
          </cell>
          <cell r="H241">
            <v>0</v>
          </cell>
          <cell r="I241">
            <v>-321676</v>
          </cell>
          <cell r="J241">
            <v>0</v>
          </cell>
          <cell r="K241">
            <v>-321676</v>
          </cell>
          <cell r="M241">
            <v>-2289817</v>
          </cell>
        </row>
        <row r="242">
          <cell r="F242">
            <v>4040</v>
          </cell>
          <cell r="H242">
            <v>0</v>
          </cell>
          <cell r="I242">
            <v>4040</v>
          </cell>
          <cell r="J242">
            <v>0</v>
          </cell>
          <cell r="K242">
            <v>4040</v>
          </cell>
          <cell r="M242">
            <v>942612</v>
          </cell>
        </row>
        <row r="243">
          <cell r="F243">
            <v>-801</v>
          </cell>
          <cell r="H243">
            <v>0</v>
          </cell>
          <cell r="I243">
            <v>-801</v>
          </cell>
          <cell r="J243">
            <v>0</v>
          </cell>
          <cell r="K243">
            <v>-801</v>
          </cell>
          <cell r="M243">
            <v>-4313</v>
          </cell>
        </row>
        <row r="244">
          <cell r="F244">
            <v>644954</v>
          </cell>
          <cell r="H244">
            <v>0</v>
          </cell>
          <cell r="I244">
            <v>644954</v>
          </cell>
          <cell r="J244">
            <v>0</v>
          </cell>
          <cell r="K244">
            <v>644954</v>
          </cell>
          <cell r="M244">
            <v>-364408</v>
          </cell>
        </row>
        <row r="245">
          <cell r="F245">
            <v>0</v>
          </cell>
          <cell r="H245">
            <v>0</v>
          </cell>
          <cell r="I245">
            <v>0</v>
          </cell>
          <cell r="J245">
            <v>0</v>
          </cell>
          <cell r="K245">
            <v>0</v>
          </cell>
          <cell r="M245">
            <v>-11373</v>
          </cell>
        </row>
        <row r="246">
          <cell r="F246">
            <v>-3100698</v>
          </cell>
          <cell r="H246">
            <v>0</v>
          </cell>
          <cell r="I246">
            <v>-3100698</v>
          </cell>
          <cell r="J246">
            <v>0</v>
          </cell>
          <cell r="K246">
            <v>-3100698</v>
          </cell>
          <cell r="M246">
            <v>171921</v>
          </cell>
        </row>
        <row r="247">
          <cell r="F247">
            <v>55788</v>
          </cell>
          <cell r="H247">
            <v>0</v>
          </cell>
          <cell r="I247">
            <v>55788</v>
          </cell>
          <cell r="J247">
            <v>0</v>
          </cell>
          <cell r="K247">
            <v>55788</v>
          </cell>
          <cell r="M247">
            <v>-95307</v>
          </cell>
        </row>
        <row r="248">
          <cell r="F248">
            <v>-5487</v>
          </cell>
          <cell r="H248">
            <v>0</v>
          </cell>
          <cell r="I248">
            <v>-5487</v>
          </cell>
          <cell r="J248">
            <v>0</v>
          </cell>
          <cell r="K248">
            <v>-5487</v>
          </cell>
          <cell r="M248">
            <v>563</v>
          </cell>
        </row>
        <row r="249">
          <cell r="F249">
            <v>-79762358</v>
          </cell>
          <cell r="H249">
            <v>0</v>
          </cell>
          <cell r="I249">
            <v>-79762358</v>
          </cell>
          <cell r="J249">
            <v>0</v>
          </cell>
          <cell r="K249">
            <v>-79762358</v>
          </cell>
          <cell r="M249">
            <v>-60106752</v>
          </cell>
        </row>
        <row r="250">
          <cell r="F250">
            <v>-642763</v>
          </cell>
          <cell r="H250">
            <v>0</v>
          </cell>
          <cell r="I250">
            <v>-642763</v>
          </cell>
          <cell r="J250">
            <v>0</v>
          </cell>
          <cell r="K250">
            <v>-642763</v>
          </cell>
          <cell r="M250">
            <v>126086</v>
          </cell>
        </row>
        <row r="251">
          <cell r="F251">
            <v>10234801</v>
          </cell>
          <cell r="H251">
            <v>0</v>
          </cell>
          <cell r="I251">
            <v>10234801</v>
          </cell>
          <cell r="J251">
            <v>0</v>
          </cell>
          <cell r="K251">
            <v>10234801</v>
          </cell>
          <cell r="M251">
            <v>1030110</v>
          </cell>
        </row>
        <row r="252">
          <cell r="F252">
            <v>-3546458</v>
          </cell>
          <cell r="H252">
            <v>0</v>
          </cell>
          <cell r="I252">
            <v>-3546458</v>
          </cell>
          <cell r="J252">
            <v>0</v>
          </cell>
          <cell r="K252">
            <v>-3546458</v>
          </cell>
          <cell r="M252">
            <v>920922</v>
          </cell>
        </row>
        <row r="253">
          <cell r="F253">
            <v>-24359170</v>
          </cell>
          <cell r="H253">
            <v>0</v>
          </cell>
          <cell r="I253">
            <v>-24359170</v>
          </cell>
          <cell r="J253">
            <v>0</v>
          </cell>
          <cell r="K253">
            <v>-24359170</v>
          </cell>
          <cell r="M253">
            <v>-13214964</v>
          </cell>
        </row>
        <row r="254">
          <cell r="F254">
            <v>1300662</v>
          </cell>
          <cell r="H254">
            <v>0</v>
          </cell>
          <cell r="I254">
            <v>1300662</v>
          </cell>
          <cell r="J254">
            <v>0</v>
          </cell>
          <cell r="K254">
            <v>1300662</v>
          </cell>
          <cell r="M254">
            <v>1225773</v>
          </cell>
        </row>
        <row r="255">
          <cell r="F255">
            <v>6933017</v>
          </cell>
          <cell r="H255">
            <v>0</v>
          </cell>
          <cell r="I255">
            <v>6933017</v>
          </cell>
          <cell r="J255">
            <v>0</v>
          </cell>
          <cell r="K255">
            <v>6933017</v>
          </cell>
          <cell r="M255">
            <v>3125405</v>
          </cell>
        </row>
        <row r="256">
          <cell r="F256">
            <v>-759396</v>
          </cell>
          <cell r="H256">
            <v>0</v>
          </cell>
          <cell r="I256">
            <v>-759396</v>
          </cell>
          <cell r="J256">
            <v>0</v>
          </cell>
          <cell r="K256">
            <v>-759396</v>
          </cell>
          <cell r="M256">
            <v>-460792</v>
          </cell>
        </row>
        <row r="257">
          <cell r="F257">
            <v>91916</v>
          </cell>
          <cell r="H257">
            <v>0</v>
          </cell>
          <cell r="I257">
            <v>91916</v>
          </cell>
          <cell r="J257">
            <v>0</v>
          </cell>
          <cell r="K257">
            <v>91916</v>
          </cell>
          <cell r="M257">
            <v>73167</v>
          </cell>
        </row>
        <row r="258">
          <cell r="F258">
            <v>-1693984</v>
          </cell>
          <cell r="H258">
            <v>0</v>
          </cell>
          <cell r="I258">
            <v>-1693984</v>
          </cell>
          <cell r="J258">
            <v>0</v>
          </cell>
          <cell r="K258">
            <v>-1693984</v>
          </cell>
          <cell r="M258">
            <v>-9691141</v>
          </cell>
        </row>
        <row r="259">
          <cell r="F259">
            <v>0</v>
          </cell>
          <cell r="H259">
            <v>0</v>
          </cell>
          <cell r="I259">
            <v>0</v>
          </cell>
          <cell r="J259">
            <v>0</v>
          </cell>
          <cell r="K259">
            <v>0</v>
          </cell>
          <cell r="M259">
            <v>-143081</v>
          </cell>
        </row>
        <row r="260">
          <cell r="F260">
            <v>7199809</v>
          </cell>
          <cell r="H260">
            <v>0</v>
          </cell>
          <cell r="I260">
            <v>7199809</v>
          </cell>
          <cell r="J260">
            <v>0</v>
          </cell>
          <cell r="K260">
            <v>7199809</v>
          </cell>
          <cell r="M260">
            <v>8646994</v>
          </cell>
        </row>
        <row r="261">
          <cell r="F261">
            <v>-159472</v>
          </cell>
          <cell r="H261">
            <v>0</v>
          </cell>
          <cell r="I261">
            <v>-159472</v>
          </cell>
          <cell r="J261">
            <v>0</v>
          </cell>
          <cell r="K261">
            <v>-159472</v>
          </cell>
          <cell r="M261">
            <v>-14154524</v>
          </cell>
        </row>
        <row r="262">
          <cell r="F262">
            <v>-21289</v>
          </cell>
          <cell r="H262">
            <v>0</v>
          </cell>
          <cell r="I262">
            <v>-21289</v>
          </cell>
          <cell r="J262">
            <v>0</v>
          </cell>
          <cell r="K262">
            <v>-21289</v>
          </cell>
          <cell r="M262">
            <v>-18749</v>
          </cell>
        </row>
        <row r="263">
          <cell r="F263">
            <v>0</v>
          </cell>
          <cell r="H263">
            <v>0</v>
          </cell>
          <cell r="I263">
            <v>0</v>
          </cell>
          <cell r="J263">
            <v>0</v>
          </cell>
          <cell r="K263">
            <v>0</v>
          </cell>
          <cell r="M263">
            <v>0</v>
          </cell>
        </row>
        <row r="264">
          <cell r="F264">
            <v>10518</v>
          </cell>
          <cell r="H264">
            <v>0</v>
          </cell>
          <cell r="I264">
            <v>10518</v>
          </cell>
          <cell r="J264">
            <v>0</v>
          </cell>
          <cell r="K264">
            <v>10518</v>
          </cell>
          <cell r="M264">
            <v>4929</v>
          </cell>
        </row>
        <row r="265">
          <cell r="F265">
            <v>63728</v>
          </cell>
          <cell r="H265">
            <v>0</v>
          </cell>
          <cell r="I265">
            <v>63728</v>
          </cell>
          <cell r="J265">
            <v>0</v>
          </cell>
          <cell r="K265">
            <v>63728</v>
          </cell>
          <cell r="M265">
            <v>2649013</v>
          </cell>
        </row>
        <row r="266">
          <cell r="F266">
            <v>0</v>
          </cell>
          <cell r="H266">
            <v>0</v>
          </cell>
          <cell r="I266">
            <v>0</v>
          </cell>
          <cell r="J266">
            <v>0</v>
          </cell>
          <cell r="K266">
            <v>0</v>
          </cell>
          <cell r="M266">
            <v>41266</v>
          </cell>
        </row>
        <row r="267">
          <cell r="F267">
            <v>-217049</v>
          </cell>
          <cell r="H267">
            <v>0</v>
          </cell>
          <cell r="I267">
            <v>-217049</v>
          </cell>
          <cell r="J267">
            <v>0</v>
          </cell>
          <cell r="K267">
            <v>-217049</v>
          </cell>
          <cell r="M267">
            <v>-2388675</v>
          </cell>
        </row>
        <row r="268">
          <cell r="F268">
            <v>1896</v>
          </cell>
          <cell r="H268">
            <v>0</v>
          </cell>
          <cell r="I268">
            <v>1896</v>
          </cell>
          <cell r="J268">
            <v>0</v>
          </cell>
          <cell r="K268">
            <v>1896</v>
          </cell>
          <cell r="M268">
            <v>3283896</v>
          </cell>
        </row>
        <row r="269">
          <cell r="F269">
            <v>881</v>
          </cell>
          <cell r="H269">
            <v>0</v>
          </cell>
          <cell r="I269">
            <v>881</v>
          </cell>
          <cell r="J269">
            <v>0</v>
          </cell>
          <cell r="K269">
            <v>881</v>
          </cell>
          <cell r="M269">
            <v>4584</v>
          </cell>
        </row>
        <row r="270">
          <cell r="F270">
            <v>459986</v>
          </cell>
          <cell r="H270">
            <v>0</v>
          </cell>
          <cell r="I270">
            <v>459986</v>
          </cell>
          <cell r="J270">
            <v>0</v>
          </cell>
          <cell r="K270">
            <v>459986</v>
          </cell>
          <cell r="M270">
            <v>1938</v>
          </cell>
        </row>
        <row r="271">
          <cell r="F271">
            <v>0</v>
          </cell>
          <cell r="H271">
            <v>0</v>
          </cell>
          <cell r="I271">
            <v>0</v>
          </cell>
          <cell r="J271">
            <v>0</v>
          </cell>
          <cell r="K271">
            <v>0</v>
          </cell>
          <cell r="M271">
            <v>-51</v>
          </cell>
        </row>
        <row r="272">
          <cell r="F272">
            <v>-2004932</v>
          </cell>
          <cell r="H272">
            <v>0</v>
          </cell>
          <cell r="I272">
            <v>-2004932</v>
          </cell>
          <cell r="J272">
            <v>0</v>
          </cell>
          <cell r="K272">
            <v>-2004932</v>
          </cell>
          <cell r="M272">
            <v>1328</v>
          </cell>
        </row>
        <row r="273">
          <cell r="F273">
            <v>45679</v>
          </cell>
          <cell r="H273">
            <v>0</v>
          </cell>
          <cell r="I273">
            <v>45679</v>
          </cell>
          <cell r="J273">
            <v>0</v>
          </cell>
          <cell r="K273">
            <v>45679</v>
          </cell>
          <cell r="M273">
            <v>-1390</v>
          </cell>
        </row>
        <row r="274">
          <cell r="F274">
            <v>5922</v>
          </cell>
          <cell r="H274">
            <v>0</v>
          </cell>
          <cell r="I274">
            <v>5922</v>
          </cell>
          <cell r="J274">
            <v>0</v>
          </cell>
          <cell r="K274">
            <v>5922</v>
          </cell>
          <cell r="M274">
            <v>3</v>
          </cell>
        </row>
        <row r="275">
          <cell r="F275">
            <v>-49074455</v>
          </cell>
          <cell r="H275">
            <v>0</v>
          </cell>
          <cell r="I275">
            <v>-49074455</v>
          </cell>
          <cell r="J275">
            <v>0</v>
          </cell>
          <cell r="K275">
            <v>-49074455</v>
          </cell>
          <cell r="M275">
            <v>-39383314</v>
          </cell>
        </row>
        <row r="276">
          <cell r="F276">
            <v>-102567</v>
          </cell>
          <cell r="H276">
            <v>0</v>
          </cell>
          <cell r="I276">
            <v>-102567</v>
          </cell>
          <cell r="J276">
            <v>0</v>
          </cell>
          <cell r="K276">
            <v>-102567</v>
          </cell>
          <cell r="M276">
            <v>40514</v>
          </cell>
        </row>
        <row r="277">
          <cell r="F277">
            <v>8869475</v>
          </cell>
          <cell r="H277">
            <v>0</v>
          </cell>
          <cell r="I277">
            <v>8869475</v>
          </cell>
          <cell r="J277">
            <v>0</v>
          </cell>
          <cell r="K277">
            <v>8869475</v>
          </cell>
          <cell r="M277">
            <v>221153</v>
          </cell>
        </row>
        <row r="278">
          <cell r="F278">
            <v>-13806801</v>
          </cell>
          <cell r="H278">
            <v>0</v>
          </cell>
          <cell r="I278">
            <v>-13806801</v>
          </cell>
          <cell r="J278">
            <v>0</v>
          </cell>
          <cell r="K278">
            <v>-13806801</v>
          </cell>
          <cell r="M278">
            <v>347723</v>
          </cell>
        </row>
        <row r="279">
          <cell r="F279">
            <v>-20052079</v>
          </cell>
          <cell r="H279">
            <v>0</v>
          </cell>
          <cell r="I279">
            <v>-20052079</v>
          </cell>
          <cell r="J279">
            <v>0</v>
          </cell>
          <cell r="K279">
            <v>-20052079</v>
          </cell>
          <cell r="M279">
            <v>-10193587</v>
          </cell>
        </row>
        <row r="280">
          <cell r="F280">
            <v>21308</v>
          </cell>
          <cell r="H280">
            <v>0</v>
          </cell>
          <cell r="I280">
            <v>21308</v>
          </cell>
          <cell r="J280">
            <v>0</v>
          </cell>
          <cell r="K280">
            <v>21308</v>
          </cell>
          <cell r="M280">
            <v>16379</v>
          </cell>
        </row>
        <row r="281">
          <cell r="F281">
            <v>4981236</v>
          </cell>
          <cell r="H281">
            <v>0</v>
          </cell>
          <cell r="I281">
            <v>4981236</v>
          </cell>
          <cell r="J281">
            <v>0</v>
          </cell>
          <cell r="K281">
            <v>4981236</v>
          </cell>
          <cell r="M281">
            <v>1391152</v>
          </cell>
        </row>
        <row r="282">
          <cell r="F282">
            <v>-15207</v>
          </cell>
          <cell r="H282">
            <v>0</v>
          </cell>
          <cell r="I282">
            <v>-15207</v>
          </cell>
          <cell r="J282">
            <v>0</v>
          </cell>
          <cell r="K282">
            <v>-15207</v>
          </cell>
          <cell r="M282">
            <v>-15707</v>
          </cell>
        </row>
        <row r="283">
          <cell r="F283">
            <v>37898</v>
          </cell>
          <cell r="H283">
            <v>0</v>
          </cell>
          <cell r="I283">
            <v>37898</v>
          </cell>
          <cell r="J283">
            <v>0</v>
          </cell>
          <cell r="K283">
            <v>37898</v>
          </cell>
          <cell r="M283">
            <v>56647</v>
          </cell>
        </row>
        <row r="284">
          <cell r="F284">
            <v>-202385575</v>
          </cell>
          <cell r="H284">
            <v>0</v>
          </cell>
          <cell r="I284">
            <v>-202385575</v>
          </cell>
          <cell r="J284">
            <v>0</v>
          </cell>
          <cell r="K284">
            <v>-202385575</v>
          </cell>
          <cell r="M284">
            <v>-191427821</v>
          </cell>
        </row>
        <row r="286">
          <cell r="F286">
            <v>-2028923</v>
          </cell>
          <cell r="H286">
            <v>0</v>
          </cell>
          <cell r="I286">
            <v>-2028923</v>
          </cell>
          <cell r="J286">
            <v>0</v>
          </cell>
          <cell r="K286">
            <v>-2028923</v>
          </cell>
          <cell r="M286">
            <v>-835213</v>
          </cell>
        </row>
        <row r="287">
          <cell r="F287">
            <v>-1406462</v>
          </cell>
          <cell r="H287">
            <v>0</v>
          </cell>
          <cell r="I287">
            <v>-1406462</v>
          </cell>
          <cell r="J287">
            <v>0</v>
          </cell>
          <cell r="K287">
            <v>-1406462</v>
          </cell>
          <cell r="M287">
            <v>-1406467</v>
          </cell>
        </row>
        <row r="288">
          <cell r="F288">
            <v>-592327</v>
          </cell>
          <cell r="H288">
            <v>0</v>
          </cell>
          <cell r="I288">
            <v>-592327</v>
          </cell>
          <cell r="J288">
            <v>0</v>
          </cell>
          <cell r="K288">
            <v>-592327</v>
          </cell>
          <cell r="M288">
            <v>-592329</v>
          </cell>
        </row>
        <row r="289">
          <cell r="F289">
            <v>0</v>
          </cell>
          <cell r="H289">
            <v>0</v>
          </cell>
          <cell r="I289">
            <v>0</v>
          </cell>
          <cell r="J289">
            <v>0</v>
          </cell>
          <cell r="K289">
            <v>0</v>
          </cell>
          <cell r="M289">
            <v>0</v>
          </cell>
        </row>
        <row r="290">
          <cell r="F290">
            <v>-297280</v>
          </cell>
          <cell r="H290">
            <v>0</v>
          </cell>
          <cell r="I290">
            <v>-297280</v>
          </cell>
          <cell r="J290">
            <v>0</v>
          </cell>
          <cell r="K290">
            <v>-297280</v>
          </cell>
          <cell r="M290">
            <v>0</v>
          </cell>
        </row>
        <row r="291">
          <cell r="F291">
            <v>-66943</v>
          </cell>
          <cell r="H291">
            <v>0</v>
          </cell>
          <cell r="I291">
            <v>-66943</v>
          </cell>
          <cell r="J291">
            <v>0</v>
          </cell>
          <cell r="K291">
            <v>-66943</v>
          </cell>
          <cell r="M291">
            <v>-60991</v>
          </cell>
        </row>
        <row r="292">
          <cell r="F292">
            <v>-15413</v>
          </cell>
          <cell r="H292">
            <v>0</v>
          </cell>
          <cell r="I292">
            <v>-15413</v>
          </cell>
          <cell r="J292">
            <v>0</v>
          </cell>
          <cell r="K292">
            <v>-15413</v>
          </cell>
          <cell r="M292">
            <v>-13714</v>
          </cell>
        </row>
        <row r="293">
          <cell r="F293">
            <v>0</v>
          </cell>
          <cell r="H293">
            <v>0</v>
          </cell>
          <cell r="I293">
            <v>0</v>
          </cell>
          <cell r="J293">
            <v>0</v>
          </cell>
          <cell r="K293">
            <v>0</v>
          </cell>
          <cell r="M293">
            <v>0</v>
          </cell>
        </row>
        <row r="294">
          <cell r="F294">
            <v>-4145504</v>
          </cell>
          <cell r="H294">
            <v>0</v>
          </cell>
          <cell r="I294">
            <v>-4145504</v>
          </cell>
          <cell r="J294">
            <v>0</v>
          </cell>
          <cell r="K294">
            <v>-4145504</v>
          </cell>
          <cell r="M294">
            <v>-3305407</v>
          </cell>
        </row>
        <row r="295">
          <cell r="F295">
            <v>-8552852</v>
          </cell>
          <cell r="H295">
            <v>0</v>
          </cell>
          <cell r="I295">
            <v>-8552852</v>
          </cell>
          <cell r="J295">
            <v>0</v>
          </cell>
          <cell r="K295">
            <v>-8552852</v>
          </cell>
          <cell r="M295">
            <v>-6214121</v>
          </cell>
        </row>
        <row r="297">
          <cell r="F297">
            <v>9325</v>
          </cell>
          <cell r="H297">
            <v>0</v>
          </cell>
          <cell r="I297">
            <v>9325</v>
          </cell>
          <cell r="J297">
            <v>0</v>
          </cell>
          <cell r="K297">
            <v>9325</v>
          </cell>
          <cell r="M297">
            <v>9311</v>
          </cell>
        </row>
        <row r="298">
          <cell r="F298">
            <v>14723</v>
          </cell>
          <cell r="H298">
            <v>0</v>
          </cell>
          <cell r="I298">
            <v>14723</v>
          </cell>
          <cell r="J298">
            <v>0</v>
          </cell>
          <cell r="K298">
            <v>14723</v>
          </cell>
          <cell r="M298">
            <v>12043</v>
          </cell>
        </row>
        <row r="299">
          <cell r="F299">
            <v>11508</v>
          </cell>
          <cell r="H299">
            <v>0</v>
          </cell>
          <cell r="I299">
            <v>11508</v>
          </cell>
          <cell r="J299">
            <v>0</v>
          </cell>
          <cell r="K299">
            <v>11508</v>
          </cell>
          <cell r="M299">
            <v>9607</v>
          </cell>
        </row>
        <row r="300">
          <cell r="F300">
            <v>35556</v>
          </cell>
          <cell r="H300">
            <v>0</v>
          </cell>
          <cell r="I300">
            <v>35556</v>
          </cell>
          <cell r="J300">
            <v>0</v>
          </cell>
          <cell r="K300">
            <v>35556</v>
          </cell>
          <cell r="M300">
            <v>30961</v>
          </cell>
        </row>
        <row r="302">
          <cell r="F302">
            <v>33332</v>
          </cell>
          <cell r="H302">
            <v>0</v>
          </cell>
          <cell r="I302">
            <v>33332</v>
          </cell>
          <cell r="J302">
            <v>0</v>
          </cell>
          <cell r="K302">
            <v>33332</v>
          </cell>
          <cell r="M302">
            <v>33446</v>
          </cell>
        </row>
        <row r="303">
          <cell r="F303">
            <v>10555</v>
          </cell>
          <cell r="H303">
            <v>0</v>
          </cell>
          <cell r="I303">
            <v>10555</v>
          </cell>
          <cell r="J303">
            <v>0</v>
          </cell>
          <cell r="K303">
            <v>10555</v>
          </cell>
          <cell r="M303">
            <v>12162</v>
          </cell>
        </row>
        <row r="304">
          <cell r="F304">
            <v>4301</v>
          </cell>
          <cell r="H304">
            <v>0</v>
          </cell>
          <cell r="I304">
            <v>4301</v>
          </cell>
          <cell r="J304">
            <v>0</v>
          </cell>
          <cell r="K304">
            <v>4301</v>
          </cell>
          <cell r="M304">
            <v>0</v>
          </cell>
        </row>
        <row r="305">
          <cell r="F305">
            <v>51503</v>
          </cell>
          <cell r="H305">
            <v>0</v>
          </cell>
          <cell r="I305">
            <v>51503</v>
          </cell>
          <cell r="J305">
            <v>0</v>
          </cell>
          <cell r="K305">
            <v>51503</v>
          </cell>
          <cell r="M305">
            <v>43127</v>
          </cell>
        </row>
        <row r="306">
          <cell r="F306">
            <v>16678</v>
          </cell>
          <cell r="H306">
            <v>0</v>
          </cell>
          <cell r="I306">
            <v>16678</v>
          </cell>
          <cell r="J306">
            <v>0</v>
          </cell>
          <cell r="K306">
            <v>16678</v>
          </cell>
          <cell r="M306">
            <v>15682</v>
          </cell>
        </row>
        <row r="307">
          <cell r="F307">
            <v>5634</v>
          </cell>
          <cell r="H307">
            <v>0</v>
          </cell>
          <cell r="I307">
            <v>5634</v>
          </cell>
          <cell r="J307">
            <v>0</v>
          </cell>
          <cell r="K307">
            <v>5634</v>
          </cell>
          <cell r="M307">
            <v>0</v>
          </cell>
        </row>
        <row r="308">
          <cell r="F308">
            <v>40601</v>
          </cell>
          <cell r="H308">
            <v>0</v>
          </cell>
          <cell r="I308">
            <v>40601</v>
          </cell>
          <cell r="J308">
            <v>0</v>
          </cell>
          <cell r="K308">
            <v>40601</v>
          </cell>
          <cell r="M308">
            <v>34332</v>
          </cell>
        </row>
        <row r="309">
          <cell r="F309">
            <v>13163</v>
          </cell>
          <cell r="H309">
            <v>0</v>
          </cell>
          <cell r="I309">
            <v>13163</v>
          </cell>
          <cell r="J309">
            <v>0</v>
          </cell>
          <cell r="K309">
            <v>13163</v>
          </cell>
          <cell r="M309">
            <v>12484</v>
          </cell>
        </row>
        <row r="310">
          <cell r="F310">
            <v>4566</v>
          </cell>
          <cell r="H310">
            <v>0</v>
          </cell>
          <cell r="I310">
            <v>4566</v>
          </cell>
          <cell r="J310">
            <v>0</v>
          </cell>
          <cell r="K310">
            <v>4566</v>
          </cell>
          <cell r="M310">
            <v>0</v>
          </cell>
        </row>
        <row r="311">
          <cell r="F311">
            <v>180333</v>
          </cell>
          <cell r="H311">
            <v>0</v>
          </cell>
          <cell r="I311">
            <v>180333</v>
          </cell>
          <cell r="J311">
            <v>0</v>
          </cell>
          <cell r="K311">
            <v>180333</v>
          </cell>
          <cell r="M311">
            <v>151233</v>
          </cell>
        </row>
        <row r="313">
          <cell r="F313">
            <v>0</v>
          </cell>
          <cell r="H313">
            <v>0</v>
          </cell>
          <cell r="I313">
            <v>0</v>
          </cell>
          <cell r="J313">
            <v>0</v>
          </cell>
          <cell r="K313">
            <v>0</v>
          </cell>
          <cell r="M313">
            <v>0</v>
          </cell>
        </row>
        <row r="314">
          <cell r="F314">
            <v>17968</v>
          </cell>
          <cell r="H314">
            <v>0</v>
          </cell>
          <cell r="I314">
            <v>17968</v>
          </cell>
          <cell r="J314">
            <v>0</v>
          </cell>
          <cell r="K314">
            <v>17968</v>
          </cell>
          <cell r="M314">
            <v>9044</v>
          </cell>
        </row>
        <row r="315">
          <cell r="F315">
            <v>0</v>
          </cell>
          <cell r="H315">
            <v>0</v>
          </cell>
          <cell r="I315">
            <v>0</v>
          </cell>
          <cell r="J315">
            <v>0</v>
          </cell>
          <cell r="K315">
            <v>0</v>
          </cell>
          <cell r="M315">
            <v>0</v>
          </cell>
        </row>
        <row r="316">
          <cell r="F316">
            <v>0</v>
          </cell>
          <cell r="H316">
            <v>0</v>
          </cell>
          <cell r="I316">
            <v>0</v>
          </cell>
          <cell r="J316">
            <v>0</v>
          </cell>
          <cell r="K316">
            <v>0</v>
          </cell>
          <cell r="M316">
            <v>24831</v>
          </cell>
        </row>
        <row r="317">
          <cell r="F317">
            <v>0</v>
          </cell>
          <cell r="H317">
            <v>0</v>
          </cell>
          <cell r="I317">
            <v>0</v>
          </cell>
          <cell r="J317">
            <v>0</v>
          </cell>
          <cell r="K317">
            <v>0</v>
          </cell>
          <cell r="M317">
            <v>0</v>
          </cell>
        </row>
        <row r="318">
          <cell r="F318">
            <v>0</v>
          </cell>
          <cell r="H318">
            <v>0</v>
          </cell>
          <cell r="I318">
            <v>0</v>
          </cell>
          <cell r="J318">
            <v>0</v>
          </cell>
          <cell r="K318">
            <v>0</v>
          </cell>
          <cell r="M318">
            <v>0</v>
          </cell>
        </row>
        <row r="319">
          <cell r="F319">
            <v>59645</v>
          </cell>
          <cell r="H319">
            <v>0</v>
          </cell>
          <cell r="I319">
            <v>59645</v>
          </cell>
          <cell r="J319">
            <v>0</v>
          </cell>
          <cell r="K319">
            <v>59645</v>
          </cell>
          <cell r="M319">
            <v>0</v>
          </cell>
        </row>
        <row r="320">
          <cell r="F320">
            <v>6772</v>
          </cell>
          <cell r="H320">
            <v>0</v>
          </cell>
          <cell r="I320">
            <v>6772</v>
          </cell>
          <cell r="J320">
            <v>0</v>
          </cell>
          <cell r="K320">
            <v>6772</v>
          </cell>
          <cell r="M320">
            <v>14691</v>
          </cell>
        </row>
        <row r="321">
          <cell r="F321">
            <v>6254</v>
          </cell>
          <cell r="H321">
            <v>0</v>
          </cell>
          <cell r="I321">
            <v>6254</v>
          </cell>
          <cell r="J321">
            <v>0</v>
          </cell>
          <cell r="K321">
            <v>6254</v>
          </cell>
          <cell r="M321">
            <v>0</v>
          </cell>
        </row>
        <row r="322">
          <cell r="F322">
            <v>0</v>
          </cell>
          <cell r="H322">
            <v>0</v>
          </cell>
          <cell r="I322">
            <v>0</v>
          </cell>
          <cell r="J322">
            <v>0</v>
          </cell>
          <cell r="K322">
            <v>0</v>
          </cell>
          <cell r="M322">
            <v>3973</v>
          </cell>
        </row>
        <row r="323">
          <cell r="F323">
            <v>0</v>
          </cell>
          <cell r="H323">
            <v>0</v>
          </cell>
          <cell r="I323">
            <v>0</v>
          </cell>
          <cell r="J323">
            <v>0</v>
          </cell>
          <cell r="K323">
            <v>0</v>
          </cell>
          <cell r="M323">
            <v>0</v>
          </cell>
        </row>
        <row r="324">
          <cell r="F324">
            <v>9543</v>
          </cell>
          <cell r="H324">
            <v>0</v>
          </cell>
          <cell r="I324">
            <v>9543</v>
          </cell>
          <cell r="J324">
            <v>0</v>
          </cell>
          <cell r="K324">
            <v>9543</v>
          </cell>
          <cell r="M324">
            <v>0</v>
          </cell>
        </row>
        <row r="325">
          <cell r="F325">
            <v>1083</v>
          </cell>
          <cell r="H325">
            <v>0</v>
          </cell>
          <cell r="I325">
            <v>1083</v>
          </cell>
          <cell r="J325">
            <v>0</v>
          </cell>
          <cell r="K325">
            <v>1083</v>
          </cell>
          <cell r="M325">
            <v>2351</v>
          </cell>
        </row>
        <row r="326">
          <cell r="F326">
            <v>1001</v>
          </cell>
          <cell r="H326">
            <v>0</v>
          </cell>
          <cell r="I326">
            <v>1001</v>
          </cell>
          <cell r="J326">
            <v>0</v>
          </cell>
          <cell r="K326">
            <v>1001</v>
          </cell>
          <cell r="M326">
            <v>0</v>
          </cell>
        </row>
        <row r="327">
          <cell r="F327">
            <v>650</v>
          </cell>
          <cell r="H327">
            <v>0</v>
          </cell>
          <cell r="I327">
            <v>650</v>
          </cell>
          <cell r="J327">
            <v>0</v>
          </cell>
          <cell r="K327">
            <v>650</v>
          </cell>
          <cell r="M327">
            <v>1998</v>
          </cell>
        </row>
        <row r="328">
          <cell r="F328">
            <v>4550</v>
          </cell>
          <cell r="H328">
            <v>0</v>
          </cell>
          <cell r="I328">
            <v>4550</v>
          </cell>
          <cell r="J328">
            <v>0</v>
          </cell>
          <cell r="K328">
            <v>4550</v>
          </cell>
          <cell r="M328">
            <v>4340</v>
          </cell>
        </row>
        <row r="329">
          <cell r="F329">
            <v>0</v>
          </cell>
          <cell r="H329">
            <v>0</v>
          </cell>
          <cell r="I329">
            <v>0</v>
          </cell>
          <cell r="J329">
            <v>0</v>
          </cell>
          <cell r="K329">
            <v>0</v>
          </cell>
          <cell r="M329">
            <v>0</v>
          </cell>
        </row>
        <row r="330">
          <cell r="F330">
            <v>0</v>
          </cell>
          <cell r="H330">
            <v>0</v>
          </cell>
          <cell r="I330">
            <v>0</v>
          </cell>
          <cell r="J330">
            <v>0</v>
          </cell>
          <cell r="K330">
            <v>0</v>
          </cell>
          <cell r="M330">
            <v>0</v>
          </cell>
        </row>
        <row r="331">
          <cell r="F331">
            <v>1000</v>
          </cell>
          <cell r="H331">
            <v>0</v>
          </cell>
          <cell r="I331">
            <v>1000</v>
          </cell>
          <cell r="J331">
            <v>0</v>
          </cell>
          <cell r="K331">
            <v>1000</v>
          </cell>
          <cell r="M331">
            <v>3000</v>
          </cell>
        </row>
        <row r="332">
          <cell r="F332">
            <v>108466</v>
          </cell>
          <cell r="H332">
            <v>0</v>
          </cell>
          <cell r="I332">
            <v>108466</v>
          </cell>
          <cell r="J332">
            <v>0</v>
          </cell>
          <cell r="K332">
            <v>108466</v>
          </cell>
          <cell r="M332">
            <v>64228</v>
          </cell>
        </row>
        <row r="334">
          <cell r="F334">
            <v>0</v>
          </cell>
          <cell r="H334">
            <v>0</v>
          </cell>
          <cell r="I334">
            <v>0</v>
          </cell>
          <cell r="J334">
            <v>0</v>
          </cell>
          <cell r="K334">
            <v>0</v>
          </cell>
          <cell r="M334">
            <v>0</v>
          </cell>
        </row>
        <row r="336">
          <cell r="F336">
            <v>290</v>
          </cell>
          <cell r="H336">
            <v>0</v>
          </cell>
          <cell r="I336">
            <v>290</v>
          </cell>
          <cell r="J336">
            <v>0</v>
          </cell>
          <cell r="K336">
            <v>290</v>
          </cell>
          <cell r="M336">
            <v>0</v>
          </cell>
        </row>
        <row r="337">
          <cell r="F337">
            <v>677</v>
          </cell>
          <cell r="H337">
            <v>0</v>
          </cell>
          <cell r="I337">
            <v>677</v>
          </cell>
          <cell r="J337">
            <v>0</v>
          </cell>
          <cell r="K337">
            <v>677</v>
          </cell>
          <cell r="M337">
            <v>122</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3596</v>
          </cell>
          <cell r="H341">
            <v>0</v>
          </cell>
          <cell r="I341">
            <v>3596</v>
          </cell>
          <cell r="J341">
            <v>0</v>
          </cell>
          <cell r="K341">
            <v>3596</v>
          </cell>
          <cell r="M341">
            <v>0</v>
          </cell>
        </row>
        <row r="342">
          <cell r="F342">
            <v>292</v>
          </cell>
          <cell r="H342">
            <v>0</v>
          </cell>
          <cell r="I342">
            <v>292</v>
          </cell>
          <cell r="J342">
            <v>0</v>
          </cell>
          <cell r="K342">
            <v>292</v>
          </cell>
          <cell r="M342">
            <v>0</v>
          </cell>
        </row>
        <row r="343">
          <cell r="F343">
            <v>290</v>
          </cell>
          <cell r="H343">
            <v>0</v>
          </cell>
          <cell r="I343">
            <v>290</v>
          </cell>
          <cell r="J343">
            <v>0</v>
          </cell>
          <cell r="K343">
            <v>290</v>
          </cell>
          <cell r="M343">
            <v>0</v>
          </cell>
        </row>
        <row r="344">
          <cell r="F344">
            <v>2433</v>
          </cell>
          <cell r="H344">
            <v>0</v>
          </cell>
          <cell r="I344">
            <v>2433</v>
          </cell>
          <cell r="J344">
            <v>0</v>
          </cell>
          <cell r="K344">
            <v>2433</v>
          </cell>
          <cell r="M344">
            <v>122</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1651</v>
          </cell>
          <cell r="H348">
            <v>0</v>
          </cell>
          <cell r="I348">
            <v>1651</v>
          </cell>
          <cell r="J348">
            <v>0</v>
          </cell>
          <cell r="K348">
            <v>1651</v>
          </cell>
          <cell r="M348">
            <v>0</v>
          </cell>
        </row>
        <row r="349">
          <cell r="F349">
            <v>0</v>
          </cell>
          <cell r="H349">
            <v>0</v>
          </cell>
          <cell r="I349">
            <v>0</v>
          </cell>
          <cell r="J349">
            <v>0</v>
          </cell>
          <cell r="K349">
            <v>0</v>
          </cell>
          <cell r="M349">
            <v>10264</v>
          </cell>
        </row>
        <row r="350">
          <cell r="F350">
            <v>1981</v>
          </cell>
          <cell r="H350">
            <v>0</v>
          </cell>
          <cell r="I350">
            <v>1981</v>
          </cell>
          <cell r="J350">
            <v>0</v>
          </cell>
          <cell r="K350">
            <v>1981</v>
          </cell>
          <cell r="M350">
            <v>0</v>
          </cell>
        </row>
        <row r="351">
          <cell r="F351">
            <v>290</v>
          </cell>
          <cell r="H351">
            <v>0</v>
          </cell>
          <cell r="I351">
            <v>290</v>
          </cell>
          <cell r="J351">
            <v>0</v>
          </cell>
          <cell r="K351">
            <v>290</v>
          </cell>
          <cell r="M351">
            <v>0</v>
          </cell>
        </row>
        <row r="352">
          <cell r="F352">
            <v>494</v>
          </cell>
          <cell r="H352">
            <v>0</v>
          </cell>
          <cell r="I352">
            <v>494</v>
          </cell>
          <cell r="J352">
            <v>0</v>
          </cell>
          <cell r="K352">
            <v>494</v>
          </cell>
          <cell r="M352">
            <v>122</v>
          </cell>
        </row>
        <row r="353">
          <cell r="F353">
            <v>0</v>
          </cell>
          <cell r="H353">
            <v>0</v>
          </cell>
          <cell r="I353">
            <v>0</v>
          </cell>
          <cell r="J353">
            <v>0</v>
          </cell>
          <cell r="K353">
            <v>0</v>
          </cell>
          <cell r="M353">
            <v>0</v>
          </cell>
        </row>
        <row r="354">
          <cell r="F354">
            <v>0</v>
          </cell>
          <cell r="H354">
            <v>0</v>
          </cell>
          <cell r="I354">
            <v>0</v>
          </cell>
          <cell r="J354">
            <v>0</v>
          </cell>
          <cell r="K354">
            <v>0</v>
          </cell>
          <cell r="M354">
            <v>0</v>
          </cell>
        </row>
        <row r="355">
          <cell r="F355">
            <v>0</v>
          </cell>
          <cell r="H355">
            <v>0</v>
          </cell>
          <cell r="I355">
            <v>0</v>
          </cell>
          <cell r="J355">
            <v>0</v>
          </cell>
          <cell r="K355">
            <v>0</v>
          </cell>
          <cell r="M355">
            <v>346</v>
          </cell>
        </row>
        <row r="356">
          <cell r="F356">
            <v>290</v>
          </cell>
          <cell r="H356">
            <v>0</v>
          </cell>
          <cell r="I356">
            <v>290</v>
          </cell>
          <cell r="J356">
            <v>0</v>
          </cell>
          <cell r="K356">
            <v>290</v>
          </cell>
          <cell r="M356">
            <v>0</v>
          </cell>
        </row>
        <row r="357">
          <cell r="F357">
            <v>0</v>
          </cell>
          <cell r="H357">
            <v>0</v>
          </cell>
          <cell r="I357">
            <v>0</v>
          </cell>
          <cell r="J357">
            <v>0</v>
          </cell>
          <cell r="K357">
            <v>0</v>
          </cell>
          <cell r="M357">
            <v>1540</v>
          </cell>
        </row>
        <row r="358">
          <cell r="F358">
            <v>2408</v>
          </cell>
          <cell r="H358">
            <v>0</v>
          </cell>
          <cell r="I358">
            <v>2408</v>
          </cell>
          <cell r="J358">
            <v>0</v>
          </cell>
          <cell r="K358">
            <v>2408</v>
          </cell>
          <cell r="M358">
            <v>0</v>
          </cell>
        </row>
        <row r="359">
          <cell r="F359">
            <v>325</v>
          </cell>
          <cell r="H359">
            <v>0</v>
          </cell>
          <cell r="I359">
            <v>325</v>
          </cell>
          <cell r="J359">
            <v>0</v>
          </cell>
          <cell r="K359">
            <v>325</v>
          </cell>
          <cell r="M359">
            <v>0</v>
          </cell>
        </row>
        <row r="360">
          <cell r="F360">
            <v>15017</v>
          </cell>
          <cell r="H360">
            <v>0</v>
          </cell>
          <cell r="I360">
            <v>15017</v>
          </cell>
          <cell r="J360">
            <v>0</v>
          </cell>
          <cell r="K360">
            <v>15017</v>
          </cell>
          <cell r="M360">
            <v>12516</v>
          </cell>
        </row>
        <row r="362">
          <cell r="F362">
            <v>0</v>
          </cell>
          <cell r="H362">
            <v>0</v>
          </cell>
          <cell r="I362">
            <v>0</v>
          </cell>
          <cell r="J362">
            <v>0</v>
          </cell>
          <cell r="K362">
            <v>0</v>
          </cell>
          <cell r="M362">
            <v>0</v>
          </cell>
        </row>
        <row r="363">
          <cell r="F363">
            <v>0</v>
          </cell>
          <cell r="H363">
            <v>0</v>
          </cell>
          <cell r="I363">
            <v>0</v>
          </cell>
          <cell r="J363">
            <v>0</v>
          </cell>
          <cell r="K363">
            <v>0</v>
          </cell>
          <cell r="M363">
            <v>0</v>
          </cell>
        </row>
        <row r="364">
          <cell r="F364">
            <v>0</v>
          </cell>
          <cell r="H364">
            <v>0</v>
          </cell>
          <cell r="I364">
            <v>0</v>
          </cell>
          <cell r="J364">
            <v>0</v>
          </cell>
          <cell r="K364">
            <v>0</v>
          </cell>
          <cell r="M364">
            <v>0</v>
          </cell>
        </row>
        <row r="365">
          <cell r="F365">
            <v>0</v>
          </cell>
          <cell r="H365">
            <v>0</v>
          </cell>
          <cell r="I365">
            <v>0</v>
          </cell>
          <cell r="J365">
            <v>0</v>
          </cell>
          <cell r="K365">
            <v>0</v>
          </cell>
          <cell r="M365">
            <v>0</v>
          </cell>
        </row>
        <row r="367">
          <cell r="F367">
            <v>9224</v>
          </cell>
          <cell r="H367">
            <v>0</v>
          </cell>
          <cell r="I367">
            <v>9224</v>
          </cell>
          <cell r="J367">
            <v>0</v>
          </cell>
          <cell r="K367">
            <v>9224</v>
          </cell>
          <cell r="M367">
            <v>12098</v>
          </cell>
        </row>
        <row r="368">
          <cell r="F368">
            <v>14584</v>
          </cell>
          <cell r="H368">
            <v>0</v>
          </cell>
          <cell r="I368">
            <v>14584</v>
          </cell>
          <cell r="J368">
            <v>0</v>
          </cell>
          <cell r="K368">
            <v>14584</v>
          </cell>
          <cell r="M368">
            <v>15600</v>
          </cell>
        </row>
        <row r="369">
          <cell r="F369">
            <v>11403</v>
          </cell>
          <cell r="H369">
            <v>0</v>
          </cell>
          <cell r="I369">
            <v>11403</v>
          </cell>
          <cell r="J369">
            <v>0</v>
          </cell>
          <cell r="K369">
            <v>11403</v>
          </cell>
          <cell r="M369">
            <v>12419</v>
          </cell>
        </row>
        <row r="370">
          <cell r="F370">
            <v>35211</v>
          </cell>
          <cell r="H370">
            <v>0</v>
          </cell>
          <cell r="I370">
            <v>35211</v>
          </cell>
          <cell r="J370">
            <v>0</v>
          </cell>
          <cell r="K370">
            <v>35211</v>
          </cell>
          <cell r="M370">
            <v>40117</v>
          </cell>
        </row>
        <row r="372">
          <cell r="F372">
            <v>0</v>
          </cell>
          <cell r="H372">
            <v>0</v>
          </cell>
          <cell r="I372">
            <v>0</v>
          </cell>
          <cell r="J372">
            <v>0</v>
          </cell>
          <cell r="K372">
            <v>0</v>
          </cell>
          <cell r="M372">
            <v>2619</v>
          </cell>
        </row>
        <row r="373">
          <cell r="F373">
            <v>0</v>
          </cell>
          <cell r="H373">
            <v>0</v>
          </cell>
          <cell r="I373">
            <v>0</v>
          </cell>
          <cell r="J373">
            <v>0</v>
          </cell>
          <cell r="K373">
            <v>0</v>
          </cell>
          <cell r="M373">
            <v>44219</v>
          </cell>
        </row>
        <row r="374">
          <cell r="F374">
            <v>0</v>
          </cell>
          <cell r="H374">
            <v>0</v>
          </cell>
          <cell r="I374">
            <v>0</v>
          </cell>
          <cell r="J374">
            <v>0</v>
          </cell>
          <cell r="K374">
            <v>0</v>
          </cell>
          <cell r="M374">
            <v>33426</v>
          </cell>
        </row>
        <row r="375">
          <cell r="F375">
            <v>0</v>
          </cell>
          <cell r="H375">
            <v>0</v>
          </cell>
          <cell r="I375">
            <v>0</v>
          </cell>
          <cell r="J375">
            <v>0</v>
          </cell>
          <cell r="K375">
            <v>0</v>
          </cell>
          <cell r="M375">
            <v>80264</v>
          </cell>
        </row>
        <row r="377">
          <cell r="F377">
            <v>0</v>
          </cell>
          <cell r="H377">
            <v>0</v>
          </cell>
          <cell r="I377">
            <v>0</v>
          </cell>
          <cell r="J377">
            <v>0</v>
          </cell>
          <cell r="K377">
            <v>0</v>
          </cell>
          <cell r="M377">
            <v>0</v>
          </cell>
        </row>
        <row r="379">
          <cell r="F379">
            <v>-120559</v>
          </cell>
          <cell r="H379">
            <v>0</v>
          </cell>
          <cell r="I379">
            <v>-120559</v>
          </cell>
          <cell r="J379">
            <v>0</v>
          </cell>
          <cell r="K379">
            <v>-120559</v>
          </cell>
          <cell r="M379">
            <v>-163488</v>
          </cell>
        </row>
        <row r="380">
          <cell r="F380">
            <v>-307823</v>
          </cell>
          <cell r="H380">
            <v>0</v>
          </cell>
          <cell r="I380">
            <v>-307823</v>
          </cell>
          <cell r="J380">
            <v>0</v>
          </cell>
          <cell r="K380">
            <v>-307823</v>
          </cell>
          <cell r="M380">
            <v>-290418</v>
          </cell>
        </row>
        <row r="381">
          <cell r="F381">
            <v>-199757</v>
          </cell>
          <cell r="H381">
            <v>0</v>
          </cell>
          <cell r="I381">
            <v>-199757</v>
          </cell>
          <cell r="J381">
            <v>0</v>
          </cell>
          <cell r="K381">
            <v>-199757</v>
          </cell>
          <cell r="M381">
            <v>-188412</v>
          </cell>
        </row>
        <row r="382">
          <cell r="F382">
            <v>0</v>
          </cell>
          <cell r="H382">
            <v>0</v>
          </cell>
          <cell r="I382">
            <v>0</v>
          </cell>
          <cell r="J382">
            <v>0</v>
          </cell>
          <cell r="K382">
            <v>0</v>
          </cell>
          <cell r="M382">
            <v>-154279</v>
          </cell>
        </row>
        <row r="383">
          <cell r="F383">
            <v>0</v>
          </cell>
          <cell r="H383">
            <v>0</v>
          </cell>
          <cell r="I383">
            <v>0</v>
          </cell>
          <cell r="J383">
            <v>0</v>
          </cell>
          <cell r="K383">
            <v>0</v>
          </cell>
          <cell r="M383">
            <v>-86392</v>
          </cell>
        </row>
        <row r="384">
          <cell r="F384">
            <v>-66288</v>
          </cell>
          <cell r="H384">
            <v>0</v>
          </cell>
          <cell r="I384">
            <v>-66288</v>
          </cell>
          <cell r="J384">
            <v>0</v>
          </cell>
          <cell r="K384">
            <v>-66288</v>
          </cell>
          <cell r="M384">
            <v>-62947</v>
          </cell>
        </row>
        <row r="385">
          <cell r="F385">
            <v>0</v>
          </cell>
          <cell r="H385">
            <v>0</v>
          </cell>
          <cell r="I385">
            <v>0</v>
          </cell>
          <cell r="J385">
            <v>0</v>
          </cell>
          <cell r="K385">
            <v>0</v>
          </cell>
          <cell r="M385">
            <v>-303767</v>
          </cell>
        </row>
        <row r="386">
          <cell r="F386">
            <v>38033</v>
          </cell>
          <cell r="H386">
            <v>0</v>
          </cell>
          <cell r="I386">
            <v>38033</v>
          </cell>
          <cell r="J386">
            <v>0</v>
          </cell>
          <cell r="K386">
            <v>38033</v>
          </cell>
          <cell r="M386">
            <v>-167242</v>
          </cell>
        </row>
        <row r="387">
          <cell r="F387">
            <v>-656394</v>
          </cell>
          <cell r="H387">
            <v>0</v>
          </cell>
          <cell r="I387">
            <v>-656394</v>
          </cell>
          <cell r="J387">
            <v>0</v>
          </cell>
          <cell r="K387">
            <v>-656394</v>
          </cell>
          <cell r="M387">
            <v>-1416945</v>
          </cell>
        </row>
        <row r="389">
          <cell r="F389">
            <v>5148</v>
          </cell>
          <cell r="H389">
            <v>0</v>
          </cell>
          <cell r="I389">
            <v>5148</v>
          </cell>
          <cell r="J389">
            <v>0</v>
          </cell>
          <cell r="K389">
            <v>5148</v>
          </cell>
          <cell r="M389">
            <v>-3721678</v>
          </cell>
        </row>
        <row r="390">
          <cell r="F390">
            <v>0</v>
          </cell>
          <cell r="H390">
            <v>0</v>
          </cell>
          <cell r="I390">
            <v>0</v>
          </cell>
          <cell r="J390">
            <v>0</v>
          </cell>
          <cell r="K390">
            <v>0</v>
          </cell>
          <cell r="M390">
            <v>0</v>
          </cell>
        </row>
        <row r="391">
          <cell r="F391">
            <v>-1777</v>
          </cell>
          <cell r="H391">
            <v>0</v>
          </cell>
          <cell r="I391">
            <v>-1777</v>
          </cell>
          <cell r="J391">
            <v>0</v>
          </cell>
          <cell r="K391">
            <v>-1777</v>
          </cell>
          <cell r="M391">
            <v>0</v>
          </cell>
        </row>
        <row r="392">
          <cell r="F392">
            <v>0</v>
          </cell>
          <cell r="H392">
            <v>0</v>
          </cell>
          <cell r="I392">
            <v>0</v>
          </cell>
          <cell r="J392">
            <v>0</v>
          </cell>
          <cell r="K392">
            <v>0</v>
          </cell>
          <cell r="M392">
            <v>0</v>
          </cell>
        </row>
        <row r="393">
          <cell r="F393">
            <v>0</v>
          </cell>
          <cell r="H393">
            <v>0</v>
          </cell>
          <cell r="I393">
            <v>0</v>
          </cell>
          <cell r="J393">
            <v>0</v>
          </cell>
          <cell r="K393">
            <v>0</v>
          </cell>
          <cell r="M393">
            <v>201758</v>
          </cell>
        </row>
        <row r="394">
          <cell r="F394">
            <v>-5559</v>
          </cell>
          <cell r="H394">
            <v>0</v>
          </cell>
          <cell r="I394">
            <v>-5559</v>
          </cell>
          <cell r="J394">
            <v>0</v>
          </cell>
          <cell r="K394">
            <v>-5559</v>
          </cell>
          <cell r="M394">
            <v>825</v>
          </cell>
        </row>
        <row r="395">
          <cell r="F395">
            <v>-2188</v>
          </cell>
          <cell r="H395">
            <v>0</v>
          </cell>
          <cell r="I395">
            <v>-2188</v>
          </cell>
          <cell r="J395">
            <v>0</v>
          </cell>
          <cell r="K395">
            <v>-2188</v>
          </cell>
          <cell r="M395">
            <v>-3519095</v>
          </cell>
        </row>
        <row r="397">
          <cell r="F397">
            <v>-2028966</v>
          </cell>
          <cell r="H397">
            <v>0</v>
          </cell>
          <cell r="I397">
            <v>-2028966</v>
          </cell>
          <cell r="J397">
            <v>0</v>
          </cell>
          <cell r="K397">
            <v>-2028966</v>
          </cell>
          <cell r="M397">
            <v>-1408747</v>
          </cell>
        </row>
        <row r="398">
          <cell r="F398">
            <v>-17</v>
          </cell>
          <cell r="H398">
            <v>0</v>
          </cell>
          <cell r="I398">
            <v>-17</v>
          </cell>
          <cell r="J398">
            <v>0</v>
          </cell>
          <cell r="K398">
            <v>-17</v>
          </cell>
          <cell r="M398">
            <v>0</v>
          </cell>
        </row>
        <row r="399">
          <cell r="F399">
            <v>-2028983</v>
          </cell>
          <cell r="H399">
            <v>0</v>
          </cell>
          <cell r="I399">
            <v>-2028983</v>
          </cell>
          <cell r="J399">
            <v>0</v>
          </cell>
          <cell r="K399">
            <v>-2028983</v>
          </cell>
          <cell r="M399">
            <v>-1408747</v>
          </cell>
        </row>
        <row r="401">
          <cell r="F401">
            <v>-53</v>
          </cell>
          <cell r="H401">
            <v>0</v>
          </cell>
          <cell r="I401">
            <v>-53</v>
          </cell>
          <cell r="J401">
            <v>0</v>
          </cell>
          <cell r="K401">
            <v>-53</v>
          </cell>
          <cell r="M401">
            <v>-302</v>
          </cell>
        </row>
        <row r="402">
          <cell r="F402">
            <v>9492</v>
          </cell>
          <cell r="H402">
            <v>0</v>
          </cell>
          <cell r="I402">
            <v>9492</v>
          </cell>
          <cell r="J402">
            <v>0</v>
          </cell>
          <cell r="K402">
            <v>9492</v>
          </cell>
          <cell r="M402">
            <v>-429</v>
          </cell>
        </row>
        <row r="403">
          <cell r="F403">
            <v>0</v>
          </cell>
          <cell r="H403">
            <v>0</v>
          </cell>
          <cell r="I403">
            <v>0</v>
          </cell>
          <cell r="J403">
            <v>0</v>
          </cell>
          <cell r="K403">
            <v>0</v>
          </cell>
          <cell r="M403">
            <v>-5038</v>
          </cell>
        </row>
        <row r="404">
          <cell r="F404">
            <v>0</v>
          </cell>
          <cell r="H404">
            <v>0</v>
          </cell>
          <cell r="I404">
            <v>0</v>
          </cell>
          <cell r="J404">
            <v>0</v>
          </cell>
          <cell r="K404">
            <v>0</v>
          </cell>
          <cell r="M404">
            <v>0</v>
          </cell>
        </row>
        <row r="405">
          <cell r="F405">
            <v>0</v>
          </cell>
          <cell r="H405">
            <v>0</v>
          </cell>
          <cell r="I405">
            <v>0</v>
          </cell>
          <cell r="J405">
            <v>0</v>
          </cell>
          <cell r="K405">
            <v>0</v>
          </cell>
          <cell r="M405">
            <v>0</v>
          </cell>
        </row>
        <row r="406">
          <cell r="F406">
            <v>-219019</v>
          </cell>
          <cell r="H406">
            <v>0</v>
          </cell>
          <cell r="I406">
            <v>-219019</v>
          </cell>
          <cell r="J406">
            <v>0</v>
          </cell>
          <cell r="K406">
            <v>-219019</v>
          </cell>
          <cell r="M406">
            <v>0</v>
          </cell>
        </row>
        <row r="407">
          <cell r="F407">
            <v>-6658</v>
          </cell>
          <cell r="H407">
            <v>0</v>
          </cell>
          <cell r="I407">
            <v>-6658</v>
          </cell>
          <cell r="J407">
            <v>0</v>
          </cell>
          <cell r="K407">
            <v>-6658</v>
          </cell>
          <cell r="M407">
            <v>-256047</v>
          </cell>
        </row>
        <row r="408">
          <cell r="F408">
            <v>0</v>
          </cell>
          <cell r="H408">
            <v>0</v>
          </cell>
          <cell r="I408">
            <v>0</v>
          </cell>
          <cell r="J408">
            <v>0</v>
          </cell>
          <cell r="K408">
            <v>0</v>
          </cell>
          <cell r="M408">
            <v>0</v>
          </cell>
        </row>
        <row r="409">
          <cell r="F409">
            <v>0</v>
          </cell>
          <cell r="H409">
            <v>0</v>
          </cell>
          <cell r="I409">
            <v>0</v>
          </cell>
          <cell r="J409">
            <v>0</v>
          </cell>
          <cell r="K409">
            <v>0</v>
          </cell>
          <cell r="M409">
            <v>-1</v>
          </cell>
        </row>
        <row r="410">
          <cell r="F410">
            <v>-54</v>
          </cell>
          <cell r="H410">
            <v>0</v>
          </cell>
          <cell r="I410">
            <v>-54</v>
          </cell>
          <cell r="J410">
            <v>0</v>
          </cell>
          <cell r="K410">
            <v>-54</v>
          </cell>
          <cell r="M410">
            <v>-305</v>
          </cell>
        </row>
        <row r="411">
          <cell r="F411">
            <v>5900</v>
          </cell>
          <cell r="H411">
            <v>0</v>
          </cell>
          <cell r="I411">
            <v>5900</v>
          </cell>
          <cell r="J411">
            <v>0</v>
          </cell>
          <cell r="K411">
            <v>5900</v>
          </cell>
          <cell r="M411">
            <v>-652</v>
          </cell>
        </row>
        <row r="412">
          <cell r="F412">
            <v>0</v>
          </cell>
          <cell r="H412">
            <v>0</v>
          </cell>
          <cell r="I412">
            <v>0</v>
          </cell>
          <cell r="J412">
            <v>0</v>
          </cell>
          <cell r="K412">
            <v>0</v>
          </cell>
          <cell r="M412">
            <v>-6229</v>
          </cell>
        </row>
        <row r="413">
          <cell r="F413">
            <v>0</v>
          </cell>
          <cell r="H413">
            <v>0</v>
          </cell>
          <cell r="I413">
            <v>0</v>
          </cell>
          <cell r="J413">
            <v>0</v>
          </cell>
          <cell r="K413">
            <v>0</v>
          </cell>
          <cell r="M413">
            <v>0</v>
          </cell>
        </row>
        <row r="414">
          <cell r="F414">
            <v>0</v>
          </cell>
          <cell r="H414">
            <v>0</v>
          </cell>
          <cell r="I414">
            <v>0</v>
          </cell>
          <cell r="J414">
            <v>0</v>
          </cell>
          <cell r="K414">
            <v>0</v>
          </cell>
          <cell r="M414">
            <v>0</v>
          </cell>
        </row>
        <row r="415">
          <cell r="F415">
            <v>-105520</v>
          </cell>
          <cell r="H415">
            <v>0</v>
          </cell>
          <cell r="I415">
            <v>-105520</v>
          </cell>
          <cell r="J415">
            <v>0</v>
          </cell>
          <cell r="K415">
            <v>-105520</v>
          </cell>
          <cell r="M415">
            <v>0</v>
          </cell>
        </row>
        <row r="416">
          <cell r="F416">
            <v>-1556</v>
          </cell>
          <cell r="H416">
            <v>0</v>
          </cell>
          <cell r="I416">
            <v>-1556</v>
          </cell>
          <cell r="J416">
            <v>0</v>
          </cell>
          <cell r="K416">
            <v>-1556</v>
          </cell>
          <cell r="M416">
            <v>-50553</v>
          </cell>
        </row>
        <row r="417">
          <cell r="F417">
            <v>0</v>
          </cell>
          <cell r="H417">
            <v>0</v>
          </cell>
          <cell r="I417">
            <v>0</v>
          </cell>
          <cell r="J417">
            <v>0</v>
          </cell>
          <cell r="K417">
            <v>0</v>
          </cell>
          <cell r="M417">
            <v>-38507</v>
          </cell>
        </row>
        <row r="418">
          <cell r="F418">
            <v>0</v>
          </cell>
          <cell r="H418">
            <v>0</v>
          </cell>
          <cell r="I418">
            <v>0</v>
          </cell>
          <cell r="J418">
            <v>0</v>
          </cell>
          <cell r="K418">
            <v>0</v>
          </cell>
          <cell r="M418">
            <v>-1</v>
          </cell>
        </row>
        <row r="419">
          <cell r="F419">
            <v>-38</v>
          </cell>
          <cell r="H419">
            <v>0</v>
          </cell>
          <cell r="I419">
            <v>-38</v>
          </cell>
          <cell r="J419">
            <v>0</v>
          </cell>
          <cell r="K419">
            <v>-38</v>
          </cell>
          <cell r="M419">
            <v>-216</v>
          </cell>
        </row>
        <row r="420">
          <cell r="F420">
            <v>2203</v>
          </cell>
          <cell r="H420">
            <v>0</v>
          </cell>
          <cell r="I420">
            <v>2203</v>
          </cell>
          <cell r="J420">
            <v>0</v>
          </cell>
          <cell r="K420">
            <v>2203</v>
          </cell>
          <cell r="M420">
            <v>-652</v>
          </cell>
        </row>
        <row r="421">
          <cell r="F421">
            <v>0</v>
          </cell>
          <cell r="H421">
            <v>0</v>
          </cell>
          <cell r="I421">
            <v>0</v>
          </cell>
          <cell r="J421">
            <v>0</v>
          </cell>
          <cell r="K421">
            <v>0</v>
          </cell>
          <cell r="M421">
            <v>-2599</v>
          </cell>
        </row>
        <row r="422">
          <cell r="F422">
            <v>0</v>
          </cell>
          <cell r="H422">
            <v>0</v>
          </cell>
          <cell r="I422">
            <v>0</v>
          </cell>
          <cell r="J422">
            <v>0</v>
          </cell>
          <cell r="K422">
            <v>0</v>
          </cell>
          <cell r="M422">
            <v>0</v>
          </cell>
        </row>
        <row r="423">
          <cell r="F423">
            <v>-235</v>
          </cell>
          <cell r="H423">
            <v>0</v>
          </cell>
          <cell r="I423">
            <v>-235</v>
          </cell>
          <cell r="J423">
            <v>0</v>
          </cell>
          <cell r="K423">
            <v>-235</v>
          </cell>
          <cell r="M423">
            <v>-355</v>
          </cell>
        </row>
        <row r="424">
          <cell r="F424">
            <v>-151324</v>
          </cell>
          <cell r="H424">
            <v>0</v>
          </cell>
          <cell r="I424">
            <v>-151324</v>
          </cell>
          <cell r="J424">
            <v>0</v>
          </cell>
          <cell r="K424">
            <v>-151324</v>
          </cell>
          <cell r="M424">
            <v>-13</v>
          </cell>
        </row>
        <row r="425">
          <cell r="F425">
            <v>0</v>
          </cell>
          <cell r="H425">
            <v>0</v>
          </cell>
          <cell r="I425">
            <v>0</v>
          </cell>
          <cell r="J425">
            <v>0</v>
          </cell>
          <cell r="K425">
            <v>0</v>
          </cell>
          <cell r="M425">
            <v>-18237</v>
          </cell>
        </row>
        <row r="426">
          <cell r="F426">
            <v>0</v>
          </cell>
          <cell r="H426">
            <v>0</v>
          </cell>
          <cell r="I426">
            <v>0</v>
          </cell>
          <cell r="J426">
            <v>0</v>
          </cell>
          <cell r="K426">
            <v>0</v>
          </cell>
          <cell r="M426">
            <v>-15069</v>
          </cell>
        </row>
        <row r="427">
          <cell r="F427">
            <v>-310</v>
          </cell>
          <cell r="H427">
            <v>0</v>
          </cell>
          <cell r="I427">
            <v>-310</v>
          </cell>
          <cell r="J427">
            <v>0</v>
          </cell>
          <cell r="K427">
            <v>-310</v>
          </cell>
          <cell r="M427">
            <v>0</v>
          </cell>
        </row>
        <row r="428">
          <cell r="F428">
            <v>0</v>
          </cell>
          <cell r="H428">
            <v>0</v>
          </cell>
          <cell r="I428">
            <v>0</v>
          </cell>
          <cell r="J428">
            <v>0</v>
          </cell>
          <cell r="K428">
            <v>0</v>
          </cell>
          <cell r="M428">
            <v>-2</v>
          </cell>
        </row>
        <row r="429">
          <cell r="F429">
            <v>-467172</v>
          </cell>
          <cell r="H429">
            <v>0</v>
          </cell>
          <cell r="I429">
            <v>-467172</v>
          </cell>
          <cell r="J429">
            <v>0</v>
          </cell>
          <cell r="K429">
            <v>-467172</v>
          </cell>
          <cell r="M429">
            <v>-395207</v>
          </cell>
        </row>
        <row r="431">
          <cell r="F431">
            <v>2229682</v>
          </cell>
          <cell r="H431">
            <v>0</v>
          </cell>
          <cell r="I431">
            <v>2229682</v>
          </cell>
          <cell r="J431">
            <v>0</v>
          </cell>
          <cell r="K431">
            <v>2229682</v>
          </cell>
          <cell r="M431">
            <v>593272</v>
          </cell>
        </row>
        <row r="432">
          <cell r="F432">
            <v>2229682</v>
          </cell>
          <cell r="H432">
            <v>0</v>
          </cell>
          <cell r="I432">
            <v>2229682</v>
          </cell>
          <cell r="J432">
            <v>0</v>
          </cell>
          <cell r="K432">
            <v>2229682</v>
          </cell>
          <cell r="M432">
            <v>593272</v>
          </cell>
        </row>
        <row r="434">
          <cell r="F434">
            <v>18209</v>
          </cell>
          <cell r="H434">
            <v>0</v>
          </cell>
          <cell r="I434">
            <v>18209</v>
          </cell>
          <cell r="J434">
            <v>0</v>
          </cell>
          <cell r="K434">
            <v>18209</v>
          </cell>
          <cell r="M434">
            <v>648271</v>
          </cell>
        </row>
        <row r="435">
          <cell r="F435">
            <v>0</v>
          </cell>
          <cell r="H435">
            <v>0</v>
          </cell>
          <cell r="I435">
            <v>0</v>
          </cell>
          <cell r="J435">
            <v>0</v>
          </cell>
          <cell r="K435">
            <v>0</v>
          </cell>
          <cell r="M435">
            <v>0</v>
          </cell>
        </row>
        <row r="436">
          <cell r="F436">
            <v>5780</v>
          </cell>
          <cell r="H436">
            <v>0</v>
          </cell>
          <cell r="I436">
            <v>5780</v>
          </cell>
          <cell r="J436">
            <v>0</v>
          </cell>
          <cell r="K436">
            <v>5780</v>
          </cell>
          <cell r="M436">
            <v>-196688</v>
          </cell>
        </row>
        <row r="437">
          <cell r="F437">
            <v>185</v>
          </cell>
          <cell r="H437">
            <v>0</v>
          </cell>
          <cell r="I437">
            <v>185</v>
          </cell>
          <cell r="J437">
            <v>0</v>
          </cell>
          <cell r="K437">
            <v>185</v>
          </cell>
          <cell r="M437">
            <v>-3544909</v>
          </cell>
        </row>
        <row r="438">
          <cell r="F438">
            <v>-8</v>
          </cell>
          <cell r="H438">
            <v>0</v>
          </cell>
          <cell r="I438">
            <v>-8</v>
          </cell>
          <cell r="J438">
            <v>0</v>
          </cell>
          <cell r="K438">
            <v>-8</v>
          </cell>
          <cell r="M438">
            <v>0</v>
          </cell>
        </row>
        <row r="439">
          <cell r="F439">
            <v>0</v>
          </cell>
          <cell r="H439">
            <v>0</v>
          </cell>
          <cell r="I439">
            <v>0</v>
          </cell>
          <cell r="J439">
            <v>0</v>
          </cell>
          <cell r="K439">
            <v>0</v>
          </cell>
          <cell r="M439">
            <v>0</v>
          </cell>
        </row>
        <row r="440">
          <cell r="F440">
            <v>53302</v>
          </cell>
          <cell r="H440">
            <v>0</v>
          </cell>
          <cell r="I440">
            <v>53302</v>
          </cell>
          <cell r="J440">
            <v>0</v>
          </cell>
          <cell r="K440">
            <v>53302</v>
          </cell>
          <cell r="M440">
            <v>-156975</v>
          </cell>
        </row>
        <row r="441">
          <cell r="F441">
            <v>0</v>
          </cell>
          <cell r="H441">
            <v>0</v>
          </cell>
          <cell r="I441">
            <v>0</v>
          </cell>
          <cell r="J441">
            <v>0</v>
          </cell>
          <cell r="K441">
            <v>0</v>
          </cell>
          <cell r="M441">
            <v>0</v>
          </cell>
        </row>
        <row r="442">
          <cell r="F442">
            <v>-28201</v>
          </cell>
          <cell r="H442">
            <v>0</v>
          </cell>
          <cell r="I442">
            <v>-28201</v>
          </cell>
          <cell r="J442">
            <v>0</v>
          </cell>
          <cell r="K442">
            <v>-28201</v>
          </cell>
          <cell r="M442">
            <v>50550</v>
          </cell>
        </row>
        <row r="443">
          <cell r="F443">
            <v>-2135</v>
          </cell>
          <cell r="H443">
            <v>0</v>
          </cell>
          <cell r="I443">
            <v>-2135</v>
          </cell>
          <cell r="J443">
            <v>0</v>
          </cell>
          <cell r="K443">
            <v>-2135</v>
          </cell>
          <cell r="M443">
            <v>27491</v>
          </cell>
        </row>
        <row r="444">
          <cell r="F444">
            <v>-5</v>
          </cell>
          <cell r="H444">
            <v>0</v>
          </cell>
          <cell r="I444">
            <v>-5</v>
          </cell>
          <cell r="J444">
            <v>0</v>
          </cell>
          <cell r="K444">
            <v>-5</v>
          </cell>
          <cell r="M444">
            <v>0</v>
          </cell>
        </row>
        <row r="445">
          <cell r="F445">
            <v>0</v>
          </cell>
          <cell r="H445">
            <v>0</v>
          </cell>
          <cell r="I445">
            <v>0</v>
          </cell>
          <cell r="J445">
            <v>0</v>
          </cell>
          <cell r="K445">
            <v>0</v>
          </cell>
          <cell r="M445">
            <v>0</v>
          </cell>
        </row>
        <row r="446">
          <cell r="F446">
            <v>-124432</v>
          </cell>
          <cell r="H446">
            <v>0</v>
          </cell>
          <cell r="I446">
            <v>-124432</v>
          </cell>
          <cell r="J446">
            <v>0</v>
          </cell>
          <cell r="K446">
            <v>-124432</v>
          </cell>
          <cell r="M446">
            <v>-796980</v>
          </cell>
        </row>
        <row r="447">
          <cell r="F447">
            <v>0</v>
          </cell>
          <cell r="H447">
            <v>0</v>
          </cell>
          <cell r="I447">
            <v>0</v>
          </cell>
          <cell r="J447">
            <v>0</v>
          </cell>
          <cell r="K447">
            <v>0</v>
          </cell>
          <cell r="M447">
            <v>0</v>
          </cell>
        </row>
        <row r="448">
          <cell r="F448">
            <v>321676</v>
          </cell>
          <cell r="H448">
            <v>0</v>
          </cell>
          <cell r="I448">
            <v>321676</v>
          </cell>
          <cell r="J448">
            <v>0</v>
          </cell>
          <cell r="K448">
            <v>321676</v>
          </cell>
          <cell r="M448">
            <v>378163</v>
          </cell>
        </row>
        <row r="449">
          <cell r="F449">
            <v>-4040</v>
          </cell>
          <cell r="H449">
            <v>0</v>
          </cell>
          <cell r="I449">
            <v>-4040</v>
          </cell>
          <cell r="J449">
            <v>0</v>
          </cell>
          <cell r="K449">
            <v>-4040</v>
          </cell>
          <cell r="M449">
            <v>-982942</v>
          </cell>
        </row>
        <row r="450">
          <cell r="F450">
            <v>801</v>
          </cell>
          <cell r="H450">
            <v>0</v>
          </cell>
          <cell r="I450">
            <v>801</v>
          </cell>
          <cell r="J450">
            <v>0</v>
          </cell>
          <cell r="K450">
            <v>801</v>
          </cell>
          <cell r="M450">
            <v>4313</v>
          </cell>
        </row>
        <row r="451">
          <cell r="F451">
            <v>-644954</v>
          </cell>
          <cell r="H451">
            <v>0</v>
          </cell>
          <cell r="I451">
            <v>-644954</v>
          </cell>
          <cell r="J451">
            <v>0</v>
          </cell>
          <cell r="K451">
            <v>-644954</v>
          </cell>
          <cell r="M451">
            <v>89104</v>
          </cell>
        </row>
        <row r="452">
          <cell r="F452">
            <v>0</v>
          </cell>
          <cell r="H452">
            <v>0</v>
          </cell>
          <cell r="I452">
            <v>0</v>
          </cell>
          <cell r="J452">
            <v>0</v>
          </cell>
          <cell r="K452">
            <v>0</v>
          </cell>
          <cell r="M452">
            <v>0</v>
          </cell>
        </row>
        <row r="453">
          <cell r="F453">
            <v>3100698</v>
          </cell>
          <cell r="H453">
            <v>0</v>
          </cell>
          <cell r="I453">
            <v>3100698</v>
          </cell>
          <cell r="J453">
            <v>0</v>
          </cell>
          <cell r="K453">
            <v>3100698</v>
          </cell>
          <cell r="M453">
            <v>-45509</v>
          </cell>
        </row>
        <row r="454">
          <cell r="F454">
            <v>-55788</v>
          </cell>
          <cell r="H454">
            <v>0</v>
          </cell>
          <cell r="I454">
            <v>-55788</v>
          </cell>
          <cell r="J454">
            <v>0</v>
          </cell>
          <cell r="K454">
            <v>-55788</v>
          </cell>
          <cell r="M454">
            <v>99552</v>
          </cell>
        </row>
        <row r="455">
          <cell r="F455">
            <v>5487</v>
          </cell>
          <cell r="H455">
            <v>0</v>
          </cell>
          <cell r="I455">
            <v>5487</v>
          </cell>
          <cell r="J455">
            <v>0</v>
          </cell>
          <cell r="K455">
            <v>5487</v>
          </cell>
          <cell r="M455">
            <v>-563</v>
          </cell>
        </row>
        <row r="456">
          <cell r="F456">
            <v>-63728</v>
          </cell>
          <cell r="H456">
            <v>0</v>
          </cell>
          <cell r="I456">
            <v>-63728</v>
          </cell>
          <cell r="J456">
            <v>0</v>
          </cell>
          <cell r="K456">
            <v>-63728</v>
          </cell>
          <cell r="M456">
            <v>-404137</v>
          </cell>
        </row>
        <row r="457">
          <cell r="F457">
            <v>0</v>
          </cell>
          <cell r="H457">
            <v>0</v>
          </cell>
          <cell r="I457">
            <v>0</v>
          </cell>
          <cell r="J457">
            <v>0</v>
          </cell>
          <cell r="K457">
            <v>0</v>
          </cell>
          <cell r="M457">
            <v>0</v>
          </cell>
        </row>
        <row r="458">
          <cell r="F458">
            <v>217049</v>
          </cell>
          <cell r="H458">
            <v>0</v>
          </cell>
          <cell r="I458">
            <v>217049</v>
          </cell>
          <cell r="J458">
            <v>0</v>
          </cell>
          <cell r="K458">
            <v>217049</v>
          </cell>
          <cell r="M458">
            <v>131713</v>
          </cell>
        </row>
        <row r="459">
          <cell r="F459">
            <v>-1896</v>
          </cell>
          <cell r="H459">
            <v>0</v>
          </cell>
          <cell r="I459">
            <v>-1896</v>
          </cell>
          <cell r="J459">
            <v>0</v>
          </cell>
          <cell r="K459">
            <v>-1896</v>
          </cell>
          <cell r="M459">
            <v>-2991422</v>
          </cell>
        </row>
        <row r="460">
          <cell r="F460">
            <v>-881</v>
          </cell>
          <cell r="H460">
            <v>0</v>
          </cell>
          <cell r="I460">
            <v>-881</v>
          </cell>
          <cell r="J460">
            <v>0</v>
          </cell>
          <cell r="K460">
            <v>-881</v>
          </cell>
          <cell r="M460">
            <v>-4584</v>
          </cell>
        </row>
        <row r="461">
          <cell r="F461">
            <v>-459986</v>
          </cell>
          <cell r="H461">
            <v>0</v>
          </cell>
          <cell r="I461">
            <v>-459986</v>
          </cell>
          <cell r="J461">
            <v>0</v>
          </cell>
          <cell r="K461">
            <v>-459986</v>
          </cell>
          <cell r="M461">
            <v>339</v>
          </cell>
        </row>
        <row r="462">
          <cell r="F462">
            <v>0</v>
          </cell>
          <cell r="H462">
            <v>0</v>
          </cell>
          <cell r="I462">
            <v>0</v>
          </cell>
          <cell r="J462">
            <v>0</v>
          </cell>
          <cell r="K462">
            <v>0</v>
          </cell>
          <cell r="M462">
            <v>0</v>
          </cell>
        </row>
        <row r="463">
          <cell r="F463">
            <v>2004932</v>
          </cell>
          <cell r="H463">
            <v>0</v>
          </cell>
          <cell r="I463">
            <v>2004932</v>
          </cell>
          <cell r="J463">
            <v>0</v>
          </cell>
          <cell r="K463">
            <v>2004932</v>
          </cell>
          <cell r="M463">
            <v>-140</v>
          </cell>
        </row>
        <row r="464">
          <cell r="F464">
            <v>-45679</v>
          </cell>
          <cell r="H464">
            <v>0</v>
          </cell>
          <cell r="I464">
            <v>-45679</v>
          </cell>
          <cell r="J464">
            <v>0</v>
          </cell>
          <cell r="K464">
            <v>-45679</v>
          </cell>
          <cell r="M464">
            <v>1069</v>
          </cell>
        </row>
        <row r="465">
          <cell r="F465">
            <v>-5922</v>
          </cell>
          <cell r="H465">
            <v>0</v>
          </cell>
          <cell r="I465">
            <v>-5922</v>
          </cell>
          <cell r="J465">
            <v>0</v>
          </cell>
          <cell r="K465">
            <v>-5922</v>
          </cell>
          <cell r="M465">
            <v>-3</v>
          </cell>
        </row>
        <row r="466">
          <cell r="F466">
            <v>4290464</v>
          </cell>
          <cell r="H466">
            <v>0</v>
          </cell>
          <cell r="I466">
            <v>4290464</v>
          </cell>
          <cell r="J466">
            <v>0</v>
          </cell>
          <cell r="K466">
            <v>4290464</v>
          </cell>
          <cell r="M466">
            <v>-7694287</v>
          </cell>
        </row>
        <row r="468">
          <cell r="F468">
            <v>419708</v>
          </cell>
          <cell r="H468">
            <v>0</v>
          </cell>
          <cell r="I468">
            <v>419708</v>
          </cell>
          <cell r="J468">
            <v>0</v>
          </cell>
          <cell r="K468">
            <v>419708</v>
          </cell>
          <cell r="M468">
            <v>419007</v>
          </cell>
        </row>
        <row r="469">
          <cell r="F469">
            <v>67153</v>
          </cell>
          <cell r="H469">
            <v>0</v>
          </cell>
          <cell r="I469">
            <v>67153</v>
          </cell>
          <cell r="J469">
            <v>0</v>
          </cell>
          <cell r="K469">
            <v>67153</v>
          </cell>
          <cell r="M469">
            <v>0</v>
          </cell>
        </row>
        <row r="470">
          <cell r="F470">
            <v>662515</v>
          </cell>
          <cell r="H470">
            <v>0</v>
          </cell>
          <cell r="I470">
            <v>662515</v>
          </cell>
          <cell r="J470">
            <v>0</v>
          </cell>
          <cell r="K470">
            <v>662515</v>
          </cell>
          <cell r="M470">
            <v>541934</v>
          </cell>
        </row>
        <row r="471">
          <cell r="F471">
            <v>106002</v>
          </cell>
          <cell r="H471">
            <v>0</v>
          </cell>
          <cell r="I471">
            <v>106002</v>
          </cell>
          <cell r="J471">
            <v>0</v>
          </cell>
          <cell r="K471">
            <v>106002</v>
          </cell>
          <cell r="M471">
            <v>0</v>
          </cell>
        </row>
        <row r="472">
          <cell r="F472">
            <v>517929</v>
          </cell>
          <cell r="H472">
            <v>0</v>
          </cell>
          <cell r="I472">
            <v>517929</v>
          </cell>
          <cell r="J472">
            <v>0</v>
          </cell>
          <cell r="K472">
            <v>517929</v>
          </cell>
          <cell r="M472">
            <v>432331</v>
          </cell>
        </row>
        <row r="473">
          <cell r="F473">
            <v>82868</v>
          </cell>
          <cell r="H473">
            <v>0</v>
          </cell>
          <cell r="I473">
            <v>82868</v>
          </cell>
          <cell r="J473">
            <v>0</v>
          </cell>
          <cell r="K473">
            <v>82868</v>
          </cell>
          <cell r="M473">
            <v>0</v>
          </cell>
        </row>
        <row r="474">
          <cell r="F474">
            <v>1856175</v>
          </cell>
          <cell r="H474">
            <v>0</v>
          </cell>
          <cell r="I474">
            <v>1856175</v>
          </cell>
          <cell r="J474">
            <v>0</v>
          </cell>
          <cell r="K474">
            <v>1856175</v>
          </cell>
          <cell r="M474">
            <v>1393272</v>
          </cell>
        </row>
        <row r="476">
          <cell r="F476">
            <v>54350</v>
          </cell>
          <cell r="H476">
            <v>0</v>
          </cell>
          <cell r="I476">
            <v>54350</v>
          </cell>
          <cell r="J476">
            <v>0</v>
          </cell>
          <cell r="K476">
            <v>54350</v>
          </cell>
          <cell r="M476">
            <v>54594</v>
          </cell>
        </row>
        <row r="477">
          <cell r="F477">
            <v>85724</v>
          </cell>
          <cell r="H477">
            <v>0</v>
          </cell>
          <cell r="I477">
            <v>85724</v>
          </cell>
          <cell r="J477">
            <v>0</v>
          </cell>
          <cell r="K477">
            <v>85724</v>
          </cell>
          <cell r="M477">
            <v>70605</v>
          </cell>
        </row>
        <row r="478">
          <cell r="F478">
            <v>66725</v>
          </cell>
          <cell r="H478">
            <v>0</v>
          </cell>
          <cell r="I478">
            <v>66725</v>
          </cell>
          <cell r="J478">
            <v>0</v>
          </cell>
          <cell r="K478">
            <v>66725</v>
          </cell>
          <cell r="M478">
            <v>56322</v>
          </cell>
        </row>
        <row r="479">
          <cell r="F479">
            <v>206799</v>
          </cell>
          <cell r="H479">
            <v>0</v>
          </cell>
          <cell r="I479">
            <v>206799</v>
          </cell>
          <cell r="J479">
            <v>0</v>
          </cell>
          <cell r="K479">
            <v>206799</v>
          </cell>
          <cell r="M479">
            <v>181521</v>
          </cell>
        </row>
        <row r="480">
          <cell r="F480">
            <v>0</v>
          </cell>
          <cell r="H480">
            <v>0</v>
          </cell>
          <cell r="I480">
            <v>0</v>
          </cell>
          <cell r="J480">
            <v>0</v>
          </cell>
          <cell r="K480">
            <v>0</v>
          </cell>
          <cell r="M480">
            <v>11121952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9859</v>
          </cell>
          <cell r="G4">
            <v>0</v>
          </cell>
          <cell r="H4">
            <v>9859</v>
          </cell>
          <cell r="I4">
            <v>0</v>
          </cell>
          <cell r="J4">
            <v>9859</v>
          </cell>
          <cell r="K4">
            <v>214179</v>
          </cell>
        </row>
        <row r="5">
          <cell r="F5">
            <v>9511</v>
          </cell>
          <cell r="G5">
            <v>0</v>
          </cell>
          <cell r="H5">
            <v>9511</v>
          </cell>
          <cell r="I5">
            <v>0</v>
          </cell>
          <cell r="J5">
            <v>9511</v>
          </cell>
          <cell r="K5">
            <v>225047</v>
          </cell>
        </row>
        <row r="6">
          <cell r="F6">
            <v>19370</v>
          </cell>
          <cell r="G6">
            <v>0</v>
          </cell>
          <cell r="H6">
            <v>19370</v>
          </cell>
          <cell r="I6">
            <v>0</v>
          </cell>
          <cell r="J6">
            <v>19370</v>
          </cell>
          <cell r="K6">
            <v>439226</v>
          </cell>
        </row>
        <row r="8">
          <cell r="F8">
            <v>0</v>
          </cell>
          <cell r="G8">
            <v>0</v>
          </cell>
          <cell r="H8">
            <v>0</v>
          </cell>
          <cell r="I8">
            <v>0</v>
          </cell>
          <cell r="J8">
            <v>0</v>
          </cell>
          <cell r="K8">
            <v>0</v>
          </cell>
        </row>
        <row r="9">
          <cell r="F9">
            <v>202979</v>
          </cell>
          <cell r="G9">
            <v>0</v>
          </cell>
          <cell r="H9">
            <v>202979</v>
          </cell>
          <cell r="I9">
            <v>0</v>
          </cell>
          <cell r="J9">
            <v>202979</v>
          </cell>
          <cell r="K9">
            <v>4097912</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1741100</v>
          </cell>
          <cell r="G12">
            <v>0</v>
          </cell>
          <cell r="H12">
            <v>1741100</v>
          </cell>
          <cell r="I12">
            <v>0</v>
          </cell>
          <cell r="J12">
            <v>1741100</v>
          </cell>
          <cell r="K12">
            <v>812084</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2226464</v>
          </cell>
          <cell r="G17">
            <v>0</v>
          </cell>
          <cell r="H17">
            <v>2226464</v>
          </cell>
          <cell r="I17">
            <v>0</v>
          </cell>
          <cell r="J17">
            <v>2226464</v>
          </cell>
          <cell r="K17">
            <v>11827027</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4170543</v>
          </cell>
          <cell r="G23">
            <v>0</v>
          </cell>
          <cell r="H23">
            <v>4170543</v>
          </cell>
          <cell r="I23">
            <v>0</v>
          </cell>
          <cell r="J23">
            <v>4170543</v>
          </cell>
          <cell r="K23">
            <v>16737023</v>
          </cell>
        </row>
        <row r="25">
          <cell r="F25">
            <v>50796160</v>
          </cell>
          <cell r="G25">
            <v>0</v>
          </cell>
          <cell r="H25">
            <v>50796160</v>
          </cell>
          <cell r="I25">
            <v>0</v>
          </cell>
          <cell r="J25">
            <v>50796160</v>
          </cell>
          <cell r="K25">
            <v>53768935</v>
          </cell>
        </row>
        <row r="26">
          <cell r="F26">
            <v>300660</v>
          </cell>
          <cell r="G26">
            <v>0</v>
          </cell>
          <cell r="H26">
            <v>300660</v>
          </cell>
          <cell r="I26">
            <v>0</v>
          </cell>
          <cell r="J26">
            <v>300660</v>
          </cell>
          <cell r="K26">
            <v>246364</v>
          </cell>
        </row>
        <row r="27">
          <cell r="F27">
            <v>-2333664</v>
          </cell>
          <cell r="G27">
            <v>0</v>
          </cell>
          <cell r="H27">
            <v>-2333664</v>
          </cell>
          <cell r="I27">
            <v>0</v>
          </cell>
          <cell r="J27">
            <v>-2333664</v>
          </cell>
          <cell r="K27">
            <v>918338</v>
          </cell>
        </row>
        <row r="28">
          <cell r="F28">
            <v>11063</v>
          </cell>
          <cell r="G28">
            <v>0</v>
          </cell>
          <cell r="H28">
            <v>11063</v>
          </cell>
          <cell r="I28">
            <v>0</v>
          </cell>
          <cell r="J28">
            <v>11063</v>
          </cell>
          <cell r="K28">
            <v>11063</v>
          </cell>
        </row>
        <row r="29">
          <cell r="F29">
            <v>31488</v>
          </cell>
          <cell r="G29">
            <v>0</v>
          </cell>
          <cell r="H29">
            <v>31488</v>
          </cell>
          <cell r="I29">
            <v>0</v>
          </cell>
          <cell r="J29">
            <v>31488</v>
          </cell>
          <cell r="K29">
            <v>22801</v>
          </cell>
        </row>
        <row r="30">
          <cell r="F30">
            <v>8977878</v>
          </cell>
          <cell r="G30">
            <v>0</v>
          </cell>
          <cell r="H30">
            <v>8977878</v>
          </cell>
          <cell r="I30">
            <v>0</v>
          </cell>
          <cell r="J30">
            <v>8977878</v>
          </cell>
          <cell r="K30">
            <v>8710698</v>
          </cell>
        </row>
        <row r="31">
          <cell r="F31">
            <v>-775438</v>
          </cell>
          <cell r="G31">
            <v>0</v>
          </cell>
          <cell r="H31">
            <v>-775438</v>
          </cell>
          <cell r="I31">
            <v>0</v>
          </cell>
          <cell r="J31">
            <v>-775438</v>
          </cell>
          <cell r="K31">
            <v>-737405</v>
          </cell>
        </row>
        <row r="32">
          <cell r="F32">
            <v>601745</v>
          </cell>
          <cell r="G32">
            <v>0</v>
          </cell>
          <cell r="H32">
            <v>601745</v>
          </cell>
          <cell r="I32">
            <v>0</v>
          </cell>
          <cell r="J32">
            <v>601745</v>
          </cell>
          <cell r="K32">
            <v>525273</v>
          </cell>
        </row>
        <row r="33">
          <cell r="F33">
            <v>32000000</v>
          </cell>
          <cell r="G33">
            <v>0</v>
          </cell>
          <cell r="H33">
            <v>32000000</v>
          </cell>
          <cell r="I33">
            <v>0</v>
          </cell>
          <cell r="J33">
            <v>32000000</v>
          </cell>
          <cell r="K33">
            <v>39900000</v>
          </cell>
        </row>
        <row r="34">
          <cell r="F34">
            <v>-2594841</v>
          </cell>
          <cell r="G34">
            <v>0</v>
          </cell>
          <cell r="H34">
            <v>-2594841</v>
          </cell>
          <cell r="I34">
            <v>0</v>
          </cell>
          <cell r="J34">
            <v>-2594841</v>
          </cell>
          <cell r="K34">
            <v>-1041072</v>
          </cell>
        </row>
        <row r="35">
          <cell r="F35">
            <v>26697</v>
          </cell>
          <cell r="G35">
            <v>0</v>
          </cell>
          <cell r="H35">
            <v>26697</v>
          </cell>
          <cell r="I35">
            <v>0</v>
          </cell>
          <cell r="J35">
            <v>26697</v>
          </cell>
          <cell r="K35">
            <v>-19504</v>
          </cell>
        </row>
        <row r="36">
          <cell r="F36">
            <v>325</v>
          </cell>
          <cell r="G36">
            <v>0</v>
          </cell>
          <cell r="H36">
            <v>325</v>
          </cell>
          <cell r="I36">
            <v>0</v>
          </cell>
          <cell r="J36">
            <v>325</v>
          </cell>
          <cell r="K36">
            <v>325</v>
          </cell>
        </row>
        <row r="37">
          <cell r="F37">
            <v>40000000</v>
          </cell>
          <cell r="G37">
            <v>0</v>
          </cell>
          <cell r="H37">
            <v>40000000</v>
          </cell>
          <cell r="I37">
            <v>0</v>
          </cell>
          <cell r="J37">
            <v>40000000</v>
          </cell>
          <cell r="K37">
            <v>40000000</v>
          </cell>
        </row>
        <row r="38">
          <cell r="F38">
            <v>-546013</v>
          </cell>
          <cell r="G38">
            <v>0</v>
          </cell>
          <cell r="H38">
            <v>-546013</v>
          </cell>
          <cell r="I38">
            <v>0</v>
          </cell>
          <cell r="J38">
            <v>-546013</v>
          </cell>
          <cell r="K38">
            <v>-1807146</v>
          </cell>
        </row>
        <row r="39">
          <cell r="F39">
            <v>-315918</v>
          </cell>
          <cell r="G39">
            <v>0</v>
          </cell>
          <cell r="H39">
            <v>-315918</v>
          </cell>
          <cell r="I39">
            <v>0</v>
          </cell>
          <cell r="J39">
            <v>-315918</v>
          </cell>
          <cell r="K39">
            <v>-382862</v>
          </cell>
        </row>
        <row r="40">
          <cell r="F40">
            <v>6325</v>
          </cell>
          <cell r="G40">
            <v>0</v>
          </cell>
          <cell r="H40">
            <v>6325</v>
          </cell>
          <cell r="I40">
            <v>0</v>
          </cell>
          <cell r="J40">
            <v>6325</v>
          </cell>
          <cell r="K40">
            <v>6325</v>
          </cell>
        </row>
        <row r="41">
          <cell r="F41">
            <v>75128</v>
          </cell>
          <cell r="G41">
            <v>0</v>
          </cell>
          <cell r="H41">
            <v>75128</v>
          </cell>
          <cell r="I41">
            <v>0</v>
          </cell>
          <cell r="J41">
            <v>75128</v>
          </cell>
          <cell r="K41">
            <v>59715</v>
          </cell>
        </row>
        <row r="42">
          <cell r="F42">
            <v>5062500</v>
          </cell>
          <cell r="G42">
            <v>0</v>
          </cell>
          <cell r="H42">
            <v>5062500</v>
          </cell>
          <cell r="I42">
            <v>0</v>
          </cell>
          <cell r="J42">
            <v>5062500</v>
          </cell>
          <cell r="K42">
            <v>0</v>
          </cell>
        </row>
        <row r="43">
          <cell r="F43">
            <v>325</v>
          </cell>
          <cell r="G43">
            <v>0</v>
          </cell>
          <cell r="H43">
            <v>325</v>
          </cell>
          <cell r="I43">
            <v>0</v>
          </cell>
          <cell r="J43">
            <v>325</v>
          </cell>
          <cell r="K43">
            <v>0</v>
          </cell>
        </row>
        <row r="44">
          <cell r="F44">
            <v>5671</v>
          </cell>
          <cell r="G44">
            <v>0</v>
          </cell>
          <cell r="H44">
            <v>5671</v>
          </cell>
          <cell r="I44">
            <v>0</v>
          </cell>
          <cell r="J44">
            <v>5671</v>
          </cell>
          <cell r="K44">
            <v>0</v>
          </cell>
        </row>
        <row r="45">
          <cell r="F45">
            <v>66000000</v>
          </cell>
          <cell r="G45">
            <v>0</v>
          </cell>
          <cell r="H45">
            <v>66000000</v>
          </cell>
          <cell r="I45">
            <v>0</v>
          </cell>
          <cell r="J45">
            <v>66000000</v>
          </cell>
          <cell r="K45">
            <v>58000000</v>
          </cell>
        </row>
        <row r="46">
          <cell r="F46">
            <v>-31827</v>
          </cell>
          <cell r="G46">
            <v>0</v>
          </cell>
          <cell r="H46">
            <v>-31827</v>
          </cell>
          <cell r="I46">
            <v>0</v>
          </cell>
          <cell r="J46">
            <v>-31827</v>
          </cell>
          <cell r="K46">
            <v>-21308</v>
          </cell>
        </row>
        <row r="47">
          <cell r="F47">
            <v>-1360696</v>
          </cell>
          <cell r="G47">
            <v>0</v>
          </cell>
          <cell r="H47">
            <v>-1360696</v>
          </cell>
          <cell r="I47">
            <v>0</v>
          </cell>
          <cell r="J47">
            <v>-1360696</v>
          </cell>
          <cell r="K47">
            <v>-666978</v>
          </cell>
        </row>
        <row r="48">
          <cell r="F48">
            <v>0</v>
          </cell>
          <cell r="G48">
            <v>0</v>
          </cell>
          <cell r="H48">
            <v>0</v>
          </cell>
          <cell r="I48">
            <v>0</v>
          </cell>
          <cell r="J48">
            <v>0</v>
          </cell>
          <cell r="K48">
            <v>0</v>
          </cell>
        </row>
        <row r="49">
          <cell r="F49">
            <v>195937568</v>
          </cell>
          <cell r="G49">
            <v>0</v>
          </cell>
          <cell r="H49">
            <v>195937568</v>
          </cell>
          <cell r="I49">
            <v>0</v>
          </cell>
          <cell r="J49">
            <v>195937568</v>
          </cell>
          <cell r="K49">
            <v>197493562</v>
          </cell>
        </row>
        <row r="51">
          <cell r="F51">
            <v>107305</v>
          </cell>
          <cell r="G51">
            <v>0</v>
          </cell>
          <cell r="H51">
            <v>107305</v>
          </cell>
          <cell r="I51">
            <v>0</v>
          </cell>
          <cell r="J51">
            <v>107305</v>
          </cell>
          <cell r="K51">
            <v>282251</v>
          </cell>
        </row>
        <row r="52">
          <cell r="F52">
            <v>107305</v>
          </cell>
          <cell r="G52">
            <v>0</v>
          </cell>
          <cell r="H52">
            <v>107305</v>
          </cell>
          <cell r="I52">
            <v>0</v>
          </cell>
          <cell r="J52">
            <v>107305</v>
          </cell>
          <cell r="K52">
            <v>282251</v>
          </cell>
        </row>
        <row r="54">
          <cell r="F54">
            <v>0</v>
          </cell>
          <cell r="G54">
            <v>0</v>
          </cell>
          <cell r="H54">
            <v>0</v>
          </cell>
          <cell r="I54">
            <v>0</v>
          </cell>
          <cell r="J54">
            <v>0</v>
          </cell>
          <cell r="K54">
            <v>0</v>
          </cell>
        </row>
        <row r="55">
          <cell r="F55">
            <v>0</v>
          </cell>
          <cell r="G55">
            <v>0</v>
          </cell>
          <cell r="H55">
            <v>0</v>
          </cell>
          <cell r="I55">
            <v>0</v>
          </cell>
          <cell r="J55">
            <v>0</v>
          </cell>
          <cell r="K55">
            <v>11935</v>
          </cell>
        </row>
        <row r="56">
          <cell r="F56">
            <v>30746</v>
          </cell>
          <cell r="G56">
            <v>0</v>
          </cell>
          <cell r="H56">
            <v>30746</v>
          </cell>
          <cell r="I56">
            <v>0</v>
          </cell>
          <cell r="J56">
            <v>30746</v>
          </cell>
          <cell r="K56">
            <v>0</v>
          </cell>
        </row>
        <row r="57">
          <cell r="F57">
            <v>0</v>
          </cell>
          <cell r="G57">
            <v>0</v>
          </cell>
          <cell r="H57">
            <v>0</v>
          </cell>
          <cell r="I57">
            <v>0</v>
          </cell>
          <cell r="J57">
            <v>0</v>
          </cell>
          <cell r="K57">
            <v>0</v>
          </cell>
        </row>
        <row r="58">
          <cell r="F58">
            <v>1008986</v>
          </cell>
          <cell r="G58">
            <v>0</v>
          </cell>
          <cell r="H58">
            <v>1008986</v>
          </cell>
          <cell r="I58">
            <v>0</v>
          </cell>
          <cell r="J58">
            <v>1008986</v>
          </cell>
          <cell r="K58">
            <v>986058</v>
          </cell>
        </row>
        <row r="59">
          <cell r="F59">
            <v>399178</v>
          </cell>
          <cell r="G59">
            <v>0</v>
          </cell>
          <cell r="H59">
            <v>399178</v>
          </cell>
          <cell r="I59">
            <v>0</v>
          </cell>
          <cell r="J59">
            <v>399178</v>
          </cell>
          <cell r="K59">
            <v>392741</v>
          </cell>
        </row>
        <row r="60">
          <cell r="F60">
            <v>74296</v>
          </cell>
          <cell r="G60">
            <v>0</v>
          </cell>
          <cell r="H60">
            <v>74296</v>
          </cell>
          <cell r="I60">
            <v>0</v>
          </cell>
          <cell r="J60">
            <v>74296</v>
          </cell>
          <cell r="K60">
            <v>0</v>
          </cell>
        </row>
        <row r="61">
          <cell r="F61">
            <v>0</v>
          </cell>
          <cell r="G61">
            <v>0</v>
          </cell>
          <cell r="H61">
            <v>0</v>
          </cell>
          <cell r="I61">
            <v>0</v>
          </cell>
          <cell r="J61">
            <v>0</v>
          </cell>
          <cell r="K61">
            <v>9683</v>
          </cell>
        </row>
        <row r="62">
          <cell r="F62">
            <v>0</v>
          </cell>
          <cell r="G62">
            <v>0</v>
          </cell>
          <cell r="H62">
            <v>0</v>
          </cell>
          <cell r="I62">
            <v>0</v>
          </cell>
          <cell r="J62">
            <v>0</v>
          </cell>
          <cell r="K62">
            <v>16490</v>
          </cell>
        </row>
        <row r="63">
          <cell r="F63">
            <v>15599</v>
          </cell>
          <cell r="G63">
            <v>0</v>
          </cell>
          <cell r="H63">
            <v>15599</v>
          </cell>
          <cell r="I63">
            <v>0</v>
          </cell>
          <cell r="J63">
            <v>15599</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60304</v>
          </cell>
          <cell r="G66">
            <v>0</v>
          </cell>
          <cell r="H66">
            <v>60304</v>
          </cell>
          <cell r="I66">
            <v>0</v>
          </cell>
          <cell r="J66">
            <v>60304</v>
          </cell>
          <cell r="K66">
            <v>1683</v>
          </cell>
        </row>
        <row r="67">
          <cell r="F67">
            <v>173753</v>
          </cell>
          <cell r="G67">
            <v>0</v>
          </cell>
          <cell r="H67">
            <v>173753</v>
          </cell>
          <cell r="I67">
            <v>0</v>
          </cell>
          <cell r="J67">
            <v>173753</v>
          </cell>
          <cell r="K67">
            <v>177268</v>
          </cell>
        </row>
        <row r="68">
          <cell r="F68">
            <v>28495</v>
          </cell>
          <cell r="G68">
            <v>0</v>
          </cell>
          <cell r="H68">
            <v>28495</v>
          </cell>
          <cell r="I68">
            <v>0</v>
          </cell>
          <cell r="J68">
            <v>28495</v>
          </cell>
          <cell r="K68">
            <v>32238</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53774</v>
          </cell>
          <cell r="G71">
            <v>0</v>
          </cell>
          <cell r="H71">
            <v>53774</v>
          </cell>
          <cell r="I71">
            <v>0</v>
          </cell>
          <cell r="J71">
            <v>53774</v>
          </cell>
          <cell r="K71">
            <v>54132</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2882</v>
          </cell>
        </row>
        <row r="75">
          <cell r="F75">
            <v>0</v>
          </cell>
          <cell r="G75">
            <v>0</v>
          </cell>
          <cell r="H75">
            <v>0</v>
          </cell>
          <cell r="I75">
            <v>0</v>
          </cell>
          <cell r="J75">
            <v>0</v>
          </cell>
          <cell r="K75">
            <v>7906</v>
          </cell>
        </row>
        <row r="76">
          <cell r="F76">
            <v>11451</v>
          </cell>
          <cell r="G76">
            <v>0</v>
          </cell>
          <cell r="H76">
            <v>11451</v>
          </cell>
          <cell r="I76">
            <v>0</v>
          </cell>
          <cell r="J76">
            <v>11451</v>
          </cell>
          <cell r="K76">
            <v>0</v>
          </cell>
        </row>
        <row r="77">
          <cell r="F77">
            <v>0</v>
          </cell>
          <cell r="G77">
            <v>0</v>
          </cell>
          <cell r="H77">
            <v>0</v>
          </cell>
          <cell r="I77">
            <v>0</v>
          </cell>
          <cell r="J77">
            <v>0</v>
          </cell>
          <cell r="K77">
            <v>0</v>
          </cell>
        </row>
        <row r="78">
          <cell r="F78">
            <v>0</v>
          </cell>
          <cell r="G78">
            <v>0</v>
          </cell>
          <cell r="H78">
            <v>0</v>
          </cell>
          <cell r="I78">
            <v>0</v>
          </cell>
          <cell r="J78">
            <v>0</v>
          </cell>
          <cell r="K78">
            <v>415</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1856582</v>
          </cell>
          <cell r="G81">
            <v>0</v>
          </cell>
          <cell r="H81">
            <v>1856582</v>
          </cell>
          <cell r="I81">
            <v>0</v>
          </cell>
          <cell r="J81">
            <v>1856582</v>
          </cell>
          <cell r="K81">
            <v>1693431</v>
          </cell>
        </row>
        <row r="83">
          <cell r="F83">
            <v>0</v>
          </cell>
          <cell r="G83">
            <v>0</v>
          </cell>
          <cell r="H83">
            <v>0</v>
          </cell>
          <cell r="I83">
            <v>0</v>
          </cell>
          <cell r="J83">
            <v>0</v>
          </cell>
          <cell r="K83">
            <v>0</v>
          </cell>
        </row>
        <row r="85">
          <cell r="F85">
            <v>2700000</v>
          </cell>
          <cell r="G85">
            <v>0</v>
          </cell>
          <cell r="H85">
            <v>2700000</v>
          </cell>
          <cell r="I85">
            <v>0</v>
          </cell>
          <cell r="J85">
            <v>2700000</v>
          </cell>
          <cell r="K85">
            <v>200000</v>
          </cell>
        </row>
        <row r="86">
          <cell r="F86">
            <v>200000</v>
          </cell>
          <cell r="G86">
            <v>0</v>
          </cell>
          <cell r="H86">
            <v>200000</v>
          </cell>
          <cell r="I86">
            <v>0</v>
          </cell>
          <cell r="J86">
            <v>200000</v>
          </cell>
          <cell r="K86">
            <v>200000</v>
          </cell>
        </row>
        <row r="87">
          <cell r="F87">
            <v>-100000</v>
          </cell>
          <cell r="G87">
            <v>0</v>
          </cell>
          <cell r="H87">
            <v>-100000</v>
          </cell>
          <cell r="I87">
            <v>0</v>
          </cell>
          <cell r="J87">
            <v>-100000</v>
          </cell>
          <cell r="K87">
            <v>-100000</v>
          </cell>
        </row>
        <row r="88">
          <cell r="F88">
            <v>200000</v>
          </cell>
          <cell r="G88">
            <v>0</v>
          </cell>
          <cell r="H88">
            <v>200000</v>
          </cell>
          <cell r="I88">
            <v>0</v>
          </cell>
          <cell r="J88">
            <v>200000</v>
          </cell>
          <cell r="K88">
            <v>200000</v>
          </cell>
        </row>
        <row r="89">
          <cell r="F89">
            <v>3000000</v>
          </cell>
          <cell r="G89">
            <v>0</v>
          </cell>
          <cell r="H89">
            <v>3000000</v>
          </cell>
          <cell r="I89">
            <v>0</v>
          </cell>
          <cell r="J89">
            <v>3000000</v>
          </cell>
          <cell r="K89">
            <v>500000</v>
          </cell>
        </row>
        <row r="91">
          <cell r="F91">
            <v>2</v>
          </cell>
          <cell r="G91">
            <v>0</v>
          </cell>
          <cell r="H91">
            <v>2</v>
          </cell>
          <cell r="I91">
            <v>0</v>
          </cell>
          <cell r="J91">
            <v>2</v>
          </cell>
          <cell r="K91">
            <v>2</v>
          </cell>
        </row>
        <row r="92">
          <cell r="F92">
            <v>6012588</v>
          </cell>
          <cell r="G92">
            <v>-6012589</v>
          </cell>
          <cell r="H92">
            <v>-1</v>
          </cell>
          <cell r="I92">
            <v>0</v>
          </cell>
          <cell r="J92">
            <v>-1</v>
          </cell>
          <cell r="K92">
            <v>0</v>
          </cell>
        </row>
        <row r="93">
          <cell r="F93">
            <v>-4041068</v>
          </cell>
          <cell r="G93">
            <v>4041070</v>
          </cell>
          <cell r="H93">
            <v>2</v>
          </cell>
          <cell r="I93">
            <v>0</v>
          </cell>
          <cell r="J93">
            <v>2</v>
          </cell>
          <cell r="K93">
            <v>1</v>
          </cell>
        </row>
        <row r="94">
          <cell r="F94">
            <v>0</v>
          </cell>
          <cell r="G94">
            <v>0</v>
          </cell>
          <cell r="H94">
            <v>0</v>
          </cell>
          <cell r="I94">
            <v>0</v>
          </cell>
          <cell r="J94">
            <v>0</v>
          </cell>
          <cell r="K94">
            <v>0</v>
          </cell>
        </row>
        <row r="95">
          <cell r="F95">
            <v>102479</v>
          </cell>
          <cell r="G95">
            <v>0</v>
          </cell>
          <cell r="H95">
            <v>102479</v>
          </cell>
          <cell r="I95">
            <v>0</v>
          </cell>
          <cell r="J95">
            <v>102479</v>
          </cell>
          <cell r="K95">
            <v>2029810</v>
          </cell>
        </row>
        <row r="96">
          <cell r="F96">
            <v>-158981</v>
          </cell>
          <cell r="G96">
            <v>158981</v>
          </cell>
          <cell r="H96">
            <v>0</v>
          </cell>
          <cell r="I96">
            <v>0</v>
          </cell>
          <cell r="J96">
            <v>0</v>
          </cell>
          <cell r="K96">
            <v>21701</v>
          </cell>
        </row>
        <row r="97">
          <cell r="F97">
            <v>-124926</v>
          </cell>
          <cell r="G97">
            <v>124926</v>
          </cell>
          <cell r="H97">
            <v>0</v>
          </cell>
          <cell r="I97">
            <v>0</v>
          </cell>
          <cell r="J97">
            <v>0</v>
          </cell>
          <cell r="K97">
            <v>-21700</v>
          </cell>
        </row>
        <row r="98">
          <cell r="F98">
            <v>0</v>
          </cell>
          <cell r="G98">
            <v>0</v>
          </cell>
          <cell r="H98">
            <v>0</v>
          </cell>
          <cell r="I98">
            <v>0</v>
          </cell>
          <cell r="J98">
            <v>0</v>
          </cell>
          <cell r="K98">
            <v>100000</v>
          </cell>
        </row>
        <row r="99">
          <cell r="F99">
            <v>0</v>
          </cell>
          <cell r="G99">
            <v>0</v>
          </cell>
          <cell r="H99">
            <v>0</v>
          </cell>
          <cell r="I99">
            <v>0</v>
          </cell>
          <cell r="J99">
            <v>0</v>
          </cell>
          <cell r="K99">
            <v>0</v>
          </cell>
        </row>
        <row r="100">
          <cell r="F100">
            <v>591238</v>
          </cell>
          <cell r="G100">
            <v>0</v>
          </cell>
          <cell r="H100">
            <v>591238</v>
          </cell>
          <cell r="I100">
            <v>0</v>
          </cell>
          <cell r="J100">
            <v>591238</v>
          </cell>
          <cell r="K100">
            <v>5143119</v>
          </cell>
        </row>
        <row r="101">
          <cell r="F101">
            <v>40119</v>
          </cell>
          <cell r="G101">
            <v>0</v>
          </cell>
          <cell r="H101">
            <v>40119</v>
          </cell>
          <cell r="I101">
            <v>0</v>
          </cell>
          <cell r="J101">
            <v>40119</v>
          </cell>
          <cell r="K101">
            <v>-140563</v>
          </cell>
        </row>
        <row r="102">
          <cell r="F102">
            <v>119013</v>
          </cell>
          <cell r="G102">
            <v>0</v>
          </cell>
          <cell r="H102">
            <v>119013</v>
          </cell>
          <cell r="I102">
            <v>0</v>
          </cell>
          <cell r="J102">
            <v>119013</v>
          </cell>
          <cell r="K102">
            <v>140563</v>
          </cell>
        </row>
        <row r="103">
          <cell r="F103">
            <v>0</v>
          </cell>
          <cell r="G103">
            <v>0</v>
          </cell>
          <cell r="H103">
            <v>0</v>
          </cell>
          <cell r="I103">
            <v>0</v>
          </cell>
          <cell r="J103">
            <v>0</v>
          </cell>
          <cell r="K103">
            <v>100000</v>
          </cell>
        </row>
        <row r="104">
          <cell r="F104">
            <v>0</v>
          </cell>
          <cell r="G104">
            <v>0</v>
          </cell>
          <cell r="H104">
            <v>0</v>
          </cell>
          <cell r="I104">
            <v>0</v>
          </cell>
          <cell r="J104">
            <v>0</v>
          </cell>
          <cell r="K104">
            <v>0</v>
          </cell>
        </row>
        <row r="105">
          <cell r="F105">
            <v>243788</v>
          </cell>
          <cell r="G105">
            <v>0</v>
          </cell>
          <cell r="H105">
            <v>243788</v>
          </cell>
          <cell r="I105">
            <v>0</v>
          </cell>
          <cell r="J105">
            <v>243788</v>
          </cell>
          <cell r="K105">
            <v>140562</v>
          </cell>
        </row>
        <row r="106">
          <cell r="F106">
            <v>-119013</v>
          </cell>
          <cell r="G106">
            <v>0</v>
          </cell>
          <cell r="H106">
            <v>-119013</v>
          </cell>
          <cell r="I106">
            <v>0</v>
          </cell>
          <cell r="J106">
            <v>-119013</v>
          </cell>
          <cell r="K106">
            <v>-140563</v>
          </cell>
        </row>
        <row r="107">
          <cell r="F107">
            <v>496343</v>
          </cell>
          <cell r="G107">
            <v>0</v>
          </cell>
          <cell r="H107">
            <v>496343</v>
          </cell>
          <cell r="I107">
            <v>0</v>
          </cell>
          <cell r="J107">
            <v>496343</v>
          </cell>
          <cell r="K107">
            <v>2680254</v>
          </cell>
        </row>
        <row r="108">
          <cell r="F108">
            <v>0</v>
          </cell>
          <cell r="G108">
            <v>0</v>
          </cell>
          <cell r="H108">
            <v>0</v>
          </cell>
          <cell r="I108">
            <v>0</v>
          </cell>
          <cell r="J108">
            <v>0</v>
          </cell>
          <cell r="K108">
            <v>100000</v>
          </cell>
        </row>
        <row r="109">
          <cell r="F109">
            <v>3161582</v>
          </cell>
          <cell r="G109">
            <v>-1687612</v>
          </cell>
          <cell r="H109">
            <v>1473970</v>
          </cell>
          <cell r="I109">
            <v>0</v>
          </cell>
          <cell r="J109">
            <v>1473970</v>
          </cell>
          <cell r="K109">
            <v>10153186</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5">
          <cell r="F115">
            <v>-65957</v>
          </cell>
          <cell r="G115">
            <v>0</v>
          </cell>
          <cell r="H115">
            <v>-65957</v>
          </cell>
          <cell r="I115">
            <v>0</v>
          </cell>
          <cell r="J115">
            <v>-65957</v>
          </cell>
          <cell r="K115">
            <v>-75533</v>
          </cell>
        </row>
        <row r="116">
          <cell r="F116">
            <v>-10553</v>
          </cell>
          <cell r="G116">
            <v>0</v>
          </cell>
          <cell r="H116">
            <v>-10553</v>
          </cell>
          <cell r="I116">
            <v>0</v>
          </cell>
          <cell r="J116">
            <v>-10553</v>
          </cell>
          <cell r="K116">
            <v>0</v>
          </cell>
        </row>
        <row r="117">
          <cell r="F117">
            <v>-110912</v>
          </cell>
          <cell r="G117">
            <v>0</v>
          </cell>
          <cell r="H117">
            <v>-110912</v>
          </cell>
          <cell r="I117">
            <v>0</v>
          </cell>
          <cell r="J117">
            <v>-110912</v>
          </cell>
          <cell r="K117">
            <v>-105956</v>
          </cell>
        </row>
        <row r="118">
          <cell r="F118">
            <v>-17746</v>
          </cell>
          <cell r="G118">
            <v>0</v>
          </cell>
          <cell r="H118">
            <v>-17746</v>
          </cell>
          <cell r="I118">
            <v>0</v>
          </cell>
          <cell r="J118">
            <v>-17746</v>
          </cell>
          <cell r="K118">
            <v>0</v>
          </cell>
        </row>
        <row r="119">
          <cell r="F119">
            <v>-86932</v>
          </cell>
          <cell r="G119">
            <v>0</v>
          </cell>
          <cell r="H119">
            <v>-86932</v>
          </cell>
          <cell r="I119">
            <v>0</v>
          </cell>
          <cell r="J119">
            <v>-86932</v>
          </cell>
          <cell r="K119">
            <v>-84334</v>
          </cell>
        </row>
        <row r="120">
          <cell r="F120">
            <v>-13909</v>
          </cell>
          <cell r="G120">
            <v>0</v>
          </cell>
          <cell r="H120">
            <v>-13909</v>
          </cell>
          <cell r="I120">
            <v>0</v>
          </cell>
          <cell r="J120">
            <v>-13909</v>
          </cell>
          <cell r="K120">
            <v>0</v>
          </cell>
        </row>
        <row r="121">
          <cell r="F121">
            <v>-306009</v>
          </cell>
          <cell r="G121">
            <v>0</v>
          </cell>
          <cell r="H121">
            <v>-306009</v>
          </cell>
          <cell r="I121">
            <v>0</v>
          </cell>
          <cell r="J121">
            <v>-306009</v>
          </cell>
          <cell r="K121">
            <v>-265823</v>
          </cell>
        </row>
        <row r="123">
          <cell r="F123">
            <v>-8567</v>
          </cell>
          <cell r="G123">
            <v>0</v>
          </cell>
          <cell r="H123">
            <v>-8567</v>
          </cell>
          <cell r="I123">
            <v>0</v>
          </cell>
          <cell r="J123">
            <v>-8567</v>
          </cell>
          <cell r="K123">
            <v>-9765</v>
          </cell>
        </row>
        <row r="124">
          <cell r="F124">
            <v>-14382</v>
          </cell>
          <cell r="G124">
            <v>0</v>
          </cell>
          <cell r="H124">
            <v>-14382</v>
          </cell>
          <cell r="I124">
            <v>0</v>
          </cell>
          <cell r="J124">
            <v>-14382</v>
          </cell>
          <cell r="K124">
            <v>-13698</v>
          </cell>
        </row>
        <row r="125">
          <cell r="F125">
            <v>-11266</v>
          </cell>
          <cell r="G125">
            <v>0</v>
          </cell>
          <cell r="H125">
            <v>-11266</v>
          </cell>
          <cell r="I125">
            <v>0</v>
          </cell>
          <cell r="J125">
            <v>-11266</v>
          </cell>
          <cell r="K125">
            <v>-10903</v>
          </cell>
        </row>
        <row r="126">
          <cell r="F126">
            <v>-34215</v>
          </cell>
          <cell r="G126">
            <v>0</v>
          </cell>
          <cell r="H126">
            <v>-34215</v>
          </cell>
          <cell r="I126">
            <v>0</v>
          </cell>
          <cell r="J126">
            <v>-34215</v>
          </cell>
          <cell r="K126">
            <v>-34366</v>
          </cell>
        </row>
        <row r="128">
          <cell r="F128">
            <v>-9326</v>
          </cell>
          <cell r="G128">
            <v>0</v>
          </cell>
          <cell r="H128">
            <v>-9326</v>
          </cell>
          <cell r="I128">
            <v>0</v>
          </cell>
          <cell r="J128">
            <v>-9326</v>
          </cell>
          <cell r="K128">
            <v>-19082</v>
          </cell>
        </row>
        <row r="129">
          <cell r="F129">
            <v>-14723</v>
          </cell>
          <cell r="G129">
            <v>0</v>
          </cell>
          <cell r="H129">
            <v>-14723</v>
          </cell>
          <cell r="I129">
            <v>0</v>
          </cell>
          <cell r="J129">
            <v>-14723</v>
          </cell>
          <cell r="K129">
            <v>-25266</v>
          </cell>
        </row>
        <row r="130">
          <cell r="F130">
            <v>-11508</v>
          </cell>
          <cell r="G130">
            <v>0</v>
          </cell>
          <cell r="H130">
            <v>-11508</v>
          </cell>
          <cell r="I130">
            <v>0</v>
          </cell>
          <cell r="J130">
            <v>-11508</v>
          </cell>
          <cell r="K130">
            <v>-20532</v>
          </cell>
        </row>
        <row r="131">
          <cell r="F131">
            <v>-35557</v>
          </cell>
          <cell r="G131">
            <v>0</v>
          </cell>
          <cell r="H131">
            <v>-35557</v>
          </cell>
          <cell r="I131">
            <v>0</v>
          </cell>
          <cell r="J131">
            <v>-35557</v>
          </cell>
          <cell r="K131">
            <v>-64880</v>
          </cell>
        </row>
        <row r="133">
          <cell r="F133">
            <v>-33332</v>
          </cell>
          <cell r="G133">
            <v>0</v>
          </cell>
          <cell r="H133">
            <v>-33332</v>
          </cell>
          <cell r="I133">
            <v>0</v>
          </cell>
          <cell r="J133">
            <v>-33332</v>
          </cell>
          <cell r="K133">
            <v>-66890</v>
          </cell>
        </row>
        <row r="134">
          <cell r="F134">
            <v>-10555</v>
          </cell>
          <cell r="G134">
            <v>0</v>
          </cell>
          <cell r="H134">
            <v>-10555</v>
          </cell>
          <cell r="I134">
            <v>0</v>
          </cell>
          <cell r="J134">
            <v>-10555</v>
          </cell>
          <cell r="K134">
            <v>0</v>
          </cell>
        </row>
        <row r="135">
          <cell r="F135">
            <v>-51504</v>
          </cell>
          <cell r="G135">
            <v>0</v>
          </cell>
          <cell r="H135">
            <v>-51504</v>
          </cell>
          <cell r="I135">
            <v>0</v>
          </cell>
          <cell r="J135">
            <v>-51504</v>
          </cell>
          <cell r="K135">
            <v>-87606</v>
          </cell>
        </row>
        <row r="136">
          <cell r="F136">
            <v>-16678</v>
          </cell>
          <cell r="G136">
            <v>0</v>
          </cell>
          <cell r="H136">
            <v>-16678</v>
          </cell>
          <cell r="I136">
            <v>0</v>
          </cell>
          <cell r="J136">
            <v>-16678</v>
          </cell>
          <cell r="K136">
            <v>0</v>
          </cell>
        </row>
        <row r="137">
          <cell r="F137">
            <v>-40601</v>
          </cell>
          <cell r="G137">
            <v>0</v>
          </cell>
          <cell r="H137">
            <v>-40601</v>
          </cell>
          <cell r="I137">
            <v>0</v>
          </cell>
          <cell r="J137">
            <v>-40601</v>
          </cell>
          <cell r="K137">
            <v>-71004</v>
          </cell>
        </row>
        <row r="138">
          <cell r="F138">
            <v>-13163</v>
          </cell>
          <cell r="G138">
            <v>0</v>
          </cell>
          <cell r="H138">
            <v>-13163</v>
          </cell>
          <cell r="I138">
            <v>0</v>
          </cell>
          <cell r="J138">
            <v>-13163</v>
          </cell>
          <cell r="K138">
            <v>0</v>
          </cell>
        </row>
        <row r="139">
          <cell r="F139">
            <v>-165833</v>
          </cell>
          <cell r="G139">
            <v>0</v>
          </cell>
          <cell r="H139">
            <v>-165833</v>
          </cell>
          <cell r="I139">
            <v>0</v>
          </cell>
          <cell r="J139">
            <v>-165833</v>
          </cell>
          <cell r="K139">
            <v>-225500</v>
          </cell>
        </row>
        <row r="141">
          <cell r="F141">
            <v>-20485</v>
          </cell>
          <cell r="G141">
            <v>0</v>
          </cell>
          <cell r="H141">
            <v>-20485</v>
          </cell>
          <cell r="I141">
            <v>0</v>
          </cell>
          <cell r="J141">
            <v>-20485</v>
          </cell>
          <cell r="K141">
            <v>0</v>
          </cell>
        </row>
        <row r="142">
          <cell r="F142">
            <v>-170543</v>
          </cell>
          <cell r="G142">
            <v>170543</v>
          </cell>
          <cell r="H142">
            <v>0</v>
          </cell>
          <cell r="I142">
            <v>0</v>
          </cell>
          <cell r="J142">
            <v>0</v>
          </cell>
          <cell r="K142">
            <v>0</v>
          </cell>
        </row>
        <row r="143">
          <cell r="F143">
            <v>-1800976</v>
          </cell>
          <cell r="G143">
            <v>1800976</v>
          </cell>
          <cell r="H143">
            <v>0</v>
          </cell>
          <cell r="I143">
            <v>0</v>
          </cell>
          <cell r="J143">
            <v>0</v>
          </cell>
          <cell r="K143">
            <v>0</v>
          </cell>
        </row>
        <row r="144">
          <cell r="F144">
            <v>-50981</v>
          </cell>
          <cell r="G144">
            <v>0</v>
          </cell>
          <cell r="H144">
            <v>-50981</v>
          </cell>
          <cell r="I144">
            <v>0</v>
          </cell>
          <cell r="J144">
            <v>-50981</v>
          </cell>
          <cell r="K144">
            <v>0</v>
          </cell>
        </row>
        <row r="145">
          <cell r="F145">
            <v>0</v>
          </cell>
          <cell r="G145">
            <v>0</v>
          </cell>
          <cell r="H145">
            <v>0</v>
          </cell>
          <cell r="I145">
            <v>0</v>
          </cell>
          <cell r="J145">
            <v>0</v>
          </cell>
          <cell r="K145">
            <v>-8708</v>
          </cell>
        </row>
        <row r="146">
          <cell r="F146">
            <v>-2042985</v>
          </cell>
          <cell r="G146">
            <v>1971519</v>
          </cell>
          <cell r="H146">
            <v>-71466</v>
          </cell>
          <cell r="I146">
            <v>0</v>
          </cell>
          <cell r="J146">
            <v>-71466</v>
          </cell>
          <cell r="K146">
            <v>-8708</v>
          </cell>
        </row>
        <row r="148">
          <cell r="F148">
            <v>-19807</v>
          </cell>
          <cell r="G148">
            <v>0</v>
          </cell>
          <cell r="H148">
            <v>-19807</v>
          </cell>
          <cell r="I148">
            <v>0</v>
          </cell>
          <cell r="J148">
            <v>-19807</v>
          </cell>
          <cell r="K148">
            <v>-42514</v>
          </cell>
        </row>
        <row r="149">
          <cell r="F149">
            <v>-27912</v>
          </cell>
          <cell r="G149">
            <v>0</v>
          </cell>
          <cell r="H149">
            <v>-27912</v>
          </cell>
          <cell r="I149">
            <v>0</v>
          </cell>
          <cell r="J149">
            <v>-27912</v>
          </cell>
          <cell r="K149">
            <v>-53536</v>
          </cell>
        </row>
        <row r="150">
          <cell r="F150">
            <v>-22343</v>
          </cell>
          <cell r="G150">
            <v>0</v>
          </cell>
          <cell r="H150">
            <v>-22343</v>
          </cell>
          <cell r="I150">
            <v>0</v>
          </cell>
          <cell r="J150">
            <v>-22343</v>
          </cell>
          <cell r="K150">
            <v>-43950</v>
          </cell>
        </row>
        <row r="151">
          <cell r="F151">
            <v>-70062</v>
          </cell>
          <cell r="G151">
            <v>0</v>
          </cell>
          <cell r="H151">
            <v>-70062</v>
          </cell>
          <cell r="I151">
            <v>0</v>
          </cell>
          <cell r="J151">
            <v>-70062</v>
          </cell>
          <cell r="K151">
            <v>-140000</v>
          </cell>
        </row>
        <row r="153">
          <cell r="F153">
            <v>40</v>
          </cell>
          <cell r="G153">
            <v>0</v>
          </cell>
          <cell r="H153">
            <v>40</v>
          </cell>
          <cell r="I153">
            <v>0</v>
          </cell>
          <cell r="J153">
            <v>40</v>
          </cell>
          <cell r="K153">
            <v>0</v>
          </cell>
        </row>
        <row r="154">
          <cell r="F154">
            <v>0</v>
          </cell>
          <cell r="G154">
            <v>0</v>
          </cell>
          <cell r="H154">
            <v>0</v>
          </cell>
          <cell r="I154">
            <v>0</v>
          </cell>
          <cell r="J154">
            <v>0</v>
          </cell>
          <cell r="K154">
            <v>0</v>
          </cell>
        </row>
        <row r="155">
          <cell r="F155">
            <v>-1746</v>
          </cell>
          <cell r="G155">
            <v>0</v>
          </cell>
          <cell r="H155">
            <v>-1746</v>
          </cell>
          <cell r="I155">
            <v>0</v>
          </cell>
          <cell r="J155">
            <v>-1746</v>
          </cell>
          <cell r="K155">
            <v>0</v>
          </cell>
        </row>
        <row r="156">
          <cell r="F156">
            <v>1700</v>
          </cell>
          <cell r="G156">
            <v>0</v>
          </cell>
          <cell r="H156">
            <v>1700</v>
          </cell>
          <cell r="I156">
            <v>0</v>
          </cell>
          <cell r="J156">
            <v>1700</v>
          </cell>
          <cell r="K156">
            <v>0</v>
          </cell>
        </row>
        <row r="157">
          <cell r="F157">
            <v>-3278</v>
          </cell>
          <cell r="G157">
            <v>0</v>
          </cell>
          <cell r="H157">
            <v>-3278</v>
          </cell>
          <cell r="I157">
            <v>0</v>
          </cell>
          <cell r="J157">
            <v>-3278</v>
          </cell>
          <cell r="K157">
            <v>0</v>
          </cell>
        </row>
        <row r="158">
          <cell r="F158">
            <v>-3284</v>
          </cell>
          <cell r="G158">
            <v>0</v>
          </cell>
          <cell r="H158">
            <v>-3284</v>
          </cell>
          <cell r="I158">
            <v>0</v>
          </cell>
          <cell r="J158">
            <v>-3284</v>
          </cell>
          <cell r="K158">
            <v>0</v>
          </cell>
        </row>
        <row r="160">
          <cell r="F160">
            <v>-516</v>
          </cell>
          <cell r="G160">
            <v>0</v>
          </cell>
          <cell r="H160">
            <v>-516</v>
          </cell>
          <cell r="I160">
            <v>0</v>
          </cell>
          <cell r="J160">
            <v>-516</v>
          </cell>
          <cell r="K160">
            <v>0</v>
          </cell>
        </row>
        <row r="161">
          <cell r="F161">
            <v>-198415</v>
          </cell>
          <cell r="G161">
            <v>0</v>
          </cell>
          <cell r="H161">
            <v>-198415</v>
          </cell>
          <cell r="I161">
            <v>0</v>
          </cell>
          <cell r="J161">
            <v>-198415</v>
          </cell>
          <cell r="K161">
            <v>-473443</v>
          </cell>
        </row>
        <row r="162">
          <cell r="F162">
            <v>-941</v>
          </cell>
          <cell r="G162">
            <v>0</v>
          </cell>
          <cell r="H162">
            <v>-941</v>
          </cell>
          <cell r="I162">
            <v>0</v>
          </cell>
          <cell r="J162">
            <v>-941</v>
          </cell>
          <cell r="K162">
            <v>0</v>
          </cell>
        </row>
        <row r="163">
          <cell r="F163">
            <v>0</v>
          </cell>
          <cell r="G163">
            <v>0</v>
          </cell>
          <cell r="H163">
            <v>0</v>
          </cell>
          <cell r="I163">
            <v>0</v>
          </cell>
          <cell r="J163">
            <v>0</v>
          </cell>
          <cell r="K163">
            <v>0</v>
          </cell>
        </row>
        <row r="164">
          <cell r="F164">
            <v>250</v>
          </cell>
          <cell r="G164">
            <v>0</v>
          </cell>
          <cell r="H164">
            <v>250</v>
          </cell>
          <cell r="I164">
            <v>0</v>
          </cell>
          <cell r="J164">
            <v>250</v>
          </cell>
          <cell r="K164">
            <v>0</v>
          </cell>
        </row>
        <row r="165">
          <cell r="F165">
            <v>1304</v>
          </cell>
          <cell r="G165">
            <v>0</v>
          </cell>
          <cell r="H165">
            <v>1304</v>
          </cell>
          <cell r="I165">
            <v>0</v>
          </cell>
          <cell r="J165">
            <v>1304</v>
          </cell>
          <cell r="K165">
            <v>0</v>
          </cell>
        </row>
        <row r="166">
          <cell r="F166">
            <v>-1589</v>
          </cell>
          <cell r="G166">
            <v>0</v>
          </cell>
          <cell r="H166">
            <v>-1589</v>
          </cell>
          <cell r="I166">
            <v>0</v>
          </cell>
          <cell r="J166">
            <v>-1589</v>
          </cell>
          <cell r="K166">
            <v>0</v>
          </cell>
        </row>
        <row r="167">
          <cell r="F167">
            <v>0</v>
          </cell>
          <cell r="G167">
            <v>0</v>
          </cell>
          <cell r="H167">
            <v>0</v>
          </cell>
          <cell r="I167">
            <v>0</v>
          </cell>
          <cell r="J167">
            <v>0</v>
          </cell>
          <cell r="K167">
            <v>0</v>
          </cell>
        </row>
        <row r="168">
          <cell r="F168">
            <v>-60</v>
          </cell>
          <cell r="G168">
            <v>0</v>
          </cell>
          <cell r="H168">
            <v>-60</v>
          </cell>
          <cell r="I168">
            <v>0</v>
          </cell>
          <cell r="J168">
            <v>-60</v>
          </cell>
          <cell r="K168">
            <v>-2338</v>
          </cell>
        </row>
        <row r="169">
          <cell r="F169">
            <v>0</v>
          </cell>
          <cell r="G169">
            <v>0</v>
          </cell>
          <cell r="H169">
            <v>0</v>
          </cell>
          <cell r="I169">
            <v>0</v>
          </cell>
          <cell r="J169">
            <v>0</v>
          </cell>
          <cell r="K169">
            <v>0</v>
          </cell>
        </row>
        <row r="170">
          <cell r="F170">
            <v>0</v>
          </cell>
          <cell r="G170">
            <v>-158981</v>
          </cell>
          <cell r="H170">
            <v>-158981</v>
          </cell>
          <cell r="I170">
            <v>0</v>
          </cell>
          <cell r="J170">
            <v>-158981</v>
          </cell>
          <cell r="K170">
            <v>0</v>
          </cell>
        </row>
        <row r="171">
          <cell r="F171">
            <v>0</v>
          </cell>
          <cell r="G171">
            <v>-124926</v>
          </cell>
          <cell r="H171">
            <v>-124926</v>
          </cell>
          <cell r="I171">
            <v>0</v>
          </cell>
          <cell r="J171">
            <v>-124926</v>
          </cell>
          <cell r="K171">
            <v>0</v>
          </cell>
        </row>
        <row r="172">
          <cell r="F172">
            <v>-235746</v>
          </cell>
          <cell r="G172">
            <v>0</v>
          </cell>
          <cell r="H172">
            <v>-235746</v>
          </cell>
          <cell r="I172">
            <v>0</v>
          </cell>
          <cell r="J172">
            <v>-235746</v>
          </cell>
          <cell r="K172">
            <v>-2523056</v>
          </cell>
        </row>
        <row r="173">
          <cell r="F173">
            <v>0</v>
          </cell>
          <cell r="G173">
            <v>0</v>
          </cell>
          <cell r="H173">
            <v>0</v>
          </cell>
          <cell r="I173">
            <v>0</v>
          </cell>
          <cell r="J173">
            <v>0</v>
          </cell>
          <cell r="K173">
            <v>0</v>
          </cell>
        </row>
        <row r="174">
          <cell r="F174">
            <v>-325</v>
          </cell>
          <cell r="G174">
            <v>0</v>
          </cell>
          <cell r="H174">
            <v>-325</v>
          </cell>
          <cell r="I174">
            <v>0</v>
          </cell>
          <cell r="J174">
            <v>-325</v>
          </cell>
          <cell r="K174">
            <v>0</v>
          </cell>
        </row>
        <row r="175">
          <cell r="F175">
            <v>0</v>
          </cell>
          <cell r="G175">
            <v>0</v>
          </cell>
          <cell r="H175">
            <v>0</v>
          </cell>
          <cell r="I175">
            <v>0</v>
          </cell>
          <cell r="J175">
            <v>0</v>
          </cell>
          <cell r="K175">
            <v>-325</v>
          </cell>
        </row>
        <row r="176">
          <cell r="F176">
            <v>33</v>
          </cell>
          <cell r="G176">
            <v>0</v>
          </cell>
          <cell r="H176">
            <v>33</v>
          </cell>
          <cell r="I176">
            <v>0</v>
          </cell>
          <cell r="J176">
            <v>33</v>
          </cell>
          <cell r="K176">
            <v>0</v>
          </cell>
        </row>
        <row r="177">
          <cell r="F177">
            <v>37</v>
          </cell>
          <cell r="G177">
            <v>0</v>
          </cell>
          <cell r="H177">
            <v>37</v>
          </cell>
          <cell r="I177">
            <v>0</v>
          </cell>
          <cell r="J177">
            <v>37</v>
          </cell>
          <cell r="K177">
            <v>0</v>
          </cell>
        </row>
        <row r="178">
          <cell r="F178">
            <v>-33</v>
          </cell>
          <cell r="G178">
            <v>0</v>
          </cell>
          <cell r="H178">
            <v>-33</v>
          </cell>
          <cell r="I178">
            <v>0</v>
          </cell>
          <cell r="J178">
            <v>-33</v>
          </cell>
          <cell r="K178">
            <v>0</v>
          </cell>
        </row>
        <row r="179">
          <cell r="F179">
            <v>-37</v>
          </cell>
          <cell r="G179">
            <v>0</v>
          </cell>
          <cell r="H179">
            <v>-37</v>
          </cell>
          <cell r="I179">
            <v>0</v>
          </cell>
          <cell r="J179">
            <v>-37</v>
          </cell>
          <cell r="K179">
            <v>0</v>
          </cell>
        </row>
        <row r="180">
          <cell r="F180">
            <v>-15</v>
          </cell>
          <cell r="G180">
            <v>0</v>
          </cell>
          <cell r="H180">
            <v>-15</v>
          </cell>
          <cell r="I180">
            <v>0</v>
          </cell>
          <cell r="J180">
            <v>-15</v>
          </cell>
          <cell r="K180">
            <v>-19829</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-15000</v>
          </cell>
        </row>
        <row r="186">
          <cell r="F186">
            <v>-23166</v>
          </cell>
          <cell r="G186">
            <v>0</v>
          </cell>
          <cell r="H186">
            <v>-23166</v>
          </cell>
          <cell r="I186">
            <v>0</v>
          </cell>
          <cell r="J186">
            <v>-23166</v>
          </cell>
          <cell r="K186">
            <v>-2874620</v>
          </cell>
        </row>
        <row r="187">
          <cell r="F187">
            <v>0</v>
          </cell>
          <cell r="G187">
            <v>0</v>
          </cell>
          <cell r="H187">
            <v>0</v>
          </cell>
          <cell r="I187">
            <v>0</v>
          </cell>
          <cell r="J187">
            <v>0</v>
          </cell>
          <cell r="K187">
            <v>0</v>
          </cell>
        </row>
        <row r="188">
          <cell r="F188">
            <v>-325</v>
          </cell>
          <cell r="G188">
            <v>0</v>
          </cell>
          <cell r="H188">
            <v>-325</v>
          </cell>
          <cell r="I188">
            <v>0</v>
          </cell>
          <cell r="J188">
            <v>-325</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-459544</v>
          </cell>
          <cell r="G195">
            <v>-283907</v>
          </cell>
          <cell r="H195">
            <v>-743451</v>
          </cell>
          <cell r="I195">
            <v>0</v>
          </cell>
          <cell r="J195">
            <v>-743451</v>
          </cell>
          <cell r="K195">
            <v>-5908611</v>
          </cell>
        </row>
        <row r="197">
          <cell r="F197">
            <v>-2094439</v>
          </cell>
          <cell r="G197">
            <v>0</v>
          </cell>
          <cell r="H197">
            <v>-2094439</v>
          </cell>
          <cell r="I197">
            <v>0</v>
          </cell>
          <cell r="J197">
            <v>-2094439</v>
          </cell>
          <cell r="K197">
            <v>-11729653</v>
          </cell>
        </row>
        <row r="198">
          <cell r="F198">
            <v>0</v>
          </cell>
          <cell r="G198">
            <v>0</v>
          </cell>
          <cell r="H198">
            <v>0</v>
          </cell>
          <cell r="I198">
            <v>0</v>
          </cell>
          <cell r="J198">
            <v>0</v>
          </cell>
          <cell r="K198">
            <v>911930</v>
          </cell>
        </row>
        <row r="199">
          <cell r="F199">
            <v>6862864</v>
          </cell>
          <cell r="G199">
            <v>0</v>
          </cell>
          <cell r="H199">
            <v>6862864</v>
          </cell>
          <cell r="I199">
            <v>0</v>
          </cell>
          <cell r="J199">
            <v>6862864</v>
          </cell>
          <cell r="K199">
            <v>2842795</v>
          </cell>
        </row>
        <row r="200">
          <cell r="F200">
            <v>376848</v>
          </cell>
          <cell r="G200">
            <v>0</v>
          </cell>
          <cell r="H200">
            <v>376848</v>
          </cell>
          <cell r="I200">
            <v>0</v>
          </cell>
          <cell r="J200">
            <v>376848</v>
          </cell>
          <cell r="K200">
            <v>18621904</v>
          </cell>
        </row>
        <row r="201">
          <cell r="F201">
            <v>0</v>
          </cell>
          <cell r="G201">
            <v>0</v>
          </cell>
          <cell r="H201">
            <v>0</v>
          </cell>
          <cell r="I201">
            <v>0</v>
          </cell>
          <cell r="J201">
            <v>0</v>
          </cell>
          <cell r="K201">
            <v>0</v>
          </cell>
        </row>
        <row r="202">
          <cell r="F202">
            <v>941</v>
          </cell>
          <cell r="G202">
            <v>0</v>
          </cell>
          <cell r="H202">
            <v>941</v>
          </cell>
          <cell r="I202">
            <v>0</v>
          </cell>
          <cell r="J202">
            <v>941</v>
          </cell>
          <cell r="K202">
            <v>0</v>
          </cell>
        </row>
        <row r="203">
          <cell r="F203">
            <v>0</v>
          </cell>
          <cell r="G203">
            <v>0</v>
          </cell>
          <cell r="H203">
            <v>0</v>
          </cell>
          <cell r="I203">
            <v>0</v>
          </cell>
          <cell r="J203">
            <v>0</v>
          </cell>
          <cell r="K203">
            <v>0</v>
          </cell>
        </row>
        <row r="204">
          <cell r="F204">
            <v>3252002</v>
          </cell>
          <cell r="G204">
            <v>0</v>
          </cell>
          <cell r="H204">
            <v>3252002</v>
          </cell>
          <cell r="I204">
            <v>0</v>
          </cell>
          <cell r="J204">
            <v>3252002</v>
          </cell>
          <cell r="K204">
            <v>-9156557</v>
          </cell>
        </row>
        <row r="205">
          <cell r="F205">
            <v>664452</v>
          </cell>
          <cell r="G205">
            <v>0</v>
          </cell>
          <cell r="H205">
            <v>664452</v>
          </cell>
          <cell r="I205">
            <v>0</v>
          </cell>
          <cell r="J205">
            <v>664452</v>
          </cell>
          <cell r="K205">
            <v>3468429</v>
          </cell>
        </row>
        <row r="206">
          <cell r="F206">
            <v>-18209</v>
          </cell>
          <cell r="G206">
            <v>0</v>
          </cell>
          <cell r="H206">
            <v>-18209</v>
          </cell>
          <cell r="I206">
            <v>0</v>
          </cell>
          <cell r="J206">
            <v>-18209</v>
          </cell>
          <cell r="K206">
            <v>-1331225</v>
          </cell>
        </row>
        <row r="207">
          <cell r="F207">
            <v>0</v>
          </cell>
          <cell r="G207">
            <v>0</v>
          </cell>
          <cell r="H207">
            <v>0</v>
          </cell>
          <cell r="I207">
            <v>0</v>
          </cell>
          <cell r="J207">
            <v>0</v>
          </cell>
          <cell r="K207">
            <v>61452</v>
          </cell>
        </row>
        <row r="208">
          <cell r="F208">
            <v>-5780</v>
          </cell>
          <cell r="G208">
            <v>0</v>
          </cell>
          <cell r="H208">
            <v>-5780</v>
          </cell>
          <cell r="I208">
            <v>0</v>
          </cell>
          <cell r="J208">
            <v>-5780</v>
          </cell>
          <cell r="K208">
            <v>351354</v>
          </cell>
        </row>
        <row r="209">
          <cell r="F209">
            <v>-185</v>
          </cell>
          <cell r="G209">
            <v>0</v>
          </cell>
          <cell r="H209">
            <v>-185</v>
          </cell>
          <cell r="I209">
            <v>0</v>
          </cell>
          <cell r="J209">
            <v>-185</v>
          </cell>
          <cell r="K209">
            <v>3621921</v>
          </cell>
        </row>
        <row r="210">
          <cell r="F210">
            <v>8</v>
          </cell>
          <cell r="G210">
            <v>0</v>
          </cell>
          <cell r="H210">
            <v>8</v>
          </cell>
          <cell r="I210">
            <v>0</v>
          </cell>
          <cell r="J210">
            <v>8</v>
          </cell>
          <cell r="K210">
            <v>0</v>
          </cell>
        </row>
        <row r="211">
          <cell r="F211">
            <v>0</v>
          </cell>
          <cell r="G211">
            <v>0</v>
          </cell>
          <cell r="H211">
            <v>0</v>
          </cell>
          <cell r="I211">
            <v>0</v>
          </cell>
          <cell r="J211">
            <v>0</v>
          </cell>
          <cell r="K211">
            <v>0</v>
          </cell>
        </row>
        <row r="212">
          <cell r="F212">
            <v>-53302</v>
          </cell>
          <cell r="G212">
            <v>0</v>
          </cell>
          <cell r="H212">
            <v>-53302</v>
          </cell>
          <cell r="I212">
            <v>0</v>
          </cell>
          <cell r="J212">
            <v>-53302</v>
          </cell>
          <cell r="K212">
            <v>1070099</v>
          </cell>
        </row>
        <row r="213">
          <cell r="F213">
            <v>0</v>
          </cell>
          <cell r="G213">
            <v>0</v>
          </cell>
          <cell r="H213">
            <v>0</v>
          </cell>
          <cell r="I213">
            <v>0</v>
          </cell>
          <cell r="J213">
            <v>0</v>
          </cell>
          <cell r="K213">
            <v>-86635</v>
          </cell>
        </row>
        <row r="214">
          <cell r="F214">
            <v>28201</v>
          </cell>
          <cell r="G214">
            <v>0</v>
          </cell>
          <cell r="H214">
            <v>28201</v>
          </cell>
          <cell r="I214">
            <v>0</v>
          </cell>
          <cell r="J214">
            <v>28201</v>
          </cell>
          <cell r="K214">
            <v>-265292</v>
          </cell>
        </row>
        <row r="215">
          <cell r="F215">
            <v>2135</v>
          </cell>
          <cell r="G215">
            <v>0</v>
          </cell>
          <cell r="H215">
            <v>2135</v>
          </cell>
          <cell r="I215">
            <v>0</v>
          </cell>
          <cell r="J215">
            <v>2135</v>
          </cell>
          <cell r="K215">
            <v>-151521</v>
          </cell>
        </row>
        <row r="216">
          <cell r="F216">
            <v>5</v>
          </cell>
          <cell r="G216">
            <v>0</v>
          </cell>
          <cell r="H216">
            <v>5</v>
          </cell>
          <cell r="I216">
            <v>0</v>
          </cell>
          <cell r="J216">
            <v>5</v>
          </cell>
          <cell r="K216">
            <v>0</v>
          </cell>
        </row>
        <row r="217">
          <cell r="F217">
            <v>0</v>
          </cell>
          <cell r="G217">
            <v>0</v>
          </cell>
          <cell r="H217">
            <v>0</v>
          </cell>
          <cell r="I217">
            <v>0</v>
          </cell>
          <cell r="J217">
            <v>0</v>
          </cell>
          <cell r="K217">
            <v>0</v>
          </cell>
        </row>
        <row r="218">
          <cell r="F218">
            <v>-74410842</v>
          </cell>
          <cell r="G218">
            <v>0</v>
          </cell>
          <cell r="H218">
            <v>-74410842</v>
          </cell>
          <cell r="I218">
            <v>0</v>
          </cell>
          <cell r="J218">
            <v>-74410842</v>
          </cell>
          <cell r="K218">
            <v>-62681189</v>
          </cell>
        </row>
        <row r="219">
          <cell r="F219">
            <v>745331</v>
          </cell>
          <cell r="G219">
            <v>0</v>
          </cell>
          <cell r="H219">
            <v>745331</v>
          </cell>
          <cell r="I219">
            <v>0</v>
          </cell>
          <cell r="J219">
            <v>745331</v>
          </cell>
          <cell r="K219">
            <v>-166600</v>
          </cell>
        </row>
        <row r="220">
          <cell r="F220">
            <v>5559757</v>
          </cell>
          <cell r="G220">
            <v>0</v>
          </cell>
          <cell r="H220">
            <v>5559757</v>
          </cell>
          <cell r="I220">
            <v>0</v>
          </cell>
          <cell r="J220">
            <v>5559757</v>
          </cell>
          <cell r="K220">
            <v>2716962</v>
          </cell>
        </row>
        <row r="221">
          <cell r="F221">
            <v>17353258</v>
          </cell>
          <cell r="G221">
            <v>0</v>
          </cell>
          <cell r="H221">
            <v>17353258</v>
          </cell>
          <cell r="I221">
            <v>0</v>
          </cell>
          <cell r="J221">
            <v>17353258</v>
          </cell>
          <cell r="K221">
            <v>-1268646</v>
          </cell>
        </row>
        <row r="222">
          <cell r="F222">
            <v>5625201</v>
          </cell>
          <cell r="G222">
            <v>0</v>
          </cell>
          <cell r="H222">
            <v>5625201</v>
          </cell>
          <cell r="I222">
            <v>0</v>
          </cell>
          <cell r="J222">
            <v>5625201</v>
          </cell>
          <cell r="K222">
            <v>13845471</v>
          </cell>
        </row>
        <row r="223">
          <cell r="F223">
            <v>-918338</v>
          </cell>
          <cell r="G223">
            <v>0</v>
          </cell>
          <cell r="H223">
            <v>-918338</v>
          </cell>
          <cell r="I223">
            <v>0</v>
          </cell>
          <cell r="J223">
            <v>-918338</v>
          </cell>
          <cell r="K223">
            <v>8238219</v>
          </cell>
        </row>
        <row r="224">
          <cell r="F224">
            <v>-4497623</v>
          </cell>
          <cell r="G224">
            <v>0</v>
          </cell>
          <cell r="H224">
            <v>-4497623</v>
          </cell>
          <cell r="I224">
            <v>0</v>
          </cell>
          <cell r="J224">
            <v>-4497623</v>
          </cell>
          <cell r="K224">
            <v>-7201125</v>
          </cell>
        </row>
        <row r="225">
          <cell r="F225">
            <v>-4619465</v>
          </cell>
          <cell r="G225">
            <v>0</v>
          </cell>
          <cell r="H225">
            <v>-4619465</v>
          </cell>
          <cell r="I225">
            <v>0</v>
          </cell>
          <cell r="J225">
            <v>-4619465</v>
          </cell>
          <cell r="K225">
            <v>-5186116</v>
          </cell>
        </row>
        <row r="226">
          <cell r="F226">
            <v>-5707309</v>
          </cell>
          <cell r="G226">
            <v>0</v>
          </cell>
          <cell r="H226">
            <v>-5707309</v>
          </cell>
          <cell r="I226">
            <v>0</v>
          </cell>
          <cell r="J226">
            <v>-5707309</v>
          </cell>
          <cell r="K226">
            <v>-9175738</v>
          </cell>
        </row>
        <row r="227">
          <cell r="F227">
            <v>-129816</v>
          </cell>
          <cell r="G227">
            <v>0</v>
          </cell>
          <cell r="H227">
            <v>-129816</v>
          </cell>
          <cell r="I227">
            <v>0</v>
          </cell>
          <cell r="J227">
            <v>-129816</v>
          </cell>
          <cell r="K227">
            <v>-129816</v>
          </cell>
        </row>
        <row r="228">
          <cell r="F228">
            <v>-2776632</v>
          </cell>
          <cell r="G228">
            <v>0</v>
          </cell>
          <cell r="H228">
            <v>-2776632</v>
          </cell>
          <cell r="I228">
            <v>0</v>
          </cell>
          <cell r="J228">
            <v>-2776632</v>
          </cell>
          <cell r="K228">
            <v>-19655606</v>
          </cell>
        </row>
        <row r="229">
          <cell r="F229">
            <v>0</v>
          </cell>
          <cell r="G229">
            <v>0</v>
          </cell>
          <cell r="H229">
            <v>0</v>
          </cell>
          <cell r="I229">
            <v>0</v>
          </cell>
          <cell r="J229">
            <v>0</v>
          </cell>
          <cell r="K229">
            <v>-768849</v>
          </cell>
        </row>
        <row r="230">
          <cell r="F230">
            <v>12519623</v>
          </cell>
          <cell r="G230">
            <v>0</v>
          </cell>
          <cell r="H230">
            <v>12519623</v>
          </cell>
          <cell r="I230">
            <v>0</v>
          </cell>
          <cell r="J230">
            <v>12519623</v>
          </cell>
          <cell r="K230">
            <v>9204691</v>
          </cell>
        </row>
        <row r="231">
          <cell r="F231">
            <v>-217376</v>
          </cell>
          <cell r="G231">
            <v>0</v>
          </cell>
          <cell r="H231">
            <v>-217376</v>
          </cell>
          <cell r="I231">
            <v>0</v>
          </cell>
          <cell r="J231">
            <v>-217376</v>
          </cell>
          <cell r="K231">
            <v>-4467380</v>
          </cell>
        </row>
        <row r="232">
          <cell r="F232">
            <v>21289</v>
          </cell>
          <cell r="G232">
            <v>0</v>
          </cell>
          <cell r="H232">
            <v>21289</v>
          </cell>
          <cell r="I232">
            <v>0</v>
          </cell>
          <cell r="J232">
            <v>21289</v>
          </cell>
          <cell r="K232">
            <v>18749</v>
          </cell>
        </row>
        <row r="233">
          <cell r="F233">
            <v>0</v>
          </cell>
          <cell r="G233">
            <v>0</v>
          </cell>
          <cell r="H233">
            <v>0</v>
          </cell>
          <cell r="I233">
            <v>0</v>
          </cell>
          <cell r="J233">
            <v>0</v>
          </cell>
          <cell r="K233">
            <v>0</v>
          </cell>
        </row>
        <row r="234">
          <cell r="F234">
            <v>-46202</v>
          </cell>
          <cell r="G234">
            <v>0</v>
          </cell>
          <cell r="H234">
            <v>-46202</v>
          </cell>
          <cell r="I234">
            <v>0</v>
          </cell>
          <cell r="J234">
            <v>-46202</v>
          </cell>
          <cell r="K234">
            <v>18203</v>
          </cell>
        </row>
        <row r="235">
          <cell r="F235">
            <v>-1261133</v>
          </cell>
          <cell r="G235">
            <v>0</v>
          </cell>
          <cell r="H235">
            <v>-1261133</v>
          </cell>
          <cell r="I235">
            <v>0</v>
          </cell>
          <cell r="J235">
            <v>-1261133</v>
          </cell>
          <cell r="K235">
            <v>195951</v>
          </cell>
        </row>
        <row r="236">
          <cell r="F236">
            <v>-76472</v>
          </cell>
          <cell r="G236">
            <v>0</v>
          </cell>
          <cell r="H236">
            <v>-76472</v>
          </cell>
          <cell r="I236">
            <v>0</v>
          </cell>
          <cell r="J236">
            <v>-76472</v>
          </cell>
          <cell r="K236">
            <v>-139266</v>
          </cell>
        </row>
        <row r="237">
          <cell r="F237">
            <v>-5671</v>
          </cell>
          <cell r="G237">
            <v>0</v>
          </cell>
          <cell r="H237">
            <v>-5671</v>
          </cell>
          <cell r="I237">
            <v>0</v>
          </cell>
          <cell r="J237">
            <v>-5671</v>
          </cell>
          <cell r="K237">
            <v>0</v>
          </cell>
        </row>
        <row r="238">
          <cell r="F238">
            <v>124432</v>
          </cell>
          <cell r="G238">
            <v>0</v>
          </cell>
          <cell r="H238">
            <v>124432</v>
          </cell>
          <cell r="I238">
            <v>0</v>
          </cell>
          <cell r="J238">
            <v>124432</v>
          </cell>
          <cell r="K238">
            <v>4953318</v>
          </cell>
        </row>
        <row r="239">
          <cell r="F239">
            <v>0</v>
          </cell>
          <cell r="G239">
            <v>0</v>
          </cell>
          <cell r="H239">
            <v>0</v>
          </cell>
          <cell r="I239">
            <v>0</v>
          </cell>
          <cell r="J239">
            <v>0</v>
          </cell>
          <cell r="K239">
            <v>205812</v>
          </cell>
        </row>
        <row r="240">
          <cell r="F240">
            <v>-321676</v>
          </cell>
          <cell r="G240">
            <v>0</v>
          </cell>
          <cell r="H240">
            <v>-321676</v>
          </cell>
          <cell r="I240">
            <v>0</v>
          </cell>
          <cell r="J240">
            <v>-321676</v>
          </cell>
          <cell r="K240">
            <v>-2289817</v>
          </cell>
        </row>
        <row r="241">
          <cell r="F241">
            <v>4040</v>
          </cell>
          <cell r="G241">
            <v>0</v>
          </cell>
          <cell r="H241">
            <v>4040</v>
          </cell>
          <cell r="I241">
            <v>0</v>
          </cell>
          <cell r="J241">
            <v>4040</v>
          </cell>
          <cell r="K241">
            <v>942612</v>
          </cell>
        </row>
        <row r="242">
          <cell r="F242">
            <v>-801</v>
          </cell>
          <cell r="G242">
            <v>0</v>
          </cell>
          <cell r="H242">
            <v>-801</v>
          </cell>
          <cell r="I242">
            <v>0</v>
          </cell>
          <cell r="J242">
            <v>-801</v>
          </cell>
          <cell r="K242">
            <v>-4313</v>
          </cell>
        </row>
        <row r="243">
          <cell r="F243">
            <v>644954</v>
          </cell>
          <cell r="G243">
            <v>0</v>
          </cell>
          <cell r="H243">
            <v>644954</v>
          </cell>
          <cell r="I243">
            <v>0</v>
          </cell>
          <cell r="J243">
            <v>644954</v>
          </cell>
          <cell r="K243">
            <v>-364408</v>
          </cell>
        </row>
        <row r="244">
          <cell r="F244">
            <v>0</v>
          </cell>
          <cell r="G244">
            <v>0</v>
          </cell>
          <cell r="H244">
            <v>0</v>
          </cell>
          <cell r="I244">
            <v>0</v>
          </cell>
          <cell r="J244">
            <v>0</v>
          </cell>
          <cell r="K244">
            <v>-11373</v>
          </cell>
        </row>
        <row r="245">
          <cell r="F245">
            <v>-3100698</v>
          </cell>
          <cell r="G245">
            <v>0</v>
          </cell>
          <cell r="H245">
            <v>-3100698</v>
          </cell>
          <cell r="I245">
            <v>0</v>
          </cell>
          <cell r="J245">
            <v>-3100698</v>
          </cell>
          <cell r="K245">
            <v>171921</v>
          </cell>
        </row>
        <row r="246">
          <cell r="F246">
            <v>55788</v>
          </cell>
          <cell r="G246">
            <v>0</v>
          </cell>
          <cell r="H246">
            <v>55788</v>
          </cell>
          <cell r="I246">
            <v>0</v>
          </cell>
          <cell r="J246">
            <v>55788</v>
          </cell>
          <cell r="K246">
            <v>-95307</v>
          </cell>
        </row>
        <row r="247">
          <cell r="F247">
            <v>-5487</v>
          </cell>
          <cell r="G247">
            <v>0</v>
          </cell>
          <cell r="H247">
            <v>-5487</v>
          </cell>
          <cell r="I247">
            <v>0</v>
          </cell>
          <cell r="J247">
            <v>-5487</v>
          </cell>
          <cell r="K247">
            <v>563</v>
          </cell>
        </row>
        <row r="248">
          <cell r="F248">
            <v>-79762358</v>
          </cell>
          <cell r="G248">
            <v>0</v>
          </cell>
          <cell r="H248">
            <v>-79762358</v>
          </cell>
          <cell r="I248">
            <v>0</v>
          </cell>
          <cell r="J248">
            <v>-79762358</v>
          </cell>
          <cell r="K248">
            <v>-60106752</v>
          </cell>
        </row>
        <row r="249">
          <cell r="F249">
            <v>-642763</v>
          </cell>
          <cell r="G249">
            <v>0</v>
          </cell>
          <cell r="H249">
            <v>-642763</v>
          </cell>
          <cell r="I249">
            <v>0</v>
          </cell>
          <cell r="J249">
            <v>-642763</v>
          </cell>
          <cell r="K249">
            <v>126086</v>
          </cell>
        </row>
        <row r="250">
          <cell r="F250">
            <v>10234801</v>
          </cell>
          <cell r="G250">
            <v>0</v>
          </cell>
          <cell r="H250">
            <v>10234801</v>
          </cell>
          <cell r="I250">
            <v>0</v>
          </cell>
          <cell r="J250">
            <v>10234801</v>
          </cell>
          <cell r="K250">
            <v>1030110</v>
          </cell>
        </row>
        <row r="251">
          <cell r="F251">
            <v>-3546458</v>
          </cell>
          <cell r="G251">
            <v>0</v>
          </cell>
          <cell r="H251">
            <v>-3546458</v>
          </cell>
          <cell r="I251">
            <v>0</v>
          </cell>
          <cell r="J251">
            <v>-3546458</v>
          </cell>
          <cell r="K251">
            <v>920922</v>
          </cell>
        </row>
        <row r="252">
          <cell r="F252">
            <v>-24359170</v>
          </cell>
          <cell r="G252">
            <v>0</v>
          </cell>
          <cell r="H252">
            <v>-24359170</v>
          </cell>
          <cell r="I252">
            <v>0</v>
          </cell>
          <cell r="J252">
            <v>-24359170</v>
          </cell>
          <cell r="K252">
            <v>-13214964</v>
          </cell>
        </row>
        <row r="253">
          <cell r="F253">
            <v>1300662</v>
          </cell>
          <cell r="G253">
            <v>0</v>
          </cell>
          <cell r="H253">
            <v>1300662</v>
          </cell>
          <cell r="I253">
            <v>0</v>
          </cell>
          <cell r="J253">
            <v>1300662</v>
          </cell>
          <cell r="K253">
            <v>1225773</v>
          </cell>
        </row>
        <row r="254">
          <cell r="F254">
            <v>6933017</v>
          </cell>
          <cell r="G254">
            <v>0</v>
          </cell>
          <cell r="H254">
            <v>6933017</v>
          </cell>
          <cell r="I254">
            <v>0</v>
          </cell>
          <cell r="J254">
            <v>6933017</v>
          </cell>
          <cell r="K254">
            <v>3125405</v>
          </cell>
        </row>
        <row r="255">
          <cell r="F255">
            <v>-759396</v>
          </cell>
          <cell r="G255">
            <v>0</v>
          </cell>
          <cell r="H255">
            <v>-759396</v>
          </cell>
          <cell r="I255">
            <v>0</v>
          </cell>
          <cell r="J255">
            <v>-759396</v>
          </cell>
          <cell r="K255">
            <v>-460792</v>
          </cell>
        </row>
        <row r="256">
          <cell r="F256">
            <v>91916</v>
          </cell>
          <cell r="G256">
            <v>0</v>
          </cell>
          <cell r="H256">
            <v>91916</v>
          </cell>
          <cell r="I256">
            <v>0</v>
          </cell>
          <cell r="J256">
            <v>91916</v>
          </cell>
          <cell r="K256">
            <v>73167</v>
          </cell>
        </row>
        <row r="257">
          <cell r="F257">
            <v>-1693984</v>
          </cell>
          <cell r="G257">
            <v>0</v>
          </cell>
          <cell r="H257">
            <v>-1693984</v>
          </cell>
          <cell r="I257">
            <v>0</v>
          </cell>
          <cell r="J257">
            <v>-1693984</v>
          </cell>
          <cell r="K257">
            <v>-9691141</v>
          </cell>
        </row>
        <row r="258">
          <cell r="F258">
            <v>0</v>
          </cell>
          <cell r="G258">
            <v>0</v>
          </cell>
          <cell r="H258">
            <v>0</v>
          </cell>
          <cell r="I258">
            <v>0</v>
          </cell>
          <cell r="J258">
            <v>0</v>
          </cell>
          <cell r="K258">
            <v>-143081</v>
          </cell>
        </row>
        <row r="259">
          <cell r="F259">
            <v>7199809</v>
          </cell>
          <cell r="G259">
            <v>0</v>
          </cell>
          <cell r="H259">
            <v>7199809</v>
          </cell>
          <cell r="I259">
            <v>0</v>
          </cell>
          <cell r="J259">
            <v>7199809</v>
          </cell>
          <cell r="K259">
            <v>8646994</v>
          </cell>
        </row>
        <row r="260">
          <cell r="F260">
            <v>-159472</v>
          </cell>
          <cell r="G260">
            <v>0</v>
          </cell>
          <cell r="H260">
            <v>-159472</v>
          </cell>
          <cell r="I260">
            <v>0</v>
          </cell>
          <cell r="J260">
            <v>-159472</v>
          </cell>
          <cell r="K260">
            <v>-14154524</v>
          </cell>
        </row>
        <row r="261">
          <cell r="F261">
            <v>-21289</v>
          </cell>
          <cell r="G261">
            <v>0</v>
          </cell>
          <cell r="H261">
            <v>-21289</v>
          </cell>
          <cell r="I261">
            <v>0</v>
          </cell>
          <cell r="J261">
            <v>-21289</v>
          </cell>
          <cell r="K261">
            <v>-18749</v>
          </cell>
        </row>
        <row r="262">
          <cell r="F262">
            <v>0</v>
          </cell>
          <cell r="G262">
            <v>0</v>
          </cell>
          <cell r="H262">
            <v>0</v>
          </cell>
          <cell r="I262">
            <v>0</v>
          </cell>
          <cell r="J262">
            <v>0</v>
          </cell>
          <cell r="K262">
            <v>0</v>
          </cell>
        </row>
        <row r="263">
          <cell r="F263">
            <v>10518</v>
          </cell>
          <cell r="G263">
            <v>0</v>
          </cell>
          <cell r="H263">
            <v>10518</v>
          </cell>
          <cell r="I263">
            <v>0</v>
          </cell>
          <cell r="J263">
            <v>10518</v>
          </cell>
          <cell r="K263">
            <v>4929</v>
          </cell>
        </row>
        <row r="264">
          <cell r="F264">
            <v>63728</v>
          </cell>
          <cell r="G264">
            <v>0</v>
          </cell>
          <cell r="H264">
            <v>63728</v>
          </cell>
          <cell r="I264">
            <v>0</v>
          </cell>
          <cell r="J264">
            <v>63728</v>
          </cell>
          <cell r="K264">
            <v>2649013</v>
          </cell>
        </row>
        <row r="265">
          <cell r="F265">
            <v>0</v>
          </cell>
          <cell r="G265">
            <v>0</v>
          </cell>
          <cell r="H265">
            <v>0</v>
          </cell>
          <cell r="I265">
            <v>0</v>
          </cell>
          <cell r="J265">
            <v>0</v>
          </cell>
          <cell r="K265">
            <v>41266</v>
          </cell>
        </row>
        <row r="266">
          <cell r="F266">
            <v>-217049</v>
          </cell>
          <cell r="G266">
            <v>0</v>
          </cell>
          <cell r="H266">
            <v>-217049</v>
          </cell>
          <cell r="I266">
            <v>0</v>
          </cell>
          <cell r="J266">
            <v>-217049</v>
          </cell>
          <cell r="K266">
            <v>-2388675</v>
          </cell>
        </row>
        <row r="267">
          <cell r="F267">
            <v>1896</v>
          </cell>
          <cell r="G267">
            <v>0</v>
          </cell>
          <cell r="H267">
            <v>1896</v>
          </cell>
          <cell r="I267">
            <v>0</v>
          </cell>
          <cell r="J267">
            <v>1896</v>
          </cell>
          <cell r="K267">
            <v>3283896</v>
          </cell>
        </row>
        <row r="268">
          <cell r="F268">
            <v>881</v>
          </cell>
          <cell r="G268">
            <v>0</v>
          </cell>
          <cell r="H268">
            <v>881</v>
          </cell>
          <cell r="I268">
            <v>0</v>
          </cell>
          <cell r="J268">
            <v>881</v>
          </cell>
          <cell r="K268">
            <v>4584</v>
          </cell>
        </row>
        <row r="269">
          <cell r="F269">
            <v>459986</v>
          </cell>
          <cell r="G269">
            <v>0</v>
          </cell>
          <cell r="H269">
            <v>459986</v>
          </cell>
          <cell r="I269">
            <v>0</v>
          </cell>
          <cell r="J269">
            <v>459986</v>
          </cell>
          <cell r="K269">
            <v>1938</v>
          </cell>
        </row>
        <row r="270">
          <cell r="F270">
            <v>0</v>
          </cell>
          <cell r="G270">
            <v>0</v>
          </cell>
          <cell r="H270">
            <v>0</v>
          </cell>
          <cell r="I270">
            <v>0</v>
          </cell>
          <cell r="J270">
            <v>0</v>
          </cell>
          <cell r="K270">
            <v>-51</v>
          </cell>
        </row>
        <row r="271">
          <cell r="F271">
            <v>-2004932</v>
          </cell>
          <cell r="G271">
            <v>0</v>
          </cell>
          <cell r="H271">
            <v>-2004932</v>
          </cell>
          <cell r="I271">
            <v>0</v>
          </cell>
          <cell r="J271">
            <v>-2004932</v>
          </cell>
          <cell r="K271">
            <v>1328</v>
          </cell>
        </row>
        <row r="272">
          <cell r="F272">
            <v>45679</v>
          </cell>
          <cell r="G272">
            <v>0</v>
          </cell>
          <cell r="H272">
            <v>45679</v>
          </cell>
          <cell r="I272">
            <v>0</v>
          </cell>
          <cell r="J272">
            <v>45679</v>
          </cell>
          <cell r="K272">
            <v>-1390</v>
          </cell>
        </row>
        <row r="273">
          <cell r="F273">
            <v>5922</v>
          </cell>
          <cell r="G273">
            <v>0</v>
          </cell>
          <cell r="H273">
            <v>5922</v>
          </cell>
          <cell r="I273">
            <v>0</v>
          </cell>
          <cell r="J273">
            <v>5922</v>
          </cell>
          <cell r="K273">
            <v>3</v>
          </cell>
        </row>
        <row r="274">
          <cell r="F274">
            <v>-49074455</v>
          </cell>
          <cell r="G274">
            <v>0</v>
          </cell>
          <cell r="H274">
            <v>-49074455</v>
          </cell>
          <cell r="I274">
            <v>0</v>
          </cell>
          <cell r="J274">
            <v>-49074455</v>
          </cell>
          <cell r="K274">
            <v>-39383314</v>
          </cell>
        </row>
        <row r="275">
          <cell r="F275">
            <v>-102567</v>
          </cell>
          <cell r="G275">
            <v>0</v>
          </cell>
          <cell r="H275">
            <v>-102567</v>
          </cell>
          <cell r="I275">
            <v>0</v>
          </cell>
          <cell r="J275">
            <v>-102567</v>
          </cell>
          <cell r="K275">
            <v>40514</v>
          </cell>
        </row>
        <row r="276">
          <cell r="F276">
            <v>8869475</v>
          </cell>
          <cell r="G276">
            <v>0</v>
          </cell>
          <cell r="H276">
            <v>8869475</v>
          </cell>
          <cell r="I276">
            <v>0</v>
          </cell>
          <cell r="J276">
            <v>8869475</v>
          </cell>
          <cell r="K276">
            <v>221153</v>
          </cell>
        </row>
        <row r="277">
          <cell r="F277">
            <v>-13806801</v>
          </cell>
          <cell r="G277">
            <v>0</v>
          </cell>
          <cell r="H277">
            <v>-13806801</v>
          </cell>
          <cell r="I277">
            <v>0</v>
          </cell>
          <cell r="J277">
            <v>-13806801</v>
          </cell>
          <cell r="K277">
            <v>347723</v>
          </cell>
        </row>
        <row r="278">
          <cell r="F278">
            <v>-20052079</v>
          </cell>
          <cell r="G278">
            <v>0</v>
          </cell>
          <cell r="H278">
            <v>-20052079</v>
          </cell>
          <cell r="I278">
            <v>0</v>
          </cell>
          <cell r="J278">
            <v>-20052079</v>
          </cell>
          <cell r="K278">
            <v>-10193587</v>
          </cell>
        </row>
        <row r="279">
          <cell r="F279">
            <v>21308</v>
          </cell>
          <cell r="G279">
            <v>0</v>
          </cell>
          <cell r="H279">
            <v>21308</v>
          </cell>
          <cell r="I279">
            <v>0</v>
          </cell>
          <cell r="J279">
            <v>21308</v>
          </cell>
          <cell r="K279">
            <v>16379</v>
          </cell>
        </row>
        <row r="280">
          <cell r="F280">
            <v>4981236</v>
          </cell>
          <cell r="G280">
            <v>0</v>
          </cell>
          <cell r="H280">
            <v>4981236</v>
          </cell>
          <cell r="I280">
            <v>0</v>
          </cell>
          <cell r="J280">
            <v>4981236</v>
          </cell>
          <cell r="K280">
            <v>1391152</v>
          </cell>
        </row>
        <row r="281">
          <cell r="F281">
            <v>-15207</v>
          </cell>
          <cell r="G281">
            <v>0</v>
          </cell>
          <cell r="H281">
            <v>-15207</v>
          </cell>
          <cell r="I281">
            <v>0</v>
          </cell>
          <cell r="J281">
            <v>-15207</v>
          </cell>
          <cell r="K281">
            <v>-15707</v>
          </cell>
        </row>
        <row r="282">
          <cell r="F282">
            <v>37898</v>
          </cell>
          <cell r="G282">
            <v>0</v>
          </cell>
          <cell r="H282">
            <v>37898</v>
          </cell>
          <cell r="I282">
            <v>0</v>
          </cell>
          <cell r="J282">
            <v>37898</v>
          </cell>
          <cell r="K282">
            <v>56647</v>
          </cell>
        </row>
        <row r="283">
          <cell r="F283">
            <v>-202385575</v>
          </cell>
          <cell r="G283">
            <v>0</v>
          </cell>
          <cell r="H283">
            <v>-202385575</v>
          </cell>
          <cell r="I283">
            <v>0</v>
          </cell>
          <cell r="J283">
            <v>-202385575</v>
          </cell>
          <cell r="K283">
            <v>-191427821</v>
          </cell>
        </row>
        <row r="285">
          <cell r="F285">
            <v>-2028923</v>
          </cell>
          <cell r="G285">
            <v>0</v>
          </cell>
          <cell r="H285">
            <v>-2028923</v>
          </cell>
          <cell r="I285">
            <v>0</v>
          </cell>
          <cell r="J285">
            <v>-2028923</v>
          </cell>
          <cell r="K285">
            <v>-835213</v>
          </cell>
        </row>
        <row r="286">
          <cell r="F286">
            <v>-1406462</v>
          </cell>
          <cell r="G286">
            <v>0</v>
          </cell>
          <cell r="H286">
            <v>-1406462</v>
          </cell>
          <cell r="I286">
            <v>0</v>
          </cell>
          <cell r="J286">
            <v>-1406462</v>
          </cell>
          <cell r="K286">
            <v>-1406467</v>
          </cell>
        </row>
        <row r="287">
          <cell r="F287">
            <v>-592327</v>
          </cell>
          <cell r="G287">
            <v>0</v>
          </cell>
          <cell r="H287">
            <v>-592327</v>
          </cell>
          <cell r="I287">
            <v>0</v>
          </cell>
          <cell r="J287">
            <v>-592327</v>
          </cell>
          <cell r="K287">
            <v>-592329</v>
          </cell>
        </row>
        <row r="288">
          <cell r="F288">
            <v>0</v>
          </cell>
          <cell r="G288">
            <v>0</v>
          </cell>
          <cell r="H288">
            <v>0</v>
          </cell>
          <cell r="I288">
            <v>0</v>
          </cell>
          <cell r="J288">
            <v>0</v>
          </cell>
          <cell r="K288">
            <v>0</v>
          </cell>
        </row>
        <row r="289">
          <cell r="F289">
            <v>-297280</v>
          </cell>
          <cell r="G289">
            <v>0</v>
          </cell>
          <cell r="H289">
            <v>-297280</v>
          </cell>
          <cell r="I289">
            <v>0</v>
          </cell>
          <cell r="J289">
            <v>-297280</v>
          </cell>
          <cell r="K289">
            <v>0</v>
          </cell>
        </row>
        <row r="290">
          <cell r="F290">
            <v>-66943</v>
          </cell>
          <cell r="G290">
            <v>0</v>
          </cell>
          <cell r="H290">
            <v>-66943</v>
          </cell>
          <cell r="I290">
            <v>0</v>
          </cell>
          <cell r="J290">
            <v>-66943</v>
          </cell>
          <cell r="K290">
            <v>-60991</v>
          </cell>
        </row>
        <row r="291">
          <cell r="F291">
            <v>-15413</v>
          </cell>
          <cell r="G291">
            <v>0</v>
          </cell>
          <cell r="H291">
            <v>-15413</v>
          </cell>
          <cell r="I291">
            <v>0</v>
          </cell>
          <cell r="J291">
            <v>-15413</v>
          </cell>
          <cell r="K291">
            <v>-13714</v>
          </cell>
        </row>
        <row r="292">
          <cell r="F292">
            <v>0</v>
          </cell>
          <cell r="G292">
            <v>0</v>
          </cell>
          <cell r="H292">
            <v>0</v>
          </cell>
          <cell r="I292">
            <v>0</v>
          </cell>
          <cell r="J292">
            <v>0</v>
          </cell>
          <cell r="K292">
            <v>0</v>
          </cell>
        </row>
        <row r="293">
          <cell r="F293">
            <v>-4145504</v>
          </cell>
          <cell r="G293">
            <v>0</v>
          </cell>
          <cell r="H293">
            <v>-4145504</v>
          </cell>
          <cell r="I293">
            <v>0</v>
          </cell>
          <cell r="J293">
            <v>-4145504</v>
          </cell>
          <cell r="K293">
            <v>-3305407</v>
          </cell>
        </row>
        <row r="294">
          <cell r="F294">
            <v>-8552852</v>
          </cell>
          <cell r="G294">
            <v>0</v>
          </cell>
          <cell r="H294">
            <v>-8552852</v>
          </cell>
          <cell r="I294">
            <v>0</v>
          </cell>
          <cell r="J294">
            <v>-8552852</v>
          </cell>
          <cell r="K294">
            <v>-6214121</v>
          </cell>
        </row>
        <row r="296">
          <cell r="F296">
            <v>9325</v>
          </cell>
          <cell r="G296">
            <v>0</v>
          </cell>
          <cell r="H296">
            <v>9325</v>
          </cell>
          <cell r="I296">
            <v>0</v>
          </cell>
          <cell r="J296">
            <v>9325</v>
          </cell>
          <cell r="K296">
            <v>9311</v>
          </cell>
        </row>
        <row r="297">
          <cell r="F297">
            <v>14723</v>
          </cell>
          <cell r="G297">
            <v>0</v>
          </cell>
          <cell r="H297">
            <v>14723</v>
          </cell>
          <cell r="I297">
            <v>0</v>
          </cell>
          <cell r="J297">
            <v>14723</v>
          </cell>
          <cell r="K297">
            <v>12043</v>
          </cell>
        </row>
        <row r="298">
          <cell r="F298">
            <v>11508</v>
          </cell>
          <cell r="G298">
            <v>0</v>
          </cell>
          <cell r="H298">
            <v>11508</v>
          </cell>
          <cell r="I298">
            <v>0</v>
          </cell>
          <cell r="J298">
            <v>11508</v>
          </cell>
          <cell r="K298">
            <v>9607</v>
          </cell>
        </row>
        <row r="299">
          <cell r="F299">
            <v>35556</v>
          </cell>
          <cell r="G299">
            <v>0</v>
          </cell>
          <cell r="H299">
            <v>35556</v>
          </cell>
          <cell r="I299">
            <v>0</v>
          </cell>
          <cell r="J299">
            <v>35556</v>
          </cell>
          <cell r="K299">
            <v>30961</v>
          </cell>
        </row>
        <row r="301">
          <cell r="F301">
            <v>33332</v>
          </cell>
          <cell r="G301">
            <v>0</v>
          </cell>
          <cell r="H301">
            <v>33332</v>
          </cell>
          <cell r="I301">
            <v>0</v>
          </cell>
          <cell r="J301">
            <v>33332</v>
          </cell>
          <cell r="K301">
            <v>33446</v>
          </cell>
        </row>
        <row r="302">
          <cell r="F302">
            <v>10555</v>
          </cell>
          <cell r="G302">
            <v>0</v>
          </cell>
          <cell r="H302">
            <v>10555</v>
          </cell>
          <cell r="I302">
            <v>0</v>
          </cell>
          <cell r="J302">
            <v>10555</v>
          </cell>
          <cell r="K302">
            <v>12162</v>
          </cell>
        </row>
        <row r="303">
          <cell r="F303">
            <v>4301</v>
          </cell>
          <cell r="G303">
            <v>0</v>
          </cell>
          <cell r="H303">
            <v>4301</v>
          </cell>
          <cell r="I303">
            <v>0</v>
          </cell>
          <cell r="J303">
            <v>4301</v>
          </cell>
          <cell r="K303">
            <v>0</v>
          </cell>
        </row>
        <row r="304">
          <cell r="F304">
            <v>51503</v>
          </cell>
          <cell r="G304">
            <v>0</v>
          </cell>
          <cell r="H304">
            <v>51503</v>
          </cell>
          <cell r="I304">
            <v>0</v>
          </cell>
          <cell r="J304">
            <v>51503</v>
          </cell>
          <cell r="K304">
            <v>43127</v>
          </cell>
        </row>
        <row r="305">
          <cell r="F305">
            <v>16678</v>
          </cell>
          <cell r="G305">
            <v>0</v>
          </cell>
          <cell r="H305">
            <v>16678</v>
          </cell>
          <cell r="I305">
            <v>0</v>
          </cell>
          <cell r="J305">
            <v>16678</v>
          </cell>
          <cell r="K305">
            <v>15682</v>
          </cell>
        </row>
        <row r="306">
          <cell r="F306">
            <v>5634</v>
          </cell>
          <cell r="G306">
            <v>0</v>
          </cell>
          <cell r="H306">
            <v>5634</v>
          </cell>
          <cell r="I306">
            <v>0</v>
          </cell>
          <cell r="J306">
            <v>5634</v>
          </cell>
          <cell r="K306">
            <v>0</v>
          </cell>
        </row>
        <row r="307">
          <cell r="F307">
            <v>40601</v>
          </cell>
          <cell r="G307">
            <v>0</v>
          </cell>
          <cell r="H307">
            <v>40601</v>
          </cell>
          <cell r="I307">
            <v>0</v>
          </cell>
          <cell r="J307">
            <v>40601</v>
          </cell>
          <cell r="K307">
            <v>34332</v>
          </cell>
        </row>
        <row r="308">
          <cell r="F308">
            <v>13163</v>
          </cell>
          <cell r="G308">
            <v>0</v>
          </cell>
          <cell r="H308">
            <v>13163</v>
          </cell>
          <cell r="I308">
            <v>0</v>
          </cell>
          <cell r="J308">
            <v>13163</v>
          </cell>
          <cell r="K308">
            <v>12484</v>
          </cell>
        </row>
        <row r="309">
          <cell r="F309">
            <v>4566</v>
          </cell>
          <cell r="G309">
            <v>0</v>
          </cell>
          <cell r="H309">
            <v>4566</v>
          </cell>
          <cell r="I309">
            <v>0</v>
          </cell>
          <cell r="J309">
            <v>4566</v>
          </cell>
          <cell r="K309">
            <v>0</v>
          </cell>
        </row>
        <row r="310">
          <cell r="F310">
            <v>180333</v>
          </cell>
          <cell r="G310">
            <v>0</v>
          </cell>
          <cell r="H310">
            <v>180333</v>
          </cell>
          <cell r="I310">
            <v>0</v>
          </cell>
          <cell r="J310">
            <v>180333</v>
          </cell>
          <cell r="K310">
            <v>151233</v>
          </cell>
        </row>
        <row r="312">
          <cell r="F312">
            <v>0</v>
          </cell>
          <cell r="G312">
            <v>0</v>
          </cell>
          <cell r="H312">
            <v>0</v>
          </cell>
          <cell r="I312">
            <v>0</v>
          </cell>
          <cell r="J312">
            <v>0</v>
          </cell>
          <cell r="K312">
            <v>0</v>
          </cell>
        </row>
        <row r="313">
          <cell r="F313">
            <v>17968</v>
          </cell>
          <cell r="G313">
            <v>0</v>
          </cell>
          <cell r="H313">
            <v>17968</v>
          </cell>
          <cell r="I313">
            <v>0</v>
          </cell>
          <cell r="J313">
            <v>17968</v>
          </cell>
          <cell r="K313">
            <v>9044</v>
          </cell>
        </row>
        <row r="314">
          <cell r="F314">
            <v>0</v>
          </cell>
          <cell r="G314">
            <v>0</v>
          </cell>
          <cell r="H314">
            <v>0</v>
          </cell>
          <cell r="I314">
            <v>0</v>
          </cell>
          <cell r="J314">
            <v>0</v>
          </cell>
          <cell r="K314">
            <v>0</v>
          </cell>
        </row>
        <row r="315">
          <cell r="F315">
            <v>0</v>
          </cell>
          <cell r="G315">
            <v>0</v>
          </cell>
          <cell r="H315">
            <v>0</v>
          </cell>
          <cell r="I315">
            <v>0</v>
          </cell>
          <cell r="J315">
            <v>0</v>
          </cell>
          <cell r="K315">
            <v>24831</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59645</v>
          </cell>
          <cell r="G318">
            <v>0</v>
          </cell>
          <cell r="H318">
            <v>59645</v>
          </cell>
          <cell r="I318">
            <v>0</v>
          </cell>
          <cell r="J318">
            <v>59645</v>
          </cell>
          <cell r="K318">
            <v>0</v>
          </cell>
        </row>
        <row r="319">
          <cell r="F319">
            <v>6772</v>
          </cell>
          <cell r="G319">
            <v>0</v>
          </cell>
          <cell r="H319">
            <v>6772</v>
          </cell>
          <cell r="I319">
            <v>0</v>
          </cell>
          <cell r="J319">
            <v>6772</v>
          </cell>
          <cell r="K319">
            <v>14691</v>
          </cell>
        </row>
        <row r="320">
          <cell r="F320">
            <v>6254</v>
          </cell>
          <cell r="G320">
            <v>0</v>
          </cell>
          <cell r="H320">
            <v>6254</v>
          </cell>
          <cell r="I320">
            <v>0</v>
          </cell>
          <cell r="J320">
            <v>6254</v>
          </cell>
          <cell r="K320">
            <v>0</v>
          </cell>
        </row>
        <row r="321">
          <cell r="F321">
            <v>0</v>
          </cell>
          <cell r="G321">
            <v>0</v>
          </cell>
          <cell r="H321">
            <v>0</v>
          </cell>
          <cell r="I321">
            <v>0</v>
          </cell>
          <cell r="J321">
            <v>0</v>
          </cell>
          <cell r="K321">
            <v>3973</v>
          </cell>
        </row>
        <row r="322">
          <cell r="F322">
            <v>0</v>
          </cell>
          <cell r="G322">
            <v>0</v>
          </cell>
          <cell r="H322">
            <v>0</v>
          </cell>
          <cell r="I322">
            <v>0</v>
          </cell>
          <cell r="J322">
            <v>0</v>
          </cell>
          <cell r="K322">
            <v>0</v>
          </cell>
        </row>
        <row r="323">
          <cell r="F323">
            <v>9543</v>
          </cell>
          <cell r="G323">
            <v>0</v>
          </cell>
          <cell r="H323">
            <v>9543</v>
          </cell>
          <cell r="I323">
            <v>0</v>
          </cell>
          <cell r="J323">
            <v>9543</v>
          </cell>
          <cell r="K323">
            <v>0</v>
          </cell>
        </row>
        <row r="324">
          <cell r="F324">
            <v>1083</v>
          </cell>
          <cell r="G324">
            <v>0</v>
          </cell>
          <cell r="H324">
            <v>1083</v>
          </cell>
          <cell r="I324">
            <v>0</v>
          </cell>
          <cell r="J324">
            <v>1083</v>
          </cell>
          <cell r="K324">
            <v>2351</v>
          </cell>
        </row>
        <row r="325">
          <cell r="F325">
            <v>1001</v>
          </cell>
          <cell r="G325">
            <v>0</v>
          </cell>
          <cell r="H325">
            <v>1001</v>
          </cell>
          <cell r="I325">
            <v>0</v>
          </cell>
          <cell r="J325">
            <v>1001</v>
          </cell>
          <cell r="K325">
            <v>0</v>
          </cell>
        </row>
        <row r="326">
          <cell r="F326">
            <v>650</v>
          </cell>
          <cell r="G326">
            <v>0</v>
          </cell>
          <cell r="H326">
            <v>650</v>
          </cell>
          <cell r="I326">
            <v>0</v>
          </cell>
          <cell r="J326">
            <v>650</v>
          </cell>
          <cell r="K326">
            <v>1998</v>
          </cell>
        </row>
        <row r="327">
          <cell r="F327">
            <v>4550</v>
          </cell>
          <cell r="G327">
            <v>0</v>
          </cell>
          <cell r="H327">
            <v>4550</v>
          </cell>
          <cell r="I327">
            <v>0</v>
          </cell>
          <cell r="J327">
            <v>4550</v>
          </cell>
          <cell r="K327">
            <v>4340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1000</v>
          </cell>
          <cell r="G330">
            <v>0</v>
          </cell>
          <cell r="H330">
            <v>1000</v>
          </cell>
          <cell r="I330">
            <v>0</v>
          </cell>
          <cell r="J330">
            <v>1000</v>
          </cell>
          <cell r="K330">
            <v>3000</v>
          </cell>
        </row>
        <row r="331">
          <cell r="F331">
            <v>108466</v>
          </cell>
          <cell r="G331">
            <v>0</v>
          </cell>
          <cell r="H331">
            <v>108466</v>
          </cell>
          <cell r="I331">
            <v>0</v>
          </cell>
          <cell r="J331">
            <v>108466</v>
          </cell>
          <cell r="K331">
            <v>64228</v>
          </cell>
        </row>
        <row r="333">
          <cell r="F333">
            <v>0</v>
          </cell>
          <cell r="G333">
            <v>0</v>
          </cell>
          <cell r="H333">
            <v>0</v>
          </cell>
          <cell r="I333">
            <v>0</v>
          </cell>
          <cell r="J333">
            <v>0</v>
          </cell>
          <cell r="K333">
            <v>0</v>
          </cell>
        </row>
        <row r="335">
          <cell r="F335">
            <v>290</v>
          </cell>
          <cell r="G335">
            <v>0</v>
          </cell>
          <cell r="H335">
            <v>290</v>
          </cell>
          <cell r="I335">
            <v>0</v>
          </cell>
          <cell r="J335">
            <v>290</v>
          </cell>
          <cell r="K335">
            <v>0</v>
          </cell>
        </row>
        <row r="336">
          <cell r="F336">
            <v>677</v>
          </cell>
          <cell r="G336">
            <v>0</v>
          </cell>
          <cell r="H336">
            <v>677</v>
          </cell>
          <cell r="I336">
            <v>0</v>
          </cell>
          <cell r="J336">
            <v>677</v>
          </cell>
          <cell r="K336">
            <v>122</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3596</v>
          </cell>
          <cell r="G340">
            <v>0</v>
          </cell>
          <cell r="H340">
            <v>3596</v>
          </cell>
          <cell r="I340">
            <v>0</v>
          </cell>
          <cell r="J340">
            <v>3596</v>
          </cell>
          <cell r="K340">
            <v>0</v>
          </cell>
        </row>
        <row r="341">
          <cell r="F341">
            <v>292</v>
          </cell>
          <cell r="G341">
            <v>0</v>
          </cell>
          <cell r="H341">
            <v>292</v>
          </cell>
          <cell r="I341">
            <v>0</v>
          </cell>
          <cell r="J341">
            <v>292</v>
          </cell>
          <cell r="K341">
            <v>0</v>
          </cell>
        </row>
        <row r="342">
          <cell r="F342">
            <v>290</v>
          </cell>
          <cell r="G342">
            <v>0</v>
          </cell>
          <cell r="H342">
            <v>290</v>
          </cell>
          <cell r="I342">
            <v>0</v>
          </cell>
          <cell r="J342">
            <v>290</v>
          </cell>
          <cell r="K342">
            <v>0</v>
          </cell>
        </row>
        <row r="343">
          <cell r="F343">
            <v>2433</v>
          </cell>
          <cell r="G343">
            <v>0</v>
          </cell>
          <cell r="H343">
            <v>2433</v>
          </cell>
          <cell r="I343">
            <v>0</v>
          </cell>
          <cell r="J343">
            <v>2433</v>
          </cell>
          <cell r="K343">
            <v>122</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1651</v>
          </cell>
          <cell r="G347">
            <v>0</v>
          </cell>
          <cell r="H347">
            <v>1651</v>
          </cell>
          <cell r="I347">
            <v>0</v>
          </cell>
          <cell r="J347">
            <v>1651</v>
          </cell>
          <cell r="K347">
            <v>0</v>
          </cell>
        </row>
        <row r="348">
          <cell r="F348">
            <v>0</v>
          </cell>
          <cell r="G348">
            <v>0</v>
          </cell>
          <cell r="H348">
            <v>0</v>
          </cell>
          <cell r="I348">
            <v>0</v>
          </cell>
          <cell r="J348">
            <v>0</v>
          </cell>
          <cell r="K348">
            <v>10264</v>
          </cell>
        </row>
        <row r="349">
          <cell r="F349">
            <v>1981</v>
          </cell>
          <cell r="G349">
            <v>0</v>
          </cell>
          <cell r="H349">
            <v>1981</v>
          </cell>
          <cell r="I349">
            <v>0</v>
          </cell>
          <cell r="J349">
            <v>1981</v>
          </cell>
          <cell r="K349">
            <v>0</v>
          </cell>
        </row>
        <row r="350">
          <cell r="F350">
            <v>290</v>
          </cell>
          <cell r="G350">
            <v>0</v>
          </cell>
          <cell r="H350">
            <v>290</v>
          </cell>
          <cell r="I350">
            <v>0</v>
          </cell>
          <cell r="J350">
            <v>290</v>
          </cell>
          <cell r="K350">
            <v>0</v>
          </cell>
        </row>
        <row r="351">
          <cell r="F351">
            <v>494</v>
          </cell>
          <cell r="G351">
            <v>0</v>
          </cell>
          <cell r="H351">
            <v>494</v>
          </cell>
          <cell r="I351">
            <v>0</v>
          </cell>
          <cell r="J351">
            <v>494</v>
          </cell>
          <cell r="K351">
            <v>122</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346</v>
          </cell>
        </row>
        <row r="355">
          <cell r="F355">
            <v>290</v>
          </cell>
          <cell r="G355">
            <v>0</v>
          </cell>
          <cell r="H355">
            <v>290</v>
          </cell>
          <cell r="I355">
            <v>0</v>
          </cell>
          <cell r="J355">
            <v>290</v>
          </cell>
          <cell r="K355">
            <v>0</v>
          </cell>
        </row>
        <row r="356">
          <cell r="F356">
            <v>0</v>
          </cell>
          <cell r="G356">
            <v>0</v>
          </cell>
          <cell r="H356">
            <v>0</v>
          </cell>
          <cell r="I356">
            <v>0</v>
          </cell>
          <cell r="J356">
            <v>0</v>
          </cell>
          <cell r="K356">
            <v>1540</v>
          </cell>
        </row>
        <row r="357">
          <cell r="F357">
            <v>2408</v>
          </cell>
          <cell r="G357">
            <v>0</v>
          </cell>
          <cell r="H357">
            <v>2408</v>
          </cell>
          <cell r="I357">
            <v>0</v>
          </cell>
          <cell r="J357">
            <v>2408</v>
          </cell>
          <cell r="K357">
            <v>0</v>
          </cell>
        </row>
        <row r="358">
          <cell r="F358">
            <v>325</v>
          </cell>
          <cell r="G358">
            <v>0</v>
          </cell>
          <cell r="H358">
            <v>325</v>
          </cell>
          <cell r="I358">
            <v>0</v>
          </cell>
          <cell r="J358">
            <v>325</v>
          </cell>
          <cell r="K358">
            <v>0</v>
          </cell>
        </row>
        <row r="359">
          <cell r="F359">
            <v>15017</v>
          </cell>
          <cell r="G359">
            <v>0</v>
          </cell>
          <cell r="H359">
            <v>15017</v>
          </cell>
          <cell r="I359">
            <v>0</v>
          </cell>
          <cell r="J359">
            <v>15017</v>
          </cell>
          <cell r="K359">
            <v>12516</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6">
          <cell r="F366">
            <v>9224</v>
          </cell>
          <cell r="G366">
            <v>0</v>
          </cell>
          <cell r="H366">
            <v>9224</v>
          </cell>
          <cell r="I366">
            <v>0</v>
          </cell>
          <cell r="J366">
            <v>9224</v>
          </cell>
          <cell r="K366">
            <v>12098</v>
          </cell>
        </row>
        <row r="367">
          <cell r="F367">
            <v>14584</v>
          </cell>
          <cell r="G367">
            <v>0</v>
          </cell>
          <cell r="H367">
            <v>14584</v>
          </cell>
          <cell r="I367">
            <v>0</v>
          </cell>
          <cell r="J367">
            <v>14584</v>
          </cell>
          <cell r="K367">
            <v>15600</v>
          </cell>
        </row>
        <row r="368">
          <cell r="F368">
            <v>11403</v>
          </cell>
          <cell r="G368">
            <v>0</v>
          </cell>
          <cell r="H368">
            <v>11403</v>
          </cell>
          <cell r="I368">
            <v>0</v>
          </cell>
          <cell r="J368">
            <v>11403</v>
          </cell>
          <cell r="K368">
            <v>12419</v>
          </cell>
        </row>
        <row r="369">
          <cell r="F369">
            <v>35211</v>
          </cell>
          <cell r="G369">
            <v>0</v>
          </cell>
          <cell r="H369">
            <v>35211</v>
          </cell>
          <cell r="I369">
            <v>0</v>
          </cell>
          <cell r="J369">
            <v>35211</v>
          </cell>
          <cell r="K369">
            <v>40117</v>
          </cell>
        </row>
        <row r="371">
          <cell r="F371">
            <v>0</v>
          </cell>
          <cell r="G371">
            <v>0</v>
          </cell>
          <cell r="H371">
            <v>0</v>
          </cell>
          <cell r="I371">
            <v>0</v>
          </cell>
          <cell r="J371">
            <v>0</v>
          </cell>
          <cell r="K371">
            <v>2619</v>
          </cell>
        </row>
        <row r="372">
          <cell r="F372">
            <v>0</v>
          </cell>
          <cell r="G372">
            <v>0</v>
          </cell>
          <cell r="H372">
            <v>0</v>
          </cell>
          <cell r="I372">
            <v>0</v>
          </cell>
          <cell r="J372">
            <v>0</v>
          </cell>
          <cell r="K372">
            <v>44219</v>
          </cell>
        </row>
        <row r="373">
          <cell r="F373">
            <v>0</v>
          </cell>
          <cell r="G373">
            <v>0</v>
          </cell>
          <cell r="H373">
            <v>0</v>
          </cell>
          <cell r="I373">
            <v>0</v>
          </cell>
          <cell r="J373">
            <v>0</v>
          </cell>
          <cell r="K373">
            <v>33426</v>
          </cell>
        </row>
        <row r="374">
          <cell r="F374">
            <v>0</v>
          </cell>
          <cell r="G374">
            <v>0</v>
          </cell>
          <cell r="H374">
            <v>0</v>
          </cell>
          <cell r="I374">
            <v>0</v>
          </cell>
          <cell r="J374">
            <v>0</v>
          </cell>
          <cell r="K374">
            <v>80264</v>
          </cell>
        </row>
        <row r="376">
          <cell r="F376">
            <v>0</v>
          </cell>
          <cell r="G376">
            <v>0</v>
          </cell>
          <cell r="H376">
            <v>0</v>
          </cell>
          <cell r="I376">
            <v>0</v>
          </cell>
          <cell r="J376">
            <v>0</v>
          </cell>
          <cell r="K376">
            <v>0</v>
          </cell>
        </row>
        <row r="378">
          <cell r="F378">
            <v>-120559</v>
          </cell>
          <cell r="G378">
            <v>0</v>
          </cell>
          <cell r="H378">
            <v>-120559</v>
          </cell>
          <cell r="I378">
            <v>0</v>
          </cell>
          <cell r="J378">
            <v>-120559</v>
          </cell>
          <cell r="K378">
            <v>-163488</v>
          </cell>
        </row>
        <row r="379">
          <cell r="F379">
            <v>-307823</v>
          </cell>
          <cell r="G379">
            <v>0</v>
          </cell>
          <cell r="H379">
            <v>-307823</v>
          </cell>
          <cell r="I379">
            <v>0</v>
          </cell>
          <cell r="J379">
            <v>-307823</v>
          </cell>
          <cell r="K379">
            <v>-290418</v>
          </cell>
        </row>
        <row r="380">
          <cell r="F380">
            <v>-199757</v>
          </cell>
          <cell r="G380">
            <v>0</v>
          </cell>
          <cell r="H380">
            <v>-199757</v>
          </cell>
          <cell r="I380">
            <v>0</v>
          </cell>
          <cell r="J380">
            <v>-199757</v>
          </cell>
          <cell r="K380">
            <v>-188412</v>
          </cell>
        </row>
        <row r="381">
          <cell r="F381">
            <v>0</v>
          </cell>
          <cell r="G381">
            <v>0</v>
          </cell>
          <cell r="H381">
            <v>0</v>
          </cell>
          <cell r="I381">
            <v>0</v>
          </cell>
          <cell r="J381">
            <v>0</v>
          </cell>
          <cell r="K381">
            <v>-154279</v>
          </cell>
        </row>
        <row r="382">
          <cell r="F382">
            <v>0</v>
          </cell>
          <cell r="G382">
            <v>0</v>
          </cell>
          <cell r="H382">
            <v>0</v>
          </cell>
          <cell r="I382">
            <v>0</v>
          </cell>
          <cell r="J382">
            <v>0</v>
          </cell>
          <cell r="K382">
            <v>-86392</v>
          </cell>
        </row>
        <row r="383">
          <cell r="F383">
            <v>-66288</v>
          </cell>
          <cell r="G383">
            <v>0</v>
          </cell>
          <cell r="H383">
            <v>-66288</v>
          </cell>
          <cell r="I383">
            <v>0</v>
          </cell>
          <cell r="J383">
            <v>-66288</v>
          </cell>
          <cell r="K383">
            <v>-62947</v>
          </cell>
        </row>
        <row r="384">
          <cell r="F384">
            <v>0</v>
          </cell>
          <cell r="G384">
            <v>0</v>
          </cell>
          <cell r="H384">
            <v>0</v>
          </cell>
          <cell r="I384">
            <v>0</v>
          </cell>
          <cell r="J384">
            <v>0</v>
          </cell>
          <cell r="K384">
            <v>-303767</v>
          </cell>
        </row>
        <row r="385">
          <cell r="F385">
            <v>38033</v>
          </cell>
          <cell r="G385">
            <v>0</v>
          </cell>
          <cell r="H385">
            <v>38033</v>
          </cell>
          <cell r="I385">
            <v>0</v>
          </cell>
          <cell r="J385">
            <v>38033</v>
          </cell>
          <cell r="K385">
            <v>-167242</v>
          </cell>
        </row>
        <row r="386">
          <cell r="F386">
            <v>-656394</v>
          </cell>
          <cell r="G386">
            <v>0</v>
          </cell>
          <cell r="H386">
            <v>-656394</v>
          </cell>
          <cell r="I386">
            <v>0</v>
          </cell>
          <cell r="J386">
            <v>-656394</v>
          </cell>
          <cell r="K386">
            <v>-1416945</v>
          </cell>
        </row>
        <row r="388">
          <cell r="F388">
            <v>5148</v>
          </cell>
          <cell r="G388">
            <v>0</v>
          </cell>
          <cell r="H388">
            <v>5148</v>
          </cell>
          <cell r="I388">
            <v>0</v>
          </cell>
          <cell r="J388">
            <v>5148</v>
          </cell>
          <cell r="K388">
            <v>-3721678</v>
          </cell>
        </row>
        <row r="389">
          <cell r="F389">
            <v>0</v>
          </cell>
          <cell r="G389">
            <v>0</v>
          </cell>
          <cell r="H389">
            <v>0</v>
          </cell>
          <cell r="I389">
            <v>0</v>
          </cell>
          <cell r="J389">
            <v>0</v>
          </cell>
          <cell r="K389">
            <v>0</v>
          </cell>
        </row>
        <row r="390">
          <cell r="F390">
            <v>-1777</v>
          </cell>
          <cell r="G390">
            <v>0</v>
          </cell>
          <cell r="H390">
            <v>-1777</v>
          </cell>
          <cell r="I390">
            <v>0</v>
          </cell>
          <cell r="J390">
            <v>-1777</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201758</v>
          </cell>
        </row>
        <row r="393">
          <cell r="F393">
            <v>-5559</v>
          </cell>
          <cell r="G393">
            <v>0</v>
          </cell>
          <cell r="H393">
            <v>-5559</v>
          </cell>
          <cell r="I393">
            <v>0</v>
          </cell>
          <cell r="J393">
            <v>-5559</v>
          </cell>
          <cell r="K393">
            <v>825</v>
          </cell>
        </row>
        <row r="394">
          <cell r="F394">
            <v>-2188</v>
          </cell>
          <cell r="G394">
            <v>0</v>
          </cell>
          <cell r="H394">
            <v>-2188</v>
          </cell>
          <cell r="I394">
            <v>0</v>
          </cell>
          <cell r="J394">
            <v>-2188</v>
          </cell>
          <cell r="K394">
            <v>-3519095</v>
          </cell>
        </row>
        <row r="396">
          <cell r="F396">
            <v>-2028966</v>
          </cell>
          <cell r="G396">
            <v>0</v>
          </cell>
          <cell r="H396">
            <v>-2028966</v>
          </cell>
          <cell r="I396">
            <v>0</v>
          </cell>
          <cell r="J396">
            <v>-2028966</v>
          </cell>
          <cell r="K396">
            <v>-1408747</v>
          </cell>
        </row>
        <row r="397">
          <cell r="F397">
            <v>-17</v>
          </cell>
          <cell r="G397">
            <v>0</v>
          </cell>
          <cell r="H397">
            <v>-17</v>
          </cell>
          <cell r="I397">
            <v>0</v>
          </cell>
          <cell r="J397">
            <v>-17</v>
          </cell>
          <cell r="K397">
            <v>0</v>
          </cell>
        </row>
        <row r="398">
          <cell r="F398">
            <v>-2028983</v>
          </cell>
          <cell r="G398">
            <v>0</v>
          </cell>
          <cell r="H398">
            <v>-2028983</v>
          </cell>
          <cell r="I398">
            <v>0</v>
          </cell>
          <cell r="J398">
            <v>-2028983</v>
          </cell>
          <cell r="K398">
            <v>-1408747</v>
          </cell>
        </row>
        <row r="400">
          <cell r="F400">
            <v>-53</v>
          </cell>
          <cell r="G400">
            <v>0</v>
          </cell>
          <cell r="H400">
            <v>-53</v>
          </cell>
          <cell r="I400">
            <v>0</v>
          </cell>
          <cell r="J400">
            <v>-53</v>
          </cell>
          <cell r="K400">
            <v>-302</v>
          </cell>
        </row>
        <row r="401">
          <cell r="F401">
            <v>9492</v>
          </cell>
          <cell r="G401">
            <v>0</v>
          </cell>
          <cell r="H401">
            <v>9492</v>
          </cell>
          <cell r="I401">
            <v>0</v>
          </cell>
          <cell r="J401">
            <v>9492</v>
          </cell>
          <cell r="K401">
            <v>-429</v>
          </cell>
        </row>
        <row r="402">
          <cell r="F402">
            <v>0</v>
          </cell>
          <cell r="G402">
            <v>0</v>
          </cell>
          <cell r="H402">
            <v>0</v>
          </cell>
          <cell r="I402">
            <v>0</v>
          </cell>
          <cell r="J402">
            <v>0</v>
          </cell>
          <cell r="K402">
            <v>-5038</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-219019</v>
          </cell>
          <cell r="G405">
            <v>0</v>
          </cell>
          <cell r="H405">
            <v>-219019</v>
          </cell>
          <cell r="I405">
            <v>0</v>
          </cell>
          <cell r="J405">
            <v>-219019</v>
          </cell>
          <cell r="K405">
            <v>0</v>
          </cell>
        </row>
        <row r="406">
          <cell r="F406">
            <v>-6658</v>
          </cell>
          <cell r="G406">
            <v>0</v>
          </cell>
          <cell r="H406">
            <v>-6658</v>
          </cell>
          <cell r="I406">
            <v>0</v>
          </cell>
          <cell r="J406">
            <v>-6658</v>
          </cell>
          <cell r="K406">
            <v>-256047</v>
          </cell>
        </row>
        <row r="407">
          <cell r="F407">
            <v>0</v>
          </cell>
          <cell r="G407">
            <v>0</v>
          </cell>
          <cell r="H407">
            <v>0</v>
          </cell>
          <cell r="I407">
            <v>0</v>
          </cell>
          <cell r="J407">
            <v>0</v>
          </cell>
          <cell r="K407">
            <v>0</v>
          </cell>
        </row>
        <row r="408">
          <cell r="F408">
            <v>0</v>
          </cell>
          <cell r="G408">
            <v>0</v>
          </cell>
          <cell r="H408">
            <v>0</v>
          </cell>
          <cell r="I408">
            <v>0</v>
          </cell>
          <cell r="J408">
            <v>0</v>
          </cell>
          <cell r="K408">
            <v>-1</v>
          </cell>
        </row>
        <row r="409">
          <cell r="F409">
            <v>-54</v>
          </cell>
          <cell r="G409">
            <v>0</v>
          </cell>
          <cell r="H409">
            <v>-54</v>
          </cell>
          <cell r="I409">
            <v>0</v>
          </cell>
          <cell r="J409">
            <v>-54</v>
          </cell>
          <cell r="K409">
            <v>-305</v>
          </cell>
        </row>
        <row r="410">
          <cell r="F410">
            <v>5900</v>
          </cell>
          <cell r="G410">
            <v>0</v>
          </cell>
          <cell r="H410">
            <v>5900</v>
          </cell>
          <cell r="I410">
            <v>0</v>
          </cell>
          <cell r="J410">
            <v>5900</v>
          </cell>
          <cell r="K410">
            <v>-652</v>
          </cell>
        </row>
        <row r="411">
          <cell r="F411">
            <v>0</v>
          </cell>
          <cell r="G411">
            <v>0</v>
          </cell>
          <cell r="H411">
            <v>0</v>
          </cell>
          <cell r="I411">
            <v>0</v>
          </cell>
          <cell r="J411">
            <v>0</v>
          </cell>
          <cell r="K411">
            <v>-6229</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-105520</v>
          </cell>
          <cell r="G414">
            <v>0</v>
          </cell>
          <cell r="H414">
            <v>-105520</v>
          </cell>
          <cell r="I414">
            <v>0</v>
          </cell>
          <cell r="J414">
            <v>-105520</v>
          </cell>
          <cell r="K414">
            <v>0</v>
          </cell>
        </row>
        <row r="415">
          <cell r="F415">
            <v>-1556</v>
          </cell>
          <cell r="G415">
            <v>0</v>
          </cell>
          <cell r="H415">
            <v>-1556</v>
          </cell>
          <cell r="I415">
            <v>0</v>
          </cell>
          <cell r="J415">
            <v>-1556</v>
          </cell>
          <cell r="K415">
            <v>-50553</v>
          </cell>
        </row>
        <row r="416">
          <cell r="F416">
            <v>0</v>
          </cell>
          <cell r="G416">
            <v>0</v>
          </cell>
          <cell r="H416">
            <v>0</v>
          </cell>
          <cell r="I416">
            <v>0</v>
          </cell>
          <cell r="J416">
            <v>0</v>
          </cell>
          <cell r="K416">
            <v>-38507</v>
          </cell>
        </row>
        <row r="417">
          <cell r="F417">
            <v>0</v>
          </cell>
          <cell r="G417">
            <v>0</v>
          </cell>
          <cell r="H417">
            <v>0</v>
          </cell>
          <cell r="I417">
            <v>0</v>
          </cell>
          <cell r="J417">
            <v>0</v>
          </cell>
          <cell r="K417">
            <v>-1</v>
          </cell>
        </row>
        <row r="418">
          <cell r="F418">
            <v>-38</v>
          </cell>
          <cell r="G418">
            <v>0</v>
          </cell>
          <cell r="H418">
            <v>-38</v>
          </cell>
          <cell r="I418">
            <v>0</v>
          </cell>
          <cell r="J418">
            <v>-38</v>
          </cell>
          <cell r="K418">
            <v>-216</v>
          </cell>
        </row>
        <row r="419">
          <cell r="F419">
            <v>2203</v>
          </cell>
          <cell r="G419">
            <v>0</v>
          </cell>
          <cell r="H419">
            <v>2203</v>
          </cell>
          <cell r="I419">
            <v>0</v>
          </cell>
          <cell r="J419">
            <v>2203</v>
          </cell>
          <cell r="K419">
            <v>-652</v>
          </cell>
        </row>
        <row r="420">
          <cell r="F420">
            <v>0</v>
          </cell>
          <cell r="G420">
            <v>0</v>
          </cell>
          <cell r="H420">
            <v>0</v>
          </cell>
          <cell r="I420">
            <v>0</v>
          </cell>
          <cell r="J420">
            <v>0</v>
          </cell>
          <cell r="K420">
            <v>-2599</v>
          </cell>
        </row>
        <row r="421">
          <cell r="F421">
            <v>0</v>
          </cell>
          <cell r="G421">
            <v>0</v>
          </cell>
          <cell r="H421">
            <v>0</v>
          </cell>
          <cell r="I421">
            <v>0</v>
          </cell>
          <cell r="J421">
            <v>0</v>
          </cell>
          <cell r="K421">
            <v>0</v>
          </cell>
        </row>
        <row r="422">
          <cell r="F422">
            <v>-235</v>
          </cell>
          <cell r="G422">
            <v>0</v>
          </cell>
          <cell r="H422">
            <v>-235</v>
          </cell>
          <cell r="I422">
            <v>0</v>
          </cell>
          <cell r="J422">
            <v>-235</v>
          </cell>
          <cell r="K422">
            <v>-355</v>
          </cell>
        </row>
        <row r="423">
          <cell r="F423">
            <v>-151324</v>
          </cell>
          <cell r="G423">
            <v>0</v>
          </cell>
          <cell r="H423">
            <v>-151324</v>
          </cell>
          <cell r="I423">
            <v>0</v>
          </cell>
          <cell r="J423">
            <v>-151324</v>
          </cell>
          <cell r="K423">
            <v>-13</v>
          </cell>
        </row>
        <row r="424">
          <cell r="F424">
            <v>0</v>
          </cell>
          <cell r="G424">
            <v>0</v>
          </cell>
          <cell r="H424">
            <v>0</v>
          </cell>
          <cell r="I424">
            <v>0</v>
          </cell>
          <cell r="J424">
            <v>0</v>
          </cell>
          <cell r="K424">
            <v>-18237</v>
          </cell>
        </row>
        <row r="425">
          <cell r="F425">
            <v>0</v>
          </cell>
          <cell r="G425">
            <v>0</v>
          </cell>
          <cell r="H425">
            <v>0</v>
          </cell>
          <cell r="I425">
            <v>0</v>
          </cell>
          <cell r="J425">
            <v>0</v>
          </cell>
          <cell r="K425">
            <v>-15069</v>
          </cell>
        </row>
        <row r="426">
          <cell r="F426">
            <v>-310</v>
          </cell>
          <cell r="G426">
            <v>0</v>
          </cell>
          <cell r="H426">
            <v>-310</v>
          </cell>
          <cell r="I426">
            <v>0</v>
          </cell>
          <cell r="J426">
            <v>-310</v>
          </cell>
          <cell r="K426">
            <v>0</v>
          </cell>
        </row>
        <row r="427">
          <cell r="F427">
            <v>0</v>
          </cell>
          <cell r="G427">
            <v>0</v>
          </cell>
          <cell r="H427">
            <v>0</v>
          </cell>
          <cell r="I427">
            <v>0</v>
          </cell>
          <cell r="J427">
            <v>0</v>
          </cell>
          <cell r="K427">
            <v>-2</v>
          </cell>
        </row>
        <row r="428">
          <cell r="F428">
            <v>-467172</v>
          </cell>
          <cell r="G428">
            <v>0</v>
          </cell>
          <cell r="H428">
            <v>-467172</v>
          </cell>
          <cell r="I428">
            <v>0</v>
          </cell>
          <cell r="J428">
            <v>-467172</v>
          </cell>
          <cell r="K428">
            <v>-395207</v>
          </cell>
        </row>
        <row r="430">
          <cell r="F430">
            <v>2229682</v>
          </cell>
          <cell r="G430">
            <v>0</v>
          </cell>
          <cell r="H430">
            <v>2229682</v>
          </cell>
          <cell r="I430">
            <v>0</v>
          </cell>
          <cell r="J430">
            <v>2229682</v>
          </cell>
          <cell r="K430">
            <v>593272</v>
          </cell>
        </row>
        <row r="431">
          <cell r="F431">
            <v>2229682</v>
          </cell>
          <cell r="G431">
            <v>0</v>
          </cell>
          <cell r="H431">
            <v>2229682</v>
          </cell>
          <cell r="I431">
            <v>0</v>
          </cell>
          <cell r="J431">
            <v>2229682</v>
          </cell>
          <cell r="K431">
            <v>593272</v>
          </cell>
        </row>
        <row r="433">
          <cell r="F433">
            <v>18209</v>
          </cell>
          <cell r="G433">
            <v>0</v>
          </cell>
          <cell r="H433">
            <v>18209</v>
          </cell>
          <cell r="I433">
            <v>0</v>
          </cell>
          <cell r="J433">
            <v>18209</v>
          </cell>
          <cell r="K433">
            <v>648271</v>
          </cell>
        </row>
        <row r="434">
          <cell r="F434">
            <v>0</v>
          </cell>
          <cell r="G434">
            <v>0</v>
          </cell>
          <cell r="H434">
            <v>0</v>
          </cell>
          <cell r="I434">
            <v>0</v>
          </cell>
          <cell r="J434">
            <v>0</v>
          </cell>
          <cell r="K434">
            <v>0</v>
          </cell>
        </row>
        <row r="435">
          <cell r="F435">
            <v>5780</v>
          </cell>
          <cell r="G435">
            <v>0</v>
          </cell>
          <cell r="H435">
            <v>5780</v>
          </cell>
          <cell r="I435">
            <v>0</v>
          </cell>
          <cell r="J435">
            <v>5780</v>
          </cell>
          <cell r="K435">
            <v>-196688</v>
          </cell>
        </row>
        <row r="436">
          <cell r="F436">
            <v>185</v>
          </cell>
          <cell r="G436">
            <v>0</v>
          </cell>
          <cell r="H436">
            <v>185</v>
          </cell>
          <cell r="I436">
            <v>0</v>
          </cell>
          <cell r="J436">
            <v>185</v>
          </cell>
          <cell r="K436">
            <v>-3544909</v>
          </cell>
        </row>
        <row r="437">
          <cell r="F437">
            <v>-8</v>
          </cell>
          <cell r="G437">
            <v>0</v>
          </cell>
          <cell r="H437">
            <v>-8</v>
          </cell>
          <cell r="I437">
            <v>0</v>
          </cell>
          <cell r="J437">
            <v>-8</v>
          </cell>
          <cell r="K437">
            <v>0</v>
          </cell>
        </row>
        <row r="438">
          <cell r="F438">
            <v>0</v>
          </cell>
          <cell r="G438">
            <v>0</v>
          </cell>
          <cell r="H438">
            <v>0</v>
          </cell>
          <cell r="I438">
            <v>0</v>
          </cell>
          <cell r="J438">
            <v>0</v>
          </cell>
          <cell r="K438">
            <v>0</v>
          </cell>
        </row>
        <row r="439">
          <cell r="F439">
            <v>53302</v>
          </cell>
          <cell r="G439">
            <v>0</v>
          </cell>
          <cell r="H439">
            <v>53302</v>
          </cell>
          <cell r="I439">
            <v>0</v>
          </cell>
          <cell r="J439">
            <v>53302</v>
          </cell>
          <cell r="K439">
            <v>-156975</v>
          </cell>
        </row>
        <row r="440">
          <cell r="F440">
            <v>0</v>
          </cell>
          <cell r="G440">
            <v>0</v>
          </cell>
          <cell r="H440">
            <v>0</v>
          </cell>
          <cell r="I440">
            <v>0</v>
          </cell>
          <cell r="J440">
            <v>0</v>
          </cell>
          <cell r="K440">
            <v>0</v>
          </cell>
        </row>
        <row r="441">
          <cell r="F441">
            <v>-28201</v>
          </cell>
          <cell r="G441">
            <v>0</v>
          </cell>
          <cell r="H441">
            <v>-28201</v>
          </cell>
          <cell r="I441">
            <v>0</v>
          </cell>
          <cell r="J441">
            <v>-28201</v>
          </cell>
          <cell r="K441">
            <v>50550</v>
          </cell>
        </row>
        <row r="442">
          <cell r="F442">
            <v>-2135</v>
          </cell>
          <cell r="G442">
            <v>0</v>
          </cell>
          <cell r="H442">
            <v>-2135</v>
          </cell>
          <cell r="I442">
            <v>0</v>
          </cell>
          <cell r="J442">
            <v>-2135</v>
          </cell>
          <cell r="K442">
            <v>27491</v>
          </cell>
        </row>
        <row r="443">
          <cell r="F443">
            <v>-5</v>
          </cell>
          <cell r="G443">
            <v>0</v>
          </cell>
          <cell r="H443">
            <v>-5</v>
          </cell>
          <cell r="I443">
            <v>0</v>
          </cell>
          <cell r="J443">
            <v>-5</v>
          </cell>
          <cell r="K443">
            <v>0</v>
          </cell>
        </row>
        <row r="444">
          <cell r="F444">
            <v>0</v>
          </cell>
          <cell r="G444">
            <v>0</v>
          </cell>
          <cell r="H444">
            <v>0</v>
          </cell>
          <cell r="I444">
            <v>0</v>
          </cell>
          <cell r="J444">
            <v>0</v>
          </cell>
          <cell r="K444">
            <v>0</v>
          </cell>
        </row>
        <row r="445">
          <cell r="F445">
            <v>-124432</v>
          </cell>
          <cell r="G445">
            <v>0</v>
          </cell>
          <cell r="H445">
            <v>-124432</v>
          </cell>
          <cell r="I445">
            <v>0</v>
          </cell>
          <cell r="J445">
            <v>-124432</v>
          </cell>
          <cell r="K445">
            <v>-796980</v>
          </cell>
        </row>
        <row r="446">
          <cell r="F446">
            <v>0</v>
          </cell>
          <cell r="G446">
            <v>0</v>
          </cell>
          <cell r="H446">
            <v>0</v>
          </cell>
          <cell r="I446">
            <v>0</v>
          </cell>
          <cell r="J446">
            <v>0</v>
          </cell>
          <cell r="K446">
            <v>0</v>
          </cell>
        </row>
        <row r="447">
          <cell r="F447">
            <v>321676</v>
          </cell>
          <cell r="G447">
            <v>0</v>
          </cell>
          <cell r="H447">
            <v>321676</v>
          </cell>
          <cell r="I447">
            <v>0</v>
          </cell>
          <cell r="J447">
            <v>321676</v>
          </cell>
          <cell r="K447">
            <v>378163</v>
          </cell>
        </row>
        <row r="448">
          <cell r="F448">
            <v>-4040</v>
          </cell>
          <cell r="G448">
            <v>0</v>
          </cell>
          <cell r="H448">
            <v>-4040</v>
          </cell>
          <cell r="I448">
            <v>0</v>
          </cell>
          <cell r="J448">
            <v>-4040</v>
          </cell>
          <cell r="K448">
            <v>-982942</v>
          </cell>
        </row>
        <row r="449">
          <cell r="F449">
            <v>801</v>
          </cell>
          <cell r="G449">
            <v>0</v>
          </cell>
          <cell r="H449">
            <v>801</v>
          </cell>
          <cell r="I449">
            <v>0</v>
          </cell>
          <cell r="J449">
            <v>801</v>
          </cell>
          <cell r="K449">
            <v>4313</v>
          </cell>
        </row>
        <row r="450">
          <cell r="F450">
            <v>-644954</v>
          </cell>
          <cell r="G450">
            <v>0</v>
          </cell>
          <cell r="H450">
            <v>-644954</v>
          </cell>
          <cell r="I450">
            <v>0</v>
          </cell>
          <cell r="J450">
            <v>-644954</v>
          </cell>
          <cell r="K450">
            <v>89104</v>
          </cell>
        </row>
        <row r="451">
          <cell r="F451">
            <v>0</v>
          </cell>
          <cell r="G451">
            <v>0</v>
          </cell>
          <cell r="H451">
            <v>0</v>
          </cell>
          <cell r="I451">
            <v>0</v>
          </cell>
          <cell r="J451">
            <v>0</v>
          </cell>
          <cell r="K451">
            <v>0</v>
          </cell>
        </row>
        <row r="452">
          <cell r="F452">
            <v>3100698</v>
          </cell>
          <cell r="G452">
            <v>0</v>
          </cell>
          <cell r="H452">
            <v>3100698</v>
          </cell>
          <cell r="I452">
            <v>0</v>
          </cell>
          <cell r="J452">
            <v>3100698</v>
          </cell>
          <cell r="K452">
            <v>-45509</v>
          </cell>
        </row>
        <row r="453">
          <cell r="F453">
            <v>-55788</v>
          </cell>
          <cell r="G453">
            <v>0</v>
          </cell>
          <cell r="H453">
            <v>-55788</v>
          </cell>
          <cell r="I453">
            <v>0</v>
          </cell>
          <cell r="J453">
            <v>-55788</v>
          </cell>
          <cell r="K453">
            <v>99552</v>
          </cell>
        </row>
        <row r="454">
          <cell r="F454">
            <v>5487</v>
          </cell>
          <cell r="G454">
            <v>0</v>
          </cell>
          <cell r="H454">
            <v>5487</v>
          </cell>
          <cell r="I454">
            <v>0</v>
          </cell>
          <cell r="J454">
            <v>5487</v>
          </cell>
          <cell r="K454">
            <v>-563</v>
          </cell>
        </row>
        <row r="455">
          <cell r="F455">
            <v>-63728</v>
          </cell>
          <cell r="G455">
            <v>0</v>
          </cell>
          <cell r="H455">
            <v>-63728</v>
          </cell>
          <cell r="I455">
            <v>0</v>
          </cell>
          <cell r="J455">
            <v>-63728</v>
          </cell>
          <cell r="K455">
            <v>-404137</v>
          </cell>
        </row>
        <row r="456">
          <cell r="F456">
            <v>0</v>
          </cell>
          <cell r="G456">
            <v>0</v>
          </cell>
          <cell r="H456">
            <v>0</v>
          </cell>
          <cell r="I456">
            <v>0</v>
          </cell>
          <cell r="J456">
            <v>0</v>
          </cell>
          <cell r="K456">
            <v>0</v>
          </cell>
        </row>
        <row r="457">
          <cell r="F457">
            <v>217049</v>
          </cell>
          <cell r="G457">
            <v>0</v>
          </cell>
          <cell r="H457">
            <v>217049</v>
          </cell>
          <cell r="I457">
            <v>0</v>
          </cell>
          <cell r="J457">
            <v>217049</v>
          </cell>
          <cell r="K457">
            <v>131713</v>
          </cell>
        </row>
        <row r="458">
          <cell r="F458">
            <v>-1896</v>
          </cell>
          <cell r="G458">
            <v>0</v>
          </cell>
          <cell r="H458">
            <v>-1896</v>
          </cell>
          <cell r="I458">
            <v>0</v>
          </cell>
          <cell r="J458">
            <v>-1896</v>
          </cell>
          <cell r="K458">
            <v>-2991422</v>
          </cell>
        </row>
        <row r="459">
          <cell r="F459">
            <v>-881</v>
          </cell>
          <cell r="G459">
            <v>0</v>
          </cell>
          <cell r="H459">
            <v>-881</v>
          </cell>
          <cell r="I459">
            <v>0</v>
          </cell>
          <cell r="J459">
            <v>-881</v>
          </cell>
          <cell r="K459">
            <v>-4584</v>
          </cell>
        </row>
        <row r="460">
          <cell r="F460">
            <v>-459986</v>
          </cell>
          <cell r="G460">
            <v>0</v>
          </cell>
          <cell r="H460">
            <v>-459986</v>
          </cell>
          <cell r="I460">
            <v>0</v>
          </cell>
          <cell r="J460">
            <v>-459986</v>
          </cell>
          <cell r="K460">
            <v>339</v>
          </cell>
        </row>
        <row r="461">
          <cell r="F461">
            <v>0</v>
          </cell>
          <cell r="G461">
            <v>0</v>
          </cell>
          <cell r="H461">
            <v>0</v>
          </cell>
          <cell r="I461">
            <v>0</v>
          </cell>
          <cell r="J461">
            <v>0</v>
          </cell>
          <cell r="K461">
            <v>0</v>
          </cell>
        </row>
        <row r="462">
          <cell r="F462">
            <v>2004932</v>
          </cell>
          <cell r="G462">
            <v>0</v>
          </cell>
          <cell r="H462">
            <v>2004932</v>
          </cell>
          <cell r="I462">
            <v>0</v>
          </cell>
          <cell r="J462">
            <v>2004932</v>
          </cell>
          <cell r="K462">
            <v>-140</v>
          </cell>
        </row>
        <row r="463">
          <cell r="F463">
            <v>-45679</v>
          </cell>
          <cell r="G463">
            <v>0</v>
          </cell>
          <cell r="H463">
            <v>-45679</v>
          </cell>
          <cell r="I463">
            <v>0</v>
          </cell>
          <cell r="J463">
            <v>-45679</v>
          </cell>
          <cell r="K463">
            <v>1069</v>
          </cell>
        </row>
        <row r="464">
          <cell r="F464">
            <v>-5922</v>
          </cell>
          <cell r="G464">
            <v>0</v>
          </cell>
          <cell r="H464">
            <v>-5922</v>
          </cell>
          <cell r="I464">
            <v>0</v>
          </cell>
          <cell r="J464">
            <v>-5922</v>
          </cell>
          <cell r="K464">
            <v>-3</v>
          </cell>
        </row>
        <row r="465">
          <cell r="F465">
            <v>4290464</v>
          </cell>
          <cell r="G465">
            <v>0</v>
          </cell>
          <cell r="H465">
            <v>4290464</v>
          </cell>
          <cell r="I465">
            <v>0</v>
          </cell>
          <cell r="J465">
            <v>4290464</v>
          </cell>
          <cell r="K465">
            <v>-7694287</v>
          </cell>
        </row>
        <row r="467">
          <cell r="F467">
            <v>419708</v>
          </cell>
          <cell r="G467">
            <v>0</v>
          </cell>
          <cell r="H467">
            <v>419708</v>
          </cell>
          <cell r="I467">
            <v>0</v>
          </cell>
          <cell r="J467">
            <v>419708</v>
          </cell>
          <cell r="K467">
            <v>419007</v>
          </cell>
        </row>
        <row r="468">
          <cell r="F468">
            <v>67153</v>
          </cell>
          <cell r="G468">
            <v>0</v>
          </cell>
          <cell r="H468">
            <v>67153</v>
          </cell>
          <cell r="I468">
            <v>0</v>
          </cell>
          <cell r="J468">
            <v>67153</v>
          </cell>
          <cell r="K468">
            <v>0</v>
          </cell>
        </row>
        <row r="469">
          <cell r="F469">
            <v>662515</v>
          </cell>
          <cell r="G469">
            <v>0</v>
          </cell>
          <cell r="H469">
            <v>662515</v>
          </cell>
          <cell r="I469">
            <v>0</v>
          </cell>
          <cell r="J469">
            <v>662515</v>
          </cell>
          <cell r="K469">
            <v>541934</v>
          </cell>
        </row>
        <row r="470">
          <cell r="F470">
            <v>106002</v>
          </cell>
          <cell r="G470">
            <v>0</v>
          </cell>
          <cell r="H470">
            <v>106002</v>
          </cell>
          <cell r="I470">
            <v>0</v>
          </cell>
          <cell r="J470">
            <v>106002</v>
          </cell>
          <cell r="K470">
            <v>0</v>
          </cell>
        </row>
        <row r="471">
          <cell r="F471">
            <v>517929</v>
          </cell>
          <cell r="G471">
            <v>0</v>
          </cell>
          <cell r="H471">
            <v>517929</v>
          </cell>
          <cell r="I471">
            <v>0</v>
          </cell>
          <cell r="J471">
            <v>517929</v>
          </cell>
          <cell r="K471">
            <v>432331</v>
          </cell>
        </row>
        <row r="472">
          <cell r="F472">
            <v>82868</v>
          </cell>
          <cell r="G472">
            <v>0</v>
          </cell>
          <cell r="H472">
            <v>82868</v>
          </cell>
          <cell r="I472">
            <v>0</v>
          </cell>
          <cell r="J472">
            <v>82868</v>
          </cell>
          <cell r="K472">
            <v>0</v>
          </cell>
        </row>
        <row r="473">
          <cell r="F473">
            <v>1856175</v>
          </cell>
          <cell r="G473">
            <v>0</v>
          </cell>
          <cell r="H473">
            <v>1856175</v>
          </cell>
          <cell r="I473">
            <v>0</v>
          </cell>
          <cell r="J473">
            <v>1856175</v>
          </cell>
          <cell r="K473">
            <v>1393272</v>
          </cell>
        </row>
        <row r="475">
          <cell r="F475">
            <v>54350</v>
          </cell>
          <cell r="G475">
            <v>0</v>
          </cell>
          <cell r="H475">
            <v>54350</v>
          </cell>
          <cell r="I475">
            <v>0</v>
          </cell>
          <cell r="J475">
            <v>54350</v>
          </cell>
          <cell r="K475">
            <v>54594</v>
          </cell>
        </row>
        <row r="476">
          <cell r="F476">
            <v>85724</v>
          </cell>
          <cell r="G476">
            <v>0</v>
          </cell>
          <cell r="H476">
            <v>85724</v>
          </cell>
          <cell r="I476">
            <v>0</v>
          </cell>
          <cell r="J476">
            <v>85724</v>
          </cell>
          <cell r="K476">
            <v>70605</v>
          </cell>
        </row>
        <row r="477">
          <cell r="F477">
            <v>66725</v>
          </cell>
          <cell r="G477">
            <v>0</v>
          </cell>
          <cell r="H477">
            <v>66725</v>
          </cell>
          <cell r="I477">
            <v>0</v>
          </cell>
          <cell r="J477">
            <v>66725</v>
          </cell>
          <cell r="K477">
            <v>56322</v>
          </cell>
        </row>
        <row r="478">
          <cell r="F478">
            <v>206799</v>
          </cell>
          <cell r="G478">
            <v>0</v>
          </cell>
          <cell r="H478">
            <v>206799</v>
          </cell>
          <cell r="I478">
            <v>0</v>
          </cell>
          <cell r="J478">
            <v>206799</v>
          </cell>
          <cell r="K478">
            <v>181521</v>
          </cell>
        </row>
        <row r="479">
          <cell r="F479">
            <v>0</v>
          </cell>
          <cell r="G479">
            <v>0</v>
          </cell>
          <cell r="H479">
            <v>0</v>
          </cell>
          <cell r="I479">
            <v>0</v>
          </cell>
          <cell r="J479">
            <v>0</v>
          </cell>
          <cell r="K479">
            <v>11121952</v>
          </cell>
        </row>
      </sheetData>
      <sheetData sheetId="38" refreshError="1"/>
      <sheetData sheetId="3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December 06"/>
      <sheetName val="November 06"/>
      <sheetName val="I- INV CO"/>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S GLOBAL"/>
      <sheetName val="I-CAP"/>
      <sheetName val="IGI FINEX"/>
      <sheetName val="HABIB METRO"/>
      <sheetName val="AL HABIBCM"/>
      <sheetName val="BASIC"/>
      <sheetName val="CURRENT BALANCE"/>
      <sheetName val="O-B"/>
      <sheetName val="ACC LIST"/>
    </sheetNames>
    <sheetDataSet>
      <sheetData sheetId="0" refreshError="1"/>
      <sheetData sheetId="1" refreshError="1"/>
      <sheetData sheetId="2" refreshError="1"/>
      <sheetData sheetId="3" refreshError="1"/>
      <sheetData sheetId="4" refreshError="1"/>
      <sheetData sheetId="5" refreshError="1"/>
      <sheetData sheetId="6">
        <row r="1">
          <cell r="A1">
            <v>1</v>
          </cell>
          <cell r="B1">
            <v>2</v>
          </cell>
          <cell r="C1">
            <v>3</v>
          </cell>
          <cell r="D1">
            <v>4</v>
          </cell>
        </row>
        <row r="2">
          <cell r="B2">
            <v>0</v>
          </cell>
          <cell r="C2" t="e">
            <v>#N/A</v>
          </cell>
        </row>
        <row r="3">
          <cell r="A3" t="str">
            <v>SCRIP</v>
          </cell>
          <cell r="B3" t="str">
            <v>CURRENT BALANCE</v>
          </cell>
        </row>
        <row r="5">
          <cell r="B5" t="str">
            <v>NO OF SHARES</v>
          </cell>
          <cell r="C5" t="str">
            <v>AMOUNT</v>
          </cell>
          <cell r="D5" t="str">
            <v>MACPU</v>
          </cell>
        </row>
        <row r="6">
          <cell r="A6" t="str">
            <v>AACIL</v>
          </cell>
          <cell r="B6">
            <v>0</v>
          </cell>
          <cell r="C6">
            <v>0</v>
          </cell>
          <cell r="D6" t="e">
            <v>#DIV/0!</v>
          </cell>
        </row>
        <row r="7">
          <cell r="A7" t="str">
            <v>ABL</v>
          </cell>
          <cell r="B7">
            <v>0</v>
          </cell>
          <cell r="C7">
            <v>0</v>
          </cell>
          <cell r="D7" t="e">
            <v>#DIV/0!</v>
          </cell>
        </row>
        <row r="8">
          <cell r="A8" t="str">
            <v>AHBL</v>
          </cell>
          <cell r="B8">
            <v>0</v>
          </cell>
          <cell r="C8">
            <v>0</v>
          </cell>
          <cell r="D8" t="e">
            <v>#DIV/0!</v>
          </cell>
        </row>
        <row r="9">
          <cell r="A9" t="str">
            <v>AHL</v>
          </cell>
          <cell r="B9">
            <v>0</v>
          </cell>
          <cell r="C9">
            <v>0</v>
          </cell>
          <cell r="D9" t="e">
            <v>#DIV/0!</v>
          </cell>
        </row>
        <row r="10">
          <cell r="A10" t="str">
            <v>AHSL</v>
          </cell>
          <cell r="B10">
            <v>0</v>
          </cell>
          <cell r="C10">
            <v>0</v>
          </cell>
          <cell r="D10" t="e">
            <v>#DIV/0!</v>
          </cell>
        </row>
        <row r="11">
          <cell r="A11" t="str">
            <v>AICL</v>
          </cell>
          <cell r="B11">
            <v>0</v>
          </cell>
          <cell r="C11">
            <v>2155780.59</v>
          </cell>
          <cell r="D11" t="e">
            <v>#DIV/0!</v>
          </cell>
        </row>
        <row r="12">
          <cell r="A12" t="str">
            <v>AKBL</v>
          </cell>
          <cell r="B12">
            <v>0</v>
          </cell>
          <cell r="C12">
            <v>0</v>
          </cell>
          <cell r="D12" t="e">
            <v>#DIV/0!</v>
          </cell>
        </row>
        <row r="13">
          <cell r="A13" t="str">
            <v>ANL</v>
          </cell>
          <cell r="B13">
            <v>0</v>
          </cell>
          <cell r="C13">
            <v>0</v>
          </cell>
          <cell r="D13" t="e">
            <v>#DIV/0!</v>
          </cell>
        </row>
        <row r="14">
          <cell r="A14" t="str">
            <v>APL</v>
          </cell>
          <cell r="B14">
            <v>0</v>
          </cell>
          <cell r="C14">
            <v>0</v>
          </cell>
          <cell r="D14" t="e">
            <v>#DIV/0!</v>
          </cell>
        </row>
        <row r="15">
          <cell r="A15" t="str">
            <v>ATRL</v>
          </cell>
          <cell r="B15">
            <v>0</v>
          </cell>
          <cell r="C15">
            <v>0</v>
          </cell>
          <cell r="D15" t="e">
            <v>#DIV/0!</v>
          </cell>
        </row>
        <row r="16">
          <cell r="A16" t="str">
            <v>BAFL</v>
          </cell>
          <cell r="B16">
            <v>587790</v>
          </cell>
          <cell r="C16">
            <v>6201184.5</v>
          </cell>
          <cell r="D16">
            <v>10.55</v>
          </cell>
        </row>
        <row r="17">
          <cell r="A17" t="str">
            <v>BAHL</v>
          </cell>
          <cell r="B17">
            <v>0</v>
          </cell>
          <cell r="C17">
            <v>0</v>
          </cell>
          <cell r="D17" t="e">
            <v>#DIV/0!</v>
          </cell>
        </row>
        <row r="18">
          <cell r="A18" t="str">
            <v>BIPL</v>
          </cell>
          <cell r="B18">
            <v>0</v>
          </cell>
          <cell r="C18">
            <v>0</v>
          </cell>
          <cell r="D18" t="e">
            <v>#DIV/0!</v>
          </cell>
        </row>
        <row r="19">
          <cell r="A19" t="str">
            <v>BOC</v>
          </cell>
          <cell r="B19">
            <v>0</v>
          </cell>
          <cell r="C19">
            <v>0</v>
          </cell>
          <cell r="D19" t="e">
            <v>#DIV/0!</v>
          </cell>
        </row>
        <row r="20">
          <cell r="A20" t="str">
            <v>BOP</v>
          </cell>
          <cell r="B20">
            <v>0</v>
          </cell>
          <cell r="C20">
            <v>0</v>
          </cell>
          <cell r="D20" t="e">
            <v>#DIV/0!</v>
          </cell>
        </row>
        <row r="21">
          <cell r="A21" t="str">
            <v>BOSI</v>
          </cell>
          <cell r="B21">
            <v>0</v>
          </cell>
          <cell r="C21">
            <v>0</v>
          </cell>
          <cell r="D21" t="e">
            <v>#DIV/0!</v>
          </cell>
        </row>
        <row r="22">
          <cell r="A22" t="str">
            <v>CSAP</v>
          </cell>
          <cell r="B22">
            <v>0</v>
          </cell>
          <cell r="C22">
            <v>0</v>
          </cell>
          <cell r="D22" t="e">
            <v>#DIV/0!</v>
          </cell>
        </row>
        <row r="23">
          <cell r="A23" t="str">
            <v>DCL</v>
          </cell>
          <cell r="B23">
            <v>0</v>
          </cell>
          <cell r="C23">
            <v>0</v>
          </cell>
          <cell r="D23" t="e">
            <v>#DIV/0!</v>
          </cell>
        </row>
        <row r="24">
          <cell r="A24" t="str">
            <v>DGKC</v>
          </cell>
          <cell r="B24">
            <v>14500</v>
          </cell>
          <cell r="C24">
            <v>290028.67</v>
          </cell>
          <cell r="D24">
            <v>20.001977241379308</v>
          </cell>
        </row>
        <row r="25">
          <cell r="A25" t="str">
            <v>DLL</v>
          </cell>
          <cell r="B25">
            <v>0</v>
          </cell>
          <cell r="C25">
            <v>0</v>
          </cell>
          <cell r="D25" t="e">
            <v>#DIV/0!</v>
          </cell>
        </row>
        <row r="26">
          <cell r="A26" t="str">
            <v>DOL</v>
          </cell>
          <cell r="B26">
            <v>4000000</v>
          </cell>
          <cell r="C26">
            <v>30160000</v>
          </cell>
          <cell r="D26">
            <v>7.54</v>
          </cell>
        </row>
        <row r="27">
          <cell r="A27" t="str">
            <v>DSFL</v>
          </cell>
          <cell r="B27">
            <v>0</v>
          </cell>
          <cell r="C27">
            <v>0</v>
          </cell>
          <cell r="D27" t="e">
            <v>#DIV/0!</v>
          </cell>
        </row>
        <row r="28">
          <cell r="A28" t="str">
            <v>DSIL</v>
          </cell>
          <cell r="B28">
            <v>0</v>
          </cell>
          <cell r="C28">
            <v>0</v>
          </cell>
          <cell r="D28" t="e">
            <v>#DIV/0!</v>
          </cell>
        </row>
        <row r="29">
          <cell r="A29" t="str">
            <v>DSL</v>
          </cell>
          <cell r="B29">
            <v>0</v>
          </cell>
          <cell r="C29">
            <v>0</v>
          </cell>
          <cell r="D29" t="e">
            <v>#DIV/0!</v>
          </cell>
        </row>
        <row r="30">
          <cell r="A30" t="str">
            <v>EFUG</v>
          </cell>
          <cell r="B30">
            <v>0</v>
          </cell>
          <cell r="C30">
            <v>0</v>
          </cell>
          <cell r="D30" t="e">
            <v>#DIV/0!</v>
          </cell>
        </row>
        <row r="31">
          <cell r="A31" t="str">
            <v>ENGRO</v>
          </cell>
          <cell r="B31">
            <v>30000</v>
          </cell>
          <cell r="C31">
            <v>4115167.09</v>
          </cell>
          <cell r="D31">
            <v>137.17223633333333</v>
          </cell>
        </row>
        <row r="32">
          <cell r="A32" t="str">
            <v>ETNL</v>
          </cell>
          <cell r="B32">
            <v>0</v>
          </cell>
          <cell r="C32">
            <v>0</v>
          </cell>
          <cell r="D32" t="e">
            <v>#DIV/0!</v>
          </cell>
        </row>
        <row r="33">
          <cell r="A33" t="str">
            <v>FABL</v>
          </cell>
          <cell r="B33">
            <v>0</v>
          </cell>
          <cell r="C33">
            <v>0</v>
          </cell>
          <cell r="D33" t="e">
            <v>#DIV/0!</v>
          </cell>
        </row>
        <row r="34">
          <cell r="A34" t="str">
            <v>FCCL</v>
          </cell>
          <cell r="B34">
            <v>0</v>
          </cell>
          <cell r="C34">
            <v>0</v>
          </cell>
          <cell r="D34" t="e">
            <v>#DIV/0!</v>
          </cell>
        </row>
        <row r="35">
          <cell r="A35" t="str">
            <v>FFBL</v>
          </cell>
          <cell r="B35">
            <v>0</v>
          </cell>
          <cell r="C35">
            <v>0</v>
          </cell>
          <cell r="D35" t="e">
            <v>#DIV/0!</v>
          </cell>
        </row>
        <row r="36">
          <cell r="A36" t="str">
            <v>FFC</v>
          </cell>
          <cell r="B36">
            <v>110000</v>
          </cell>
          <cell r="C36">
            <v>10118686.440000001</v>
          </cell>
          <cell r="D36">
            <v>91.988058545454564</v>
          </cell>
        </row>
        <row r="37">
          <cell r="A37" t="str">
            <v>FNEL</v>
          </cell>
          <cell r="B37">
            <v>0</v>
          </cell>
          <cell r="C37">
            <v>0</v>
          </cell>
          <cell r="D37" t="e">
            <v>#DIV/0!</v>
          </cell>
        </row>
        <row r="38">
          <cell r="A38" t="str">
            <v>HBL</v>
          </cell>
          <cell r="B38">
            <v>15000</v>
          </cell>
          <cell r="C38">
            <v>1334027.46</v>
          </cell>
          <cell r="D38">
            <v>88.935164</v>
          </cell>
        </row>
        <row r="39">
          <cell r="A39" t="str">
            <v>HCAR</v>
          </cell>
          <cell r="B39">
            <v>0</v>
          </cell>
          <cell r="C39">
            <v>0</v>
          </cell>
          <cell r="D39" t="e">
            <v>#DIV/0!</v>
          </cell>
        </row>
        <row r="40">
          <cell r="A40" t="str">
            <v>HIRAT</v>
          </cell>
          <cell r="B40">
            <v>0</v>
          </cell>
          <cell r="C40">
            <v>0</v>
          </cell>
          <cell r="D40" t="e">
            <v>#DIV/0!</v>
          </cell>
        </row>
        <row r="41">
          <cell r="A41" t="str">
            <v>HUBC</v>
          </cell>
          <cell r="B41">
            <v>7500</v>
          </cell>
          <cell r="C41">
            <v>190874.84249999924</v>
          </cell>
          <cell r="D41">
            <v>25.4499789999999</v>
          </cell>
        </row>
        <row r="42">
          <cell r="A42" t="str">
            <v>IBFL</v>
          </cell>
          <cell r="B42">
            <v>0</v>
          </cell>
          <cell r="C42">
            <v>0</v>
          </cell>
          <cell r="D42" t="e">
            <v>#DIV/0!</v>
          </cell>
        </row>
        <row r="43">
          <cell r="A43" t="str">
            <v>ICI</v>
          </cell>
          <cell r="B43">
            <v>0</v>
          </cell>
          <cell r="C43">
            <v>0</v>
          </cell>
          <cell r="D43" t="e">
            <v>#DIV/0!</v>
          </cell>
        </row>
        <row r="44">
          <cell r="A44" t="str">
            <v>IFSL</v>
          </cell>
          <cell r="B44">
            <v>0</v>
          </cell>
          <cell r="C44">
            <v>0</v>
          </cell>
          <cell r="D44" t="e">
            <v>#DIV/0!</v>
          </cell>
        </row>
        <row r="45">
          <cell r="A45" t="str">
            <v>INDU</v>
          </cell>
          <cell r="B45">
            <v>0</v>
          </cell>
          <cell r="C45">
            <v>0</v>
          </cell>
          <cell r="D45" t="e">
            <v>#DIV/0!</v>
          </cell>
        </row>
        <row r="46">
          <cell r="A46" t="str">
            <v>JOVC</v>
          </cell>
          <cell r="B46">
            <v>0</v>
          </cell>
          <cell r="C46">
            <v>0</v>
          </cell>
          <cell r="D46" t="e">
            <v>#DIV/0!</v>
          </cell>
        </row>
        <row r="47">
          <cell r="A47" t="str">
            <v>JSBL</v>
          </cell>
          <cell r="B47">
            <v>0</v>
          </cell>
          <cell r="C47">
            <v>0</v>
          </cell>
          <cell r="D47" t="e">
            <v>#DIV/0!</v>
          </cell>
        </row>
        <row r="48">
          <cell r="A48" t="str">
            <v>JSCL</v>
          </cell>
          <cell r="B48">
            <v>158820</v>
          </cell>
          <cell r="C48">
            <v>3683035.8000000003</v>
          </cell>
          <cell r="D48">
            <v>23.19</v>
          </cell>
        </row>
        <row r="49">
          <cell r="A49" t="str">
            <v>JSIL</v>
          </cell>
          <cell r="B49">
            <v>0</v>
          </cell>
          <cell r="C49">
            <v>0</v>
          </cell>
          <cell r="D49" t="e">
            <v>#DIV/0!</v>
          </cell>
        </row>
        <row r="50">
          <cell r="A50" t="str">
            <v>KAPCO</v>
          </cell>
          <cell r="B50">
            <v>0</v>
          </cell>
          <cell r="C50">
            <v>0</v>
          </cell>
          <cell r="D50" t="e">
            <v>#DIV/0!</v>
          </cell>
        </row>
        <row r="51">
          <cell r="A51" t="str">
            <v>KASBB</v>
          </cell>
          <cell r="B51">
            <v>0</v>
          </cell>
          <cell r="C51">
            <v>0</v>
          </cell>
          <cell r="D51" t="e">
            <v>#DIV/0!</v>
          </cell>
        </row>
        <row r="52">
          <cell r="A52" t="str">
            <v>KTML</v>
          </cell>
          <cell r="B52">
            <v>0</v>
          </cell>
          <cell r="C52">
            <v>0</v>
          </cell>
          <cell r="D52" t="e">
            <v>#DIV/0!</v>
          </cell>
        </row>
        <row r="53">
          <cell r="A53" t="str">
            <v>LUCK</v>
          </cell>
          <cell r="B53">
            <v>0</v>
          </cell>
          <cell r="C53">
            <v>0</v>
          </cell>
          <cell r="D53" t="e">
            <v>#DIV/0!</v>
          </cell>
        </row>
        <row r="54">
          <cell r="A54" t="str">
            <v>MARI</v>
          </cell>
          <cell r="B54">
            <v>0</v>
          </cell>
          <cell r="C54">
            <v>0</v>
          </cell>
          <cell r="D54" t="e">
            <v>#DIV/0!</v>
          </cell>
        </row>
        <row r="55">
          <cell r="A55" t="str">
            <v>MCB</v>
          </cell>
          <cell r="B55">
            <v>0</v>
          </cell>
          <cell r="C55">
            <v>0</v>
          </cell>
          <cell r="D55" t="e">
            <v>#DIV/0!</v>
          </cell>
        </row>
        <row r="56">
          <cell r="A56" t="str">
            <v>MEBL</v>
          </cell>
          <cell r="B56">
            <v>0</v>
          </cell>
          <cell r="C56">
            <v>0</v>
          </cell>
          <cell r="D56" t="e">
            <v>#DIV/0!</v>
          </cell>
        </row>
        <row r="57">
          <cell r="A57" t="str">
            <v>MLCF</v>
          </cell>
          <cell r="B57">
            <v>0</v>
          </cell>
          <cell r="C57">
            <v>0</v>
          </cell>
          <cell r="D57" t="e">
            <v>#DIV/0!</v>
          </cell>
        </row>
        <row r="58">
          <cell r="A58" t="str">
            <v>NBP</v>
          </cell>
          <cell r="B58">
            <v>0</v>
          </cell>
          <cell r="C58">
            <v>0</v>
          </cell>
          <cell r="D58" t="e">
            <v>#DIV/0!</v>
          </cell>
        </row>
        <row r="59">
          <cell r="A59" t="str">
            <v>NCL</v>
          </cell>
          <cell r="B59">
            <v>0</v>
          </cell>
          <cell r="C59">
            <v>0</v>
          </cell>
          <cell r="D59" t="e">
            <v>#DIV/0!</v>
          </cell>
        </row>
        <row r="60">
          <cell r="A60" t="str">
            <v>NETSOL</v>
          </cell>
          <cell r="B60">
            <v>0</v>
          </cell>
          <cell r="C60">
            <v>0</v>
          </cell>
          <cell r="D60" t="e">
            <v>#DIV/0!</v>
          </cell>
        </row>
        <row r="61">
          <cell r="A61" t="str">
            <v>NIB</v>
          </cell>
          <cell r="B61">
            <v>0</v>
          </cell>
          <cell r="C61">
            <v>0</v>
          </cell>
          <cell r="D61" t="e">
            <v>#DIV/0!</v>
          </cell>
        </row>
        <row r="62">
          <cell r="A62" t="str">
            <v>NML</v>
          </cell>
          <cell r="B62">
            <v>0</v>
          </cell>
          <cell r="C62">
            <v>0</v>
          </cell>
          <cell r="D62" t="e">
            <v>#DIV/0!</v>
          </cell>
        </row>
        <row r="63">
          <cell r="A63" t="str">
            <v>NRL</v>
          </cell>
          <cell r="B63">
            <v>0</v>
          </cell>
          <cell r="C63">
            <v>0</v>
          </cell>
          <cell r="D63" t="e">
            <v>#DIV/0!</v>
          </cell>
        </row>
        <row r="64">
          <cell r="A64" t="str">
            <v>OGDC</v>
          </cell>
          <cell r="B64">
            <v>80000</v>
          </cell>
          <cell r="C64">
            <v>4625224.500861356</v>
          </cell>
          <cell r="D64">
            <v>57.815306260766953</v>
          </cell>
        </row>
        <row r="65">
          <cell r="A65" t="str">
            <v>OLPL</v>
          </cell>
          <cell r="B65">
            <v>0</v>
          </cell>
          <cell r="C65">
            <v>0</v>
          </cell>
          <cell r="D65" t="e">
            <v>#DIV/0!</v>
          </cell>
        </row>
        <row r="66">
          <cell r="A66" t="str">
            <v>PACE</v>
          </cell>
          <cell r="B66">
            <v>0</v>
          </cell>
          <cell r="C66">
            <v>0</v>
          </cell>
          <cell r="D66" t="e">
            <v>#DIV/0!</v>
          </cell>
        </row>
        <row r="67">
          <cell r="A67" t="str">
            <v>PAEL</v>
          </cell>
          <cell r="B67">
            <v>59250</v>
          </cell>
          <cell r="C67">
            <v>1445274.1968118341</v>
          </cell>
          <cell r="D67">
            <v>24.392813448300998</v>
          </cell>
        </row>
        <row r="68">
          <cell r="A68" t="str">
            <v>PAKRI</v>
          </cell>
          <cell r="B68">
            <v>0</v>
          </cell>
          <cell r="C68">
            <v>0</v>
          </cell>
          <cell r="D68" t="e">
            <v>#DIV/0!</v>
          </cell>
        </row>
        <row r="69">
          <cell r="A69" t="str">
            <v>PASL</v>
          </cell>
          <cell r="B69">
            <v>0</v>
          </cell>
          <cell r="C69">
            <v>0</v>
          </cell>
          <cell r="D69" t="e">
            <v>#DIV/0!</v>
          </cell>
        </row>
        <row r="70">
          <cell r="A70" t="str">
            <v>PCCL</v>
          </cell>
          <cell r="B70">
            <v>0</v>
          </cell>
          <cell r="C70">
            <v>0</v>
          </cell>
          <cell r="D70" t="e">
            <v>#DIV/0!</v>
          </cell>
        </row>
        <row r="71">
          <cell r="A71" t="str">
            <v>PGF</v>
          </cell>
          <cell r="B71">
            <v>0</v>
          </cell>
          <cell r="C71">
            <v>0</v>
          </cell>
          <cell r="D71" t="e">
            <v>#DIV/0!</v>
          </cell>
        </row>
        <row r="72">
          <cell r="A72" t="str">
            <v>PICT</v>
          </cell>
          <cell r="B72">
            <v>0</v>
          </cell>
          <cell r="C72">
            <v>0</v>
          </cell>
          <cell r="D72" t="e">
            <v>#DIV/0!</v>
          </cell>
        </row>
        <row r="73">
          <cell r="A73" t="str">
            <v>PIOC</v>
          </cell>
          <cell r="B73">
            <v>0</v>
          </cell>
          <cell r="C73">
            <v>0</v>
          </cell>
          <cell r="D73" t="e">
            <v>#DIV/0!</v>
          </cell>
        </row>
        <row r="74">
          <cell r="A74" t="str">
            <v>PKGS</v>
          </cell>
          <cell r="B74">
            <v>0</v>
          </cell>
          <cell r="C74">
            <v>0</v>
          </cell>
          <cell r="D74" t="e">
            <v>#DIV/0!</v>
          </cell>
        </row>
        <row r="75">
          <cell r="A75" t="str">
            <v>POL</v>
          </cell>
          <cell r="B75">
            <v>15000</v>
          </cell>
          <cell r="C75">
            <v>2726873.8999999501</v>
          </cell>
          <cell r="D75">
            <v>181.79159333333001</v>
          </cell>
        </row>
        <row r="76">
          <cell r="A76" t="str">
            <v>PPL</v>
          </cell>
          <cell r="B76">
            <v>0</v>
          </cell>
          <cell r="C76">
            <v>0</v>
          </cell>
          <cell r="D76" t="e">
            <v>#DIV/0!</v>
          </cell>
        </row>
        <row r="77">
          <cell r="A77" t="str">
            <v>PPTA</v>
          </cell>
          <cell r="B77">
            <v>0</v>
          </cell>
          <cell r="C77">
            <v>0</v>
          </cell>
          <cell r="D77" t="e">
            <v>#DIV/0!</v>
          </cell>
        </row>
        <row r="78">
          <cell r="A78" t="str">
            <v>PRL</v>
          </cell>
          <cell r="B78">
            <v>0</v>
          </cell>
          <cell r="C78">
            <v>0</v>
          </cell>
          <cell r="D78" t="e">
            <v>#DIV/0!</v>
          </cell>
        </row>
        <row r="79">
          <cell r="A79" t="str">
            <v>PSO</v>
          </cell>
          <cell r="B79">
            <v>25000</v>
          </cell>
          <cell r="C79">
            <v>5269496.87</v>
          </cell>
          <cell r="D79">
            <v>210.77987480000002</v>
          </cell>
        </row>
        <row r="80">
          <cell r="A80" t="str">
            <v>PTC</v>
          </cell>
          <cell r="B80">
            <v>0</v>
          </cell>
          <cell r="C80">
            <v>0</v>
          </cell>
          <cell r="D80" t="e">
            <v>#DIV/0!</v>
          </cell>
        </row>
        <row r="81">
          <cell r="A81" t="str">
            <v>SEARL</v>
          </cell>
          <cell r="B81">
            <v>0</v>
          </cell>
          <cell r="C81">
            <v>0</v>
          </cell>
          <cell r="D81" t="e">
            <v>#DIV/0!</v>
          </cell>
        </row>
        <row r="82">
          <cell r="A82" t="str">
            <v>SNBL</v>
          </cell>
          <cell r="B82">
            <v>0</v>
          </cell>
          <cell r="C82">
            <v>0</v>
          </cell>
          <cell r="D82" t="e">
            <v>#DIV/0!</v>
          </cell>
        </row>
        <row r="83">
          <cell r="A83" t="str">
            <v>SNGP</v>
          </cell>
          <cell r="B83">
            <v>0</v>
          </cell>
          <cell r="C83">
            <v>0</v>
          </cell>
          <cell r="D83" t="e">
            <v>#DIV/0!</v>
          </cell>
        </row>
        <row r="84">
          <cell r="A84" t="str">
            <v>SPCB</v>
          </cell>
          <cell r="B84">
            <v>0</v>
          </cell>
          <cell r="C84">
            <v>0</v>
          </cell>
          <cell r="D84" t="e">
            <v>#DIV/0!</v>
          </cell>
        </row>
        <row r="85">
          <cell r="A85" t="str">
            <v>SPL</v>
          </cell>
          <cell r="B85">
            <v>0</v>
          </cell>
          <cell r="C85">
            <v>0</v>
          </cell>
          <cell r="D85" t="e">
            <v>#DIV/0!</v>
          </cell>
        </row>
        <row r="86">
          <cell r="A86" t="str">
            <v>SSGC</v>
          </cell>
          <cell r="B86">
            <v>0</v>
          </cell>
          <cell r="C86">
            <v>0</v>
          </cell>
          <cell r="D86" t="e">
            <v>#DIV/0!</v>
          </cell>
        </row>
        <row r="87">
          <cell r="A87" t="str">
            <v>TELE</v>
          </cell>
          <cell r="B87">
            <v>0</v>
          </cell>
          <cell r="C87">
            <v>0</v>
          </cell>
          <cell r="D87" t="e">
            <v>#DIV/0!</v>
          </cell>
        </row>
        <row r="88">
          <cell r="A88" t="str">
            <v>THALL</v>
          </cell>
          <cell r="B88">
            <v>0</v>
          </cell>
          <cell r="C88">
            <v>0</v>
          </cell>
          <cell r="D88" t="e">
            <v>#DIV/0!</v>
          </cell>
        </row>
        <row r="89">
          <cell r="A89" t="str">
            <v>THCCL</v>
          </cell>
          <cell r="B89">
            <v>0</v>
          </cell>
          <cell r="C89">
            <v>0</v>
          </cell>
          <cell r="D89" t="e">
            <v>#DIV/0!</v>
          </cell>
        </row>
        <row r="90">
          <cell r="A90" t="str">
            <v>TRG</v>
          </cell>
          <cell r="B90">
            <v>0</v>
          </cell>
          <cell r="C90">
            <v>0</v>
          </cell>
          <cell r="D90" t="e">
            <v>#DIV/0!</v>
          </cell>
        </row>
        <row r="91">
          <cell r="A91" t="str">
            <v>TRIPF</v>
          </cell>
          <cell r="B91">
            <v>0</v>
          </cell>
          <cell r="C91">
            <v>0</v>
          </cell>
          <cell r="D91" t="e">
            <v>#DIV/0!</v>
          </cell>
        </row>
        <row r="92">
          <cell r="A92" t="str">
            <v>UBL</v>
          </cell>
          <cell r="B92">
            <v>15000</v>
          </cell>
          <cell r="C92">
            <v>623771.9</v>
          </cell>
          <cell r="D92">
            <v>41.584793333333337</v>
          </cell>
        </row>
        <row r="93">
          <cell r="A93" t="str">
            <v>WTL</v>
          </cell>
          <cell r="B93">
            <v>0</v>
          </cell>
          <cell r="C93">
            <v>0</v>
          </cell>
          <cell r="D93" t="e">
            <v>#DIV/0!</v>
          </cell>
        </row>
        <row r="94">
          <cell r="A94" t="str">
            <v>ZTL</v>
          </cell>
          <cell r="B94">
            <v>301</v>
          </cell>
          <cell r="C94">
            <v>629.61</v>
          </cell>
          <cell r="D94">
            <v>2.0917275747508306</v>
          </cell>
        </row>
        <row r="95">
          <cell r="A95" t="str">
            <v>ATFF</v>
          </cell>
          <cell r="B95">
            <v>0</v>
          </cell>
          <cell r="C95">
            <v>0</v>
          </cell>
          <cell r="D95" t="e">
            <v>#DIV/0!</v>
          </cell>
        </row>
        <row r="96">
          <cell r="A96" t="str">
            <v>FDMF</v>
          </cell>
          <cell r="B96">
            <v>0</v>
          </cell>
          <cell r="C96">
            <v>0</v>
          </cell>
          <cell r="D96" t="e">
            <v>#DIV/0!</v>
          </cell>
        </row>
        <row r="97">
          <cell r="A97" t="str">
            <v>GASF</v>
          </cell>
          <cell r="B97">
            <v>0</v>
          </cell>
          <cell r="C97">
            <v>0</v>
          </cell>
          <cell r="D97" t="e">
            <v>#DIV/0!</v>
          </cell>
        </row>
        <row r="98">
          <cell r="A98" t="str">
            <v>JSVFL</v>
          </cell>
          <cell r="B98">
            <v>0</v>
          </cell>
          <cell r="C98">
            <v>0</v>
          </cell>
          <cell r="D98" t="e">
            <v>#DIV/0!</v>
          </cell>
        </row>
        <row r="99">
          <cell r="A99" t="str">
            <v>MBF</v>
          </cell>
          <cell r="B99">
            <v>0</v>
          </cell>
          <cell r="C99">
            <v>0</v>
          </cell>
          <cell r="D99" t="e">
            <v>#DIV/0!</v>
          </cell>
        </row>
        <row r="100">
          <cell r="A100" t="str">
            <v>PPFL</v>
          </cell>
          <cell r="B100">
            <v>0</v>
          </cell>
          <cell r="C100">
            <v>0</v>
          </cell>
          <cell r="D100" t="e">
            <v>#DIV/0!</v>
          </cell>
        </row>
        <row r="101">
          <cell r="A101" t="str">
            <v>PIF</v>
          </cell>
          <cell r="B101">
            <v>0</v>
          </cell>
          <cell r="C101">
            <v>0</v>
          </cell>
          <cell r="D101" t="e">
            <v>#DIV/0!</v>
          </cell>
        </row>
        <row r="102">
          <cell r="A102" t="str">
            <v>SFWF</v>
          </cell>
          <cell r="B102">
            <v>3421765</v>
          </cell>
          <cell r="C102">
            <v>26518234.069987934</v>
          </cell>
          <cell r="D102">
            <v>7.7498700436727637</v>
          </cell>
        </row>
        <row r="103">
          <cell r="A103" t="str">
            <v>UTPLCF</v>
          </cell>
          <cell r="B103">
            <v>0</v>
          </cell>
          <cell r="C103">
            <v>0</v>
          </cell>
          <cell r="D103" t="e">
            <v>#DIV/0!</v>
          </cell>
        </row>
        <row r="104">
          <cell r="A104" t="str">
            <v>JSGF</v>
          </cell>
          <cell r="B104">
            <v>0</v>
          </cell>
          <cell r="C104">
            <v>0</v>
          </cell>
          <cell r="D104" t="e">
            <v>#DIV/0!</v>
          </cell>
        </row>
        <row r="105">
          <cell r="B105">
            <v>8539926</v>
          </cell>
          <cell r="C105">
            <v>99458290.440161079</v>
          </cell>
        </row>
        <row r="106">
          <cell r="A106" t="str">
            <v>CHECK</v>
          </cell>
          <cell r="B106">
            <v>8539926</v>
          </cell>
          <cell r="C106" t="e">
            <v>#N/A</v>
          </cell>
        </row>
        <row r="107">
          <cell r="A107" t="str">
            <v>DIFF.</v>
          </cell>
          <cell r="B107">
            <v>0</v>
          </cell>
          <cell r="C107" t="e">
            <v>#N/A</v>
          </cell>
        </row>
      </sheetData>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3"/>
      <sheetName val="I-B"/>
      <sheetName val="I-BR"/>
      <sheetName val="FA Coadi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dger Detail"/>
      <sheetName val="Macro1"/>
      <sheetName val="CFR-5"/>
      <sheetName val="Links"/>
      <sheetName val="Rate Input"/>
      <sheetName val="Profit Worksheet"/>
      <sheetName val="Sheet2"/>
      <sheetName val="Ledger_Detail"/>
      <sheetName val="Rate_Input"/>
      <sheetName val="Profit_Worksheet"/>
      <sheetName val="Ledger_Detail1"/>
      <sheetName val="Rate_Input1"/>
      <sheetName val="Profit_Worksheet1"/>
      <sheetName val="BS Summary &amp; What-ifs Charts"/>
      <sheetName val="Income Summary &amp; What-if Charts"/>
      <sheetName val="Main"/>
      <sheetName val="statacc"/>
      <sheetName val="IPPS"/>
      <sheetName val="Summary"/>
      <sheetName val="mapping"/>
    </sheetNames>
    <sheetDataSet>
      <sheetData sheetId="0"/>
      <sheetData sheetId="1">
        <row r="137">
          <cell r="A137"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Macro1"/>
      <sheetName val="Sheet3"/>
      <sheetName val="CFR-5"/>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A-C CODE &amp; NAME"/>
      <sheetName val="Data-922"/>
      <sheetName val="December 06"/>
      <sheetName val="November 0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TABLES"/>
      <sheetName val="Sheet1"/>
      <sheetName val="Ranges"/>
      <sheetName val="Sheet4"/>
      <sheetName val="BS-OVS"/>
      <sheetName val="Market Rates"/>
      <sheetName val="HIRING SUMM"/>
      <sheetName val="Sheet3"/>
      <sheetName val="Data-922"/>
      <sheetName val="A-C CODE &amp; NAME"/>
      <sheetName val="December 06"/>
      <sheetName val="November 06"/>
      <sheetName val="Rate Input"/>
      <sheetName val="Individual MM"/>
      <sheetName val="VLKP 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
      <sheetName val="Equity Securities "/>
      <sheetName val="TFC impairement "/>
      <sheetName val="Resatatement calculation "/>
      <sheetName val="Provisioning Issues 1"/>
      <sheetName val="Musharika Provisioning Issues 1"/>
      <sheetName val="Musharika Provisioning Issues 2"/>
      <sheetName val="Musharika and morabaha finance "/>
      <sheetName val="Rentals Provision "/>
      <sheetName val="T-Debts"/>
      <sheetName val="S-Rental"/>
      <sheetName val="N-Debts"/>
      <sheetName val="TB"/>
      <sheetName val="Sheet1"/>
      <sheetName val="Entry"/>
      <sheetName val="Taxation refundable "/>
      <sheetName val="Investment Property "/>
      <sheetName val="Ban Profit "/>
      <sheetName val="Bank Profit "/>
      <sheetName val="Tickmarks"/>
      <sheetName val="Discussion"/>
      <sheetName val="Sec"/>
      <sheetName val="last year T-Debts"/>
      <sheetName val="Movement Shedule"/>
    </sheetNames>
    <sheetDataSet>
      <sheetData sheetId="0"/>
      <sheetData sheetId="1">
        <row r="27">
          <cell r="G27">
            <v>-95122648.322876647</v>
          </cell>
        </row>
      </sheetData>
      <sheetData sheetId="2">
        <row r="12">
          <cell r="K12">
            <v>9166250</v>
          </cell>
        </row>
      </sheetData>
      <sheetData sheetId="3"/>
      <sheetData sheetId="4"/>
      <sheetData sheetId="5"/>
      <sheetData sheetId="6">
        <row r="23">
          <cell r="I23">
            <v>43983273</v>
          </cell>
        </row>
      </sheetData>
      <sheetData sheetId="7"/>
      <sheetData sheetId="8">
        <row r="17">
          <cell r="K17">
            <v>960764</v>
          </cell>
        </row>
      </sheetData>
      <sheetData sheetId="9"/>
      <sheetData sheetId="10">
        <row r="125">
          <cell r="GK125">
            <v>-178879711</v>
          </cell>
        </row>
      </sheetData>
      <sheetData sheetId="11">
        <row r="113">
          <cell r="GJ113">
            <v>32841768</v>
          </cell>
        </row>
      </sheetData>
      <sheetData sheetId="12"/>
      <sheetData sheetId="13"/>
      <sheetData sheetId="14"/>
      <sheetData sheetId="15">
        <row r="37">
          <cell r="O37">
            <v>8633850.129999999</v>
          </cell>
        </row>
      </sheetData>
      <sheetData sheetId="16">
        <row r="18">
          <cell r="O18">
            <v>10359617.449999999</v>
          </cell>
        </row>
      </sheetData>
      <sheetData sheetId="17"/>
      <sheetData sheetId="18"/>
      <sheetData sheetId="19"/>
      <sheetData sheetId="20"/>
      <sheetData sheetId="21"/>
      <sheetData sheetId="22"/>
      <sheetData sheetId="2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Rates"/>
      <sheetName val="TRADING-AFS"/>
      <sheetName val="Limits"/>
      <sheetName val="BS-OVS"/>
      <sheetName val="Implied Rate"/>
      <sheetName val="Rate Input"/>
      <sheetName val="TABLES"/>
      <sheetName val="Lookups"/>
      <sheetName val="Market Rates"/>
      <sheetName val="BS-DOM"/>
      <sheetName val="recon-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Investments"/>
      <sheetName val="CE-10th-June-06"/>
      <sheetName val="P&amp;L &amp; Notes"/>
      <sheetName val="Iron Curtain Method"/>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 HFT Investments"/>
      <sheetName val="Capital Charge - Summary"/>
      <sheetName val="Variance - Summary"/>
      <sheetName val="Variance - General Market Risk"/>
      <sheetName val="Variance - Equity"/>
      <sheetName val="Variance - FX Spot"/>
      <sheetName val="Variance - USD"/>
      <sheetName val="Variance - GBP"/>
      <sheetName val="T Bills"/>
      <sheetName val="MM Mark To Market"/>
      <sheetName val="PIBs"/>
      <sheetName val="IRS"/>
      <sheetName val="TFCs"/>
      <sheetName val="Disallowances"/>
      <sheetName val="Specific Risk"/>
      <sheetName val="Equity"/>
      <sheetName val="FX"/>
      <sheetName val="Other Currencies"/>
      <sheetName val="AED"/>
      <sheetName val="AED - MCR"/>
      <sheetName val="Euro"/>
      <sheetName val="EURO - MCR"/>
      <sheetName val="USD"/>
      <sheetName val="USD - MCR "/>
      <sheetName val="GBP "/>
      <sheetName val="GBP - MCR"/>
      <sheetName val="JPY"/>
      <sheetName val="JPY - MCR"/>
      <sheetName val="FX Options"/>
      <sheetName val="Disallowance Template"/>
      <sheetName val="Tables"/>
      <sheetName val="IRR-summary"/>
      <sheetName val="IRR-SCH"/>
      <sheetName val="IRR-GCH-MM PKR"/>
      <sheetName val="IRR-GCH-MM USD"/>
      <sheetName val="IRR-GCH-MM GBP"/>
      <sheetName val="IRR-GCH-MM AED"/>
      <sheetName val="IRR-GCH-DM"/>
      <sheetName val="IRR-EQT"/>
      <sheetName val="IRR-FE"/>
      <sheetName val="IRR-OPT"/>
      <sheetName val="USDD - MCR "/>
      <sheetName val="AAED  - MCR"/>
      <sheetName val="AAAED   - MCR"/>
      <sheetName val="AAAAED   - MCR"/>
      <sheetName val="AAAAAED   - MCR"/>
      <sheetName val="AAAAAAED   - MCR"/>
      <sheetName val="AAED   - MCR"/>
      <sheetName val="Lookups"/>
      <sheetName val="Updated  Rates"/>
      <sheetName val="OUTSTANDING FX-SWAP"/>
      <sheetName val="BS-OVS"/>
      <sheetName val="Implied Rate"/>
      <sheetName val="29-30"/>
      <sheetName val="Sheet2"/>
      <sheetName val="Fwd-conts"/>
      <sheetName val="Notes1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F-b_1200"/>
      <sheetName val="Ttl-data"/>
      <sheetName val="Cash &amp; bank"/>
      <sheetName val="betas-barra-march"/>
      <sheetName val="Analytics Summary"/>
      <sheetName val="Asset Verification"/>
      <sheetName val="Feuil2"/>
      <sheetName val="@NAT-Fin (Financial summary)"/>
      <sheetName val="n"/>
      <sheetName val="q"/>
      <sheetName val="Links"/>
      <sheetName val="concentrate+rawmateri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Non Funded"/>
      <sheetName val="IBG-Non Funded"/>
      <sheetName val="Retail"/>
      <sheetName val="Investments"/>
      <sheetName val="IBG-Funded"/>
      <sheetName val="FI-Funded"/>
      <sheetName val="Cash Balances &amp; Placements"/>
      <sheetName val="Lookups"/>
      <sheetName val="FX"/>
      <sheetName val="Implied Rate"/>
      <sheetName val="TABLES"/>
      <sheetName val="Updated  Rates"/>
      <sheetName val="Market Rates"/>
      <sheetName val="DD110"/>
      <sheetName val="FEb"/>
      <sheetName val="BS-OVS"/>
      <sheetName val="Variance - General Market Risk"/>
      <sheetName val="Variance - Equity"/>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Lookups"/>
      <sheetName val="Ranges"/>
    </sheetNames>
    <sheetDataSet>
      <sheetData sheetId="0" refreshError="1"/>
      <sheetData sheetId="1" refreshError="1"/>
      <sheetData sheetId="2" refreshError="1"/>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S-OVS"/>
      <sheetName val="Implied Rate"/>
      <sheetName val="I-BR"/>
      <sheetName val="Market Rates"/>
      <sheetName val="Updated  Rates"/>
      <sheetName val="FX"/>
      <sheetName val="TABLES"/>
      <sheetName val="Data-922"/>
      <sheetName val="Strat. Portfolio"/>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put"/>
      <sheetName val="Results"/>
      <sheetName val="Check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Notes1_5"/>
    </sheetNames>
    <sheetDataSet>
      <sheetData sheetId="0">
        <row r="346">
          <cell r="C346" t="str">
            <v>Standardised Approach</v>
          </cell>
        </row>
        <row r="347">
          <cell r="C347" t="str">
            <v>Alternative Standardised Approach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RO"/>
      <sheetName val="Appr Security-wise for CEO"/>
      <sheetName val="for Siddiqui Sahib A"/>
      <sheetName val="for Siddiqui Sahib B"/>
      <sheetName val="for Siddiqui Sahib C"/>
      <sheetName val="All Before Del"/>
      <sheetName val="Appr Aug-Dec01"/>
      <sheetName val="Prvnth Analysis"/>
      <sheetName val="statac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 7 (2)"/>
      <sheetName val="Currency-expo"/>
      <sheetName val="Income"/>
      <sheetName val="Expenses"/>
      <sheetName val="A"/>
      <sheetName val="Assets 2002"/>
      <sheetName val="Liabiliteis 2002"/>
      <sheetName val="Sheet1 "/>
      <sheetName val="Sheet2 (3)"/>
      <sheetName val="Notes1-5"/>
      <sheetName val="Note 9.7-9.8 (2)"/>
      <sheetName val="Note 12(3)"/>
      <sheetName val="Chart2"/>
      <sheetName val="TaxWDVJul-Dec02"/>
      <sheetName val="AUDITADJUST (2)"/>
      <sheetName val="AUDITADJUST"/>
      <sheetName val="EFFECT"/>
      <sheetName val="P&amp;L 2002"/>
      <sheetName val="Sheet1 (3)"/>
      <sheetName val="NEWAD"/>
      <sheetName val="SBP-Staggering"/>
      <sheetName val="Assets (3)"/>
      <sheetName val="Liabiliteis (2)"/>
      <sheetName val="Computa.Tax"/>
      <sheetName val="Balance Sheet"/>
      <sheetName val="p&amp;l"/>
      <sheetName val="CashFlow"/>
      <sheetName val="Statement of Ch"/>
      <sheetName val="Notes1-5 OLD"/>
      <sheetName val="Note 3-6"/>
      <sheetName val="Note6"/>
      <sheetName val="Note 7"/>
      <sheetName val="Sheet10"/>
      <sheetName val="Sheet9"/>
      <sheetName val="Note"/>
      <sheetName val="Note6-8.2"/>
      <sheetName val="Note 9.6-9.9"/>
      <sheetName val="Notes10-10.4.2"/>
      <sheetName val="10.5-11.3"/>
      <sheetName val="Note 12 "/>
      <sheetName val="Note16-21.1"/>
      <sheetName val="Note22-23"/>
      <sheetName val="Notes24-26.1"/>
      <sheetName val="Computa.Tax (2)"/>
      <sheetName val="Notes33-34"/>
      <sheetName val="Notes35-36"/>
      <sheetName val="Notes37"/>
      <sheetName val="Notes38-42.1 (2)"/>
      <sheetName val="Com.TaxJul-Dec01"/>
      <sheetName val="Sheet8"/>
      <sheetName val="D Tax2002"/>
      <sheetName val="WKGJul-Dec01"/>
      <sheetName val="Guarantee"/>
      <sheetName val="reginal"/>
      <sheetName val="pinex"/>
      <sheetName val="Annexure (3)"/>
      <sheetName val="Notes42.2-44"/>
      <sheetName val="Note 45"/>
      <sheetName val="Annexure"/>
      <sheetName val="affair"/>
      <sheetName val="inc-exp"/>
      <sheetName val="YieldAd"/>
      <sheetName val="YieldAd-net"/>
      <sheetName val="MaturLiabili"/>
      <sheetName val="MaturiAssets"/>
      <sheetName val="Sheet1 (4)"/>
      <sheetName val="YielDeposit"/>
      <sheetName val="Sheet1"/>
      <sheetName val="summary (3)"/>
      <sheetName val="Sheet2"/>
      <sheetName val="Sheet3"/>
      <sheetName val="Notes(New)39-40"/>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sheetData sheetId="95"/>
      <sheetData sheetId="96"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RV"/>
      <sheetName val="PIBrevrepo"/>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sheetName val="sale"/>
      <sheetName val="others"/>
      <sheetName val="INCOME 2004"/>
      <sheetName val="PUR&amp;SAL"/>
      <sheetName val="INCOME_2004"/>
      <sheetName val="recn"/>
      <sheetName val="AL905"/>
      <sheetName val="Deferred Liner"/>
      <sheetName val="Note 6- 11"/>
      <sheetName val="IE-DEC-06-DOM"/>
      <sheetName val="AL-DEC-06-DOM"/>
      <sheetName val="P&amp;L Commentary"/>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 val="PL Wk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 val="Lookup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FEb"/>
      <sheetName val="Sheet4"/>
      <sheetName val="Macro1"/>
      <sheetName val="December 06"/>
      <sheetName val="November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Links"/>
      <sheetName val="Lead"/>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ata"/>
      <sheetName val="CROPs"/>
      <sheetName val="BS-CR"/>
      <sheetName val="Download"/>
      <sheetName val="BS-CB"/>
      <sheetName val="BS-GM"/>
      <sheetName val="Prod"/>
      <sheetName val="Links"/>
    </sheetNames>
    <sheetDataSet>
      <sheetData sheetId="0">
        <row r="2">
          <cell r="E2" t="str">
            <v>CN001</v>
          </cell>
          <cell r="F2" t="str">
            <v>ACCEPTANCES</v>
          </cell>
        </row>
        <row r="3">
          <cell r="E3" t="str">
            <v>AN015</v>
          </cell>
          <cell r="F3" t="str">
            <v>ACRRUED INTEREST RECEIVABLE</v>
          </cell>
        </row>
        <row r="4">
          <cell r="E4" t="str">
            <v>AI005</v>
          </cell>
          <cell r="F4" t="str">
            <v>BILLS RECEIVABLES/ACCEPTANCE (INC</v>
          </cell>
        </row>
        <row r="5">
          <cell r="E5" t="str">
            <v>CN003</v>
          </cell>
          <cell r="F5" t="str">
            <v>BONDS/GUARANTEES</v>
          </cell>
        </row>
        <row r="6">
          <cell r="E6" t="str">
            <v>CG003</v>
          </cell>
          <cell r="F6" t="str">
            <v>BONDS/GUARANTEES</v>
          </cell>
        </row>
        <row r="7">
          <cell r="E7" t="str">
            <v>AI001</v>
          </cell>
          <cell r="F7" t="str">
            <v>CBN - INCLUDING PAST DUE</v>
          </cell>
        </row>
        <row r="8">
          <cell r="E8" t="str">
            <v>AI020</v>
          </cell>
          <cell r="F8" t="str">
            <v>CERTIFICATE OF INVESTEMENTS</v>
          </cell>
        </row>
        <row r="9">
          <cell r="E9" t="str">
            <v>CN002</v>
          </cell>
          <cell r="F9" t="str">
            <v>CREDITS CONFIRMED</v>
          </cell>
        </row>
        <row r="10">
          <cell r="E10" t="str">
            <v>LN001</v>
          </cell>
          <cell r="F10" t="str">
            <v>CURRENT ACCOUNT - CUSTOMERS</v>
          </cell>
        </row>
        <row r="11">
          <cell r="E11" t="str">
            <v>AI037</v>
          </cell>
          <cell r="F11" t="str">
            <v>DEALERS FINANCE</v>
          </cell>
        </row>
        <row r="12">
          <cell r="E12" t="str">
            <v>CN008</v>
          </cell>
          <cell r="F12" t="str">
            <v>EXPORT BILLS UNDER COLLECTION</v>
          </cell>
        </row>
        <row r="13">
          <cell r="E13" t="str">
            <v>AI035</v>
          </cell>
          <cell r="F13" t="str">
            <v>FBLC - INCL PAST DUE</v>
          </cell>
        </row>
        <row r="14">
          <cell r="E14" t="str">
            <v>AI007</v>
          </cell>
          <cell r="F14" t="str">
            <v>FBOLC INCL. PAST DUE</v>
          </cell>
        </row>
        <row r="15">
          <cell r="E15" t="str">
            <v>AI004</v>
          </cell>
          <cell r="F15" t="str">
            <v>FIN. AGAINST TRUST RECEIPTS</v>
          </cell>
        </row>
        <row r="16">
          <cell r="E16" t="str">
            <v>AI008</v>
          </cell>
          <cell r="F16" t="str">
            <v>FIXED LOANS</v>
          </cell>
        </row>
        <row r="17">
          <cell r="E17" t="str">
            <v>AI009</v>
          </cell>
          <cell r="F17" t="str">
            <v>INSTALMENT LOANS</v>
          </cell>
        </row>
        <row r="18">
          <cell r="E18" t="str">
            <v>AN012</v>
          </cell>
          <cell r="F18" t="str">
            <v>INTEREST IN SUSPENSE</v>
          </cell>
        </row>
        <row r="19">
          <cell r="E19" t="str">
            <v>CN007</v>
          </cell>
          <cell r="F19" t="str">
            <v>LCS ISSUED</v>
          </cell>
        </row>
        <row r="20">
          <cell r="E20" t="str">
            <v>AN007</v>
          </cell>
          <cell r="F20" t="str">
            <v>NON PERFORMING - LOANS &amp; ADVANCES</v>
          </cell>
        </row>
        <row r="21">
          <cell r="E21" t="str">
            <v>AI003</v>
          </cell>
          <cell r="F21" t="str">
            <v>OVERDRAFT - CUSTOMER</v>
          </cell>
        </row>
        <row r="22">
          <cell r="E22" t="str">
            <v>AI010</v>
          </cell>
          <cell r="F22" t="str">
            <v>PRESHIPMENT FINANCE</v>
          </cell>
        </row>
        <row r="23">
          <cell r="E23" t="str">
            <v>AN011</v>
          </cell>
          <cell r="F23" t="str">
            <v>PROVISION FOR B &amp; D A/C'S</v>
          </cell>
        </row>
        <row r="24">
          <cell r="E24" t="str">
            <v>CN004</v>
          </cell>
          <cell r="F24" t="str">
            <v>SHIPPING GUARANTEES</v>
          </cell>
        </row>
        <row r="25">
          <cell r="E25" t="str">
            <v>AI038</v>
          </cell>
          <cell r="F25" t="str">
            <v>SUPPLIERS FINANCE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ugust 2006"/>
      <sheetName val="Links"/>
    </sheetNames>
    <sheetDataSet>
      <sheetData sheetId="0">
        <row r="3">
          <cell r="D3">
            <v>7252625</v>
          </cell>
          <cell r="M3" t="str">
            <v>CN001</v>
          </cell>
          <cell r="N3" t="str">
            <v>ACCEPTANCES</v>
          </cell>
        </row>
        <row r="4">
          <cell r="M4" t="str">
            <v>CN001</v>
          </cell>
          <cell r="N4" t="str">
            <v>ACCEPTANCES</v>
          </cell>
        </row>
        <row r="5">
          <cell r="M5" t="str">
            <v>CN001</v>
          </cell>
          <cell r="N5" t="str">
            <v>ACCEPTANCES</v>
          </cell>
        </row>
        <row r="6">
          <cell r="M6" t="str">
            <v>CN001</v>
          </cell>
          <cell r="N6" t="str">
            <v>ACCEPTANCES</v>
          </cell>
        </row>
        <row r="7">
          <cell r="M7" t="str">
            <v>CN001</v>
          </cell>
          <cell r="N7" t="str">
            <v>ACCEPTANCES</v>
          </cell>
        </row>
        <row r="8">
          <cell r="M8" t="str">
            <v>CN001</v>
          </cell>
          <cell r="N8" t="str">
            <v>ACCEPTANCES</v>
          </cell>
        </row>
        <row r="9">
          <cell r="M9" t="str">
            <v>CN001</v>
          </cell>
          <cell r="N9" t="str">
            <v>ACCEPTANCES</v>
          </cell>
        </row>
        <row r="10">
          <cell r="M10" t="str">
            <v>CN001</v>
          </cell>
          <cell r="N10" t="str">
            <v>ACCEPTANCES</v>
          </cell>
        </row>
        <row r="11">
          <cell r="M11" t="str">
            <v>CN001</v>
          </cell>
          <cell r="N11" t="str">
            <v>ACCEPTANCES</v>
          </cell>
        </row>
        <row r="12">
          <cell r="M12" t="str">
            <v>CN001</v>
          </cell>
          <cell r="N12" t="str">
            <v>ACCEPTANCES</v>
          </cell>
        </row>
        <row r="13">
          <cell r="M13" t="str">
            <v>CN001</v>
          </cell>
          <cell r="N13" t="str">
            <v>ACCEPTANCES</v>
          </cell>
        </row>
        <row r="14">
          <cell r="M14" t="str">
            <v>CN001</v>
          </cell>
          <cell r="N14" t="str">
            <v>ACCEPTANCES</v>
          </cell>
        </row>
        <row r="15">
          <cell r="M15" t="str">
            <v>CN001</v>
          </cell>
          <cell r="N15" t="str">
            <v>ACCEPTANCES</v>
          </cell>
        </row>
        <row r="16">
          <cell r="M16" t="str">
            <v>CN001</v>
          </cell>
          <cell r="N16" t="str">
            <v>ACCEPTANCES</v>
          </cell>
        </row>
        <row r="17">
          <cell r="M17" t="str">
            <v>CN001</v>
          </cell>
          <cell r="N17" t="str">
            <v>ACCEPTANCES</v>
          </cell>
        </row>
        <row r="18">
          <cell r="M18" t="str">
            <v>CN001</v>
          </cell>
          <cell r="N18" t="str">
            <v>ACCEPTANCES</v>
          </cell>
        </row>
        <row r="19">
          <cell r="M19" t="str">
            <v>CN001</v>
          </cell>
          <cell r="N19" t="str">
            <v>ACCEPTANCES</v>
          </cell>
        </row>
        <row r="20">
          <cell r="M20" t="str">
            <v>CN001</v>
          </cell>
          <cell r="N20" t="str">
            <v>ACCEPTANCES</v>
          </cell>
        </row>
        <row r="21">
          <cell r="M21" t="str">
            <v>CN001</v>
          </cell>
          <cell r="N21" t="str">
            <v>ACCEPTANCES</v>
          </cell>
        </row>
        <row r="22">
          <cell r="M22" t="str">
            <v>CN001</v>
          </cell>
          <cell r="N22" t="str">
            <v>ACCEPTANCES</v>
          </cell>
        </row>
        <row r="23">
          <cell r="M23" t="str">
            <v>CN001</v>
          </cell>
          <cell r="N23" t="str">
            <v>ACCEPTANCES</v>
          </cell>
        </row>
        <row r="24">
          <cell r="M24" t="str">
            <v>CN001</v>
          </cell>
          <cell r="N24" t="str">
            <v>ACCEPTANCES</v>
          </cell>
        </row>
        <row r="25">
          <cell r="M25" t="str">
            <v>CN001</v>
          </cell>
          <cell r="N25" t="str">
            <v>ACCEPTANCES</v>
          </cell>
        </row>
        <row r="26">
          <cell r="M26" t="str">
            <v>CN001</v>
          </cell>
          <cell r="N26" t="str">
            <v>ACCEPTANCES</v>
          </cell>
        </row>
        <row r="27">
          <cell r="M27" t="str">
            <v>CN001</v>
          </cell>
          <cell r="N27" t="str">
            <v>ACCEPTANCES</v>
          </cell>
        </row>
        <row r="28">
          <cell r="M28" t="str">
            <v>CN001</v>
          </cell>
          <cell r="N28" t="str">
            <v>ACCEPTANCES</v>
          </cell>
        </row>
        <row r="29">
          <cell r="M29" t="str">
            <v>CN001</v>
          </cell>
          <cell r="N29" t="str">
            <v>ACCEPTANCES</v>
          </cell>
        </row>
        <row r="30">
          <cell r="M30" t="str">
            <v>CN001</v>
          </cell>
          <cell r="N30" t="str">
            <v>ACCEPTANCES</v>
          </cell>
        </row>
        <row r="31">
          <cell r="M31" t="str">
            <v>CN001</v>
          </cell>
          <cell r="N31" t="str">
            <v>ACCEPTANCES</v>
          </cell>
        </row>
        <row r="32">
          <cell r="M32" t="str">
            <v>CN001</v>
          </cell>
          <cell r="N32" t="str">
            <v>ACCEPTANCES</v>
          </cell>
        </row>
        <row r="33">
          <cell r="M33" t="str">
            <v>CN001</v>
          </cell>
          <cell r="N33" t="str">
            <v>ACCEPTANCES</v>
          </cell>
        </row>
        <row r="34">
          <cell r="M34" t="str">
            <v>CN001</v>
          </cell>
          <cell r="N34" t="str">
            <v>ACCEPTANCES</v>
          </cell>
        </row>
        <row r="35">
          <cell r="M35" t="str">
            <v>CN001</v>
          </cell>
          <cell r="N35" t="str">
            <v>ACCEPTANCES</v>
          </cell>
        </row>
        <row r="36">
          <cell r="M36" t="str">
            <v>CN001</v>
          </cell>
          <cell r="N36" t="str">
            <v>ACCEPTANCES</v>
          </cell>
        </row>
        <row r="37">
          <cell r="M37" t="str">
            <v>CN001</v>
          </cell>
          <cell r="N37" t="str">
            <v>ACCEPTANCES</v>
          </cell>
        </row>
        <row r="38">
          <cell r="M38" t="str">
            <v>CN001</v>
          </cell>
          <cell r="N38" t="str">
            <v>ACCEPTANCES</v>
          </cell>
        </row>
        <row r="39">
          <cell r="M39" t="str">
            <v>CN001</v>
          </cell>
          <cell r="N39" t="str">
            <v>ACCEPTANCES</v>
          </cell>
        </row>
        <row r="40">
          <cell r="M40" t="str">
            <v>CN001</v>
          </cell>
          <cell r="N40" t="str">
            <v>ACCEPTANCES</v>
          </cell>
        </row>
        <row r="41">
          <cell r="M41" t="str">
            <v>CN001</v>
          </cell>
          <cell r="N41" t="str">
            <v>ACCEPTANCES</v>
          </cell>
        </row>
        <row r="42">
          <cell r="M42" t="str">
            <v>CN001</v>
          </cell>
          <cell r="N42" t="str">
            <v>ACCEPTANCES</v>
          </cell>
        </row>
        <row r="43">
          <cell r="M43" t="str">
            <v>CN001</v>
          </cell>
          <cell r="N43" t="str">
            <v>ACCEPTANCES</v>
          </cell>
        </row>
        <row r="44">
          <cell r="M44" t="str">
            <v>CN001</v>
          </cell>
          <cell r="N44" t="str">
            <v>ACCEPTANCES</v>
          </cell>
        </row>
        <row r="45">
          <cell r="M45" t="str">
            <v>CN001</v>
          </cell>
          <cell r="N45" t="str">
            <v>ACCEPTANCES</v>
          </cell>
        </row>
        <row r="46">
          <cell r="M46" t="str">
            <v>CN001</v>
          </cell>
          <cell r="N46" t="str">
            <v>ACCEPTANCES</v>
          </cell>
        </row>
        <row r="47">
          <cell r="M47" t="str">
            <v>CN001</v>
          </cell>
          <cell r="N47" t="str">
            <v>ACCEPTANCES</v>
          </cell>
        </row>
        <row r="48">
          <cell r="M48" t="str">
            <v>AN015</v>
          </cell>
          <cell r="N48" t="str">
            <v>ACRRUED INTEREST RECEIVABLE</v>
          </cell>
        </row>
        <row r="49">
          <cell r="M49" t="str">
            <v>AN015</v>
          </cell>
          <cell r="N49" t="str">
            <v>ACRRUED INTEREST RECEIVABLE</v>
          </cell>
        </row>
        <row r="50">
          <cell r="M50" t="str">
            <v>AN015</v>
          </cell>
          <cell r="N50" t="str">
            <v>ACRRUED INTEREST RECEIVABLE</v>
          </cell>
        </row>
        <row r="51">
          <cell r="M51" t="str">
            <v>AN015</v>
          </cell>
          <cell r="N51" t="str">
            <v>ACRRUED INTEREST RECEIVABLE</v>
          </cell>
        </row>
        <row r="52">
          <cell r="M52" t="str">
            <v>AN015</v>
          </cell>
          <cell r="N52" t="str">
            <v>ACRRUED INTEREST RECEIVABLE</v>
          </cell>
        </row>
        <row r="53">
          <cell r="M53" t="str">
            <v>AN015</v>
          </cell>
          <cell r="N53" t="str">
            <v>ACRRUED INTEREST RECEIVABLE</v>
          </cell>
        </row>
        <row r="54">
          <cell r="M54" t="str">
            <v>AN015</v>
          </cell>
          <cell r="N54" t="str">
            <v>ACRRUED INTEREST RECEIVABLE</v>
          </cell>
        </row>
        <row r="55">
          <cell r="M55" t="str">
            <v>AN015</v>
          </cell>
          <cell r="N55" t="str">
            <v>ACRRUED INTEREST RECEIVABLE</v>
          </cell>
        </row>
        <row r="56">
          <cell r="M56" t="str">
            <v>AN015</v>
          </cell>
          <cell r="N56" t="str">
            <v>ACRRUED INTEREST RECEIVABLE</v>
          </cell>
        </row>
        <row r="57">
          <cell r="M57" t="str">
            <v>AN015</v>
          </cell>
          <cell r="N57" t="str">
            <v>ACRRUED INTEREST RECEIVABLE</v>
          </cell>
        </row>
        <row r="58">
          <cell r="M58" t="str">
            <v>AN015</v>
          </cell>
          <cell r="N58" t="str">
            <v>ACRRUED INTEREST RECEIVABLE</v>
          </cell>
        </row>
        <row r="59">
          <cell r="M59" t="str">
            <v>AN015</v>
          </cell>
          <cell r="N59" t="str">
            <v>ACRRUED INTEREST RECEIVABLE</v>
          </cell>
        </row>
        <row r="60">
          <cell r="M60" t="str">
            <v>AN015</v>
          </cell>
          <cell r="N60" t="str">
            <v>ACRRUED INTEREST RECEIVABLE</v>
          </cell>
        </row>
        <row r="61">
          <cell r="M61" t="str">
            <v>AN015</v>
          </cell>
          <cell r="N61" t="str">
            <v>ACRRUED INTEREST RECEIVABLE</v>
          </cell>
        </row>
        <row r="62">
          <cell r="M62" t="str">
            <v>AN015</v>
          </cell>
          <cell r="N62" t="str">
            <v>ACRRUED INTEREST RECEIVABLE</v>
          </cell>
        </row>
        <row r="63">
          <cell r="M63" t="str">
            <v>AN015</v>
          </cell>
          <cell r="N63" t="str">
            <v>ACRRUED INTEREST RECEIVABLE</v>
          </cell>
        </row>
        <row r="64">
          <cell r="M64" t="str">
            <v>AN015</v>
          </cell>
          <cell r="N64" t="str">
            <v>ACRRUED INTEREST RECEIVABLE</v>
          </cell>
        </row>
        <row r="65">
          <cell r="M65" t="str">
            <v>AN015</v>
          </cell>
          <cell r="N65" t="str">
            <v>ACRRUED INTEREST RECEIVABLE</v>
          </cell>
        </row>
        <row r="66">
          <cell r="M66" t="str">
            <v>AN015</v>
          </cell>
          <cell r="N66" t="str">
            <v>ACRRUED INTEREST RECEIVABLE</v>
          </cell>
        </row>
        <row r="67">
          <cell r="M67" t="str">
            <v>AN015</v>
          </cell>
          <cell r="N67" t="str">
            <v>ACRRUED INTEREST RECEIVABLE</v>
          </cell>
        </row>
        <row r="68">
          <cell r="M68" t="str">
            <v>AN015</v>
          </cell>
          <cell r="N68" t="str">
            <v>ACRRUED INTEREST RECEIVABLE</v>
          </cell>
        </row>
        <row r="69">
          <cell r="M69" t="str">
            <v>AN015</v>
          </cell>
          <cell r="N69" t="str">
            <v>ACRRUED INTEREST RECEIVABLE</v>
          </cell>
        </row>
        <row r="70">
          <cell r="M70" t="str">
            <v>AN015</v>
          </cell>
          <cell r="N70" t="str">
            <v>ACRRUED INTEREST RECEIVABLE</v>
          </cell>
        </row>
        <row r="71">
          <cell r="M71" t="str">
            <v>AN015</v>
          </cell>
          <cell r="N71" t="str">
            <v>ACRRUED INTEREST RECEIVABLE</v>
          </cell>
        </row>
        <row r="72">
          <cell r="M72" t="str">
            <v>AN015</v>
          </cell>
          <cell r="N72" t="str">
            <v>ACRRUED INTEREST RECEIVABLE</v>
          </cell>
        </row>
        <row r="73">
          <cell r="M73" t="str">
            <v>AN015</v>
          </cell>
          <cell r="N73" t="str">
            <v>ACRRUED INTEREST RECEIVABLE</v>
          </cell>
        </row>
        <row r="74">
          <cell r="M74" t="str">
            <v>AN015</v>
          </cell>
          <cell r="N74" t="str">
            <v>ACRRUED INTEREST RECEIVABLE</v>
          </cell>
        </row>
        <row r="75">
          <cell r="M75" t="str">
            <v>AN015</v>
          </cell>
          <cell r="N75" t="str">
            <v>ACRRUED INTEREST RECEIVABLE</v>
          </cell>
        </row>
        <row r="76">
          <cell r="M76" t="str">
            <v>AN015</v>
          </cell>
          <cell r="N76" t="str">
            <v>ACRRUED INTEREST RECEIVABLE</v>
          </cell>
        </row>
        <row r="77">
          <cell r="M77" t="str">
            <v>AN015</v>
          </cell>
          <cell r="N77" t="str">
            <v>ACRRUED INTEREST RECEIVABLE</v>
          </cell>
        </row>
        <row r="78">
          <cell r="M78" t="str">
            <v>AN015</v>
          </cell>
          <cell r="N78" t="str">
            <v>ACRRUED INTEREST RECEIVABLE</v>
          </cell>
        </row>
        <row r="79">
          <cell r="M79" t="str">
            <v>AN015</v>
          </cell>
          <cell r="N79" t="str">
            <v>ACRRUED INTEREST RECEIVABLE</v>
          </cell>
        </row>
        <row r="80">
          <cell r="M80" t="str">
            <v>AN015</v>
          </cell>
          <cell r="N80" t="str">
            <v>ACRRUED INTEREST RECEIVABLE</v>
          </cell>
        </row>
        <row r="81">
          <cell r="M81" t="str">
            <v>AN015</v>
          </cell>
          <cell r="N81" t="str">
            <v>ACRRUED INTEREST RECEIVABLE</v>
          </cell>
        </row>
        <row r="82">
          <cell r="M82" t="str">
            <v>AN015</v>
          </cell>
          <cell r="N82" t="str">
            <v>ACRRUED INTEREST RECEIVABLE</v>
          </cell>
        </row>
        <row r="83">
          <cell r="M83" t="str">
            <v>AN015</v>
          </cell>
          <cell r="N83" t="str">
            <v>ACRRUED INTEREST RECEIVABLE</v>
          </cell>
        </row>
        <row r="84">
          <cell r="M84" t="str">
            <v>AN015</v>
          </cell>
          <cell r="N84" t="str">
            <v>ACRRUED INTEREST RECEIVABLE</v>
          </cell>
        </row>
        <row r="85">
          <cell r="M85" t="str">
            <v>AN015</v>
          </cell>
          <cell r="N85" t="str">
            <v>ACRRUED INTEREST RECEIVABLE</v>
          </cell>
        </row>
        <row r="86">
          <cell r="M86" t="str">
            <v>AN015</v>
          </cell>
          <cell r="N86" t="str">
            <v>ACRRUED INTEREST RECEIVABLE</v>
          </cell>
        </row>
        <row r="87">
          <cell r="M87" t="str">
            <v>AN015</v>
          </cell>
          <cell r="N87" t="str">
            <v>ACRRUED INTEREST RECEIVABLE</v>
          </cell>
        </row>
        <row r="88">
          <cell r="M88" t="str">
            <v>AN015</v>
          </cell>
          <cell r="N88" t="str">
            <v>ACRRUED INTEREST RECEIVABLE</v>
          </cell>
        </row>
        <row r="89">
          <cell r="M89" t="str">
            <v>AN015</v>
          </cell>
          <cell r="N89" t="str">
            <v>ACRRUED INTEREST RECEIVABLE</v>
          </cell>
        </row>
        <row r="90">
          <cell r="M90" t="str">
            <v>AN015</v>
          </cell>
          <cell r="N90" t="str">
            <v>ACRRUED INTEREST RECEIVABLE</v>
          </cell>
        </row>
        <row r="91">
          <cell r="M91" t="str">
            <v>AN015</v>
          </cell>
          <cell r="N91" t="str">
            <v>ACRRUED INTEREST RECEIVABLE</v>
          </cell>
        </row>
        <row r="92">
          <cell r="M92" t="str">
            <v>AN015</v>
          </cell>
          <cell r="N92" t="str">
            <v>ACRRUED INTEREST RECEIVABLE</v>
          </cell>
        </row>
        <row r="93">
          <cell r="M93" t="str">
            <v>AN015</v>
          </cell>
          <cell r="N93" t="str">
            <v>ACRRUED INTEREST RECEIVABLE</v>
          </cell>
        </row>
        <row r="94">
          <cell r="M94" t="str">
            <v>AN015</v>
          </cell>
          <cell r="N94" t="str">
            <v>ACRRUED INTEREST RECEIVABLE</v>
          </cell>
        </row>
        <row r="95">
          <cell r="M95" t="str">
            <v>AN015</v>
          </cell>
          <cell r="N95" t="str">
            <v>ACRRUED INTEREST RECEIVABLE</v>
          </cell>
        </row>
        <row r="96">
          <cell r="M96" t="str">
            <v>AN015</v>
          </cell>
          <cell r="N96" t="str">
            <v>ACRRUED INTEREST RECEIVABLE</v>
          </cell>
        </row>
        <row r="97">
          <cell r="M97" t="str">
            <v>AN015</v>
          </cell>
          <cell r="N97" t="str">
            <v>ACRRUED INTEREST RECEIVABLE</v>
          </cell>
        </row>
        <row r="98">
          <cell r="M98" t="str">
            <v>AN015</v>
          </cell>
          <cell r="N98" t="str">
            <v>ACRRUED INTEREST RECEIVABLE</v>
          </cell>
        </row>
        <row r="99">
          <cell r="M99" t="str">
            <v>AN015</v>
          </cell>
          <cell r="N99" t="str">
            <v>ACRRUED INTEREST RECEIVABLE</v>
          </cell>
        </row>
        <row r="100">
          <cell r="M100" t="str">
            <v>AN015</v>
          </cell>
          <cell r="N100" t="str">
            <v>ACRRUED INTEREST RECEIVABLE</v>
          </cell>
        </row>
        <row r="101">
          <cell r="M101" t="str">
            <v>AN015</v>
          </cell>
          <cell r="N101" t="str">
            <v>ACRRUED INTEREST RECEIVABLE</v>
          </cell>
        </row>
        <row r="102">
          <cell r="M102" t="str">
            <v>AN015</v>
          </cell>
          <cell r="N102" t="str">
            <v>ACRRUED INTEREST RECEIVABLE</v>
          </cell>
        </row>
        <row r="103">
          <cell r="M103" t="str">
            <v>AN015</v>
          </cell>
          <cell r="N103" t="str">
            <v>ACRRUED INTEREST RECEIVABLE</v>
          </cell>
        </row>
        <row r="104">
          <cell r="M104" t="str">
            <v>AN015</v>
          </cell>
          <cell r="N104" t="str">
            <v>ACRRUED INTEREST RECEIVABLE</v>
          </cell>
        </row>
        <row r="105">
          <cell r="M105" t="str">
            <v>AN015</v>
          </cell>
          <cell r="N105" t="str">
            <v>ACRRUED INTEREST RECEIVABLE</v>
          </cell>
        </row>
        <row r="106">
          <cell r="M106" t="str">
            <v>AN015</v>
          </cell>
          <cell r="N106" t="str">
            <v>ACRRUED INTEREST RECEIVABLE</v>
          </cell>
        </row>
        <row r="107">
          <cell r="M107" t="str">
            <v>AN015</v>
          </cell>
          <cell r="N107" t="str">
            <v>ACRRUED INTEREST RECEIVABLE</v>
          </cell>
        </row>
        <row r="108">
          <cell r="M108" t="str">
            <v>AN015</v>
          </cell>
          <cell r="N108" t="str">
            <v>ACRRUED INTEREST RECEIVABLE</v>
          </cell>
        </row>
        <row r="109">
          <cell r="M109" t="str">
            <v>AN015</v>
          </cell>
          <cell r="N109" t="str">
            <v>ACRRUED INTEREST RECEIVABLE</v>
          </cell>
        </row>
        <row r="110">
          <cell r="M110" t="str">
            <v>AN015</v>
          </cell>
          <cell r="N110" t="str">
            <v>ACRRUED INTEREST RECEIVABLE</v>
          </cell>
        </row>
        <row r="111">
          <cell r="M111" t="str">
            <v>AN015</v>
          </cell>
          <cell r="N111" t="str">
            <v>ACRRUED INTEREST RECEIVABLE</v>
          </cell>
        </row>
        <row r="112">
          <cell r="M112" t="str">
            <v>AN015</v>
          </cell>
          <cell r="N112" t="str">
            <v>ACRRUED INTEREST RECEIVABLE</v>
          </cell>
        </row>
        <row r="113">
          <cell r="M113" t="str">
            <v>AN015</v>
          </cell>
          <cell r="N113" t="str">
            <v>ACRRUED INTEREST RECEIVABLE</v>
          </cell>
        </row>
        <row r="114">
          <cell r="M114" t="str">
            <v>AN015</v>
          </cell>
          <cell r="N114" t="str">
            <v>ACRRUED INTEREST RECEIVABLE</v>
          </cell>
        </row>
        <row r="115">
          <cell r="M115" t="str">
            <v>AN015</v>
          </cell>
          <cell r="N115" t="str">
            <v>ACRRUED INTEREST RECEIVABLE</v>
          </cell>
        </row>
        <row r="116">
          <cell r="M116" t="str">
            <v>AN015</v>
          </cell>
          <cell r="N116" t="str">
            <v>ACRRUED INTEREST RECEIVABLE</v>
          </cell>
        </row>
        <row r="117">
          <cell r="M117" t="str">
            <v>AN015</v>
          </cell>
          <cell r="N117" t="str">
            <v>ACRRUED INTEREST RECEIVABLE</v>
          </cell>
        </row>
        <row r="118">
          <cell r="M118" t="str">
            <v>AN015</v>
          </cell>
          <cell r="N118" t="str">
            <v>ACRRUED INTEREST RECEIVABLE</v>
          </cell>
        </row>
        <row r="119">
          <cell r="M119" t="str">
            <v>AN015</v>
          </cell>
          <cell r="N119" t="str">
            <v>ACRRUED INTEREST RECEIVABLE</v>
          </cell>
        </row>
        <row r="120">
          <cell r="M120" t="str">
            <v>AN015</v>
          </cell>
          <cell r="N120" t="str">
            <v>ACRRUED INTEREST RECEIVABLE</v>
          </cell>
        </row>
        <row r="121">
          <cell r="M121" t="str">
            <v>AN015</v>
          </cell>
          <cell r="N121" t="str">
            <v>ACRRUED INTEREST RECEIVABLE</v>
          </cell>
        </row>
        <row r="122">
          <cell r="M122" t="str">
            <v>AN015</v>
          </cell>
          <cell r="N122" t="str">
            <v>ACRRUED INTEREST RECEIVABLE</v>
          </cell>
        </row>
        <row r="123">
          <cell r="M123" t="str">
            <v>AN015</v>
          </cell>
          <cell r="N123" t="str">
            <v>ACRRUED INTEREST RECEIVABLE</v>
          </cell>
        </row>
        <row r="124">
          <cell r="M124" t="str">
            <v>AN015</v>
          </cell>
          <cell r="N124" t="str">
            <v>ACRRUED INTEREST RECEIVABLE</v>
          </cell>
        </row>
        <row r="125">
          <cell r="M125" t="str">
            <v>AN015</v>
          </cell>
          <cell r="N125" t="str">
            <v>ACRRUED INTEREST RECEIVABLE</v>
          </cell>
        </row>
        <row r="126">
          <cell r="M126" t="str">
            <v>AN015</v>
          </cell>
          <cell r="N126" t="str">
            <v>ACRRUED INTEREST RECEIVABLE</v>
          </cell>
        </row>
        <row r="127">
          <cell r="M127" t="str">
            <v>AN015</v>
          </cell>
          <cell r="N127" t="str">
            <v>ACRRUED INTEREST RECEIVABLE</v>
          </cell>
        </row>
        <row r="128">
          <cell r="M128" t="str">
            <v>AN015</v>
          </cell>
          <cell r="N128" t="str">
            <v>ACRRUED INTEREST RECEIVABLE</v>
          </cell>
        </row>
        <row r="129">
          <cell r="M129" t="str">
            <v>AN015</v>
          </cell>
          <cell r="N129" t="str">
            <v>ACRRUED INTEREST RECEIVABLE</v>
          </cell>
        </row>
        <row r="130">
          <cell r="M130" t="str">
            <v>AN015</v>
          </cell>
          <cell r="N130" t="str">
            <v>ACRRUED INTEREST RECEIVABLE</v>
          </cell>
        </row>
        <row r="131">
          <cell r="M131" t="str">
            <v>AN015</v>
          </cell>
          <cell r="N131" t="str">
            <v>ACRRUED INTEREST RECEIVABLE</v>
          </cell>
        </row>
        <row r="132">
          <cell r="M132" t="str">
            <v>AN015</v>
          </cell>
          <cell r="N132" t="str">
            <v>ACRRUED INTEREST RECEIVABLE</v>
          </cell>
        </row>
        <row r="133">
          <cell r="M133" t="str">
            <v>AN015</v>
          </cell>
          <cell r="N133" t="str">
            <v>ACRRUED INTEREST RECEIVABLE</v>
          </cell>
        </row>
        <row r="134">
          <cell r="M134" t="str">
            <v>AN015</v>
          </cell>
          <cell r="N134" t="str">
            <v>ACRRUED INTEREST RECEIVABLE</v>
          </cell>
        </row>
        <row r="135">
          <cell r="M135" t="str">
            <v>AN015</v>
          </cell>
          <cell r="N135" t="str">
            <v>ACRRUED INTEREST RECEIVABLE</v>
          </cell>
        </row>
        <row r="136">
          <cell r="M136" t="str">
            <v>AN015</v>
          </cell>
          <cell r="N136" t="str">
            <v>ACRRUED INTEREST RECEIVABLE</v>
          </cell>
        </row>
        <row r="137">
          <cell r="M137" t="str">
            <v>AN015</v>
          </cell>
          <cell r="N137" t="str">
            <v>ACRRUED INTEREST RECEIVABLE</v>
          </cell>
        </row>
        <row r="138">
          <cell r="M138" t="str">
            <v>AN015</v>
          </cell>
          <cell r="N138" t="str">
            <v>ACRRUED INTEREST RECEIVABLE</v>
          </cell>
        </row>
        <row r="139">
          <cell r="M139" t="str">
            <v>AN015</v>
          </cell>
          <cell r="N139" t="str">
            <v>ACRRUED INTEREST RECEIVABLE</v>
          </cell>
        </row>
        <row r="140">
          <cell r="M140" t="str">
            <v>AN015</v>
          </cell>
          <cell r="N140" t="str">
            <v>ACRRUED INTEREST RECEIVABLE</v>
          </cell>
        </row>
        <row r="141">
          <cell r="M141" t="str">
            <v>AN015</v>
          </cell>
          <cell r="N141" t="str">
            <v>ACRRUED INTEREST RECEIVABLE</v>
          </cell>
        </row>
        <row r="142">
          <cell r="M142" t="str">
            <v>AN015</v>
          </cell>
          <cell r="N142" t="str">
            <v>ACRRUED INTEREST RECEIVABLE</v>
          </cell>
        </row>
        <row r="143">
          <cell r="M143" t="str">
            <v>AN015</v>
          </cell>
          <cell r="N143" t="str">
            <v>ACRRUED INTEREST RECEIVABLE</v>
          </cell>
        </row>
        <row r="144">
          <cell r="M144" t="str">
            <v>AN015</v>
          </cell>
          <cell r="N144" t="str">
            <v>ACRRUED INTEREST RECEIVABLE</v>
          </cell>
        </row>
        <row r="145">
          <cell r="M145" t="str">
            <v>AN015</v>
          </cell>
          <cell r="N145" t="str">
            <v>ACRRUED INTEREST RECEIVABLE</v>
          </cell>
        </row>
        <row r="146">
          <cell r="M146" t="str">
            <v>AN015</v>
          </cell>
          <cell r="N146" t="str">
            <v>ACRRUED INTEREST RECEIVABLE</v>
          </cell>
        </row>
        <row r="147">
          <cell r="M147" t="str">
            <v>AN015</v>
          </cell>
          <cell r="N147" t="str">
            <v>ACRRUED INTEREST RECEIVABLE</v>
          </cell>
        </row>
        <row r="148">
          <cell r="M148" t="str">
            <v>AN015</v>
          </cell>
          <cell r="N148" t="str">
            <v>ACRRUED INTEREST RECEIVABLE</v>
          </cell>
        </row>
        <row r="149">
          <cell r="M149" t="str">
            <v>AN015</v>
          </cell>
          <cell r="N149" t="str">
            <v>ACRRUED INTEREST RECEIVABLE</v>
          </cell>
        </row>
        <row r="150">
          <cell r="M150" t="str">
            <v>AN015</v>
          </cell>
          <cell r="N150" t="str">
            <v>ACRRUED INTEREST RECEIVABLE</v>
          </cell>
        </row>
        <row r="151">
          <cell r="M151" t="str">
            <v>AN015</v>
          </cell>
          <cell r="N151" t="str">
            <v>ACRRUED INTEREST RECEIVABLE</v>
          </cell>
        </row>
        <row r="152">
          <cell r="M152" t="str">
            <v>AN015</v>
          </cell>
          <cell r="N152" t="str">
            <v>ACRRUED INTEREST RECEIVABLE</v>
          </cell>
        </row>
        <row r="153">
          <cell r="M153" t="str">
            <v>AN015</v>
          </cell>
          <cell r="N153" t="str">
            <v>ACRRUED INTEREST RECEIVABLE</v>
          </cell>
        </row>
        <row r="154">
          <cell r="M154" t="str">
            <v>AN015</v>
          </cell>
          <cell r="N154" t="str">
            <v>ACRRUED INTEREST RECEIVABLE</v>
          </cell>
        </row>
        <row r="155">
          <cell r="M155" t="str">
            <v>AN015</v>
          </cell>
          <cell r="N155" t="str">
            <v>ACRRUED INTEREST RECEIVABLE</v>
          </cell>
        </row>
        <row r="156">
          <cell r="M156" t="str">
            <v>AN015</v>
          </cell>
          <cell r="N156" t="str">
            <v>ACRRUED INTEREST RECEIVABLE</v>
          </cell>
        </row>
        <row r="157">
          <cell r="M157" t="str">
            <v>AN015</v>
          </cell>
          <cell r="N157" t="str">
            <v>ACRRUED INTEREST RECEIVABLE</v>
          </cell>
        </row>
        <row r="158">
          <cell r="M158" t="str">
            <v>AN015</v>
          </cell>
          <cell r="N158" t="str">
            <v>ACRRUED INTEREST RECEIVABLE</v>
          </cell>
        </row>
        <row r="159">
          <cell r="M159" t="str">
            <v>AN015</v>
          </cell>
          <cell r="N159" t="str">
            <v>ACRRUED INTEREST RECEIVABLE</v>
          </cell>
        </row>
        <row r="160">
          <cell r="M160" t="str">
            <v>AN015</v>
          </cell>
          <cell r="N160" t="str">
            <v>ACRRUED INTEREST RECEIVABLE</v>
          </cell>
        </row>
        <row r="161">
          <cell r="M161" t="str">
            <v>AN015</v>
          </cell>
          <cell r="N161" t="str">
            <v>ACRRUED INTEREST RECEIVABLE</v>
          </cell>
        </row>
        <row r="162">
          <cell r="M162" t="str">
            <v>AN015</v>
          </cell>
          <cell r="N162" t="str">
            <v>ACRRUED INTEREST RECEIVABLE</v>
          </cell>
        </row>
        <row r="163">
          <cell r="M163" t="str">
            <v>AN015</v>
          </cell>
          <cell r="N163" t="str">
            <v>ACRRUED INTEREST RECEIVABLE</v>
          </cell>
        </row>
        <row r="164">
          <cell r="M164" t="str">
            <v>AN015</v>
          </cell>
          <cell r="N164" t="str">
            <v>ACRRUED INTEREST RECEIVABLE</v>
          </cell>
        </row>
        <row r="165">
          <cell r="M165" t="str">
            <v>AN015</v>
          </cell>
          <cell r="N165" t="str">
            <v>ACRRUED INTEREST RECEIVABLE</v>
          </cell>
        </row>
        <row r="166">
          <cell r="M166" t="str">
            <v>AN015</v>
          </cell>
          <cell r="N166" t="str">
            <v>ACRRUED INTEREST RECEIVABLE</v>
          </cell>
        </row>
        <row r="167">
          <cell r="M167" t="str">
            <v>AN015</v>
          </cell>
          <cell r="N167" t="str">
            <v>ACRRUED INTEREST RECEIVABLE</v>
          </cell>
        </row>
        <row r="168">
          <cell r="M168" t="str">
            <v>AN015</v>
          </cell>
          <cell r="N168" t="str">
            <v>ACRRUED INTEREST RECEIVABLE</v>
          </cell>
        </row>
        <row r="169">
          <cell r="M169" t="str">
            <v>AN015</v>
          </cell>
          <cell r="N169" t="str">
            <v>ACRRUED INTEREST RECEIVABLE</v>
          </cell>
        </row>
        <row r="170">
          <cell r="M170" t="str">
            <v>AN015</v>
          </cell>
          <cell r="N170" t="str">
            <v>ACRRUED INTEREST RECEIVABLE</v>
          </cell>
        </row>
        <row r="171">
          <cell r="M171" t="str">
            <v>AN015</v>
          </cell>
          <cell r="N171" t="str">
            <v>ACRRUED INTEREST RECEIVABLE</v>
          </cell>
        </row>
        <row r="172">
          <cell r="M172" t="str">
            <v>AN015</v>
          </cell>
          <cell r="N172" t="str">
            <v>ACRRUED INTEREST RECEIVABLE</v>
          </cell>
        </row>
        <row r="173">
          <cell r="M173" t="str">
            <v>AN015</v>
          </cell>
          <cell r="N173" t="str">
            <v>ACRRUED INTEREST RECEIVABLE</v>
          </cell>
        </row>
        <row r="174">
          <cell r="M174" t="str">
            <v>AN015</v>
          </cell>
          <cell r="N174" t="str">
            <v>ACRRUED INTEREST RECEIVABLE</v>
          </cell>
        </row>
        <row r="175">
          <cell r="M175" t="str">
            <v>AN015</v>
          </cell>
          <cell r="N175" t="str">
            <v>ACRRUED INTEREST RECEIVABLE</v>
          </cell>
        </row>
        <row r="176">
          <cell r="M176" t="str">
            <v>AN015</v>
          </cell>
          <cell r="N176" t="str">
            <v>ACRRUED INTEREST RECEIVABLE</v>
          </cell>
        </row>
        <row r="177">
          <cell r="M177" t="str">
            <v>AN015</v>
          </cell>
          <cell r="N177" t="str">
            <v>ACRRUED INTEREST RECEIVABLE</v>
          </cell>
        </row>
        <row r="178">
          <cell r="M178" t="str">
            <v>AN015</v>
          </cell>
          <cell r="N178" t="str">
            <v>ACRRUED INTEREST RECEIVABLE</v>
          </cell>
        </row>
        <row r="179">
          <cell r="M179" t="str">
            <v>AN015</v>
          </cell>
          <cell r="N179" t="str">
            <v>ACRRUED INTEREST RECEIVABLE</v>
          </cell>
        </row>
        <row r="180">
          <cell r="M180" t="str">
            <v>AN015</v>
          </cell>
          <cell r="N180" t="str">
            <v>ACRRUED INTEREST RECEIVABLE</v>
          </cell>
        </row>
        <row r="181">
          <cell r="M181" t="str">
            <v>AN015</v>
          </cell>
          <cell r="N181" t="str">
            <v>ACRRUED INTEREST RECEIVABLE</v>
          </cell>
        </row>
        <row r="182">
          <cell r="M182" t="str">
            <v>AN015</v>
          </cell>
          <cell r="N182" t="str">
            <v>ACRRUED INTEREST RECEIVABLE</v>
          </cell>
        </row>
        <row r="183">
          <cell r="M183" t="str">
            <v>AN015</v>
          </cell>
          <cell r="N183" t="str">
            <v>ACRRUED INTEREST RECEIVABLE</v>
          </cell>
        </row>
        <row r="184">
          <cell r="M184" t="str">
            <v>AN015</v>
          </cell>
          <cell r="N184" t="str">
            <v>ACRRUED INTEREST RECEIVABLE</v>
          </cell>
        </row>
        <row r="185">
          <cell r="M185" t="str">
            <v>AN015</v>
          </cell>
          <cell r="N185" t="str">
            <v>ACRRUED INTEREST RECEIVABLE</v>
          </cell>
        </row>
        <row r="186">
          <cell r="M186" t="str">
            <v>AN015</v>
          </cell>
          <cell r="N186" t="str">
            <v>ACRRUED INTEREST RECEIVABLE</v>
          </cell>
        </row>
        <row r="187">
          <cell r="M187" t="str">
            <v>AN015</v>
          </cell>
          <cell r="N187" t="str">
            <v>ACRRUED INTEREST RECEIVABLE</v>
          </cell>
        </row>
        <row r="188">
          <cell r="M188" t="str">
            <v>AN015</v>
          </cell>
          <cell r="N188" t="str">
            <v>ACRRUED INTEREST RECEIVABLE</v>
          </cell>
        </row>
        <row r="189">
          <cell r="M189" t="str">
            <v>AN015</v>
          </cell>
          <cell r="N189" t="str">
            <v>ACRRUED INTEREST RECEIVABLE</v>
          </cell>
        </row>
        <row r="190">
          <cell r="M190" t="str">
            <v>AN015</v>
          </cell>
          <cell r="N190" t="str">
            <v>ACRRUED INTEREST RECEIVABLE</v>
          </cell>
        </row>
        <row r="191">
          <cell r="M191" t="str">
            <v>AN015</v>
          </cell>
          <cell r="N191" t="str">
            <v>ACRRUED INTEREST RECEIVABLE</v>
          </cell>
        </row>
        <row r="192">
          <cell r="M192" t="str">
            <v>AN015</v>
          </cell>
          <cell r="N192" t="str">
            <v>ACRRUED INTEREST RECEIVABLE</v>
          </cell>
        </row>
        <row r="193">
          <cell r="M193" t="str">
            <v>AN015</v>
          </cell>
          <cell r="N193" t="str">
            <v>ACRRUED INTEREST RECEIVABLE</v>
          </cell>
        </row>
        <row r="194">
          <cell r="M194" t="str">
            <v>AN015</v>
          </cell>
          <cell r="N194" t="str">
            <v>ACRRUED INTEREST RECEIVABLE</v>
          </cell>
        </row>
        <row r="195">
          <cell r="M195" t="str">
            <v>AN015</v>
          </cell>
          <cell r="N195" t="str">
            <v>ACRRUED INTEREST RECEIVABLE</v>
          </cell>
        </row>
        <row r="196">
          <cell r="M196" t="str">
            <v>AN015</v>
          </cell>
          <cell r="N196" t="str">
            <v>ACRRUED INTEREST RECEIVABLE</v>
          </cell>
        </row>
        <row r="197">
          <cell r="M197" t="str">
            <v>AN015</v>
          </cell>
          <cell r="N197" t="str">
            <v>ACRRUED INTEREST RECEIVABLE</v>
          </cell>
        </row>
        <row r="198">
          <cell r="M198" t="str">
            <v>AN015</v>
          </cell>
          <cell r="N198" t="str">
            <v>ACRRUED INTEREST RECEIVABLE</v>
          </cell>
        </row>
        <row r="199">
          <cell r="M199" t="str">
            <v>AN015</v>
          </cell>
          <cell r="N199" t="str">
            <v>ACRRUED INTEREST RECEIVABLE</v>
          </cell>
        </row>
        <row r="200">
          <cell r="M200" t="str">
            <v>AN015</v>
          </cell>
          <cell r="N200" t="str">
            <v>ACRRUED INTEREST RECEIVABLE</v>
          </cell>
        </row>
        <row r="201">
          <cell r="M201" t="str">
            <v>AN015</v>
          </cell>
          <cell r="N201" t="str">
            <v>ACRRUED INTEREST RECEIVABLE</v>
          </cell>
        </row>
        <row r="202">
          <cell r="M202" t="str">
            <v>AN015</v>
          </cell>
          <cell r="N202" t="str">
            <v>ACRRUED INTEREST RECEIVABLE</v>
          </cell>
        </row>
        <row r="203">
          <cell r="M203" t="str">
            <v>AN015</v>
          </cell>
          <cell r="N203" t="str">
            <v>ACRRUED INTEREST RECEIVABLE</v>
          </cell>
        </row>
        <row r="204">
          <cell r="M204" t="str">
            <v>AN015</v>
          </cell>
          <cell r="N204" t="str">
            <v>ACRRUED INTEREST RECEIVABLE</v>
          </cell>
        </row>
        <row r="205">
          <cell r="M205" t="str">
            <v>AN015</v>
          </cell>
          <cell r="N205" t="str">
            <v>ACRRUED INTEREST RECEIVABLE</v>
          </cell>
        </row>
        <row r="206">
          <cell r="M206" t="str">
            <v>AN015</v>
          </cell>
          <cell r="N206" t="str">
            <v>ACRRUED INTEREST RECEIVABLE</v>
          </cell>
        </row>
        <row r="207">
          <cell r="M207" t="str">
            <v>AN015</v>
          </cell>
          <cell r="N207" t="str">
            <v>ACRRUED INTEREST RECEIVABLE</v>
          </cell>
        </row>
        <row r="208">
          <cell r="M208" t="str">
            <v>AN015</v>
          </cell>
          <cell r="N208" t="str">
            <v>ACRRUED INTEREST RECEIVABLE</v>
          </cell>
        </row>
        <row r="209">
          <cell r="M209" t="str">
            <v>AN015</v>
          </cell>
          <cell r="N209" t="str">
            <v>ACRRUED INTEREST RECEIVABLE</v>
          </cell>
        </row>
        <row r="210">
          <cell r="M210" t="str">
            <v>AN015</v>
          </cell>
          <cell r="N210" t="str">
            <v>ACRRUED INTEREST RECEIVABLE</v>
          </cell>
        </row>
        <row r="211">
          <cell r="M211" t="str">
            <v>AN015</v>
          </cell>
          <cell r="N211" t="str">
            <v>ACRRUED INTEREST RECEIVABLE</v>
          </cell>
        </row>
        <row r="212">
          <cell r="M212" t="str">
            <v>AN015</v>
          </cell>
          <cell r="N212" t="str">
            <v>ACRRUED INTEREST RECEIVABLE</v>
          </cell>
        </row>
        <row r="213">
          <cell r="M213" t="str">
            <v>AN015</v>
          </cell>
          <cell r="N213" t="str">
            <v>ACRRUED INTEREST RECEIVABLE</v>
          </cell>
        </row>
        <row r="214">
          <cell r="M214" t="str">
            <v>AN015</v>
          </cell>
          <cell r="N214" t="str">
            <v>ACRRUED INTEREST RECEIVABLE</v>
          </cell>
        </row>
        <row r="215">
          <cell r="M215" t="str">
            <v>AN015</v>
          </cell>
          <cell r="N215" t="str">
            <v>ACRRUED INTEREST RECEIVABLE</v>
          </cell>
        </row>
        <row r="216">
          <cell r="M216" t="str">
            <v>AN015</v>
          </cell>
          <cell r="N216" t="str">
            <v>ACRRUED INTEREST RECEIVABLE</v>
          </cell>
        </row>
        <row r="217">
          <cell r="M217" t="str">
            <v>AN015</v>
          </cell>
          <cell r="N217" t="str">
            <v>ACRRUED INTEREST RECEIVABLE</v>
          </cell>
        </row>
        <row r="218">
          <cell r="M218" t="str">
            <v>AN015</v>
          </cell>
          <cell r="N218" t="str">
            <v>ACRRUED INTEREST RECEIVABLE</v>
          </cell>
        </row>
        <row r="219">
          <cell r="M219" t="str">
            <v>AN015</v>
          </cell>
          <cell r="N219" t="str">
            <v>ACRRUED INTEREST RECEIVABLE</v>
          </cell>
        </row>
        <row r="220">
          <cell r="M220" t="str">
            <v>AN015</v>
          </cell>
          <cell r="N220" t="str">
            <v>ACRRUED INTEREST RECEIVABLE</v>
          </cell>
        </row>
        <row r="221">
          <cell r="M221" t="str">
            <v>AN015</v>
          </cell>
          <cell r="N221" t="str">
            <v>ACRRUED INTEREST RECEIVABLE</v>
          </cell>
        </row>
        <row r="222">
          <cell r="M222" t="str">
            <v>AN015</v>
          </cell>
          <cell r="N222" t="str">
            <v>ACRRUED INTEREST RECEIVABLE</v>
          </cell>
        </row>
        <row r="223">
          <cell r="M223" t="str">
            <v>AN015</v>
          </cell>
          <cell r="N223" t="str">
            <v>ACRRUED INTEREST RECEIVABLE</v>
          </cell>
        </row>
        <row r="224">
          <cell r="M224" t="str">
            <v>AN015</v>
          </cell>
          <cell r="N224" t="str">
            <v>ACRRUED INTEREST RECEIVABLE</v>
          </cell>
        </row>
        <row r="225">
          <cell r="M225" t="str">
            <v>AN015</v>
          </cell>
          <cell r="N225" t="str">
            <v>ACRRUED INTEREST RECEIVABLE</v>
          </cell>
        </row>
        <row r="226">
          <cell r="M226" t="str">
            <v>AN015</v>
          </cell>
          <cell r="N226" t="str">
            <v>ACRRUED INTEREST RECEIVABLE</v>
          </cell>
        </row>
        <row r="227">
          <cell r="M227" t="str">
            <v>AN015</v>
          </cell>
          <cell r="N227" t="str">
            <v>ACRRUED INTEREST RECEIVABLE</v>
          </cell>
        </row>
        <row r="228">
          <cell r="M228" t="str">
            <v>AN015</v>
          </cell>
          <cell r="N228" t="str">
            <v>ACRRUED INTEREST RECEIVABLE</v>
          </cell>
        </row>
        <row r="229">
          <cell r="M229" t="str">
            <v>AN015</v>
          </cell>
          <cell r="N229" t="str">
            <v>ACRRUED INTEREST RECEIVABLE</v>
          </cell>
        </row>
        <row r="230">
          <cell r="M230" t="str">
            <v>AN015</v>
          </cell>
          <cell r="N230" t="str">
            <v>ACRRUED INTEREST RECEIVABLE</v>
          </cell>
        </row>
        <row r="231">
          <cell r="M231" t="str">
            <v>AN015</v>
          </cell>
          <cell r="N231" t="str">
            <v>ACRRUED INTEREST RECEIVABLE</v>
          </cell>
        </row>
        <row r="232">
          <cell r="M232" t="str">
            <v>AN015</v>
          </cell>
          <cell r="N232" t="str">
            <v>ACRRUED INTEREST RECEIVABLE</v>
          </cell>
        </row>
        <row r="233">
          <cell r="M233" t="str">
            <v>AN015</v>
          </cell>
          <cell r="N233" t="str">
            <v>ACRRUED INTEREST RECEIVABLE</v>
          </cell>
        </row>
        <row r="234">
          <cell r="M234" t="str">
            <v>AN015</v>
          </cell>
          <cell r="N234" t="str">
            <v>ACRRUED INTEREST RECEIVABLE</v>
          </cell>
        </row>
        <row r="235">
          <cell r="M235" t="str">
            <v>AN015</v>
          </cell>
          <cell r="N235" t="str">
            <v>ACRRUED INTEREST RECEIVABLE</v>
          </cell>
        </row>
        <row r="236">
          <cell r="M236" t="str">
            <v>AN015</v>
          </cell>
          <cell r="N236" t="str">
            <v>ACRRUED INTEREST RECEIVABLE</v>
          </cell>
        </row>
        <row r="237">
          <cell r="M237" t="str">
            <v>AN015</v>
          </cell>
          <cell r="N237" t="str">
            <v>ACRRUED INTEREST RECEIVABLE</v>
          </cell>
        </row>
        <row r="238">
          <cell r="M238" t="str">
            <v>AN015</v>
          </cell>
          <cell r="N238" t="str">
            <v>ACRRUED INTEREST RECEIVABLE</v>
          </cell>
        </row>
        <row r="239">
          <cell r="M239" t="str">
            <v>AN015</v>
          </cell>
          <cell r="N239" t="str">
            <v>ACRRUED INTEREST RECEIVABLE</v>
          </cell>
        </row>
        <row r="240">
          <cell r="M240" t="str">
            <v>AN015</v>
          </cell>
          <cell r="N240" t="str">
            <v>ACRRUED INTEREST RECEIVABLE</v>
          </cell>
        </row>
        <row r="241">
          <cell r="M241" t="str">
            <v>AN015</v>
          </cell>
          <cell r="N241" t="str">
            <v>ACRRUED INTEREST RECEIVABLE</v>
          </cell>
        </row>
        <row r="242">
          <cell r="M242" t="str">
            <v>AN015</v>
          </cell>
          <cell r="N242" t="str">
            <v>ACRRUED INTEREST RECEIVABLE</v>
          </cell>
        </row>
        <row r="243">
          <cell r="M243" t="str">
            <v>AN015</v>
          </cell>
          <cell r="N243" t="str">
            <v>ACRRUED INTEREST RECEIVABLE</v>
          </cell>
        </row>
        <row r="244">
          <cell r="M244" t="str">
            <v>AN015</v>
          </cell>
          <cell r="N244" t="str">
            <v>ACRRUED INTEREST RECEIVABLE</v>
          </cell>
        </row>
        <row r="245">
          <cell r="M245" t="str">
            <v>AN015</v>
          </cell>
          <cell r="N245" t="str">
            <v>ACRRUED INTEREST RECEIVABLE</v>
          </cell>
        </row>
        <row r="246">
          <cell r="M246" t="str">
            <v>AN015</v>
          </cell>
          <cell r="N246" t="str">
            <v>ACRRUED INTEREST RECEIVABLE</v>
          </cell>
        </row>
        <row r="247">
          <cell r="M247" t="str">
            <v>AN015</v>
          </cell>
          <cell r="N247" t="str">
            <v>ACRRUED INTEREST RECEIVABLE</v>
          </cell>
        </row>
        <row r="248">
          <cell r="M248" t="str">
            <v>AN015</v>
          </cell>
          <cell r="N248" t="str">
            <v>ACRRUED INTEREST RECEIVABLE</v>
          </cell>
        </row>
        <row r="249">
          <cell r="M249" t="str">
            <v>AN015</v>
          </cell>
          <cell r="N249" t="str">
            <v>ACRRUED INTEREST RECEIVABLE</v>
          </cell>
        </row>
        <row r="250">
          <cell r="M250" t="str">
            <v>AN015</v>
          </cell>
          <cell r="N250" t="str">
            <v>ACRRUED INTEREST RECEIVABLE</v>
          </cell>
        </row>
        <row r="251">
          <cell r="M251" t="str">
            <v>AN015</v>
          </cell>
          <cell r="N251" t="str">
            <v>ACRRUED INTEREST RECEIVABLE</v>
          </cell>
        </row>
        <row r="252">
          <cell r="M252" t="str">
            <v>AN015</v>
          </cell>
          <cell r="N252" t="str">
            <v>ACRRUED INTEREST RECEIVABLE</v>
          </cell>
        </row>
        <row r="253">
          <cell r="M253" t="str">
            <v>AN015</v>
          </cell>
          <cell r="N253" t="str">
            <v>ACRRUED INTEREST RECEIVABLE</v>
          </cell>
        </row>
        <row r="254">
          <cell r="M254" t="str">
            <v>AN015</v>
          </cell>
          <cell r="N254" t="str">
            <v>ACRRUED INTEREST RECEIVABLE</v>
          </cell>
        </row>
        <row r="255">
          <cell r="M255" t="str">
            <v>AN015</v>
          </cell>
          <cell r="N255" t="str">
            <v>ACRRUED INTEREST RECEIVABLE</v>
          </cell>
        </row>
        <row r="256">
          <cell r="M256" t="str">
            <v>AN015</v>
          </cell>
          <cell r="N256" t="str">
            <v>ACRRUED INTEREST RECEIVABLE</v>
          </cell>
        </row>
        <row r="257">
          <cell r="M257" t="str">
            <v>AN015</v>
          </cell>
          <cell r="N257" t="str">
            <v>ACRRUED INTEREST RECEIVABLE</v>
          </cell>
        </row>
        <row r="258">
          <cell r="M258" t="str">
            <v>AN015</v>
          </cell>
          <cell r="N258" t="str">
            <v>ACRRUED INTEREST RECEIVABLE</v>
          </cell>
        </row>
        <row r="259">
          <cell r="M259" t="str">
            <v>AN015</v>
          </cell>
          <cell r="N259" t="str">
            <v>ACRRUED INTEREST RECEIVABLE</v>
          </cell>
        </row>
        <row r="260">
          <cell r="M260" t="str">
            <v>AN015</v>
          </cell>
          <cell r="N260" t="str">
            <v>ACRRUED INTEREST RECEIVABLE</v>
          </cell>
        </row>
        <row r="261">
          <cell r="M261" t="str">
            <v>AN015</v>
          </cell>
          <cell r="N261" t="str">
            <v>ACRRUED INTEREST RECEIVABLE</v>
          </cell>
        </row>
        <row r="262">
          <cell r="M262" t="str">
            <v>AN015</v>
          </cell>
          <cell r="N262" t="str">
            <v>ACRRUED INTEREST RECEIVABLE</v>
          </cell>
        </row>
        <row r="263">
          <cell r="M263" t="str">
            <v>AN015</v>
          </cell>
          <cell r="N263" t="str">
            <v>ACRRUED INTEREST RECEIVABLE</v>
          </cell>
        </row>
        <row r="264">
          <cell r="M264" t="str">
            <v>AN015</v>
          </cell>
          <cell r="N264" t="str">
            <v>ACRRUED INTEREST RECEIVABLE</v>
          </cell>
        </row>
        <row r="265">
          <cell r="M265" t="str">
            <v>AN015</v>
          </cell>
          <cell r="N265" t="str">
            <v>ACRRUED INTEREST RECEIVABLE</v>
          </cell>
        </row>
        <row r="266">
          <cell r="M266" t="str">
            <v>AN015</v>
          </cell>
          <cell r="N266" t="str">
            <v>ACRRUED INTEREST RECEIVABLE</v>
          </cell>
        </row>
        <row r="267">
          <cell r="M267" t="str">
            <v>AN015</v>
          </cell>
          <cell r="N267" t="str">
            <v>ACRRUED INTEREST RECEIVABLE</v>
          </cell>
        </row>
        <row r="268">
          <cell r="M268" t="str">
            <v>AN015</v>
          </cell>
          <cell r="N268" t="str">
            <v>ACRRUED INTEREST RECEIVABLE</v>
          </cell>
        </row>
        <row r="269">
          <cell r="M269" t="str">
            <v>AN015</v>
          </cell>
          <cell r="N269" t="str">
            <v>ACRRUED INTEREST RECEIVABLE</v>
          </cell>
        </row>
        <row r="270">
          <cell r="M270" t="str">
            <v>AN015</v>
          </cell>
          <cell r="N270" t="str">
            <v>ACRRUED INTEREST RECEIVABLE</v>
          </cell>
        </row>
        <row r="271">
          <cell r="M271" t="str">
            <v>AN015</v>
          </cell>
          <cell r="N271" t="str">
            <v>ACRRUED INTEREST RECEIVABLE</v>
          </cell>
        </row>
        <row r="272">
          <cell r="M272" t="str">
            <v>AN015</v>
          </cell>
          <cell r="N272" t="str">
            <v>ACRRUED INTEREST RECEIVABLE</v>
          </cell>
        </row>
        <row r="273">
          <cell r="M273" t="str">
            <v>AN015</v>
          </cell>
          <cell r="N273" t="str">
            <v>ACRRUED INTEREST RECEIVABLE</v>
          </cell>
        </row>
        <row r="274">
          <cell r="M274" t="str">
            <v>AN015</v>
          </cell>
          <cell r="N274" t="str">
            <v>ACRRUED INTEREST RECEIVABLE</v>
          </cell>
        </row>
        <row r="275">
          <cell r="M275" t="str">
            <v>AN015</v>
          </cell>
          <cell r="N275" t="str">
            <v>ACRRUED INTEREST RECEIVABLE</v>
          </cell>
        </row>
        <row r="276">
          <cell r="M276" t="str">
            <v>AN015</v>
          </cell>
          <cell r="N276" t="str">
            <v>ACRRUED INTEREST RECEIVABLE</v>
          </cell>
        </row>
        <row r="277">
          <cell r="M277" t="str">
            <v>AN015</v>
          </cell>
          <cell r="N277" t="str">
            <v>ACRRUED INTEREST RECEIVABLE</v>
          </cell>
        </row>
        <row r="278">
          <cell r="M278" t="str">
            <v>AN015</v>
          </cell>
          <cell r="N278" t="str">
            <v>ACRRUED INTEREST RECEIVABLE</v>
          </cell>
        </row>
        <row r="279">
          <cell r="M279" t="str">
            <v>AN015</v>
          </cell>
          <cell r="N279" t="str">
            <v>ACRRUED INTEREST RECEIVABLE</v>
          </cell>
        </row>
        <row r="280">
          <cell r="M280" t="str">
            <v>AN015</v>
          </cell>
          <cell r="N280" t="str">
            <v>ACRRUED INTEREST RECEIVABLE</v>
          </cell>
        </row>
        <row r="281">
          <cell r="M281" t="str">
            <v>AN015</v>
          </cell>
          <cell r="N281" t="str">
            <v>ACRRUED INTEREST RECEIVABLE</v>
          </cell>
        </row>
        <row r="282">
          <cell r="M282" t="str">
            <v>AN015</v>
          </cell>
          <cell r="N282" t="str">
            <v>ACRRUED INTEREST RECEIVABLE</v>
          </cell>
        </row>
        <row r="283">
          <cell r="M283" t="str">
            <v>AN015</v>
          </cell>
          <cell r="N283" t="str">
            <v>ACRRUED INTEREST RECEIVABLE</v>
          </cell>
        </row>
        <row r="284">
          <cell r="M284" t="str">
            <v>AN015</v>
          </cell>
          <cell r="N284" t="str">
            <v>ACRRUED INTEREST RECEIVABLE</v>
          </cell>
        </row>
        <row r="285">
          <cell r="M285" t="str">
            <v>AN015</v>
          </cell>
          <cell r="N285" t="str">
            <v>ACRRUED INTEREST RECEIVABLE</v>
          </cell>
        </row>
        <row r="286">
          <cell r="M286" t="str">
            <v>AN015</v>
          </cell>
          <cell r="N286" t="str">
            <v>ACRRUED INTEREST RECEIVABLE</v>
          </cell>
        </row>
        <row r="287">
          <cell r="M287" t="str">
            <v>AN015</v>
          </cell>
          <cell r="N287" t="str">
            <v>ACRRUED INTEREST RECEIVABLE</v>
          </cell>
        </row>
        <row r="288">
          <cell r="M288" t="str">
            <v>AN015</v>
          </cell>
          <cell r="N288" t="str">
            <v>ACRRUED INTEREST RECEIVABLE</v>
          </cell>
        </row>
        <row r="289">
          <cell r="M289" t="str">
            <v>AN015</v>
          </cell>
          <cell r="N289" t="str">
            <v>ACRRUED INTEREST RECEIVABLE</v>
          </cell>
        </row>
        <row r="290">
          <cell r="M290" t="str">
            <v>AN015</v>
          </cell>
          <cell r="N290" t="str">
            <v>ACRRUED INTEREST RECEIVABLE</v>
          </cell>
        </row>
        <row r="291">
          <cell r="M291" t="str">
            <v>AN015</v>
          </cell>
          <cell r="N291" t="str">
            <v>ACRRUED INTEREST RECEIVABLE</v>
          </cell>
        </row>
        <row r="292">
          <cell r="M292" t="str">
            <v>AN015</v>
          </cell>
          <cell r="N292" t="str">
            <v>ACRRUED INTEREST RECEIVABLE</v>
          </cell>
        </row>
        <row r="293">
          <cell r="M293" t="str">
            <v>AN015</v>
          </cell>
          <cell r="N293" t="str">
            <v>ACRRUED INTEREST RECEIVABLE</v>
          </cell>
        </row>
        <row r="294">
          <cell r="M294" t="str">
            <v>AN015</v>
          </cell>
          <cell r="N294" t="str">
            <v>ACRRUED INTEREST RECEIVABLE</v>
          </cell>
        </row>
        <row r="295">
          <cell r="M295" t="str">
            <v>AN015</v>
          </cell>
          <cell r="N295" t="str">
            <v>ACRRUED INTEREST RECEIVABLE</v>
          </cell>
        </row>
        <row r="296">
          <cell r="M296" t="str">
            <v>AN015</v>
          </cell>
          <cell r="N296" t="str">
            <v>ACRRUED INTEREST RECEIVABLE</v>
          </cell>
        </row>
        <row r="297">
          <cell r="M297" t="str">
            <v>AN015</v>
          </cell>
          <cell r="N297" t="str">
            <v>ACRRUED INTEREST RECEIVABLE</v>
          </cell>
        </row>
        <row r="298">
          <cell r="M298" t="str">
            <v>AN015</v>
          </cell>
          <cell r="N298" t="str">
            <v>ACRRUED INTEREST RECEIVABLE</v>
          </cell>
        </row>
        <row r="299">
          <cell r="M299" t="str">
            <v>AN015</v>
          </cell>
          <cell r="N299" t="str">
            <v>ACRRUED INTEREST RECEIVABLE</v>
          </cell>
        </row>
        <row r="300">
          <cell r="M300" t="str">
            <v>AN015</v>
          </cell>
          <cell r="N300" t="str">
            <v>ACRRUED INTEREST RECEIVABLE</v>
          </cell>
        </row>
        <row r="301">
          <cell r="M301" t="str">
            <v>AN015</v>
          </cell>
          <cell r="N301" t="str">
            <v>ACRRUED INTEREST RECEIVABLE</v>
          </cell>
        </row>
        <row r="302">
          <cell r="M302" t="str">
            <v>AN015</v>
          </cell>
          <cell r="N302" t="str">
            <v>ACRRUED INTEREST RECEIVABLE</v>
          </cell>
        </row>
        <row r="303">
          <cell r="M303" t="str">
            <v>AN015</v>
          </cell>
          <cell r="N303" t="str">
            <v>ACRRUED INTEREST RECEIVABLE</v>
          </cell>
        </row>
        <row r="304">
          <cell r="M304" t="str">
            <v>AN015</v>
          </cell>
          <cell r="N304" t="str">
            <v>ACRRUED INTEREST RECEIVABLE</v>
          </cell>
        </row>
        <row r="305">
          <cell r="M305" t="str">
            <v>AN015</v>
          </cell>
          <cell r="N305" t="str">
            <v>ACRRUED INTEREST RECEIVABLE</v>
          </cell>
        </row>
        <row r="306">
          <cell r="M306" t="str">
            <v>AN015</v>
          </cell>
          <cell r="N306" t="str">
            <v>ACRRUED INTEREST RECEIVABLE</v>
          </cell>
        </row>
        <row r="307">
          <cell r="M307" t="str">
            <v>AN015</v>
          </cell>
          <cell r="N307" t="str">
            <v>ACRRUED INTEREST RECEIVABLE</v>
          </cell>
        </row>
        <row r="308">
          <cell r="M308" t="str">
            <v>AN015</v>
          </cell>
          <cell r="N308" t="str">
            <v>ACRRUED INTEREST RECEIVABLE</v>
          </cell>
        </row>
        <row r="309">
          <cell r="M309" t="str">
            <v>AN015</v>
          </cell>
          <cell r="N309" t="str">
            <v>ACRRUED INTEREST RECEIVABLE</v>
          </cell>
        </row>
        <row r="310">
          <cell r="M310" t="str">
            <v>AN015</v>
          </cell>
          <cell r="N310" t="str">
            <v>ACRRUED INTEREST RECEIVABLE</v>
          </cell>
        </row>
        <row r="311">
          <cell r="M311" t="str">
            <v>AN015</v>
          </cell>
          <cell r="N311" t="str">
            <v>ACRRUED INTEREST RECEIVABLE</v>
          </cell>
        </row>
        <row r="312">
          <cell r="M312" t="str">
            <v>AN015</v>
          </cell>
          <cell r="N312" t="str">
            <v>ACRRUED INTEREST RECEIVABLE</v>
          </cell>
        </row>
        <row r="313">
          <cell r="M313" t="str">
            <v>AN015</v>
          </cell>
          <cell r="N313" t="str">
            <v>ACRRUED INTEREST RECEIVABLE</v>
          </cell>
        </row>
        <row r="314">
          <cell r="M314" t="str">
            <v>AN015</v>
          </cell>
          <cell r="N314" t="str">
            <v>ACRRUED INTEREST RECEIVABLE</v>
          </cell>
        </row>
        <row r="315">
          <cell r="M315" t="str">
            <v>AN015</v>
          </cell>
          <cell r="N315" t="str">
            <v>ACRRUED INTEREST RECEIVABLE</v>
          </cell>
        </row>
        <row r="316">
          <cell r="M316" t="str">
            <v>AN015</v>
          </cell>
          <cell r="N316" t="str">
            <v>ACRRUED INTEREST RECEIVABLE</v>
          </cell>
        </row>
        <row r="317">
          <cell r="M317" t="str">
            <v>AN015</v>
          </cell>
          <cell r="N317" t="str">
            <v>ACRRUED INTEREST RECEIVABLE</v>
          </cell>
        </row>
        <row r="318">
          <cell r="M318" t="str">
            <v>AN015</v>
          </cell>
          <cell r="N318" t="str">
            <v>ACRRUED INTEREST RECEIVABLE</v>
          </cell>
        </row>
        <row r="319">
          <cell r="M319" t="str">
            <v>AN015</v>
          </cell>
          <cell r="N319" t="str">
            <v>ACRRUED INTEREST RECEIVABLE</v>
          </cell>
        </row>
        <row r="320">
          <cell r="M320" t="str">
            <v>AN015</v>
          </cell>
          <cell r="N320" t="str">
            <v>ACRRUED INTEREST RECEIVABLE</v>
          </cell>
        </row>
        <row r="321">
          <cell r="M321" t="str">
            <v>AN015</v>
          </cell>
          <cell r="N321" t="str">
            <v>ACRRUED INTEREST RECEIVABLE</v>
          </cell>
        </row>
        <row r="322">
          <cell r="M322" t="str">
            <v>AN015</v>
          </cell>
          <cell r="N322" t="str">
            <v>ACRRUED INTEREST RECEIVABLE</v>
          </cell>
        </row>
        <row r="323">
          <cell r="M323" t="str">
            <v>AN015</v>
          </cell>
          <cell r="N323" t="str">
            <v>ACRRUED INTEREST RECEIVABLE</v>
          </cell>
        </row>
        <row r="324">
          <cell r="M324" t="str">
            <v>AN015</v>
          </cell>
          <cell r="N324" t="str">
            <v>ACRRUED INTEREST RECEIVABLE</v>
          </cell>
        </row>
        <row r="325">
          <cell r="M325" t="str">
            <v>AN015</v>
          </cell>
          <cell r="N325" t="str">
            <v>ACRRUED INTEREST RECEIVABLE</v>
          </cell>
        </row>
        <row r="326">
          <cell r="M326" t="str">
            <v>AN015</v>
          </cell>
          <cell r="N326" t="str">
            <v>ACRRUED INTEREST RECEIVABLE</v>
          </cell>
        </row>
        <row r="327">
          <cell r="M327" t="str">
            <v>AN015</v>
          </cell>
          <cell r="N327" t="str">
            <v>ACRRUED INTEREST RECEIVABLE</v>
          </cell>
        </row>
        <row r="328">
          <cell r="M328" t="str">
            <v>AN015</v>
          </cell>
          <cell r="N328" t="str">
            <v>ACRRUED INTEREST RECEIVABLE</v>
          </cell>
        </row>
        <row r="329">
          <cell r="M329" t="str">
            <v>AN015</v>
          </cell>
          <cell r="N329" t="str">
            <v>ACRRUED INTEREST RECEIVABLE</v>
          </cell>
        </row>
        <row r="330">
          <cell r="M330" t="str">
            <v>AN015</v>
          </cell>
          <cell r="N330" t="str">
            <v>ACRRUED INTEREST RECEIVABLE</v>
          </cell>
        </row>
        <row r="331">
          <cell r="M331" t="str">
            <v>AN015</v>
          </cell>
          <cell r="N331" t="str">
            <v>ACRRUED INTEREST RECEIVABLE</v>
          </cell>
        </row>
        <row r="332">
          <cell r="M332" t="str">
            <v>AN015</v>
          </cell>
          <cell r="N332" t="str">
            <v>ACRRUED INTEREST RECEIVABLE</v>
          </cell>
        </row>
        <row r="333">
          <cell r="M333" t="str">
            <v>AN015</v>
          </cell>
          <cell r="N333" t="str">
            <v>ACRRUED INTEREST RECEIVABLE</v>
          </cell>
        </row>
        <row r="334">
          <cell r="M334" t="str">
            <v>AN015</v>
          </cell>
          <cell r="N334" t="str">
            <v>ACRRUED INTEREST RECEIVABLE</v>
          </cell>
        </row>
        <row r="335">
          <cell r="M335" t="str">
            <v>AN015</v>
          </cell>
          <cell r="N335" t="str">
            <v>ACRRUED INTEREST RECEIVABLE</v>
          </cell>
        </row>
        <row r="336">
          <cell r="M336" t="str">
            <v>AN015</v>
          </cell>
          <cell r="N336" t="str">
            <v>ACRRUED INTEREST RECEIVABLE</v>
          </cell>
        </row>
        <row r="337">
          <cell r="M337" t="str">
            <v>AN015</v>
          </cell>
          <cell r="N337" t="str">
            <v>ACRRUED INTEREST RECEIVABLE</v>
          </cell>
        </row>
        <row r="338">
          <cell r="M338" t="str">
            <v>AN015</v>
          </cell>
          <cell r="N338" t="str">
            <v>ACRRUED INTEREST RECEIVABLE</v>
          </cell>
        </row>
        <row r="339">
          <cell r="M339" t="str">
            <v>AN015</v>
          </cell>
          <cell r="N339" t="str">
            <v>ACRRUED INTEREST RECEIVABLE</v>
          </cell>
        </row>
        <row r="340">
          <cell r="M340" t="str">
            <v>AN015</v>
          </cell>
          <cell r="N340" t="str">
            <v>ACRRUED INTEREST RECEIVABLE</v>
          </cell>
        </row>
        <row r="341">
          <cell r="M341" t="str">
            <v>AN015</v>
          </cell>
          <cell r="N341" t="str">
            <v>ACRRUED INTEREST RECEIVABLE</v>
          </cell>
        </row>
        <row r="342">
          <cell r="M342" t="str">
            <v>AN015</v>
          </cell>
          <cell r="N342" t="str">
            <v>ACRRUED INTEREST RECEIVABLE</v>
          </cell>
        </row>
        <row r="343">
          <cell r="M343" t="str">
            <v>AN015</v>
          </cell>
          <cell r="N343" t="str">
            <v>ACRRUED INTEREST RECEIVABLE</v>
          </cell>
        </row>
        <row r="344">
          <cell r="M344" t="str">
            <v>AN015</v>
          </cell>
          <cell r="N344" t="str">
            <v>ACRRUED INTEREST RECEIVABLE</v>
          </cell>
        </row>
        <row r="345">
          <cell r="M345" t="str">
            <v>AN015</v>
          </cell>
          <cell r="N345" t="str">
            <v>ACRRUED INTEREST RECEIVABLE</v>
          </cell>
        </row>
        <row r="346">
          <cell r="M346" t="str">
            <v>AN015</v>
          </cell>
          <cell r="N346" t="str">
            <v>ACRRUED INTEREST RECEIVABLE</v>
          </cell>
        </row>
        <row r="347">
          <cell r="M347" t="str">
            <v>AN015</v>
          </cell>
          <cell r="N347" t="str">
            <v>ACRRUED INTEREST RECEIVABLE</v>
          </cell>
        </row>
        <row r="348">
          <cell r="M348" t="str">
            <v>AN015</v>
          </cell>
          <cell r="N348" t="str">
            <v>ACRRUED INTEREST RECEIVABLE</v>
          </cell>
        </row>
        <row r="349">
          <cell r="M349" t="str">
            <v>AN015</v>
          </cell>
          <cell r="N349" t="str">
            <v>ACRRUED INTEREST RECEIVABLE</v>
          </cell>
        </row>
        <row r="350">
          <cell r="M350" t="str">
            <v>AN015</v>
          </cell>
          <cell r="N350" t="str">
            <v>ACRRUED INTEREST RECEIVABLE</v>
          </cell>
        </row>
        <row r="351">
          <cell r="M351" t="str">
            <v>AN015</v>
          </cell>
          <cell r="N351" t="str">
            <v>ACRRUED INTEREST RECEIVABLE</v>
          </cell>
        </row>
        <row r="352">
          <cell r="M352" t="str">
            <v>AN015</v>
          </cell>
          <cell r="N352" t="str">
            <v>ACRRUED INTEREST RECEIVABLE</v>
          </cell>
        </row>
        <row r="353">
          <cell r="M353" t="str">
            <v>AN015</v>
          </cell>
          <cell r="N353" t="str">
            <v>ACRRUED INTEREST RECEIVABLE</v>
          </cell>
        </row>
        <row r="354">
          <cell r="M354" t="str">
            <v>AN015</v>
          </cell>
          <cell r="N354" t="str">
            <v>ACRRUED INTEREST RECEIVABLE</v>
          </cell>
        </row>
        <row r="355">
          <cell r="M355" t="str">
            <v>AN015</v>
          </cell>
          <cell r="N355" t="str">
            <v>ACRRUED INTEREST RECEIVABLE</v>
          </cell>
        </row>
        <row r="356">
          <cell r="M356" t="str">
            <v>AN015</v>
          </cell>
          <cell r="N356" t="str">
            <v>ACRRUED INTEREST RECEIVABLE</v>
          </cell>
        </row>
        <row r="357">
          <cell r="M357" t="str">
            <v>AN015</v>
          </cell>
          <cell r="N357" t="str">
            <v>ACRRUED INTEREST RECEIVABLE</v>
          </cell>
        </row>
        <row r="358">
          <cell r="M358" t="str">
            <v>AN015</v>
          </cell>
          <cell r="N358" t="str">
            <v>ACRRUED INTEREST RECEIVABLE</v>
          </cell>
        </row>
        <row r="359">
          <cell r="M359" t="str">
            <v>AN015</v>
          </cell>
          <cell r="N359" t="str">
            <v>ACRRUED INTEREST RECEIVABLE</v>
          </cell>
        </row>
        <row r="360">
          <cell r="M360" t="str">
            <v>AN015</v>
          </cell>
          <cell r="N360" t="str">
            <v>ACRRUED INTEREST RECEIVABLE</v>
          </cell>
        </row>
        <row r="361">
          <cell r="M361" t="str">
            <v>AN015</v>
          </cell>
          <cell r="N361" t="str">
            <v>ACRRUED INTEREST RECEIVABLE</v>
          </cell>
        </row>
        <row r="362">
          <cell r="M362" t="str">
            <v>AN015</v>
          </cell>
          <cell r="N362" t="str">
            <v>ACRRUED INTEREST RECEIVABLE</v>
          </cell>
        </row>
        <row r="363">
          <cell r="M363" t="str">
            <v>AI005</v>
          </cell>
          <cell r="N363" t="str">
            <v>BILLS RECEIVABLES/ACCEPTANCE (INC</v>
          </cell>
        </row>
        <row r="364">
          <cell r="M364" t="str">
            <v>CN003</v>
          </cell>
          <cell r="N364" t="str">
            <v>BONDS/GUARANTEES</v>
          </cell>
        </row>
        <row r="365">
          <cell r="M365" t="str">
            <v>CN003</v>
          </cell>
          <cell r="N365" t="str">
            <v>BONDS/GUARANTEES</v>
          </cell>
        </row>
        <row r="366">
          <cell r="M366" t="str">
            <v>CN003</v>
          </cell>
          <cell r="N366" t="str">
            <v>BONDS/GUARANTEES</v>
          </cell>
        </row>
        <row r="367">
          <cell r="M367" t="str">
            <v>CN003</v>
          </cell>
          <cell r="N367" t="str">
            <v>BONDS/GUARANTEES</v>
          </cell>
        </row>
        <row r="368">
          <cell r="M368" t="str">
            <v>CN003</v>
          </cell>
          <cell r="N368" t="str">
            <v>BONDS/GUARANTEES</v>
          </cell>
        </row>
        <row r="369">
          <cell r="M369" t="str">
            <v>CN003</v>
          </cell>
          <cell r="N369" t="str">
            <v>BONDS/GUARANTEES</v>
          </cell>
        </row>
        <row r="370">
          <cell r="M370" t="str">
            <v>CN003</v>
          </cell>
          <cell r="N370" t="str">
            <v>BONDS/GUARANTEES</v>
          </cell>
        </row>
        <row r="371">
          <cell r="M371" t="str">
            <v>CN003</v>
          </cell>
          <cell r="N371" t="str">
            <v>BONDS/GUARANTEES</v>
          </cell>
        </row>
        <row r="372">
          <cell r="M372" t="str">
            <v>CN003</v>
          </cell>
          <cell r="N372" t="str">
            <v>BONDS/GUARANTEES</v>
          </cell>
        </row>
        <row r="373">
          <cell r="M373" t="str">
            <v>CN003</v>
          </cell>
          <cell r="N373" t="str">
            <v>BONDS/GUARANTEES</v>
          </cell>
        </row>
        <row r="374">
          <cell r="M374" t="str">
            <v>CN003</v>
          </cell>
          <cell r="N374" t="str">
            <v>BONDS/GUARANTEES</v>
          </cell>
        </row>
        <row r="375">
          <cell r="M375" t="str">
            <v>CN003</v>
          </cell>
          <cell r="N375" t="str">
            <v>BONDS/GUARANTEES</v>
          </cell>
        </row>
        <row r="376">
          <cell r="M376" t="str">
            <v>CN003</v>
          </cell>
          <cell r="N376" t="str">
            <v>BONDS/GUARANTEES</v>
          </cell>
        </row>
        <row r="377">
          <cell r="M377" t="str">
            <v>CN003</v>
          </cell>
          <cell r="N377" t="str">
            <v>BONDS/GUARANTEES</v>
          </cell>
        </row>
        <row r="378">
          <cell r="M378" t="str">
            <v>CN003</v>
          </cell>
          <cell r="N378" t="str">
            <v>BONDS/GUARANTEES</v>
          </cell>
        </row>
        <row r="379">
          <cell r="M379" t="str">
            <v>CN003</v>
          </cell>
          <cell r="N379" t="str">
            <v>BONDS/GUARANTEES</v>
          </cell>
        </row>
        <row r="380">
          <cell r="M380" t="str">
            <v>CN003</v>
          </cell>
          <cell r="N380" t="str">
            <v>BONDS/GUARANTEES</v>
          </cell>
        </row>
        <row r="381">
          <cell r="M381" t="str">
            <v>CN003</v>
          </cell>
          <cell r="N381" t="str">
            <v>BONDS/GUARANTEES</v>
          </cell>
        </row>
        <row r="382">
          <cell r="M382" t="str">
            <v>CN003</v>
          </cell>
          <cell r="N382" t="str">
            <v>BONDS/GUARANTEES</v>
          </cell>
        </row>
        <row r="383">
          <cell r="M383" t="str">
            <v>CN003</v>
          </cell>
          <cell r="N383" t="str">
            <v>BONDS/GUARANTEES</v>
          </cell>
        </row>
        <row r="384">
          <cell r="M384" t="str">
            <v>CN003</v>
          </cell>
          <cell r="N384" t="str">
            <v>BONDS/GUARANTEES</v>
          </cell>
        </row>
        <row r="385">
          <cell r="M385" t="str">
            <v>CN003</v>
          </cell>
          <cell r="N385" t="str">
            <v>BONDS/GUARANTEES</v>
          </cell>
        </row>
        <row r="386">
          <cell r="M386" t="str">
            <v>CN003</v>
          </cell>
          <cell r="N386" t="str">
            <v>BONDS/GUARANTEES</v>
          </cell>
        </row>
        <row r="387">
          <cell r="M387" t="str">
            <v>CN003</v>
          </cell>
          <cell r="N387" t="str">
            <v>BONDS/GUARANTEES</v>
          </cell>
        </row>
        <row r="388">
          <cell r="M388" t="str">
            <v>CN003</v>
          </cell>
          <cell r="N388" t="str">
            <v>BONDS/GUARANTEES</v>
          </cell>
        </row>
        <row r="389">
          <cell r="M389" t="str">
            <v>CN003</v>
          </cell>
          <cell r="N389" t="str">
            <v>BONDS/GUARANTEES</v>
          </cell>
        </row>
        <row r="390">
          <cell r="M390" t="str">
            <v>CN003</v>
          </cell>
          <cell r="N390" t="str">
            <v>BONDS/GUARANTEES</v>
          </cell>
        </row>
        <row r="391">
          <cell r="M391" t="str">
            <v>CN003</v>
          </cell>
          <cell r="N391" t="str">
            <v>BONDS/GUARANTEES</v>
          </cell>
        </row>
        <row r="392">
          <cell r="M392" t="str">
            <v>CN003</v>
          </cell>
          <cell r="N392" t="str">
            <v>BONDS/GUARANTEES</v>
          </cell>
        </row>
        <row r="393">
          <cell r="M393" t="str">
            <v>CN003</v>
          </cell>
          <cell r="N393" t="str">
            <v>BONDS/GUARANTEES</v>
          </cell>
        </row>
        <row r="394">
          <cell r="M394" t="str">
            <v>CN003</v>
          </cell>
          <cell r="N394" t="str">
            <v>BONDS/GUARANTEES</v>
          </cell>
        </row>
        <row r="395">
          <cell r="M395" t="str">
            <v>CN003</v>
          </cell>
          <cell r="N395" t="str">
            <v>BONDS/GUARANTEES</v>
          </cell>
        </row>
        <row r="396">
          <cell r="M396" t="str">
            <v>CN003</v>
          </cell>
          <cell r="N396" t="str">
            <v>BONDS/GUARANTEES</v>
          </cell>
        </row>
        <row r="397">
          <cell r="M397" t="str">
            <v>CN003</v>
          </cell>
          <cell r="N397" t="str">
            <v>BONDS/GUARANTEES</v>
          </cell>
        </row>
        <row r="398">
          <cell r="M398" t="str">
            <v>CN003</v>
          </cell>
          <cell r="N398" t="str">
            <v>BONDS/GUARANTEES</v>
          </cell>
        </row>
        <row r="399">
          <cell r="M399" t="str">
            <v>CN003</v>
          </cell>
          <cell r="N399" t="str">
            <v>BONDS/GUARANTEES</v>
          </cell>
        </row>
        <row r="400">
          <cell r="M400" t="str">
            <v>CN003</v>
          </cell>
          <cell r="N400" t="str">
            <v>BONDS/GUARANTEES</v>
          </cell>
        </row>
        <row r="401">
          <cell r="M401" t="str">
            <v>CN003</v>
          </cell>
          <cell r="N401" t="str">
            <v>BONDS/GUARANTEES</v>
          </cell>
        </row>
        <row r="402">
          <cell r="M402" t="str">
            <v>CN003</v>
          </cell>
          <cell r="N402" t="str">
            <v>BONDS/GUARANTEES</v>
          </cell>
        </row>
        <row r="403">
          <cell r="M403" t="str">
            <v>CN003</v>
          </cell>
          <cell r="N403" t="str">
            <v>BONDS/GUARANTEES</v>
          </cell>
        </row>
        <row r="404">
          <cell r="M404" t="str">
            <v>CN003</v>
          </cell>
          <cell r="N404" t="str">
            <v>BONDS/GUARANTEES</v>
          </cell>
        </row>
        <row r="405">
          <cell r="M405" t="str">
            <v>CN003</v>
          </cell>
          <cell r="N405" t="str">
            <v>BONDS/GUARANTEES</v>
          </cell>
        </row>
        <row r="406">
          <cell r="M406" t="str">
            <v>CN003</v>
          </cell>
          <cell r="N406" t="str">
            <v>BONDS/GUARANTEES</v>
          </cell>
        </row>
        <row r="407">
          <cell r="M407" t="str">
            <v>CN003</v>
          </cell>
          <cell r="N407" t="str">
            <v>BONDS/GUARANTEES</v>
          </cell>
        </row>
        <row r="408">
          <cell r="M408" t="str">
            <v>CN003</v>
          </cell>
          <cell r="N408" t="str">
            <v>BONDS/GUARANTEES</v>
          </cell>
        </row>
        <row r="409">
          <cell r="M409" t="str">
            <v>CN003</v>
          </cell>
          <cell r="N409" t="str">
            <v>BONDS/GUARANTEES</v>
          </cell>
        </row>
        <row r="410">
          <cell r="M410" t="str">
            <v>CN003</v>
          </cell>
          <cell r="N410" t="str">
            <v>BONDS/GUARANTEES</v>
          </cell>
        </row>
        <row r="411">
          <cell r="M411" t="str">
            <v>CN003</v>
          </cell>
          <cell r="N411" t="str">
            <v>BONDS/GUARANTEES</v>
          </cell>
        </row>
        <row r="412">
          <cell r="M412" t="str">
            <v>CN003</v>
          </cell>
          <cell r="N412" t="str">
            <v>BONDS/GUARANTEES</v>
          </cell>
        </row>
        <row r="413">
          <cell r="M413" t="str">
            <v>CN003</v>
          </cell>
          <cell r="N413" t="str">
            <v>BONDS/GUARANTEES</v>
          </cell>
        </row>
        <row r="414">
          <cell r="M414" t="str">
            <v>CN003</v>
          </cell>
          <cell r="N414" t="str">
            <v>BONDS/GUARANTEES</v>
          </cell>
        </row>
        <row r="415">
          <cell r="M415" t="str">
            <v>CN003</v>
          </cell>
          <cell r="N415" t="str">
            <v>BONDS/GUARANTEES</v>
          </cell>
        </row>
        <row r="416">
          <cell r="M416" t="str">
            <v>CN003</v>
          </cell>
          <cell r="N416" t="str">
            <v>BONDS/GUARANTEES</v>
          </cell>
        </row>
        <row r="417">
          <cell r="M417" t="str">
            <v>CN003</v>
          </cell>
          <cell r="N417" t="str">
            <v>BONDS/GUARANTEES</v>
          </cell>
        </row>
        <row r="418">
          <cell r="M418" t="str">
            <v>CN003</v>
          </cell>
          <cell r="N418" t="str">
            <v>BONDS/GUARANTEES</v>
          </cell>
        </row>
        <row r="419">
          <cell r="M419" t="str">
            <v>CN003</v>
          </cell>
          <cell r="N419" t="str">
            <v>BONDS/GUARANTEES</v>
          </cell>
        </row>
        <row r="420">
          <cell r="M420" t="str">
            <v>CN003</v>
          </cell>
          <cell r="N420" t="str">
            <v>BONDS/GUARANTEES</v>
          </cell>
        </row>
        <row r="421">
          <cell r="M421" t="str">
            <v>CN003</v>
          </cell>
          <cell r="N421" t="str">
            <v>BONDS/GUARANTEES</v>
          </cell>
        </row>
        <row r="422">
          <cell r="M422" t="str">
            <v>CN003</v>
          </cell>
          <cell r="N422" t="str">
            <v>BONDS/GUARANTEES</v>
          </cell>
        </row>
        <row r="423">
          <cell r="M423" t="str">
            <v>CN003</v>
          </cell>
          <cell r="N423" t="str">
            <v>BONDS/GUARANTEES</v>
          </cell>
        </row>
        <row r="424">
          <cell r="M424" t="str">
            <v>CN003</v>
          </cell>
          <cell r="N424" t="str">
            <v>BONDS/GUARANTEES</v>
          </cell>
        </row>
        <row r="425">
          <cell r="M425" t="str">
            <v>CN003</v>
          </cell>
          <cell r="N425" t="str">
            <v>BONDS/GUARANTEES</v>
          </cell>
        </row>
        <row r="426">
          <cell r="M426" t="str">
            <v>CN003</v>
          </cell>
          <cell r="N426" t="str">
            <v>BONDS/GUARANTEES</v>
          </cell>
        </row>
        <row r="427">
          <cell r="M427" t="str">
            <v>CN003</v>
          </cell>
          <cell r="N427" t="str">
            <v>BONDS/GUARANTEES</v>
          </cell>
        </row>
        <row r="428">
          <cell r="M428" t="str">
            <v>CN003</v>
          </cell>
          <cell r="N428" t="str">
            <v>BONDS/GUARANTEES</v>
          </cell>
        </row>
        <row r="429">
          <cell r="M429" t="str">
            <v>CN003</v>
          </cell>
          <cell r="N429" t="str">
            <v>BONDS/GUARANTEES</v>
          </cell>
        </row>
        <row r="430">
          <cell r="M430" t="str">
            <v>CN003</v>
          </cell>
          <cell r="N430" t="str">
            <v>BONDS/GUARANTEES</v>
          </cell>
        </row>
        <row r="431">
          <cell r="M431" t="str">
            <v>CN003</v>
          </cell>
          <cell r="N431" t="str">
            <v>BONDS/GUARANTEES</v>
          </cell>
        </row>
        <row r="432">
          <cell r="M432" t="str">
            <v>CN003</v>
          </cell>
          <cell r="N432" t="str">
            <v>BONDS/GUARANTEES</v>
          </cell>
        </row>
        <row r="433">
          <cell r="M433" t="str">
            <v>CN003</v>
          </cell>
          <cell r="N433" t="str">
            <v>BONDS/GUARANTEES</v>
          </cell>
        </row>
        <row r="434">
          <cell r="M434" t="str">
            <v>CN003</v>
          </cell>
          <cell r="N434" t="str">
            <v>BONDS/GUARANTEES</v>
          </cell>
        </row>
        <row r="435">
          <cell r="M435" t="str">
            <v>CN003</v>
          </cell>
          <cell r="N435" t="str">
            <v>BONDS/GUARANTEES</v>
          </cell>
        </row>
        <row r="436">
          <cell r="M436" t="str">
            <v>CN003</v>
          </cell>
          <cell r="N436" t="str">
            <v>BONDS/GUARANTEES</v>
          </cell>
        </row>
        <row r="437">
          <cell r="M437" t="str">
            <v>CN003</v>
          </cell>
          <cell r="N437" t="str">
            <v>BONDS/GUARANTEES</v>
          </cell>
        </row>
        <row r="438">
          <cell r="M438" t="str">
            <v>CN003</v>
          </cell>
          <cell r="N438" t="str">
            <v>BONDS/GUARANTEES</v>
          </cell>
        </row>
        <row r="439">
          <cell r="M439" t="str">
            <v>CN003</v>
          </cell>
          <cell r="N439" t="str">
            <v>BONDS/GUARANTEES</v>
          </cell>
        </row>
        <row r="440">
          <cell r="M440" t="str">
            <v>CN003</v>
          </cell>
          <cell r="N440" t="str">
            <v>BONDS/GUARANTEES</v>
          </cell>
        </row>
        <row r="441">
          <cell r="M441" t="str">
            <v>CN003</v>
          </cell>
          <cell r="N441" t="str">
            <v>BONDS/GUARANTEES</v>
          </cell>
        </row>
        <row r="442">
          <cell r="M442" t="str">
            <v>CN003</v>
          </cell>
          <cell r="N442" t="str">
            <v>BONDS/GUARANTEES</v>
          </cell>
        </row>
        <row r="443">
          <cell r="M443" t="str">
            <v>CN003</v>
          </cell>
          <cell r="N443" t="str">
            <v>BONDS/GUARANTEES</v>
          </cell>
        </row>
        <row r="444">
          <cell r="M444" t="str">
            <v>CN003</v>
          </cell>
          <cell r="N444" t="str">
            <v>BONDS/GUARANTEES</v>
          </cell>
        </row>
        <row r="445">
          <cell r="M445" t="str">
            <v>CN003</v>
          </cell>
          <cell r="N445" t="str">
            <v>BONDS/GUARANTEES</v>
          </cell>
        </row>
        <row r="446">
          <cell r="M446" t="str">
            <v>CN003</v>
          </cell>
          <cell r="N446" t="str">
            <v>BONDS/GUARANTEES</v>
          </cell>
        </row>
        <row r="447">
          <cell r="M447" t="str">
            <v>CN003</v>
          </cell>
          <cell r="N447" t="str">
            <v>BONDS/GUARANTEES</v>
          </cell>
        </row>
        <row r="448">
          <cell r="M448" t="str">
            <v>CN003</v>
          </cell>
          <cell r="N448" t="str">
            <v>BONDS/GUARANTEES</v>
          </cell>
        </row>
        <row r="449">
          <cell r="M449" t="str">
            <v>CN003</v>
          </cell>
          <cell r="N449" t="str">
            <v>BONDS/GUARANTEES</v>
          </cell>
        </row>
        <row r="450">
          <cell r="M450" t="str">
            <v>CN003</v>
          </cell>
          <cell r="N450" t="str">
            <v>BONDS/GUARANTEES</v>
          </cell>
        </row>
        <row r="451">
          <cell r="M451" t="str">
            <v>CN003</v>
          </cell>
          <cell r="N451" t="str">
            <v>BONDS/GUARANTEES</v>
          </cell>
        </row>
        <row r="452">
          <cell r="M452" t="str">
            <v>CN003</v>
          </cell>
          <cell r="N452" t="str">
            <v>BONDS/GUARANTEES</v>
          </cell>
        </row>
        <row r="453">
          <cell r="M453" t="str">
            <v>CN003</v>
          </cell>
          <cell r="N453" t="str">
            <v>BONDS/GUARANTEES</v>
          </cell>
        </row>
        <row r="454">
          <cell r="M454" t="str">
            <v>CN003</v>
          </cell>
          <cell r="N454" t="str">
            <v>BONDS/GUARANTEES</v>
          </cell>
        </row>
        <row r="455">
          <cell r="M455" t="str">
            <v>CN003</v>
          </cell>
          <cell r="N455" t="str">
            <v>BONDS/GUARANTEES</v>
          </cell>
        </row>
        <row r="456">
          <cell r="M456" t="str">
            <v>CN003</v>
          </cell>
          <cell r="N456" t="str">
            <v>BONDS/GUARANTEES</v>
          </cell>
        </row>
        <row r="457">
          <cell r="M457" t="str">
            <v>CN003</v>
          </cell>
          <cell r="N457" t="str">
            <v>BONDS/GUARANTEES</v>
          </cell>
        </row>
        <row r="458">
          <cell r="M458" t="str">
            <v>CN003</v>
          </cell>
          <cell r="N458" t="str">
            <v>BONDS/GUARANTEES</v>
          </cell>
        </row>
        <row r="459">
          <cell r="M459" t="str">
            <v>CN003</v>
          </cell>
          <cell r="N459" t="str">
            <v>BONDS/GUARANTEES</v>
          </cell>
        </row>
        <row r="460">
          <cell r="M460" t="str">
            <v>CN003</v>
          </cell>
          <cell r="N460" t="str">
            <v>BONDS/GUARANTEES</v>
          </cell>
        </row>
        <row r="461">
          <cell r="M461" t="str">
            <v>CN003</v>
          </cell>
          <cell r="N461" t="str">
            <v>BONDS/GUARANTEES</v>
          </cell>
        </row>
        <row r="462">
          <cell r="M462" t="str">
            <v>CN003</v>
          </cell>
          <cell r="N462" t="str">
            <v>BONDS/GUARANTEES</v>
          </cell>
        </row>
        <row r="463">
          <cell r="M463" t="str">
            <v>CN003</v>
          </cell>
          <cell r="N463" t="str">
            <v>BONDS/GUARANTEES</v>
          </cell>
        </row>
        <row r="464">
          <cell r="M464" t="str">
            <v>CN003</v>
          </cell>
          <cell r="N464" t="str">
            <v>BONDS/GUARANTEES</v>
          </cell>
        </row>
        <row r="465">
          <cell r="M465" t="str">
            <v>CN003</v>
          </cell>
          <cell r="N465" t="str">
            <v>BONDS/GUARANTEES</v>
          </cell>
        </row>
        <row r="466">
          <cell r="M466" t="str">
            <v>CN003</v>
          </cell>
          <cell r="N466" t="str">
            <v>BONDS/GUARANTEES</v>
          </cell>
        </row>
        <row r="467">
          <cell r="M467" t="str">
            <v>CN003</v>
          </cell>
          <cell r="N467" t="str">
            <v>BONDS/GUARANTEES</v>
          </cell>
        </row>
        <row r="468">
          <cell r="M468" t="str">
            <v>CN003</v>
          </cell>
          <cell r="N468" t="str">
            <v>BONDS/GUARANTEES</v>
          </cell>
        </row>
        <row r="469">
          <cell r="M469" t="str">
            <v>CN003</v>
          </cell>
          <cell r="N469" t="str">
            <v>BONDS/GUARANTEES</v>
          </cell>
        </row>
        <row r="470">
          <cell r="M470" t="str">
            <v>CN003</v>
          </cell>
          <cell r="N470" t="str">
            <v>BONDS/GUARANTEES</v>
          </cell>
        </row>
        <row r="471">
          <cell r="M471" t="str">
            <v>CN003</v>
          </cell>
          <cell r="N471" t="str">
            <v>BONDS/GUARANTEES</v>
          </cell>
        </row>
        <row r="472">
          <cell r="M472" t="str">
            <v>CN003</v>
          </cell>
          <cell r="N472" t="str">
            <v>BONDS/GUARANTEES</v>
          </cell>
        </row>
        <row r="473">
          <cell r="M473" t="str">
            <v>CN003</v>
          </cell>
          <cell r="N473" t="str">
            <v>BONDS/GUARANTEES</v>
          </cell>
        </row>
        <row r="474">
          <cell r="M474" t="str">
            <v>CN003</v>
          </cell>
          <cell r="N474" t="str">
            <v>BONDS/GUARANTEES</v>
          </cell>
        </row>
        <row r="475">
          <cell r="M475" t="str">
            <v>CN003</v>
          </cell>
          <cell r="N475" t="str">
            <v>BONDS/GUARANTEES</v>
          </cell>
        </row>
        <row r="476">
          <cell r="M476" t="str">
            <v>CN003</v>
          </cell>
          <cell r="N476" t="str">
            <v>BONDS/GUARANTEES</v>
          </cell>
        </row>
        <row r="477">
          <cell r="M477" t="str">
            <v>CN003</v>
          </cell>
          <cell r="N477" t="str">
            <v>BONDS/GUARANTEES</v>
          </cell>
        </row>
        <row r="478">
          <cell r="M478" t="str">
            <v>CN003</v>
          </cell>
          <cell r="N478" t="str">
            <v>BONDS/GUARANTEES</v>
          </cell>
        </row>
        <row r="479">
          <cell r="M479" t="str">
            <v>CN003</v>
          </cell>
          <cell r="N479" t="str">
            <v>BONDS/GUARANTEES</v>
          </cell>
        </row>
        <row r="480">
          <cell r="M480" t="str">
            <v>CN003</v>
          </cell>
          <cell r="N480" t="str">
            <v>BONDS/GUARANTEES</v>
          </cell>
        </row>
        <row r="481">
          <cell r="M481" t="str">
            <v>CN003</v>
          </cell>
          <cell r="N481" t="str">
            <v>BONDS/GUARANTEES</v>
          </cell>
        </row>
        <row r="482">
          <cell r="M482" t="str">
            <v>CN003</v>
          </cell>
          <cell r="N482" t="str">
            <v>BONDS/GUARANTEES</v>
          </cell>
        </row>
        <row r="483">
          <cell r="M483" t="str">
            <v>CN003</v>
          </cell>
          <cell r="N483" t="str">
            <v>BONDS/GUARANTEES</v>
          </cell>
        </row>
        <row r="484">
          <cell r="M484" t="str">
            <v>CN003</v>
          </cell>
          <cell r="N484" t="str">
            <v>BONDS/GUARANTEES</v>
          </cell>
        </row>
        <row r="485">
          <cell r="M485" t="str">
            <v>CN003</v>
          </cell>
          <cell r="N485" t="str">
            <v>BONDS/GUARANTEES</v>
          </cell>
        </row>
        <row r="486">
          <cell r="M486" t="str">
            <v>CN003</v>
          </cell>
          <cell r="N486" t="str">
            <v>BONDS/GUARANTEES</v>
          </cell>
        </row>
        <row r="487">
          <cell r="M487" t="str">
            <v>CN003</v>
          </cell>
          <cell r="N487" t="str">
            <v>BONDS/GUARANTEES</v>
          </cell>
        </row>
        <row r="488">
          <cell r="M488" t="str">
            <v>CN003</v>
          </cell>
          <cell r="N488" t="str">
            <v>BONDS/GUARANTEES</v>
          </cell>
        </row>
        <row r="489">
          <cell r="M489" t="str">
            <v>CN003</v>
          </cell>
          <cell r="N489" t="str">
            <v>BONDS/GUARANTEES</v>
          </cell>
        </row>
        <row r="490">
          <cell r="M490" t="str">
            <v>CN003</v>
          </cell>
          <cell r="N490" t="str">
            <v>BONDS/GUARANTEES</v>
          </cell>
        </row>
        <row r="491">
          <cell r="M491" t="str">
            <v>CN003</v>
          </cell>
          <cell r="N491" t="str">
            <v>BONDS/GUARANTEES</v>
          </cell>
        </row>
        <row r="492">
          <cell r="M492" t="str">
            <v>CN003</v>
          </cell>
          <cell r="N492" t="str">
            <v>BONDS/GUARANTEES</v>
          </cell>
        </row>
        <row r="493">
          <cell r="M493" t="str">
            <v>CN003</v>
          </cell>
          <cell r="N493" t="str">
            <v>BONDS/GUARANTEES</v>
          </cell>
        </row>
        <row r="494">
          <cell r="M494" t="str">
            <v>CN003</v>
          </cell>
          <cell r="N494" t="str">
            <v>BONDS/GUARANTEES</v>
          </cell>
        </row>
        <row r="495">
          <cell r="M495" t="str">
            <v>CN003</v>
          </cell>
          <cell r="N495" t="str">
            <v>BONDS/GUARANTEES</v>
          </cell>
        </row>
        <row r="496">
          <cell r="M496" t="str">
            <v>CN003</v>
          </cell>
          <cell r="N496" t="str">
            <v>BONDS/GUARANTEES</v>
          </cell>
        </row>
        <row r="497">
          <cell r="M497" t="str">
            <v>CN003</v>
          </cell>
          <cell r="N497" t="str">
            <v>BONDS/GUARANTEES</v>
          </cell>
        </row>
        <row r="498">
          <cell r="M498" t="str">
            <v>CN003</v>
          </cell>
          <cell r="N498" t="str">
            <v>BONDS/GUARANTEES</v>
          </cell>
        </row>
        <row r="499">
          <cell r="M499" t="str">
            <v>CN003</v>
          </cell>
          <cell r="N499" t="str">
            <v>BONDS/GUARANTEES</v>
          </cell>
        </row>
        <row r="500">
          <cell r="M500" t="str">
            <v>CN003</v>
          </cell>
          <cell r="N500" t="str">
            <v>BONDS/GUARANTEES</v>
          </cell>
        </row>
        <row r="501">
          <cell r="M501" t="str">
            <v>CN003</v>
          </cell>
          <cell r="N501" t="str">
            <v>BONDS/GUARANTEES</v>
          </cell>
        </row>
        <row r="502">
          <cell r="M502" t="str">
            <v>CN003</v>
          </cell>
          <cell r="N502" t="str">
            <v>BONDS/GUARANTEES</v>
          </cell>
        </row>
        <row r="503">
          <cell r="M503" t="str">
            <v>CN003</v>
          </cell>
          <cell r="N503" t="str">
            <v>BONDS/GUARANTEES</v>
          </cell>
        </row>
        <row r="504">
          <cell r="M504" t="str">
            <v>CN003</v>
          </cell>
          <cell r="N504" t="str">
            <v>BONDS/GUARANTEES</v>
          </cell>
        </row>
        <row r="505">
          <cell r="M505" t="str">
            <v>CN003</v>
          </cell>
          <cell r="N505" t="str">
            <v>BONDS/GUARANTEES</v>
          </cell>
        </row>
        <row r="506">
          <cell r="M506" t="str">
            <v>CN003</v>
          </cell>
          <cell r="N506" t="str">
            <v>BONDS/GUARANTEES</v>
          </cell>
        </row>
        <row r="507">
          <cell r="M507" t="str">
            <v>CN003</v>
          </cell>
          <cell r="N507" t="str">
            <v>BONDS/GUARANTEES</v>
          </cell>
        </row>
        <row r="508">
          <cell r="M508" t="str">
            <v>CN003</v>
          </cell>
          <cell r="N508" t="str">
            <v>BONDS/GUARANTEES</v>
          </cell>
        </row>
        <row r="509">
          <cell r="M509" t="str">
            <v>CN003</v>
          </cell>
          <cell r="N509" t="str">
            <v>BONDS/GUARANTEES</v>
          </cell>
        </row>
        <row r="510">
          <cell r="M510" t="str">
            <v>CN003</v>
          </cell>
          <cell r="N510" t="str">
            <v>BONDS/GUARANTEES</v>
          </cell>
        </row>
        <row r="511">
          <cell r="M511" t="str">
            <v>CN003</v>
          </cell>
          <cell r="N511" t="str">
            <v>BONDS/GUARANTEES</v>
          </cell>
        </row>
        <row r="512">
          <cell r="M512" t="str">
            <v>CN003</v>
          </cell>
          <cell r="N512" t="str">
            <v>BONDS/GUARANTEES</v>
          </cell>
        </row>
        <row r="513">
          <cell r="M513" t="str">
            <v>CN003</v>
          </cell>
          <cell r="N513" t="str">
            <v>BONDS/GUARANTEES</v>
          </cell>
        </row>
        <row r="514">
          <cell r="M514" t="str">
            <v>CN003</v>
          </cell>
          <cell r="N514" t="str">
            <v>BONDS/GUARANTEES</v>
          </cell>
        </row>
        <row r="515">
          <cell r="M515" t="str">
            <v>CN003</v>
          </cell>
          <cell r="N515" t="str">
            <v>BONDS/GUARANTEES</v>
          </cell>
        </row>
        <row r="516">
          <cell r="M516" t="str">
            <v>CN003</v>
          </cell>
          <cell r="N516" t="str">
            <v>BONDS/GUARANTEES</v>
          </cell>
        </row>
        <row r="517">
          <cell r="M517" t="str">
            <v>CN003</v>
          </cell>
          <cell r="N517" t="str">
            <v>BONDS/GUARANTEES</v>
          </cell>
        </row>
        <row r="518">
          <cell r="M518" t="str">
            <v>CN003</v>
          </cell>
          <cell r="N518" t="str">
            <v>BONDS/GUARANTEES</v>
          </cell>
        </row>
        <row r="519">
          <cell r="M519" t="str">
            <v>CN003</v>
          </cell>
          <cell r="N519" t="str">
            <v>BONDS/GUARANTEES</v>
          </cell>
        </row>
        <row r="520">
          <cell r="M520" t="str">
            <v>CN003</v>
          </cell>
          <cell r="N520" t="str">
            <v>BONDS/GUARANTEES</v>
          </cell>
        </row>
        <row r="521">
          <cell r="M521" t="str">
            <v>CN003</v>
          </cell>
          <cell r="N521" t="str">
            <v>BONDS/GUARANTEES</v>
          </cell>
        </row>
        <row r="522">
          <cell r="M522" t="str">
            <v>CN003</v>
          </cell>
          <cell r="N522" t="str">
            <v>BONDS/GUARANTEES</v>
          </cell>
        </row>
        <row r="523">
          <cell r="M523" t="str">
            <v>CN003</v>
          </cell>
          <cell r="N523" t="str">
            <v>BONDS/GUARANTEES</v>
          </cell>
        </row>
        <row r="524">
          <cell r="M524" t="str">
            <v>CN003</v>
          </cell>
          <cell r="N524" t="str">
            <v>BONDS/GUARANTEES</v>
          </cell>
        </row>
        <row r="525">
          <cell r="M525" t="str">
            <v>CN003</v>
          </cell>
          <cell r="N525" t="str">
            <v>BONDS/GUARANTEES</v>
          </cell>
        </row>
        <row r="526">
          <cell r="M526" t="str">
            <v>CN003</v>
          </cell>
          <cell r="N526" t="str">
            <v>BONDS/GUARANTEES</v>
          </cell>
        </row>
        <row r="527">
          <cell r="M527" t="str">
            <v>CN003</v>
          </cell>
          <cell r="N527" t="str">
            <v>BONDS/GUARANTEES</v>
          </cell>
        </row>
        <row r="528">
          <cell r="M528" t="str">
            <v>CN003</v>
          </cell>
          <cell r="N528" t="str">
            <v>BONDS/GUARANTEES</v>
          </cell>
        </row>
        <row r="529">
          <cell r="M529" t="str">
            <v>CN003</v>
          </cell>
          <cell r="N529" t="str">
            <v>BONDS/GUARANTEES</v>
          </cell>
        </row>
        <row r="530">
          <cell r="M530" t="str">
            <v>CN003</v>
          </cell>
          <cell r="N530" t="str">
            <v>BONDS/GUARANTEES</v>
          </cell>
        </row>
        <row r="531">
          <cell r="M531" t="str">
            <v>CN003</v>
          </cell>
          <cell r="N531" t="str">
            <v>BONDS/GUARANTEES</v>
          </cell>
        </row>
        <row r="532">
          <cell r="M532" t="str">
            <v>CN003</v>
          </cell>
          <cell r="N532" t="str">
            <v>BONDS/GUARANTEES</v>
          </cell>
        </row>
        <row r="533">
          <cell r="M533" t="str">
            <v>CN003</v>
          </cell>
          <cell r="N533" t="str">
            <v>BONDS/GUARANTEES</v>
          </cell>
        </row>
        <row r="534">
          <cell r="M534" t="str">
            <v>CN003</v>
          </cell>
          <cell r="N534" t="str">
            <v>BONDS/GUARANTEES</v>
          </cell>
        </row>
        <row r="535">
          <cell r="M535" t="str">
            <v>CN003</v>
          </cell>
          <cell r="N535" t="str">
            <v>BONDS/GUARANTEES</v>
          </cell>
        </row>
        <row r="536">
          <cell r="M536" t="str">
            <v>CN003</v>
          </cell>
          <cell r="N536" t="str">
            <v>BONDS/GUARANTEES</v>
          </cell>
        </row>
        <row r="537">
          <cell r="M537" t="str">
            <v>CN003</v>
          </cell>
          <cell r="N537" t="str">
            <v>BONDS/GUARANTEES</v>
          </cell>
        </row>
        <row r="538">
          <cell r="M538" t="str">
            <v>CN003</v>
          </cell>
          <cell r="N538" t="str">
            <v>BONDS/GUARANTEES</v>
          </cell>
        </row>
        <row r="539">
          <cell r="M539" t="str">
            <v>CN003</v>
          </cell>
          <cell r="N539" t="str">
            <v>BONDS/GUARANTEES</v>
          </cell>
        </row>
        <row r="540">
          <cell r="M540" t="str">
            <v>CN003</v>
          </cell>
          <cell r="N540" t="str">
            <v>BONDS/GUARANTEES</v>
          </cell>
        </row>
        <row r="541">
          <cell r="M541" t="str">
            <v>CN003</v>
          </cell>
          <cell r="N541" t="str">
            <v>BONDS/GUARANTEES</v>
          </cell>
        </row>
        <row r="542">
          <cell r="M542" t="str">
            <v>CN003</v>
          </cell>
          <cell r="N542" t="str">
            <v>BONDS/GUARANTEES</v>
          </cell>
        </row>
        <row r="543">
          <cell r="M543" t="str">
            <v>CN003</v>
          </cell>
          <cell r="N543" t="str">
            <v>BONDS/GUARANTEES</v>
          </cell>
        </row>
        <row r="544">
          <cell r="M544" t="str">
            <v>CN003</v>
          </cell>
          <cell r="N544" t="str">
            <v>BONDS/GUARANTEES</v>
          </cell>
        </row>
        <row r="545">
          <cell r="M545" t="str">
            <v>CN003</v>
          </cell>
          <cell r="N545" t="str">
            <v>BONDS/GUARANTEES</v>
          </cell>
        </row>
        <row r="546">
          <cell r="M546" t="str">
            <v>CN003</v>
          </cell>
          <cell r="N546" t="str">
            <v>BONDS/GUARANTEES</v>
          </cell>
        </row>
        <row r="547">
          <cell r="M547" t="str">
            <v>CN003</v>
          </cell>
          <cell r="N547" t="str">
            <v>BONDS/GUARANTEES</v>
          </cell>
        </row>
        <row r="548">
          <cell r="M548" t="str">
            <v>CN003</v>
          </cell>
          <cell r="N548" t="str">
            <v>BONDS/GUARANTEES</v>
          </cell>
        </row>
        <row r="549">
          <cell r="M549" t="str">
            <v>CN003</v>
          </cell>
          <cell r="N549" t="str">
            <v>BONDS/GUARANTEES</v>
          </cell>
        </row>
        <row r="550">
          <cell r="M550" t="str">
            <v>CN003</v>
          </cell>
          <cell r="N550" t="str">
            <v>BONDS/GUARANTEES</v>
          </cell>
        </row>
        <row r="551">
          <cell r="M551" t="str">
            <v>CN003</v>
          </cell>
          <cell r="N551" t="str">
            <v>BONDS/GUARANTEES</v>
          </cell>
        </row>
        <row r="552">
          <cell r="M552" t="str">
            <v>CN003</v>
          </cell>
          <cell r="N552" t="str">
            <v>BONDS/GUARANTEES</v>
          </cell>
        </row>
        <row r="553">
          <cell r="M553" t="str">
            <v>CN003</v>
          </cell>
          <cell r="N553" t="str">
            <v>BONDS/GUARANTEES</v>
          </cell>
        </row>
        <row r="554">
          <cell r="M554" t="str">
            <v>CN003</v>
          </cell>
          <cell r="N554" t="str">
            <v>BONDS/GUARANTEES</v>
          </cell>
        </row>
        <row r="555">
          <cell r="M555" t="str">
            <v>CN003</v>
          </cell>
          <cell r="N555" t="str">
            <v>BONDS/GUARANTEES</v>
          </cell>
        </row>
        <row r="556">
          <cell r="M556" t="str">
            <v>CN003</v>
          </cell>
          <cell r="N556" t="str">
            <v>BONDS/GUARANTEES</v>
          </cell>
        </row>
        <row r="557">
          <cell r="M557" t="str">
            <v>CN003</v>
          </cell>
          <cell r="N557" t="str">
            <v>BONDS/GUARANTEES</v>
          </cell>
        </row>
        <row r="558">
          <cell r="M558" t="str">
            <v>CN003</v>
          </cell>
          <cell r="N558" t="str">
            <v>BONDS/GUARANTEES</v>
          </cell>
        </row>
        <row r="559">
          <cell r="M559" t="str">
            <v>CN003</v>
          </cell>
          <cell r="N559" t="str">
            <v>BONDS/GUARANTEES</v>
          </cell>
        </row>
        <row r="560">
          <cell r="M560" t="str">
            <v>CN003</v>
          </cell>
          <cell r="N560" t="str">
            <v>BONDS/GUARANTEES</v>
          </cell>
        </row>
        <row r="561">
          <cell r="M561" t="str">
            <v>CN003</v>
          </cell>
          <cell r="N561" t="str">
            <v>BONDS/GUARANTEES</v>
          </cell>
        </row>
        <row r="562">
          <cell r="M562" t="str">
            <v>CN003</v>
          </cell>
          <cell r="N562" t="str">
            <v>BONDS/GUARANTEES</v>
          </cell>
        </row>
        <row r="563">
          <cell r="M563" t="str">
            <v>CN003</v>
          </cell>
          <cell r="N563" t="str">
            <v>BONDS/GUARANTEES</v>
          </cell>
        </row>
        <row r="564">
          <cell r="M564" t="str">
            <v>CN003</v>
          </cell>
          <cell r="N564" t="str">
            <v>BONDS/GUARANTEES</v>
          </cell>
        </row>
        <row r="565">
          <cell r="M565" t="str">
            <v>CN003</v>
          </cell>
          <cell r="N565" t="str">
            <v>BONDS/GUARANTEES</v>
          </cell>
        </row>
        <row r="566">
          <cell r="M566" t="str">
            <v>CN003</v>
          </cell>
          <cell r="N566" t="str">
            <v>BONDS/GUARANTEES</v>
          </cell>
        </row>
        <row r="567">
          <cell r="M567" t="str">
            <v>CN003</v>
          </cell>
          <cell r="N567" t="str">
            <v>BONDS/GUARANTEES</v>
          </cell>
        </row>
        <row r="568">
          <cell r="M568" t="str">
            <v>CN003</v>
          </cell>
          <cell r="N568" t="str">
            <v>BONDS/GUARANTEES</v>
          </cell>
        </row>
        <row r="569">
          <cell r="M569" t="str">
            <v>CN003</v>
          </cell>
          <cell r="N569" t="str">
            <v>BONDS/GUARANTEES</v>
          </cell>
        </row>
        <row r="570">
          <cell r="M570" t="str">
            <v>CN003</v>
          </cell>
          <cell r="N570" t="str">
            <v>BONDS/GUARANTEES</v>
          </cell>
        </row>
        <row r="571">
          <cell r="M571" t="str">
            <v>CN003</v>
          </cell>
          <cell r="N571" t="str">
            <v>BONDS/GUARANTEES</v>
          </cell>
        </row>
        <row r="572">
          <cell r="M572" t="str">
            <v>CN003</v>
          </cell>
          <cell r="N572" t="str">
            <v>BONDS/GUARANTEES</v>
          </cell>
        </row>
        <row r="573">
          <cell r="M573" t="str">
            <v>CN003</v>
          </cell>
          <cell r="N573" t="str">
            <v>BONDS/GUARANTEES</v>
          </cell>
        </row>
        <row r="574">
          <cell r="M574" t="str">
            <v>CN003</v>
          </cell>
          <cell r="N574" t="str">
            <v>BONDS/GUARANTEES</v>
          </cell>
        </row>
        <row r="575">
          <cell r="M575" t="str">
            <v>CN003</v>
          </cell>
          <cell r="N575" t="str">
            <v>BONDS/GUARANTEES</v>
          </cell>
        </row>
        <row r="576">
          <cell r="M576" t="str">
            <v>CN003</v>
          </cell>
          <cell r="N576" t="str">
            <v>BONDS/GUARANTEES</v>
          </cell>
        </row>
        <row r="577">
          <cell r="M577" t="str">
            <v>CN003</v>
          </cell>
          <cell r="N577" t="str">
            <v>BONDS/GUARANTEES</v>
          </cell>
        </row>
        <row r="578">
          <cell r="M578" t="str">
            <v>CN003</v>
          </cell>
          <cell r="N578" t="str">
            <v>BONDS/GUARANTEES</v>
          </cell>
        </row>
        <row r="579">
          <cell r="M579" t="str">
            <v>CN003</v>
          </cell>
          <cell r="N579" t="str">
            <v>BONDS/GUARANTEES</v>
          </cell>
        </row>
        <row r="580">
          <cell r="M580" t="str">
            <v>CN003</v>
          </cell>
          <cell r="N580" t="str">
            <v>BONDS/GUARANTEES</v>
          </cell>
        </row>
        <row r="581">
          <cell r="M581" t="str">
            <v>CN003</v>
          </cell>
          <cell r="N581" t="str">
            <v>BONDS/GUARANTEES</v>
          </cell>
        </row>
        <row r="582">
          <cell r="M582" t="str">
            <v>CN003</v>
          </cell>
          <cell r="N582" t="str">
            <v>BONDS/GUARANTEES</v>
          </cell>
        </row>
        <row r="583">
          <cell r="M583" t="str">
            <v>CN003</v>
          </cell>
          <cell r="N583" t="str">
            <v>BONDS/GUARANTEES</v>
          </cell>
        </row>
        <row r="584">
          <cell r="M584" t="str">
            <v>CN003</v>
          </cell>
          <cell r="N584" t="str">
            <v>BONDS/GUARANTEES</v>
          </cell>
        </row>
        <row r="585">
          <cell r="M585" t="str">
            <v>CN003</v>
          </cell>
          <cell r="N585" t="str">
            <v>BONDS/GUARANTEES</v>
          </cell>
        </row>
        <row r="586">
          <cell r="M586" t="str">
            <v>CN003</v>
          </cell>
          <cell r="N586" t="str">
            <v>BONDS/GUARANTEES</v>
          </cell>
        </row>
        <row r="587">
          <cell r="M587" t="str">
            <v>CN003</v>
          </cell>
          <cell r="N587" t="str">
            <v>BONDS/GUARANTEES</v>
          </cell>
        </row>
        <row r="588">
          <cell r="M588" t="str">
            <v>CN003</v>
          </cell>
          <cell r="N588" t="str">
            <v>BONDS/GUARANTEES</v>
          </cell>
        </row>
        <row r="589">
          <cell r="M589" t="str">
            <v>CN003</v>
          </cell>
          <cell r="N589" t="str">
            <v>BONDS/GUARANTEES</v>
          </cell>
        </row>
        <row r="590">
          <cell r="M590" t="str">
            <v>CN003</v>
          </cell>
          <cell r="N590" t="str">
            <v>BONDS/GUARANTEES</v>
          </cell>
        </row>
        <row r="591">
          <cell r="M591" t="str">
            <v>CN003</v>
          </cell>
          <cell r="N591" t="str">
            <v>BONDS/GUARANTEES</v>
          </cell>
        </row>
        <row r="592">
          <cell r="M592" t="str">
            <v>CN003</v>
          </cell>
          <cell r="N592" t="str">
            <v>BONDS/GUARANTEES</v>
          </cell>
        </row>
        <row r="593">
          <cell r="M593" t="str">
            <v>CN003</v>
          </cell>
          <cell r="N593" t="str">
            <v>BONDS/GUARANTEES</v>
          </cell>
        </row>
        <row r="594">
          <cell r="M594" t="str">
            <v>CN003</v>
          </cell>
          <cell r="N594" t="str">
            <v>BONDS/GUARANTEES</v>
          </cell>
        </row>
        <row r="595">
          <cell r="M595" t="str">
            <v>CN003</v>
          </cell>
          <cell r="N595" t="str">
            <v>BONDS/GUARANTEES</v>
          </cell>
        </row>
        <row r="596">
          <cell r="M596" t="str">
            <v>CN003</v>
          </cell>
          <cell r="N596" t="str">
            <v>BONDS/GUARANTEES</v>
          </cell>
        </row>
        <row r="597">
          <cell r="M597" t="str">
            <v>CN003</v>
          </cell>
          <cell r="N597" t="str">
            <v>BONDS/GUARANTEES</v>
          </cell>
        </row>
        <row r="598">
          <cell r="M598" t="str">
            <v>CN003</v>
          </cell>
          <cell r="N598" t="str">
            <v>BONDS/GUARANTEES</v>
          </cell>
        </row>
        <row r="599">
          <cell r="M599" t="str">
            <v>CN003</v>
          </cell>
          <cell r="N599" t="str">
            <v>BONDS/GUARANTEES</v>
          </cell>
        </row>
        <row r="600">
          <cell r="M600" t="str">
            <v>CN003</v>
          </cell>
          <cell r="N600" t="str">
            <v>BONDS/GUARANTEES</v>
          </cell>
        </row>
        <row r="601">
          <cell r="M601" t="str">
            <v>CN003</v>
          </cell>
          <cell r="N601" t="str">
            <v>BONDS/GUARANTEES</v>
          </cell>
        </row>
        <row r="602">
          <cell r="M602" t="str">
            <v>CN003</v>
          </cell>
          <cell r="N602" t="str">
            <v>BONDS/GUARANTEES</v>
          </cell>
        </row>
        <row r="603">
          <cell r="M603" t="str">
            <v>CN003</v>
          </cell>
          <cell r="N603" t="str">
            <v>BONDS/GUARANTEES</v>
          </cell>
        </row>
        <row r="604">
          <cell r="M604" t="str">
            <v>CN003</v>
          </cell>
          <cell r="N604" t="str">
            <v>BONDS/GUARANTEES</v>
          </cell>
        </row>
        <row r="605">
          <cell r="M605" t="str">
            <v>CN003</v>
          </cell>
          <cell r="N605" t="str">
            <v>BONDS/GUARANTEES</v>
          </cell>
        </row>
        <row r="606">
          <cell r="M606" t="str">
            <v>CN003</v>
          </cell>
          <cell r="N606" t="str">
            <v>BONDS/GUARANTEES</v>
          </cell>
        </row>
        <row r="607">
          <cell r="M607" t="str">
            <v>CN003</v>
          </cell>
          <cell r="N607" t="str">
            <v>BONDS/GUARANTEES</v>
          </cell>
        </row>
        <row r="608">
          <cell r="M608" t="str">
            <v>CG003</v>
          </cell>
          <cell r="N608" t="str">
            <v>BONDS/GUARANTEES</v>
          </cell>
        </row>
        <row r="609">
          <cell r="M609" t="str">
            <v>CG003</v>
          </cell>
          <cell r="N609" t="str">
            <v>BONDS/GUARANTEES</v>
          </cell>
        </row>
        <row r="610">
          <cell r="M610" t="str">
            <v>CN003</v>
          </cell>
          <cell r="N610" t="str">
            <v>BONDS/GUARANTEES</v>
          </cell>
        </row>
        <row r="611">
          <cell r="M611" t="str">
            <v>CN003</v>
          </cell>
          <cell r="N611" t="str">
            <v>BONDS/GUARANTEES</v>
          </cell>
        </row>
        <row r="612">
          <cell r="M612" t="str">
            <v>CN003</v>
          </cell>
          <cell r="N612" t="str">
            <v>BONDS/GUARANTEES</v>
          </cell>
        </row>
        <row r="613">
          <cell r="M613" t="str">
            <v>CN003</v>
          </cell>
          <cell r="N613" t="str">
            <v>BONDS/GUARANTEES</v>
          </cell>
        </row>
        <row r="614">
          <cell r="M614" t="str">
            <v>CN003</v>
          </cell>
          <cell r="N614" t="str">
            <v>BONDS/GUARANTEES</v>
          </cell>
        </row>
        <row r="615">
          <cell r="M615" t="str">
            <v>CN003</v>
          </cell>
          <cell r="N615" t="str">
            <v>BONDS/GUARANTEES</v>
          </cell>
        </row>
        <row r="616">
          <cell r="M616" t="str">
            <v>CN003</v>
          </cell>
          <cell r="N616" t="str">
            <v>BONDS/GUARANTEES</v>
          </cell>
        </row>
        <row r="617">
          <cell r="M617" t="str">
            <v>CN003</v>
          </cell>
          <cell r="N617" t="str">
            <v>BONDS/GUARANTEES</v>
          </cell>
        </row>
        <row r="618">
          <cell r="M618" t="str">
            <v>CN003</v>
          </cell>
          <cell r="N618" t="str">
            <v>BONDS/GUARANTEES</v>
          </cell>
        </row>
        <row r="619">
          <cell r="M619" t="str">
            <v>CN003</v>
          </cell>
          <cell r="N619" t="str">
            <v>BONDS/GUARANTEES</v>
          </cell>
        </row>
        <row r="620">
          <cell r="M620" t="str">
            <v>CN003</v>
          </cell>
          <cell r="N620" t="str">
            <v>BONDS/GUARANTEES</v>
          </cell>
        </row>
        <row r="621">
          <cell r="M621" t="str">
            <v>CN003</v>
          </cell>
          <cell r="N621" t="str">
            <v>BONDS/GUARANTEES</v>
          </cell>
        </row>
        <row r="622">
          <cell r="M622" t="str">
            <v>CN003</v>
          </cell>
          <cell r="N622" t="str">
            <v>BONDS/GUARANTEES</v>
          </cell>
        </row>
        <row r="623">
          <cell r="M623" t="str">
            <v>CN003</v>
          </cell>
          <cell r="N623" t="str">
            <v>BONDS/GUARANTEES</v>
          </cell>
        </row>
        <row r="624">
          <cell r="M624" t="str">
            <v>CN003</v>
          </cell>
          <cell r="N624" t="str">
            <v>BONDS/GUARANTEES</v>
          </cell>
        </row>
        <row r="625">
          <cell r="M625" t="str">
            <v>CN003</v>
          </cell>
          <cell r="N625" t="str">
            <v>BONDS/GUARANTEES</v>
          </cell>
        </row>
        <row r="626">
          <cell r="M626" t="str">
            <v>CN003</v>
          </cell>
          <cell r="N626" t="str">
            <v>BONDS/GUARANTEES</v>
          </cell>
        </row>
        <row r="627">
          <cell r="M627" t="str">
            <v>CN003</v>
          </cell>
          <cell r="N627" t="str">
            <v>BONDS/GUARANTEES</v>
          </cell>
        </row>
        <row r="628">
          <cell r="M628" t="str">
            <v>CN003</v>
          </cell>
          <cell r="N628" t="str">
            <v>BONDS/GUARANTEES</v>
          </cell>
        </row>
        <row r="629">
          <cell r="M629" t="str">
            <v>CN003</v>
          </cell>
          <cell r="N629" t="str">
            <v>BONDS/GUARANTEES</v>
          </cell>
        </row>
        <row r="630">
          <cell r="M630" t="str">
            <v>CN003</v>
          </cell>
          <cell r="N630" t="str">
            <v>BONDS/GUARANTEES</v>
          </cell>
        </row>
        <row r="631">
          <cell r="M631" t="str">
            <v>CN003</v>
          </cell>
          <cell r="N631" t="str">
            <v>BONDS/GUARANTEES</v>
          </cell>
        </row>
        <row r="632">
          <cell r="M632" t="str">
            <v>CN003</v>
          </cell>
          <cell r="N632" t="str">
            <v>BONDS/GUARANTEES</v>
          </cell>
        </row>
        <row r="633">
          <cell r="M633" t="str">
            <v>CN003</v>
          </cell>
          <cell r="N633" t="str">
            <v>BONDS/GUARANTEES</v>
          </cell>
        </row>
        <row r="634">
          <cell r="M634" t="str">
            <v>CN003</v>
          </cell>
          <cell r="N634" t="str">
            <v>BONDS/GUARANTEES</v>
          </cell>
        </row>
        <row r="635">
          <cell r="M635" t="str">
            <v>CN003</v>
          </cell>
          <cell r="N635" t="str">
            <v>BONDS/GUARANTEES</v>
          </cell>
        </row>
        <row r="636">
          <cell r="M636" t="str">
            <v>CN003</v>
          </cell>
          <cell r="N636" t="str">
            <v>BONDS/GUARANTEES</v>
          </cell>
        </row>
        <row r="637">
          <cell r="M637" t="str">
            <v>CN003</v>
          </cell>
          <cell r="N637" t="str">
            <v>BONDS/GUARANTEES</v>
          </cell>
        </row>
        <row r="638">
          <cell r="M638" t="str">
            <v>CN003</v>
          </cell>
          <cell r="N638" t="str">
            <v>BONDS/GUARANTEES</v>
          </cell>
        </row>
        <row r="639">
          <cell r="M639" t="str">
            <v>CN003</v>
          </cell>
          <cell r="N639" t="str">
            <v>BONDS/GUARANTEES</v>
          </cell>
        </row>
        <row r="640">
          <cell r="M640" t="str">
            <v>CN003</v>
          </cell>
          <cell r="N640" t="str">
            <v>BONDS/GUARANTEES</v>
          </cell>
        </row>
        <row r="641">
          <cell r="M641" t="str">
            <v>CN003</v>
          </cell>
          <cell r="N641" t="str">
            <v>BONDS/GUARANTEES</v>
          </cell>
        </row>
        <row r="642">
          <cell r="M642" t="str">
            <v>CN003</v>
          </cell>
          <cell r="N642" t="str">
            <v>BONDS/GUARANTEES</v>
          </cell>
        </row>
        <row r="643">
          <cell r="M643" t="str">
            <v>CN003</v>
          </cell>
          <cell r="N643" t="str">
            <v>BONDS/GUARANTEES</v>
          </cell>
        </row>
        <row r="644">
          <cell r="M644" t="str">
            <v>CN003</v>
          </cell>
          <cell r="N644" t="str">
            <v>BONDS/GUARANTEES</v>
          </cell>
        </row>
        <row r="645">
          <cell r="M645" t="str">
            <v>CN003</v>
          </cell>
          <cell r="N645" t="str">
            <v>BONDS/GUARANTEES</v>
          </cell>
        </row>
        <row r="646">
          <cell r="M646" t="str">
            <v>CN003</v>
          </cell>
          <cell r="N646" t="str">
            <v>BONDS/GUARANTEES</v>
          </cell>
        </row>
        <row r="647">
          <cell r="M647" t="str">
            <v>CN003</v>
          </cell>
          <cell r="N647" t="str">
            <v>BONDS/GUARANTEES</v>
          </cell>
        </row>
        <row r="648">
          <cell r="M648" t="str">
            <v>CN003</v>
          </cell>
          <cell r="N648" t="str">
            <v>BONDS/GUARANTEES</v>
          </cell>
        </row>
        <row r="649">
          <cell r="M649" t="str">
            <v>CN003</v>
          </cell>
          <cell r="N649" t="str">
            <v>BONDS/GUARANTEES</v>
          </cell>
        </row>
        <row r="650">
          <cell r="M650" t="str">
            <v>CN003</v>
          </cell>
          <cell r="N650" t="str">
            <v>BONDS/GUARANTEES</v>
          </cell>
        </row>
        <row r="651">
          <cell r="M651" t="str">
            <v>CN003</v>
          </cell>
          <cell r="N651" t="str">
            <v>BONDS/GUARANTEES</v>
          </cell>
        </row>
        <row r="652">
          <cell r="M652" t="str">
            <v>CN003</v>
          </cell>
          <cell r="N652" t="str">
            <v>BONDS/GUARANTEES</v>
          </cell>
        </row>
        <row r="653">
          <cell r="M653" t="str">
            <v>CN003</v>
          </cell>
          <cell r="N653" t="str">
            <v>BONDS/GUARANTEES</v>
          </cell>
        </row>
        <row r="654">
          <cell r="M654" t="str">
            <v>CN003</v>
          </cell>
          <cell r="N654" t="str">
            <v>BONDS/GUARANTEES</v>
          </cell>
        </row>
        <row r="655">
          <cell r="M655" t="str">
            <v>CN003</v>
          </cell>
          <cell r="N655" t="str">
            <v>BONDS/GUARANTEES</v>
          </cell>
        </row>
        <row r="656">
          <cell r="M656" t="str">
            <v>CN003</v>
          </cell>
          <cell r="N656" t="str">
            <v>BONDS/GUARANTEES</v>
          </cell>
        </row>
        <row r="657">
          <cell r="M657" t="str">
            <v>CN003</v>
          </cell>
          <cell r="N657" t="str">
            <v>BONDS/GUARANTEES</v>
          </cell>
        </row>
        <row r="658">
          <cell r="M658" t="str">
            <v>CN003</v>
          </cell>
          <cell r="N658" t="str">
            <v>BONDS/GUARANTEES</v>
          </cell>
        </row>
        <row r="659">
          <cell r="M659" t="str">
            <v>CN003</v>
          </cell>
          <cell r="N659" t="str">
            <v>BONDS/GUARANTEES</v>
          </cell>
        </row>
        <row r="660">
          <cell r="M660" t="str">
            <v>CN003</v>
          </cell>
          <cell r="N660" t="str">
            <v>BONDS/GUARANTEES</v>
          </cell>
        </row>
        <row r="661">
          <cell r="M661" t="str">
            <v>CN003</v>
          </cell>
          <cell r="N661" t="str">
            <v>BONDS/GUARANTEES</v>
          </cell>
        </row>
        <row r="662">
          <cell r="M662" t="str">
            <v>CN003</v>
          </cell>
          <cell r="N662" t="str">
            <v>BONDS/GUARANTEES</v>
          </cell>
        </row>
        <row r="663">
          <cell r="M663" t="str">
            <v>CN003</v>
          </cell>
          <cell r="N663" t="str">
            <v>BONDS/GUARANTEES</v>
          </cell>
        </row>
        <row r="664">
          <cell r="M664" t="str">
            <v>CN003</v>
          </cell>
          <cell r="N664" t="str">
            <v>BONDS/GUARANTEES</v>
          </cell>
        </row>
        <row r="665">
          <cell r="M665" t="str">
            <v>CN003</v>
          </cell>
          <cell r="N665" t="str">
            <v>BONDS/GUARANTEES</v>
          </cell>
        </row>
        <row r="666">
          <cell r="M666" t="str">
            <v>CN003</v>
          </cell>
          <cell r="N666" t="str">
            <v>BONDS/GUARANTEES</v>
          </cell>
        </row>
        <row r="667">
          <cell r="M667" t="str">
            <v>CN003</v>
          </cell>
          <cell r="N667" t="str">
            <v>BONDS/GUARANTEES</v>
          </cell>
        </row>
        <row r="668">
          <cell r="M668" t="str">
            <v>CN003</v>
          </cell>
          <cell r="N668" t="str">
            <v>BONDS/GUARANTEES</v>
          </cell>
        </row>
        <row r="669">
          <cell r="M669" t="str">
            <v>CG003</v>
          </cell>
          <cell r="N669" t="str">
            <v>BONDS/GUARANTEES</v>
          </cell>
        </row>
        <row r="670">
          <cell r="M670" t="str">
            <v>CG003</v>
          </cell>
          <cell r="N670" t="str">
            <v>BONDS/GUARANTEES</v>
          </cell>
        </row>
        <row r="671">
          <cell r="M671" t="str">
            <v>CN003</v>
          </cell>
          <cell r="N671" t="str">
            <v>BONDS/GUARANTEES</v>
          </cell>
        </row>
        <row r="672">
          <cell r="M672" t="str">
            <v>CN003</v>
          </cell>
          <cell r="N672" t="str">
            <v>BONDS/GUARANTEES</v>
          </cell>
        </row>
        <row r="673">
          <cell r="M673" t="str">
            <v>CN003</v>
          </cell>
          <cell r="N673" t="str">
            <v>BONDS/GUARANTEES</v>
          </cell>
        </row>
        <row r="674">
          <cell r="M674" t="str">
            <v>CN003</v>
          </cell>
          <cell r="N674" t="str">
            <v>BONDS/GUARANTEES</v>
          </cell>
        </row>
        <row r="675">
          <cell r="M675" t="str">
            <v>CN003</v>
          </cell>
          <cell r="N675" t="str">
            <v>BONDS/GUARANTEES</v>
          </cell>
        </row>
        <row r="676">
          <cell r="M676" t="str">
            <v>CN003</v>
          </cell>
          <cell r="N676" t="str">
            <v>BONDS/GUARANTEES</v>
          </cell>
        </row>
        <row r="677">
          <cell r="M677" t="str">
            <v>CN003</v>
          </cell>
          <cell r="N677" t="str">
            <v>BONDS/GUARANTEES</v>
          </cell>
        </row>
        <row r="678">
          <cell r="M678" t="str">
            <v>CN003</v>
          </cell>
          <cell r="N678" t="str">
            <v>BONDS/GUARANTEES</v>
          </cell>
        </row>
        <row r="679">
          <cell r="M679" t="str">
            <v>CN003</v>
          </cell>
          <cell r="N679" t="str">
            <v>BONDS/GUARANTEES</v>
          </cell>
        </row>
        <row r="680">
          <cell r="M680" t="str">
            <v>CN003</v>
          </cell>
          <cell r="N680" t="str">
            <v>BONDS/GUARANTEES</v>
          </cell>
        </row>
        <row r="681">
          <cell r="M681" t="str">
            <v>CN003</v>
          </cell>
          <cell r="N681" t="str">
            <v>BONDS/GUARANTEES</v>
          </cell>
        </row>
        <row r="682">
          <cell r="M682" t="str">
            <v>CN003</v>
          </cell>
          <cell r="N682" t="str">
            <v>BONDS/GUARANTEES</v>
          </cell>
        </row>
        <row r="683">
          <cell r="M683" t="str">
            <v>CN003</v>
          </cell>
          <cell r="N683" t="str">
            <v>BONDS/GUARANTEES</v>
          </cell>
        </row>
        <row r="684">
          <cell r="M684" t="str">
            <v>CN003</v>
          </cell>
          <cell r="N684" t="str">
            <v>BONDS/GUARANTEES</v>
          </cell>
        </row>
        <row r="685">
          <cell r="M685" t="str">
            <v>CN003</v>
          </cell>
          <cell r="N685" t="str">
            <v>BONDS/GUARANTEES</v>
          </cell>
        </row>
        <row r="686">
          <cell r="M686" t="str">
            <v>CN003</v>
          </cell>
          <cell r="N686" t="str">
            <v>BONDS/GUARANTEES</v>
          </cell>
        </row>
        <row r="687">
          <cell r="M687" t="str">
            <v>CN003</v>
          </cell>
          <cell r="N687" t="str">
            <v>BONDS/GUARANTEES</v>
          </cell>
        </row>
        <row r="688">
          <cell r="M688" t="str">
            <v>CN003</v>
          </cell>
          <cell r="N688" t="str">
            <v>BONDS/GUARANTEES</v>
          </cell>
        </row>
        <row r="689">
          <cell r="M689" t="str">
            <v>CN003</v>
          </cell>
          <cell r="N689" t="str">
            <v>BONDS/GUARANTEES</v>
          </cell>
        </row>
        <row r="690">
          <cell r="M690" t="str">
            <v>CN003</v>
          </cell>
          <cell r="N690" t="str">
            <v>BONDS/GUARANTEES</v>
          </cell>
        </row>
        <row r="691">
          <cell r="M691" t="str">
            <v>CN003</v>
          </cell>
          <cell r="N691" t="str">
            <v>BONDS/GUARANTEES</v>
          </cell>
        </row>
        <row r="692">
          <cell r="M692" t="str">
            <v>CN003</v>
          </cell>
          <cell r="N692" t="str">
            <v>BONDS/GUARANTEES</v>
          </cell>
        </row>
        <row r="693">
          <cell r="M693" t="str">
            <v>CN003</v>
          </cell>
          <cell r="N693" t="str">
            <v>BONDS/GUARANTEES</v>
          </cell>
        </row>
        <row r="694">
          <cell r="M694" t="str">
            <v>CN003</v>
          </cell>
          <cell r="N694" t="str">
            <v>BONDS/GUARANTEES</v>
          </cell>
        </row>
        <row r="695">
          <cell r="M695" t="str">
            <v>CN003</v>
          </cell>
          <cell r="N695" t="str">
            <v>BONDS/GUARANTEES</v>
          </cell>
        </row>
        <row r="696">
          <cell r="M696" t="str">
            <v>CN003</v>
          </cell>
          <cell r="N696" t="str">
            <v>BONDS/GUARANTEES</v>
          </cell>
        </row>
        <row r="697">
          <cell r="M697" t="str">
            <v>CN003</v>
          </cell>
          <cell r="N697" t="str">
            <v>BONDS/GUARANTEES</v>
          </cell>
        </row>
        <row r="698">
          <cell r="M698" t="str">
            <v>CN003</v>
          </cell>
          <cell r="N698" t="str">
            <v>BONDS/GUARANTEES</v>
          </cell>
        </row>
        <row r="699">
          <cell r="M699" t="str">
            <v>CN003</v>
          </cell>
          <cell r="N699" t="str">
            <v>BONDS/GUARANTEES</v>
          </cell>
        </row>
        <row r="700">
          <cell r="M700" t="str">
            <v>CN003</v>
          </cell>
          <cell r="N700" t="str">
            <v>BONDS/GUARANTEES</v>
          </cell>
        </row>
        <row r="701">
          <cell r="M701" t="str">
            <v>CN003</v>
          </cell>
          <cell r="N701" t="str">
            <v>BONDS/GUARANTEES</v>
          </cell>
        </row>
        <row r="702">
          <cell r="M702" t="str">
            <v>CN003</v>
          </cell>
          <cell r="N702" t="str">
            <v>BONDS/GUARANTEES</v>
          </cell>
        </row>
        <row r="703">
          <cell r="M703" t="str">
            <v>CN003</v>
          </cell>
          <cell r="N703" t="str">
            <v>BONDS/GUARANTEES</v>
          </cell>
        </row>
        <row r="704">
          <cell r="M704" t="str">
            <v>CN003</v>
          </cell>
          <cell r="N704" t="str">
            <v>BONDS/GUARANTEES</v>
          </cell>
        </row>
        <row r="705">
          <cell r="M705" t="str">
            <v>CN003</v>
          </cell>
          <cell r="N705" t="str">
            <v>BONDS/GUARANTEES</v>
          </cell>
        </row>
        <row r="706">
          <cell r="M706" t="str">
            <v>CN003</v>
          </cell>
          <cell r="N706" t="str">
            <v>BONDS/GUARANTEES</v>
          </cell>
        </row>
        <row r="707">
          <cell r="M707" t="str">
            <v>CN003</v>
          </cell>
          <cell r="N707" t="str">
            <v>BONDS/GUARANTEES</v>
          </cell>
        </row>
        <row r="708">
          <cell r="M708" t="str">
            <v>CN003</v>
          </cell>
          <cell r="N708" t="str">
            <v>BONDS/GUARANTEES</v>
          </cell>
        </row>
        <row r="709">
          <cell r="M709" t="str">
            <v>CN003</v>
          </cell>
          <cell r="N709" t="str">
            <v>BONDS/GUARANTEES</v>
          </cell>
        </row>
        <row r="710">
          <cell r="M710" t="str">
            <v>CN003</v>
          </cell>
          <cell r="N710" t="str">
            <v>BONDS/GUARANTEES</v>
          </cell>
        </row>
        <row r="711">
          <cell r="M711" t="str">
            <v>CN003</v>
          </cell>
          <cell r="N711" t="str">
            <v>BONDS/GUARANTEES</v>
          </cell>
        </row>
        <row r="712">
          <cell r="M712" t="str">
            <v>CN003</v>
          </cell>
          <cell r="N712" t="str">
            <v>BONDS/GUARANTEES</v>
          </cell>
        </row>
        <row r="713">
          <cell r="M713" t="str">
            <v>CN003</v>
          </cell>
          <cell r="N713" t="str">
            <v>BONDS/GUARANTEES</v>
          </cell>
        </row>
        <row r="714">
          <cell r="M714" t="str">
            <v>CN003</v>
          </cell>
          <cell r="N714" t="str">
            <v>BONDS/GUARANTEES</v>
          </cell>
        </row>
        <row r="715">
          <cell r="M715" t="str">
            <v>CN003</v>
          </cell>
          <cell r="N715" t="str">
            <v>BONDS/GUARANTEES</v>
          </cell>
        </row>
        <row r="716">
          <cell r="M716" t="str">
            <v>CN003</v>
          </cell>
          <cell r="N716" t="str">
            <v>BONDS/GUARANTEES</v>
          </cell>
        </row>
        <row r="717">
          <cell r="M717" t="str">
            <v>CN003</v>
          </cell>
          <cell r="N717" t="str">
            <v>BONDS/GUARANTEES</v>
          </cell>
        </row>
        <row r="718">
          <cell r="M718" t="str">
            <v>CN003</v>
          </cell>
          <cell r="N718" t="str">
            <v>BONDS/GUARANTEES</v>
          </cell>
        </row>
        <row r="719">
          <cell r="M719" t="str">
            <v>CN003</v>
          </cell>
          <cell r="N719" t="str">
            <v>BONDS/GUARANTEES</v>
          </cell>
        </row>
        <row r="720">
          <cell r="M720" t="str">
            <v>CG003</v>
          </cell>
          <cell r="N720" t="str">
            <v>BONDS/GUARANTEES</v>
          </cell>
        </row>
        <row r="721">
          <cell r="M721" t="str">
            <v>CN003</v>
          </cell>
          <cell r="N721" t="str">
            <v>BONDS/GUARANTEES</v>
          </cell>
        </row>
        <row r="722">
          <cell r="M722" t="str">
            <v>CN003</v>
          </cell>
          <cell r="N722" t="str">
            <v>BONDS/GUARANTEES</v>
          </cell>
        </row>
        <row r="723">
          <cell r="M723" t="str">
            <v>CN003</v>
          </cell>
          <cell r="N723" t="str">
            <v>BONDS/GUARANTEES</v>
          </cell>
        </row>
        <row r="724">
          <cell r="M724" t="str">
            <v>CN003</v>
          </cell>
          <cell r="N724" t="str">
            <v>BONDS/GUARANTEES</v>
          </cell>
        </row>
        <row r="725">
          <cell r="M725" t="str">
            <v>CN003</v>
          </cell>
          <cell r="N725" t="str">
            <v>BONDS/GUARANTEES</v>
          </cell>
        </row>
        <row r="726">
          <cell r="M726" t="str">
            <v>CN003</v>
          </cell>
          <cell r="N726" t="str">
            <v>BONDS/GUARANTEES</v>
          </cell>
        </row>
        <row r="727">
          <cell r="M727" t="str">
            <v>CN003</v>
          </cell>
          <cell r="N727" t="str">
            <v>BONDS/GUARANTEES</v>
          </cell>
        </row>
        <row r="728">
          <cell r="M728" t="str">
            <v>CN003</v>
          </cell>
          <cell r="N728" t="str">
            <v>BONDS/GUARANTEES</v>
          </cell>
        </row>
        <row r="729">
          <cell r="M729" t="str">
            <v>CN003</v>
          </cell>
          <cell r="N729" t="str">
            <v>BONDS/GUARANTEES</v>
          </cell>
        </row>
        <row r="730">
          <cell r="M730" t="str">
            <v>CN003</v>
          </cell>
          <cell r="N730" t="str">
            <v>BONDS/GUARANTEES</v>
          </cell>
        </row>
        <row r="731">
          <cell r="M731" t="str">
            <v>CN003</v>
          </cell>
          <cell r="N731" t="str">
            <v>BONDS/GUARANTEES</v>
          </cell>
        </row>
        <row r="732">
          <cell r="M732" t="str">
            <v>CN003</v>
          </cell>
          <cell r="N732" t="str">
            <v>BONDS/GUARANTEES</v>
          </cell>
        </row>
        <row r="733">
          <cell r="M733" t="str">
            <v>CN003</v>
          </cell>
          <cell r="N733" t="str">
            <v>BONDS/GUARANTEES</v>
          </cell>
        </row>
        <row r="734">
          <cell r="M734" t="str">
            <v>CN003</v>
          </cell>
          <cell r="N734" t="str">
            <v>BONDS/GUARANTEES</v>
          </cell>
        </row>
        <row r="735">
          <cell r="M735" t="str">
            <v>CN003</v>
          </cell>
          <cell r="N735" t="str">
            <v>BONDS/GUARANTEES</v>
          </cell>
        </row>
        <row r="736">
          <cell r="M736" t="str">
            <v>CN003</v>
          </cell>
          <cell r="N736" t="str">
            <v>BONDS/GUARANTEES</v>
          </cell>
        </row>
        <row r="737">
          <cell r="M737" t="str">
            <v>CN003</v>
          </cell>
          <cell r="N737" t="str">
            <v>BONDS/GUARANTEES</v>
          </cell>
        </row>
        <row r="738">
          <cell r="M738" t="str">
            <v>CN003</v>
          </cell>
          <cell r="N738" t="str">
            <v>BONDS/GUARANTEES</v>
          </cell>
        </row>
        <row r="739">
          <cell r="M739" t="str">
            <v>CN003</v>
          </cell>
          <cell r="N739" t="str">
            <v>BONDS/GUARANTEES</v>
          </cell>
        </row>
        <row r="740">
          <cell r="M740" t="str">
            <v>CN003</v>
          </cell>
          <cell r="N740" t="str">
            <v>BONDS/GUARANTEES</v>
          </cell>
        </row>
        <row r="741">
          <cell r="M741" t="str">
            <v>CN003</v>
          </cell>
          <cell r="N741" t="str">
            <v>BONDS/GUARANTEES</v>
          </cell>
        </row>
        <row r="742">
          <cell r="M742" t="str">
            <v>CN003</v>
          </cell>
          <cell r="N742" t="str">
            <v>BONDS/GUARANTEES</v>
          </cell>
        </row>
        <row r="743">
          <cell r="M743" t="str">
            <v>CN003</v>
          </cell>
          <cell r="N743" t="str">
            <v>BONDS/GUARANTEES</v>
          </cell>
        </row>
        <row r="744">
          <cell r="M744" t="str">
            <v>CN003</v>
          </cell>
          <cell r="N744" t="str">
            <v>BONDS/GUARANTEES</v>
          </cell>
        </row>
        <row r="745">
          <cell r="M745" t="str">
            <v>CN003</v>
          </cell>
          <cell r="N745" t="str">
            <v>BONDS/GUARANTEES</v>
          </cell>
        </row>
        <row r="746">
          <cell r="M746" t="str">
            <v>CN003</v>
          </cell>
          <cell r="N746" t="str">
            <v>BONDS/GUARANTEES</v>
          </cell>
        </row>
        <row r="747">
          <cell r="M747" t="str">
            <v>CN003</v>
          </cell>
          <cell r="N747" t="str">
            <v>BONDS/GUARANTEES</v>
          </cell>
        </row>
        <row r="748">
          <cell r="M748" t="str">
            <v>CN003</v>
          </cell>
          <cell r="N748" t="str">
            <v>BONDS/GUARANTEES</v>
          </cell>
        </row>
        <row r="749">
          <cell r="M749" t="str">
            <v>CN003</v>
          </cell>
          <cell r="N749" t="str">
            <v>BONDS/GUARANTEES</v>
          </cell>
        </row>
        <row r="750">
          <cell r="M750" t="str">
            <v>CN003</v>
          </cell>
          <cell r="N750" t="str">
            <v>BONDS/GUARANTEES</v>
          </cell>
        </row>
        <row r="751">
          <cell r="M751" t="str">
            <v>CN003</v>
          </cell>
          <cell r="N751" t="str">
            <v>BONDS/GUARANTEES</v>
          </cell>
        </row>
        <row r="752">
          <cell r="M752" t="str">
            <v>CN003</v>
          </cell>
          <cell r="N752" t="str">
            <v>BONDS/GUARANTEES</v>
          </cell>
        </row>
        <row r="753">
          <cell r="M753" t="str">
            <v>CN003</v>
          </cell>
          <cell r="N753" t="str">
            <v>BONDS/GUARANTEES</v>
          </cell>
        </row>
        <row r="754">
          <cell r="M754" t="str">
            <v>CN003</v>
          </cell>
          <cell r="N754" t="str">
            <v>BONDS/GUARANTEES</v>
          </cell>
        </row>
        <row r="755">
          <cell r="M755" t="str">
            <v>CN003</v>
          </cell>
          <cell r="N755" t="str">
            <v>BONDS/GUARANTEES</v>
          </cell>
        </row>
        <row r="756">
          <cell r="M756" t="str">
            <v>CN003</v>
          </cell>
          <cell r="N756" t="str">
            <v>BONDS/GUARANTEES</v>
          </cell>
        </row>
        <row r="757">
          <cell r="M757" t="str">
            <v>CN003</v>
          </cell>
          <cell r="N757" t="str">
            <v>BONDS/GUARANTEES</v>
          </cell>
        </row>
        <row r="758">
          <cell r="M758" t="str">
            <v>CN003</v>
          </cell>
          <cell r="N758" t="str">
            <v>BONDS/GUARANTEES</v>
          </cell>
        </row>
        <row r="759">
          <cell r="M759" t="str">
            <v>CN003</v>
          </cell>
          <cell r="N759" t="str">
            <v>BONDS/GUARANTEES</v>
          </cell>
        </row>
        <row r="760">
          <cell r="M760" t="str">
            <v>CN003</v>
          </cell>
          <cell r="N760" t="str">
            <v>BONDS/GUARANTEES</v>
          </cell>
        </row>
        <row r="761">
          <cell r="M761" t="str">
            <v>CN003</v>
          </cell>
          <cell r="N761" t="str">
            <v>BONDS/GUARANTEES</v>
          </cell>
        </row>
        <row r="762">
          <cell r="M762" t="str">
            <v>CN003</v>
          </cell>
          <cell r="N762" t="str">
            <v>BONDS/GUARANTEES</v>
          </cell>
        </row>
        <row r="763">
          <cell r="M763" t="str">
            <v>CN003</v>
          </cell>
          <cell r="N763" t="str">
            <v>BONDS/GUARANTEES</v>
          </cell>
        </row>
        <row r="764">
          <cell r="M764" t="str">
            <v>CN003</v>
          </cell>
          <cell r="N764" t="str">
            <v>BONDS/GUARANTEES</v>
          </cell>
        </row>
        <row r="765">
          <cell r="M765" t="str">
            <v>CN003</v>
          </cell>
          <cell r="N765" t="str">
            <v>BONDS/GUARANTEES</v>
          </cell>
        </row>
        <row r="766">
          <cell r="M766" t="str">
            <v>CN003</v>
          </cell>
          <cell r="N766" t="str">
            <v>BONDS/GUARANTEES</v>
          </cell>
        </row>
        <row r="767">
          <cell r="M767" t="str">
            <v>CN003</v>
          </cell>
          <cell r="N767" t="str">
            <v>BONDS/GUARANTEES</v>
          </cell>
        </row>
        <row r="768">
          <cell r="M768" t="str">
            <v>CN003</v>
          </cell>
          <cell r="N768" t="str">
            <v>BONDS/GUARANTEES</v>
          </cell>
        </row>
        <row r="769">
          <cell r="M769" t="str">
            <v>CN003</v>
          </cell>
          <cell r="N769" t="str">
            <v>BONDS/GUARANTEES</v>
          </cell>
        </row>
        <row r="770">
          <cell r="M770" t="str">
            <v>CN003</v>
          </cell>
          <cell r="N770" t="str">
            <v>BONDS/GUARANTEES</v>
          </cell>
        </row>
        <row r="771">
          <cell r="M771" t="str">
            <v>CN003</v>
          </cell>
          <cell r="N771" t="str">
            <v>BONDS/GUARANTEES</v>
          </cell>
        </row>
        <row r="772">
          <cell r="M772" t="str">
            <v>CN003</v>
          </cell>
          <cell r="N772" t="str">
            <v>BONDS/GUARANTEES</v>
          </cell>
        </row>
        <row r="773">
          <cell r="M773" t="str">
            <v>CN003</v>
          </cell>
          <cell r="N773" t="str">
            <v>BONDS/GUARANTEES</v>
          </cell>
        </row>
        <row r="774">
          <cell r="M774" t="str">
            <v>CN003</v>
          </cell>
          <cell r="N774" t="str">
            <v>BONDS/GUARANTEES</v>
          </cell>
        </row>
        <row r="775">
          <cell r="M775" t="str">
            <v>CN003</v>
          </cell>
          <cell r="N775" t="str">
            <v>BONDS/GUARANTEES</v>
          </cell>
        </row>
        <row r="776">
          <cell r="M776" t="str">
            <v>CN003</v>
          </cell>
          <cell r="N776" t="str">
            <v>BONDS/GUARANTEES</v>
          </cell>
        </row>
        <row r="777">
          <cell r="M777" t="str">
            <v>CN003</v>
          </cell>
          <cell r="N777" t="str">
            <v>BONDS/GUARANTEES</v>
          </cell>
        </row>
        <row r="778">
          <cell r="M778" t="str">
            <v>CN003</v>
          </cell>
          <cell r="N778" t="str">
            <v>BONDS/GUARANTEES</v>
          </cell>
        </row>
        <row r="779">
          <cell r="M779" t="str">
            <v>CN003</v>
          </cell>
          <cell r="N779" t="str">
            <v>BONDS/GUARANTEES</v>
          </cell>
        </row>
        <row r="780">
          <cell r="M780" t="str">
            <v>CN003</v>
          </cell>
          <cell r="N780" t="str">
            <v>BONDS/GUARANTEES</v>
          </cell>
        </row>
        <row r="781">
          <cell r="M781" t="str">
            <v>CN003</v>
          </cell>
          <cell r="N781" t="str">
            <v>BONDS/GUARANTEES</v>
          </cell>
        </row>
        <row r="782">
          <cell r="M782" t="str">
            <v>CN003</v>
          </cell>
          <cell r="N782" t="str">
            <v>BONDS/GUARANTEES</v>
          </cell>
        </row>
        <row r="783">
          <cell r="M783" t="str">
            <v>CN003</v>
          </cell>
          <cell r="N783" t="str">
            <v>BONDS/GUARANTEES</v>
          </cell>
        </row>
        <row r="784">
          <cell r="M784" t="str">
            <v>CN003</v>
          </cell>
          <cell r="N784" t="str">
            <v>BONDS/GUARANTEES</v>
          </cell>
        </row>
        <row r="785">
          <cell r="M785" t="str">
            <v>CN003</v>
          </cell>
          <cell r="N785" t="str">
            <v>BONDS/GUARANTEES</v>
          </cell>
        </row>
        <row r="786">
          <cell r="M786" t="str">
            <v>CN003</v>
          </cell>
          <cell r="N786" t="str">
            <v>BONDS/GUARANTEES</v>
          </cell>
        </row>
        <row r="787">
          <cell r="M787" t="str">
            <v>CN003</v>
          </cell>
          <cell r="N787" t="str">
            <v>BONDS/GUARANTEES</v>
          </cell>
        </row>
        <row r="788">
          <cell r="M788" t="str">
            <v>CN003</v>
          </cell>
          <cell r="N788" t="str">
            <v>BONDS/GUARANTEES</v>
          </cell>
        </row>
        <row r="789">
          <cell r="M789" t="str">
            <v>CN003</v>
          </cell>
          <cell r="N789" t="str">
            <v>BONDS/GUARANTEES</v>
          </cell>
        </row>
        <row r="790">
          <cell r="M790" t="str">
            <v>CN003</v>
          </cell>
          <cell r="N790" t="str">
            <v>BONDS/GUARANTEES</v>
          </cell>
        </row>
        <row r="791">
          <cell r="M791" t="str">
            <v>CN003</v>
          </cell>
          <cell r="N791" t="str">
            <v>BONDS/GUARANTEES</v>
          </cell>
        </row>
        <row r="792">
          <cell r="M792" t="str">
            <v>CN003</v>
          </cell>
          <cell r="N792" t="str">
            <v>BONDS/GUARANTEES</v>
          </cell>
        </row>
        <row r="793">
          <cell r="M793" t="str">
            <v>CG003</v>
          </cell>
          <cell r="N793" t="str">
            <v>BONDS/GUARANTEES</v>
          </cell>
        </row>
        <row r="794">
          <cell r="M794" t="str">
            <v>CN003</v>
          </cell>
          <cell r="N794" t="str">
            <v>BONDS/GUARANTEES</v>
          </cell>
        </row>
        <row r="795">
          <cell r="M795" t="str">
            <v>CN003</v>
          </cell>
          <cell r="N795" t="str">
            <v>BONDS/GUARANTEES</v>
          </cell>
        </row>
        <row r="796">
          <cell r="M796" t="str">
            <v>CN003</v>
          </cell>
          <cell r="N796" t="str">
            <v>BONDS/GUARANTEES</v>
          </cell>
        </row>
        <row r="797">
          <cell r="M797" t="str">
            <v>CN003</v>
          </cell>
          <cell r="N797" t="str">
            <v>BONDS/GUARANTEES</v>
          </cell>
        </row>
        <row r="798">
          <cell r="M798" t="str">
            <v>CN003</v>
          </cell>
          <cell r="N798" t="str">
            <v>BONDS/GUARANTEES</v>
          </cell>
        </row>
        <row r="799">
          <cell r="M799" t="str">
            <v>CN003</v>
          </cell>
          <cell r="N799" t="str">
            <v>BONDS/GUARANTEES</v>
          </cell>
        </row>
        <row r="800">
          <cell r="M800" t="str">
            <v>CN003</v>
          </cell>
          <cell r="N800" t="str">
            <v>BONDS/GUARANTEES</v>
          </cell>
        </row>
        <row r="801">
          <cell r="M801" t="str">
            <v>CN003</v>
          </cell>
          <cell r="N801" t="str">
            <v>BONDS/GUARANTEES</v>
          </cell>
        </row>
        <row r="802">
          <cell r="M802" t="str">
            <v>CN003</v>
          </cell>
          <cell r="N802" t="str">
            <v>BONDS/GUARANTEES</v>
          </cell>
        </row>
        <row r="803">
          <cell r="M803" t="str">
            <v>CN003</v>
          </cell>
          <cell r="N803" t="str">
            <v>BONDS/GUARANTEES</v>
          </cell>
        </row>
        <row r="804">
          <cell r="M804" t="str">
            <v>CN003</v>
          </cell>
          <cell r="N804" t="str">
            <v>BONDS/GUARANTEES</v>
          </cell>
        </row>
        <row r="805">
          <cell r="M805" t="str">
            <v>CN003</v>
          </cell>
          <cell r="N805" t="str">
            <v>BONDS/GUARANTEES</v>
          </cell>
        </row>
        <row r="806">
          <cell r="M806" t="str">
            <v>CN003</v>
          </cell>
          <cell r="N806" t="str">
            <v>BONDS/GUARANTEES</v>
          </cell>
        </row>
        <row r="807">
          <cell r="M807" t="str">
            <v>CN003</v>
          </cell>
          <cell r="N807" t="str">
            <v>BONDS/GUARANTEES</v>
          </cell>
        </row>
        <row r="808">
          <cell r="M808" t="str">
            <v>CN003</v>
          </cell>
          <cell r="N808" t="str">
            <v>BONDS/GUARANTEES</v>
          </cell>
        </row>
        <row r="809">
          <cell r="M809" t="str">
            <v>CN003</v>
          </cell>
          <cell r="N809" t="str">
            <v>BONDS/GUARANTEES</v>
          </cell>
        </row>
        <row r="810">
          <cell r="M810" t="str">
            <v>CN003</v>
          </cell>
          <cell r="N810" t="str">
            <v>BONDS/GUARANTEES</v>
          </cell>
        </row>
        <row r="811">
          <cell r="M811" t="str">
            <v>CN003</v>
          </cell>
          <cell r="N811" t="str">
            <v>BONDS/GUARANTEES</v>
          </cell>
        </row>
        <row r="812">
          <cell r="M812" t="str">
            <v>CN003</v>
          </cell>
          <cell r="N812" t="str">
            <v>BONDS/GUARANTEES</v>
          </cell>
        </row>
        <row r="813">
          <cell r="M813" t="str">
            <v>CN003</v>
          </cell>
          <cell r="N813" t="str">
            <v>BONDS/GUARANTEES</v>
          </cell>
        </row>
        <row r="814">
          <cell r="M814" t="str">
            <v>CN003</v>
          </cell>
          <cell r="N814" t="str">
            <v>BONDS/GUARANTEES</v>
          </cell>
        </row>
        <row r="815">
          <cell r="M815" t="str">
            <v>CN003</v>
          </cell>
          <cell r="N815" t="str">
            <v>BONDS/GUARANTEES</v>
          </cell>
        </row>
        <row r="816">
          <cell r="M816" t="str">
            <v>CN003</v>
          </cell>
          <cell r="N816" t="str">
            <v>BONDS/GUARANTEES</v>
          </cell>
        </row>
        <row r="817">
          <cell r="M817" t="str">
            <v>CN003</v>
          </cell>
          <cell r="N817" t="str">
            <v>BONDS/GUARANTEES</v>
          </cell>
        </row>
        <row r="818">
          <cell r="M818" t="str">
            <v>CN003</v>
          </cell>
          <cell r="N818" t="str">
            <v>BONDS/GUARANTEES</v>
          </cell>
        </row>
        <row r="819">
          <cell r="M819" t="str">
            <v>CN003</v>
          </cell>
          <cell r="N819" t="str">
            <v>BONDS/GUARANTEES</v>
          </cell>
        </row>
        <row r="820">
          <cell r="M820" t="str">
            <v>CN003</v>
          </cell>
          <cell r="N820" t="str">
            <v>BONDS/GUARANTEES</v>
          </cell>
        </row>
        <row r="821">
          <cell r="M821" t="str">
            <v>CG003</v>
          </cell>
          <cell r="N821" t="str">
            <v>BONDS/GUARANTEES</v>
          </cell>
        </row>
        <row r="822">
          <cell r="M822" t="str">
            <v>CG003</v>
          </cell>
          <cell r="N822" t="str">
            <v>BONDS/GUARANTEES</v>
          </cell>
        </row>
        <row r="823">
          <cell r="M823" t="str">
            <v>CG003</v>
          </cell>
          <cell r="N823" t="str">
            <v>BONDS/GUARANTEES</v>
          </cell>
        </row>
        <row r="824">
          <cell r="M824" t="str">
            <v>CG003</v>
          </cell>
          <cell r="N824" t="str">
            <v>BONDS/GUARANTEES</v>
          </cell>
        </row>
        <row r="825">
          <cell r="M825" t="str">
            <v>CN003</v>
          </cell>
          <cell r="N825" t="str">
            <v>BONDS/GUARANTEES</v>
          </cell>
        </row>
        <row r="826">
          <cell r="M826" t="str">
            <v>CN003</v>
          </cell>
          <cell r="N826" t="str">
            <v>BONDS/GUARANTEES</v>
          </cell>
        </row>
        <row r="827">
          <cell r="M827" t="str">
            <v>CN003</v>
          </cell>
          <cell r="N827" t="str">
            <v>BONDS/GUARANTEES</v>
          </cell>
        </row>
        <row r="828">
          <cell r="M828" t="str">
            <v>CN003</v>
          </cell>
          <cell r="N828" t="str">
            <v>BONDS/GUARANTEES</v>
          </cell>
        </row>
        <row r="829">
          <cell r="M829" t="str">
            <v>CN003</v>
          </cell>
          <cell r="N829" t="str">
            <v>BONDS/GUARANTEES</v>
          </cell>
        </row>
        <row r="830">
          <cell r="M830" t="str">
            <v>CN003</v>
          </cell>
          <cell r="N830" t="str">
            <v>BONDS/GUARANTEES</v>
          </cell>
        </row>
        <row r="831">
          <cell r="M831" t="str">
            <v>CN003</v>
          </cell>
          <cell r="N831" t="str">
            <v>BONDS/GUARANTEES</v>
          </cell>
        </row>
        <row r="832">
          <cell r="M832" t="str">
            <v>CG003</v>
          </cell>
          <cell r="N832" t="str">
            <v>BONDS/GUARANTEES</v>
          </cell>
        </row>
        <row r="833">
          <cell r="M833" t="str">
            <v>CG003</v>
          </cell>
          <cell r="N833" t="str">
            <v>BONDS/GUARANTEES</v>
          </cell>
        </row>
        <row r="834">
          <cell r="M834" t="str">
            <v>CG003</v>
          </cell>
          <cell r="N834" t="str">
            <v>BONDS/GUARANTEES</v>
          </cell>
        </row>
        <row r="835">
          <cell r="M835" t="str">
            <v>CN003</v>
          </cell>
          <cell r="N835" t="str">
            <v>BONDS/GUARANTEES</v>
          </cell>
        </row>
        <row r="836">
          <cell r="M836" t="str">
            <v>CG003</v>
          </cell>
          <cell r="N836" t="str">
            <v>BONDS/GUARANTEES</v>
          </cell>
        </row>
        <row r="837">
          <cell r="M837" t="str">
            <v>CG003</v>
          </cell>
          <cell r="N837" t="str">
            <v>BONDS/GUARANTEES</v>
          </cell>
        </row>
        <row r="838">
          <cell r="M838" t="str">
            <v>CG003</v>
          </cell>
          <cell r="N838" t="str">
            <v>BONDS/GUARANTEES</v>
          </cell>
        </row>
        <row r="839">
          <cell r="M839" t="str">
            <v>CG003</v>
          </cell>
          <cell r="N839" t="str">
            <v>BONDS/GUARANTEES</v>
          </cell>
        </row>
        <row r="840">
          <cell r="M840" t="str">
            <v>CG003</v>
          </cell>
          <cell r="N840" t="str">
            <v>BONDS/GUARANTEES</v>
          </cell>
        </row>
        <row r="841">
          <cell r="M841" t="str">
            <v>CG003</v>
          </cell>
          <cell r="N841" t="str">
            <v>BONDS/GUARANTEES</v>
          </cell>
        </row>
        <row r="842">
          <cell r="M842" t="str">
            <v>CG003</v>
          </cell>
          <cell r="N842" t="str">
            <v>BONDS/GUARANTEES</v>
          </cell>
        </row>
        <row r="843">
          <cell r="M843" t="str">
            <v>CG003</v>
          </cell>
          <cell r="N843" t="str">
            <v>BONDS/GUARANTEES</v>
          </cell>
        </row>
        <row r="844">
          <cell r="M844" t="str">
            <v>CG003</v>
          </cell>
          <cell r="N844" t="str">
            <v>BONDS/GUARANTEES</v>
          </cell>
        </row>
        <row r="845">
          <cell r="M845" t="str">
            <v>CG003</v>
          </cell>
          <cell r="N845" t="str">
            <v>BONDS/GUARANTEES</v>
          </cell>
        </row>
        <row r="846">
          <cell r="M846" t="str">
            <v>CN003</v>
          </cell>
          <cell r="N846" t="str">
            <v>BONDS/GUARANTEES</v>
          </cell>
        </row>
        <row r="847">
          <cell r="M847" t="str">
            <v>CN003</v>
          </cell>
          <cell r="N847" t="str">
            <v>BONDS/GUARANTEES</v>
          </cell>
        </row>
        <row r="848">
          <cell r="M848" t="str">
            <v>CN003</v>
          </cell>
          <cell r="N848" t="str">
            <v>BONDS/GUARANTEES</v>
          </cell>
        </row>
        <row r="849">
          <cell r="M849" t="str">
            <v>CN003</v>
          </cell>
          <cell r="N849" t="str">
            <v>BONDS/GUARANTEES</v>
          </cell>
        </row>
        <row r="850">
          <cell r="M850" t="str">
            <v>CN003</v>
          </cell>
          <cell r="N850" t="str">
            <v>BONDS/GUARANTEES</v>
          </cell>
        </row>
        <row r="851">
          <cell r="M851" t="str">
            <v>CN003</v>
          </cell>
          <cell r="N851" t="str">
            <v>BONDS/GUARANTEES</v>
          </cell>
        </row>
        <row r="852">
          <cell r="M852" t="str">
            <v>CG003</v>
          </cell>
          <cell r="N852" t="str">
            <v>BONDS/GUARANTEES</v>
          </cell>
        </row>
        <row r="853">
          <cell r="M853" t="str">
            <v>CG003</v>
          </cell>
          <cell r="N853" t="str">
            <v>BONDS/GUARANTEES</v>
          </cell>
        </row>
        <row r="854">
          <cell r="M854" t="str">
            <v>CG003</v>
          </cell>
          <cell r="N854" t="str">
            <v>BONDS/GUARANTEES</v>
          </cell>
        </row>
        <row r="855">
          <cell r="M855" t="str">
            <v>CN003</v>
          </cell>
          <cell r="N855" t="str">
            <v>BONDS/GUARANTEES</v>
          </cell>
        </row>
        <row r="856">
          <cell r="M856" t="str">
            <v>CN003</v>
          </cell>
          <cell r="N856" t="str">
            <v>BONDS/GUARANTEES</v>
          </cell>
        </row>
        <row r="857">
          <cell r="M857" t="str">
            <v>CN003</v>
          </cell>
          <cell r="N857" t="str">
            <v>BONDS/GUARANTEES</v>
          </cell>
        </row>
        <row r="858">
          <cell r="M858" t="str">
            <v>CN003</v>
          </cell>
          <cell r="N858" t="str">
            <v>BONDS/GUARANTEES</v>
          </cell>
        </row>
        <row r="859">
          <cell r="M859" t="str">
            <v>CN003</v>
          </cell>
          <cell r="N859" t="str">
            <v>BONDS/GUARANTEES</v>
          </cell>
        </row>
        <row r="860">
          <cell r="M860" t="str">
            <v>CN003</v>
          </cell>
          <cell r="N860" t="str">
            <v>BONDS/GUARANTEES</v>
          </cell>
        </row>
        <row r="861">
          <cell r="M861" t="str">
            <v>CN003</v>
          </cell>
          <cell r="N861" t="str">
            <v>BONDS/GUARANTEES</v>
          </cell>
        </row>
        <row r="862">
          <cell r="M862" t="str">
            <v>CN003</v>
          </cell>
          <cell r="N862" t="str">
            <v>BONDS/GUARANTEES</v>
          </cell>
        </row>
        <row r="863">
          <cell r="M863" t="str">
            <v>CN003</v>
          </cell>
          <cell r="N863" t="str">
            <v>BONDS/GUARANTEES</v>
          </cell>
        </row>
        <row r="864">
          <cell r="M864" t="str">
            <v>CN003</v>
          </cell>
          <cell r="N864" t="str">
            <v>BONDS/GUARANTEES</v>
          </cell>
        </row>
        <row r="865">
          <cell r="M865" t="str">
            <v>CN003</v>
          </cell>
          <cell r="N865" t="str">
            <v>BONDS/GUARANTEES</v>
          </cell>
        </row>
        <row r="866">
          <cell r="M866" t="str">
            <v>CG003</v>
          </cell>
          <cell r="N866" t="str">
            <v>BONDS/GUARANTEES</v>
          </cell>
        </row>
        <row r="867">
          <cell r="M867" t="str">
            <v>CN003</v>
          </cell>
          <cell r="N867" t="str">
            <v>BONDS/GUARANTEES</v>
          </cell>
        </row>
        <row r="868">
          <cell r="M868" t="str">
            <v>CG003</v>
          </cell>
          <cell r="N868" t="str">
            <v>BONDS/GUARANTEES</v>
          </cell>
        </row>
        <row r="869">
          <cell r="M869" t="str">
            <v>CN003</v>
          </cell>
          <cell r="N869" t="str">
            <v>BONDS/GUARANTEES</v>
          </cell>
        </row>
        <row r="870">
          <cell r="M870" t="str">
            <v>CG003</v>
          </cell>
          <cell r="N870" t="str">
            <v>BONDS/GUARANTEES</v>
          </cell>
        </row>
        <row r="871">
          <cell r="M871" t="str">
            <v>CN003</v>
          </cell>
          <cell r="N871" t="str">
            <v>BONDS/GUARANTEES</v>
          </cell>
        </row>
        <row r="872">
          <cell r="M872" t="str">
            <v>CN003</v>
          </cell>
          <cell r="N872" t="str">
            <v>BONDS/GUARANTEES</v>
          </cell>
        </row>
        <row r="873">
          <cell r="M873" t="str">
            <v>CN003</v>
          </cell>
          <cell r="N873" t="str">
            <v>BONDS/GUARANTEES</v>
          </cell>
        </row>
        <row r="874">
          <cell r="M874" t="str">
            <v>CN003</v>
          </cell>
          <cell r="N874" t="str">
            <v>BONDS/GUARANTEES</v>
          </cell>
        </row>
        <row r="875">
          <cell r="M875" t="str">
            <v>CN003</v>
          </cell>
          <cell r="N875" t="str">
            <v>BONDS/GUARANTEES</v>
          </cell>
        </row>
        <row r="876">
          <cell r="M876" t="str">
            <v>CN003</v>
          </cell>
          <cell r="N876" t="str">
            <v>BONDS/GUARANTEES</v>
          </cell>
        </row>
        <row r="877">
          <cell r="M877" t="str">
            <v>CN003</v>
          </cell>
          <cell r="N877" t="str">
            <v>BONDS/GUARANTEES</v>
          </cell>
        </row>
        <row r="878">
          <cell r="M878" t="str">
            <v>CN003</v>
          </cell>
          <cell r="N878" t="str">
            <v>BONDS/GUARANTEES</v>
          </cell>
        </row>
        <row r="879">
          <cell r="M879" t="str">
            <v>CN003</v>
          </cell>
          <cell r="N879" t="str">
            <v>BONDS/GUARANTEES</v>
          </cell>
        </row>
        <row r="880">
          <cell r="M880" t="str">
            <v>CN003</v>
          </cell>
          <cell r="N880" t="str">
            <v>BONDS/GUARANTEES</v>
          </cell>
        </row>
        <row r="881">
          <cell r="M881" t="str">
            <v>CN003</v>
          </cell>
          <cell r="N881" t="str">
            <v>BONDS/GUARANTEES</v>
          </cell>
        </row>
        <row r="882">
          <cell r="M882" t="str">
            <v>CN003</v>
          </cell>
          <cell r="N882" t="str">
            <v>BONDS/GUARANTEES</v>
          </cell>
        </row>
        <row r="883">
          <cell r="M883" t="str">
            <v>CN003</v>
          </cell>
          <cell r="N883" t="str">
            <v>BONDS/GUARANTEES</v>
          </cell>
        </row>
        <row r="884">
          <cell r="M884" t="str">
            <v>CN003</v>
          </cell>
          <cell r="N884" t="str">
            <v>BONDS/GUARANTEES</v>
          </cell>
        </row>
        <row r="885">
          <cell r="M885" t="str">
            <v>CN003</v>
          </cell>
          <cell r="N885" t="str">
            <v>BONDS/GUARANTEES</v>
          </cell>
        </row>
        <row r="886">
          <cell r="M886" t="str">
            <v>CN003</v>
          </cell>
          <cell r="N886" t="str">
            <v>BONDS/GUARANTEES</v>
          </cell>
        </row>
        <row r="887">
          <cell r="M887" t="str">
            <v>CN003</v>
          </cell>
          <cell r="N887" t="str">
            <v>BONDS/GUARANTEES</v>
          </cell>
        </row>
        <row r="888">
          <cell r="M888" t="str">
            <v>CN003</v>
          </cell>
          <cell r="N888" t="str">
            <v>BONDS/GUARANTEES</v>
          </cell>
        </row>
        <row r="889">
          <cell r="M889" t="str">
            <v>CG003</v>
          </cell>
          <cell r="N889" t="str">
            <v>BONDS/GUARANTEES</v>
          </cell>
        </row>
        <row r="890">
          <cell r="M890" t="str">
            <v>CG003</v>
          </cell>
          <cell r="N890" t="str">
            <v>BONDS/GUARANTEES</v>
          </cell>
        </row>
        <row r="891">
          <cell r="M891" t="str">
            <v>CG003</v>
          </cell>
          <cell r="N891" t="str">
            <v>BONDS/GUARANTEES</v>
          </cell>
        </row>
        <row r="892">
          <cell r="M892" t="str">
            <v>CG003</v>
          </cell>
          <cell r="N892" t="str">
            <v>BONDS/GUARANTEES</v>
          </cell>
        </row>
        <row r="893">
          <cell r="M893" t="str">
            <v>CG003</v>
          </cell>
          <cell r="N893" t="str">
            <v>BONDS/GUARANTEES</v>
          </cell>
        </row>
        <row r="894">
          <cell r="M894" t="str">
            <v>CG003</v>
          </cell>
          <cell r="N894" t="str">
            <v>BONDS/GUARANTEES</v>
          </cell>
        </row>
        <row r="895">
          <cell r="M895" t="str">
            <v>CN003</v>
          </cell>
          <cell r="N895" t="str">
            <v>BONDS/GUARANTEES</v>
          </cell>
        </row>
        <row r="896">
          <cell r="M896" t="str">
            <v>CN003</v>
          </cell>
          <cell r="N896" t="str">
            <v>BONDS/GUARANTEES</v>
          </cell>
        </row>
        <row r="897">
          <cell r="M897" t="str">
            <v>CN003</v>
          </cell>
          <cell r="N897" t="str">
            <v>BONDS/GUARANTEES</v>
          </cell>
        </row>
        <row r="898">
          <cell r="M898" t="str">
            <v>CN003</v>
          </cell>
          <cell r="N898" t="str">
            <v>BONDS/GUARANTEES</v>
          </cell>
        </row>
        <row r="899">
          <cell r="M899" t="str">
            <v>CN003</v>
          </cell>
          <cell r="N899" t="str">
            <v>BONDS/GUARANTEES</v>
          </cell>
        </row>
        <row r="900">
          <cell r="M900" t="str">
            <v>CN003</v>
          </cell>
          <cell r="N900" t="str">
            <v>BONDS/GUARANTEES</v>
          </cell>
        </row>
        <row r="901">
          <cell r="M901" t="str">
            <v>CN003</v>
          </cell>
          <cell r="N901" t="str">
            <v>BONDS/GUARANTEES</v>
          </cell>
        </row>
        <row r="902">
          <cell r="M902" t="str">
            <v>CG003</v>
          </cell>
          <cell r="N902" t="str">
            <v>BONDS/GUARANTEES</v>
          </cell>
        </row>
        <row r="903">
          <cell r="M903" t="str">
            <v>CG003</v>
          </cell>
          <cell r="N903" t="str">
            <v>BONDS/GUARANTEES</v>
          </cell>
        </row>
        <row r="904">
          <cell r="M904" t="str">
            <v>CG003</v>
          </cell>
          <cell r="N904" t="str">
            <v>BONDS/GUARANTEES</v>
          </cell>
        </row>
        <row r="905">
          <cell r="M905" t="str">
            <v>CG003</v>
          </cell>
          <cell r="N905" t="str">
            <v>BONDS/GUARANTEES</v>
          </cell>
        </row>
        <row r="906">
          <cell r="M906" t="str">
            <v>CG003</v>
          </cell>
          <cell r="N906" t="str">
            <v>BONDS/GUARANTEES</v>
          </cell>
        </row>
        <row r="907">
          <cell r="M907" t="str">
            <v>CG003</v>
          </cell>
          <cell r="N907" t="str">
            <v>BONDS/GUARANTEES</v>
          </cell>
        </row>
        <row r="908">
          <cell r="M908" t="str">
            <v>CG003</v>
          </cell>
          <cell r="N908" t="str">
            <v>BONDS/GUARANTEES</v>
          </cell>
        </row>
        <row r="909">
          <cell r="M909" t="str">
            <v>CG003</v>
          </cell>
          <cell r="N909" t="str">
            <v>BONDS/GUARANTEES</v>
          </cell>
        </row>
        <row r="910">
          <cell r="M910" t="str">
            <v>CG003</v>
          </cell>
          <cell r="N910" t="str">
            <v>BONDS/GUARANTEES</v>
          </cell>
        </row>
        <row r="911">
          <cell r="M911" t="str">
            <v>CG003</v>
          </cell>
          <cell r="N911" t="str">
            <v>BONDS/GUARANTEES</v>
          </cell>
        </row>
        <row r="912">
          <cell r="M912" t="str">
            <v>CG003</v>
          </cell>
          <cell r="N912" t="str">
            <v>BONDS/GUARANTEES</v>
          </cell>
        </row>
        <row r="913">
          <cell r="M913" t="str">
            <v>CG003</v>
          </cell>
          <cell r="N913" t="str">
            <v>BONDS/GUARANTEES</v>
          </cell>
        </row>
        <row r="914">
          <cell r="M914" t="str">
            <v>CG003</v>
          </cell>
          <cell r="N914" t="str">
            <v>BONDS/GUARANTEES</v>
          </cell>
        </row>
        <row r="915">
          <cell r="M915" t="str">
            <v>CG003</v>
          </cell>
          <cell r="N915" t="str">
            <v>BONDS/GUARANTEES</v>
          </cell>
        </row>
        <row r="916">
          <cell r="M916" t="str">
            <v>CN003</v>
          </cell>
          <cell r="N916" t="str">
            <v>BONDS/GUARANTEES</v>
          </cell>
        </row>
        <row r="917">
          <cell r="M917" t="str">
            <v>CN003</v>
          </cell>
          <cell r="N917" t="str">
            <v>BONDS/GUARANTEES</v>
          </cell>
        </row>
        <row r="918">
          <cell r="M918" t="str">
            <v>CN003</v>
          </cell>
          <cell r="N918" t="str">
            <v>BONDS/GUARANTEES</v>
          </cell>
        </row>
        <row r="919">
          <cell r="M919" t="str">
            <v>CN003</v>
          </cell>
          <cell r="N919" t="str">
            <v>BONDS/GUARANTEES</v>
          </cell>
        </row>
        <row r="920">
          <cell r="M920" t="str">
            <v>CN003</v>
          </cell>
          <cell r="N920" t="str">
            <v>BONDS/GUARANTEES</v>
          </cell>
        </row>
        <row r="921">
          <cell r="M921" t="str">
            <v>CN003</v>
          </cell>
          <cell r="N921" t="str">
            <v>BONDS/GUARANTEES</v>
          </cell>
        </row>
        <row r="922">
          <cell r="M922" t="str">
            <v>CN003</v>
          </cell>
          <cell r="N922" t="str">
            <v>BONDS/GUARANTEES</v>
          </cell>
        </row>
        <row r="923">
          <cell r="M923" t="str">
            <v>CN003</v>
          </cell>
          <cell r="N923" t="str">
            <v>BONDS/GUARANTEES</v>
          </cell>
        </row>
        <row r="924">
          <cell r="M924" t="str">
            <v>CN003</v>
          </cell>
          <cell r="N924" t="str">
            <v>BONDS/GUARANTEES</v>
          </cell>
        </row>
        <row r="925">
          <cell r="M925" t="str">
            <v>CN003</v>
          </cell>
          <cell r="N925" t="str">
            <v>BONDS/GUARANTEES</v>
          </cell>
        </row>
        <row r="926">
          <cell r="M926" t="str">
            <v>CN003</v>
          </cell>
          <cell r="N926" t="str">
            <v>BONDS/GUARANTEES</v>
          </cell>
        </row>
        <row r="927">
          <cell r="M927" t="str">
            <v>CN003</v>
          </cell>
          <cell r="N927" t="str">
            <v>BONDS/GUARANTEES</v>
          </cell>
        </row>
        <row r="928">
          <cell r="M928" t="str">
            <v>CN003</v>
          </cell>
          <cell r="N928" t="str">
            <v>BONDS/GUARANTEES</v>
          </cell>
        </row>
        <row r="929">
          <cell r="M929" t="str">
            <v>CN003</v>
          </cell>
          <cell r="N929" t="str">
            <v>BONDS/GUARANTEES</v>
          </cell>
        </row>
        <row r="930">
          <cell r="M930" t="str">
            <v>CN003</v>
          </cell>
          <cell r="N930" t="str">
            <v>BONDS/GUARANTEES</v>
          </cell>
        </row>
        <row r="931">
          <cell r="M931" t="str">
            <v>CN003</v>
          </cell>
          <cell r="N931" t="str">
            <v>BONDS/GUARANTEES</v>
          </cell>
        </row>
        <row r="932">
          <cell r="M932" t="str">
            <v>CN003</v>
          </cell>
          <cell r="N932" t="str">
            <v>BONDS/GUARANTEES</v>
          </cell>
        </row>
        <row r="933">
          <cell r="M933" t="str">
            <v>CN003</v>
          </cell>
          <cell r="N933" t="str">
            <v>BONDS/GUARANTEES</v>
          </cell>
        </row>
        <row r="934">
          <cell r="M934" t="str">
            <v>CN003</v>
          </cell>
          <cell r="N934" t="str">
            <v>BONDS/GUARANTEES</v>
          </cell>
        </row>
        <row r="935">
          <cell r="M935" t="str">
            <v>CN003</v>
          </cell>
          <cell r="N935" t="str">
            <v>BONDS/GUARANTEES</v>
          </cell>
        </row>
        <row r="936">
          <cell r="M936" t="str">
            <v>CN003</v>
          </cell>
          <cell r="N936" t="str">
            <v>BONDS/GUARANTEES</v>
          </cell>
        </row>
        <row r="937">
          <cell r="M937" t="str">
            <v>CN003</v>
          </cell>
          <cell r="N937" t="str">
            <v>BONDS/GUARANTEES</v>
          </cell>
        </row>
        <row r="938">
          <cell r="M938" t="str">
            <v>CN003</v>
          </cell>
          <cell r="N938" t="str">
            <v>BONDS/GUARANTEES</v>
          </cell>
        </row>
        <row r="939">
          <cell r="M939" t="str">
            <v>CN003</v>
          </cell>
          <cell r="N939" t="str">
            <v>BONDS/GUARANTEES</v>
          </cell>
        </row>
        <row r="940">
          <cell r="M940" t="str">
            <v>CN003</v>
          </cell>
          <cell r="N940" t="str">
            <v>BONDS/GUARANTEES</v>
          </cell>
        </row>
        <row r="941">
          <cell r="M941" t="str">
            <v>CN003</v>
          </cell>
          <cell r="N941" t="str">
            <v>BONDS/GUARANTEES</v>
          </cell>
        </row>
        <row r="942">
          <cell r="M942" t="str">
            <v>CN003</v>
          </cell>
          <cell r="N942" t="str">
            <v>BONDS/GUARANTEES</v>
          </cell>
        </row>
        <row r="943">
          <cell r="M943" t="str">
            <v>CN003</v>
          </cell>
          <cell r="N943" t="str">
            <v>BONDS/GUARANTEES</v>
          </cell>
        </row>
        <row r="944">
          <cell r="M944" t="str">
            <v>CN003</v>
          </cell>
          <cell r="N944" t="str">
            <v>BONDS/GUARANTEES</v>
          </cell>
        </row>
        <row r="945">
          <cell r="M945" t="str">
            <v>CN003</v>
          </cell>
          <cell r="N945" t="str">
            <v>BONDS/GUARANTEES</v>
          </cell>
        </row>
        <row r="946">
          <cell r="M946" t="str">
            <v>CN003</v>
          </cell>
          <cell r="N946" t="str">
            <v>BONDS/GUARANTEES</v>
          </cell>
        </row>
        <row r="947">
          <cell r="M947" t="str">
            <v>CN003</v>
          </cell>
          <cell r="N947" t="str">
            <v>BONDS/GUARANTEES</v>
          </cell>
        </row>
        <row r="948">
          <cell r="M948" t="str">
            <v>CN003</v>
          </cell>
          <cell r="N948" t="str">
            <v>BONDS/GUARANTEES</v>
          </cell>
        </row>
        <row r="949">
          <cell r="M949" t="str">
            <v>CN003</v>
          </cell>
          <cell r="N949" t="str">
            <v>BONDS/GUARANTEES</v>
          </cell>
        </row>
        <row r="950">
          <cell r="M950" t="str">
            <v>CN003</v>
          </cell>
          <cell r="N950" t="str">
            <v>BONDS/GUARANTEES</v>
          </cell>
        </row>
        <row r="951">
          <cell r="M951" t="str">
            <v>CN003</v>
          </cell>
          <cell r="N951" t="str">
            <v>BONDS/GUARANTEES</v>
          </cell>
        </row>
        <row r="952">
          <cell r="M952" t="str">
            <v>CN003</v>
          </cell>
          <cell r="N952" t="str">
            <v>BONDS/GUARANTEES</v>
          </cell>
        </row>
        <row r="953">
          <cell r="M953" t="str">
            <v>CN003</v>
          </cell>
          <cell r="N953" t="str">
            <v>BONDS/GUARANTEES</v>
          </cell>
        </row>
        <row r="954">
          <cell r="M954" t="str">
            <v>CN003</v>
          </cell>
          <cell r="N954" t="str">
            <v>BONDS/GUARANTEES</v>
          </cell>
        </row>
        <row r="955">
          <cell r="M955" t="str">
            <v>CN003</v>
          </cell>
          <cell r="N955" t="str">
            <v>BONDS/GUARANTEES</v>
          </cell>
        </row>
        <row r="956">
          <cell r="M956" t="str">
            <v>CN003</v>
          </cell>
          <cell r="N956" t="str">
            <v>BONDS/GUARANTEES</v>
          </cell>
        </row>
        <row r="957">
          <cell r="M957" t="str">
            <v>CN003</v>
          </cell>
          <cell r="N957" t="str">
            <v>BONDS/GUARANTEES</v>
          </cell>
        </row>
        <row r="958">
          <cell r="M958" t="str">
            <v>CN003</v>
          </cell>
          <cell r="N958" t="str">
            <v>BONDS/GUARANTEES</v>
          </cell>
        </row>
        <row r="959">
          <cell r="M959" t="str">
            <v>CN003</v>
          </cell>
          <cell r="N959" t="str">
            <v>BONDS/GUARANTEES</v>
          </cell>
        </row>
        <row r="960">
          <cell r="M960" t="str">
            <v>CN003</v>
          </cell>
          <cell r="N960" t="str">
            <v>BONDS/GUARANTEES</v>
          </cell>
        </row>
        <row r="961">
          <cell r="M961" t="str">
            <v>CN003</v>
          </cell>
          <cell r="N961" t="str">
            <v>BONDS/GUARANTEES</v>
          </cell>
        </row>
        <row r="962">
          <cell r="M962" t="str">
            <v>CN003</v>
          </cell>
          <cell r="N962" t="str">
            <v>BONDS/GUARANTEES</v>
          </cell>
        </row>
        <row r="963">
          <cell r="M963" t="str">
            <v>CN003</v>
          </cell>
          <cell r="N963" t="str">
            <v>BONDS/GUARANTEES</v>
          </cell>
        </row>
        <row r="964">
          <cell r="M964" t="str">
            <v>CN003</v>
          </cell>
          <cell r="N964" t="str">
            <v>BONDS/GUARANTEES</v>
          </cell>
        </row>
        <row r="965">
          <cell r="M965" t="str">
            <v>CN003</v>
          </cell>
          <cell r="N965" t="str">
            <v>BONDS/GUARANTEES</v>
          </cell>
        </row>
        <row r="966">
          <cell r="M966" t="str">
            <v>CN003</v>
          </cell>
          <cell r="N966" t="str">
            <v>BONDS/GUARANTEES</v>
          </cell>
        </row>
        <row r="967">
          <cell r="M967" t="str">
            <v>CN003</v>
          </cell>
          <cell r="N967" t="str">
            <v>BONDS/GUARANTEES</v>
          </cell>
        </row>
        <row r="968">
          <cell r="M968" t="str">
            <v>CN003</v>
          </cell>
          <cell r="N968" t="str">
            <v>BONDS/GUARANTEES</v>
          </cell>
        </row>
        <row r="969">
          <cell r="M969" t="str">
            <v>CN003</v>
          </cell>
          <cell r="N969" t="str">
            <v>BONDS/GUARANTEES</v>
          </cell>
        </row>
        <row r="970">
          <cell r="M970" t="str">
            <v>CN003</v>
          </cell>
          <cell r="N970" t="str">
            <v>BONDS/GUARANTEES</v>
          </cell>
        </row>
        <row r="971">
          <cell r="M971" t="str">
            <v>CN003</v>
          </cell>
          <cell r="N971" t="str">
            <v>BONDS/GUARANTEES</v>
          </cell>
        </row>
        <row r="972">
          <cell r="M972" t="str">
            <v>CN003</v>
          </cell>
          <cell r="N972" t="str">
            <v>BONDS/GUARANTEES</v>
          </cell>
        </row>
        <row r="973">
          <cell r="M973" t="str">
            <v>CN003</v>
          </cell>
          <cell r="N973" t="str">
            <v>BONDS/GUARANTEES</v>
          </cell>
        </row>
        <row r="974">
          <cell r="M974" t="str">
            <v>CN003</v>
          </cell>
          <cell r="N974" t="str">
            <v>BONDS/GUARANTEES</v>
          </cell>
        </row>
        <row r="975">
          <cell r="M975" t="str">
            <v>CN003</v>
          </cell>
          <cell r="N975" t="str">
            <v>BONDS/GUARANTEES</v>
          </cell>
        </row>
        <row r="976">
          <cell r="M976" t="str">
            <v>CN003</v>
          </cell>
          <cell r="N976" t="str">
            <v>BONDS/GUARANTEES</v>
          </cell>
        </row>
        <row r="977">
          <cell r="M977" t="str">
            <v>CN003</v>
          </cell>
          <cell r="N977" t="str">
            <v>BONDS/GUARANTEES</v>
          </cell>
        </row>
        <row r="978">
          <cell r="M978" t="str">
            <v>CN003</v>
          </cell>
          <cell r="N978" t="str">
            <v>BONDS/GUARANTEES</v>
          </cell>
        </row>
        <row r="979">
          <cell r="M979" t="str">
            <v>CN003</v>
          </cell>
          <cell r="N979" t="str">
            <v>BONDS/GUARANTEES</v>
          </cell>
        </row>
        <row r="980">
          <cell r="M980" t="str">
            <v>CN003</v>
          </cell>
          <cell r="N980" t="str">
            <v>BONDS/GUARANTEES</v>
          </cell>
        </row>
        <row r="981">
          <cell r="M981" t="str">
            <v>CN003</v>
          </cell>
          <cell r="N981" t="str">
            <v>BONDS/GUARANTEES</v>
          </cell>
        </row>
        <row r="982">
          <cell r="M982" t="str">
            <v>CN003</v>
          </cell>
          <cell r="N982" t="str">
            <v>BONDS/GUARANTEES</v>
          </cell>
        </row>
        <row r="983">
          <cell r="M983" t="str">
            <v>CN003</v>
          </cell>
          <cell r="N983" t="str">
            <v>BONDS/GUARANTEES</v>
          </cell>
        </row>
        <row r="984">
          <cell r="M984" t="str">
            <v>CN003</v>
          </cell>
          <cell r="N984" t="str">
            <v>BONDS/GUARANTEES</v>
          </cell>
        </row>
        <row r="985">
          <cell r="M985" t="str">
            <v>CN003</v>
          </cell>
          <cell r="N985" t="str">
            <v>BONDS/GUARANTEES</v>
          </cell>
        </row>
        <row r="986">
          <cell r="M986" t="str">
            <v>CN003</v>
          </cell>
          <cell r="N986" t="str">
            <v>BONDS/GUARANTEES</v>
          </cell>
        </row>
        <row r="987">
          <cell r="M987" t="str">
            <v>CN003</v>
          </cell>
          <cell r="N987" t="str">
            <v>BONDS/GUARANTEES</v>
          </cell>
        </row>
        <row r="988">
          <cell r="M988" t="str">
            <v>CN003</v>
          </cell>
          <cell r="N988" t="str">
            <v>BONDS/GUARANTEES</v>
          </cell>
        </row>
        <row r="989">
          <cell r="M989" t="str">
            <v>CN003</v>
          </cell>
          <cell r="N989" t="str">
            <v>BONDS/GUARANTEES</v>
          </cell>
        </row>
        <row r="990">
          <cell r="M990" t="str">
            <v>CN003</v>
          </cell>
          <cell r="N990" t="str">
            <v>BONDS/GUARANTEES</v>
          </cell>
        </row>
        <row r="991">
          <cell r="M991" t="str">
            <v>CN003</v>
          </cell>
          <cell r="N991" t="str">
            <v>BONDS/GUARANTEES</v>
          </cell>
        </row>
        <row r="992">
          <cell r="M992" t="str">
            <v>CN003</v>
          </cell>
          <cell r="N992" t="str">
            <v>BONDS/GUARANTEES</v>
          </cell>
        </row>
        <row r="993">
          <cell r="M993" t="str">
            <v>CN003</v>
          </cell>
          <cell r="N993" t="str">
            <v>BONDS/GUARANTEES</v>
          </cell>
        </row>
        <row r="994">
          <cell r="M994" t="str">
            <v>CN003</v>
          </cell>
          <cell r="N994" t="str">
            <v>BONDS/GUARANTEES</v>
          </cell>
        </row>
        <row r="995">
          <cell r="M995" t="str">
            <v>CN003</v>
          </cell>
          <cell r="N995" t="str">
            <v>BONDS/GUARANTEES</v>
          </cell>
        </row>
        <row r="996">
          <cell r="M996" t="str">
            <v>CN003</v>
          </cell>
          <cell r="N996" t="str">
            <v>BONDS/GUARANTEES</v>
          </cell>
        </row>
        <row r="997">
          <cell r="M997" t="str">
            <v>CN003</v>
          </cell>
          <cell r="N997" t="str">
            <v>BONDS/GUARANTEES</v>
          </cell>
        </row>
        <row r="998">
          <cell r="M998" t="str">
            <v>CN003</v>
          </cell>
          <cell r="N998" t="str">
            <v>BONDS/GUARANTEES</v>
          </cell>
        </row>
        <row r="999">
          <cell r="M999" t="str">
            <v>CN003</v>
          </cell>
          <cell r="N999" t="str">
            <v>BONDS/GUARANTEES</v>
          </cell>
        </row>
        <row r="1000">
          <cell r="M1000" t="str">
            <v>CN003</v>
          </cell>
          <cell r="N1000" t="str">
            <v>BONDS/GUARANTEES</v>
          </cell>
        </row>
        <row r="1001">
          <cell r="M1001" t="str">
            <v>CN003</v>
          </cell>
          <cell r="N1001" t="str">
            <v>BONDS/GUARANTEES</v>
          </cell>
        </row>
        <row r="1002">
          <cell r="M1002" t="str">
            <v>CN003</v>
          </cell>
          <cell r="N1002" t="str">
            <v>BONDS/GUARANTEES</v>
          </cell>
        </row>
        <row r="1003">
          <cell r="M1003" t="str">
            <v>CN003</v>
          </cell>
          <cell r="N1003" t="str">
            <v>BONDS/GUARANTEES</v>
          </cell>
        </row>
        <row r="1004">
          <cell r="M1004" t="str">
            <v>CN003</v>
          </cell>
          <cell r="N1004" t="str">
            <v>BONDS/GUARANTEES</v>
          </cell>
        </row>
        <row r="1005">
          <cell r="M1005" t="str">
            <v>CN003</v>
          </cell>
          <cell r="N1005" t="str">
            <v>BONDS/GUARANTEES</v>
          </cell>
        </row>
        <row r="1006">
          <cell r="M1006" t="str">
            <v>CN003</v>
          </cell>
          <cell r="N1006" t="str">
            <v>BONDS/GUARANTEES</v>
          </cell>
        </row>
        <row r="1007">
          <cell r="M1007" t="str">
            <v>CN003</v>
          </cell>
          <cell r="N1007" t="str">
            <v>BONDS/GUARANTEES</v>
          </cell>
        </row>
        <row r="1008">
          <cell r="M1008" t="str">
            <v>CN003</v>
          </cell>
          <cell r="N1008" t="str">
            <v>BONDS/GUARANTEES</v>
          </cell>
        </row>
        <row r="1009">
          <cell r="M1009" t="str">
            <v>CN003</v>
          </cell>
          <cell r="N1009" t="str">
            <v>BONDS/GUARANTEES</v>
          </cell>
        </row>
        <row r="1010">
          <cell r="M1010" t="str">
            <v>CN003</v>
          </cell>
          <cell r="N1010" t="str">
            <v>BONDS/GUARANTEES</v>
          </cell>
        </row>
        <row r="1011">
          <cell r="M1011" t="str">
            <v>CN003</v>
          </cell>
          <cell r="N1011" t="str">
            <v>BONDS/GUARANTEES</v>
          </cell>
        </row>
        <row r="1012">
          <cell r="M1012" t="str">
            <v>CN003</v>
          </cell>
          <cell r="N1012" t="str">
            <v>BONDS/GUARANTEES</v>
          </cell>
        </row>
        <row r="1013">
          <cell r="M1013" t="str">
            <v>CN003</v>
          </cell>
          <cell r="N1013" t="str">
            <v>BONDS/GUARANTEES</v>
          </cell>
        </row>
        <row r="1014">
          <cell r="M1014" t="str">
            <v>CN003</v>
          </cell>
          <cell r="N1014" t="str">
            <v>BONDS/GUARANTEES</v>
          </cell>
        </row>
        <row r="1015">
          <cell r="M1015" t="str">
            <v>CN003</v>
          </cell>
          <cell r="N1015" t="str">
            <v>BONDS/GUARANTEES</v>
          </cell>
        </row>
        <row r="1016">
          <cell r="M1016" t="str">
            <v>CN003</v>
          </cell>
          <cell r="N1016" t="str">
            <v>BONDS/GUARANTEES</v>
          </cell>
        </row>
        <row r="1017">
          <cell r="M1017" t="str">
            <v>CN003</v>
          </cell>
          <cell r="N1017" t="str">
            <v>BONDS/GUARANTEES</v>
          </cell>
        </row>
        <row r="1018">
          <cell r="M1018" t="str">
            <v>CN003</v>
          </cell>
          <cell r="N1018" t="str">
            <v>BONDS/GUARANTEES</v>
          </cell>
        </row>
        <row r="1019">
          <cell r="M1019" t="str">
            <v>CN003</v>
          </cell>
          <cell r="N1019" t="str">
            <v>BONDS/GUARANTEES</v>
          </cell>
        </row>
        <row r="1020">
          <cell r="M1020" t="str">
            <v>CN003</v>
          </cell>
          <cell r="N1020" t="str">
            <v>BONDS/GUARANTEES</v>
          </cell>
        </row>
        <row r="1021">
          <cell r="M1021" t="str">
            <v>CN003</v>
          </cell>
          <cell r="N1021" t="str">
            <v>BONDS/GUARANTEES</v>
          </cell>
        </row>
        <row r="1022">
          <cell r="M1022" t="str">
            <v>CN003</v>
          </cell>
          <cell r="N1022" t="str">
            <v>BONDS/GUARANTEES</v>
          </cell>
        </row>
        <row r="1023">
          <cell r="M1023" t="str">
            <v>CN003</v>
          </cell>
          <cell r="N1023" t="str">
            <v>BONDS/GUARANTEES</v>
          </cell>
        </row>
        <row r="1024">
          <cell r="M1024" t="str">
            <v>CN003</v>
          </cell>
          <cell r="N1024" t="str">
            <v>BONDS/GUARANTEES</v>
          </cell>
        </row>
        <row r="1025">
          <cell r="M1025" t="str">
            <v>CN003</v>
          </cell>
          <cell r="N1025" t="str">
            <v>BONDS/GUARANTEES</v>
          </cell>
        </row>
        <row r="1026">
          <cell r="M1026" t="str">
            <v>CN003</v>
          </cell>
          <cell r="N1026" t="str">
            <v>BONDS/GUARANTEES</v>
          </cell>
        </row>
        <row r="1027">
          <cell r="M1027" t="str">
            <v>CN003</v>
          </cell>
          <cell r="N1027" t="str">
            <v>BONDS/GUARANTEES</v>
          </cell>
        </row>
        <row r="1028">
          <cell r="M1028" t="str">
            <v>CN003</v>
          </cell>
          <cell r="N1028" t="str">
            <v>BONDS/GUARANTEES</v>
          </cell>
        </row>
        <row r="1029">
          <cell r="M1029" t="str">
            <v>CN003</v>
          </cell>
          <cell r="N1029" t="str">
            <v>BONDS/GUARANTEES</v>
          </cell>
        </row>
        <row r="1030">
          <cell r="M1030" t="str">
            <v>CN003</v>
          </cell>
          <cell r="N1030" t="str">
            <v>BONDS/GUARANTEES</v>
          </cell>
        </row>
        <row r="1031">
          <cell r="M1031" t="str">
            <v>CN003</v>
          </cell>
          <cell r="N1031" t="str">
            <v>BONDS/GUARANTEES</v>
          </cell>
        </row>
        <row r="1032">
          <cell r="M1032" t="str">
            <v>CN003</v>
          </cell>
          <cell r="N1032" t="str">
            <v>BONDS/GUARANTEES</v>
          </cell>
        </row>
        <row r="1033">
          <cell r="M1033" t="str">
            <v>CN003</v>
          </cell>
          <cell r="N1033" t="str">
            <v>BONDS/GUARANTEES</v>
          </cell>
        </row>
        <row r="1034">
          <cell r="M1034" t="str">
            <v>CN003</v>
          </cell>
          <cell r="N1034" t="str">
            <v>BONDS/GUARANTEES</v>
          </cell>
        </row>
        <row r="1035">
          <cell r="M1035" t="str">
            <v>CN003</v>
          </cell>
          <cell r="N1035" t="str">
            <v>BONDS/GUARANTEES</v>
          </cell>
        </row>
        <row r="1036">
          <cell r="M1036" t="str">
            <v>CN003</v>
          </cell>
          <cell r="N1036" t="str">
            <v>BONDS/GUARANTEES</v>
          </cell>
        </row>
        <row r="1037">
          <cell r="M1037" t="str">
            <v>CN003</v>
          </cell>
          <cell r="N1037" t="str">
            <v>BONDS/GUARANTEES</v>
          </cell>
        </row>
        <row r="1038">
          <cell r="M1038" t="str">
            <v>CN003</v>
          </cell>
          <cell r="N1038" t="str">
            <v>BONDS/GUARANTEES</v>
          </cell>
        </row>
        <row r="1039">
          <cell r="M1039" t="str">
            <v>CN003</v>
          </cell>
          <cell r="N1039" t="str">
            <v>BONDS/GUARANTEES</v>
          </cell>
        </row>
        <row r="1040">
          <cell r="M1040" t="str">
            <v>CN003</v>
          </cell>
          <cell r="N1040" t="str">
            <v>BONDS/GUARANTEES</v>
          </cell>
        </row>
        <row r="1041">
          <cell r="M1041" t="str">
            <v>CN003</v>
          </cell>
          <cell r="N1041" t="str">
            <v>BONDS/GUARANTEES</v>
          </cell>
        </row>
        <row r="1042">
          <cell r="M1042" t="str">
            <v>CN003</v>
          </cell>
          <cell r="N1042" t="str">
            <v>BONDS/GUARANTEES</v>
          </cell>
        </row>
        <row r="1043">
          <cell r="M1043" t="str">
            <v>CN003</v>
          </cell>
          <cell r="N1043" t="str">
            <v>BONDS/GUARANTEES</v>
          </cell>
        </row>
        <row r="1044">
          <cell r="M1044" t="str">
            <v>CN003</v>
          </cell>
          <cell r="N1044" t="str">
            <v>BONDS/GUARANTEES</v>
          </cell>
        </row>
        <row r="1045">
          <cell r="M1045" t="str">
            <v>CN003</v>
          </cell>
          <cell r="N1045" t="str">
            <v>BONDS/GUARANTEES</v>
          </cell>
        </row>
        <row r="1046">
          <cell r="M1046" t="str">
            <v>CN003</v>
          </cell>
          <cell r="N1046" t="str">
            <v>BONDS/GUARANTEES</v>
          </cell>
        </row>
        <row r="1047">
          <cell r="M1047" t="str">
            <v>CN003</v>
          </cell>
          <cell r="N1047" t="str">
            <v>BONDS/GUARANTEES</v>
          </cell>
        </row>
        <row r="1048">
          <cell r="M1048" t="str">
            <v>CN003</v>
          </cell>
          <cell r="N1048" t="str">
            <v>BONDS/GUARANTEES</v>
          </cell>
        </row>
        <row r="1049">
          <cell r="M1049" t="str">
            <v>CN003</v>
          </cell>
          <cell r="N1049" t="str">
            <v>BONDS/GUARANTEES</v>
          </cell>
        </row>
        <row r="1050">
          <cell r="M1050" t="str">
            <v>CN003</v>
          </cell>
          <cell r="N1050" t="str">
            <v>BONDS/GUARANTEES</v>
          </cell>
        </row>
        <row r="1051">
          <cell r="M1051" t="str">
            <v>CN003</v>
          </cell>
          <cell r="N1051" t="str">
            <v>BONDS/GUARANTEES</v>
          </cell>
        </row>
        <row r="1052">
          <cell r="M1052" t="str">
            <v>CN003</v>
          </cell>
          <cell r="N1052" t="str">
            <v>BONDS/GUARANTEES</v>
          </cell>
        </row>
        <row r="1053">
          <cell r="M1053" t="str">
            <v>CN003</v>
          </cell>
          <cell r="N1053" t="str">
            <v>BONDS/GUARANTEES</v>
          </cell>
        </row>
        <row r="1054">
          <cell r="M1054" t="str">
            <v>CN003</v>
          </cell>
          <cell r="N1054" t="str">
            <v>BONDS/GUARANTEES</v>
          </cell>
        </row>
        <row r="1055">
          <cell r="M1055" t="str">
            <v>CN003</v>
          </cell>
          <cell r="N1055" t="str">
            <v>BONDS/GUARANTEES</v>
          </cell>
        </row>
        <row r="1056">
          <cell r="M1056" t="str">
            <v>CN003</v>
          </cell>
          <cell r="N1056" t="str">
            <v>BONDS/GUARANTEES</v>
          </cell>
        </row>
        <row r="1057">
          <cell r="M1057" t="str">
            <v>CN003</v>
          </cell>
          <cell r="N1057" t="str">
            <v>BONDS/GUARANTEES</v>
          </cell>
        </row>
        <row r="1058">
          <cell r="M1058" t="str">
            <v>CN003</v>
          </cell>
          <cell r="N1058" t="str">
            <v>BONDS/GUARANTEES</v>
          </cell>
        </row>
        <row r="1059">
          <cell r="M1059" t="str">
            <v>CN003</v>
          </cell>
          <cell r="N1059" t="str">
            <v>BONDS/GUARANTEES</v>
          </cell>
        </row>
        <row r="1060">
          <cell r="M1060" t="str">
            <v>CN003</v>
          </cell>
          <cell r="N1060" t="str">
            <v>BONDS/GUARANTEES</v>
          </cell>
        </row>
        <row r="1061">
          <cell r="M1061" t="str">
            <v>CN003</v>
          </cell>
          <cell r="N1061" t="str">
            <v>BONDS/GUARANTEES</v>
          </cell>
        </row>
        <row r="1062">
          <cell r="M1062" t="str">
            <v>CN003</v>
          </cell>
          <cell r="N1062" t="str">
            <v>BONDS/GUARANTEES</v>
          </cell>
        </row>
        <row r="1063">
          <cell r="M1063" t="str">
            <v>CN003</v>
          </cell>
          <cell r="N1063" t="str">
            <v>BONDS/GUARANTEES</v>
          </cell>
        </row>
        <row r="1064">
          <cell r="M1064" t="str">
            <v>CN003</v>
          </cell>
          <cell r="N1064" t="str">
            <v>BONDS/GUARANTEES</v>
          </cell>
        </row>
        <row r="1065">
          <cell r="M1065" t="str">
            <v>CN003</v>
          </cell>
          <cell r="N1065" t="str">
            <v>BONDS/GUARANTEES</v>
          </cell>
        </row>
        <row r="1066">
          <cell r="M1066" t="str">
            <v>CN003</v>
          </cell>
          <cell r="N1066" t="str">
            <v>BONDS/GUARANTEES</v>
          </cell>
        </row>
        <row r="1067">
          <cell r="M1067" t="str">
            <v>CN003</v>
          </cell>
          <cell r="N1067" t="str">
            <v>BONDS/GUARANTEES</v>
          </cell>
        </row>
        <row r="1068">
          <cell r="M1068" t="str">
            <v>CN003</v>
          </cell>
          <cell r="N1068" t="str">
            <v>BONDS/GUARANTEES</v>
          </cell>
        </row>
        <row r="1069">
          <cell r="M1069" t="str">
            <v>CN003</v>
          </cell>
          <cell r="N1069" t="str">
            <v>BONDS/GUARANTEES</v>
          </cell>
        </row>
        <row r="1070">
          <cell r="M1070" t="str">
            <v>CN003</v>
          </cell>
          <cell r="N1070" t="str">
            <v>BONDS/GUARANTEES</v>
          </cell>
        </row>
        <row r="1071">
          <cell r="M1071" t="str">
            <v>CN003</v>
          </cell>
          <cell r="N1071" t="str">
            <v>BONDS/GUARANTEES</v>
          </cell>
        </row>
        <row r="1072">
          <cell r="M1072" t="str">
            <v>CN003</v>
          </cell>
          <cell r="N1072" t="str">
            <v>BONDS/GUARANTEES</v>
          </cell>
        </row>
        <row r="1073">
          <cell r="M1073" t="str">
            <v>CN003</v>
          </cell>
          <cell r="N1073" t="str">
            <v>BONDS/GUARANTEES</v>
          </cell>
        </row>
        <row r="1074">
          <cell r="M1074" t="str">
            <v>CN003</v>
          </cell>
          <cell r="N1074" t="str">
            <v>BONDS/GUARANTEES</v>
          </cell>
        </row>
        <row r="1075">
          <cell r="M1075" t="str">
            <v>CN003</v>
          </cell>
          <cell r="N1075" t="str">
            <v>BONDS/GUARANTEES</v>
          </cell>
        </row>
        <row r="1076">
          <cell r="M1076" t="str">
            <v>CN003</v>
          </cell>
          <cell r="N1076" t="str">
            <v>BONDS/GUARANTEES</v>
          </cell>
        </row>
        <row r="1077">
          <cell r="M1077" t="str">
            <v>CN003</v>
          </cell>
          <cell r="N1077" t="str">
            <v>BONDS/GUARANTEES</v>
          </cell>
        </row>
        <row r="1078">
          <cell r="M1078" t="str">
            <v>CN003</v>
          </cell>
          <cell r="N1078" t="str">
            <v>BONDS/GUARANTEES</v>
          </cell>
        </row>
        <row r="1079">
          <cell r="M1079" t="str">
            <v>CN003</v>
          </cell>
          <cell r="N1079" t="str">
            <v>BONDS/GUARANTEES</v>
          </cell>
        </row>
        <row r="1080">
          <cell r="M1080" t="str">
            <v>CN003</v>
          </cell>
          <cell r="N1080" t="str">
            <v>BONDS/GUARANTEES</v>
          </cell>
        </row>
        <row r="1081">
          <cell r="M1081" t="str">
            <v>CN003</v>
          </cell>
          <cell r="N1081" t="str">
            <v>BONDS/GUARANTEES</v>
          </cell>
        </row>
        <row r="1082">
          <cell r="M1082" t="str">
            <v>CN003</v>
          </cell>
          <cell r="N1082" t="str">
            <v>BONDS/GUARANTEES</v>
          </cell>
        </row>
        <row r="1083">
          <cell r="M1083" t="str">
            <v>CN003</v>
          </cell>
          <cell r="N1083" t="str">
            <v>BONDS/GUARANTEES</v>
          </cell>
        </row>
        <row r="1084">
          <cell r="M1084" t="str">
            <v>CN003</v>
          </cell>
          <cell r="N1084" t="str">
            <v>BONDS/GUARANTEES</v>
          </cell>
        </row>
        <row r="1085">
          <cell r="M1085" t="str">
            <v>CN003</v>
          </cell>
          <cell r="N1085" t="str">
            <v>BONDS/GUARANTEES</v>
          </cell>
        </row>
        <row r="1086">
          <cell r="M1086" t="str">
            <v>CN003</v>
          </cell>
          <cell r="N1086" t="str">
            <v>BONDS/GUARANTEES</v>
          </cell>
        </row>
        <row r="1087">
          <cell r="M1087" t="str">
            <v>CN003</v>
          </cell>
          <cell r="N1087" t="str">
            <v>BONDS/GUARANTEES</v>
          </cell>
        </row>
        <row r="1088">
          <cell r="M1088" t="str">
            <v>CN003</v>
          </cell>
          <cell r="N1088" t="str">
            <v>BONDS/GUARANTEES</v>
          </cell>
        </row>
        <row r="1089">
          <cell r="M1089" t="str">
            <v>CN003</v>
          </cell>
          <cell r="N1089" t="str">
            <v>BONDS/GUARANTEES</v>
          </cell>
        </row>
        <row r="1090">
          <cell r="M1090" t="str">
            <v>CN003</v>
          </cell>
          <cell r="N1090" t="str">
            <v>BONDS/GUARANTEES</v>
          </cell>
        </row>
        <row r="1091">
          <cell r="M1091" t="str">
            <v>CN003</v>
          </cell>
          <cell r="N1091" t="str">
            <v>BONDS/GUARANTEES</v>
          </cell>
        </row>
        <row r="1092">
          <cell r="M1092" t="str">
            <v>CN003</v>
          </cell>
          <cell r="N1092" t="str">
            <v>BONDS/GUARANTEES</v>
          </cell>
        </row>
        <row r="1093">
          <cell r="M1093" t="str">
            <v>CN003</v>
          </cell>
          <cell r="N1093" t="str">
            <v>BONDS/GUARANTEES</v>
          </cell>
        </row>
        <row r="1094">
          <cell r="M1094" t="str">
            <v>CN003</v>
          </cell>
          <cell r="N1094" t="str">
            <v>BONDS/GUARANTEES</v>
          </cell>
        </row>
        <row r="1095">
          <cell r="M1095" t="str">
            <v>CN003</v>
          </cell>
          <cell r="N1095" t="str">
            <v>BONDS/GUARANTEES</v>
          </cell>
        </row>
        <row r="1096">
          <cell r="M1096" t="str">
            <v>CN003</v>
          </cell>
          <cell r="N1096" t="str">
            <v>BONDS/GUARANTEES</v>
          </cell>
        </row>
        <row r="1097">
          <cell r="M1097" t="str">
            <v>CN003</v>
          </cell>
          <cell r="N1097" t="str">
            <v>BONDS/GUARANTEES</v>
          </cell>
        </row>
        <row r="1098">
          <cell r="M1098" t="str">
            <v>CN003</v>
          </cell>
          <cell r="N1098" t="str">
            <v>BONDS/GUARANTEES</v>
          </cell>
        </row>
        <row r="1099">
          <cell r="M1099" t="str">
            <v>AI001</v>
          </cell>
          <cell r="N1099" t="str">
            <v>CBN - INCLUDING PAST DUE</v>
          </cell>
        </row>
        <row r="1100">
          <cell r="M1100" t="str">
            <v>AI001</v>
          </cell>
          <cell r="N1100" t="str">
            <v>CBN - INCLUDING PAST DUE</v>
          </cell>
        </row>
        <row r="1101">
          <cell r="M1101" t="str">
            <v>AI001</v>
          </cell>
          <cell r="N1101" t="str">
            <v>CBN - INCLUDING PAST DUE</v>
          </cell>
        </row>
        <row r="1102">
          <cell r="M1102" t="str">
            <v>AI001</v>
          </cell>
          <cell r="N1102" t="str">
            <v>CBN - INCLUDING PAST DUE</v>
          </cell>
        </row>
        <row r="1103">
          <cell r="M1103" t="str">
            <v>AI001</v>
          </cell>
          <cell r="N1103" t="str">
            <v>CBN - INCLUDING PAST DUE</v>
          </cell>
        </row>
        <row r="1104">
          <cell r="M1104" t="str">
            <v>AI001</v>
          </cell>
          <cell r="N1104" t="str">
            <v>CBN - INCLUDING PAST DUE</v>
          </cell>
        </row>
        <row r="1105">
          <cell r="M1105" t="str">
            <v>AI001</v>
          </cell>
          <cell r="N1105" t="str">
            <v>CBN - INCLUDING PAST DUE</v>
          </cell>
        </row>
        <row r="1106">
          <cell r="M1106" t="str">
            <v>AI001</v>
          </cell>
          <cell r="N1106" t="str">
            <v>CBN - INCLUDING PAST DUE</v>
          </cell>
        </row>
        <row r="1107">
          <cell r="M1107" t="str">
            <v>AI001</v>
          </cell>
          <cell r="N1107" t="str">
            <v>CBN - INCLUDING PAST DUE</v>
          </cell>
        </row>
        <row r="1108">
          <cell r="M1108" t="str">
            <v>AI001</v>
          </cell>
          <cell r="N1108" t="str">
            <v>CBN - INCLUDING PAST DUE</v>
          </cell>
        </row>
        <row r="1109">
          <cell r="M1109" t="str">
            <v>AI001</v>
          </cell>
          <cell r="N1109" t="str">
            <v>CBN - INCLUDING PAST DUE</v>
          </cell>
        </row>
        <row r="1110">
          <cell r="M1110" t="str">
            <v>AI001</v>
          </cell>
          <cell r="N1110" t="str">
            <v>CBN - INCLUDING PAST DUE</v>
          </cell>
        </row>
        <row r="1111">
          <cell r="M1111" t="str">
            <v>AI001</v>
          </cell>
          <cell r="N1111" t="str">
            <v>CBN - INCLUDING PAST DUE</v>
          </cell>
        </row>
        <row r="1112">
          <cell r="M1112" t="str">
            <v>AI001</v>
          </cell>
          <cell r="N1112" t="str">
            <v>CBN - INCLUDING PAST DUE</v>
          </cell>
        </row>
        <row r="1113">
          <cell r="M1113" t="str">
            <v>AI001</v>
          </cell>
          <cell r="N1113" t="str">
            <v>CBN - INCLUDING PAST DUE</v>
          </cell>
        </row>
        <row r="1114">
          <cell r="M1114" t="str">
            <v>AI001</v>
          </cell>
          <cell r="N1114" t="str">
            <v>CBN - INCLUDING PAST DUE</v>
          </cell>
        </row>
        <row r="1115">
          <cell r="M1115" t="str">
            <v>AI001</v>
          </cell>
          <cell r="N1115" t="str">
            <v>CBN - INCLUDING PAST DUE</v>
          </cell>
        </row>
        <row r="1116">
          <cell r="M1116" t="str">
            <v>AI001</v>
          </cell>
          <cell r="N1116" t="str">
            <v>CBN - INCLUDING PAST DUE</v>
          </cell>
        </row>
        <row r="1117">
          <cell r="M1117" t="str">
            <v>AI001</v>
          </cell>
          <cell r="N1117" t="str">
            <v>CBN - INCLUDING PAST DUE</v>
          </cell>
        </row>
        <row r="1118">
          <cell r="M1118" t="str">
            <v>AI001</v>
          </cell>
          <cell r="N1118" t="str">
            <v>CBN - INCLUDING PAST DUE</v>
          </cell>
        </row>
        <row r="1119">
          <cell r="M1119" t="str">
            <v>AI001</v>
          </cell>
          <cell r="N1119" t="str">
            <v>CBN - INCLUDING PAST DUE</v>
          </cell>
        </row>
        <row r="1120">
          <cell r="M1120" t="str">
            <v>AI001</v>
          </cell>
          <cell r="N1120" t="str">
            <v>CBN - INCLUDING PAST DUE</v>
          </cell>
        </row>
        <row r="1121">
          <cell r="M1121" t="str">
            <v>AI001</v>
          </cell>
          <cell r="N1121" t="str">
            <v>CBN - INCLUDING PAST DUE</v>
          </cell>
        </row>
        <row r="1122">
          <cell r="M1122" t="str">
            <v>AI001</v>
          </cell>
          <cell r="N1122" t="str">
            <v>CBN - INCLUDING PAST DUE</v>
          </cell>
        </row>
        <row r="1123">
          <cell r="M1123" t="str">
            <v>AI001</v>
          </cell>
          <cell r="N1123" t="str">
            <v>CBN - INCLUDING PAST DUE</v>
          </cell>
        </row>
        <row r="1124">
          <cell r="M1124" t="str">
            <v>AI001</v>
          </cell>
          <cell r="N1124" t="str">
            <v>CBN - INCLUDING PAST DUE</v>
          </cell>
        </row>
        <row r="1125">
          <cell r="M1125" t="str">
            <v>AI001</v>
          </cell>
          <cell r="N1125" t="str">
            <v>CBN - INCLUDING PAST DUE</v>
          </cell>
        </row>
        <row r="1126">
          <cell r="M1126" t="str">
            <v>AI001</v>
          </cell>
          <cell r="N1126" t="str">
            <v>CBN - INCLUDING PAST DUE</v>
          </cell>
        </row>
        <row r="1127">
          <cell r="M1127" t="str">
            <v>AI001</v>
          </cell>
          <cell r="N1127" t="str">
            <v>CBN - INCLUDING PAST DUE</v>
          </cell>
        </row>
        <row r="1128">
          <cell r="M1128" t="str">
            <v>AI001</v>
          </cell>
          <cell r="N1128" t="str">
            <v>CBN - INCLUDING PAST DUE</v>
          </cell>
        </row>
        <row r="1129">
          <cell r="M1129" t="str">
            <v>AI001</v>
          </cell>
          <cell r="N1129" t="str">
            <v>CBN - INCLUDING PAST DUE</v>
          </cell>
        </row>
        <row r="1130">
          <cell r="M1130" t="str">
            <v>AI001</v>
          </cell>
          <cell r="N1130" t="str">
            <v>CBN - INCLUDING PAST DUE</v>
          </cell>
        </row>
        <row r="1131">
          <cell r="M1131" t="str">
            <v>AI001</v>
          </cell>
          <cell r="N1131" t="str">
            <v>CBN - INCLUDING PAST DUE</v>
          </cell>
        </row>
        <row r="1132">
          <cell r="M1132" t="str">
            <v>AI001</v>
          </cell>
          <cell r="N1132" t="str">
            <v>CBN - INCLUDING PAST DUE</v>
          </cell>
        </row>
        <row r="1133">
          <cell r="M1133" t="str">
            <v>AI001</v>
          </cell>
          <cell r="N1133" t="str">
            <v>CBN - INCLUDING PAST DUE</v>
          </cell>
        </row>
        <row r="1134">
          <cell r="M1134" t="str">
            <v>AI001</v>
          </cell>
          <cell r="N1134" t="str">
            <v>CBN - INCLUDING PAST DUE</v>
          </cell>
        </row>
        <row r="1135">
          <cell r="M1135" t="str">
            <v>AI001</v>
          </cell>
          <cell r="N1135" t="str">
            <v>CBN - INCLUDING PAST DUE</v>
          </cell>
        </row>
        <row r="1136">
          <cell r="M1136" t="str">
            <v>AI001</v>
          </cell>
          <cell r="N1136" t="str">
            <v>CBN - INCLUDING PAST DUE</v>
          </cell>
        </row>
        <row r="1137">
          <cell r="M1137" t="str">
            <v>AI001</v>
          </cell>
          <cell r="N1137" t="str">
            <v>CBN - INCLUDING PAST DUE</v>
          </cell>
        </row>
        <row r="1138">
          <cell r="M1138" t="str">
            <v>AI001</v>
          </cell>
          <cell r="N1138" t="str">
            <v>CBN - INCLUDING PAST DUE</v>
          </cell>
        </row>
        <row r="1139">
          <cell r="M1139" t="str">
            <v>AI001</v>
          </cell>
          <cell r="N1139" t="str">
            <v>CBN - INCLUDING PAST DUE</v>
          </cell>
        </row>
        <row r="1140">
          <cell r="M1140" t="str">
            <v>AI001</v>
          </cell>
          <cell r="N1140" t="str">
            <v>CBN - INCLUDING PAST DUE</v>
          </cell>
        </row>
        <row r="1141">
          <cell r="M1141" t="str">
            <v>AI001</v>
          </cell>
          <cell r="N1141" t="str">
            <v>CBN - INCLUDING PAST DUE</v>
          </cell>
        </row>
        <row r="1142">
          <cell r="M1142" t="str">
            <v>AI001</v>
          </cell>
          <cell r="N1142" t="str">
            <v>CBN - INCLUDING PAST DUE</v>
          </cell>
        </row>
        <row r="1143">
          <cell r="M1143" t="str">
            <v>AI001</v>
          </cell>
          <cell r="N1143" t="str">
            <v>CBN - INCLUDING PAST DUE</v>
          </cell>
        </row>
        <row r="1144">
          <cell r="M1144" t="str">
            <v>AI001</v>
          </cell>
          <cell r="N1144" t="str">
            <v>CBN - INCLUDING PAST DUE</v>
          </cell>
        </row>
        <row r="1145">
          <cell r="M1145" t="str">
            <v>AI001</v>
          </cell>
          <cell r="N1145" t="str">
            <v>CBN - INCLUDING PAST DUE</v>
          </cell>
        </row>
        <row r="1146">
          <cell r="M1146" t="str">
            <v>AI001</v>
          </cell>
          <cell r="N1146" t="str">
            <v>CBN - INCLUDING PAST DUE</v>
          </cell>
        </row>
        <row r="1147">
          <cell r="M1147" t="str">
            <v>AI001</v>
          </cell>
          <cell r="N1147" t="str">
            <v>CBN - INCLUDING PAST DUE</v>
          </cell>
        </row>
        <row r="1148">
          <cell r="M1148" t="str">
            <v>AI001</v>
          </cell>
          <cell r="N1148" t="str">
            <v>CBN - INCLUDING PAST DUE</v>
          </cell>
        </row>
        <row r="1149">
          <cell r="M1149" t="str">
            <v>AI001</v>
          </cell>
          <cell r="N1149" t="str">
            <v>CBN - INCLUDING PAST DUE</v>
          </cell>
        </row>
        <row r="1150">
          <cell r="M1150" t="str">
            <v>AI001</v>
          </cell>
          <cell r="N1150" t="str">
            <v>CBN - INCLUDING PAST DUE</v>
          </cell>
        </row>
        <row r="1151">
          <cell r="M1151" t="str">
            <v>AI001</v>
          </cell>
          <cell r="N1151" t="str">
            <v>CBN - INCLUDING PAST DUE</v>
          </cell>
        </row>
        <row r="1152">
          <cell r="M1152" t="str">
            <v>AI001</v>
          </cell>
          <cell r="N1152" t="str">
            <v>CBN - INCLUDING PAST DUE</v>
          </cell>
        </row>
        <row r="1153">
          <cell r="M1153" t="str">
            <v>AI001</v>
          </cell>
          <cell r="N1153" t="str">
            <v>CBN - INCLUDING PAST DUE</v>
          </cell>
        </row>
        <row r="1154">
          <cell r="M1154" t="str">
            <v>AI001</v>
          </cell>
          <cell r="N1154" t="str">
            <v>CBN - INCLUDING PAST DUE</v>
          </cell>
        </row>
        <row r="1155">
          <cell r="M1155" t="str">
            <v>AI001</v>
          </cell>
          <cell r="N1155" t="str">
            <v>CBN - INCLUDING PAST DUE</v>
          </cell>
        </row>
        <row r="1156">
          <cell r="M1156" t="str">
            <v>AI001</v>
          </cell>
          <cell r="N1156" t="str">
            <v>CBN - INCLUDING PAST DUE</v>
          </cell>
        </row>
        <row r="1157">
          <cell r="M1157" t="str">
            <v>AI001</v>
          </cell>
          <cell r="N1157" t="str">
            <v>CBN - INCLUDING PAST DUE</v>
          </cell>
        </row>
        <row r="1158">
          <cell r="M1158" t="str">
            <v>AI001</v>
          </cell>
          <cell r="N1158" t="str">
            <v>CBN - INCLUDING PAST DUE</v>
          </cell>
        </row>
        <row r="1159">
          <cell r="M1159" t="str">
            <v>AI001</v>
          </cell>
          <cell r="N1159" t="str">
            <v>CBN - INCLUDING PAST DUE</v>
          </cell>
        </row>
        <row r="1160">
          <cell r="M1160" t="str">
            <v>AI001</v>
          </cell>
          <cell r="N1160" t="str">
            <v>CBN - INCLUDING PAST DUE</v>
          </cell>
        </row>
        <row r="1161">
          <cell r="M1161" t="str">
            <v>AI001</v>
          </cell>
          <cell r="N1161" t="str">
            <v>CBN - INCLUDING PAST DUE</v>
          </cell>
        </row>
        <row r="1162">
          <cell r="M1162" t="str">
            <v>AI001</v>
          </cell>
          <cell r="N1162" t="str">
            <v>CBN - INCLUDING PAST DUE</v>
          </cell>
        </row>
        <row r="1163">
          <cell r="M1163" t="str">
            <v>AI001</v>
          </cell>
          <cell r="N1163" t="str">
            <v>CBN - INCLUDING PAST DUE</v>
          </cell>
        </row>
        <row r="1164">
          <cell r="M1164" t="str">
            <v>AI001</v>
          </cell>
          <cell r="N1164" t="str">
            <v>CBN - INCLUDING PAST DUE</v>
          </cell>
        </row>
        <row r="1165">
          <cell r="M1165" t="str">
            <v>AI001</v>
          </cell>
          <cell r="N1165" t="str">
            <v>CBN - INCLUDING PAST DUE</v>
          </cell>
        </row>
        <row r="1166">
          <cell r="M1166" t="str">
            <v>AI001</v>
          </cell>
          <cell r="N1166" t="str">
            <v>CBN - INCLUDING PAST DUE</v>
          </cell>
        </row>
        <row r="1167">
          <cell r="M1167" t="str">
            <v>AI020</v>
          </cell>
          <cell r="N1167" t="str">
            <v>CERTIFICATE OF INVESTEMENTS</v>
          </cell>
        </row>
        <row r="1168">
          <cell r="M1168" t="str">
            <v>AI020</v>
          </cell>
          <cell r="N1168" t="str">
            <v>CERTIFICATE OF INVESTEMENTS</v>
          </cell>
        </row>
        <row r="1169">
          <cell r="M1169" t="str">
            <v>AI020</v>
          </cell>
          <cell r="N1169" t="str">
            <v>CERTIFICATE OF INVESTEMENTS</v>
          </cell>
        </row>
        <row r="1170">
          <cell r="M1170" t="str">
            <v>CN002</v>
          </cell>
          <cell r="N1170" t="str">
            <v>CREDITS CONFIRMED</v>
          </cell>
        </row>
        <row r="1171">
          <cell r="M1171" t="str">
            <v>CN002</v>
          </cell>
          <cell r="N1171" t="str">
            <v>CREDITS CONFIRMED</v>
          </cell>
        </row>
        <row r="1172">
          <cell r="M1172" t="str">
            <v>CN002</v>
          </cell>
          <cell r="N1172" t="str">
            <v>CREDITS CONFIRMED</v>
          </cell>
        </row>
        <row r="1173">
          <cell r="M1173" t="str">
            <v>CN002</v>
          </cell>
          <cell r="N1173" t="str">
            <v>CREDITS CONFIRMED</v>
          </cell>
        </row>
        <row r="1174">
          <cell r="M1174" t="str">
            <v>AI037</v>
          </cell>
          <cell r="N1174" t="str">
            <v>DEALERS FINANCE</v>
          </cell>
        </row>
        <row r="1175">
          <cell r="M1175" t="str">
            <v>AI037</v>
          </cell>
          <cell r="N1175" t="str">
            <v>DEALERS FINANCE</v>
          </cell>
        </row>
        <row r="1176">
          <cell r="M1176" t="str">
            <v>CN008</v>
          </cell>
          <cell r="N1176" t="str">
            <v>EXPORT BILLS UNDER COLLECTION</v>
          </cell>
        </row>
        <row r="1177">
          <cell r="M1177" t="str">
            <v>CN008</v>
          </cell>
          <cell r="N1177" t="str">
            <v>EXPORT BILLS UNDER COLLECTION</v>
          </cell>
        </row>
        <row r="1178">
          <cell r="M1178" t="str">
            <v>CN008</v>
          </cell>
          <cell r="N1178" t="str">
            <v>EXPORT BILLS UNDER COLLECTION</v>
          </cell>
        </row>
        <row r="1179">
          <cell r="M1179" t="str">
            <v>CN008</v>
          </cell>
          <cell r="N1179" t="str">
            <v>EXPORT BILLS UNDER COLLECTION</v>
          </cell>
        </row>
        <row r="1180">
          <cell r="M1180" t="str">
            <v>CN008</v>
          </cell>
          <cell r="N1180" t="str">
            <v>EXPORT BILLS UNDER COLLECTION</v>
          </cell>
        </row>
        <row r="1181">
          <cell r="M1181" t="str">
            <v>CN008</v>
          </cell>
          <cell r="N1181" t="str">
            <v>EXPORT BILLS UNDER COLLECTION</v>
          </cell>
        </row>
        <row r="1182">
          <cell r="M1182" t="str">
            <v>CN008</v>
          </cell>
          <cell r="N1182" t="str">
            <v>EXPORT BILLS UNDER COLLECTION</v>
          </cell>
        </row>
        <row r="1183">
          <cell r="M1183" t="str">
            <v>CN008</v>
          </cell>
          <cell r="N1183" t="str">
            <v>EXPORT BILLS UNDER COLLECTION</v>
          </cell>
        </row>
        <row r="1184">
          <cell r="M1184" t="str">
            <v>CN008</v>
          </cell>
          <cell r="N1184" t="str">
            <v>EXPORT BILLS UNDER COLLECTION</v>
          </cell>
        </row>
        <row r="1185">
          <cell r="M1185" t="str">
            <v>CN008</v>
          </cell>
          <cell r="N1185" t="str">
            <v>EXPORT BILLS UNDER COLLECTION</v>
          </cell>
        </row>
        <row r="1186">
          <cell r="M1186" t="str">
            <v>CN008</v>
          </cell>
          <cell r="N1186" t="str">
            <v>EXPORT BILLS UNDER COLLECTION</v>
          </cell>
        </row>
        <row r="1187">
          <cell r="M1187" t="str">
            <v>CN008</v>
          </cell>
          <cell r="N1187" t="str">
            <v>EXPORT BILLS UNDER COLLECTION</v>
          </cell>
        </row>
        <row r="1188">
          <cell r="M1188" t="str">
            <v>CN008</v>
          </cell>
          <cell r="N1188" t="str">
            <v>EXPORT BILLS UNDER COLLECTION</v>
          </cell>
        </row>
        <row r="1189">
          <cell r="M1189" t="str">
            <v>CN008</v>
          </cell>
          <cell r="N1189" t="str">
            <v>EXPORT BILLS UNDER COLLECTION</v>
          </cell>
        </row>
        <row r="1190">
          <cell r="M1190" t="str">
            <v>CN008</v>
          </cell>
          <cell r="N1190" t="str">
            <v>EXPORT BILLS UNDER COLLECTION</v>
          </cell>
        </row>
        <row r="1191">
          <cell r="M1191" t="str">
            <v>CN008</v>
          </cell>
          <cell r="N1191" t="str">
            <v>EXPORT BILLS UNDER COLLECTION</v>
          </cell>
        </row>
        <row r="1192">
          <cell r="M1192" t="str">
            <v>CN008</v>
          </cell>
          <cell r="N1192" t="str">
            <v>EXPORT BILLS UNDER COLLECTION</v>
          </cell>
        </row>
        <row r="1193">
          <cell r="M1193" t="str">
            <v>CN008</v>
          </cell>
          <cell r="N1193" t="str">
            <v>EXPORT BILLS UNDER COLLECTION</v>
          </cell>
        </row>
        <row r="1194">
          <cell r="M1194" t="str">
            <v>CN008</v>
          </cell>
          <cell r="N1194" t="str">
            <v>EXPORT BILLS UNDER COLLECTION</v>
          </cell>
        </row>
        <row r="1195">
          <cell r="M1195" t="str">
            <v>CN008</v>
          </cell>
          <cell r="N1195" t="str">
            <v>EXPORT BILLS UNDER COLLECTION</v>
          </cell>
        </row>
        <row r="1196">
          <cell r="M1196" t="str">
            <v>CN008</v>
          </cell>
          <cell r="N1196" t="str">
            <v>EXPORT BILLS UNDER COLLECTION</v>
          </cell>
        </row>
        <row r="1197">
          <cell r="M1197" t="str">
            <v>CN008</v>
          </cell>
          <cell r="N1197" t="str">
            <v>EXPORT BILLS UNDER COLLECTION</v>
          </cell>
        </row>
        <row r="1198">
          <cell r="M1198" t="str">
            <v>CN008</v>
          </cell>
          <cell r="N1198" t="str">
            <v>EXPORT BILLS UNDER COLLECTION</v>
          </cell>
        </row>
        <row r="1199">
          <cell r="M1199" t="str">
            <v>CN008</v>
          </cell>
          <cell r="N1199" t="str">
            <v>EXPORT BILLS UNDER COLLECTION</v>
          </cell>
        </row>
        <row r="1200">
          <cell r="M1200" t="str">
            <v>CN008</v>
          </cell>
          <cell r="N1200" t="str">
            <v>EXPORT BILLS UNDER COLLECTION</v>
          </cell>
        </row>
        <row r="1201">
          <cell r="M1201" t="str">
            <v>CN008</v>
          </cell>
          <cell r="N1201" t="str">
            <v>EXPORT BILLS UNDER COLLECTION</v>
          </cell>
        </row>
        <row r="1202">
          <cell r="M1202" t="str">
            <v>CN008</v>
          </cell>
          <cell r="N1202" t="str">
            <v>EXPORT BILLS UNDER COLLECTION</v>
          </cell>
        </row>
        <row r="1203">
          <cell r="M1203" t="str">
            <v>AI035</v>
          </cell>
          <cell r="N1203" t="str">
            <v>FBLC - INCL PAST DUE</v>
          </cell>
        </row>
        <row r="1204">
          <cell r="M1204" t="str">
            <v>AI035</v>
          </cell>
          <cell r="N1204" t="str">
            <v>FBLC - INCL PAST DUE</v>
          </cell>
        </row>
        <row r="1205">
          <cell r="M1205" t="str">
            <v>AI035</v>
          </cell>
          <cell r="N1205" t="str">
            <v>FBLC - INCL PAST DUE</v>
          </cell>
        </row>
        <row r="1206">
          <cell r="M1206" t="str">
            <v>AI035</v>
          </cell>
          <cell r="N1206" t="str">
            <v>FBLC - INCL PAST DUE</v>
          </cell>
        </row>
        <row r="1207">
          <cell r="M1207" t="str">
            <v>AI035</v>
          </cell>
          <cell r="N1207" t="str">
            <v>FBLC - INCL PAST DUE</v>
          </cell>
        </row>
        <row r="1208">
          <cell r="M1208" t="str">
            <v>AI035</v>
          </cell>
          <cell r="N1208" t="str">
            <v>FBLC - INCL PAST DUE</v>
          </cell>
        </row>
        <row r="1209">
          <cell r="M1209" t="str">
            <v>AI035</v>
          </cell>
          <cell r="N1209" t="str">
            <v>FBLC - INCL PAST DUE</v>
          </cell>
        </row>
        <row r="1210">
          <cell r="M1210" t="str">
            <v>AI035</v>
          </cell>
          <cell r="N1210" t="str">
            <v>FBLC - INCL PAST DUE</v>
          </cell>
        </row>
        <row r="1211">
          <cell r="M1211" t="str">
            <v>AI035</v>
          </cell>
          <cell r="N1211" t="str">
            <v>FBLC - INCL PAST DUE</v>
          </cell>
        </row>
        <row r="1212">
          <cell r="M1212" t="str">
            <v>AI035</v>
          </cell>
          <cell r="N1212" t="str">
            <v>FBLC - INCL PAST DUE</v>
          </cell>
        </row>
        <row r="1213">
          <cell r="M1213" t="str">
            <v>AI035</v>
          </cell>
          <cell r="N1213" t="str">
            <v>FBLC - INCL PAST DUE</v>
          </cell>
        </row>
        <row r="1214">
          <cell r="M1214" t="str">
            <v>AI007</v>
          </cell>
          <cell r="N1214" t="str">
            <v>FBOLC INCL. PAST DUE</v>
          </cell>
        </row>
        <row r="1215">
          <cell r="M1215" t="str">
            <v>AI007</v>
          </cell>
          <cell r="N1215" t="str">
            <v>FBOLC INCL. PAST DUE</v>
          </cell>
        </row>
        <row r="1216">
          <cell r="M1216" t="str">
            <v>AI007</v>
          </cell>
          <cell r="N1216" t="str">
            <v>FBOLC INCL. PAST DUE</v>
          </cell>
        </row>
        <row r="1217">
          <cell r="M1217" t="str">
            <v>AI007</v>
          </cell>
          <cell r="N1217" t="str">
            <v>FBOLC INCL. PAST DUE</v>
          </cell>
        </row>
        <row r="1218">
          <cell r="M1218" t="str">
            <v>AI004</v>
          </cell>
          <cell r="N1218" t="str">
            <v>FIN. AGAINST TRUST RECEIPTS</v>
          </cell>
        </row>
        <row r="1219">
          <cell r="M1219" t="str">
            <v>AI004</v>
          </cell>
          <cell r="N1219" t="str">
            <v>FIN. AGAINST TRUST RECEIPTS</v>
          </cell>
        </row>
        <row r="1220">
          <cell r="M1220" t="str">
            <v>AI004</v>
          </cell>
          <cell r="N1220" t="str">
            <v>FIN. AGAINST TRUST RECEIPTS</v>
          </cell>
        </row>
        <row r="1221">
          <cell r="M1221" t="str">
            <v>AI004</v>
          </cell>
          <cell r="N1221" t="str">
            <v>FIN. AGAINST TRUST RECEIPTS</v>
          </cell>
        </row>
        <row r="1222">
          <cell r="M1222" t="str">
            <v>AI004</v>
          </cell>
          <cell r="N1222" t="str">
            <v>FIN. AGAINST TRUST RECEIPTS</v>
          </cell>
        </row>
        <row r="1223">
          <cell r="M1223" t="str">
            <v>AI004</v>
          </cell>
          <cell r="N1223" t="str">
            <v>FIN. AGAINST TRUST RECEIPTS</v>
          </cell>
        </row>
        <row r="1224">
          <cell r="M1224" t="str">
            <v>AI004</v>
          </cell>
          <cell r="N1224" t="str">
            <v>FIN. AGAINST TRUST RECEIPTS</v>
          </cell>
        </row>
        <row r="1225">
          <cell r="M1225" t="str">
            <v>AI004</v>
          </cell>
          <cell r="N1225" t="str">
            <v>FIN. AGAINST TRUST RECEIPTS</v>
          </cell>
        </row>
        <row r="1226">
          <cell r="M1226" t="str">
            <v>AI004</v>
          </cell>
          <cell r="N1226" t="str">
            <v>FIN. AGAINST TRUST RECEIPTS</v>
          </cell>
        </row>
        <row r="1227">
          <cell r="M1227" t="str">
            <v>AI004</v>
          </cell>
          <cell r="N1227" t="str">
            <v>FIN. AGAINST TRUST RECEIPTS</v>
          </cell>
        </row>
        <row r="1228">
          <cell r="M1228" t="str">
            <v>AI004</v>
          </cell>
          <cell r="N1228" t="str">
            <v>FIN. AGAINST TRUST RECEIPTS</v>
          </cell>
        </row>
        <row r="1229">
          <cell r="M1229" t="str">
            <v>AI004</v>
          </cell>
          <cell r="N1229" t="str">
            <v>FIN. AGAINST TRUST RECEIPTS</v>
          </cell>
        </row>
        <row r="1230">
          <cell r="M1230" t="str">
            <v>AI008</v>
          </cell>
          <cell r="N1230" t="str">
            <v>FIXED LOANS</v>
          </cell>
        </row>
        <row r="1231">
          <cell r="M1231" t="str">
            <v>AI008</v>
          </cell>
          <cell r="N1231" t="str">
            <v>FIXED LOANS</v>
          </cell>
        </row>
        <row r="1232">
          <cell r="M1232" t="str">
            <v>AI008</v>
          </cell>
          <cell r="N1232" t="str">
            <v>FIXED LOANS</v>
          </cell>
        </row>
        <row r="1233">
          <cell r="M1233" t="str">
            <v>AI008</v>
          </cell>
          <cell r="N1233" t="str">
            <v>FIXED LOANS</v>
          </cell>
        </row>
        <row r="1234">
          <cell r="M1234" t="str">
            <v>AI008</v>
          </cell>
          <cell r="N1234" t="str">
            <v>FIXED LOANS</v>
          </cell>
        </row>
        <row r="1235">
          <cell r="M1235" t="str">
            <v>AI008</v>
          </cell>
          <cell r="N1235" t="str">
            <v>FIXED LOANS</v>
          </cell>
        </row>
        <row r="1236">
          <cell r="M1236" t="str">
            <v>AI008</v>
          </cell>
          <cell r="N1236" t="str">
            <v>FIXED LOANS</v>
          </cell>
        </row>
        <row r="1237">
          <cell r="M1237" t="str">
            <v>AI008</v>
          </cell>
          <cell r="N1237" t="str">
            <v>FIXED LOANS</v>
          </cell>
        </row>
        <row r="1238">
          <cell r="M1238" t="str">
            <v>AI008</v>
          </cell>
          <cell r="N1238" t="str">
            <v>FIXED LOANS</v>
          </cell>
        </row>
        <row r="1239">
          <cell r="M1239" t="str">
            <v>AI008</v>
          </cell>
          <cell r="N1239" t="str">
            <v>FIXED LOANS</v>
          </cell>
        </row>
        <row r="1240">
          <cell r="M1240" t="str">
            <v>AI008</v>
          </cell>
          <cell r="N1240" t="str">
            <v>FIXED LOANS</v>
          </cell>
        </row>
        <row r="1241">
          <cell r="M1241" t="str">
            <v>AI008</v>
          </cell>
          <cell r="N1241" t="str">
            <v>FIXED LOANS</v>
          </cell>
        </row>
        <row r="1242">
          <cell r="M1242" t="str">
            <v>AI008</v>
          </cell>
          <cell r="N1242" t="str">
            <v>FIXED LOANS</v>
          </cell>
        </row>
        <row r="1243">
          <cell r="M1243" t="str">
            <v>AI008</v>
          </cell>
          <cell r="N1243" t="str">
            <v>FIXED LOANS</v>
          </cell>
        </row>
        <row r="1244">
          <cell r="M1244" t="str">
            <v>AI008</v>
          </cell>
          <cell r="N1244" t="str">
            <v>FIXED LOANS</v>
          </cell>
        </row>
        <row r="1245">
          <cell r="M1245" t="str">
            <v>AI008</v>
          </cell>
          <cell r="N1245" t="str">
            <v>FIXED LOANS</v>
          </cell>
        </row>
        <row r="1246">
          <cell r="M1246" t="str">
            <v>AI008</v>
          </cell>
          <cell r="N1246" t="str">
            <v>FIXED LOANS</v>
          </cell>
        </row>
        <row r="1247">
          <cell r="M1247" t="str">
            <v>AI008</v>
          </cell>
          <cell r="N1247" t="str">
            <v>FIXED LOANS</v>
          </cell>
        </row>
        <row r="1248">
          <cell r="M1248" t="str">
            <v>AI008</v>
          </cell>
          <cell r="N1248" t="str">
            <v>FIXED LOANS</v>
          </cell>
        </row>
        <row r="1249">
          <cell r="M1249" t="str">
            <v>AI008</v>
          </cell>
          <cell r="N1249" t="str">
            <v>FIXED LOANS</v>
          </cell>
        </row>
        <row r="1250">
          <cell r="M1250" t="str">
            <v>AI008</v>
          </cell>
          <cell r="N1250" t="str">
            <v>FIXED LOANS</v>
          </cell>
        </row>
        <row r="1251">
          <cell r="M1251" t="str">
            <v>AI008</v>
          </cell>
          <cell r="N1251" t="str">
            <v>FIXED LOANS</v>
          </cell>
        </row>
        <row r="1252">
          <cell r="M1252" t="str">
            <v>AI008</v>
          </cell>
          <cell r="N1252" t="str">
            <v>FIXED LOANS</v>
          </cell>
        </row>
        <row r="1253">
          <cell r="M1253" t="str">
            <v>AI008</v>
          </cell>
          <cell r="N1253" t="str">
            <v>FIXED LOANS</v>
          </cell>
        </row>
        <row r="1254">
          <cell r="M1254" t="str">
            <v>AI008</v>
          </cell>
          <cell r="N1254" t="str">
            <v>FIXED LOANS</v>
          </cell>
        </row>
        <row r="1255">
          <cell r="M1255" t="str">
            <v>AI008</v>
          </cell>
          <cell r="N1255" t="str">
            <v>FIXED LOANS</v>
          </cell>
        </row>
        <row r="1256">
          <cell r="M1256" t="str">
            <v>AI008</v>
          </cell>
          <cell r="N1256" t="str">
            <v>FIXED LOANS</v>
          </cell>
        </row>
        <row r="1257">
          <cell r="M1257" t="str">
            <v>AI008</v>
          </cell>
          <cell r="N1257" t="str">
            <v>FIXED LOANS</v>
          </cell>
        </row>
        <row r="1258">
          <cell r="M1258" t="str">
            <v>AI008</v>
          </cell>
          <cell r="N1258" t="str">
            <v>FIXED LOANS</v>
          </cell>
        </row>
        <row r="1259">
          <cell r="M1259" t="str">
            <v>AI008</v>
          </cell>
          <cell r="N1259" t="str">
            <v>FIXED LOANS</v>
          </cell>
        </row>
        <row r="1260">
          <cell r="M1260" t="str">
            <v>AI008</v>
          </cell>
          <cell r="N1260" t="str">
            <v>FIXED LOANS</v>
          </cell>
        </row>
        <row r="1261">
          <cell r="M1261" t="str">
            <v>AI008</v>
          </cell>
          <cell r="N1261" t="str">
            <v>FIXED LOANS</v>
          </cell>
        </row>
        <row r="1262">
          <cell r="M1262" t="str">
            <v>AI008</v>
          </cell>
          <cell r="N1262" t="str">
            <v>FIXED LOANS</v>
          </cell>
        </row>
        <row r="1263">
          <cell r="M1263" t="str">
            <v>AI008</v>
          </cell>
          <cell r="N1263" t="str">
            <v>FIXED LOANS</v>
          </cell>
        </row>
        <row r="1264">
          <cell r="M1264" t="str">
            <v>AI008</v>
          </cell>
          <cell r="N1264" t="str">
            <v>FIXED LOANS</v>
          </cell>
        </row>
        <row r="1265">
          <cell r="M1265" t="str">
            <v>AI008</v>
          </cell>
          <cell r="N1265" t="str">
            <v>FIXED LOANS</v>
          </cell>
        </row>
        <row r="1266">
          <cell r="M1266" t="str">
            <v>AI008</v>
          </cell>
          <cell r="N1266" t="str">
            <v>FIXED LOANS</v>
          </cell>
        </row>
        <row r="1267">
          <cell r="M1267" t="str">
            <v>AI008</v>
          </cell>
          <cell r="N1267" t="str">
            <v>FIXED LOANS</v>
          </cell>
        </row>
        <row r="1268">
          <cell r="M1268" t="str">
            <v>AI008</v>
          </cell>
          <cell r="N1268" t="str">
            <v>FIXED LOANS</v>
          </cell>
        </row>
        <row r="1269">
          <cell r="M1269" t="str">
            <v>AI008</v>
          </cell>
          <cell r="N1269" t="str">
            <v>FIXED LOANS</v>
          </cell>
        </row>
        <row r="1270">
          <cell r="M1270" t="str">
            <v>AI008</v>
          </cell>
          <cell r="N1270" t="str">
            <v>FIXED LOANS</v>
          </cell>
        </row>
        <row r="1271">
          <cell r="M1271" t="str">
            <v>AI008</v>
          </cell>
          <cell r="N1271" t="str">
            <v>FIXED LOANS</v>
          </cell>
        </row>
        <row r="1272">
          <cell r="M1272" t="str">
            <v>AI008</v>
          </cell>
          <cell r="N1272" t="str">
            <v>FIXED LOANS</v>
          </cell>
        </row>
        <row r="1273">
          <cell r="M1273" t="str">
            <v>AI008</v>
          </cell>
          <cell r="N1273" t="str">
            <v>FIXED LOANS</v>
          </cell>
        </row>
        <row r="1274">
          <cell r="M1274" t="str">
            <v>AI008</v>
          </cell>
          <cell r="N1274" t="str">
            <v>FIXED LOANS</v>
          </cell>
        </row>
        <row r="1275">
          <cell r="M1275" t="str">
            <v>AI008</v>
          </cell>
          <cell r="N1275" t="str">
            <v>FIXED LOANS</v>
          </cell>
        </row>
        <row r="1276">
          <cell r="M1276" t="str">
            <v>AI008</v>
          </cell>
          <cell r="N1276" t="str">
            <v>FIXED LOANS</v>
          </cell>
        </row>
        <row r="1277">
          <cell r="M1277" t="str">
            <v>AI008</v>
          </cell>
          <cell r="N1277" t="str">
            <v>FIXED LOANS</v>
          </cell>
        </row>
        <row r="1278">
          <cell r="M1278" t="str">
            <v>AI008</v>
          </cell>
          <cell r="N1278" t="str">
            <v>FIXED LOANS</v>
          </cell>
        </row>
        <row r="1279">
          <cell r="M1279" t="str">
            <v>AI008</v>
          </cell>
          <cell r="N1279" t="str">
            <v>FIXED LOANS</v>
          </cell>
        </row>
        <row r="1280">
          <cell r="M1280" t="str">
            <v>AI008</v>
          </cell>
          <cell r="N1280" t="str">
            <v>FIXED LOANS</v>
          </cell>
        </row>
        <row r="1281">
          <cell r="M1281" t="str">
            <v>AI008</v>
          </cell>
          <cell r="N1281" t="str">
            <v>FIXED LOANS</v>
          </cell>
        </row>
        <row r="1282">
          <cell r="M1282" t="str">
            <v>AI008</v>
          </cell>
          <cell r="N1282" t="str">
            <v>FIXED LOANS</v>
          </cell>
        </row>
        <row r="1283">
          <cell r="M1283" t="str">
            <v>AI008</v>
          </cell>
          <cell r="N1283" t="str">
            <v>FIXED LOANS</v>
          </cell>
        </row>
        <row r="1284">
          <cell r="M1284" t="str">
            <v>AI008</v>
          </cell>
          <cell r="N1284" t="str">
            <v>FIXED LOANS</v>
          </cell>
        </row>
        <row r="1285">
          <cell r="M1285" t="str">
            <v>AI008</v>
          </cell>
          <cell r="N1285" t="str">
            <v>FIXED LOANS</v>
          </cell>
        </row>
        <row r="1286">
          <cell r="M1286" t="str">
            <v>AI008</v>
          </cell>
          <cell r="N1286" t="str">
            <v>FIXED LOANS</v>
          </cell>
        </row>
        <row r="1287">
          <cell r="M1287" t="str">
            <v>AI008</v>
          </cell>
          <cell r="N1287" t="str">
            <v>FIXED LOANS</v>
          </cell>
        </row>
        <row r="1288">
          <cell r="M1288" t="str">
            <v>AI008</v>
          </cell>
          <cell r="N1288" t="str">
            <v>FIXED LOANS</v>
          </cell>
        </row>
        <row r="1289">
          <cell r="M1289" t="str">
            <v>AI008</v>
          </cell>
          <cell r="N1289" t="str">
            <v>FIXED LOANS</v>
          </cell>
        </row>
        <row r="1290">
          <cell r="M1290" t="str">
            <v>AI008</v>
          </cell>
          <cell r="N1290" t="str">
            <v>FIXED LOANS</v>
          </cell>
        </row>
        <row r="1291">
          <cell r="M1291" t="str">
            <v>AI008</v>
          </cell>
          <cell r="N1291" t="str">
            <v>FIXED LOANS</v>
          </cell>
        </row>
        <row r="1292">
          <cell r="M1292" t="str">
            <v>AI008</v>
          </cell>
          <cell r="N1292" t="str">
            <v>FIXED LOANS</v>
          </cell>
        </row>
        <row r="1293">
          <cell r="M1293" t="str">
            <v>AI008</v>
          </cell>
          <cell r="N1293" t="str">
            <v>FIXED LOANS</v>
          </cell>
        </row>
        <row r="1294">
          <cell r="M1294" t="str">
            <v>AI008</v>
          </cell>
          <cell r="N1294" t="str">
            <v>FIXED LOANS</v>
          </cell>
        </row>
        <row r="1295">
          <cell r="M1295" t="str">
            <v>AI008</v>
          </cell>
          <cell r="N1295" t="str">
            <v>FIXED LOANS</v>
          </cell>
        </row>
        <row r="1296">
          <cell r="M1296" t="str">
            <v>AI009</v>
          </cell>
          <cell r="N1296" t="str">
            <v>INSTALMENT LOANS</v>
          </cell>
        </row>
        <row r="1297">
          <cell r="M1297" t="str">
            <v>AI009</v>
          </cell>
          <cell r="N1297" t="str">
            <v>INSTALMENT LOANS</v>
          </cell>
        </row>
        <row r="1298">
          <cell r="M1298" t="str">
            <v>AI009</v>
          </cell>
          <cell r="N1298" t="str">
            <v>INSTALMENT LOANS</v>
          </cell>
        </row>
        <row r="1299">
          <cell r="M1299" t="str">
            <v>AI009</v>
          </cell>
          <cell r="N1299" t="str">
            <v>INSTALMENT LOANS</v>
          </cell>
        </row>
        <row r="1300">
          <cell r="M1300" t="str">
            <v>AI009</v>
          </cell>
          <cell r="N1300" t="str">
            <v>INSTALMENT LOANS</v>
          </cell>
        </row>
        <row r="1301">
          <cell r="M1301" t="str">
            <v>AI009</v>
          </cell>
          <cell r="N1301" t="str">
            <v>INSTALMENT LOANS</v>
          </cell>
        </row>
        <row r="1302">
          <cell r="M1302" t="str">
            <v>AI009</v>
          </cell>
          <cell r="N1302" t="str">
            <v>INSTALMENT LOANS</v>
          </cell>
        </row>
        <row r="1303">
          <cell r="M1303" t="str">
            <v>AI009</v>
          </cell>
          <cell r="N1303" t="str">
            <v>INSTALMENT LOANS</v>
          </cell>
        </row>
        <row r="1304">
          <cell r="M1304" t="str">
            <v>AI009</v>
          </cell>
          <cell r="N1304" t="str">
            <v>INSTALMENT LOANS</v>
          </cell>
        </row>
        <row r="1305">
          <cell r="M1305" t="str">
            <v>AI009</v>
          </cell>
          <cell r="N1305" t="str">
            <v>INSTALMENT LOANS</v>
          </cell>
        </row>
        <row r="1306">
          <cell r="M1306" t="str">
            <v>AI009</v>
          </cell>
          <cell r="N1306" t="str">
            <v>INSTALMENT LOANS</v>
          </cell>
        </row>
        <row r="1307">
          <cell r="M1307" t="str">
            <v>AI009</v>
          </cell>
          <cell r="N1307" t="str">
            <v>INSTALMENT LOANS</v>
          </cell>
        </row>
        <row r="1308">
          <cell r="M1308" t="str">
            <v>AI009</v>
          </cell>
          <cell r="N1308" t="str">
            <v>INSTALMENT LOANS</v>
          </cell>
        </row>
        <row r="1309">
          <cell r="M1309" t="str">
            <v>AI009</v>
          </cell>
          <cell r="N1309" t="str">
            <v>INSTALMENT LOANS</v>
          </cell>
        </row>
        <row r="1310">
          <cell r="M1310" t="str">
            <v>AI009</v>
          </cell>
          <cell r="N1310" t="str">
            <v>INSTALMENT LOANS</v>
          </cell>
        </row>
        <row r="1311">
          <cell r="M1311" t="str">
            <v>AI009</v>
          </cell>
          <cell r="N1311" t="str">
            <v>INSTALMENT LOANS</v>
          </cell>
        </row>
        <row r="1312">
          <cell r="M1312" t="str">
            <v>AI009</v>
          </cell>
          <cell r="N1312" t="str">
            <v>INSTALMENT LOANS</v>
          </cell>
        </row>
        <row r="1313">
          <cell r="M1313" t="str">
            <v>AI009</v>
          </cell>
          <cell r="N1313" t="str">
            <v>INSTALMENT LOANS</v>
          </cell>
        </row>
        <row r="1314">
          <cell r="M1314" t="str">
            <v>AI009</v>
          </cell>
          <cell r="N1314" t="str">
            <v>INSTALMENT LOANS</v>
          </cell>
        </row>
        <row r="1315">
          <cell r="M1315" t="str">
            <v>AI009</v>
          </cell>
          <cell r="N1315" t="str">
            <v>INSTALMENT LOANS</v>
          </cell>
        </row>
        <row r="1316">
          <cell r="M1316" t="str">
            <v>AI009</v>
          </cell>
          <cell r="N1316" t="str">
            <v>INSTALMENT LOANS</v>
          </cell>
        </row>
        <row r="1317">
          <cell r="M1317" t="str">
            <v>AI009</v>
          </cell>
          <cell r="N1317" t="str">
            <v>INSTALMENT LOANS</v>
          </cell>
        </row>
        <row r="1318">
          <cell r="M1318" t="str">
            <v>AI009</v>
          </cell>
          <cell r="N1318" t="str">
            <v>INSTALMENT LOANS</v>
          </cell>
        </row>
        <row r="1319">
          <cell r="M1319" t="str">
            <v>AI009</v>
          </cell>
          <cell r="N1319" t="str">
            <v>INSTALMENT LOANS</v>
          </cell>
        </row>
        <row r="1320">
          <cell r="M1320" t="str">
            <v>AI009</v>
          </cell>
          <cell r="N1320" t="str">
            <v>INSTALMENT LOANS</v>
          </cell>
        </row>
        <row r="1321">
          <cell r="M1321" t="str">
            <v>AI009</v>
          </cell>
          <cell r="N1321" t="str">
            <v>INSTALMENT LOANS</v>
          </cell>
        </row>
        <row r="1322">
          <cell r="M1322" t="str">
            <v>AI009</v>
          </cell>
          <cell r="N1322" t="str">
            <v>INSTALMENT LOANS</v>
          </cell>
        </row>
        <row r="1323">
          <cell r="M1323" t="str">
            <v>AI009</v>
          </cell>
          <cell r="N1323" t="str">
            <v>INSTALMENT LOANS</v>
          </cell>
        </row>
        <row r="1324">
          <cell r="M1324" t="str">
            <v>AI009</v>
          </cell>
          <cell r="N1324" t="str">
            <v>INSTALMENT LOANS</v>
          </cell>
        </row>
        <row r="1325">
          <cell r="M1325" t="str">
            <v>AI009</v>
          </cell>
          <cell r="N1325" t="str">
            <v>INSTALMENT LOANS</v>
          </cell>
        </row>
        <row r="1326">
          <cell r="M1326" t="str">
            <v>AI009</v>
          </cell>
          <cell r="N1326" t="str">
            <v>INSTALMENT LOANS</v>
          </cell>
        </row>
        <row r="1327">
          <cell r="M1327" t="str">
            <v>AI009</v>
          </cell>
          <cell r="N1327" t="str">
            <v>INSTALMENT LOANS</v>
          </cell>
        </row>
        <row r="1328">
          <cell r="M1328" t="str">
            <v>AI009</v>
          </cell>
          <cell r="N1328" t="str">
            <v>INSTALMENT LOANS</v>
          </cell>
        </row>
        <row r="1329">
          <cell r="M1329" t="str">
            <v>AI009</v>
          </cell>
          <cell r="N1329" t="str">
            <v>INSTALMENT LOANS</v>
          </cell>
        </row>
        <row r="1330">
          <cell r="M1330" t="str">
            <v>AI009</v>
          </cell>
          <cell r="N1330" t="str">
            <v>INSTALMENT LOANS</v>
          </cell>
        </row>
        <row r="1331">
          <cell r="M1331" t="str">
            <v>AI009</v>
          </cell>
          <cell r="N1331" t="str">
            <v>INSTALMENT LOANS</v>
          </cell>
        </row>
        <row r="1332">
          <cell r="M1332" t="str">
            <v>AI009</v>
          </cell>
          <cell r="N1332" t="str">
            <v>INSTALMENT LOANS</v>
          </cell>
        </row>
        <row r="1333">
          <cell r="M1333" t="str">
            <v>AI009</v>
          </cell>
          <cell r="N1333" t="str">
            <v>INSTALMENT LOANS</v>
          </cell>
        </row>
        <row r="1334">
          <cell r="M1334" t="str">
            <v>AI009</v>
          </cell>
          <cell r="N1334" t="str">
            <v>INSTALMENT LOANS</v>
          </cell>
        </row>
        <row r="1335">
          <cell r="M1335" t="str">
            <v>AI009</v>
          </cell>
          <cell r="N1335" t="str">
            <v>INSTALMENT LOANS</v>
          </cell>
        </row>
        <row r="1336">
          <cell r="M1336" t="str">
            <v>AI009</v>
          </cell>
          <cell r="N1336" t="str">
            <v>INSTALMENT LOANS</v>
          </cell>
        </row>
        <row r="1337">
          <cell r="M1337" t="str">
            <v>AI009</v>
          </cell>
          <cell r="N1337" t="str">
            <v>INSTALMENT LOANS</v>
          </cell>
        </row>
        <row r="1338">
          <cell r="M1338" t="str">
            <v>AI009</v>
          </cell>
          <cell r="N1338" t="str">
            <v>INSTALMENT LOANS</v>
          </cell>
        </row>
        <row r="1339">
          <cell r="M1339" t="str">
            <v>AI009</v>
          </cell>
          <cell r="N1339" t="str">
            <v>INSTALMENT LOANS</v>
          </cell>
        </row>
        <row r="1340">
          <cell r="M1340" t="str">
            <v>AI009</v>
          </cell>
          <cell r="N1340" t="str">
            <v>INSTALMENT LOANS</v>
          </cell>
        </row>
        <row r="1341">
          <cell r="M1341" t="str">
            <v>AI009</v>
          </cell>
          <cell r="N1341" t="str">
            <v>INSTALMENT LOANS</v>
          </cell>
        </row>
        <row r="1342">
          <cell r="M1342" t="str">
            <v>AI009</v>
          </cell>
          <cell r="N1342" t="str">
            <v>INSTALMENT LOANS</v>
          </cell>
        </row>
        <row r="1343">
          <cell r="M1343" t="str">
            <v>AI009</v>
          </cell>
          <cell r="N1343" t="str">
            <v>INSTALMENT LOANS</v>
          </cell>
        </row>
        <row r="1344">
          <cell r="M1344" t="str">
            <v>AI009</v>
          </cell>
          <cell r="N1344" t="str">
            <v>INSTALMENT LOANS</v>
          </cell>
        </row>
        <row r="1345">
          <cell r="M1345" t="str">
            <v>AI009</v>
          </cell>
          <cell r="N1345" t="str">
            <v>INSTALMENT LOANS</v>
          </cell>
        </row>
        <row r="1346">
          <cell r="M1346" t="str">
            <v>AI009</v>
          </cell>
          <cell r="N1346" t="str">
            <v>INSTALMENT LOANS</v>
          </cell>
        </row>
        <row r="1347">
          <cell r="M1347" t="str">
            <v>AI009</v>
          </cell>
          <cell r="N1347" t="str">
            <v>INSTALMENT LOANS</v>
          </cell>
        </row>
        <row r="1348">
          <cell r="M1348" t="str">
            <v>AI009</v>
          </cell>
          <cell r="N1348" t="str">
            <v>INSTALMENT LOANS</v>
          </cell>
        </row>
        <row r="1349">
          <cell r="M1349" t="str">
            <v>AI009</v>
          </cell>
          <cell r="N1349" t="str">
            <v>INSTALMENT LOANS</v>
          </cell>
        </row>
        <row r="1350">
          <cell r="M1350" t="str">
            <v>AI009</v>
          </cell>
          <cell r="N1350" t="str">
            <v>INSTALMENT LOANS</v>
          </cell>
        </row>
        <row r="1351">
          <cell r="M1351" t="str">
            <v>AI009</v>
          </cell>
          <cell r="N1351" t="str">
            <v>INSTALMENT LOANS</v>
          </cell>
        </row>
        <row r="1352">
          <cell r="M1352" t="str">
            <v>AI009</v>
          </cell>
          <cell r="N1352" t="str">
            <v>INSTALMENT LOANS</v>
          </cell>
        </row>
        <row r="1353">
          <cell r="M1353" t="str">
            <v>AI009</v>
          </cell>
          <cell r="N1353" t="str">
            <v>INSTALMENT LOANS</v>
          </cell>
        </row>
        <row r="1354">
          <cell r="M1354" t="str">
            <v>AI009</v>
          </cell>
          <cell r="N1354" t="str">
            <v>INSTALMENT LOANS</v>
          </cell>
        </row>
        <row r="1355">
          <cell r="M1355" t="str">
            <v>AI009</v>
          </cell>
          <cell r="N1355" t="str">
            <v>INSTALMENT LOANS</v>
          </cell>
        </row>
        <row r="1356">
          <cell r="M1356" t="str">
            <v>AI009</v>
          </cell>
          <cell r="N1356" t="str">
            <v>INSTALMENT LOANS</v>
          </cell>
        </row>
        <row r="1357">
          <cell r="M1357" t="str">
            <v>AI009</v>
          </cell>
          <cell r="N1357" t="str">
            <v>INSTALMENT LOANS</v>
          </cell>
        </row>
        <row r="1358">
          <cell r="M1358" t="str">
            <v>AI009</v>
          </cell>
          <cell r="N1358" t="str">
            <v>INSTALMENT LOANS</v>
          </cell>
        </row>
        <row r="1359">
          <cell r="M1359" t="str">
            <v>AI009</v>
          </cell>
          <cell r="N1359" t="str">
            <v>INSTALMENT LOANS</v>
          </cell>
        </row>
        <row r="1360">
          <cell r="M1360" t="str">
            <v>AI009</v>
          </cell>
          <cell r="N1360" t="str">
            <v>INSTALMENT LOANS</v>
          </cell>
        </row>
        <row r="1361">
          <cell r="M1361" t="str">
            <v>AI009</v>
          </cell>
          <cell r="N1361" t="str">
            <v>INSTALMENT LOANS</v>
          </cell>
        </row>
        <row r="1362">
          <cell r="M1362" t="str">
            <v>AI009</v>
          </cell>
          <cell r="N1362" t="str">
            <v>INSTALMENT LOANS</v>
          </cell>
        </row>
        <row r="1363">
          <cell r="M1363" t="str">
            <v>AI009</v>
          </cell>
          <cell r="N1363" t="str">
            <v>INSTALMENT LOANS</v>
          </cell>
        </row>
        <row r="1364">
          <cell r="M1364" t="str">
            <v>AI009</v>
          </cell>
          <cell r="N1364" t="str">
            <v>INSTALMENT LOANS</v>
          </cell>
        </row>
        <row r="1365">
          <cell r="M1365" t="str">
            <v>AI009</v>
          </cell>
          <cell r="N1365" t="str">
            <v>INSTALMENT LOANS</v>
          </cell>
        </row>
        <row r="1366">
          <cell r="M1366" t="str">
            <v>AI009</v>
          </cell>
          <cell r="N1366" t="str">
            <v>INSTALMENT LOANS</v>
          </cell>
        </row>
        <row r="1367">
          <cell r="M1367" t="str">
            <v>AI009</v>
          </cell>
          <cell r="N1367" t="str">
            <v>INSTALMENT LOANS</v>
          </cell>
        </row>
        <row r="1368">
          <cell r="M1368" t="str">
            <v>AI009</v>
          </cell>
          <cell r="N1368" t="str">
            <v>INSTALMENT LOANS</v>
          </cell>
        </row>
        <row r="1369">
          <cell r="M1369" t="str">
            <v>AI009</v>
          </cell>
          <cell r="N1369" t="str">
            <v>INSTALMENT LOANS</v>
          </cell>
        </row>
        <row r="1370">
          <cell r="M1370" t="str">
            <v>AI009</v>
          </cell>
          <cell r="N1370" t="str">
            <v>INSTALMENT LOANS</v>
          </cell>
        </row>
        <row r="1371">
          <cell r="M1371" t="str">
            <v>AI009</v>
          </cell>
          <cell r="N1371" t="str">
            <v>INSTALMENT LOANS</v>
          </cell>
        </row>
        <row r="1372">
          <cell r="M1372" t="str">
            <v>AI009</v>
          </cell>
          <cell r="N1372" t="str">
            <v>INSTALMENT LOANS</v>
          </cell>
        </row>
        <row r="1373">
          <cell r="M1373" t="str">
            <v>AI009</v>
          </cell>
          <cell r="N1373" t="str">
            <v>INSTALMENT LOANS</v>
          </cell>
        </row>
        <row r="1374">
          <cell r="M1374" t="str">
            <v>AI009</v>
          </cell>
          <cell r="N1374" t="str">
            <v>INSTALMENT LOANS</v>
          </cell>
        </row>
        <row r="1375">
          <cell r="M1375" t="str">
            <v>AI009</v>
          </cell>
          <cell r="N1375" t="str">
            <v>INSTALMENT LOANS</v>
          </cell>
        </row>
        <row r="1376">
          <cell r="M1376" t="str">
            <v>AI009</v>
          </cell>
          <cell r="N1376" t="str">
            <v>INSTALMENT LOANS</v>
          </cell>
        </row>
        <row r="1377">
          <cell r="M1377" t="str">
            <v>AI009</v>
          </cell>
          <cell r="N1377" t="str">
            <v>INSTALMENT LOANS</v>
          </cell>
        </row>
        <row r="1378">
          <cell r="M1378" t="str">
            <v>AI009</v>
          </cell>
          <cell r="N1378" t="str">
            <v>INSTALMENT LOANS</v>
          </cell>
        </row>
        <row r="1379">
          <cell r="M1379" t="str">
            <v>AI009</v>
          </cell>
          <cell r="N1379" t="str">
            <v>INSTALMENT LOANS</v>
          </cell>
        </row>
        <row r="1380">
          <cell r="M1380" t="str">
            <v>AI009</v>
          </cell>
          <cell r="N1380" t="str">
            <v>INSTALMENT LOANS</v>
          </cell>
        </row>
        <row r="1381">
          <cell r="M1381" t="str">
            <v>AI009</v>
          </cell>
          <cell r="N1381" t="str">
            <v>INSTALMENT LOANS</v>
          </cell>
        </row>
        <row r="1382">
          <cell r="M1382" t="str">
            <v>AI009</v>
          </cell>
          <cell r="N1382" t="str">
            <v>INSTALMENT LOANS</v>
          </cell>
        </row>
        <row r="1383">
          <cell r="M1383" t="str">
            <v>AI009</v>
          </cell>
          <cell r="N1383" t="str">
            <v>INSTALMENT LOANS</v>
          </cell>
        </row>
        <row r="1384">
          <cell r="M1384" t="str">
            <v>AI009</v>
          </cell>
          <cell r="N1384" t="str">
            <v>INSTALMENT LOANS</v>
          </cell>
        </row>
        <row r="1385">
          <cell r="M1385" t="str">
            <v>AI009</v>
          </cell>
          <cell r="N1385" t="str">
            <v>INSTALMENT LOANS</v>
          </cell>
        </row>
        <row r="1386">
          <cell r="M1386" t="str">
            <v>AI009</v>
          </cell>
          <cell r="N1386" t="str">
            <v>INSTALMENT LOANS</v>
          </cell>
        </row>
        <row r="1387">
          <cell r="M1387" t="str">
            <v>AI009</v>
          </cell>
          <cell r="N1387" t="str">
            <v>INSTALMENT LOANS</v>
          </cell>
        </row>
        <row r="1388">
          <cell r="M1388" t="str">
            <v>AI009</v>
          </cell>
          <cell r="N1388" t="str">
            <v>INSTALMENT LOANS</v>
          </cell>
        </row>
        <row r="1389">
          <cell r="M1389" t="str">
            <v>AI009</v>
          </cell>
          <cell r="N1389" t="str">
            <v>INSTALMENT LOANS</v>
          </cell>
        </row>
        <row r="1390">
          <cell r="M1390" t="str">
            <v>AI009</v>
          </cell>
          <cell r="N1390" t="str">
            <v>INSTALMENT LOANS</v>
          </cell>
        </row>
        <row r="1391">
          <cell r="M1391" t="str">
            <v>AI009</v>
          </cell>
          <cell r="N1391" t="str">
            <v>INSTALMENT LOANS</v>
          </cell>
        </row>
        <row r="1392">
          <cell r="M1392" t="str">
            <v>AI009</v>
          </cell>
          <cell r="N1392" t="str">
            <v>INSTALMENT LOANS</v>
          </cell>
        </row>
        <row r="1393">
          <cell r="M1393" t="str">
            <v>AI009</v>
          </cell>
          <cell r="N1393" t="str">
            <v>INSTALMENT LOANS</v>
          </cell>
        </row>
        <row r="1394">
          <cell r="M1394" t="str">
            <v>AI009</v>
          </cell>
          <cell r="N1394" t="str">
            <v>INSTALMENT LOANS</v>
          </cell>
        </row>
        <row r="1395">
          <cell r="M1395" t="str">
            <v>AI009</v>
          </cell>
          <cell r="N1395" t="str">
            <v>INSTALMENT LOANS</v>
          </cell>
        </row>
        <row r="1396">
          <cell r="M1396" t="str">
            <v>AI009</v>
          </cell>
          <cell r="N1396" t="str">
            <v>INSTALMENT LOANS</v>
          </cell>
        </row>
        <row r="1397">
          <cell r="M1397" t="str">
            <v>AI009</v>
          </cell>
          <cell r="N1397" t="str">
            <v>INSTALMENT LOANS</v>
          </cell>
        </row>
        <row r="1398">
          <cell r="M1398" t="str">
            <v>AI009</v>
          </cell>
          <cell r="N1398" t="str">
            <v>INSTALMENT LOANS</v>
          </cell>
        </row>
        <row r="1399">
          <cell r="M1399" t="str">
            <v>AI009</v>
          </cell>
          <cell r="N1399" t="str">
            <v>INSTALMENT LOANS</v>
          </cell>
        </row>
        <row r="1400">
          <cell r="M1400" t="str">
            <v>AI009</v>
          </cell>
          <cell r="N1400" t="str">
            <v>INSTALMENT LOANS</v>
          </cell>
        </row>
        <row r="1401">
          <cell r="M1401" t="str">
            <v>AI009</v>
          </cell>
          <cell r="N1401" t="str">
            <v>INSTALMENT LOANS</v>
          </cell>
        </row>
        <row r="1402">
          <cell r="M1402" t="str">
            <v>AI009</v>
          </cell>
          <cell r="N1402" t="str">
            <v>INSTALMENT LOANS</v>
          </cell>
        </row>
        <row r="1403">
          <cell r="M1403" t="str">
            <v>AI009</v>
          </cell>
          <cell r="N1403" t="str">
            <v>INSTALMENT LOANS</v>
          </cell>
        </row>
        <row r="1404">
          <cell r="M1404" t="str">
            <v>AI009</v>
          </cell>
          <cell r="N1404" t="str">
            <v>INSTALMENT LOANS</v>
          </cell>
        </row>
        <row r="1405">
          <cell r="M1405" t="str">
            <v>AI009</v>
          </cell>
          <cell r="N1405" t="str">
            <v>INSTALMENT LOANS</v>
          </cell>
        </row>
        <row r="1406">
          <cell r="M1406" t="str">
            <v>AI009</v>
          </cell>
          <cell r="N1406" t="str">
            <v>INSTALMENT LOANS</v>
          </cell>
        </row>
        <row r="1407">
          <cell r="M1407" t="str">
            <v>AI009</v>
          </cell>
          <cell r="N1407" t="str">
            <v>INSTALMENT LOANS</v>
          </cell>
        </row>
        <row r="1408">
          <cell r="M1408" t="str">
            <v>AI009</v>
          </cell>
          <cell r="N1408" t="str">
            <v>INSTALMENT LOANS</v>
          </cell>
        </row>
        <row r="1409">
          <cell r="M1409" t="str">
            <v>AI009</v>
          </cell>
          <cell r="N1409" t="str">
            <v>INSTALMENT LOANS</v>
          </cell>
        </row>
        <row r="1410">
          <cell r="M1410" t="str">
            <v>AI009</v>
          </cell>
          <cell r="N1410" t="str">
            <v>INSTALMENT LOANS</v>
          </cell>
        </row>
        <row r="1411">
          <cell r="M1411" t="str">
            <v>AI009</v>
          </cell>
          <cell r="N1411" t="str">
            <v>INSTALMENT LOANS</v>
          </cell>
        </row>
        <row r="1412">
          <cell r="M1412" t="str">
            <v>AI009</v>
          </cell>
          <cell r="N1412" t="str">
            <v>INSTALMENT LOANS</v>
          </cell>
        </row>
        <row r="1413">
          <cell r="M1413" t="str">
            <v>AI009</v>
          </cell>
          <cell r="N1413" t="str">
            <v>INSTALMENT LOANS</v>
          </cell>
        </row>
        <row r="1414">
          <cell r="M1414" t="str">
            <v>AI009</v>
          </cell>
          <cell r="N1414" t="str">
            <v>INSTALMENT LOANS</v>
          </cell>
        </row>
        <row r="1415">
          <cell r="M1415" t="str">
            <v>AI009</v>
          </cell>
          <cell r="N1415" t="str">
            <v>INSTALMENT LOANS</v>
          </cell>
        </row>
        <row r="1416">
          <cell r="M1416" t="str">
            <v>AI009</v>
          </cell>
          <cell r="N1416" t="str">
            <v>INSTALMENT LOANS</v>
          </cell>
        </row>
        <row r="1417">
          <cell r="M1417" t="str">
            <v>AI009</v>
          </cell>
          <cell r="N1417" t="str">
            <v>INSTALMENT LOANS</v>
          </cell>
        </row>
        <row r="1418">
          <cell r="M1418" t="str">
            <v>AI009</v>
          </cell>
          <cell r="N1418" t="str">
            <v>INSTALMENT LOANS</v>
          </cell>
        </row>
        <row r="1419">
          <cell r="M1419" t="str">
            <v>AI009</v>
          </cell>
          <cell r="N1419" t="str">
            <v>INSTALMENT LOANS</v>
          </cell>
        </row>
        <row r="1420">
          <cell r="M1420" t="str">
            <v>AI009</v>
          </cell>
          <cell r="N1420" t="str">
            <v>INSTALMENT LOANS</v>
          </cell>
        </row>
        <row r="1421">
          <cell r="M1421" t="str">
            <v>AI009</v>
          </cell>
          <cell r="N1421" t="str">
            <v>INSTALMENT LOANS</v>
          </cell>
        </row>
        <row r="1422">
          <cell r="M1422" t="str">
            <v>AN012</v>
          </cell>
          <cell r="N1422" t="str">
            <v>INTEREST IN SUSPENSE</v>
          </cell>
        </row>
        <row r="1423">
          <cell r="M1423" t="str">
            <v>AN012</v>
          </cell>
          <cell r="N1423" t="str">
            <v>INTEREST IN SUSPENSE</v>
          </cell>
        </row>
        <row r="1424">
          <cell r="M1424" t="str">
            <v>AN012</v>
          </cell>
          <cell r="N1424" t="str">
            <v>INTEREST IN SUSPENSE</v>
          </cell>
        </row>
        <row r="1425">
          <cell r="M1425" t="str">
            <v>AN012</v>
          </cell>
          <cell r="N1425" t="str">
            <v>INTEREST IN SUSPENSE</v>
          </cell>
        </row>
        <row r="1426">
          <cell r="M1426" t="str">
            <v>AN012</v>
          </cell>
          <cell r="N1426" t="str">
            <v>INTEREST IN SUSPENSE</v>
          </cell>
        </row>
        <row r="1427">
          <cell r="M1427" t="str">
            <v>AN012</v>
          </cell>
          <cell r="N1427" t="str">
            <v>INTEREST IN SUSPENSE</v>
          </cell>
        </row>
        <row r="1428">
          <cell r="M1428" t="str">
            <v>AN012</v>
          </cell>
          <cell r="N1428" t="str">
            <v>INTEREST IN SUSPENSE</v>
          </cell>
        </row>
        <row r="1429">
          <cell r="M1429" t="str">
            <v>AN012</v>
          </cell>
          <cell r="N1429" t="str">
            <v>INTEREST IN SUSPENSE</v>
          </cell>
        </row>
        <row r="1430">
          <cell r="M1430" t="str">
            <v>AN012</v>
          </cell>
          <cell r="N1430" t="str">
            <v>INTEREST IN SUSPENSE</v>
          </cell>
        </row>
        <row r="1431">
          <cell r="M1431" t="str">
            <v>AN012</v>
          </cell>
          <cell r="N1431" t="str">
            <v>INTEREST IN SUSPENSE</v>
          </cell>
        </row>
        <row r="1432">
          <cell r="M1432" t="str">
            <v>CN007</v>
          </cell>
          <cell r="N1432" t="str">
            <v>LCS ISSUED</v>
          </cell>
        </row>
        <row r="1433">
          <cell r="M1433" t="str">
            <v>CN007</v>
          </cell>
          <cell r="N1433" t="str">
            <v>LCS ISSUED</v>
          </cell>
        </row>
        <row r="1434">
          <cell r="M1434" t="str">
            <v>CN007</v>
          </cell>
          <cell r="N1434" t="str">
            <v>LCS ISSUED</v>
          </cell>
        </row>
        <row r="1435">
          <cell r="M1435" t="str">
            <v>CN007</v>
          </cell>
          <cell r="N1435" t="str">
            <v>LCS ISSUED</v>
          </cell>
        </row>
        <row r="1436">
          <cell r="M1436" t="str">
            <v>CN007</v>
          </cell>
          <cell r="N1436" t="str">
            <v>LCS ISSUED</v>
          </cell>
        </row>
        <row r="1437">
          <cell r="M1437" t="str">
            <v>CN007</v>
          </cell>
          <cell r="N1437" t="str">
            <v>LCS ISSUED</v>
          </cell>
        </row>
        <row r="1438">
          <cell r="M1438" t="str">
            <v>CN007</v>
          </cell>
          <cell r="N1438" t="str">
            <v>LCS ISSUED</v>
          </cell>
        </row>
        <row r="1439">
          <cell r="M1439" t="str">
            <v>CN007</v>
          </cell>
          <cell r="N1439" t="str">
            <v>LCS ISSUED</v>
          </cell>
        </row>
        <row r="1440">
          <cell r="M1440" t="str">
            <v>CN007</v>
          </cell>
          <cell r="N1440" t="str">
            <v>LCS ISSUED</v>
          </cell>
        </row>
        <row r="1441">
          <cell r="M1441" t="str">
            <v>CN007</v>
          </cell>
          <cell r="N1441" t="str">
            <v>LCS ISSUED</v>
          </cell>
        </row>
        <row r="1442">
          <cell r="M1442" t="str">
            <v>CN007</v>
          </cell>
          <cell r="N1442" t="str">
            <v>LCS ISSUED</v>
          </cell>
        </row>
        <row r="1443">
          <cell r="M1443" t="str">
            <v>CN007</v>
          </cell>
          <cell r="N1443" t="str">
            <v>LCS ISSUED</v>
          </cell>
        </row>
        <row r="1444">
          <cell r="M1444" t="str">
            <v>CN007</v>
          </cell>
          <cell r="N1444" t="str">
            <v>LCS ISSUED</v>
          </cell>
        </row>
        <row r="1445">
          <cell r="M1445" t="str">
            <v>CN007</v>
          </cell>
          <cell r="N1445" t="str">
            <v>LCS ISSUED</v>
          </cell>
        </row>
        <row r="1446">
          <cell r="M1446" t="str">
            <v>CN007</v>
          </cell>
          <cell r="N1446" t="str">
            <v>LCS ISSUED</v>
          </cell>
        </row>
        <row r="1447">
          <cell r="M1447" t="str">
            <v>CN007</v>
          </cell>
          <cell r="N1447" t="str">
            <v>LCS ISSUED</v>
          </cell>
        </row>
        <row r="1448">
          <cell r="M1448" t="str">
            <v>CN007</v>
          </cell>
          <cell r="N1448" t="str">
            <v>LCS ISSUED</v>
          </cell>
        </row>
        <row r="1449">
          <cell r="M1449" t="str">
            <v>CN007</v>
          </cell>
          <cell r="N1449" t="str">
            <v>LCS ISSUED</v>
          </cell>
        </row>
        <row r="1450">
          <cell r="M1450" t="str">
            <v>CN007</v>
          </cell>
          <cell r="N1450" t="str">
            <v>LCS ISSUED</v>
          </cell>
        </row>
        <row r="1451">
          <cell r="M1451" t="str">
            <v>CN007</v>
          </cell>
          <cell r="N1451" t="str">
            <v>LCS ISSUED</v>
          </cell>
        </row>
        <row r="1452">
          <cell r="M1452" t="str">
            <v>CN007</v>
          </cell>
          <cell r="N1452" t="str">
            <v>LCS ISSUED</v>
          </cell>
        </row>
        <row r="1453">
          <cell r="M1453" t="str">
            <v>CN007</v>
          </cell>
          <cell r="N1453" t="str">
            <v>LCS ISSUED</v>
          </cell>
        </row>
        <row r="1454">
          <cell r="M1454" t="str">
            <v>CN007</v>
          </cell>
          <cell r="N1454" t="str">
            <v>LCS ISSUED</v>
          </cell>
        </row>
        <row r="1455">
          <cell r="M1455" t="str">
            <v>CN007</v>
          </cell>
          <cell r="N1455" t="str">
            <v>LCS ISSUED</v>
          </cell>
        </row>
        <row r="1456">
          <cell r="M1456" t="str">
            <v>CN007</v>
          </cell>
          <cell r="N1456" t="str">
            <v>LCS ISSUED</v>
          </cell>
        </row>
        <row r="1457">
          <cell r="M1457" t="str">
            <v>CN007</v>
          </cell>
          <cell r="N1457" t="str">
            <v>LCS ISSUED</v>
          </cell>
        </row>
        <row r="1458">
          <cell r="M1458" t="str">
            <v>CN007</v>
          </cell>
          <cell r="N1458" t="str">
            <v>LCS ISSUED</v>
          </cell>
        </row>
        <row r="1459">
          <cell r="M1459" t="str">
            <v>CN007</v>
          </cell>
          <cell r="N1459" t="str">
            <v>LCS ISSUED</v>
          </cell>
        </row>
        <row r="1460">
          <cell r="M1460" t="str">
            <v>CN007</v>
          </cell>
          <cell r="N1460" t="str">
            <v>LCS ISSUED</v>
          </cell>
        </row>
        <row r="1461">
          <cell r="M1461" t="str">
            <v>CN007</v>
          </cell>
          <cell r="N1461" t="str">
            <v>LCS ISSUED</v>
          </cell>
        </row>
        <row r="1462">
          <cell r="M1462" t="str">
            <v>CN007</v>
          </cell>
          <cell r="N1462" t="str">
            <v>LCS ISSUED</v>
          </cell>
        </row>
        <row r="1463">
          <cell r="M1463" t="str">
            <v>CN007</v>
          </cell>
          <cell r="N1463" t="str">
            <v>LCS ISSUED</v>
          </cell>
        </row>
        <row r="1464">
          <cell r="M1464" t="str">
            <v>CN007</v>
          </cell>
          <cell r="N1464" t="str">
            <v>LCS ISSUED</v>
          </cell>
        </row>
        <row r="1465">
          <cell r="M1465" t="str">
            <v>CN007</v>
          </cell>
          <cell r="N1465" t="str">
            <v>LCS ISSUED</v>
          </cell>
        </row>
        <row r="1466">
          <cell r="M1466" t="str">
            <v>CN007</v>
          </cell>
          <cell r="N1466" t="str">
            <v>LCS ISSUED</v>
          </cell>
        </row>
        <row r="1467">
          <cell r="M1467" t="str">
            <v>CN007</v>
          </cell>
          <cell r="N1467" t="str">
            <v>LCS ISSUED</v>
          </cell>
        </row>
        <row r="1468">
          <cell r="M1468" t="str">
            <v>CN007</v>
          </cell>
          <cell r="N1468" t="str">
            <v>LCS ISSUED</v>
          </cell>
        </row>
        <row r="1469">
          <cell r="M1469" t="str">
            <v>CN007</v>
          </cell>
          <cell r="N1469" t="str">
            <v>LCS ISSUED</v>
          </cell>
        </row>
        <row r="1470">
          <cell r="M1470" t="str">
            <v>CN007</v>
          </cell>
          <cell r="N1470" t="str">
            <v>LCS ISSUED</v>
          </cell>
        </row>
        <row r="1471">
          <cell r="M1471" t="str">
            <v>CN007</v>
          </cell>
          <cell r="N1471" t="str">
            <v>LCS ISSUED</v>
          </cell>
        </row>
        <row r="1472">
          <cell r="M1472" t="str">
            <v>CN007</v>
          </cell>
          <cell r="N1472" t="str">
            <v>LCS ISSUED</v>
          </cell>
        </row>
        <row r="1473">
          <cell r="M1473" t="str">
            <v>CN007</v>
          </cell>
          <cell r="N1473" t="str">
            <v>LCS ISSUED</v>
          </cell>
        </row>
        <row r="1474">
          <cell r="M1474" t="str">
            <v>CN007</v>
          </cell>
          <cell r="N1474" t="str">
            <v>LCS ISSUED</v>
          </cell>
        </row>
        <row r="1475">
          <cell r="M1475" t="str">
            <v>CN007</v>
          </cell>
          <cell r="N1475" t="str">
            <v>LCS ISSUED</v>
          </cell>
        </row>
        <row r="1476">
          <cell r="M1476" t="str">
            <v>CN007</v>
          </cell>
          <cell r="N1476" t="str">
            <v>LCS ISSUED</v>
          </cell>
        </row>
        <row r="1477">
          <cell r="M1477" t="str">
            <v>CN007</v>
          </cell>
          <cell r="N1477" t="str">
            <v>LCS ISSUED</v>
          </cell>
        </row>
        <row r="1478">
          <cell r="M1478" t="str">
            <v>CN007</v>
          </cell>
          <cell r="N1478" t="str">
            <v>LCS ISSUED</v>
          </cell>
        </row>
        <row r="1479">
          <cell r="M1479" t="str">
            <v>CN007</v>
          </cell>
          <cell r="N1479" t="str">
            <v>LCS ISSUED</v>
          </cell>
        </row>
        <row r="1480">
          <cell r="M1480" t="str">
            <v>CN007</v>
          </cell>
          <cell r="N1480" t="str">
            <v>LCS ISSUED</v>
          </cell>
        </row>
        <row r="1481">
          <cell r="M1481" t="str">
            <v>CN007</v>
          </cell>
          <cell r="N1481" t="str">
            <v>LCS ISSUED</v>
          </cell>
        </row>
        <row r="1482">
          <cell r="M1482" t="str">
            <v>CN007</v>
          </cell>
          <cell r="N1482" t="str">
            <v>LCS ISSUED</v>
          </cell>
        </row>
        <row r="1483">
          <cell r="M1483" t="str">
            <v>CN007</v>
          </cell>
          <cell r="N1483" t="str">
            <v>LCS ISSUED</v>
          </cell>
        </row>
        <row r="1484">
          <cell r="M1484" t="str">
            <v>CN007</v>
          </cell>
          <cell r="N1484" t="str">
            <v>LCS ISSUED</v>
          </cell>
        </row>
        <row r="1485">
          <cell r="M1485" t="str">
            <v>CN007</v>
          </cell>
          <cell r="N1485" t="str">
            <v>LCS ISSUED</v>
          </cell>
        </row>
        <row r="1486">
          <cell r="M1486" t="str">
            <v>CN007</v>
          </cell>
          <cell r="N1486" t="str">
            <v>LCS ISSUED</v>
          </cell>
        </row>
        <row r="1487">
          <cell r="M1487" t="str">
            <v>CN007</v>
          </cell>
          <cell r="N1487" t="str">
            <v>LCS ISSUED</v>
          </cell>
        </row>
        <row r="1488">
          <cell r="M1488" t="str">
            <v>CN007</v>
          </cell>
          <cell r="N1488" t="str">
            <v>LCS ISSUED</v>
          </cell>
        </row>
        <row r="1489">
          <cell r="M1489" t="str">
            <v>CN007</v>
          </cell>
          <cell r="N1489" t="str">
            <v>LCS ISSUED</v>
          </cell>
        </row>
        <row r="1490">
          <cell r="M1490" t="str">
            <v>CN007</v>
          </cell>
          <cell r="N1490" t="str">
            <v>LCS ISSUED</v>
          </cell>
        </row>
        <row r="1491">
          <cell r="M1491" t="str">
            <v>CN007</v>
          </cell>
          <cell r="N1491" t="str">
            <v>LCS ISSUED</v>
          </cell>
        </row>
        <row r="1492">
          <cell r="M1492" t="str">
            <v>CN007</v>
          </cell>
          <cell r="N1492" t="str">
            <v>LCS ISSUED</v>
          </cell>
        </row>
        <row r="1493">
          <cell r="M1493" t="str">
            <v>CN007</v>
          </cell>
          <cell r="N1493" t="str">
            <v>LCS ISSUED</v>
          </cell>
        </row>
        <row r="1494">
          <cell r="M1494" t="str">
            <v>CN007</v>
          </cell>
          <cell r="N1494" t="str">
            <v>LCS ISSUED</v>
          </cell>
        </row>
        <row r="1495">
          <cell r="M1495" t="str">
            <v>CN007</v>
          </cell>
          <cell r="N1495" t="str">
            <v>LCS ISSUED</v>
          </cell>
        </row>
        <row r="1496">
          <cell r="M1496" t="str">
            <v>CN007</v>
          </cell>
          <cell r="N1496" t="str">
            <v>LCS ISSUED</v>
          </cell>
        </row>
        <row r="1497">
          <cell r="M1497" t="str">
            <v>CN007</v>
          </cell>
          <cell r="N1497" t="str">
            <v>LCS ISSUED</v>
          </cell>
        </row>
        <row r="1498">
          <cell r="M1498" t="str">
            <v>CN007</v>
          </cell>
          <cell r="N1498" t="str">
            <v>LCS ISSUED</v>
          </cell>
        </row>
        <row r="1499">
          <cell r="M1499" t="str">
            <v>CN007</v>
          </cell>
          <cell r="N1499" t="str">
            <v>LCS ISSUED</v>
          </cell>
        </row>
        <row r="1500">
          <cell r="M1500" t="str">
            <v>CN007</v>
          </cell>
          <cell r="N1500" t="str">
            <v>LCS ISSUED</v>
          </cell>
        </row>
        <row r="1501">
          <cell r="M1501" t="str">
            <v>CN007</v>
          </cell>
          <cell r="N1501" t="str">
            <v>LCS ISSUED</v>
          </cell>
        </row>
        <row r="1502">
          <cell r="M1502" t="str">
            <v>CN007</v>
          </cell>
          <cell r="N1502" t="str">
            <v>LCS ISSUED</v>
          </cell>
        </row>
        <row r="1503">
          <cell r="M1503" t="str">
            <v>CN007</v>
          </cell>
          <cell r="N1503" t="str">
            <v>LCS ISSUED</v>
          </cell>
        </row>
        <row r="1504">
          <cell r="M1504" t="str">
            <v>CN007</v>
          </cell>
          <cell r="N1504" t="str">
            <v>LCS ISSUED</v>
          </cell>
        </row>
        <row r="1505">
          <cell r="M1505" t="str">
            <v>CN007</v>
          </cell>
          <cell r="N1505" t="str">
            <v>LCS ISSUED</v>
          </cell>
        </row>
        <row r="1506">
          <cell r="M1506" t="str">
            <v>CN007</v>
          </cell>
          <cell r="N1506" t="str">
            <v>LCS ISSUED</v>
          </cell>
        </row>
        <row r="1507">
          <cell r="M1507" t="str">
            <v>CN007</v>
          </cell>
          <cell r="N1507" t="str">
            <v>LCS ISSUED</v>
          </cell>
        </row>
        <row r="1508">
          <cell r="M1508" t="str">
            <v>CN007</v>
          </cell>
          <cell r="N1508" t="str">
            <v>LCS ISSUED</v>
          </cell>
        </row>
        <row r="1509">
          <cell r="M1509" t="str">
            <v>CN007</v>
          </cell>
          <cell r="N1509" t="str">
            <v>LCS ISSUED</v>
          </cell>
        </row>
        <row r="1510">
          <cell r="M1510" t="str">
            <v>CN007</v>
          </cell>
          <cell r="N1510" t="str">
            <v>LCS ISSUED</v>
          </cell>
        </row>
        <row r="1511">
          <cell r="M1511" t="str">
            <v>CN007</v>
          </cell>
          <cell r="N1511" t="str">
            <v>LCS ISSUED</v>
          </cell>
        </row>
        <row r="1512">
          <cell r="M1512" t="str">
            <v>CN007</v>
          </cell>
          <cell r="N1512" t="str">
            <v>LCS ISSUED</v>
          </cell>
        </row>
        <row r="1513">
          <cell r="M1513" t="str">
            <v>CN007</v>
          </cell>
          <cell r="N1513" t="str">
            <v>LCS ISSUED</v>
          </cell>
        </row>
        <row r="1514">
          <cell r="M1514" t="str">
            <v>CN007</v>
          </cell>
          <cell r="N1514" t="str">
            <v>LCS ISSUED</v>
          </cell>
        </row>
        <row r="1515">
          <cell r="M1515" t="str">
            <v>CN007</v>
          </cell>
          <cell r="N1515" t="str">
            <v>LCS ISSUED</v>
          </cell>
        </row>
        <row r="1516">
          <cell r="M1516" t="str">
            <v>CN007</v>
          </cell>
          <cell r="N1516" t="str">
            <v>LCS ISSUED</v>
          </cell>
        </row>
        <row r="1517">
          <cell r="M1517" t="str">
            <v>CN007</v>
          </cell>
          <cell r="N1517" t="str">
            <v>LCS ISSUED</v>
          </cell>
        </row>
        <row r="1518">
          <cell r="M1518" t="str">
            <v>CN007</v>
          </cell>
          <cell r="N1518" t="str">
            <v>LCS ISSUED</v>
          </cell>
        </row>
        <row r="1519">
          <cell r="M1519" t="str">
            <v>CN007</v>
          </cell>
          <cell r="N1519" t="str">
            <v>LCS ISSUED</v>
          </cell>
        </row>
        <row r="1520">
          <cell r="M1520" t="str">
            <v>CN007</v>
          </cell>
          <cell r="N1520" t="str">
            <v>LCS ISSUED</v>
          </cell>
        </row>
        <row r="1521">
          <cell r="M1521" t="str">
            <v>CN007</v>
          </cell>
          <cell r="N1521" t="str">
            <v>LCS ISSUED</v>
          </cell>
        </row>
        <row r="1522">
          <cell r="M1522" t="str">
            <v>CN007</v>
          </cell>
          <cell r="N1522" t="str">
            <v>LCS ISSUED</v>
          </cell>
        </row>
        <row r="1523">
          <cell r="M1523" t="str">
            <v>CN007</v>
          </cell>
          <cell r="N1523" t="str">
            <v>LCS ISSUED</v>
          </cell>
        </row>
        <row r="1524">
          <cell r="M1524" t="str">
            <v>CN007</v>
          </cell>
          <cell r="N1524" t="str">
            <v>LCS ISSUED</v>
          </cell>
        </row>
        <row r="1525">
          <cell r="M1525" t="str">
            <v>CN007</v>
          </cell>
          <cell r="N1525" t="str">
            <v>LCS ISSUED</v>
          </cell>
        </row>
        <row r="1526">
          <cell r="M1526" t="str">
            <v>CN007</v>
          </cell>
          <cell r="N1526" t="str">
            <v>LCS ISSUED</v>
          </cell>
        </row>
        <row r="1527">
          <cell r="M1527" t="str">
            <v>CN007</v>
          </cell>
          <cell r="N1527" t="str">
            <v>LCS ISSUED</v>
          </cell>
        </row>
        <row r="1528">
          <cell r="M1528" t="str">
            <v>CN007</v>
          </cell>
          <cell r="N1528" t="str">
            <v>LCS ISSUED</v>
          </cell>
        </row>
        <row r="1529">
          <cell r="M1529" t="str">
            <v>CN007</v>
          </cell>
          <cell r="N1529" t="str">
            <v>LCS ISSUED</v>
          </cell>
        </row>
        <row r="1530">
          <cell r="M1530" t="str">
            <v>CN007</v>
          </cell>
          <cell r="N1530" t="str">
            <v>LCS ISSUED</v>
          </cell>
        </row>
        <row r="1531">
          <cell r="M1531" t="str">
            <v>CN007</v>
          </cell>
          <cell r="N1531" t="str">
            <v>LCS ISSUED</v>
          </cell>
        </row>
        <row r="1532">
          <cell r="M1532" t="str">
            <v>CN007</v>
          </cell>
          <cell r="N1532" t="str">
            <v>LCS ISSUED</v>
          </cell>
        </row>
        <row r="1533">
          <cell r="M1533" t="str">
            <v>CN007</v>
          </cell>
          <cell r="N1533" t="str">
            <v>LCS ISSUED</v>
          </cell>
        </row>
        <row r="1534">
          <cell r="M1534" t="str">
            <v>CN007</v>
          </cell>
          <cell r="N1534" t="str">
            <v>LCS ISSUED</v>
          </cell>
        </row>
        <row r="1535">
          <cell r="M1535" t="str">
            <v>CN007</v>
          </cell>
          <cell r="N1535" t="str">
            <v>LCS ISSUED</v>
          </cell>
        </row>
        <row r="1536">
          <cell r="M1536" t="str">
            <v>CN007</v>
          </cell>
          <cell r="N1536" t="str">
            <v>LCS ISSUED</v>
          </cell>
        </row>
        <row r="1537">
          <cell r="M1537" t="str">
            <v>CN007</v>
          </cell>
          <cell r="N1537" t="str">
            <v>LCS ISSUED</v>
          </cell>
        </row>
        <row r="1538">
          <cell r="M1538" t="str">
            <v>CN007</v>
          </cell>
          <cell r="N1538" t="str">
            <v>LCS ISSUED</v>
          </cell>
        </row>
        <row r="1539">
          <cell r="M1539" t="str">
            <v>CN007</v>
          </cell>
          <cell r="N1539" t="str">
            <v>LCS ISSUED</v>
          </cell>
        </row>
        <row r="1540">
          <cell r="M1540" t="str">
            <v>CN007</v>
          </cell>
          <cell r="N1540" t="str">
            <v>LCS ISSUED</v>
          </cell>
        </row>
        <row r="1541">
          <cell r="M1541" t="str">
            <v>CN007</v>
          </cell>
          <cell r="N1541" t="str">
            <v>LCS ISSUED</v>
          </cell>
        </row>
        <row r="1542">
          <cell r="M1542" t="str">
            <v>CN007</v>
          </cell>
          <cell r="N1542" t="str">
            <v>LCS ISSUED</v>
          </cell>
        </row>
        <row r="1543">
          <cell r="M1543" t="str">
            <v>CN007</v>
          </cell>
          <cell r="N1543" t="str">
            <v>LCS ISSUED</v>
          </cell>
        </row>
        <row r="1544">
          <cell r="M1544" t="str">
            <v>CN007</v>
          </cell>
          <cell r="N1544" t="str">
            <v>LCS ISSUED</v>
          </cell>
        </row>
        <row r="1545">
          <cell r="M1545" t="str">
            <v>CN007</v>
          </cell>
          <cell r="N1545" t="str">
            <v>LCS ISSUED</v>
          </cell>
        </row>
        <row r="1546">
          <cell r="M1546" t="str">
            <v>CN007</v>
          </cell>
          <cell r="N1546" t="str">
            <v>LCS ISSUED</v>
          </cell>
        </row>
        <row r="1547">
          <cell r="M1547" t="str">
            <v>CN007</v>
          </cell>
          <cell r="N1547" t="str">
            <v>LCS ISSUED</v>
          </cell>
        </row>
        <row r="1548">
          <cell r="M1548" t="str">
            <v>CN007</v>
          </cell>
          <cell r="N1548" t="str">
            <v>LCS ISSUED</v>
          </cell>
        </row>
        <row r="1549">
          <cell r="M1549" t="str">
            <v>CN007</v>
          </cell>
          <cell r="N1549" t="str">
            <v>LCS ISSUED</v>
          </cell>
        </row>
        <row r="1550">
          <cell r="M1550" t="str">
            <v>CN007</v>
          </cell>
          <cell r="N1550" t="str">
            <v>LCS ISSUED</v>
          </cell>
        </row>
        <row r="1551">
          <cell r="M1551" t="str">
            <v>CN007</v>
          </cell>
          <cell r="N1551" t="str">
            <v>LCS ISSUED</v>
          </cell>
        </row>
        <row r="1552">
          <cell r="M1552" t="str">
            <v>CN007</v>
          </cell>
          <cell r="N1552" t="str">
            <v>LCS ISSUED</v>
          </cell>
        </row>
        <row r="1553">
          <cell r="M1553" t="str">
            <v>CN007</v>
          </cell>
          <cell r="N1553" t="str">
            <v>LCS ISSUED</v>
          </cell>
        </row>
        <row r="1554">
          <cell r="M1554" t="str">
            <v>CN007</v>
          </cell>
          <cell r="N1554" t="str">
            <v>LCS ISSUED</v>
          </cell>
        </row>
        <row r="1555">
          <cell r="M1555" t="str">
            <v>CN007</v>
          </cell>
          <cell r="N1555" t="str">
            <v>LCS ISSUED</v>
          </cell>
        </row>
        <row r="1556">
          <cell r="M1556" t="str">
            <v>CN007</v>
          </cell>
          <cell r="N1556" t="str">
            <v>LCS ISSUED</v>
          </cell>
        </row>
        <row r="1557">
          <cell r="M1557" t="str">
            <v>CN007</v>
          </cell>
          <cell r="N1557" t="str">
            <v>LCS ISSUED</v>
          </cell>
        </row>
        <row r="1558">
          <cell r="M1558" t="str">
            <v>CN007</v>
          </cell>
          <cell r="N1558" t="str">
            <v>LCS ISSUED</v>
          </cell>
        </row>
        <row r="1559">
          <cell r="M1559" t="str">
            <v>CN007</v>
          </cell>
          <cell r="N1559" t="str">
            <v>LCS ISSUED</v>
          </cell>
        </row>
        <row r="1560">
          <cell r="M1560" t="str">
            <v>CN007</v>
          </cell>
          <cell r="N1560" t="str">
            <v>LCS ISSUED</v>
          </cell>
        </row>
        <row r="1561">
          <cell r="M1561" t="str">
            <v>CN007</v>
          </cell>
          <cell r="N1561" t="str">
            <v>LCS ISSUED</v>
          </cell>
        </row>
        <row r="1562">
          <cell r="M1562" t="str">
            <v>CN007</v>
          </cell>
          <cell r="N1562" t="str">
            <v>LCS ISSUED</v>
          </cell>
        </row>
        <row r="1563">
          <cell r="M1563" t="str">
            <v>CN007</v>
          </cell>
          <cell r="N1563" t="str">
            <v>LCS ISSUED</v>
          </cell>
        </row>
        <row r="1564">
          <cell r="M1564" t="str">
            <v>CN007</v>
          </cell>
          <cell r="N1564" t="str">
            <v>LCS ISSUED</v>
          </cell>
        </row>
        <row r="1565">
          <cell r="M1565" t="str">
            <v>CN007</v>
          </cell>
          <cell r="N1565" t="str">
            <v>LCS ISSUED</v>
          </cell>
        </row>
        <row r="1566">
          <cell r="M1566" t="str">
            <v>CN007</v>
          </cell>
          <cell r="N1566" t="str">
            <v>LCS ISSUED</v>
          </cell>
        </row>
        <row r="1567">
          <cell r="M1567" t="str">
            <v>CN007</v>
          </cell>
          <cell r="N1567" t="str">
            <v>LCS ISSUED</v>
          </cell>
        </row>
        <row r="1568">
          <cell r="M1568" t="str">
            <v>CN007</v>
          </cell>
          <cell r="N1568" t="str">
            <v>LCS ISSUED</v>
          </cell>
        </row>
        <row r="1569">
          <cell r="M1569" t="str">
            <v>CN007</v>
          </cell>
          <cell r="N1569" t="str">
            <v>LCS ISSUED</v>
          </cell>
        </row>
        <row r="1570">
          <cell r="M1570" t="str">
            <v>CN007</v>
          </cell>
          <cell r="N1570" t="str">
            <v>LCS ISSUED</v>
          </cell>
        </row>
        <row r="1571">
          <cell r="M1571" t="str">
            <v>CN007</v>
          </cell>
          <cell r="N1571" t="str">
            <v>LCS ISSUED</v>
          </cell>
        </row>
        <row r="1572">
          <cell r="M1572" t="str">
            <v>CN007</v>
          </cell>
          <cell r="N1572" t="str">
            <v>LCS ISSUED</v>
          </cell>
        </row>
        <row r="1573">
          <cell r="M1573" t="str">
            <v>CN007</v>
          </cell>
          <cell r="N1573" t="str">
            <v>LCS ISSUED</v>
          </cell>
        </row>
        <row r="1574">
          <cell r="M1574" t="str">
            <v>CN007</v>
          </cell>
          <cell r="N1574" t="str">
            <v>LCS ISSUED</v>
          </cell>
        </row>
        <row r="1575">
          <cell r="M1575" t="str">
            <v>CN007</v>
          </cell>
          <cell r="N1575" t="str">
            <v>LCS ISSUED</v>
          </cell>
        </row>
        <row r="1576">
          <cell r="M1576" t="str">
            <v>CN007</v>
          </cell>
          <cell r="N1576" t="str">
            <v>LCS ISSUED</v>
          </cell>
        </row>
        <row r="1577">
          <cell r="M1577" t="str">
            <v>CN007</v>
          </cell>
          <cell r="N1577" t="str">
            <v>LCS ISSUED</v>
          </cell>
        </row>
        <row r="1578">
          <cell r="M1578" t="str">
            <v>CN007</v>
          </cell>
          <cell r="N1578" t="str">
            <v>LCS ISSUED</v>
          </cell>
        </row>
        <row r="1579">
          <cell r="M1579" t="str">
            <v>CN007</v>
          </cell>
          <cell r="N1579" t="str">
            <v>LCS ISSUED</v>
          </cell>
        </row>
        <row r="1580">
          <cell r="M1580" t="str">
            <v>CN007</v>
          </cell>
          <cell r="N1580" t="str">
            <v>LCS ISSUED</v>
          </cell>
        </row>
        <row r="1581">
          <cell r="M1581" t="str">
            <v>CN007</v>
          </cell>
          <cell r="N1581" t="str">
            <v>LCS ISSUED</v>
          </cell>
        </row>
        <row r="1582">
          <cell r="M1582" t="str">
            <v>CN007</v>
          </cell>
          <cell r="N1582" t="str">
            <v>LCS ISSUED</v>
          </cell>
        </row>
        <row r="1583">
          <cell r="M1583" t="str">
            <v>CN007</v>
          </cell>
          <cell r="N1583" t="str">
            <v>LCS ISSUED</v>
          </cell>
        </row>
        <row r="1584">
          <cell r="M1584" t="str">
            <v>CN007</v>
          </cell>
          <cell r="N1584" t="str">
            <v>LCS ISSUED</v>
          </cell>
        </row>
        <row r="1585">
          <cell r="M1585" t="str">
            <v>CN007</v>
          </cell>
          <cell r="N1585" t="str">
            <v>LCS ISSUED</v>
          </cell>
        </row>
        <row r="1586">
          <cell r="M1586" t="str">
            <v>AN007</v>
          </cell>
          <cell r="N1586" t="str">
            <v>NON PERFORMING - LOANS &amp; ADVANCES</v>
          </cell>
        </row>
        <row r="1587">
          <cell r="M1587" t="str">
            <v>AN007</v>
          </cell>
          <cell r="N1587" t="str">
            <v>NON PERFORMING - LOANS &amp; ADVANCES</v>
          </cell>
        </row>
        <row r="1588">
          <cell r="M1588" t="str">
            <v>AN007</v>
          </cell>
          <cell r="N1588" t="str">
            <v>NON PERFORMING - LOANS &amp; ADVANCES</v>
          </cell>
        </row>
        <row r="1589">
          <cell r="M1589" t="str">
            <v>AN007</v>
          </cell>
          <cell r="N1589" t="str">
            <v>NON PERFORMING - LOANS &amp; ADVANCES</v>
          </cell>
        </row>
        <row r="1590">
          <cell r="M1590" t="str">
            <v>AN007</v>
          </cell>
          <cell r="N1590" t="str">
            <v>NON PERFORMING - LOANS &amp; ADVANCES</v>
          </cell>
        </row>
        <row r="1591">
          <cell r="M1591" t="str">
            <v>AN007</v>
          </cell>
          <cell r="N1591" t="str">
            <v>NON PERFORMING - LOANS &amp; ADVANCES</v>
          </cell>
        </row>
        <row r="1592">
          <cell r="M1592" t="str">
            <v>AN007</v>
          </cell>
          <cell r="N1592" t="str">
            <v>NON PERFORMING - LOANS &amp; ADVANCES</v>
          </cell>
        </row>
        <row r="1593">
          <cell r="M1593" t="str">
            <v>AN007</v>
          </cell>
          <cell r="N1593" t="str">
            <v>NON PERFORMING - LOANS &amp; ADVANCES</v>
          </cell>
        </row>
        <row r="1594">
          <cell r="M1594" t="str">
            <v>AN007</v>
          </cell>
          <cell r="N1594" t="str">
            <v>NON PERFORMING - LOANS &amp; ADVANCES</v>
          </cell>
        </row>
        <row r="1595">
          <cell r="M1595" t="str">
            <v>AN007</v>
          </cell>
          <cell r="N1595" t="str">
            <v>NON PERFORMING - LOANS &amp; ADVANCES</v>
          </cell>
        </row>
        <row r="1596">
          <cell r="M1596" t="str">
            <v>AN007</v>
          </cell>
          <cell r="N1596" t="str">
            <v>NON PERFORMING - LOANS &amp; ADVANCES</v>
          </cell>
        </row>
        <row r="1597">
          <cell r="M1597" t="str">
            <v>AI003</v>
          </cell>
          <cell r="N1597" t="str">
            <v>OVERDRAFT - CUSTOMER</v>
          </cell>
        </row>
        <row r="1598">
          <cell r="M1598" t="str">
            <v>AI003</v>
          </cell>
          <cell r="N1598" t="str">
            <v>OVERDRAFT - CUSTOMER</v>
          </cell>
        </row>
        <row r="1599">
          <cell r="M1599" t="str">
            <v>AI003</v>
          </cell>
          <cell r="N1599" t="str">
            <v>OVERDRAFT - CUSTOMER</v>
          </cell>
        </row>
        <row r="1600">
          <cell r="M1600" t="str">
            <v>AI003</v>
          </cell>
          <cell r="N1600" t="str">
            <v>OVERDRAFT - CUSTOMER</v>
          </cell>
        </row>
        <row r="1601">
          <cell r="M1601" t="str">
            <v>AI003</v>
          </cell>
          <cell r="N1601" t="str">
            <v>OVERDRAFT - CUSTOMER</v>
          </cell>
        </row>
        <row r="1602">
          <cell r="M1602" t="str">
            <v>AI003</v>
          </cell>
          <cell r="N1602" t="str">
            <v>OVERDRAFT - CUSTOMER</v>
          </cell>
        </row>
        <row r="1603">
          <cell r="M1603" t="str">
            <v>AI003</v>
          </cell>
          <cell r="N1603" t="str">
            <v>OVERDRAFT - CUSTOMER</v>
          </cell>
        </row>
        <row r="1604">
          <cell r="M1604" t="str">
            <v>AI003</v>
          </cell>
          <cell r="N1604" t="str">
            <v>OVERDRAFT - CUSTOMER</v>
          </cell>
        </row>
        <row r="1605">
          <cell r="M1605" t="str">
            <v>AI003</v>
          </cell>
          <cell r="N1605" t="str">
            <v>OVERDRAFT - CUSTOMER</v>
          </cell>
        </row>
        <row r="1606">
          <cell r="M1606" t="str">
            <v>AI003</v>
          </cell>
          <cell r="N1606" t="str">
            <v>OVERDRAFT - CUSTOMER</v>
          </cell>
        </row>
        <row r="1607">
          <cell r="M1607" t="str">
            <v>AI003</v>
          </cell>
          <cell r="N1607" t="str">
            <v>OVERDRAFT - CUSTOMER</v>
          </cell>
        </row>
        <row r="1608">
          <cell r="M1608" t="str">
            <v>AI003</v>
          </cell>
          <cell r="N1608" t="str">
            <v>OVERDRAFT - CUSTOMER</v>
          </cell>
        </row>
        <row r="1609">
          <cell r="M1609" t="str">
            <v>AI003</v>
          </cell>
          <cell r="N1609" t="str">
            <v>OVERDRAFT - CUSTOMER</v>
          </cell>
        </row>
        <row r="1610">
          <cell r="M1610" t="str">
            <v>AI003</v>
          </cell>
          <cell r="N1610" t="str">
            <v>OVERDRAFT - CUSTOMER</v>
          </cell>
        </row>
        <row r="1611">
          <cell r="M1611" t="str">
            <v>AI003</v>
          </cell>
          <cell r="N1611" t="str">
            <v>OVERDRAFT - CUSTOMER</v>
          </cell>
        </row>
        <row r="1612">
          <cell r="M1612" t="str">
            <v>AI003</v>
          </cell>
          <cell r="N1612" t="str">
            <v>OVERDRAFT - CUSTOMER</v>
          </cell>
        </row>
        <row r="1613">
          <cell r="M1613" t="str">
            <v>AI003</v>
          </cell>
          <cell r="N1613" t="str">
            <v>OVERDRAFT - CUSTOMER</v>
          </cell>
        </row>
        <row r="1614">
          <cell r="M1614" t="str">
            <v>AI003</v>
          </cell>
          <cell r="N1614" t="str">
            <v>OVERDRAFT - CUSTOMER</v>
          </cell>
        </row>
        <row r="1615">
          <cell r="M1615" t="str">
            <v>AI003</v>
          </cell>
          <cell r="N1615" t="str">
            <v>OVERDRAFT - CUSTOMER</v>
          </cell>
        </row>
        <row r="1616">
          <cell r="M1616" t="str">
            <v>AI003</v>
          </cell>
          <cell r="N1616" t="str">
            <v>OVERDRAFT - CUSTOMER</v>
          </cell>
        </row>
        <row r="1617">
          <cell r="M1617" t="str">
            <v>AI003</v>
          </cell>
          <cell r="N1617" t="str">
            <v>OVERDRAFT - CUSTOMER</v>
          </cell>
        </row>
        <row r="1618">
          <cell r="M1618" t="str">
            <v>AI003</v>
          </cell>
          <cell r="N1618" t="str">
            <v>OVERDRAFT - CUSTOMER</v>
          </cell>
        </row>
        <row r="1619">
          <cell r="M1619" t="str">
            <v>AI003</v>
          </cell>
          <cell r="N1619" t="str">
            <v>OVERDRAFT - CUSTOMER</v>
          </cell>
        </row>
        <row r="1620">
          <cell r="M1620" t="str">
            <v>AI003</v>
          </cell>
          <cell r="N1620" t="str">
            <v>OVERDRAFT - CUSTOMER</v>
          </cell>
        </row>
        <row r="1621">
          <cell r="M1621" t="str">
            <v>AI003</v>
          </cell>
          <cell r="N1621" t="str">
            <v>OVERDRAFT - CUSTOMER</v>
          </cell>
        </row>
        <row r="1622">
          <cell r="M1622" t="str">
            <v>AI003</v>
          </cell>
          <cell r="N1622" t="str">
            <v>OVERDRAFT - CUSTOMER</v>
          </cell>
        </row>
        <row r="1623">
          <cell r="M1623" t="str">
            <v>AI003</v>
          </cell>
          <cell r="N1623" t="str">
            <v>OVERDRAFT - CUSTOMER</v>
          </cell>
        </row>
        <row r="1624">
          <cell r="M1624" t="str">
            <v>AI003</v>
          </cell>
          <cell r="N1624" t="str">
            <v>OVERDRAFT - CUSTOMER</v>
          </cell>
        </row>
        <row r="1625">
          <cell r="M1625" t="str">
            <v>AI003</v>
          </cell>
          <cell r="N1625" t="str">
            <v>OVERDRAFT - CUSTOMER</v>
          </cell>
        </row>
        <row r="1626">
          <cell r="M1626" t="str">
            <v>AI003</v>
          </cell>
          <cell r="N1626" t="str">
            <v>OVERDRAFT - CUSTOMER</v>
          </cell>
        </row>
        <row r="1627">
          <cell r="M1627" t="str">
            <v>AI003</v>
          </cell>
          <cell r="N1627" t="str">
            <v>OVERDRAFT - CUSTOMER</v>
          </cell>
        </row>
        <row r="1628">
          <cell r="M1628" t="str">
            <v>AI003</v>
          </cell>
          <cell r="N1628" t="str">
            <v>OVERDRAFT - CUSTOMER</v>
          </cell>
        </row>
        <row r="1629">
          <cell r="M1629" t="str">
            <v>AI003</v>
          </cell>
          <cell r="N1629" t="str">
            <v>OVERDRAFT - CUSTOMER</v>
          </cell>
        </row>
        <row r="1630">
          <cell r="M1630" t="str">
            <v>AI003</v>
          </cell>
          <cell r="N1630" t="str">
            <v>OVERDRAFT - CUSTOMER</v>
          </cell>
        </row>
        <row r="1631">
          <cell r="M1631" t="str">
            <v>AI003</v>
          </cell>
          <cell r="N1631" t="str">
            <v>OVERDRAFT - CUSTOMER</v>
          </cell>
        </row>
        <row r="1632">
          <cell r="M1632" t="str">
            <v>AI003</v>
          </cell>
          <cell r="N1632" t="str">
            <v>OVERDRAFT - CUSTOMER</v>
          </cell>
        </row>
        <row r="1633">
          <cell r="M1633" t="str">
            <v>AI003</v>
          </cell>
          <cell r="N1633" t="str">
            <v>OVERDRAFT - CUSTOMER</v>
          </cell>
        </row>
        <row r="1634">
          <cell r="M1634" t="str">
            <v>AI003</v>
          </cell>
          <cell r="N1634" t="str">
            <v>OVERDRAFT - CUSTOMER</v>
          </cell>
        </row>
        <row r="1635">
          <cell r="M1635" t="str">
            <v>AI003</v>
          </cell>
          <cell r="N1635" t="str">
            <v>OVERDRAFT - CUSTOMER</v>
          </cell>
        </row>
        <row r="1636">
          <cell r="M1636" t="str">
            <v>AI003</v>
          </cell>
          <cell r="N1636" t="str">
            <v>OVERDRAFT - CUSTOMER</v>
          </cell>
        </row>
        <row r="1637">
          <cell r="M1637" t="str">
            <v>AI003</v>
          </cell>
          <cell r="N1637" t="str">
            <v>OVERDRAFT - CUSTOMER</v>
          </cell>
        </row>
        <row r="1638">
          <cell r="M1638" t="str">
            <v>AI003</v>
          </cell>
          <cell r="N1638" t="str">
            <v>OVERDRAFT - CUSTOMER</v>
          </cell>
        </row>
        <row r="1639">
          <cell r="M1639" t="str">
            <v>AI003</v>
          </cell>
          <cell r="N1639" t="str">
            <v>OVERDRAFT - CUSTOMER</v>
          </cell>
        </row>
        <row r="1640">
          <cell r="M1640" t="str">
            <v>AI003</v>
          </cell>
          <cell r="N1640" t="str">
            <v>OVERDRAFT - CUSTOMER</v>
          </cell>
        </row>
        <row r="1641">
          <cell r="M1641" t="str">
            <v>AI003</v>
          </cell>
          <cell r="N1641" t="str">
            <v>OVERDRAFT - CUSTOMER</v>
          </cell>
        </row>
        <row r="1642">
          <cell r="M1642" t="str">
            <v>AI003</v>
          </cell>
          <cell r="N1642" t="str">
            <v>OVERDRAFT - CUSTOMER</v>
          </cell>
        </row>
        <row r="1643">
          <cell r="M1643" t="str">
            <v>AI003</v>
          </cell>
          <cell r="N1643" t="str">
            <v>OVERDRAFT - CUSTOMER</v>
          </cell>
        </row>
        <row r="1644">
          <cell r="M1644" t="str">
            <v>AI003</v>
          </cell>
          <cell r="N1644" t="str">
            <v>OVERDRAFT - CUSTOMER</v>
          </cell>
        </row>
        <row r="1645">
          <cell r="M1645" t="str">
            <v>AI003</v>
          </cell>
          <cell r="N1645" t="str">
            <v>OVERDRAFT - CUSTOMER</v>
          </cell>
        </row>
        <row r="1646">
          <cell r="M1646" t="str">
            <v>AI003</v>
          </cell>
          <cell r="N1646" t="str">
            <v>OVERDRAFT - CUSTOMER</v>
          </cell>
        </row>
        <row r="1647">
          <cell r="M1647" t="str">
            <v>AI003</v>
          </cell>
          <cell r="N1647" t="str">
            <v>OVERDRAFT - CUSTOMER</v>
          </cell>
        </row>
        <row r="1648">
          <cell r="M1648" t="str">
            <v>AI003</v>
          </cell>
          <cell r="N1648" t="str">
            <v>OVERDRAFT - CUSTOMER</v>
          </cell>
        </row>
        <row r="1649">
          <cell r="M1649" t="str">
            <v>AI003</v>
          </cell>
          <cell r="N1649" t="str">
            <v>OVERDRAFT - CUSTOMER</v>
          </cell>
        </row>
        <row r="1650">
          <cell r="M1650" t="str">
            <v>AI003</v>
          </cell>
          <cell r="N1650" t="str">
            <v>OVERDRAFT - CUSTOMER</v>
          </cell>
        </row>
        <row r="1651">
          <cell r="M1651" t="str">
            <v>AI003</v>
          </cell>
          <cell r="N1651" t="str">
            <v>OVERDRAFT - CUSTOMER</v>
          </cell>
        </row>
        <row r="1652">
          <cell r="M1652" t="str">
            <v>AI003</v>
          </cell>
          <cell r="N1652" t="str">
            <v>OVERDRAFT - CUSTOMER</v>
          </cell>
        </row>
        <row r="1653">
          <cell r="M1653" t="str">
            <v>AI003</v>
          </cell>
          <cell r="N1653" t="str">
            <v>OVERDRAFT - CUSTOMER</v>
          </cell>
        </row>
        <row r="1654">
          <cell r="M1654" t="str">
            <v>AI003</v>
          </cell>
          <cell r="N1654" t="str">
            <v>OVERDRAFT - CUSTOMER</v>
          </cell>
        </row>
        <row r="1655">
          <cell r="M1655" t="str">
            <v>AI003</v>
          </cell>
          <cell r="N1655" t="str">
            <v>OVERDRAFT - CUSTOMER</v>
          </cell>
        </row>
        <row r="1656">
          <cell r="M1656" t="str">
            <v>AI003</v>
          </cell>
          <cell r="N1656" t="str">
            <v>OVERDRAFT - CUSTOMER</v>
          </cell>
        </row>
        <row r="1657">
          <cell r="M1657" t="str">
            <v>AI003</v>
          </cell>
          <cell r="N1657" t="str">
            <v>OVERDRAFT - CUSTOMER</v>
          </cell>
        </row>
        <row r="1658">
          <cell r="M1658" t="str">
            <v>AI003</v>
          </cell>
          <cell r="N1658" t="str">
            <v>OVERDRAFT - CUSTOMER</v>
          </cell>
        </row>
        <row r="1659">
          <cell r="M1659" t="str">
            <v>AI003</v>
          </cell>
          <cell r="N1659" t="str">
            <v>OVERDRAFT - CUSTOMER</v>
          </cell>
        </row>
        <row r="1660">
          <cell r="M1660" t="str">
            <v>AI003</v>
          </cell>
          <cell r="N1660" t="str">
            <v>OVERDRAFT - CUSTOMER</v>
          </cell>
        </row>
        <row r="1661">
          <cell r="M1661" t="str">
            <v>AI003</v>
          </cell>
          <cell r="N1661" t="str">
            <v>OVERDRAFT - CUSTOMER</v>
          </cell>
        </row>
        <row r="1662">
          <cell r="M1662" t="str">
            <v>AI003</v>
          </cell>
          <cell r="N1662" t="str">
            <v>OVERDRAFT - CUSTOMER</v>
          </cell>
        </row>
        <row r="1663">
          <cell r="M1663" t="str">
            <v>AI003</v>
          </cell>
          <cell r="N1663" t="str">
            <v>OVERDRAFT - CUSTOMER</v>
          </cell>
        </row>
        <row r="1664">
          <cell r="M1664" t="str">
            <v>AI003</v>
          </cell>
          <cell r="N1664" t="str">
            <v>OVERDRAFT - CUSTOMER</v>
          </cell>
        </row>
        <row r="1665">
          <cell r="M1665" t="str">
            <v>AI003</v>
          </cell>
          <cell r="N1665" t="str">
            <v>OVERDRAFT - CUSTOMER</v>
          </cell>
        </row>
        <row r="1666">
          <cell r="M1666" t="str">
            <v>AI003</v>
          </cell>
          <cell r="N1666" t="str">
            <v>OVERDRAFT - CUSTOMER</v>
          </cell>
        </row>
        <row r="1667">
          <cell r="M1667" t="str">
            <v>AI003</v>
          </cell>
          <cell r="N1667" t="str">
            <v>OVERDRAFT - CUSTOMER</v>
          </cell>
        </row>
        <row r="1668">
          <cell r="M1668" t="str">
            <v>AI003</v>
          </cell>
          <cell r="N1668" t="str">
            <v>OVERDRAFT - CUSTOMER</v>
          </cell>
        </row>
        <row r="1669">
          <cell r="M1669" t="str">
            <v>AI003</v>
          </cell>
          <cell r="N1669" t="str">
            <v>OVERDRAFT - CUSTOMER</v>
          </cell>
        </row>
        <row r="1670">
          <cell r="M1670" t="str">
            <v>AI003</v>
          </cell>
          <cell r="N1670" t="str">
            <v>OVERDRAFT - CUSTOMER</v>
          </cell>
        </row>
        <row r="1671">
          <cell r="M1671" t="str">
            <v>AI003</v>
          </cell>
          <cell r="N1671" t="str">
            <v>OVERDRAFT - CUSTOMER</v>
          </cell>
        </row>
        <row r="1672">
          <cell r="M1672" t="str">
            <v>AI003</v>
          </cell>
          <cell r="N1672" t="str">
            <v>OVERDRAFT - CUSTOMER</v>
          </cell>
        </row>
        <row r="1673">
          <cell r="M1673" t="str">
            <v>AI003</v>
          </cell>
          <cell r="N1673" t="str">
            <v>OVERDRAFT - CUSTOMER</v>
          </cell>
        </row>
        <row r="1674">
          <cell r="M1674" t="str">
            <v>AI003</v>
          </cell>
          <cell r="N1674" t="str">
            <v>OVERDRAFT - CUSTOMER</v>
          </cell>
        </row>
        <row r="1675">
          <cell r="M1675" t="str">
            <v>AI003</v>
          </cell>
          <cell r="N1675" t="str">
            <v>OVERDRAFT - CUSTOMER</v>
          </cell>
        </row>
        <row r="1676">
          <cell r="M1676" t="str">
            <v>AI003</v>
          </cell>
          <cell r="N1676" t="str">
            <v>OVERDRAFT - CUSTOMER</v>
          </cell>
        </row>
        <row r="1677">
          <cell r="M1677" t="str">
            <v>AI003</v>
          </cell>
          <cell r="N1677" t="str">
            <v>OVERDRAFT - CUSTOMER</v>
          </cell>
        </row>
        <row r="1678">
          <cell r="M1678" t="str">
            <v>AI003</v>
          </cell>
          <cell r="N1678" t="str">
            <v>OVERDRAFT - CUSTOMER</v>
          </cell>
        </row>
        <row r="1679">
          <cell r="M1679" t="str">
            <v>AI003</v>
          </cell>
          <cell r="N1679" t="str">
            <v>OVERDRAFT - CUSTOMER</v>
          </cell>
        </row>
        <row r="1680">
          <cell r="M1680" t="str">
            <v>AI003</v>
          </cell>
          <cell r="N1680" t="str">
            <v>OVERDRAFT - CUSTOMER</v>
          </cell>
        </row>
        <row r="1681">
          <cell r="M1681" t="str">
            <v>AI003</v>
          </cell>
          <cell r="N1681" t="str">
            <v>OVERDRAFT - CUSTOMER</v>
          </cell>
        </row>
        <row r="1682">
          <cell r="M1682" t="str">
            <v>AI003</v>
          </cell>
          <cell r="N1682" t="str">
            <v>OVERDRAFT - CUSTOMER</v>
          </cell>
        </row>
        <row r="1683">
          <cell r="M1683" t="str">
            <v>AI003</v>
          </cell>
          <cell r="N1683" t="str">
            <v>OVERDRAFT - CUSTOMER</v>
          </cell>
        </row>
        <row r="1684">
          <cell r="M1684" t="str">
            <v>AI003</v>
          </cell>
          <cell r="N1684" t="str">
            <v>OVERDRAFT - CUSTOMER</v>
          </cell>
        </row>
        <row r="1685">
          <cell r="M1685" t="str">
            <v>AI003</v>
          </cell>
          <cell r="N1685" t="str">
            <v>OVERDRAFT - CUSTOMER</v>
          </cell>
        </row>
        <row r="1686">
          <cell r="M1686" t="str">
            <v>AI003</v>
          </cell>
          <cell r="N1686" t="str">
            <v>OVERDRAFT - CUSTOMER</v>
          </cell>
        </row>
        <row r="1687">
          <cell r="M1687" t="str">
            <v>AI003</v>
          </cell>
          <cell r="N1687" t="str">
            <v>OVERDRAFT - CUSTOMER</v>
          </cell>
        </row>
        <row r="1688">
          <cell r="M1688" t="str">
            <v>AI003</v>
          </cell>
          <cell r="N1688" t="str">
            <v>OVERDRAFT - CUSTOMER</v>
          </cell>
        </row>
        <row r="1689">
          <cell r="M1689" t="str">
            <v>AI003</v>
          </cell>
          <cell r="N1689" t="str">
            <v>OVERDRAFT - CUSTOMER</v>
          </cell>
        </row>
        <row r="1690">
          <cell r="M1690" t="str">
            <v>AI003</v>
          </cell>
          <cell r="N1690" t="str">
            <v>OVERDRAFT - CUSTOMER</v>
          </cell>
        </row>
        <row r="1691">
          <cell r="M1691" t="str">
            <v>AI003</v>
          </cell>
          <cell r="N1691" t="str">
            <v>OVERDRAFT - CUSTOMER</v>
          </cell>
        </row>
        <row r="1692">
          <cell r="M1692" t="str">
            <v>AI003</v>
          </cell>
          <cell r="N1692" t="str">
            <v>OVERDRAFT - CUSTOMER</v>
          </cell>
        </row>
        <row r="1693">
          <cell r="M1693" t="str">
            <v>AI003</v>
          </cell>
          <cell r="N1693" t="str">
            <v>OVERDRAFT - CUSTOMER</v>
          </cell>
        </row>
        <row r="1694">
          <cell r="M1694" t="str">
            <v>AI003</v>
          </cell>
          <cell r="N1694" t="str">
            <v>OVERDRAFT - CUSTOMER</v>
          </cell>
        </row>
        <row r="1695">
          <cell r="M1695" t="str">
            <v>AI003</v>
          </cell>
          <cell r="N1695" t="str">
            <v>OVERDRAFT - CUSTOMER</v>
          </cell>
        </row>
        <row r="1696">
          <cell r="M1696" t="str">
            <v>AI003</v>
          </cell>
          <cell r="N1696" t="str">
            <v>OVERDRAFT - CUSTOMER</v>
          </cell>
        </row>
        <row r="1697">
          <cell r="M1697" t="str">
            <v>AI003</v>
          </cell>
          <cell r="N1697" t="str">
            <v>OVERDRAFT - CUSTOMER</v>
          </cell>
        </row>
        <row r="1698">
          <cell r="M1698" t="str">
            <v>AI003</v>
          </cell>
          <cell r="N1698" t="str">
            <v>OVERDRAFT - CUSTOMER</v>
          </cell>
        </row>
        <row r="1699">
          <cell r="M1699" t="str">
            <v>AI003</v>
          </cell>
          <cell r="N1699" t="str">
            <v>OVERDRAFT - CUSTOMER</v>
          </cell>
        </row>
        <row r="1700">
          <cell r="M1700" t="str">
            <v>AI003</v>
          </cell>
          <cell r="N1700" t="str">
            <v>OVERDRAFT - CUSTOMER</v>
          </cell>
        </row>
        <row r="1701">
          <cell r="M1701" t="str">
            <v>AI003</v>
          </cell>
          <cell r="N1701" t="str">
            <v>OVERDRAFT - CUSTOMER</v>
          </cell>
        </row>
        <row r="1702">
          <cell r="M1702" t="str">
            <v>AI003</v>
          </cell>
          <cell r="N1702" t="str">
            <v>OVERDRAFT - CUSTOMER</v>
          </cell>
        </row>
        <row r="1703">
          <cell r="M1703" t="str">
            <v>AI003</v>
          </cell>
          <cell r="N1703" t="str">
            <v>OVERDRAFT - CUSTOMER</v>
          </cell>
        </row>
        <row r="1704">
          <cell r="M1704" t="str">
            <v>AI003</v>
          </cell>
          <cell r="N1704" t="str">
            <v>OVERDRAFT - CUSTOMER</v>
          </cell>
        </row>
        <row r="1705">
          <cell r="M1705" t="str">
            <v>AI003</v>
          </cell>
          <cell r="N1705" t="str">
            <v>OVERDRAFT - CUSTOMER</v>
          </cell>
        </row>
        <row r="1706">
          <cell r="M1706" t="str">
            <v>AI003</v>
          </cell>
          <cell r="N1706" t="str">
            <v>OVERDRAFT - CUSTOMER</v>
          </cell>
        </row>
        <row r="1707">
          <cell r="M1707" t="str">
            <v>AI003</v>
          </cell>
          <cell r="N1707" t="str">
            <v>OVERDRAFT - CUSTOMER</v>
          </cell>
        </row>
        <row r="1708">
          <cell r="M1708" t="str">
            <v>AI003</v>
          </cell>
          <cell r="N1708" t="str">
            <v>OVERDRAFT - CUSTOMER</v>
          </cell>
        </row>
        <row r="1709">
          <cell r="M1709" t="str">
            <v>AI003</v>
          </cell>
          <cell r="N1709" t="str">
            <v>OVERDRAFT - CUSTOMER</v>
          </cell>
        </row>
        <row r="1710">
          <cell r="M1710" t="str">
            <v>AI003</v>
          </cell>
          <cell r="N1710" t="str">
            <v>OVERDRAFT - CUSTOMER</v>
          </cell>
        </row>
        <row r="1711">
          <cell r="M1711" t="str">
            <v>AI003</v>
          </cell>
          <cell r="N1711" t="str">
            <v>OVERDRAFT - CUSTOMER</v>
          </cell>
        </row>
        <row r="1712">
          <cell r="M1712" t="str">
            <v>AI003</v>
          </cell>
          <cell r="N1712" t="str">
            <v>OVERDRAFT - CUSTOMER</v>
          </cell>
        </row>
        <row r="1713">
          <cell r="M1713" t="str">
            <v>AI003</v>
          </cell>
          <cell r="N1713" t="str">
            <v>OVERDRAFT - CUSTOMER</v>
          </cell>
        </row>
        <row r="1714">
          <cell r="M1714" t="str">
            <v>AI003</v>
          </cell>
          <cell r="N1714" t="str">
            <v>OVERDRAFT - CUSTOMER</v>
          </cell>
        </row>
        <row r="1715">
          <cell r="M1715" t="str">
            <v>AI003</v>
          </cell>
          <cell r="N1715" t="str">
            <v>OVERDRAFT - CUSTOMER</v>
          </cell>
        </row>
        <row r="1716">
          <cell r="M1716" t="str">
            <v>AI003</v>
          </cell>
          <cell r="N1716" t="str">
            <v>OVERDRAFT - CUSTOMER</v>
          </cell>
        </row>
        <row r="1717">
          <cell r="M1717" t="str">
            <v>AI003</v>
          </cell>
          <cell r="N1717" t="str">
            <v>OVERDRAFT - CUSTOMER</v>
          </cell>
        </row>
        <row r="1718">
          <cell r="M1718" t="str">
            <v>AI003</v>
          </cell>
          <cell r="N1718" t="str">
            <v>OVERDRAFT - CUSTOMER</v>
          </cell>
        </row>
        <row r="1719">
          <cell r="M1719" t="str">
            <v>AI003</v>
          </cell>
          <cell r="N1719" t="str">
            <v>OVERDRAFT - CUSTOMER</v>
          </cell>
        </row>
        <row r="1720">
          <cell r="M1720" t="str">
            <v>AI003</v>
          </cell>
          <cell r="N1720" t="str">
            <v>OVERDRAFT - CUSTOMER</v>
          </cell>
        </row>
        <row r="1721">
          <cell r="M1721" t="str">
            <v>AI003</v>
          </cell>
          <cell r="N1721" t="str">
            <v>OVERDRAFT - CUSTOMER</v>
          </cell>
        </row>
        <row r="1722">
          <cell r="M1722" t="str">
            <v>AI003</v>
          </cell>
          <cell r="N1722" t="str">
            <v>OVERDRAFT - CUSTOMER</v>
          </cell>
        </row>
        <row r="1723">
          <cell r="M1723" t="str">
            <v>AI003</v>
          </cell>
          <cell r="N1723" t="str">
            <v>OVERDRAFT - CUSTOMER</v>
          </cell>
        </row>
        <row r="1724">
          <cell r="M1724" t="str">
            <v>AI003</v>
          </cell>
          <cell r="N1724" t="str">
            <v>OVERDRAFT - CUSTOMER</v>
          </cell>
        </row>
        <row r="1725">
          <cell r="M1725" t="str">
            <v>AI003</v>
          </cell>
          <cell r="N1725" t="str">
            <v>OVERDRAFT - CUSTOMER</v>
          </cell>
        </row>
        <row r="1726">
          <cell r="M1726" t="str">
            <v>AI003</v>
          </cell>
          <cell r="N1726" t="str">
            <v>OVERDRAFT - CUSTOMER</v>
          </cell>
        </row>
        <row r="1727">
          <cell r="M1727" t="str">
            <v>AI003</v>
          </cell>
          <cell r="N1727" t="str">
            <v>OVERDRAFT - CUSTOMER</v>
          </cell>
        </row>
        <row r="1728">
          <cell r="M1728" t="str">
            <v>AI003</v>
          </cell>
          <cell r="N1728" t="str">
            <v>OVERDRAFT - CUSTOMER</v>
          </cell>
        </row>
        <row r="1729">
          <cell r="M1729" t="str">
            <v>AI003</v>
          </cell>
          <cell r="N1729" t="str">
            <v>OVERDRAFT - CUSTOMER</v>
          </cell>
        </row>
        <row r="1730">
          <cell r="M1730" t="str">
            <v>AI003</v>
          </cell>
          <cell r="N1730" t="str">
            <v>OVERDRAFT - CUSTOMER</v>
          </cell>
        </row>
        <row r="1731">
          <cell r="M1731" t="str">
            <v>AI003</v>
          </cell>
          <cell r="N1731" t="str">
            <v>OVERDRAFT - CUSTOMER</v>
          </cell>
        </row>
        <row r="1732">
          <cell r="M1732" t="str">
            <v>AI003</v>
          </cell>
          <cell r="N1732" t="str">
            <v>OVERDRAFT - CUSTOMER</v>
          </cell>
        </row>
        <row r="1733">
          <cell r="M1733" t="str">
            <v>AI003</v>
          </cell>
          <cell r="N1733" t="str">
            <v>OVERDRAFT - CUSTOMER</v>
          </cell>
        </row>
        <row r="1734">
          <cell r="M1734" t="str">
            <v>AI003</v>
          </cell>
          <cell r="N1734" t="str">
            <v>OVERDRAFT - CUSTOMER</v>
          </cell>
        </row>
        <row r="1735">
          <cell r="M1735" t="str">
            <v>AI003</v>
          </cell>
          <cell r="N1735" t="str">
            <v>OVERDRAFT - CUSTOMER</v>
          </cell>
        </row>
        <row r="1736">
          <cell r="M1736" t="str">
            <v>AI003</v>
          </cell>
          <cell r="N1736" t="str">
            <v>OVERDRAFT - CUSTOMER</v>
          </cell>
        </row>
        <row r="1737">
          <cell r="M1737" t="str">
            <v>AI003</v>
          </cell>
          <cell r="N1737" t="str">
            <v>OVERDRAFT - CUSTOMER</v>
          </cell>
        </row>
        <row r="1738">
          <cell r="M1738" t="str">
            <v>AI003</v>
          </cell>
          <cell r="N1738" t="str">
            <v>OVERDRAFT - CUSTOMER</v>
          </cell>
        </row>
        <row r="1739">
          <cell r="M1739" t="str">
            <v>AI003</v>
          </cell>
          <cell r="N1739" t="str">
            <v>OVERDRAFT - CUSTOMER</v>
          </cell>
        </row>
        <row r="1740">
          <cell r="M1740" t="str">
            <v>AI003</v>
          </cell>
          <cell r="N1740" t="str">
            <v>OVERDRAFT - CUSTOMER</v>
          </cell>
        </row>
        <row r="1741">
          <cell r="M1741" t="str">
            <v>AI003</v>
          </cell>
          <cell r="N1741" t="str">
            <v>OVERDRAFT - CUSTOMER</v>
          </cell>
        </row>
        <row r="1742">
          <cell r="M1742" t="str">
            <v>AI003</v>
          </cell>
          <cell r="N1742" t="str">
            <v>OVERDRAFT - CUSTOMER</v>
          </cell>
        </row>
        <row r="1743">
          <cell r="M1743" t="str">
            <v>AI003</v>
          </cell>
          <cell r="N1743" t="str">
            <v>OVERDRAFT - CUSTOMER</v>
          </cell>
        </row>
        <row r="1744">
          <cell r="M1744" t="str">
            <v>AI003</v>
          </cell>
          <cell r="N1744" t="str">
            <v>OVERDRAFT - CUSTOMER</v>
          </cell>
        </row>
        <row r="1745">
          <cell r="M1745" t="str">
            <v>AI003</v>
          </cell>
          <cell r="N1745" t="str">
            <v>OVERDRAFT - CUSTOMER</v>
          </cell>
        </row>
        <row r="1746">
          <cell r="M1746" t="str">
            <v>AI003</v>
          </cell>
          <cell r="N1746" t="str">
            <v>OVERDRAFT - CUSTOMER</v>
          </cell>
        </row>
        <row r="1747">
          <cell r="M1747" t="str">
            <v>AI003</v>
          </cell>
          <cell r="N1747" t="str">
            <v>OVERDRAFT - CUSTOMER</v>
          </cell>
        </row>
        <row r="1748">
          <cell r="M1748" t="str">
            <v>AI003</v>
          </cell>
          <cell r="N1748" t="str">
            <v>OVERDRAFT - CUSTOMER</v>
          </cell>
        </row>
        <row r="1749">
          <cell r="M1749" t="str">
            <v>AI003</v>
          </cell>
          <cell r="N1749" t="str">
            <v>OVERDRAFT - CUSTOMER</v>
          </cell>
        </row>
        <row r="1750">
          <cell r="M1750" t="str">
            <v>AI003</v>
          </cell>
          <cell r="N1750" t="str">
            <v>OVERDRAFT - CUSTOMER</v>
          </cell>
        </row>
        <row r="1751">
          <cell r="M1751" t="str">
            <v>AI003</v>
          </cell>
          <cell r="N1751" t="str">
            <v>OVERDRAFT - CUSTOMER</v>
          </cell>
        </row>
        <row r="1752">
          <cell r="M1752" t="str">
            <v>AI003</v>
          </cell>
          <cell r="N1752" t="str">
            <v>OVERDRAFT - CUSTOMER</v>
          </cell>
        </row>
        <row r="1753">
          <cell r="M1753" t="str">
            <v>AI003</v>
          </cell>
          <cell r="N1753" t="str">
            <v>OVERDRAFT - CUSTOMER</v>
          </cell>
        </row>
        <row r="1754">
          <cell r="M1754" t="str">
            <v>AI003</v>
          </cell>
          <cell r="N1754" t="str">
            <v>OVERDRAFT - CUSTOMER</v>
          </cell>
        </row>
        <row r="1755">
          <cell r="M1755" t="str">
            <v>AI003</v>
          </cell>
          <cell r="N1755" t="str">
            <v>OVERDRAFT - CUSTOMER</v>
          </cell>
        </row>
        <row r="1756">
          <cell r="M1756" t="str">
            <v>AI003</v>
          </cell>
          <cell r="N1756" t="str">
            <v>OVERDRAFT - CUSTOMER</v>
          </cell>
        </row>
        <row r="1757">
          <cell r="M1757" t="str">
            <v>AI010</v>
          </cell>
          <cell r="N1757" t="str">
            <v>PRESHIPMENT FINANCE</v>
          </cell>
        </row>
        <row r="1758">
          <cell r="M1758" t="str">
            <v>AI010</v>
          </cell>
          <cell r="N1758" t="str">
            <v>PRESHIPMENT FINANCE</v>
          </cell>
        </row>
        <row r="1759">
          <cell r="M1759" t="str">
            <v>AI010</v>
          </cell>
          <cell r="N1759" t="str">
            <v>PRESHIPMENT FINANCE</v>
          </cell>
        </row>
        <row r="1760">
          <cell r="M1760" t="str">
            <v>AI010</v>
          </cell>
          <cell r="N1760" t="str">
            <v>PRESHIPMENT FINANCE</v>
          </cell>
        </row>
        <row r="1761">
          <cell r="M1761" t="str">
            <v>AI010</v>
          </cell>
          <cell r="N1761" t="str">
            <v>PRESHIPMENT FINANCE</v>
          </cell>
        </row>
        <row r="1762">
          <cell r="M1762" t="str">
            <v>AI010</v>
          </cell>
          <cell r="N1762" t="str">
            <v>PRESHIPMENT FINANCE</v>
          </cell>
        </row>
        <row r="1763">
          <cell r="M1763" t="str">
            <v>AI010</v>
          </cell>
          <cell r="N1763" t="str">
            <v>PRESHIPMENT FINANCE</v>
          </cell>
        </row>
        <row r="1764">
          <cell r="M1764" t="str">
            <v>AI010</v>
          </cell>
          <cell r="N1764" t="str">
            <v>PRESHIPMENT FINANCE</v>
          </cell>
        </row>
        <row r="1765">
          <cell r="M1765" t="str">
            <v>AN011</v>
          </cell>
          <cell r="N1765" t="str">
            <v>PROVISION FOR B &amp; D A/C'S</v>
          </cell>
        </row>
        <row r="1766">
          <cell r="M1766" t="str">
            <v>AN011</v>
          </cell>
          <cell r="N1766" t="str">
            <v>PROVISION FOR B &amp; D A/C'S</v>
          </cell>
        </row>
        <row r="1767">
          <cell r="M1767" t="str">
            <v>AN011</v>
          </cell>
          <cell r="N1767" t="str">
            <v>PROVISION FOR B &amp; D A/C'S</v>
          </cell>
        </row>
        <row r="1768">
          <cell r="M1768" t="str">
            <v>AN011</v>
          </cell>
          <cell r="N1768" t="str">
            <v>PROVISION FOR B &amp; D A/C'S</v>
          </cell>
        </row>
        <row r="1769">
          <cell r="M1769" t="str">
            <v>AN011</v>
          </cell>
          <cell r="N1769" t="str">
            <v>PROVISION FOR B &amp; D A/C'S</v>
          </cell>
        </row>
        <row r="1770">
          <cell r="M1770" t="str">
            <v>AN011</v>
          </cell>
          <cell r="N1770" t="str">
            <v>PROVISION FOR B &amp; D A/C'S</v>
          </cell>
        </row>
        <row r="1771">
          <cell r="M1771" t="str">
            <v>AN011</v>
          </cell>
          <cell r="N1771" t="str">
            <v>PROVISION FOR B &amp; D A/C'S</v>
          </cell>
        </row>
        <row r="1772">
          <cell r="M1772" t="str">
            <v>AN011</v>
          </cell>
          <cell r="N1772" t="str">
            <v>PROVISION FOR B &amp; D A/C'S</v>
          </cell>
        </row>
        <row r="1773">
          <cell r="M1773" t="str">
            <v>AN011</v>
          </cell>
          <cell r="N1773" t="str">
            <v>PROVISION FOR B &amp; D A/C'S</v>
          </cell>
        </row>
        <row r="1774">
          <cell r="M1774" t="str">
            <v>AN011</v>
          </cell>
          <cell r="N1774" t="str">
            <v>PROVISION FOR B &amp; D A/C'S</v>
          </cell>
        </row>
        <row r="1775">
          <cell r="M1775" t="str">
            <v>AN011</v>
          </cell>
          <cell r="N1775" t="str">
            <v>PROVISION FOR B &amp; D A/C'S</v>
          </cell>
        </row>
        <row r="1776">
          <cell r="M1776" t="str">
            <v>AN011</v>
          </cell>
          <cell r="N1776" t="str">
            <v>PROVISION FOR B &amp; D A/C'S</v>
          </cell>
        </row>
        <row r="1777">
          <cell r="M1777" t="str">
            <v>AN011</v>
          </cell>
          <cell r="N1777" t="str">
            <v>PROVISION FOR B &amp; D A/C'S</v>
          </cell>
        </row>
        <row r="1778">
          <cell r="M1778" t="str">
            <v>CN004</v>
          </cell>
          <cell r="N1778" t="str">
            <v>SHIPPING GUARANTEES</v>
          </cell>
        </row>
        <row r="1779">
          <cell r="M1779" t="str">
            <v>CN004</v>
          </cell>
          <cell r="N1779" t="str">
            <v>SHIPPING GUARANTEES</v>
          </cell>
        </row>
        <row r="1780">
          <cell r="M1780" t="str">
            <v>CN004</v>
          </cell>
          <cell r="N1780" t="str">
            <v>SHIPPING GUARANTEES</v>
          </cell>
        </row>
        <row r="1781">
          <cell r="M1781" t="str">
            <v>CN004</v>
          </cell>
          <cell r="N1781" t="str">
            <v>SHIPPING GUARANTEES</v>
          </cell>
        </row>
        <row r="1782">
          <cell r="M1782" t="str">
            <v>CN004</v>
          </cell>
          <cell r="N1782" t="str">
            <v>SHIPPING GUARANTEES</v>
          </cell>
        </row>
        <row r="1783">
          <cell r="M1783" t="str">
            <v>AI038</v>
          </cell>
          <cell r="N1783" t="str">
            <v>SUPPLIERS FINANCE</v>
          </cell>
        </row>
        <row r="1784">
          <cell r="M1784" t="str">
            <v>AI038</v>
          </cell>
          <cell r="N1784" t="str">
            <v>SUPPLIERS FINANCE</v>
          </cell>
        </row>
        <row r="1785">
          <cell r="M1785" t="str">
            <v>LN001</v>
          </cell>
          <cell r="N1785" t="str">
            <v>CURRENT ACCOUNT - CUSTOMERS</v>
          </cell>
        </row>
        <row r="1786">
          <cell r="M1786" t="str">
            <v>LN001</v>
          </cell>
          <cell r="N1786" t="str">
            <v>CURRENT ACCOUNT - CUSTOMERS</v>
          </cell>
        </row>
        <row r="1787">
          <cell r="M1787" t="str">
            <v>LN001</v>
          </cell>
          <cell r="N1787" t="str">
            <v>CURRENT ACCOUNT - CUSTOMERS</v>
          </cell>
        </row>
        <row r="1788">
          <cell r="M1788" t="str">
            <v>LN001</v>
          </cell>
          <cell r="N1788" t="str">
            <v>CURRENT ACCOUNT - CUSTOMERS</v>
          </cell>
        </row>
        <row r="1789">
          <cell r="M1789" t="str">
            <v>LN001</v>
          </cell>
          <cell r="N1789" t="str">
            <v>CURRENT ACCOUNT - CUSTOMERS</v>
          </cell>
        </row>
        <row r="1790">
          <cell r="M1790" t="str">
            <v>LN001</v>
          </cell>
          <cell r="N1790" t="str">
            <v>CURRENT ACCOUNT - CUSTOMERS</v>
          </cell>
        </row>
        <row r="1791">
          <cell r="M1791" t="str">
            <v>LN001</v>
          </cell>
          <cell r="N1791" t="str">
            <v>CURRENT ACCOUNT - CUSTOMERS</v>
          </cell>
        </row>
        <row r="1792">
          <cell r="M1792" t="str">
            <v>LN001</v>
          </cell>
          <cell r="N1792" t="str">
            <v>CURRENT ACCOUNT - CUSTOMERS</v>
          </cell>
        </row>
        <row r="1793">
          <cell r="M1793" t="str">
            <v>LN001</v>
          </cell>
          <cell r="N1793" t="str">
            <v>CURRENT ACCOUNT - CUSTOMERS</v>
          </cell>
        </row>
        <row r="1794">
          <cell r="M1794" t="str">
            <v>LN001</v>
          </cell>
          <cell r="N1794" t="str">
            <v>CURRENT ACCOUNT - CUSTOMERS</v>
          </cell>
        </row>
        <row r="1795">
          <cell r="M1795" t="str">
            <v>LN001</v>
          </cell>
          <cell r="N1795" t="str">
            <v>CURRENT ACCOUNT - CUSTOMERS</v>
          </cell>
        </row>
        <row r="1796">
          <cell r="M1796" t="str">
            <v>LN001</v>
          </cell>
          <cell r="N1796" t="str">
            <v>CURRENT ACCOUNT - CUSTOMERS</v>
          </cell>
        </row>
        <row r="1797">
          <cell r="M1797" t="str">
            <v>LN001</v>
          </cell>
          <cell r="N1797" t="str">
            <v>CURRENT ACCOUNT - CUSTOMERS</v>
          </cell>
        </row>
        <row r="1798">
          <cell r="M1798" t="str">
            <v>LN001</v>
          </cell>
          <cell r="N1798" t="str">
            <v>CURRENT ACCOUNT - CUSTOMERS</v>
          </cell>
        </row>
        <row r="1799">
          <cell r="M1799" t="str">
            <v>LN001</v>
          </cell>
          <cell r="N1799" t="str">
            <v>CURRENT ACCOUNT - CUSTOMERS</v>
          </cell>
        </row>
        <row r="1800">
          <cell r="M1800" t="str">
            <v>LN001</v>
          </cell>
          <cell r="N1800" t="str">
            <v>CURRENT ACCOUNT - CUSTOMERS</v>
          </cell>
        </row>
        <row r="1801">
          <cell r="M1801" t="str">
            <v>LN001</v>
          </cell>
          <cell r="N1801" t="str">
            <v>CURRENT ACCOUNT - CUSTOMERS</v>
          </cell>
        </row>
        <row r="1802">
          <cell r="M1802" t="str">
            <v>LN001</v>
          </cell>
          <cell r="N1802" t="str">
            <v>CURRENT ACCOUNT - CUSTOMERS</v>
          </cell>
        </row>
        <row r="1803">
          <cell r="M1803" t="str">
            <v>LN001</v>
          </cell>
          <cell r="N1803" t="str">
            <v>CURRENT ACCOUNT - CUSTOMERS</v>
          </cell>
        </row>
        <row r="1804">
          <cell r="M1804" t="str">
            <v>LN001</v>
          </cell>
          <cell r="N1804" t="str">
            <v>CURRENT ACCOUNT - CUSTOMERS</v>
          </cell>
        </row>
        <row r="1805">
          <cell r="M1805" t="str">
            <v>LN001</v>
          </cell>
          <cell r="N1805" t="str">
            <v>CURRENT ACCOUNT - CUSTOMERS</v>
          </cell>
        </row>
        <row r="1806">
          <cell r="M1806" t="str">
            <v>LN001</v>
          </cell>
          <cell r="N1806" t="str">
            <v>CURRENT ACCOUNT - CUSTOMERS</v>
          </cell>
        </row>
        <row r="1807">
          <cell r="M1807" t="str">
            <v>LN001</v>
          </cell>
          <cell r="N1807" t="str">
            <v>CURRENT ACCOUNT - CUSTOMERS</v>
          </cell>
        </row>
        <row r="1808">
          <cell r="M1808" t="str">
            <v>LN001</v>
          </cell>
          <cell r="N1808" t="str">
            <v>CURRENT ACCOUNT - CUSTOMERS</v>
          </cell>
        </row>
        <row r="1809">
          <cell r="M1809" t="str">
            <v>LN001</v>
          </cell>
          <cell r="N1809" t="str">
            <v>CURRENT ACCOUNT - CUSTOMERS</v>
          </cell>
        </row>
        <row r="1810">
          <cell r="M1810" t="str">
            <v>LN001</v>
          </cell>
          <cell r="N1810" t="str">
            <v>CURRENT ACCOUNT - CUSTOMERS</v>
          </cell>
        </row>
        <row r="1811">
          <cell r="M1811" t="str">
            <v>LN001</v>
          </cell>
          <cell r="N1811" t="str">
            <v>CURRENT ACCOUNT - CUSTOMERS</v>
          </cell>
        </row>
        <row r="1812">
          <cell r="M1812" t="str">
            <v>LN001</v>
          </cell>
          <cell r="N1812" t="str">
            <v>CURRENT ACCOUNT - CUSTOMERS</v>
          </cell>
        </row>
        <row r="1813">
          <cell r="M1813" t="str">
            <v>LN001</v>
          </cell>
          <cell r="N1813" t="str">
            <v>CURRENT ACCOUNT - CUSTOMERS</v>
          </cell>
        </row>
        <row r="1814">
          <cell r="M1814" t="str">
            <v>LN001</v>
          </cell>
          <cell r="N1814" t="str">
            <v>CURRENT ACCOUNT - CUSTOMERS</v>
          </cell>
        </row>
        <row r="1815">
          <cell r="M1815" t="str">
            <v>LN001</v>
          </cell>
          <cell r="N1815" t="str">
            <v>CURRENT ACCOUNT - CUSTOMERS</v>
          </cell>
        </row>
        <row r="1816">
          <cell r="M1816" t="str">
            <v>LN001</v>
          </cell>
          <cell r="N1816" t="str">
            <v>CURRENT ACCOUNT - CUSTOMERS</v>
          </cell>
        </row>
        <row r="1817">
          <cell r="M1817" t="str">
            <v>LN001</v>
          </cell>
          <cell r="N1817" t="str">
            <v>CURRENT ACCOUNT - CUSTOMERS</v>
          </cell>
        </row>
        <row r="1818">
          <cell r="M1818" t="str">
            <v>LN001</v>
          </cell>
          <cell r="N1818" t="str">
            <v>CURRENT ACCOUNT - CUSTOMERS</v>
          </cell>
        </row>
        <row r="1819">
          <cell r="M1819" t="str">
            <v>LN001</v>
          </cell>
          <cell r="N1819" t="str">
            <v>CURRENT ACCOUNT - CUSTOMERS</v>
          </cell>
        </row>
        <row r="1820">
          <cell r="M1820" t="str">
            <v>LN001</v>
          </cell>
          <cell r="N1820" t="str">
            <v>CURRENT ACCOUNT - CUSTOMERS</v>
          </cell>
        </row>
        <row r="1821">
          <cell r="M1821" t="str">
            <v>LN001</v>
          </cell>
          <cell r="N1821" t="str">
            <v>CURRENT ACCOUNT - CUSTOMERS</v>
          </cell>
        </row>
        <row r="1822">
          <cell r="M1822" t="str">
            <v>LN001</v>
          </cell>
          <cell r="N1822" t="str">
            <v>CURRENT ACCOUNT - CUSTOMERS</v>
          </cell>
        </row>
        <row r="1823">
          <cell r="M1823" t="str">
            <v>LN001</v>
          </cell>
          <cell r="N1823" t="str">
            <v>CURRENT ACCOUNT - CUSTOMERS</v>
          </cell>
        </row>
        <row r="1824">
          <cell r="M1824" t="str">
            <v>LN001</v>
          </cell>
          <cell r="N1824" t="str">
            <v>CURRENT ACCOUNT - CUSTOMERS</v>
          </cell>
        </row>
        <row r="1825">
          <cell r="M1825" t="str">
            <v>LN001</v>
          </cell>
          <cell r="N1825" t="str">
            <v>CURRENT ACCOUNT - CUSTOMERS</v>
          </cell>
        </row>
        <row r="1826">
          <cell r="M1826" t="str">
            <v>LN001</v>
          </cell>
          <cell r="N1826" t="str">
            <v>CURRENT ACCOUNT - CUSTOMERS</v>
          </cell>
        </row>
        <row r="1827">
          <cell r="M1827" t="str">
            <v>LN001</v>
          </cell>
          <cell r="N1827" t="str">
            <v>CURRENT ACCOUNT - CUSTOMERS</v>
          </cell>
        </row>
        <row r="1828">
          <cell r="M1828" t="str">
            <v>LN001</v>
          </cell>
          <cell r="N1828" t="str">
            <v>CURRENT ACCOUNT - CUSTOMERS</v>
          </cell>
        </row>
        <row r="1829">
          <cell r="M1829" t="str">
            <v>LN001</v>
          </cell>
          <cell r="N1829" t="str">
            <v>CURRENT ACCOUNT - CUSTOMERS</v>
          </cell>
        </row>
        <row r="1830">
          <cell r="M1830" t="str">
            <v>LN001</v>
          </cell>
          <cell r="N1830" t="str">
            <v>CURRENT ACCOUNT - CUSTOMERS</v>
          </cell>
        </row>
        <row r="1831">
          <cell r="M1831" t="str">
            <v>LN001</v>
          </cell>
          <cell r="N1831" t="str">
            <v>CURRENT ACCOUNT - CUSTOMERS</v>
          </cell>
        </row>
        <row r="1832">
          <cell r="M1832" t="str">
            <v>LN001</v>
          </cell>
          <cell r="N1832" t="str">
            <v>CURRENT ACCOUNT - CUSTOMERS</v>
          </cell>
        </row>
        <row r="1833">
          <cell r="M1833" t="str">
            <v>LN001</v>
          </cell>
          <cell r="N1833" t="str">
            <v>CURRENT ACCOUNT - CUSTOMERS</v>
          </cell>
        </row>
        <row r="1834">
          <cell r="M1834" t="str">
            <v>LN001</v>
          </cell>
          <cell r="N1834" t="str">
            <v>CURRENT ACCOUNT - CUSTOMERS</v>
          </cell>
        </row>
        <row r="1835">
          <cell r="M1835" t="str">
            <v>LN001</v>
          </cell>
          <cell r="N1835" t="str">
            <v>CURRENT ACCOUNT - CUSTOMERS</v>
          </cell>
        </row>
        <row r="1836">
          <cell r="M1836" t="str">
            <v>LN001</v>
          </cell>
          <cell r="N1836" t="str">
            <v>CURRENT ACCOUNT - CUSTOMERS</v>
          </cell>
        </row>
        <row r="1837">
          <cell r="M1837" t="str">
            <v>LN001</v>
          </cell>
          <cell r="N1837" t="str">
            <v>CURRENT ACCOUNT - CUSTOMERS</v>
          </cell>
        </row>
        <row r="1838">
          <cell r="M1838" t="str">
            <v>LN001</v>
          </cell>
          <cell r="N1838" t="str">
            <v>CURRENT ACCOUNT - CUSTOMERS</v>
          </cell>
        </row>
        <row r="1839">
          <cell r="M1839" t="str">
            <v>LN001</v>
          </cell>
          <cell r="N1839" t="str">
            <v>CURRENT ACCOUNT - CUSTOMERS</v>
          </cell>
        </row>
        <row r="1840">
          <cell r="M1840" t="str">
            <v>LN001</v>
          </cell>
          <cell r="N1840" t="str">
            <v>CURRENT ACCOUNT - CUSTOMERS</v>
          </cell>
        </row>
        <row r="1841">
          <cell r="M1841" t="str">
            <v>LN001</v>
          </cell>
          <cell r="N1841" t="str">
            <v>CURRENT ACCOUNT - CUSTOMERS</v>
          </cell>
        </row>
        <row r="1842">
          <cell r="M1842" t="str">
            <v>LN001</v>
          </cell>
          <cell r="N1842" t="str">
            <v>CURRENT ACCOUNT - CUSTOMERS</v>
          </cell>
        </row>
        <row r="1843">
          <cell r="M1843" t="str">
            <v>LN001</v>
          </cell>
          <cell r="N1843" t="str">
            <v>CURRENT ACCOUNT - CUSTOMERS</v>
          </cell>
        </row>
        <row r="1844">
          <cell r="M1844" t="str">
            <v>LN001</v>
          </cell>
          <cell r="N1844" t="str">
            <v>CURRENT ACCOUNT - CUSTOMERS</v>
          </cell>
        </row>
        <row r="1845">
          <cell r="M1845" t="str">
            <v>LN001</v>
          </cell>
          <cell r="N1845" t="str">
            <v>CURRENT ACCOUNT - CUSTOMERS</v>
          </cell>
        </row>
        <row r="1846">
          <cell r="M1846" t="str">
            <v>LN001</v>
          </cell>
          <cell r="N1846" t="str">
            <v>CURRENT ACCOUNT - CUSTOMERS</v>
          </cell>
        </row>
        <row r="1847">
          <cell r="M1847" t="str">
            <v>LN001</v>
          </cell>
          <cell r="N1847" t="str">
            <v>CURRENT ACCOUNT - CUSTOMERS</v>
          </cell>
        </row>
        <row r="1848">
          <cell r="M1848" t="str">
            <v>LN001</v>
          </cell>
          <cell r="N1848" t="str">
            <v>CURRENT ACCOUNT - CUSTOMERS</v>
          </cell>
        </row>
        <row r="1849">
          <cell r="M1849" t="str">
            <v>LN001</v>
          </cell>
          <cell r="N1849" t="str">
            <v>CURRENT ACCOUNT - CUSTOMERS</v>
          </cell>
        </row>
        <row r="1850">
          <cell r="M1850" t="str">
            <v>LN001</v>
          </cell>
          <cell r="N1850" t="str">
            <v>CURRENT ACCOUNT - CUSTOMERS</v>
          </cell>
        </row>
        <row r="1851">
          <cell r="M1851" t="str">
            <v>LN001</v>
          </cell>
          <cell r="N1851" t="str">
            <v>CURRENT ACCOUNT - CUSTOMERS</v>
          </cell>
        </row>
        <row r="1852">
          <cell r="M1852" t="str">
            <v>LN001</v>
          </cell>
          <cell r="N1852" t="str">
            <v>CURRENT ACCOUNT - CUSTOMERS</v>
          </cell>
        </row>
        <row r="1853">
          <cell r="M1853" t="str">
            <v>LN001</v>
          </cell>
          <cell r="N1853" t="str">
            <v>CURRENT ACCOUNT - CUSTOMERS</v>
          </cell>
        </row>
        <row r="1854">
          <cell r="M1854" t="str">
            <v>LN001</v>
          </cell>
          <cell r="N1854" t="str">
            <v>CURRENT ACCOUNT - CUSTOMERS</v>
          </cell>
        </row>
        <row r="1855">
          <cell r="M1855" t="str">
            <v>LN001</v>
          </cell>
          <cell r="N1855" t="str">
            <v>CURRENT ACCOUNT - CUSTOMERS</v>
          </cell>
        </row>
        <row r="1856">
          <cell r="M1856" t="str">
            <v>LN001</v>
          </cell>
          <cell r="N1856" t="str">
            <v>CURRENT ACCOUNT - CUSTOMERS</v>
          </cell>
        </row>
        <row r="1857">
          <cell r="M1857" t="str">
            <v>LN001</v>
          </cell>
          <cell r="N1857" t="str">
            <v>CURRENT ACCOUNT - CUSTOMERS</v>
          </cell>
        </row>
        <row r="1858">
          <cell r="M1858" t="str">
            <v>LN001</v>
          </cell>
          <cell r="N1858" t="str">
            <v>CURRENT ACCOUNT - CUSTOMERS</v>
          </cell>
        </row>
        <row r="1859">
          <cell r="M1859" t="str">
            <v>LN001</v>
          </cell>
          <cell r="N1859" t="str">
            <v>CURRENT ACCOUNT - CUSTOMERS</v>
          </cell>
        </row>
        <row r="1860">
          <cell r="M1860" t="str">
            <v>LN001</v>
          </cell>
          <cell r="N1860" t="str">
            <v>CURRENT ACCOUNT - CUSTOMERS</v>
          </cell>
        </row>
        <row r="1861">
          <cell r="M1861" t="str">
            <v>LN001</v>
          </cell>
          <cell r="N1861" t="str">
            <v>CURRENT ACCOUNT - CUSTOMERS</v>
          </cell>
        </row>
        <row r="1862">
          <cell r="M1862" t="str">
            <v>LN001</v>
          </cell>
          <cell r="N1862" t="str">
            <v>CURRENT ACCOUNT - CUSTOMERS</v>
          </cell>
        </row>
        <row r="1863">
          <cell r="M1863" t="str">
            <v>LN001</v>
          </cell>
          <cell r="N1863" t="str">
            <v>CURRENT ACCOUNT - CUSTOMERS</v>
          </cell>
        </row>
        <row r="1864">
          <cell r="M1864" t="str">
            <v>LN001</v>
          </cell>
          <cell r="N1864" t="str">
            <v>CURRENT ACCOUNT - CUSTOMERS</v>
          </cell>
        </row>
        <row r="1865">
          <cell r="M1865" t="str">
            <v>LN001</v>
          </cell>
          <cell r="N1865" t="str">
            <v>CURRENT ACCOUNT - CUSTOMERS</v>
          </cell>
        </row>
        <row r="1866">
          <cell r="M1866" t="str">
            <v>LN001</v>
          </cell>
          <cell r="N1866" t="str">
            <v>CURRENT ACCOUNT - CUSTOMERS</v>
          </cell>
        </row>
        <row r="1867">
          <cell r="M1867" t="str">
            <v>LN001</v>
          </cell>
          <cell r="N1867" t="str">
            <v>CURRENT ACCOUNT - CUSTOMERS</v>
          </cell>
        </row>
        <row r="1868">
          <cell r="M1868" t="str">
            <v>LN001</v>
          </cell>
          <cell r="N1868" t="str">
            <v>CURRENT ACCOUNT - CUSTOMERS</v>
          </cell>
        </row>
        <row r="1869">
          <cell r="M1869" t="str">
            <v>LN001</v>
          </cell>
          <cell r="N1869" t="str">
            <v>CURRENT ACCOUNT - CUSTOMERS</v>
          </cell>
        </row>
        <row r="1870">
          <cell r="M1870" t="str">
            <v>LN001</v>
          </cell>
          <cell r="N1870" t="str">
            <v>CURRENT ACCOUNT - CUSTOMERS</v>
          </cell>
        </row>
        <row r="1871">
          <cell r="M1871" t="str">
            <v>LN001</v>
          </cell>
          <cell r="N1871" t="str">
            <v>CURRENT ACCOUNT - CUSTOMERS</v>
          </cell>
        </row>
        <row r="1872">
          <cell r="M1872" t="str">
            <v>LN001</v>
          </cell>
          <cell r="N1872" t="str">
            <v>CURRENT ACCOUNT - CUSTOMERS</v>
          </cell>
        </row>
        <row r="1873">
          <cell r="M1873" t="str">
            <v>LN001</v>
          </cell>
          <cell r="N1873" t="str">
            <v>CURRENT ACCOUNT - CUSTOMERS</v>
          </cell>
        </row>
        <row r="1874">
          <cell r="M1874" t="str">
            <v>LN001</v>
          </cell>
          <cell r="N1874" t="str">
            <v>CURRENT ACCOUNT - CUSTOMERS</v>
          </cell>
        </row>
        <row r="1875">
          <cell r="M1875" t="str">
            <v>LN001</v>
          </cell>
          <cell r="N1875" t="str">
            <v>CURRENT ACCOUNT - CUSTOMERS</v>
          </cell>
        </row>
        <row r="1876">
          <cell r="M1876" t="str">
            <v>LN001</v>
          </cell>
          <cell r="N1876" t="str">
            <v>CURRENT ACCOUNT - CUSTOMERS</v>
          </cell>
        </row>
        <row r="1877">
          <cell r="M1877" t="str">
            <v>LN001</v>
          </cell>
          <cell r="N1877" t="str">
            <v>CURRENT ACCOUNT - CUSTOMERS</v>
          </cell>
        </row>
        <row r="1878">
          <cell r="M1878" t="str">
            <v>LN001</v>
          </cell>
          <cell r="N1878" t="str">
            <v>CURRENT ACCOUNT - CUSTOMERS</v>
          </cell>
        </row>
        <row r="1879">
          <cell r="M1879" t="str">
            <v>LN001</v>
          </cell>
          <cell r="N1879" t="str">
            <v>CURRENT ACCOUNT - CUSTOMERS</v>
          </cell>
        </row>
        <row r="1880">
          <cell r="M1880" t="str">
            <v>LN001</v>
          </cell>
          <cell r="N1880" t="str">
            <v>CURRENT ACCOUNT - CUSTOMERS</v>
          </cell>
        </row>
        <row r="1881">
          <cell r="M1881" t="str">
            <v>LN001</v>
          </cell>
          <cell r="N1881" t="str">
            <v>CURRENT ACCOUNT - CUSTOMERS</v>
          </cell>
        </row>
        <row r="1882">
          <cell r="M1882" t="str">
            <v>LN001</v>
          </cell>
          <cell r="N1882" t="str">
            <v>CURRENT ACCOUNT - CUSTOMERS</v>
          </cell>
        </row>
        <row r="1883">
          <cell r="M1883" t="str">
            <v>LN001</v>
          </cell>
          <cell r="N1883" t="str">
            <v>CURRENT ACCOUNT - CUSTOMERS</v>
          </cell>
        </row>
        <row r="1884">
          <cell r="M1884" t="str">
            <v>LN001</v>
          </cell>
          <cell r="N1884" t="str">
            <v>CURRENT ACCOUNT - CUSTOMERS</v>
          </cell>
        </row>
        <row r="1885">
          <cell r="M1885" t="str">
            <v>LN001</v>
          </cell>
          <cell r="N1885" t="str">
            <v>CURRENT ACCOUNT - CUSTOMERS</v>
          </cell>
        </row>
        <row r="1886">
          <cell r="M1886" t="str">
            <v>LN001</v>
          </cell>
          <cell r="N1886" t="str">
            <v>CURRENT ACCOUNT - CUSTOMERS</v>
          </cell>
        </row>
        <row r="1887">
          <cell r="M1887" t="str">
            <v>LN001</v>
          </cell>
          <cell r="N1887" t="str">
            <v>CURRENT ACCOUNT - CUSTOMERS</v>
          </cell>
        </row>
        <row r="1888">
          <cell r="M1888" t="str">
            <v>LN001</v>
          </cell>
          <cell r="N1888" t="str">
            <v>CURRENT ACCOUNT - CUSTOMERS</v>
          </cell>
        </row>
        <row r="1889">
          <cell r="M1889" t="str">
            <v>LN001</v>
          </cell>
          <cell r="N1889" t="str">
            <v>CURRENT ACCOUNT - CUSTOMERS</v>
          </cell>
        </row>
        <row r="1890">
          <cell r="M1890" t="str">
            <v>LN001</v>
          </cell>
          <cell r="N1890" t="str">
            <v>CURRENT ACCOUNT - CUSTOMERS</v>
          </cell>
        </row>
        <row r="1891">
          <cell r="M1891" t="str">
            <v>LN001</v>
          </cell>
          <cell r="N1891" t="str">
            <v>CURRENT ACCOUNT - CUSTOMERS</v>
          </cell>
        </row>
        <row r="1892">
          <cell r="M1892" t="str">
            <v>LN001</v>
          </cell>
          <cell r="N1892" t="str">
            <v>CURRENT ACCOUNT - CUSTOMERS</v>
          </cell>
        </row>
        <row r="1893">
          <cell r="M1893" t="str">
            <v>LN001</v>
          </cell>
          <cell r="N1893" t="str">
            <v>CURRENT ACCOUNT - CUSTOMERS</v>
          </cell>
        </row>
        <row r="1894">
          <cell r="M1894" t="str">
            <v>LN001</v>
          </cell>
          <cell r="N1894" t="str">
            <v>CURRENT ACCOUNT - CUSTOMERS</v>
          </cell>
        </row>
        <row r="1895">
          <cell r="M1895" t="str">
            <v>LN001</v>
          </cell>
          <cell r="N1895" t="str">
            <v>CURRENT ACCOUNT - CUSTOMERS</v>
          </cell>
        </row>
        <row r="1896">
          <cell r="M1896" t="str">
            <v>LN001</v>
          </cell>
          <cell r="N1896" t="str">
            <v>CURRENT ACCOUNT - CUSTOMERS</v>
          </cell>
        </row>
        <row r="1897">
          <cell r="M1897" t="str">
            <v>LN001</v>
          </cell>
          <cell r="N1897" t="str">
            <v>CURRENT ACCOUNT - CUSTOMERS</v>
          </cell>
        </row>
        <row r="1898">
          <cell r="M1898" t="str">
            <v>LN001</v>
          </cell>
          <cell r="N1898" t="str">
            <v>CURRENT ACCOUNT - CUSTOMERS</v>
          </cell>
        </row>
        <row r="1899">
          <cell r="M1899" t="str">
            <v>LN001</v>
          </cell>
          <cell r="N1899" t="str">
            <v>CURRENT ACCOUNT - CUSTOMERS</v>
          </cell>
        </row>
        <row r="1900">
          <cell r="M1900" t="str">
            <v>LN001</v>
          </cell>
          <cell r="N1900" t="str">
            <v>CURRENT ACCOUNT - CUSTOMERS</v>
          </cell>
        </row>
        <row r="1901">
          <cell r="M1901" t="str">
            <v>LN001</v>
          </cell>
          <cell r="N1901" t="str">
            <v>CURRENT ACCOUNT - CUSTOMERS</v>
          </cell>
        </row>
        <row r="1902">
          <cell r="M1902" t="str">
            <v>LN001</v>
          </cell>
          <cell r="N1902" t="str">
            <v>CURRENT ACCOUNT - CUSTOMERS</v>
          </cell>
        </row>
        <row r="1903">
          <cell r="M1903" t="str">
            <v>LN001</v>
          </cell>
          <cell r="N1903" t="str">
            <v>CURRENT ACCOUNT - CUSTOMERS</v>
          </cell>
        </row>
        <row r="1904">
          <cell r="M1904" t="str">
            <v>LN001</v>
          </cell>
          <cell r="N1904" t="str">
            <v>CURRENT ACCOUNT - CUSTOMERS</v>
          </cell>
        </row>
        <row r="1905">
          <cell r="M1905" t="str">
            <v>LN001</v>
          </cell>
          <cell r="N1905" t="str">
            <v>CURRENT ACCOUNT - CUSTOMERS</v>
          </cell>
        </row>
        <row r="1906">
          <cell r="M1906" t="str">
            <v>LN001</v>
          </cell>
          <cell r="N1906" t="str">
            <v>CURRENT ACCOUNT - CUSTOMERS</v>
          </cell>
        </row>
        <row r="1907">
          <cell r="M1907" t="str">
            <v>LN001</v>
          </cell>
          <cell r="N1907" t="str">
            <v>CURRENT ACCOUNT - CUSTOMERS</v>
          </cell>
        </row>
        <row r="1908">
          <cell r="M1908" t="str">
            <v>LN001</v>
          </cell>
          <cell r="N1908" t="str">
            <v>CURRENT ACCOUNT - CUSTOMERS</v>
          </cell>
        </row>
        <row r="1909">
          <cell r="M1909" t="str">
            <v>LN001</v>
          </cell>
          <cell r="N1909" t="str">
            <v>CURRENT ACCOUNT - CUSTOMERS</v>
          </cell>
        </row>
        <row r="1910">
          <cell r="M1910" t="str">
            <v>LN001</v>
          </cell>
          <cell r="N1910" t="str">
            <v>CURRENT ACCOUNT - CUSTOMERS</v>
          </cell>
        </row>
        <row r="1911">
          <cell r="M1911" t="str">
            <v>LN001</v>
          </cell>
          <cell r="N1911" t="str">
            <v>CURRENT ACCOUNT - CUSTOMERS</v>
          </cell>
        </row>
        <row r="1912">
          <cell r="M1912" t="str">
            <v>LN001</v>
          </cell>
          <cell r="N1912" t="str">
            <v>CURRENT ACCOUNT - CUSTOMERS</v>
          </cell>
        </row>
        <row r="1913">
          <cell r="M1913" t="str">
            <v>LN001</v>
          </cell>
          <cell r="N1913" t="str">
            <v>CURRENT ACCOUNT - CUSTOMERS</v>
          </cell>
        </row>
        <row r="1914">
          <cell r="M1914" t="str">
            <v>LN001</v>
          </cell>
          <cell r="N1914" t="str">
            <v>CURRENT ACCOUNT - CUSTOMERS</v>
          </cell>
        </row>
        <row r="1915">
          <cell r="M1915" t="str">
            <v>LN001</v>
          </cell>
          <cell r="N1915" t="str">
            <v>CURRENT ACCOUNT - CUSTOMERS</v>
          </cell>
        </row>
        <row r="1916">
          <cell r="M1916" t="str">
            <v>LN001</v>
          </cell>
          <cell r="N1916" t="str">
            <v>CURRENT ACCOUNT - CUSTOMERS</v>
          </cell>
        </row>
        <row r="1917">
          <cell r="M1917" t="str">
            <v>LN001</v>
          </cell>
          <cell r="N1917" t="str">
            <v>CURRENT ACCOUNT - CUSTOMERS</v>
          </cell>
        </row>
        <row r="1918">
          <cell r="M1918" t="str">
            <v>LN001</v>
          </cell>
          <cell r="N1918" t="str">
            <v>CURRENT ACCOUNT - CUSTOMERS</v>
          </cell>
        </row>
        <row r="1919">
          <cell r="M1919" t="str">
            <v>LN001</v>
          </cell>
          <cell r="N1919" t="str">
            <v>CURRENT ACCOUNT - CUSTOMERS</v>
          </cell>
        </row>
        <row r="1920">
          <cell r="M1920" t="str">
            <v>LN001</v>
          </cell>
          <cell r="N1920" t="str">
            <v>CURRENT ACCOUNT - CUSTOMERS</v>
          </cell>
        </row>
        <row r="1921">
          <cell r="M1921" t="str">
            <v>LN001</v>
          </cell>
          <cell r="N1921" t="str">
            <v>CURRENT ACCOUNT - CUSTOMERS</v>
          </cell>
        </row>
        <row r="1922">
          <cell r="M1922" t="str">
            <v>LN001</v>
          </cell>
          <cell r="N1922" t="str">
            <v>CURRENT ACCOUNT - CUSTOMERS</v>
          </cell>
        </row>
        <row r="1923">
          <cell r="M1923" t="str">
            <v>LN001</v>
          </cell>
          <cell r="N1923" t="str">
            <v>CURRENT ACCOUNT - CUSTOMERS</v>
          </cell>
        </row>
        <row r="1924">
          <cell r="M1924" t="str">
            <v>LN001</v>
          </cell>
          <cell r="N1924" t="str">
            <v>CURRENT ACCOUNT - CUSTOMERS</v>
          </cell>
        </row>
        <row r="1925">
          <cell r="M1925" t="str">
            <v>LN001</v>
          </cell>
          <cell r="N1925" t="str">
            <v>CURRENT ACCOUNT - CUSTOMERS</v>
          </cell>
        </row>
        <row r="1926">
          <cell r="M1926" t="str">
            <v>LN001</v>
          </cell>
          <cell r="N1926" t="str">
            <v>CURRENT ACCOUNT - CUSTOMERS</v>
          </cell>
        </row>
        <row r="1927">
          <cell r="M1927" t="str">
            <v>LN001</v>
          </cell>
          <cell r="N1927" t="str">
            <v>CURRENT ACCOUNT - CUSTOMERS</v>
          </cell>
        </row>
        <row r="1928">
          <cell r="M1928" t="str">
            <v>LN001</v>
          </cell>
          <cell r="N1928" t="str">
            <v>CURRENT ACCOUNT - CUSTOMERS</v>
          </cell>
        </row>
        <row r="1929">
          <cell r="M1929" t="str">
            <v>LN001</v>
          </cell>
          <cell r="N1929" t="str">
            <v>CURRENT ACCOUNT - CUSTOMERS</v>
          </cell>
        </row>
        <row r="1930">
          <cell r="M1930" t="str">
            <v>LN001</v>
          </cell>
          <cell r="N1930" t="str">
            <v>CURRENT ACCOUNT - CUSTOMERS</v>
          </cell>
        </row>
        <row r="1931">
          <cell r="M1931" t="str">
            <v>LN001</v>
          </cell>
          <cell r="N1931" t="str">
            <v>CURRENT ACCOUNT - CUSTOMERS</v>
          </cell>
        </row>
        <row r="1932">
          <cell r="M1932" t="str">
            <v>LN001</v>
          </cell>
          <cell r="N1932" t="str">
            <v>CURRENT ACCOUNT - CUSTOMERS</v>
          </cell>
        </row>
        <row r="1933">
          <cell r="M1933" t="str">
            <v>LN001</v>
          </cell>
          <cell r="N1933" t="str">
            <v>CURRENT ACCOUNT - CUSTOMERS</v>
          </cell>
        </row>
        <row r="1934">
          <cell r="M1934" t="str">
            <v>LN001</v>
          </cell>
          <cell r="N1934" t="str">
            <v>CURRENT ACCOUNT - CUSTOMERS</v>
          </cell>
        </row>
        <row r="1935">
          <cell r="M1935" t="str">
            <v>LN001</v>
          </cell>
          <cell r="N1935" t="str">
            <v>CURRENT ACCOUNT - CUSTOMERS</v>
          </cell>
        </row>
        <row r="1936">
          <cell r="M1936" t="str">
            <v>LN001</v>
          </cell>
          <cell r="N1936" t="str">
            <v>CURRENT ACCOUNT - CUSTOMERS</v>
          </cell>
        </row>
        <row r="1937">
          <cell r="M1937" t="str">
            <v>LN001</v>
          </cell>
          <cell r="N1937" t="str">
            <v>CURRENT ACCOUNT - CUSTOMERS</v>
          </cell>
        </row>
        <row r="1938">
          <cell r="M1938" t="str">
            <v>LN001</v>
          </cell>
          <cell r="N1938" t="str">
            <v>CURRENT ACCOUNT - CUSTOMERS</v>
          </cell>
        </row>
        <row r="1939">
          <cell r="M1939" t="str">
            <v>LN001</v>
          </cell>
          <cell r="N1939" t="str">
            <v>CURRENT ACCOUNT - CUSTOMERS</v>
          </cell>
        </row>
        <row r="1940">
          <cell r="M1940" t="str">
            <v>LN001</v>
          </cell>
          <cell r="N1940" t="str">
            <v>CURRENT ACCOUNT - CUSTOMERS</v>
          </cell>
        </row>
        <row r="1941">
          <cell r="M1941" t="str">
            <v>LN001</v>
          </cell>
          <cell r="N1941" t="str">
            <v>CURRENT ACCOUNT - CUSTOMERS</v>
          </cell>
        </row>
        <row r="1942">
          <cell r="M1942" t="str">
            <v>LN001</v>
          </cell>
          <cell r="N1942" t="str">
            <v>CURRENT ACCOUNT - CUSTOMERS</v>
          </cell>
        </row>
        <row r="1943">
          <cell r="M1943" t="str">
            <v>LN001</v>
          </cell>
          <cell r="N1943" t="str">
            <v>CURRENT ACCOUNT - CUSTOMERS</v>
          </cell>
        </row>
        <row r="1944">
          <cell r="M1944" t="str">
            <v>LN001</v>
          </cell>
          <cell r="N1944" t="str">
            <v>CURRENT ACCOUNT - CUSTOMERS</v>
          </cell>
        </row>
        <row r="1945">
          <cell r="M1945" t="str">
            <v>LN001</v>
          </cell>
          <cell r="N1945" t="str">
            <v>CURRENT ACCOUNT - CUSTOMERS</v>
          </cell>
        </row>
        <row r="1946">
          <cell r="M1946" t="str">
            <v>LN001</v>
          </cell>
          <cell r="N1946" t="str">
            <v>CURRENT ACCOUNT - CUSTOMERS</v>
          </cell>
        </row>
        <row r="1947">
          <cell r="M1947" t="str">
            <v>LN001</v>
          </cell>
          <cell r="N1947" t="str">
            <v>CURRENT ACCOUNT - CUSTOMERS</v>
          </cell>
        </row>
        <row r="1948">
          <cell r="M1948" t="str">
            <v>LN001</v>
          </cell>
          <cell r="N1948" t="str">
            <v>CURRENT ACCOUNT - CUSTOMERS</v>
          </cell>
        </row>
        <row r="1949">
          <cell r="M1949" t="str">
            <v>LN001</v>
          </cell>
          <cell r="N1949" t="str">
            <v>CURRENT ACCOUNT - CUSTOMERS</v>
          </cell>
        </row>
        <row r="1950">
          <cell r="M1950" t="str">
            <v>LN001</v>
          </cell>
          <cell r="N1950" t="str">
            <v>CURRENT ACCOUNT - CUSTOMERS</v>
          </cell>
        </row>
        <row r="1951">
          <cell r="M1951" t="str">
            <v>LN001</v>
          </cell>
          <cell r="N1951" t="str">
            <v>CURRENT ACCOUNT - CUSTOMERS</v>
          </cell>
        </row>
        <row r="1952">
          <cell r="M1952" t="str">
            <v>LN001</v>
          </cell>
          <cell r="N1952" t="str">
            <v>CURRENT ACCOUNT - CUSTOMERS</v>
          </cell>
        </row>
        <row r="1953">
          <cell r="M1953" t="str">
            <v>LN001</v>
          </cell>
          <cell r="N1953" t="str">
            <v>CURRENT ACCOUNT - CUSTOMERS</v>
          </cell>
        </row>
        <row r="1954">
          <cell r="M1954" t="str">
            <v>LN001</v>
          </cell>
          <cell r="N1954" t="str">
            <v>CURRENT ACCOUNT - CUSTOMERS</v>
          </cell>
        </row>
        <row r="1955">
          <cell r="M1955" t="str">
            <v>LN001</v>
          </cell>
          <cell r="N1955" t="str">
            <v>CURRENT ACCOUNT - CUSTOMERS</v>
          </cell>
        </row>
        <row r="1956">
          <cell r="M1956" t="str">
            <v>LN001</v>
          </cell>
          <cell r="N1956" t="str">
            <v>CURRENT ACCOUNT - CUSTOMERS</v>
          </cell>
        </row>
        <row r="1957">
          <cell r="M1957" t="str">
            <v>LN001</v>
          </cell>
          <cell r="N1957" t="str">
            <v>CURRENT ACCOUNT - CUSTOMERS</v>
          </cell>
        </row>
        <row r="1958">
          <cell r="M1958" t="str">
            <v>LN001</v>
          </cell>
          <cell r="N1958" t="str">
            <v>CURRENT ACCOUNT - CUSTOMERS</v>
          </cell>
        </row>
        <row r="1959">
          <cell r="M1959" t="str">
            <v>LN001</v>
          </cell>
          <cell r="N1959" t="str">
            <v>CURRENT ACCOUNT - CUSTOMERS</v>
          </cell>
        </row>
        <row r="1960">
          <cell r="M1960" t="str">
            <v>LN001</v>
          </cell>
          <cell r="N1960" t="str">
            <v>CURRENT ACCOUNT - CUSTOMERS</v>
          </cell>
        </row>
        <row r="1961">
          <cell r="M1961" t="str">
            <v>LN001</v>
          </cell>
          <cell r="N1961" t="str">
            <v>CURRENT ACCOUNT - CUSTOMERS</v>
          </cell>
        </row>
        <row r="1962">
          <cell r="M1962" t="str">
            <v>LN001</v>
          </cell>
          <cell r="N1962" t="str">
            <v>CURRENT ACCOUNT - CUSTOMERS</v>
          </cell>
        </row>
        <row r="1963">
          <cell r="M1963" t="str">
            <v>LN001</v>
          </cell>
          <cell r="N1963" t="str">
            <v>CURRENT ACCOUNT - CUSTOMERS</v>
          </cell>
        </row>
        <row r="1964">
          <cell r="M1964" t="str">
            <v>LN001</v>
          </cell>
          <cell r="N1964" t="str">
            <v>CURRENT ACCOUNT - CUSTOMERS</v>
          </cell>
        </row>
        <row r="1965">
          <cell r="M1965" t="str">
            <v>LN001</v>
          </cell>
          <cell r="N1965" t="str">
            <v>CURRENT ACCOUNT - CUSTOMERS</v>
          </cell>
        </row>
        <row r="1966">
          <cell r="M1966" t="str">
            <v>LN001</v>
          </cell>
          <cell r="N1966" t="str">
            <v>CURRENT ACCOUNT - CUSTOMERS</v>
          </cell>
        </row>
        <row r="1967">
          <cell r="M1967" t="str">
            <v>LN001</v>
          </cell>
          <cell r="N1967" t="str">
            <v>CURRENT ACCOUNT - CUSTOMERS</v>
          </cell>
        </row>
        <row r="1968">
          <cell r="M1968" t="str">
            <v>LN001</v>
          </cell>
          <cell r="N1968" t="str">
            <v>CURRENT ACCOUNT - CUSTOMERS</v>
          </cell>
        </row>
        <row r="1969">
          <cell r="M1969" t="str">
            <v>LN001</v>
          </cell>
          <cell r="N1969" t="str">
            <v>CURRENT ACCOUNT - CUSTOMERS</v>
          </cell>
        </row>
        <row r="1970">
          <cell r="M1970" t="str">
            <v>LN001</v>
          </cell>
          <cell r="N1970" t="str">
            <v>CURRENT ACCOUNT - CUSTOMERS</v>
          </cell>
        </row>
        <row r="1971">
          <cell r="M1971" t="str">
            <v>LN001</v>
          </cell>
          <cell r="N1971" t="str">
            <v>CURRENT ACCOUNT - CUSTOMERS</v>
          </cell>
        </row>
        <row r="1972">
          <cell r="M1972" t="str">
            <v>LN001</v>
          </cell>
          <cell r="N1972" t="str">
            <v>CURRENT ACCOUNT - CUSTOMERS</v>
          </cell>
        </row>
        <row r="1973">
          <cell r="M1973" t="str">
            <v>LN001</v>
          </cell>
          <cell r="N1973" t="str">
            <v>CURRENT ACCOUNT - CUSTOMERS</v>
          </cell>
        </row>
        <row r="1974">
          <cell r="M1974" t="str">
            <v>LN001</v>
          </cell>
          <cell r="N1974" t="str">
            <v>CURRENT ACCOUNT - CUSTOMERS</v>
          </cell>
        </row>
        <row r="1975">
          <cell r="M1975" t="str">
            <v>LN001</v>
          </cell>
          <cell r="N1975" t="str">
            <v>CURRENT ACCOUNT - CUSTOMERS</v>
          </cell>
        </row>
        <row r="1976">
          <cell r="M1976" t="str">
            <v>LN001</v>
          </cell>
          <cell r="N1976" t="str">
            <v>CURRENT ACCOUNT - CUSTOMERS</v>
          </cell>
        </row>
        <row r="1977">
          <cell r="M1977" t="str">
            <v>LN001</v>
          </cell>
          <cell r="N1977" t="str">
            <v>CURRENT ACCOUNT - CUSTOMERS</v>
          </cell>
        </row>
        <row r="1978">
          <cell r="M1978" t="str">
            <v>LN001</v>
          </cell>
          <cell r="N1978" t="str">
            <v>CURRENT ACCOUNT - CUSTOMERS</v>
          </cell>
        </row>
        <row r="1979">
          <cell r="M1979" t="str">
            <v>LN001</v>
          </cell>
          <cell r="N1979" t="str">
            <v>CURRENT ACCOUNT - CUSTOMERS</v>
          </cell>
        </row>
        <row r="1980">
          <cell r="M1980" t="str">
            <v>LN001</v>
          </cell>
          <cell r="N1980" t="str">
            <v>CURRENT ACCOUNT - CUSTOMERS</v>
          </cell>
        </row>
        <row r="1981">
          <cell r="M1981" t="str">
            <v>LN001</v>
          </cell>
          <cell r="N1981" t="str">
            <v>CURRENT ACCOUNT - CUSTOMERS</v>
          </cell>
        </row>
        <row r="1982">
          <cell r="M1982" t="str">
            <v>LN001</v>
          </cell>
          <cell r="N1982" t="str">
            <v>CURRENT ACCOUNT - CUSTOMERS</v>
          </cell>
        </row>
        <row r="1983">
          <cell r="M1983" t="str">
            <v>LN001</v>
          </cell>
          <cell r="N1983" t="str">
            <v>CURRENT ACCOUNT - CUSTOMERS</v>
          </cell>
        </row>
        <row r="1984">
          <cell r="M1984" t="str">
            <v>LN001</v>
          </cell>
          <cell r="N1984" t="str">
            <v>CURRENT ACCOUNT - CUSTOMERS</v>
          </cell>
        </row>
        <row r="1985">
          <cell r="M1985" t="str">
            <v>LN001</v>
          </cell>
          <cell r="N1985" t="str">
            <v>CURRENT ACCOUNT - CUSTOMERS</v>
          </cell>
        </row>
        <row r="1986">
          <cell r="M1986" t="str">
            <v>LN001</v>
          </cell>
          <cell r="N1986" t="str">
            <v>CURRENT ACCOUNT - CUSTOMERS</v>
          </cell>
        </row>
        <row r="1987">
          <cell r="M1987" t="str">
            <v>LN001</v>
          </cell>
          <cell r="N1987" t="str">
            <v>CURRENT ACCOUNT - CUSTOMERS</v>
          </cell>
        </row>
        <row r="1988">
          <cell r="M1988" t="str">
            <v>LN001</v>
          </cell>
          <cell r="N1988" t="str">
            <v>CURRENT ACCOUNT - CUSTOMERS</v>
          </cell>
        </row>
        <row r="1989">
          <cell r="M1989" t="str">
            <v>LN001</v>
          </cell>
          <cell r="N1989" t="str">
            <v>CURRENT ACCOUNT - CUSTOMERS</v>
          </cell>
        </row>
        <row r="1990">
          <cell r="M1990" t="str">
            <v>LN001</v>
          </cell>
          <cell r="N1990" t="str">
            <v>CURRENT ACCOUNT - CUSTOMERS</v>
          </cell>
        </row>
        <row r="1991">
          <cell r="M1991" t="str">
            <v>LN001</v>
          </cell>
          <cell r="N1991" t="str">
            <v>CURRENT ACCOUNT - CUSTOMERS</v>
          </cell>
        </row>
        <row r="1992">
          <cell r="M1992" t="str">
            <v>LN001</v>
          </cell>
          <cell r="N1992" t="str">
            <v>CURRENT ACCOUNT - CUSTOMERS</v>
          </cell>
        </row>
        <row r="1993">
          <cell r="M1993" t="str">
            <v>LN001</v>
          </cell>
          <cell r="N1993" t="str">
            <v>CURRENT ACCOUNT - CUSTOMERS</v>
          </cell>
        </row>
        <row r="1994">
          <cell r="M1994" t="str">
            <v>LN001</v>
          </cell>
          <cell r="N1994" t="str">
            <v>CURRENT ACCOUNT - CUSTOMERS</v>
          </cell>
        </row>
        <row r="1995">
          <cell r="M1995" t="str">
            <v>LN001</v>
          </cell>
          <cell r="N1995" t="str">
            <v>CURRENT ACCOUNT - CUSTOMERS</v>
          </cell>
        </row>
        <row r="1996">
          <cell r="M1996" t="str">
            <v>LN001</v>
          </cell>
          <cell r="N1996" t="str">
            <v>CURRENT ACCOUNT - CUSTOMERS</v>
          </cell>
        </row>
        <row r="1997">
          <cell r="M1997" t="str">
            <v>LN001</v>
          </cell>
          <cell r="N1997" t="str">
            <v>CURRENT ACCOUNT - CUSTOMERS</v>
          </cell>
        </row>
        <row r="1998">
          <cell r="M1998" t="str">
            <v>LN001</v>
          </cell>
          <cell r="N1998" t="str">
            <v>CURRENT ACCOUNT - CUSTOMERS</v>
          </cell>
        </row>
        <row r="1999">
          <cell r="M1999" t="str">
            <v>LN001</v>
          </cell>
          <cell r="N1999" t="str">
            <v>CURRENT ACCOUNT - CUSTOMERS</v>
          </cell>
        </row>
        <row r="2000">
          <cell r="M2000" t="str">
            <v>LN001</v>
          </cell>
          <cell r="N2000" t="str">
            <v>CURRENT ACCOUNT - CUSTOMERS</v>
          </cell>
        </row>
        <row r="2001">
          <cell r="M2001" t="str">
            <v>LN001</v>
          </cell>
          <cell r="N2001" t="str">
            <v>CURRENT ACCOUNT - CUSTOMERS</v>
          </cell>
        </row>
        <row r="2002">
          <cell r="M2002" t="str">
            <v>LN001</v>
          </cell>
          <cell r="N2002" t="str">
            <v>CURRENT ACCOUNT - CUSTOMERS</v>
          </cell>
        </row>
        <row r="2003">
          <cell r="M2003" t="str">
            <v>LN001</v>
          </cell>
          <cell r="N2003" t="str">
            <v>CURRENT ACCOUNT - CUSTOMERS</v>
          </cell>
        </row>
        <row r="2004">
          <cell r="M2004" t="str">
            <v>LN001</v>
          </cell>
          <cell r="N2004" t="str">
            <v>CURRENT ACCOUNT - CUSTOMERS</v>
          </cell>
        </row>
        <row r="2005">
          <cell r="M2005" t="str">
            <v>LN001</v>
          </cell>
          <cell r="N2005" t="str">
            <v>CURRENT ACCOUNT - CUSTOMERS</v>
          </cell>
        </row>
        <row r="2006">
          <cell r="M2006" t="str">
            <v>LN001</v>
          </cell>
          <cell r="N2006" t="str">
            <v>CURRENT ACCOUNT - CUSTOMERS</v>
          </cell>
        </row>
        <row r="2007">
          <cell r="M2007" t="str">
            <v>LN001</v>
          </cell>
          <cell r="N2007" t="str">
            <v>CURRENT ACCOUNT - CUSTOMERS</v>
          </cell>
        </row>
        <row r="2008">
          <cell r="M2008" t="str">
            <v>LN001</v>
          </cell>
          <cell r="N2008" t="str">
            <v>CURRENT ACCOUNT - CUSTOMERS</v>
          </cell>
        </row>
        <row r="2009">
          <cell r="M2009" t="str">
            <v>LN001</v>
          </cell>
          <cell r="N2009" t="str">
            <v>CURRENT ACCOUNT - CUSTOMERS</v>
          </cell>
        </row>
        <row r="2010">
          <cell r="M2010" t="str">
            <v>LN001</v>
          </cell>
          <cell r="N2010" t="str">
            <v>CURRENT ACCOUNT - CUSTOMERS</v>
          </cell>
        </row>
        <row r="2011">
          <cell r="M2011" t="str">
            <v>LN001</v>
          </cell>
          <cell r="N2011" t="str">
            <v>CURRENT ACCOUNT - CUSTOMERS</v>
          </cell>
        </row>
        <row r="2012">
          <cell r="M2012" t="str">
            <v>LN001</v>
          </cell>
          <cell r="N2012" t="str">
            <v>CURRENT ACCOUNT - CUSTOMERS</v>
          </cell>
        </row>
        <row r="2013">
          <cell r="M2013" t="str">
            <v>LN001</v>
          </cell>
          <cell r="N2013" t="str">
            <v>CURRENT ACCOUNT - CUSTOMERS</v>
          </cell>
        </row>
        <row r="2014">
          <cell r="M2014" t="str">
            <v>LN001</v>
          </cell>
          <cell r="N2014" t="str">
            <v>CURRENT ACCOUNT - CUSTOMERS</v>
          </cell>
        </row>
        <row r="2015">
          <cell r="M2015" t="str">
            <v>LN001</v>
          </cell>
          <cell r="N2015" t="str">
            <v>CURRENT ACCOUNT - CUSTOMERS</v>
          </cell>
        </row>
        <row r="2016">
          <cell r="M2016" t="str">
            <v>LN001</v>
          </cell>
          <cell r="N2016" t="str">
            <v>CURRENT ACCOUNT - CUSTOMERS</v>
          </cell>
        </row>
        <row r="2017">
          <cell r="M2017" t="str">
            <v>LN001</v>
          </cell>
          <cell r="N2017" t="str">
            <v>CURRENT ACCOUNT - CUSTOMERS</v>
          </cell>
        </row>
        <row r="2018">
          <cell r="M2018" t="str">
            <v>LN001</v>
          </cell>
          <cell r="N2018" t="str">
            <v>CURRENT ACCOUNT - CUSTOMERS</v>
          </cell>
        </row>
        <row r="2019">
          <cell r="M2019" t="str">
            <v>LN001</v>
          </cell>
          <cell r="N2019" t="str">
            <v>CURRENT ACCOUNT - CUSTOMERS</v>
          </cell>
        </row>
        <row r="2020">
          <cell r="M2020" t="str">
            <v>LN001</v>
          </cell>
          <cell r="N2020" t="str">
            <v>CURRENT ACCOUNT - CUSTOMERS</v>
          </cell>
        </row>
        <row r="2021">
          <cell r="M2021" t="str">
            <v>LN001</v>
          </cell>
          <cell r="N2021" t="str">
            <v>CURRENT ACCOUNT - CUSTOMERS</v>
          </cell>
        </row>
        <row r="2022">
          <cell r="M2022" t="str">
            <v>LN001</v>
          </cell>
          <cell r="N2022" t="str">
            <v>CURRENT ACCOUNT - CUSTOMERS</v>
          </cell>
        </row>
        <row r="2023">
          <cell r="M2023" t="str">
            <v>LN001</v>
          </cell>
          <cell r="N2023" t="str">
            <v>CURRENT ACCOUNT - CUSTOMERS</v>
          </cell>
        </row>
        <row r="2024">
          <cell r="M2024" t="str">
            <v>LN001</v>
          </cell>
          <cell r="N2024" t="str">
            <v>CURRENT ACCOUNT - CUSTOMERS</v>
          </cell>
        </row>
        <row r="2025">
          <cell r="M2025" t="str">
            <v>LN001</v>
          </cell>
          <cell r="N2025" t="str">
            <v>CURRENT ACCOUNT - CUSTOMERS</v>
          </cell>
        </row>
        <row r="2026">
          <cell r="M2026" t="str">
            <v>LN001</v>
          </cell>
          <cell r="N2026" t="str">
            <v>CURRENT ACCOUNT - CUSTOMERS</v>
          </cell>
        </row>
        <row r="2027">
          <cell r="M2027" t="str">
            <v>LN001</v>
          </cell>
          <cell r="N2027" t="str">
            <v>CURRENT ACCOUNT - CUSTOMERS</v>
          </cell>
        </row>
        <row r="2028">
          <cell r="M2028" t="str">
            <v>LN001</v>
          </cell>
          <cell r="N2028" t="str">
            <v>CURRENT ACCOUNT - CUSTOMERS</v>
          </cell>
        </row>
        <row r="2029">
          <cell r="M2029" t="str">
            <v>LN001</v>
          </cell>
          <cell r="N2029" t="str">
            <v>CURRENT ACCOUNT - CUSTOMERS</v>
          </cell>
        </row>
        <row r="2030">
          <cell r="M2030" t="str">
            <v>LN001</v>
          </cell>
          <cell r="N2030" t="str">
            <v>CURRENT ACCOUNT - CUSTOMERS</v>
          </cell>
        </row>
        <row r="2031">
          <cell r="M2031" t="str">
            <v>LN001</v>
          </cell>
          <cell r="N2031" t="str">
            <v>CURRENT ACCOUNT - CUSTOMERS</v>
          </cell>
        </row>
        <row r="2032">
          <cell r="M2032" t="str">
            <v>LN001</v>
          </cell>
          <cell r="N2032" t="str">
            <v>CURRENT ACCOUNT - CUSTOMERS</v>
          </cell>
        </row>
        <row r="2033">
          <cell r="M2033" t="str">
            <v>LN001</v>
          </cell>
          <cell r="N2033" t="str">
            <v>CURRENT ACCOUNT - CUSTOMERS</v>
          </cell>
        </row>
        <row r="2034">
          <cell r="M2034" t="str">
            <v>LN001</v>
          </cell>
          <cell r="N2034" t="str">
            <v>CURRENT ACCOUNT - CUSTOMERS</v>
          </cell>
        </row>
        <row r="2035">
          <cell r="M2035" t="str">
            <v>LN001</v>
          </cell>
          <cell r="N2035" t="str">
            <v>CURRENT ACCOUNT - CUSTOMERS</v>
          </cell>
        </row>
        <row r="2036">
          <cell r="M2036" t="str">
            <v>LN001</v>
          </cell>
          <cell r="N2036" t="str">
            <v>CURRENT ACCOUNT - CUSTOMERS</v>
          </cell>
        </row>
        <row r="2037">
          <cell r="M2037" t="str">
            <v>LN001</v>
          </cell>
          <cell r="N2037" t="str">
            <v>CURRENT ACCOUNT - CUSTOMERS</v>
          </cell>
        </row>
        <row r="2038">
          <cell r="M2038" t="str">
            <v>LN001</v>
          </cell>
          <cell r="N2038" t="str">
            <v>CURRENT ACCOUNT - CUSTOMERS</v>
          </cell>
        </row>
        <row r="2039">
          <cell r="M2039" t="str">
            <v>LN001</v>
          </cell>
          <cell r="N2039" t="str">
            <v>CURRENT ACCOUNT - CUSTOMERS</v>
          </cell>
        </row>
        <row r="2040">
          <cell r="M2040" t="str">
            <v>LN001</v>
          </cell>
          <cell r="N2040" t="str">
            <v>CURRENT ACCOUNT - CUSTOMERS</v>
          </cell>
        </row>
        <row r="2041">
          <cell r="M2041" t="str">
            <v>LN001</v>
          </cell>
          <cell r="N2041" t="str">
            <v>CURRENT ACCOUNT - CUSTOMERS</v>
          </cell>
        </row>
        <row r="2042">
          <cell r="M2042" t="str">
            <v>LN001</v>
          </cell>
          <cell r="N2042" t="str">
            <v>CURRENT ACCOUNT - CUSTOMERS</v>
          </cell>
        </row>
        <row r="2043">
          <cell r="M2043" t="str">
            <v>LN001</v>
          </cell>
          <cell r="N2043" t="str">
            <v>CURRENT ACCOUNT - CUSTOMERS</v>
          </cell>
        </row>
        <row r="2044">
          <cell r="M2044" t="str">
            <v>LN001</v>
          </cell>
          <cell r="N2044" t="str">
            <v>CURRENT ACCOUNT - CUSTOMERS</v>
          </cell>
        </row>
        <row r="2045">
          <cell r="M2045" t="str">
            <v>LN001</v>
          </cell>
          <cell r="N2045" t="str">
            <v>CURRENT ACCOUNT - CUSTOMERS</v>
          </cell>
        </row>
        <row r="2046">
          <cell r="M2046" t="str">
            <v>LN001</v>
          </cell>
          <cell r="N2046" t="str">
            <v>CURRENT ACCOUNT - CUSTOMERS</v>
          </cell>
        </row>
        <row r="2047">
          <cell r="M2047" t="str">
            <v>LN001</v>
          </cell>
          <cell r="N2047" t="str">
            <v>CURRENT ACCOUNT - CUSTOMERS</v>
          </cell>
        </row>
        <row r="2048">
          <cell r="M2048" t="str">
            <v>LN001</v>
          </cell>
          <cell r="N2048" t="str">
            <v>CURRENT ACCOUNT - CUSTOMERS</v>
          </cell>
        </row>
        <row r="2049">
          <cell r="M2049" t="str">
            <v>LN001</v>
          </cell>
          <cell r="N2049" t="str">
            <v>CURRENT ACCOUNT - CUSTOMERS</v>
          </cell>
        </row>
        <row r="2050">
          <cell r="M2050" t="str">
            <v>LN001</v>
          </cell>
          <cell r="N2050" t="str">
            <v>CURRENT ACCOUNT - CUSTOMERS</v>
          </cell>
        </row>
        <row r="2051">
          <cell r="M2051" t="str">
            <v>LN001</v>
          </cell>
          <cell r="N2051" t="str">
            <v>CURRENT ACCOUNT - CUSTOMERS</v>
          </cell>
        </row>
        <row r="2052">
          <cell r="M2052" t="str">
            <v>LN001</v>
          </cell>
          <cell r="N2052" t="str">
            <v>CURRENT ACCOUNT - CUSTOMERS</v>
          </cell>
        </row>
        <row r="2053">
          <cell r="M2053" t="str">
            <v>LN001</v>
          </cell>
          <cell r="N2053" t="str">
            <v>CURRENT ACCOUNT - CUSTOMERS</v>
          </cell>
        </row>
        <row r="2054">
          <cell r="M2054" t="str">
            <v>LN001</v>
          </cell>
          <cell r="N2054" t="str">
            <v>CURRENT ACCOUNT - CUSTOMERS</v>
          </cell>
        </row>
        <row r="2055">
          <cell r="M2055" t="str">
            <v>LN001</v>
          </cell>
          <cell r="N2055" t="str">
            <v>CURRENT ACCOUNT - CUSTOMERS</v>
          </cell>
        </row>
        <row r="2056">
          <cell r="M2056" t="str">
            <v>LN001</v>
          </cell>
          <cell r="N2056" t="str">
            <v>CURRENT ACCOUNT - CUSTOMERS</v>
          </cell>
        </row>
        <row r="2057">
          <cell r="M2057" t="str">
            <v>LN001</v>
          </cell>
          <cell r="N2057" t="str">
            <v>CURRENT ACCOUNT - CUSTOMERS</v>
          </cell>
        </row>
        <row r="2058">
          <cell r="M2058" t="str">
            <v>LN001</v>
          </cell>
          <cell r="N2058" t="str">
            <v>CURRENT ACCOUNT - CUSTOMERS</v>
          </cell>
        </row>
        <row r="2059">
          <cell r="M2059" t="str">
            <v>LN001</v>
          </cell>
          <cell r="N2059" t="str">
            <v>CURRENT ACCOUNT - CUSTOMERS</v>
          </cell>
        </row>
        <row r="2060">
          <cell r="M2060" t="str">
            <v>LN001</v>
          </cell>
          <cell r="N2060" t="str">
            <v>CURRENT ACCOUNT - CUSTOMERS</v>
          </cell>
        </row>
        <row r="2061">
          <cell r="M2061" t="str">
            <v>LN001</v>
          </cell>
          <cell r="N2061" t="str">
            <v>CURRENT ACCOUNT - CUSTOMERS</v>
          </cell>
        </row>
        <row r="2062">
          <cell r="M2062" t="str">
            <v>LN001</v>
          </cell>
          <cell r="N2062" t="str">
            <v>CURRENT ACCOUNT - CUSTOMERS</v>
          </cell>
        </row>
        <row r="2063">
          <cell r="M2063" t="str">
            <v>LN001</v>
          </cell>
          <cell r="N2063" t="str">
            <v>CURRENT ACCOUNT - CUSTOMERS</v>
          </cell>
        </row>
        <row r="2064">
          <cell r="M2064" t="str">
            <v>LN001</v>
          </cell>
          <cell r="N2064" t="str">
            <v>CURRENT ACCOUNT - CUSTOMERS</v>
          </cell>
        </row>
        <row r="2065">
          <cell r="M2065" t="str">
            <v>LN001</v>
          </cell>
          <cell r="N2065" t="str">
            <v>CURRENT ACCOUNT - CUSTOMERS</v>
          </cell>
        </row>
        <row r="2066">
          <cell r="M2066" t="str">
            <v>LN001</v>
          </cell>
          <cell r="N2066" t="str">
            <v>CURRENT ACCOUNT - CUSTOMERS</v>
          </cell>
        </row>
        <row r="2067">
          <cell r="M2067" t="str">
            <v>LN001</v>
          </cell>
          <cell r="N2067" t="str">
            <v>CURRENT ACCOUNT - CUSTOMERS</v>
          </cell>
        </row>
        <row r="2068">
          <cell r="M2068" t="str">
            <v>LN001</v>
          </cell>
          <cell r="N2068" t="str">
            <v>CURRENT ACCOUNT - CUSTOMERS</v>
          </cell>
        </row>
        <row r="2069">
          <cell r="M2069" t="str">
            <v>LN001</v>
          </cell>
          <cell r="N2069" t="str">
            <v>CURRENT ACCOUNT - CUSTOMERS</v>
          </cell>
        </row>
        <row r="2070">
          <cell r="M2070" t="str">
            <v>LN001</v>
          </cell>
          <cell r="N2070" t="str">
            <v>CURRENT ACCOUNT - CUSTOMERS</v>
          </cell>
        </row>
        <row r="2071">
          <cell r="M2071" t="str">
            <v>LN001</v>
          </cell>
          <cell r="N2071" t="str">
            <v>CURRENT ACCOUNT - CUSTOMERS</v>
          </cell>
        </row>
        <row r="2072">
          <cell r="M2072" t="str">
            <v>LN001</v>
          </cell>
          <cell r="N2072" t="str">
            <v>CURRENT ACCOUNT - CUSTOMERS</v>
          </cell>
        </row>
        <row r="2073">
          <cell r="M2073" t="str">
            <v>LN001</v>
          </cell>
          <cell r="N2073" t="str">
            <v>CURRENT ACCOUNT - CUSTOMERS</v>
          </cell>
        </row>
        <row r="2074">
          <cell r="M2074" t="str">
            <v>LN001</v>
          </cell>
          <cell r="N2074" t="str">
            <v>CURRENT ACCOUNT - CUSTOMERS</v>
          </cell>
        </row>
        <row r="2075">
          <cell r="M2075" t="str">
            <v>LN001</v>
          </cell>
          <cell r="N2075" t="str">
            <v>CURRENT ACCOUNT - CUSTOMERS</v>
          </cell>
        </row>
        <row r="2076">
          <cell r="M2076" t="str">
            <v>LN001</v>
          </cell>
          <cell r="N2076" t="str">
            <v>CURRENT ACCOUNT - CUSTOMERS</v>
          </cell>
        </row>
        <row r="2077">
          <cell r="M2077" t="str">
            <v>LN001</v>
          </cell>
          <cell r="N2077" t="str">
            <v>CURRENT ACCOUNT - CUSTOMERS</v>
          </cell>
        </row>
        <row r="2078">
          <cell r="M2078" t="str">
            <v>LN001</v>
          </cell>
          <cell r="N2078" t="str">
            <v>CURRENT ACCOUNT - CUSTOMERS</v>
          </cell>
        </row>
        <row r="2079">
          <cell r="M2079" t="str">
            <v>LN001</v>
          </cell>
          <cell r="N2079" t="str">
            <v>CURRENT ACCOUNT - CUSTOMERS</v>
          </cell>
        </row>
        <row r="2080">
          <cell r="M2080" t="str">
            <v>LN001</v>
          </cell>
          <cell r="N2080" t="str">
            <v>CURRENT ACCOUNT - CUSTOMERS</v>
          </cell>
        </row>
        <row r="2081">
          <cell r="M2081" t="str">
            <v>LN001</v>
          </cell>
          <cell r="N2081" t="str">
            <v>CURRENT ACCOUNT - CUSTOMERS</v>
          </cell>
        </row>
        <row r="2082">
          <cell r="M2082" t="str">
            <v>LN001</v>
          </cell>
          <cell r="N2082" t="str">
            <v>CURRENT ACCOUNT - CUSTOMERS</v>
          </cell>
        </row>
        <row r="2083">
          <cell r="M2083" t="str">
            <v>LN001</v>
          </cell>
          <cell r="N2083" t="str">
            <v>CURRENT ACCOUNT - CUSTOMERS</v>
          </cell>
        </row>
        <row r="2084">
          <cell r="M2084" t="str">
            <v>LN001</v>
          </cell>
          <cell r="N2084" t="str">
            <v>CURRENT ACCOUNT - CUSTOMERS</v>
          </cell>
        </row>
        <row r="2085">
          <cell r="M2085" t="str">
            <v>LN001</v>
          </cell>
          <cell r="N2085" t="str">
            <v>CURRENT ACCOUNT - CUSTOMERS</v>
          </cell>
        </row>
        <row r="2086">
          <cell r="M2086" t="str">
            <v>LN001</v>
          </cell>
          <cell r="N2086" t="str">
            <v>CURRENT ACCOUNT - CUSTOMERS</v>
          </cell>
        </row>
        <row r="2087">
          <cell r="M2087" t="str">
            <v>LN001</v>
          </cell>
          <cell r="N2087" t="str">
            <v>CURRENT ACCOUNT - CUSTOMERS</v>
          </cell>
        </row>
        <row r="2088">
          <cell r="M2088" t="str">
            <v>LN001</v>
          </cell>
          <cell r="N2088" t="str">
            <v>CURRENT ACCOUNT - CUSTOMERS</v>
          </cell>
        </row>
        <row r="2089">
          <cell r="M2089" t="str">
            <v>LN001</v>
          </cell>
          <cell r="N2089" t="str">
            <v>CURRENT ACCOUNT - CUSTOMERS</v>
          </cell>
        </row>
        <row r="2090">
          <cell r="M2090" t="str">
            <v>LN001</v>
          </cell>
          <cell r="N2090" t="str">
            <v>CURRENT ACCOUNT - CUSTOMERS</v>
          </cell>
        </row>
        <row r="2091">
          <cell r="M2091" t="str">
            <v>LN001</v>
          </cell>
          <cell r="N2091" t="str">
            <v>CURRENT ACCOUNT - CUSTOMERS</v>
          </cell>
        </row>
        <row r="2092">
          <cell r="M2092" t="str">
            <v>LN001</v>
          </cell>
          <cell r="N2092" t="str">
            <v>CURRENT ACCOUNT - CUSTOMERS</v>
          </cell>
        </row>
        <row r="2093">
          <cell r="M2093" t="str">
            <v>LN001</v>
          </cell>
          <cell r="N2093" t="str">
            <v>CURRENT ACCOUNT - CUSTOMERS</v>
          </cell>
        </row>
        <row r="2094">
          <cell r="M2094" t="str">
            <v>LN001</v>
          </cell>
          <cell r="N2094" t="str">
            <v>CURRENT ACCOUNT - CUSTOMERS</v>
          </cell>
        </row>
        <row r="2095">
          <cell r="M2095" t="str">
            <v>LN001</v>
          </cell>
          <cell r="N2095" t="str">
            <v>CURRENT ACCOUNT - CUSTOMERS</v>
          </cell>
        </row>
        <row r="2096">
          <cell r="M2096" t="str">
            <v>LN001</v>
          </cell>
          <cell r="N2096" t="str">
            <v>CURRENT ACCOUNT - CUSTOMERS</v>
          </cell>
        </row>
        <row r="2097">
          <cell r="M2097" t="str">
            <v>LN001</v>
          </cell>
          <cell r="N2097" t="str">
            <v>CURRENT ACCOUNT - CUSTOMERS</v>
          </cell>
        </row>
        <row r="2098">
          <cell r="M2098" t="str">
            <v>LN001</v>
          </cell>
          <cell r="N2098" t="str">
            <v>CURRENT ACCOUNT - CUSTOMERS</v>
          </cell>
        </row>
        <row r="2099">
          <cell r="M2099" t="str">
            <v>LN001</v>
          </cell>
          <cell r="N2099" t="str">
            <v>CURRENT ACCOUNT - CUSTOMERS</v>
          </cell>
        </row>
        <row r="2100">
          <cell r="M2100" t="str">
            <v>LN001</v>
          </cell>
          <cell r="N2100" t="str">
            <v>CURRENT ACCOUNT - CUSTOMERS</v>
          </cell>
        </row>
        <row r="2101">
          <cell r="M2101" t="str">
            <v>LN001</v>
          </cell>
          <cell r="N2101" t="str">
            <v>CURRENT ACCOUNT - CUSTOMERS</v>
          </cell>
        </row>
        <row r="2102">
          <cell r="M2102" t="str">
            <v>LN001</v>
          </cell>
          <cell r="N2102" t="str">
            <v>CURRENT ACCOUNT - CUSTOMERS</v>
          </cell>
        </row>
        <row r="2103">
          <cell r="M2103" t="str">
            <v>LN001</v>
          </cell>
          <cell r="N2103" t="str">
            <v>CURRENT ACCOUNT - CUSTOMERS</v>
          </cell>
        </row>
        <row r="2104">
          <cell r="M2104" t="str">
            <v>LN001</v>
          </cell>
          <cell r="N2104" t="str">
            <v>CURRENT ACCOUNT - CUSTOMERS</v>
          </cell>
        </row>
        <row r="2105">
          <cell r="M2105" t="str">
            <v>LN001</v>
          </cell>
          <cell r="N2105" t="str">
            <v>CURRENT ACCOUNT - CUSTOMERS</v>
          </cell>
        </row>
        <row r="2106">
          <cell r="M2106" t="str">
            <v>LN001</v>
          </cell>
          <cell r="N2106" t="str">
            <v>CURRENT ACCOUNT - CUSTOMERS</v>
          </cell>
        </row>
        <row r="2107">
          <cell r="M2107" t="str">
            <v>LN001</v>
          </cell>
          <cell r="N2107" t="str">
            <v>CURRENT ACCOUNT - CUSTOMERS</v>
          </cell>
        </row>
        <row r="2108">
          <cell r="M2108" t="str">
            <v>LN001</v>
          </cell>
          <cell r="N2108" t="str">
            <v>CURRENT ACCOUNT - CUSTOMERS</v>
          </cell>
        </row>
        <row r="2109">
          <cell r="M2109" t="str">
            <v>LN001</v>
          </cell>
          <cell r="N2109" t="str">
            <v>CURRENT ACCOUNT - CUSTOMERS</v>
          </cell>
        </row>
        <row r="2110">
          <cell r="M2110" t="str">
            <v>LN001</v>
          </cell>
          <cell r="N2110" t="str">
            <v>CURRENT ACCOUNT - CUSTOMERS</v>
          </cell>
        </row>
        <row r="2111">
          <cell r="M2111" t="str">
            <v>LN001</v>
          </cell>
          <cell r="N2111" t="str">
            <v>CURRENT ACCOUNT - CUSTOMERS</v>
          </cell>
        </row>
        <row r="2112">
          <cell r="M2112" t="str">
            <v>LN001</v>
          </cell>
          <cell r="N2112" t="str">
            <v>CURRENT ACCOUNT - CUSTOMERS</v>
          </cell>
        </row>
        <row r="2113">
          <cell r="M2113" t="str">
            <v>LN001</v>
          </cell>
          <cell r="N2113" t="str">
            <v>CURRENT ACCOUNT - CUSTOMERS</v>
          </cell>
        </row>
        <row r="2114">
          <cell r="M2114" t="str">
            <v>LN001</v>
          </cell>
          <cell r="N2114" t="str">
            <v>CURRENT ACCOUNT - CUSTOMERS</v>
          </cell>
        </row>
        <row r="2115">
          <cell r="M2115" t="str">
            <v>LN001</v>
          </cell>
          <cell r="N2115" t="str">
            <v>CURRENT ACCOUNT - CUSTOMERS</v>
          </cell>
        </row>
        <row r="2116">
          <cell r="M2116" t="str">
            <v>LN001</v>
          </cell>
          <cell r="N2116" t="str">
            <v>CURRENT ACCOUNT - CUSTOMERS</v>
          </cell>
        </row>
        <row r="2117">
          <cell r="M2117" t="str">
            <v>LN001</v>
          </cell>
          <cell r="N2117" t="str">
            <v>CURRENT ACCOUNT - CUSTOMERS</v>
          </cell>
        </row>
        <row r="2118">
          <cell r="M2118" t="str">
            <v>LN001</v>
          </cell>
          <cell r="N2118" t="str">
            <v>CURRENT ACCOUNT - CUSTOMERS</v>
          </cell>
        </row>
        <row r="2119">
          <cell r="M2119" t="str">
            <v>LN001</v>
          </cell>
          <cell r="N2119" t="str">
            <v>CURRENT ACCOUNT - CUSTOMERS</v>
          </cell>
        </row>
        <row r="2120">
          <cell r="M2120" t="str">
            <v>LN001</v>
          </cell>
          <cell r="N2120" t="str">
            <v>CURRENT ACCOUNT - CUSTOMERS</v>
          </cell>
        </row>
        <row r="2121">
          <cell r="M2121" t="str">
            <v>LN001</v>
          </cell>
          <cell r="N2121" t="str">
            <v>CURRENT ACCOUNT - CUSTOMERS</v>
          </cell>
        </row>
        <row r="2122">
          <cell r="M2122" t="str">
            <v>LN001</v>
          </cell>
          <cell r="N2122" t="str">
            <v>CURRENT ACCOUNT - CUSTOMERS</v>
          </cell>
        </row>
        <row r="2123">
          <cell r="M2123" t="str">
            <v>LN001</v>
          </cell>
          <cell r="N2123" t="str">
            <v>CURRENT ACCOUNT - CUSTOMERS</v>
          </cell>
        </row>
        <row r="2124">
          <cell r="M2124" t="str">
            <v>LN001</v>
          </cell>
          <cell r="N2124" t="str">
            <v>CURRENT ACCOUNT - CUSTOMERS</v>
          </cell>
        </row>
        <row r="2125">
          <cell r="M2125" t="str">
            <v>LN001</v>
          </cell>
          <cell r="N2125" t="str">
            <v>CURRENT ACCOUNT - CUSTOMERS</v>
          </cell>
        </row>
        <row r="2126">
          <cell r="M2126" t="str">
            <v>LN001</v>
          </cell>
          <cell r="N2126" t="str">
            <v>CURRENT ACCOUNT - CUSTOMERS</v>
          </cell>
        </row>
        <row r="2127">
          <cell r="M2127" t="str">
            <v>LN001</v>
          </cell>
          <cell r="N2127" t="str">
            <v>CURRENT ACCOUNT - CUSTOMERS</v>
          </cell>
        </row>
        <row r="2128">
          <cell r="M2128" t="str">
            <v>LN001</v>
          </cell>
          <cell r="N2128" t="str">
            <v>CURRENT ACCOUNT - CUSTOMERS</v>
          </cell>
        </row>
        <row r="2129">
          <cell r="M2129" t="str">
            <v>LN001</v>
          </cell>
          <cell r="N2129" t="str">
            <v>CURRENT ACCOUNT - CUSTOMERS</v>
          </cell>
        </row>
        <row r="2130">
          <cell r="M2130" t="str">
            <v>LN001</v>
          </cell>
          <cell r="N2130" t="str">
            <v>CURRENT ACCOUNT - CUSTOMERS</v>
          </cell>
        </row>
        <row r="2131">
          <cell r="M2131" t="str">
            <v>LN001</v>
          </cell>
          <cell r="N2131" t="str">
            <v>CURRENT ACCOUNT - CUSTOMERS</v>
          </cell>
        </row>
        <row r="2132">
          <cell r="M2132" t="str">
            <v>LN001</v>
          </cell>
          <cell r="N2132" t="str">
            <v>CURRENT ACCOUNT - CUSTOMERS</v>
          </cell>
        </row>
        <row r="2133">
          <cell r="M2133" t="str">
            <v>LN001</v>
          </cell>
          <cell r="N2133" t="str">
            <v>CURRENT ACCOUNT - CUSTOMERS</v>
          </cell>
        </row>
        <row r="2134">
          <cell r="M2134" t="str">
            <v>LN001</v>
          </cell>
          <cell r="N2134" t="str">
            <v>CURRENT ACCOUNT - CUSTOMERS</v>
          </cell>
        </row>
        <row r="2135">
          <cell r="M2135" t="str">
            <v>LN001</v>
          </cell>
          <cell r="N2135" t="str">
            <v>CURRENT ACCOUNT - CUSTOMERS</v>
          </cell>
        </row>
        <row r="2136">
          <cell r="M2136" t="str">
            <v>LN001</v>
          </cell>
          <cell r="N2136" t="str">
            <v>CURRENT ACCOUNT - CUSTOMERS</v>
          </cell>
        </row>
        <row r="2137">
          <cell r="M2137" t="str">
            <v>LN001</v>
          </cell>
          <cell r="N2137" t="str">
            <v>CURRENT ACCOUNT - CUSTOMERS</v>
          </cell>
        </row>
        <row r="2138">
          <cell r="M2138" t="str">
            <v>LN001</v>
          </cell>
          <cell r="N2138" t="str">
            <v>CURRENT ACCOUNT - CUSTOMERS</v>
          </cell>
        </row>
        <row r="2139">
          <cell r="M2139" t="str">
            <v>LN001</v>
          </cell>
          <cell r="N2139" t="str">
            <v>CURRENT ACCOUNT - CUSTOMERS</v>
          </cell>
        </row>
        <row r="2140">
          <cell r="M2140" t="str">
            <v>LN001</v>
          </cell>
          <cell r="N2140" t="str">
            <v>CURRENT ACCOUNT - CUSTOMERS</v>
          </cell>
        </row>
        <row r="2141">
          <cell r="M2141" t="str">
            <v>LN001</v>
          </cell>
          <cell r="N2141" t="str">
            <v>CURRENT ACCOUNT - CUSTOMERS</v>
          </cell>
        </row>
        <row r="2142">
          <cell r="M2142" t="str">
            <v>LN001</v>
          </cell>
          <cell r="N2142" t="str">
            <v>CURRENT ACCOUNT - CUSTOMERS</v>
          </cell>
        </row>
        <row r="2143">
          <cell r="M2143" t="str">
            <v>LN001</v>
          </cell>
          <cell r="N2143" t="str">
            <v>CURRENT ACCOUNT - CUSTOMERS</v>
          </cell>
        </row>
        <row r="2144">
          <cell r="M2144" t="str">
            <v>LN001</v>
          </cell>
          <cell r="N2144" t="str">
            <v>CURRENT ACCOUNT - CUSTOMERS</v>
          </cell>
        </row>
        <row r="2145">
          <cell r="M2145" t="str">
            <v>LN001</v>
          </cell>
          <cell r="N2145" t="str">
            <v>CURRENT ACCOUNT - CUSTOMERS</v>
          </cell>
        </row>
        <row r="2146">
          <cell r="M2146" t="str">
            <v>LN001</v>
          </cell>
          <cell r="N2146" t="str">
            <v>CURRENT ACCOUNT - CUSTOMERS</v>
          </cell>
        </row>
        <row r="2147">
          <cell r="M2147" t="str">
            <v>LN001</v>
          </cell>
          <cell r="N2147" t="str">
            <v>CURRENT ACCOUNT - CUSTOMERS</v>
          </cell>
        </row>
        <row r="2148">
          <cell r="M2148" t="str">
            <v>LN001</v>
          </cell>
          <cell r="N2148" t="str">
            <v>CURRENT ACCOUNT - CUSTOMERS</v>
          </cell>
        </row>
        <row r="2149">
          <cell r="M2149" t="str">
            <v>LN001</v>
          </cell>
          <cell r="N2149" t="str">
            <v>CURRENT ACCOUNT - CUSTOMERS</v>
          </cell>
        </row>
        <row r="2150">
          <cell r="M2150" t="str">
            <v>LN001</v>
          </cell>
          <cell r="N2150" t="str">
            <v>CURRENT ACCOUNT - CUSTOMERS</v>
          </cell>
        </row>
        <row r="2151">
          <cell r="M2151" t="str">
            <v>LN001</v>
          </cell>
          <cell r="N2151" t="str">
            <v>CURRENT ACCOUNT - CUSTOMERS</v>
          </cell>
        </row>
        <row r="2152">
          <cell r="M2152" t="str">
            <v>LN001</v>
          </cell>
          <cell r="N2152" t="str">
            <v>CURRENT ACCOUNT - CUSTOMERS</v>
          </cell>
        </row>
        <row r="2153">
          <cell r="M2153" t="str">
            <v>LN001</v>
          </cell>
          <cell r="N2153" t="str">
            <v>CURRENT ACCOUNT - CUSTOMERS</v>
          </cell>
        </row>
        <row r="2154">
          <cell r="M2154" t="str">
            <v>LN001</v>
          </cell>
          <cell r="N2154" t="str">
            <v>CURRENT ACCOUNT - CUSTOMERS</v>
          </cell>
        </row>
        <row r="2155">
          <cell r="M2155" t="str">
            <v>LN001</v>
          </cell>
          <cell r="N2155" t="str">
            <v>CURRENT ACCOUNT - CUSTOMERS</v>
          </cell>
        </row>
        <row r="2156">
          <cell r="M2156" t="str">
            <v>LN001</v>
          </cell>
          <cell r="N2156" t="str">
            <v>CURRENT ACCOUNT - CUSTOMERS</v>
          </cell>
        </row>
        <row r="2157">
          <cell r="M2157" t="str">
            <v>LN001</v>
          </cell>
          <cell r="N2157" t="str">
            <v>CURRENT ACCOUNT - CUSTOMERS</v>
          </cell>
        </row>
        <row r="2158">
          <cell r="M2158" t="str">
            <v>LN001</v>
          </cell>
          <cell r="N2158" t="str">
            <v>CURRENT ACCOUNT - CUSTOMERS</v>
          </cell>
        </row>
        <row r="2159">
          <cell r="M2159" t="str">
            <v>LN001</v>
          </cell>
          <cell r="N2159" t="str">
            <v>CURRENT ACCOUNT - CUSTOMERS</v>
          </cell>
        </row>
        <row r="2160">
          <cell r="M2160" t="str">
            <v>LN001</v>
          </cell>
          <cell r="N2160" t="str">
            <v>CURRENT ACCOUNT - CUSTOMERS</v>
          </cell>
        </row>
        <row r="2161">
          <cell r="M2161" t="str">
            <v>LN001</v>
          </cell>
          <cell r="N2161" t="str">
            <v>CURRENT ACCOUNT - CUSTOMERS</v>
          </cell>
        </row>
        <row r="2162">
          <cell r="M2162" t="str">
            <v>LN001</v>
          </cell>
          <cell r="N2162" t="str">
            <v>CURRENT ACCOUNT - CUSTOMERS</v>
          </cell>
        </row>
        <row r="2163">
          <cell r="M2163" t="str">
            <v>LN001</v>
          </cell>
          <cell r="N2163" t="str">
            <v>CURRENT ACCOUNT - CUSTOMERS</v>
          </cell>
        </row>
        <row r="2164">
          <cell r="M2164" t="str">
            <v>LN001</v>
          </cell>
          <cell r="N2164" t="str">
            <v>CURRENT ACCOUNT - CUSTOMERS</v>
          </cell>
        </row>
        <row r="2165">
          <cell r="M2165" t="str">
            <v>LN001</v>
          </cell>
          <cell r="N2165" t="str">
            <v>CURRENT ACCOUNT - CUSTOMERS</v>
          </cell>
        </row>
        <row r="2166">
          <cell r="M2166" t="str">
            <v>LN001</v>
          </cell>
          <cell r="N2166" t="str">
            <v>CURRENT ACCOUNT - CUSTOMERS</v>
          </cell>
        </row>
        <row r="2167">
          <cell r="M2167" t="str">
            <v>LN001</v>
          </cell>
          <cell r="N2167" t="str">
            <v>CURRENT ACCOUNT - CUSTOMERS</v>
          </cell>
        </row>
        <row r="2168">
          <cell r="M2168" t="str">
            <v>LN001</v>
          </cell>
          <cell r="N2168" t="str">
            <v>CURRENT ACCOUNT - CUSTOMERS</v>
          </cell>
        </row>
        <row r="2169">
          <cell r="M2169" t="str">
            <v>LN001</v>
          </cell>
          <cell r="N2169" t="str">
            <v>CURRENT ACCOUNT - CUSTOMERS</v>
          </cell>
        </row>
        <row r="2170">
          <cell r="M2170" t="str">
            <v>LN001</v>
          </cell>
          <cell r="N2170" t="str">
            <v>CURRENT ACCOUNT - CUSTOMERS</v>
          </cell>
        </row>
        <row r="2171">
          <cell r="M2171" t="str">
            <v>LN001</v>
          </cell>
          <cell r="N2171" t="str">
            <v>CURRENT ACCOUNT - CUSTOMERS</v>
          </cell>
        </row>
        <row r="2172">
          <cell r="M2172" t="str">
            <v>LN001</v>
          </cell>
          <cell r="N2172" t="str">
            <v>CURRENT ACCOUNT - CUSTOMERS</v>
          </cell>
        </row>
        <row r="2173">
          <cell r="M2173" t="str">
            <v>LN001</v>
          </cell>
          <cell r="N2173" t="str">
            <v>CURRENT ACCOUNT - CUSTOMERS</v>
          </cell>
        </row>
        <row r="2174">
          <cell r="M2174" t="str">
            <v>LN001</v>
          </cell>
          <cell r="N2174" t="str">
            <v>CURRENT ACCOUNT - CUSTOMERS</v>
          </cell>
        </row>
        <row r="2175">
          <cell r="M2175" t="str">
            <v>LN001</v>
          </cell>
          <cell r="N2175" t="str">
            <v>CURRENT ACCOUNT - CUSTOMERS</v>
          </cell>
        </row>
        <row r="2176">
          <cell r="M2176" t="str">
            <v>LN001</v>
          </cell>
          <cell r="N2176" t="str">
            <v>CURRENT ACCOUNT - CUSTOMERS</v>
          </cell>
        </row>
        <row r="2177">
          <cell r="M2177" t="str">
            <v>LN001</v>
          </cell>
          <cell r="N2177" t="str">
            <v>CURRENT ACCOUNT - CUSTOMERS</v>
          </cell>
        </row>
        <row r="2178">
          <cell r="M2178" t="str">
            <v>LN001</v>
          </cell>
          <cell r="N2178" t="str">
            <v>CURRENT ACCOUNT - CUSTOMERS</v>
          </cell>
        </row>
        <row r="2179">
          <cell r="M2179" t="str">
            <v>LN001</v>
          </cell>
          <cell r="N2179" t="str">
            <v>CURRENT ACCOUNT - CUSTOMERS</v>
          </cell>
        </row>
        <row r="2180">
          <cell r="M2180" t="str">
            <v>LN001</v>
          </cell>
          <cell r="N2180" t="str">
            <v>CURRENT ACCOUNT - CUSTOMERS</v>
          </cell>
        </row>
        <row r="2181">
          <cell r="M2181" t="str">
            <v>LN001</v>
          </cell>
          <cell r="N2181" t="str">
            <v>CURRENT ACCOUNT - CUSTOMERS</v>
          </cell>
        </row>
        <row r="2182">
          <cell r="M2182" t="str">
            <v>LN001</v>
          </cell>
          <cell r="N2182" t="str">
            <v>CURRENT ACCOUNT - CUSTOMERS</v>
          </cell>
        </row>
        <row r="2183">
          <cell r="M2183" t="str">
            <v>LN001</v>
          </cell>
          <cell r="N2183" t="str">
            <v>CURRENT ACCOUNT - CUSTOMERS</v>
          </cell>
        </row>
        <row r="2184">
          <cell r="M2184" t="str">
            <v>LN001</v>
          </cell>
          <cell r="N2184" t="str">
            <v>CURRENT ACCOUNT - CUSTOMERS</v>
          </cell>
        </row>
        <row r="2185">
          <cell r="M2185" t="str">
            <v>LN001</v>
          </cell>
          <cell r="N2185" t="str">
            <v>CURRENT ACCOUNT - CUSTOMERS</v>
          </cell>
        </row>
        <row r="2186">
          <cell r="M2186" t="str">
            <v>LN001</v>
          </cell>
          <cell r="N2186" t="str">
            <v>CURRENT ACCOUNT - CUSTOMERS</v>
          </cell>
        </row>
        <row r="2187">
          <cell r="M2187" t="str">
            <v>LN001</v>
          </cell>
          <cell r="N2187" t="str">
            <v>CURRENT ACCOUNT - CUSTOMERS</v>
          </cell>
        </row>
        <row r="2188">
          <cell r="M2188" t="str">
            <v>LN001</v>
          </cell>
          <cell r="N2188" t="str">
            <v>CURRENT ACCOUNT - CUSTOMERS</v>
          </cell>
        </row>
        <row r="2189">
          <cell r="M2189" t="str">
            <v>LN001</v>
          </cell>
          <cell r="N2189" t="str">
            <v>CURRENT ACCOUNT - CUSTOMERS</v>
          </cell>
        </row>
        <row r="2190">
          <cell r="M2190" t="str">
            <v>LN001</v>
          </cell>
          <cell r="N2190" t="str">
            <v>CURRENT ACCOUNT - CUSTOMERS</v>
          </cell>
        </row>
        <row r="2191">
          <cell r="M2191" t="str">
            <v>LN001</v>
          </cell>
          <cell r="N2191" t="str">
            <v>CURRENT ACCOUNT - CUSTOMERS</v>
          </cell>
        </row>
        <row r="2192">
          <cell r="M2192" t="str">
            <v>LN001</v>
          </cell>
          <cell r="N2192" t="str">
            <v>CURRENT ACCOUNT - CUSTOMERS</v>
          </cell>
        </row>
        <row r="2193">
          <cell r="M2193" t="str">
            <v>LN001</v>
          </cell>
          <cell r="N2193" t="str">
            <v>CURRENT ACCOUNT - CUSTOMERS</v>
          </cell>
        </row>
        <row r="2194">
          <cell r="M2194" t="str">
            <v>LN001</v>
          </cell>
          <cell r="N2194" t="str">
            <v>CURRENT ACCOUNT - CUSTOMERS</v>
          </cell>
        </row>
        <row r="2195">
          <cell r="M2195" t="str">
            <v>LN001</v>
          </cell>
          <cell r="N2195" t="str">
            <v>CURRENT ACCOUNT - CUSTOMERS</v>
          </cell>
        </row>
        <row r="2196">
          <cell r="M2196" t="str">
            <v>LN001</v>
          </cell>
          <cell r="N2196" t="str">
            <v>CURRENT ACCOUNT - CUSTOMERS</v>
          </cell>
        </row>
        <row r="2197">
          <cell r="M2197" t="str">
            <v>LN001</v>
          </cell>
          <cell r="N2197" t="str">
            <v>CURRENT ACCOUNT - CUSTOMERS</v>
          </cell>
        </row>
        <row r="2198">
          <cell r="M2198" t="str">
            <v>LN001</v>
          </cell>
          <cell r="N2198" t="str">
            <v>CURRENT ACCOUNT - CUSTOMERS</v>
          </cell>
        </row>
        <row r="2199">
          <cell r="M2199" t="str">
            <v>LN001</v>
          </cell>
          <cell r="N2199" t="str">
            <v>CURRENT ACCOUNT - CUSTOMERS</v>
          </cell>
        </row>
        <row r="2200">
          <cell r="M2200" t="str">
            <v>LN001</v>
          </cell>
          <cell r="N2200" t="str">
            <v>CURRENT ACCOUNT - CUSTOMERS</v>
          </cell>
        </row>
        <row r="2201">
          <cell r="M2201" t="str">
            <v>LN001</v>
          </cell>
          <cell r="N2201" t="str">
            <v>CURRENT ACCOUNT - CUSTOMERS</v>
          </cell>
        </row>
        <row r="2202">
          <cell r="M2202" t="str">
            <v>LN001</v>
          </cell>
          <cell r="N2202" t="str">
            <v>CURRENT ACCOUNT - CUSTOMERS</v>
          </cell>
        </row>
        <row r="2203">
          <cell r="M2203" t="str">
            <v>LN001</v>
          </cell>
          <cell r="N2203" t="str">
            <v>CURRENT ACCOUNT - CUSTOMERS</v>
          </cell>
        </row>
        <row r="2204">
          <cell r="M2204" t="str">
            <v>LN001</v>
          </cell>
          <cell r="N2204" t="str">
            <v>CURRENT ACCOUNT - CUSTOMERS</v>
          </cell>
        </row>
        <row r="2205">
          <cell r="M2205" t="str">
            <v>LN001</v>
          </cell>
          <cell r="N2205" t="str">
            <v>CURRENT ACCOUNT - CUSTOMERS</v>
          </cell>
        </row>
        <row r="2206">
          <cell r="M2206" t="str">
            <v>LN001</v>
          </cell>
          <cell r="N2206" t="str">
            <v>CURRENT ACCOUNT - CUSTOMERS</v>
          </cell>
        </row>
        <row r="2207">
          <cell r="M2207" t="str">
            <v>LN001</v>
          </cell>
          <cell r="N2207" t="str">
            <v>CURRENT ACCOUNT - CUSTOMERS</v>
          </cell>
        </row>
        <row r="2208">
          <cell r="M2208" t="str">
            <v>LN001</v>
          </cell>
          <cell r="N2208" t="str">
            <v>CURRENT ACCOUNT - CUSTOMERS</v>
          </cell>
        </row>
        <row r="2209">
          <cell r="M2209" t="str">
            <v>LN001</v>
          </cell>
          <cell r="N2209" t="str">
            <v>CURRENT ACCOUNT - CUSTOMERS</v>
          </cell>
        </row>
        <row r="2210">
          <cell r="M2210" t="str">
            <v>LN001</v>
          </cell>
          <cell r="N2210" t="str">
            <v>CURRENT ACCOUNT - CUSTOMERS</v>
          </cell>
        </row>
        <row r="2211">
          <cell r="M2211" t="str">
            <v>LN001</v>
          </cell>
          <cell r="N2211" t="str">
            <v>CURRENT ACCOUNT - CUSTOMERS</v>
          </cell>
        </row>
        <row r="2212">
          <cell r="M2212" t="str">
            <v>LN001</v>
          </cell>
          <cell r="N2212" t="str">
            <v>CURRENT ACCOUNT - CUSTOMERS</v>
          </cell>
        </row>
        <row r="2213">
          <cell r="M2213" t="str">
            <v>LN001</v>
          </cell>
          <cell r="N2213" t="str">
            <v>CURRENT ACCOUNT - CUSTOMERS</v>
          </cell>
        </row>
        <row r="2214">
          <cell r="M2214" t="str">
            <v>LN001</v>
          </cell>
          <cell r="N2214" t="str">
            <v>CURRENT ACCOUNT - CUSTOMERS</v>
          </cell>
        </row>
        <row r="2215">
          <cell r="M2215" t="str">
            <v>LN001</v>
          </cell>
          <cell r="N2215" t="str">
            <v>CURRENT ACCOUNT - CUSTOMERS</v>
          </cell>
        </row>
        <row r="2216">
          <cell r="M2216" t="str">
            <v>LN001</v>
          </cell>
          <cell r="N2216" t="str">
            <v>CURRENT ACCOUNT - CUSTOMERS</v>
          </cell>
        </row>
        <row r="2217">
          <cell r="M2217" t="str">
            <v>LN001</v>
          </cell>
          <cell r="N2217" t="str">
            <v>CURRENT ACCOUNT - CUSTOMERS</v>
          </cell>
        </row>
        <row r="2218">
          <cell r="M2218" t="str">
            <v>LN001</v>
          </cell>
          <cell r="N2218" t="str">
            <v>CURRENT ACCOUNT - CUSTOMERS</v>
          </cell>
        </row>
        <row r="2219">
          <cell r="M2219" t="str">
            <v>LN001</v>
          </cell>
          <cell r="N2219" t="str">
            <v>CURRENT ACCOUNT - CUSTOMERS</v>
          </cell>
        </row>
        <row r="2220">
          <cell r="M2220" t="str">
            <v>LN001</v>
          </cell>
          <cell r="N2220" t="str">
            <v>CURRENT ACCOUNT - CUSTOMERS</v>
          </cell>
        </row>
        <row r="2221">
          <cell r="M2221" t="str">
            <v>LN001</v>
          </cell>
          <cell r="N2221" t="str">
            <v>CURRENT ACCOUNT - CUSTOMERS</v>
          </cell>
        </row>
        <row r="2222">
          <cell r="M2222" t="str">
            <v>LN001</v>
          </cell>
          <cell r="N2222" t="str">
            <v>CURRENT ACCOUNT - CUSTOMERS</v>
          </cell>
        </row>
        <row r="2223">
          <cell r="M2223" t="str">
            <v>LN001</v>
          </cell>
          <cell r="N2223" t="str">
            <v>CURRENT ACCOUNT - CUSTOMERS</v>
          </cell>
        </row>
        <row r="2224">
          <cell r="M2224" t="str">
            <v>LN001</v>
          </cell>
          <cell r="N2224" t="str">
            <v>CURRENT ACCOUNT - CUSTOMERS</v>
          </cell>
        </row>
        <row r="2225">
          <cell r="M2225" t="str">
            <v>LN001</v>
          </cell>
          <cell r="N2225" t="str">
            <v>CURRENT ACCOUNT - CUSTOMERS</v>
          </cell>
        </row>
        <row r="2226">
          <cell r="M2226" t="str">
            <v>LN001</v>
          </cell>
          <cell r="N2226" t="str">
            <v>CURRENT ACCOUNT - CUSTOMERS</v>
          </cell>
        </row>
        <row r="2227">
          <cell r="M2227" t="str">
            <v>LN001</v>
          </cell>
          <cell r="N2227" t="str">
            <v>CURRENT ACCOUNT - CUSTOMERS</v>
          </cell>
        </row>
        <row r="2228">
          <cell r="M2228" t="str">
            <v>LN001</v>
          </cell>
          <cell r="N2228" t="str">
            <v>CURRENT ACCOUNT - CUSTOMERS</v>
          </cell>
        </row>
        <row r="2229">
          <cell r="M2229" t="str">
            <v>LN001</v>
          </cell>
          <cell r="N2229" t="str">
            <v>CURRENT ACCOUNT - CUSTOMERS</v>
          </cell>
        </row>
        <row r="2230">
          <cell r="M2230" t="str">
            <v>LN001</v>
          </cell>
          <cell r="N2230" t="str">
            <v>CURRENT ACCOUNT - CUSTOMERS</v>
          </cell>
        </row>
        <row r="2231">
          <cell r="M2231" t="str">
            <v>LN001</v>
          </cell>
          <cell r="N2231" t="str">
            <v>CURRENT ACCOUNT - CUSTOMERS</v>
          </cell>
        </row>
        <row r="2232">
          <cell r="M2232" t="str">
            <v>LN001</v>
          </cell>
          <cell r="N2232" t="str">
            <v>CURRENT ACCOUNT - CUSTOMERS</v>
          </cell>
        </row>
        <row r="2233">
          <cell r="M2233" t="str">
            <v>LN001</v>
          </cell>
          <cell r="N2233" t="str">
            <v>CURRENT ACCOUNT - CUSTOMERS</v>
          </cell>
        </row>
        <row r="2234">
          <cell r="M2234" t="str">
            <v>LN001</v>
          </cell>
          <cell r="N2234" t="str">
            <v>CURRENT ACCOUNT - CUSTOMERS</v>
          </cell>
        </row>
        <row r="2235">
          <cell r="M2235" t="str">
            <v>LN001</v>
          </cell>
          <cell r="N2235" t="str">
            <v>CURRENT ACCOUNT - CUSTOMERS</v>
          </cell>
        </row>
        <row r="2236">
          <cell r="M2236" t="str">
            <v>LN001</v>
          </cell>
          <cell r="N2236" t="str">
            <v>CURRENT ACCOUNT - CUSTOMERS</v>
          </cell>
        </row>
        <row r="2237">
          <cell r="M2237" t="str">
            <v>LN001</v>
          </cell>
          <cell r="N2237" t="str">
            <v>CURRENT ACCOUNT - CUSTOMERS</v>
          </cell>
        </row>
        <row r="2238">
          <cell r="M2238" t="str">
            <v>LN001</v>
          </cell>
          <cell r="N2238" t="str">
            <v>CURRENT ACCOUNT - CUSTOMERS</v>
          </cell>
        </row>
        <row r="2239">
          <cell r="M2239" t="str">
            <v>LN001</v>
          </cell>
          <cell r="N2239" t="str">
            <v>CURRENT ACCOUNT - CUSTOMERS</v>
          </cell>
        </row>
        <row r="2240">
          <cell r="M2240" t="str">
            <v>LN001</v>
          </cell>
          <cell r="N2240" t="str">
            <v>CURRENT ACCOUNT - CUSTOMERS</v>
          </cell>
        </row>
        <row r="2241">
          <cell r="M2241" t="str">
            <v>LN001</v>
          </cell>
          <cell r="N2241" t="str">
            <v>CURRENT ACCOUNT - CUSTOMERS</v>
          </cell>
        </row>
        <row r="2242">
          <cell r="M2242" t="str">
            <v>LN001</v>
          </cell>
          <cell r="N2242" t="str">
            <v>CURRENT ACCOUNT - CUSTOMERS</v>
          </cell>
        </row>
        <row r="2243">
          <cell r="M2243" t="str">
            <v>LN001</v>
          </cell>
          <cell r="N2243" t="str">
            <v>CURRENT ACCOUNT - CUSTOMERS</v>
          </cell>
        </row>
        <row r="2244">
          <cell r="M2244" t="str">
            <v>LN001</v>
          </cell>
          <cell r="N2244" t="str">
            <v>CURRENT ACCOUNT - CUSTOMERS</v>
          </cell>
        </row>
        <row r="2245">
          <cell r="M2245" t="str">
            <v>LN001</v>
          </cell>
          <cell r="N2245" t="str">
            <v>CURRENT ACCOUNT - CUSTOMERS</v>
          </cell>
        </row>
        <row r="2246">
          <cell r="M2246" t="str">
            <v>LN001</v>
          </cell>
          <cell r="N2246" t="str">
            <v>CURRENT ACCOUNT - CUSTOMERS</v>
          </cell>
        </row>
        <row r="2247">
          <cell r="M2247" t="str">
            <v>LN001</v>
          </cell>
          <cell r="N2247" t="str">
            <v>CURRENT ACCOUNT - CUSTOMERS</v>
          </cell>
        </row>
        <row r="2248">
          <cell r="M2248" t="str">
            <v>LN001</v>
          </cell>
          <cell r="N2248" t="str">
            <v>CURRENT ACCOUNT - CUSTOMERS</v>
          </cell>
        </row>
        <row r="2249">
          <cell r="M2249" t="str">
            <v>LN001</v>
          </cell>
          <cell r="N2249" t="str">
            <v>CURRENT ACCOUNT - CUSTOMERS</v>
          </cell>
        </row>
        <row r="2250">
          <cell r="M2250" t="str">
            <v>LN001</v>
          </cell>
          <cell r="N2250" t="str">
            <v>CURRENT ACCOUNT - CUSTOMERS</v>
          </cell>
        </row>
        <row r="2251">
          <cell r="M2251" t="str">
            <v>LN001</v>
          </cell>
          <cell r="N2251" t="str">
            <v>CURRENT ACCOUNT - CUSTOMERS</v>
          </cell>
        </row>
        <row r="2252">
          <cell r="M2252" t="str">
            <v>LN001</v>
          </cell>
          <cell r="N2252" t="str">
            <v>CURRENT ACCOUNT - CUSTOMERS</v>
          </cell>
        </row>
        <row r="2253">
          <cell r="M2253" t="str">
            <v>LN001</v>
          </cell>
          <cell r="N2253" t="str">
            <v>CURRENT ACCOUNT - CUSTOMERS</v>
          </cell>
        </row>
        <row r="2254">
          <cell r="M2254" t="str">
            <v>LN001</v>
          </cell>
          <cell r="N2254" t="str">
            <v>CURRENT ACCOUNT - CUSTOMERS</v>
          </cell>
        </row>
        <row r="2255">
          <cell r="M2255" t="str">
            <v>LN001</v>
          </cell>
          <cell r="N2255" t="str">
            <v>CURRENT ACCOUNT - CUSTOMERS</v>
          </cell>
        </row>
        <row r="2256">
          <cell r="M2256" t="str">
            <v>LN001</v>
          </cell>
          <cell r="N2256" t="str">
            <v>CURRENT ACCOUNT - CUSTOMERS</v>
          </cell>
        </row>
        <row r="2257">
          <cell r="M2257" t="str">
            <v>LN001</v>
          </cell>
          <cell r="N2257" t="str">
            <v>CURRENT ACCOUNT - CUSTOMERS</v>
          </cell>
        </row>
        <row r="2258">
          <cell r="M2258" t="str">
            <v>LN001</v>
          </cell>
          <cell r="N2258" t="str">
            <v>CURRENT ACCOUNT - CUSTOMERS</v>
          </cell>
        </row>
        <row r="2259">
          <cell r="M2259" t="str">
            <v>LN001</v>
          </cell>
          <cell r="N2259" t="str">
            <v>CURRENT ACCOUNT - CUSTOMERS</v>
          </cell>
        </row>
        <row r="2260">
          <cell r="M2260" t="str">
            <v>LN001</v>
          </cell>
          <cell r="N2260" t="str">
            <v>CURRENT ACCOUNT - CUSTOMERS</v>
          </cell>
        </row>
        <row r="2261">
          <cell r="M2261" t="str">
            <v>LN001</v>
          </cell>
          <cell r="N2261" t="str">
            <v>CURRENT ACCOUNT - CUSTOMERS</v>
          </cell>
        </row>
        <row r="2262">
          <cell r="M2262" t="str">
            <v>LN001</v>
          </cell>
          <cell r="N2262" t="str">
            <v>CURRENT ACCOUNT - CUSTOMERS</v>
          </cell>
        </row>
        <row r="2263">
          <cell r="M2263" t="str">
            <v>LN001</v>
          </cell>
          <cell r="N2263" t="str">
            <v>CURRENT ACCOUNT - CUSTOMERS</v>
          </cell>
        </row>
        <row r="2264">
          <cell r="M2264" t="str">
            <v>LN001</v>
          </cell>
          <cell r="N2264" t="str">
            <v>CURRENT ACCOUNT - CUSTOMERS</v>
          </cell>
        </row>
        <row r="2265">
          <cell r="M2265" t="str">
            <v>LN001</v>
          </cell>
          <cell r="N2265" t="str">
            <v>CURRENT ACCOUNT - CUSTOMERS</v>
          </cell>
        </row>
        <row r="2266">
          <cell r="M2266" t="str">
            <v>LN001</v>
          </cell>
          <cell r="N2266" t="str">
            <v>CURRENT ACCOUNT - CUSTOMERS</v>
          </cell>
        </row>
        <row r="2267">
          <cell r="M2267" t="str">
            <v>LN001</v>
          </cell>
          <cell r="N2267" t="str">
            <v>CURRENT ACCOUNT - CUSTOMERS</v>
          </cell>
        </row>
        <row r="2268">
          <cell r="M2268" t="str">
            <v>LN001</v>
          </cell>
          <cell r="N2268" t="str">
            <v>CURRENT ACCOUNT - CUSTOMERS</v>
          </cell>
        </row>
        <row r="2269">
          <cell r="M2269" t="str">
            <v>LN001</v>
          </cell>
          <cell r="N2269" t="str">
            <v>CURRENT ACCOUNT - CUSTOMERS</v>
          </cell>
        </row>
        <row r="2270">
          <cell r="M2270" t="str">
            <v>LN001</v>
          </cell>
          <cell r="N2270" t="str">
            <v>CURRENT ACCOUNT - CUSTOMERS</v>
          </cell>
        </row>
        <row r="2271">
          <cell r="M2271" t="str">
            <v>LN001</v>
          </cell>
          <cell r="N2271" t="str">
            <v>CURRENT ACCOUNT - CUSTOMERS</v>
          </cell>
        </row>
        <row r="2272">
          <cell r="M2272" t="str">
            <v>LN001</v>
          </cell>
          <cell r="N2272" t="str">
            <v>CURRENT ACCOUNT - CUSTOMERS</v>
          </cell>
        </row>
        <row r="2273">
          <cell r="M2273" t="str">
            <v>LN001</v>
          </cell>
          <cell r="N2273" t="str">
            <v>CURRENT ACCOUNT - CUSTOMERS</v>
          </cell>
        </row>
        <row r="2274">
          <cell r="M2274" t="str">
            <v>LN001</v>
          </cell>
          <cell r="N2274" t="str">
            <v>CURRENT ACCOUNT - CUSTOMERS</v>
          </cell>
        </row>
        <row r="2275">
          <cell r="M2275" t="str">
            <v>LN001</v>
          </cell>
          <cell r="N2275" t="str">
            <v>CURRENT ACCOUNT - CUSTOMERS</v>
          </cell>
        </row>
        <row r="2276">
          <cell r="M2276" t="str">
            <v>LN001</v>
          </cell>
          <cell r="N2276" t="str">
            <v>CURRENT ACCOUNT - CUSTOMERS</v>
          </cell>
        </row>
        <row r="2277">
          <cell r="M2277" t="str">
            <v>LN001</v>
          </cell>
          <cell r="N2277" t="str">
            <v>CURRENT ACCOUNT - CUSTOMERS</v>
          </cell>
        </row>
        <row r="2278">
          <cell r="M2278" t="str">
            <v>LN001</v>
          </cell>
          <cell r="N2278" t="str">
            <v>CURRENT ACCOUNT - CUSTOMERS</v>
          </cell>
        </row>
        <row r="2279">
          <cell r="M2279" t="str">
            <v>LN001</v>
          </cell>
          <cell r="N2279" t="str">
            <v>CURRENT ACCOUNT - CUSTOMERS</v>
          </cell>
        </row>
        <row r="2280">
          <cell r="M2280" t="str">
            <v>LN001</v>
          </cell>
          <cell r="N2280" t="str">
            <v>CURRENT ACCOUNT - CUSTOMERS</v>
          </cell>
        </row>
        <row r="2281">
          <cell r="M2281" t="str">
            <v>LN001</v>
          </cell>
          <cell r="N2281" t="str">
            <v>CURRENT ACCOUNT - CUSTOMERS</v>
          </cell>
        </row>
        <row r="2282">
          <cell r="M2282" t="str">
            <v>LN001</v>
          </cell>
          <cell r="N2282" t="str">
            <v>CURRENT ACCOUNT - CUSTOMERS</v>
          </cell>
        </row>
        <row r="2283">
          <cell r="M2283" t="str">
            <v>LN001</v>
          </cell>
          <cell r="N2283" t="str">
            <v>CURRENT ACCOUNT - CUSTOMERS</v>
          </cell>
        </row>
        <row r="2284">
          <cell r="M2284" t="str">
            <v>LN001</v>
          </cell>
          <cell r="N2284" t="str">
            <v>CURRENT ACCOUNT - CUSTOMERS</v>
          </cell>
        </row>
        <row r="2285">
          <cell r="M2285" t="str">
            <v>LN001</v>
          </cell>
          <cell r="N2285" t="str">
            <v>CURRENT ACCOUNT - CUSTOMERS</v>
          </cell>
        </row>
        <row r="2286">
          <cell r="M2286" t="str">
            <v>LN001</v>
          </cell>
          <cell r="N2286" t="str">
            <v>CURRENT ACCOUNT - CUSTOMERS</v>
          </cell>
        </row>
        <row r="2287">
          <cell r="M2287" t="str">
            <v>LN001</v>
          </cell>
          <cell r="N2287" t="str">
            <v>CURRENT ACCOUNT - CUSTOMERS</v>
          </cell>
        </row>
        <row r="2288">
          <cell r="M2288" t="str">
            <v>LN001</v>
          </cell>
          <cell r="N2288" t="str">
            <v>CURRENT ACCOUNT - CUSTOMERS</v>
          </cell>
        </row>
        <row r="2289">
          <cell r="M2289" t="str">
            <v>LN001</v>
          </cell>
          <cell r="N2289" t="str">
            <v>CURRENT ACCOUNT - CUSTOMERS</v>
          </cell>
        </row>
        <row r="2290">
          <cell r="M2290" t="str">
            <v>LN001</v>
          </cell>
          <cell r="N2290" t="str">
            <v>CURRENT ACCOUNT - CUSTOMERS</v>
          </cell>
        </row>
        <row r="2291">
          <cell r="M2291" t="str">
            <v>LN001</v>
          </cell>
          <cell r="N2291" t="str">
            <v>CURRENT ACCOUNT - CUSTOMERS</v>
          </cell>
        </row>
        <row r="2292">
          <cell r="M2292" t="str">
            <v>LN001</v>
          </cell>
          <cell r="N2292" t="str">
            <v>CURRENT ACCOUNT - CUSTOMERS</v>
          </cell>
        </row>
        <row r="2293">
          <cell r="M2293" t="str">
            <v>LN001</v>
          </cell>
          <cell r="N2293" t="str">
            <v>CURRENT ACCOUNT - CUSTOMERS</v>
          </cell>
        </row>
        <row r="2294">
          <cell r="M2294" t="str">
            <v>LN001</v>
          </cell>
          <cell r="N2294" t="str">
            <v>CURRENT ACCOUNT - CUSTOMERS</v>
          </cell>
        </row>
        <row r="2295">
          <cell r="M2295" t="str">
            <v>LN001</v>
          </cell>
          <cell r="N2295" t="str">
            <v>CURRENT ACCOUNT - CUSTOMERS</v>
          </cell>
        </row>
        <row r="2296">
          <cell r="M2296" t="str">
            <v>LN001</v>
          </cell>
          <cell r="N2296" t="str">
            <v>CURRENT ACCOUNT - CUSTOMERS</v>
          </cell>
        </row>
        <row r="2297">
          <cell r="M2297" t="str">
            <v>LN001</v>
          </cell>
          <cell r="N2297" t="str">
            <v>CURRENT ACCOUNT - CUSTOMERS</v>
          </cell>
        </row>
        <row r="2298">
          <cell r="M2298" t="str">
            <v>LN001</v>
          </cell>
          <cell r="N2298" t="str">
            <v>CURRENT ACCOUNT - CUSTOMERS</v>
          </cell>
        </row>
        <row r="2299">
          <cell r="M2299" t="str">
            <v>LN001</v>
          </cell>
          <cell r="N2299" t="str">
            <v>CURRENT ACCOUNT - CUSTOMERS</v>
          </cell>
        </row>
        <row r="2300">
          <cell r="M2300" t="str">
            <v>LN001</v>
          </cell>
          <cell r="N2300" t="str">
            <v>CURRENT ACCOUNT - CUSTOMERS</v>
          </cell>
        </row>
        <row r="2301">
          <cell r="M2301" t="str">
            <v>LN001</v>
          </cell>
          <cell r="N2301" t="str">
            <v>CURRENT ACCOUNT - CUSTOMERS</v>
          </cell>
        </row>
        <row r="2302">
          <cell r="M2302" t="str">
            <v>LN001</v>
          </cell>
          <cell r="N2302" t="str">
            <v>CURRENT ACCOUNT - CUSTOMERS</v>
          </cell>
        </row>
        <row r="2303">
          <cell r="M2303" t="str">
            <v>LN001</v>
          </cell>
          <cell r="N2303" t="str">
            <v>CURRENT ACCOUNT - CUSTOMERS</v>
          </cell>
        </row>
        <row r="2304">
          <cell r="M2304" t="str">
            <v>LN001</v>
          </cell>
          <cell r="N2304" t="str">
            <v>CURRENT ACCOUNT - CUSTOMERS</v>
          </cell>
        </row>
        <row r="2305">
          <cell r="M2305" t="str">
            <v>LN001</v>
          </cell>
          <cell r="N2305" t="str">
            <v>CURRENT ACCOUNT - CUSTOMERS</v>
          </cell>
        </row>
        <row r="2306">
          <cell r="M2306" t="str">
            <v>LN001</v>
          </cell>
          <cell r="N2306" t="str">
            <v>CURRENT ACCOUNT - CUSTOMERS</v>
          </cell>
        </row>
        <row r="2307">
          <cell r="M2307" t="str">
            <v>LN001</v>
          </cell>
          <cell r="N2307" t="str">
            <v>CURRENT ACCOUNT - CUSTOMERS</v>
          </cell>
        </row>
        <row r="2308">
          <cell r="M2308" t="str">
            <v>LN001</v>
          </cell>
          <cell r="N2308" t="str">
            <v>CURRENT ACCOUNT - CUSTOMERS</v>
          </cell>
        </row>
        <row r="2309">
          <cell r="M2309" t="str">
            <v>LN001</v>
          </cell>
          <cell r="N2309" t="str">
            <v>CURRENT ACCOUNT - CUSTOMERS</v>
          </cell>
        </row>
        <row r="2310">
          <cell r="M2310" t="str">
            <v>LN001</v>
          </cell>
          <cell r="N2310" t="str">
            <v>CURRENT ACCOUNT - CUSTOMERS</v>
          </cell>
        </row>
        <row r="2311">
          <cell r="M2311" t="str">
            <v>LN001</v>
          </cell>
          <cell r="N2311" t="str">
            <v>CURRENT ACCOUNT - CUSTOMERS</v>
          </cell>
        </row>
        <row r="2312">
          <cell r="M2312" t="str">
            <v>LN001</v>
          </cell>
          <cell r="N2312" t="str">
            <v>CURRENT ACCOUNT - CUSTOMERS</v>
          </cell>
        </row>
        <row r="2313">
          <cell r="M2313" t="str">
            <v>LN001</v>
          </cell>
          <cell r="N2313" t="str">
            <v>CURRENT ACCOUNT - CUSTOMERS</v>
          </cell>
        </row>
        <row r="2314">
          <cell r="M2314" t="str">
            <v>LN001</v>
          </cell>
          <cell r="N2314" t="str">
            <v>CURRENT ACCOUNT - CUSTOMERS</v>
          </cell>
        </row>
        <row r="2315">
          <cell r="M2315" t="str">
            <v>LN001</v>
          </cell>
          <cell r="N2315" t="str">
            <v>CURRENT ACCOUNT - CUSTOMERS</v>
          </cell>
        </row>
        <row r="2316">
          <cell r="M2316" t="str">
            <v>LN001</v>
          </cell>
          <cell r="N2316" t="str">
            <v>CURRENT ACCOUNT - CUSTOMERS</v>
          </cell>
        </row>
        <row r="2317">
          <cell r="M2317" t="str">
            <v>LN001</v>
          </cell>
          <cell r="N2317" t="str">
            <v>CURRENT ACCOUNT - CUSTOMERS</v>
          </cell>
        </row>
        <row r="2318">
          <cell r="M2318" t="str">
            <v>LN001</v>
          </cell>
          <cell r="N2318" t="str">
            <v>CURRENT ACCOUNT - CUSTOMERS</v>
          </cell>
        </row>
        <row r="2319">
          <cell r="M2319" t="str">
            <v>LN001</v>
          </cell>
          <cell r="N2319" t="str">
            <v>CURRENT ACCOUNT - CUSTOMERS</v>
          </cell>
        </row>
        <row r="2320">
          <cell r="M2320" t="str">
            <v>LN001</v>
          </cell>
          <cell r="N2320" t="str">
            <v>CURRENT ACCOUNT - CUSTOMERS</v>
          </cell>
        </row>
        <row r="2321">
          <cell r="M2321" t="str">
            <v>LN001</v>
          </cell>
          <cell r="N2321" t="str">
            <v>CURRENT ACCOUNT - CUSTOMERS</v>
          </cell>
        </row>
        <row r="2322">
          <cell r="M2322" t="str">
            <v>LN001</v>
          </cell>
          <cell r="N2322" t="str">
            <v>CURRENT ACCOUNT - CUSTOMERS</v>
          </cell>
        </row>
        <row r="2323">
          <cell r="M2323" t="str">
            <v>LN001</v>
          </cell>
          <cell r="N2323" t="str">
            <v>CURRENT ACCOUNT - CUSTOMERS</v>
          </cell>
        </row>
        <row r="2324">
          <cell r="M2324" t="str">
            <v>LN001</v>
          </cell>
          <cell r="N2324" t="str">
            <v>CURRENT ACCOUNT - CUSTOMERS</v>
          </cell>
        </row>
        <row r="2325">
          <cell r="M2325" t="str">
            <v>LN001</v>
          </cell>
          <cell r="N2325" t="str">
            <v>CURRENT ACCOUNT - CUSTOMERS</v>
          </cell>
        </row>
        <row r="2326">
          <cell r="M2326" t="str">
            <v>LN001</v>
          </cell>
          <cell r="N2326" t="str">
            <v>CURRENT ACCOUNT - CUSTOMERS</v>
          </cell>
        </row>
        <row r="2327">
          <cell r="M2327" t="str">
            <v>LN001</v>
          </cell>
          <cell r="N2327" t="str">
            <v>CURRENT ACCOUNT - CUSTOMERS</v>
          </cell>
        </row>
        <row r="2328">
          <cell r="M2328" t="str">
            <v>LN001</v>
          </cell>
          <cell r="N2328" t="str">
            <v>CURRENT ACCOUNT - CUSTOMERS</v>
          </cell>
        </row>
        <row r="2329">
          <cell r="M2329" t="str">
            <v>LN001</v>
          </cell>
          <cell r="N2329" t="str">
            <v>CURRENT ACCOUNT - CUSTOMERS</v>
          </cell>
        </row>
        <row r="2330">
          <cell r="M2330" t="str">
            <v>LN001</v>
          </cell>
          <cell r="N2330" t="str">
            <v>CURRENT ACCOUNT - CUSTOMERS</v>
          </cell>
        </row>
        <row r="2331">
          <cell r="M2331" t="str">
            <v>LN001</v>
          </cell>
          <cell r="N2331" t="str">
            <v>CURRENT ACCOUNT - CUSTOMERS</v>
          </cell>
        </row>
        <row r="2332">
          <cell r="M2332" t="str">
            <v>LN001</v>
          </cell>
          <cell r="N2332" t="str">
            <v>CURRENT ACCOUNT - CUSTOMERS</v>
          </cell>
        </row>
        <row r="2333">
          <cell r="M2333" t="str">
            <v>LN001</v>
          </cell>
          <cell r="N2333" t="str">
            <v>CURRENT ACCOUNT - CUSTOMERS</v>
          </cell>
        </row>
        <row r="2334">
          <cell r="M2334" t="str">
            <v>LN001</v>
          </cell>
          <cell r="N2334" t="str">
            <v>CURRENT ACCOUNT - CUSTOMERS</v>
          </cell>
        </row>
        <row r="2335">
          <cell r="M2335" t="str">
            <v>LN001</v>
          </cell>
          <cell r="N2335" t="str">
            <v>CURRENT ACCOUNT - CUSTOMERS</v>
          </cell>
        </row>
        <row r="2336">
          <cell r="M2336" t="str">
            <v>LN001</v>
          </cell>
          <cell r="N2336" t="str">
            <v>CURRENT ACCOUNT - CUSTOMERS</v>
          </cell>
        </row>
        <row r="2337">
          <cell r="M2337" t="str">
            <v>LN001</v>
          </cell>
          <cell r="N2337" t="str">
            <v>CURRENT ACCOUNT - CUSTOMERS</v>
          </cell>
        </row>
        <row r="2338">
          <cell r="M2338" t="str">
            <v>LN001</v>
          </cell>
          <cell r="N2338" t="str">
            <v>CURRENT ACCOUNT - CUSTOMERS</v>
          </cell>
        </row>
        <row r="2339">
          <cell r="M2339" t="str">
            <v>LN001</v>
          </cell>
          <cell r="N2339" t="str">
            <v>CURRENT ACCOUNT - CUSTOMERS</v>
          </cell>
        </row>
        <row r="2340">
          <cell r="M2340" t="str">
            <v>LN001</v>
          </cell>
          <cell r="N2340" t="str">
            <v>CURRENT ACCOUNT - CUSTOMERS</v>
          </cell>
        </row>
        <row r="2341">
          <cell r="M2341" t="str">
            <v>LN001</v>
          </cell>
          <cell r="N2341" t="str">
            <v>CURRENT ACCOUNT - CUSTOMERS</v>
          </cell>
        </row>
        <row r="2342">
          <cell r="M2342" t="str">
            <v>LN001</v>
          </cell>
          <cell r="N2342" t="str">
            <v>CURRENT ACCOUNT - CUSTOMERS</v>
          </cell>
        </row>
        <row r="2343">
          <cell r="M2343" t="str">
            <v>LN001</v>
          </cell>
          <cell r="N2343" t="str">
            <v>CURRENT ACCOUNT - CUSTOMERS</v>
          </cell>
        </row>
        <row r="2344">
          <cell r="M2344" t="str">
            <v>LN001</v>
          </cell>
          <cell r="N2344" t="str">
            <v>CURRENT ACCOUNT - CUSTOMERS</v>
          </cell>
        </row>
        <row r="2345">
          <cell r="M2345" t="str">
            <v>LN001</v>
          </cell>
          <cell r="N2345" t="str">
            <v>CURRENT ACCOUNT - CUSTOMERS</v>
          </cell>
        </row>
        <row r="2346">
          <cell r="M2346" t="str">
            <v>LN001</v>
          </cell>
          <cell r="N2346" t="str">
            <v>CURRENT ACCOUNT - CUSTOMERS</v>
          </cell>
        </row>
        <row r="2347">
          <cell r="M2347" t="str">
            <v>LN001</v>
          </cell>
          <cell r="N2347" t="str">
            <v>CURRENT ACCOUNT - CUSTOMERS</v>
          </cell>
        </row>
        <row r="2348">
          <cell r="M2348" t="str">
            <v>LN001</v>
          </cell>
          <cell r="N2348" t="str">
            <v>CURRENT ACCOUNT - CUSTOMERS</v>
          </cell>
        </row>
        <row r="2349">
          <cell r="M2349" t="str">
            <v>LN001</v>
          </cell>
          <cell r="N2349" t="str">
            <v>CURRENT ACCOUNT - CUSTOMERS</v>
          </cell>
        </row>
        <row r="2350">
          <cell r="M2350" t="str">
            <v>LN001</v>
          </cell>
          <cell r="N2350" t="str">
            <v>CURRENT ACCOUNT - CUSTOMERS</v>
          </cell>
        </row>
        <row r="2351">
          <cell r="M2351" t="str">
            <v>LN001</v>
          </cell>
          <cell r="N2351" t="str">
            <v>CURRENT ACCOUNT - CUSTOMERS</v>
          </cell>
        </row>
        <row r="2352">
          <cell r="M2352" t="str">
            <v>LN001</v>
          </cell>
          <cell r="N2352" t="str">
            <v>CURRENT ACCOUNT - CUSTOMERS</v>
          </cell>
        </row>
        <row r="2353">
          <cell r="M2353" t="str">
            <v>LN001</v>
          </cell>
          <cell r="N2353" t="str">
            <v>CURRENT ACCOUNT - CUSTOMERS</v>
          </cell>
        </row>
        <row r="2354">
          <cell r="M2354" t="str">
            <v>LN001</v>
          </cell>
          <cell r="N2354" t="str">
            <v>CURRENT ACCOUNT - CUSTOMERS</v>
          </cell>
        </row>
        <row r="2355">
          <cell r="M2355" t="str">
            <v>LN001</v>
          </cell>
          <cell r="N2355" t="str">
            <v>CURRENT ACCOUNT - CUSTOMERS</v>
          </cell>
        </row>
        <row r="2356">
          <cell r="M2356" t="str">
            <v>LN001</v>
          </cell>
          <cell r="N2356" t="str">
            <v>CURRENT ACCOUNT - CUSTOMERS</v>
          </cell>
        </row>
        <row r="2357">
          <cell r="M2357" t="str">
            <v>LN001</v>
          </cell>
          <cell r="N2357" t="str">
            <v>CURRENT ACCOUNT - CUSTOMERS</v>
          </cell>
        </row>
        <row r="2358">
          <cell r="M2358" t="str">
            <v>LN001</v>
          </cell>
          <cell r="N2358" t="str">
            <v>CURRENT ACCOUNT - CUSTOMERS</v>
          </cell>
        </row>
        <row r="2359">
          <cell r="M2359" t="str">
            <v>LN001</v>
          </cell>
          <cell r="N2359" t="str">
            <v>CURRENT ACCOUNT - CUSTOMERS</v>
          </cell>
        </row>
        <row r="2360">
          <cell r="M2360" t="str">
            <v>LN001</v>
          </cell>
          <cell r="N2360" t="str">
            <v>CURRENT ACCOUNT - CUSTOMERS</v>
          </cell>
        </row>
        <row r="2361">
          <cell r="M2361" t="str">
            <v>LN001</v>
          </cell>
          <cell r="N2361" t="str">
            <v>CURRENT ACCOUNT - CUSTOMERS</v>
          </cell>
        </row>
        <row r="2362">
          <cell r="M2362" t="str">
            <v>LN001</v>
          </cell>
          <cell r="N2362" t="str">
            <v>CURRENT ACCOUNT - CUSTOMERS</v>
          </cell>
        </row>
        <row r="2363">
          <cell r="M2363" t="str">
            <v>LN001</v>
          </cell>
          <cell r="N2363" t="str">
            <v>CURRENT ACCOUNT - CUSTOMERS</v>
          </cell>
        </row>
        <row r="2364">
          <cell r="M2364" t="str">
            <v>LN001</v>
          </cell>
          <cell r="N2364" t="str">
            <v>CURRENT ACCOUNT - CUSTOMERS</v>
          </cell>
        </row>
        <row r="2365">
          <cell r="M2365" t="str">
            <v>LN001</v>
          </cell>
          <cell r="N2365" t="str">
            <v>CURRENT ACCOUNT - CUSTOMERS</v>
          </cell>
        </row>
        <row r="2366">
          <cell r="M2366" t="str">
            <v>LN001</v>
          </cell>
          <cell r="N2366" t="str">
            <v>CURRENT ACCOUNT - CUSTOMERS</v>
          </cell>
        </row>
        <row r="2367">
          <cell r="M2367" t="str">
            <v>LN001</v>
          </cell>
          <cell r="N2367" t="str">
            <v>CURRENT ACCOUNT - CUSTOMERS</v>
          </cell>
        </row>
        <row r="2368">
          <cell r="M2368" t="str">
            <v>LN001</v>
          </cell>
          <cell r="N2368" t="str">
            <v>CURRENT ACCOUNT - CUSTOMERS</v>
          </cell>
        </row>
        <row r="2369">
          <cell r="M2369" t="str">
            <v>LN001</v>
          </cell>
          <cell r="N2369" t="str">
            <v>CURRENT ACCOUNT - CUSTOMERS</v>
          </cell>
        </row>
        <row r="2370">
          <cell r="M2370" t="str">
            <v>LN001</v>
          </cell>
          <cell r="N2370" t="str">
            <v>CURRENT ACCOUNT - CUSTOMERS</v>
          </cell>
        </row>
        <row r="2371">
          <cell r="M2371" t="str">
            <v>LN001</v>
          </cell>
          <cell r="N2371" t="str">
            <v>CURRENT ACCOUNT - CUSTOMERS</v>
          </cell>
        </row>
        <row r="2372">
          <cell r="M2372" t="str">
            <v>LN001</v>
          </cell>
          <cell r="N2372" t="str">
            <v>CURRENT ACCOUNT - CUSTOMERS</v>
          </cell>
        </row>
        <row r="2373">
          <cell r="M2373" t="str">
            <v>LN001</v>
          </cell>
          <cell r="N2373" t="str">
            <v>CURRENT ACCOUNT - CUSTOMERS</v>
          </cell>
        </row>
        <row r="2374">
          <cell r="M2374" t="str">
            <v>LN001</v>
          </cell>
          <cell r="N2374" t="str">
            <v>CURRENT ACCOUNT - CUSTOMERS</v>
          </cell>
        </row>
        <row r="2375">
          <cell r="M2375" t="str">
            <v>LN001</v>
          </cell>
          <cell r="N2375" t="str">
            <v>CURRENT ACCOUNT - CUSTOMERS</v>
          </cell>
        </row>
        <row r="2376">
          <cell r="M2376" t="str">
            <v>LN001</v>
          </cell>
          <cell r="N2376" t="str">
            <v>CURRENT ACCOUNT - CUSTOMERS</v>
          </cell>
        </row>
        <row r="2377">
          <cell r="M2377" t="str">
            <v>LN001</v>
          </cell>
          <cell r="N2377" t="str">
            <v>CURRENT ACCOUNT - CUSTOMERS</v>
          </cell>
        </row>
        <row r="2378">
          <cell r="M2378" t="str">
            <v>LN001</v>
          </cell>
          <cell r="N2378" t="str">
            <v>CURRENT ACCOUNT - CUSTOMERS</v>
          </cell>
        </row>
        <row r="2379">
          <cell r="M2379" t="str">
            <v>LN001</v>
          </cell>
          <cell r="N2379" t="str">
            <v>CURRENT ACCOUNT - CUSTOMERS</v>
          </cell>
        </row>
        <row r="2380">
          <cell r="M2380" t="str">
            <v>LN001</v>
          </cell>
          <cell r="N2380" t="str">
            <v>CURRENT ACCOUNT - CUSTOMERS</v>
          </cell>
        </row>
        <row r="2381">
          <cell r="M2381" t="str">
            <v>LN001</v>
          </cell>
          <cell r="N2381" t="str">
            <v>CURRENT ACCOUNT - CUSTOMERS</v>
          </cell>
        </row>
        <row r="2382">
          <cell r="M2382" t="str">
            <v>LN001</v>
          </cell>
          <cell r="N2382" t="str">
            <v>CURRENT ACCOUNT - CUSTOMERS</v>
          </cell>
        </row>
        <row r="2383">
          <cell r="M2383" t="str">
            <v>LN001</v>
          </cell>
          <cell r="N2383" t="str">
            <v>CURRENT ACCOUNT - CUSTOMERS</v>
          </cell>
        </row>
        <row r="2384">
          <cell r="M2384" t="str">
            <v>LN001</v>
          </cell>
          <cell r="N2384" t="str">
            <v>CURRENT ACCOUNT - CUSTOMERS</v>
          </cell>
        </row>
        <row r="2385">
          <cell r="M2385" t="str">
            <v>LN001</v>
          </cell>
          <cell r="N2385" t="str">
            <v>CURRENT ACCOUNT - CUSTOMERS</v>
          </cell>
        </row>
        <row r="2386">
          <cell r="M2386" t="str">
            <v>LN001</v>
          </cell>
          <cell r="N2386" t="str">
            <v>CURRENT ACCOUNT - CUSTOMERS</v>
          </cell>
        </row>
        <row r="2387">
          <cell r="M2387" t="str">
            <v>LN001</v>
          </cell>
          <cell r="N2387" t="str">
            <v>CURRENT ACCOUNT - CUSTOMERS</v>
          </cell>
        </row>
        <row r="2388">
          <cell r="M2388" t="str">
            <v>LN001</v>
          </cell>
          <cell r="N2388" t="str">
            <v>CURRENT ACCOUNT - CUSTOMERS</v>
          </cell>
        </row>
        <row r="2389">
          <cell r="M2389" t="str">
            <v>LN001</v>
          </cell>
          <cell r="N2389" t="str">
            <v>CURRENT ACCOUNT - CUSTOMERS</v>
          </cell>
        </row>
        <row r="2390">
          <cell r="M2390" t="str">
            <v>LN001</v>
          </cell>
          <cell r="N2390" t="str">
            <v>CURRENT ACCOUNT - CUSTOMERS</v>
          </cell>
        </row>
        <row r="2391">
          <cell r="M2391" t="str">
            <v>LN001</v>
          </cell>
          <cell r="N2391" t="str">
            <v>CURRENT ACCOUNT - CUSTOMERS</v>
          </cell>
        </row>
        <row r="2392">
          <cell r="M2392" t="str">
            <v>LN001</v>
          </cell>
          <cell r="N2392" t="str">
            <v>CURRENT ACCOUNT - CUSTOMERS</v>
          </cell>
        </row>
        <row r="2393">
          <cell r="M2393" t="str">
            <v>LN001</v>
          </cell>
          <cell r="N2393" t="str">
            <v>CURRENT ACCOUNT - CUSTOMERS</v>
          </cell>
        </row>
        <row r="2394">
          <cell r="M2394" t="str">
            <v>LN001</v>
          </cell>
          <cell r="N2394" t="str">
            <v>CURRENT ACCOUNT - CUSTOMERS</v>
          </cell>
        </row>
        <row r="2395">
          <cell r="M2395" t="str">
            <v>LN001</v>
          </cell>
          <cell r="N2395" t="str">
            <v>CURRENT ACCOUNT - CUSTOMERS</v>
          </cell>
        </row>
        <row r="2396">
          <cell r="M2396" t="str">
            <v>LN001</v>
          </cell>
          <cell r="N2396" t="str">
            <v>CURRENT ACCOUNT - CUSTOMERS</v>
          </cell>
        </row>
        <row r="2397">
          <cell r="M2397" t="str">
            <v>LN001</v>
          </cell>
          <cell r="N2397" t="str">
            <v>CURRENT ACCOUNT - CUSTOMERS</v>
          </cell>
        </row>
        <row r="2398">
          <cell r="M2398" t="str">
            <v>LN001</v>
          </cell>
          <cell r="N2398" t="str">
            <v>CURRENT ACCOUNT - CUSTOMERS</v>
          </cell>
        </row>
        <row r="2399">
          <cell r="M2399" t="str">
            <v>LN001</v>
          </cell>
          <cell r="N2399" t="str">
            <v>CURRENT ACCOUNT - CUSTOMERS</v>
          </cell>
        </row>
        <row r="2400">
          <cell r="M2400" t="str">
            <v>LN001</v>
          </cell>
          <cell r="N2400" t="str">
            <v>CURRENT ACCOUNT - CUSTOMERS</v>
          </cell>
        </row>
        <row r="2401">
          <cell r="M2401" t="str">
            <v>LN001</v>
          </cell>
          <cell r="N2401" t="str">
            <v>CURRENT ACCOUNT - CUSTOMERS</v>
          </cell>
        </row>
        <row r="2402">
          <cell r="M2402" t="str">
            <v>LN001</v>
          </cell>
          <cell r="N2402" t="str">
            <v>CURRENT ACCOUNT - CUSTOMERS</v>
          </cell>
        </row>
        <row r="2403">
          <cell r="M2403" t="str">
            <v>LN001</v>
          </cell>
          <cell r="N2403" t="str">
            <v>CURRENT ACCOUNT - CUSTOMERS</v>
          </cell>
        </row>
        <row r="2404">
          <cell r="M2404" t="str">
            <v>LN001</v>
          </cell>
          <cell r="N2404" t="str">
            <v>CURRENT ACCOUNT - CUSTOMERS</v>
          </cell>
        </row>
        <row r="2405">
          <cell r="M2405" t="str">
            <v>LN001</v>
          </cell>
          <cell r="N2405" t="str">
            <v>CURRENT ACCOUNT - CUSTOMERS</v>
          </cell>
        </row>
        <row r="2406">
          <cell r="M2406" t="str">
            <v>LN001</v>
          </cell>
          <cell r="N2406" t="str">
            <v>CURRENT ACCOUNT - CUSTOMERS</v>
          </cell>
        </row>
        <row r="2407">
          <cell r="M2407" t="str">
            <v>LN001</v>
          </cell>
          <cell r="N2407" t="str">
            <v>CURRENT ACCOUNT - CUSTOMERS</v>
          </cell>
        </row>
        <row r="2408">
          <cell r="M2408" t="str">
            <v>LN001</v>
          </cell>
          <cell r="N2408" t="str">
            <v>CURRENT ACCOUNT - CUSTOMERS</v>
          </cell>
        </row>
        <row r="2409">
          <cell r="M2409" t="str">
            <v>LN001</v>
          </cell>
          <cell r="N2409" t="str">
            <v>CURRENT ACCOUNT - CUSTOMERS</v>
          </cell>
        </row>
        <row r="2410">
          <cell r="M2410" t="str">
            <v>LN001</v>
          </cell>
          <cell r="N2410" t="str">
            <v>CURRENT ACCOUNT - CUSTOMERS</v>
          </cell>
        </row>
        <row r="2411">
          <cell r="M2411" t="str">
            <v>LN001</v>
          </cell>
          <cell r="N2411" t="str">
            <v>CURRENT ACCOUNT - CUSTOMERS</v>
          </cell>
        </row>
        <row r="2412">
          <cell r="M2412" t="str">
            <v>LN001</v>
          </cell>
          <cell r="N2412" t="str">
            <v>CURRENT ACCOUNT - CUSTOMERS</v>
          </cell>
        </row>
        <row r="2413">
          <cell r="M2413" t="str">
            <v>LN001</v>
          </cell>
          <cell r="N2413" t="str">
            <v>CURRENT ACCOUNT - CUSTOMERS</v>
          </cell>
        </row>
        <row r="2414">
          <cell r="M2414" t="str">
            <v>LN001</v>
          </cell>
          <cell r="N2414" t="str">
            <v>CURRENT ACCOUNT - CUSTOMERS</v>
          </cell>
        </row>
        <row r="2415">
          <cell r="M2415" t="str">
            <v>LN001</v>
          </cell>
          <cell r="N2415" t="str">
            <v>CURRENT ACCOUNT - CUSTOMERS</v>
          </cell>
        </row>
        <row r="2416">
          <cell r="M2416" t="str">
            <v>LN001</v>
          </cell>
          <cell r="N2416" t="str">
            <v>CURRENT ACCOUNT - CUSTOMERS</v>
          </cell>
        </row>
        <row r="2417">
          <cell r="M2417" t="str">
            <v>LN001</v>
          </cell>
          <cell r="N2417" t="str">
            <v>CURRENT ACCOUNT - CUSTOMERS</v>
          </cell>
        </row>
        <row r="2418">
          <cell r="M2418" t="str">
            <v>LN001</v>
          </cell>
          <cell r="N2418" t="str">
            <v>CURRENT ACCOUNT - CUSTOMERS</v>
          </cell>
        </row>
        <row r="2419">
          <cell r="M2419" t="str">
            <v>LN001</v>
          </cell>
          <cell r="N2419" t="str">
            <v>CURRENT ACCOUNT - CUSTOMERS</v>
          </cell>
        </row>
        <row r="2420">
          <cell r="M2420" t="str">
            <v>LN001</v>
          </cell>
          <cell r="N2420" t="str">
            <v>CURRENT ACCOUNT - CUSTOMERS</v>
          </cell>
        </row>
        <row r="2421">
          <cell r="M2421" t="str">
            <v>LN001</v>
          </cell>
          <cell r="N2421" t="str">
            <v>CURRENT ACCOUNT - CUSTOMERS</v>
          </cell>
        </row>
        <row r="2422">
          <cell r="M2422" t="str">
            <v>LN001</v>
          </cell>
          <cell r="N2422" t="str">
            <v>CURRENT ACCOUNT - CUSTOMERS</v>
          </cell>
        </row>
        <row r="2423">
          <cell r="M2423" t="str">
            <v>LN001</v>
          </cell>
          <cell r="N2423" t="str">
            <v>CURRENT ACCOUNT - CUSTOMERS</v>
          </cell>
        </row>
        <row r="2424">
          <cell r="M2424" t="str">
            <v>LN001</v>
          </cell>
          <cell r="N2424" t="str">
            <v>CURRENT ACCOUNT - CUSTOMERS</v>
          </cell>
        </row>
        <row r="2425">
          <cell r="M2425" t="str">
            <v>LN001</v>
          </cell>
          <cell r="N2425" t="str">
            <v>CURRENT ACCOUNT - CUSTOMERS</v>
          </cell>
        </row>
        <row r="2426">
          <cell r="M2426" t="str">
            <v>LN001</v>
          </cell>
          <cell r="N2426" t="str">
            <v>CURRENT ACCOUNT - CUSTOMERS</v>
          </cell>
        </row>
        <row r="2427">
          <cell r="M2427" t="str">
            <v>LN001</v>
          </cell>
          <cell r="N2427" t="str">
            <v>CURRENT ACCOUNT - CUSTOMERS</v>
          </cell>
        </row>
        <row r="2428">
          <cell r="M2428" t="str">
            <v>LN001</v>
          </cell>
          <cell r="N2428" t="str">
            <v>CURRENT ACCOUNT - CUSTOMERS</v>
          </cell>
        </row>
        <row r="2429">
          <cell r="M2429" t="str">
            <v>LN001</v>
          </cell>
          <cell r="N2429" t="str">
            <v>CURRENT ACCOUNT - CUSTOMERS</v>
          </cell>
        </row>
        <row r="2430">
          <cell r="M2430" t="str">
            <v>LN001</v>
          </cell>
          <cell r="N2430" t="str">
            <v>CURRENT ACCOUNT - CUSTOMERS</v>
          </cell>
        </row>
        <row r="2431">
          <cell r="M2431" t="str">
            <v>LN001</v>
          </cell>
          <cell r="N2431" t="str">
            <v>CURRENT ACCOUNT - CUSTOMERS</v>
          </cell>
        </row>
        <row r="2432">
          <cell r="M2432" t="str">
            <v>LN001</v>
          </cell>
          <cell r="N2432" t="str">
            <v>CURRENT ACCOUNT - CUSTOMERS</v>
          </cell>
        </row>
        <row r="2433">
          <cell r="M2433" t="str">
            <v>LN001</v>
          </cell>
          <cell r="N2433" t="str">
            <v>CURRENT ACCOUNT - CUSTOMERS</v>
          </cell>
        </row>
        <row r="2434">
          <cell r="M2434" t="str">
            <v>LN001</v>
          </cell>
          <cell r="N2434" t="str">
            <v>CURRENT ACCOUNT - CUSTOMERS</v>
          </cell>
        </row>
        <row r="2435">
          <cell r="M2435" t="str">
            <v>LN001</v>
          </cell>
          <cell r="N2435" t="str">
            <v>CURRENT ACCOUNT - CUSTOMERS</v>
          </cell>
        </row>
        <row r="2436">
          <cell r="M2436" t="str">
            <v>LN001</v>
          </cell>
          <cell r="N2436" t="str">
            <v>CURRENT ACCOUNT - CUSTOMERS</v>
          </cell>
        </row>
        <row r="2437">
          <cell r="M2437" t="str">
            <v>LN001</v>
          </cell>
          <cell r="N2437" t="str">
            <v>CURRENT ACCOUNT - CUSTOMERS</v>
          </cell>
        </row>
        <row r="2438">
          <cell r="M2438" t="str">
            <v>LN001</v>
          </cell>
          <cell r="N2438" t="str">
            <v>CURRENT ACCOUNT - CUSTOMERS</v>
          </cell>
        </row>
        <row r="2439">
          <cell r="M2439" t="str">
            <v>LN001</v>
          </cell>
          <cell r="N2439" t="str">
            <v>CURRENT ACCOUNT - CUSTOMERS</v>
          </cell>
        </row>
        <row r="2440">
          <cell r="M2440" t="str">
            <v>LN001</v>
          </cell>
          <cell r="N2440" t="str">
            <v>CURRENT ACCOUNT - CUSTOMERS</v>
          </cell>
        </row>
        <row r="2441">
          <cell r="M2441" t="str">
            <v>LN001</v>
          </cell>
          <cell r="N2441" t="str">
            <v>CURRENT ACCOUNT - CUSTOMERS</v>
          </cell>
        </row>
        <row r="2442">
          <cell r="M2442" t="str">
            <v>LN001</v>
          </cell>
          <cell r="N2442" t="str">
            <v>CURRENT ACCOUNT - CUSTOMERS</v>
          </cell>
        </row>
        <row r="2443">
          <cell r="M2443" t="str">
            <v>LN001</v>
          </cell>
          <cell r="N2443" t="str">
            <v>CURRENT ACCOUNT - CUSTOMERS</v>
          </cell>
        </row>
        <row r="2444">
          <cell r="M2444" t="str">
            <v>LN001</v>
          </cell>
          <cell r="N2444" t="str">
            <v>CURRENT ACCOUNT - CUSTOMERS</v>
          </cell>
        </row>
        <row r="2445">
          <cell r="M2445" t="str">
            <v>LN001</v>
          </cell>
          <cell r="N2445" t="str">
            <v>CURRENT ACCOUNT - CUSTOMERS</v>
          </cell>
        </row>
        <row r="2446">
          <cell r="M2446" t="str">
            <v>LN001</v>
          </cell>
          <cell r="N2446" t="str">
            <v>CURRENT ACCOUNT - CUSTOMERS</v>
          </cell>
        </row>
        <row r="2447">
          <cell r="M2447" t="str">
            <v>LN001</v>
          </cell>
          <cell r="N2447" t="str">
            <v>CURRENT ACCOUNT - CUSTOMERS</v>
          </cell>
        </row>
        <row r="2448">
          <cell r="M2448" t="str">
            <v>LN001</v>
          </cell>
          <cell r="N2448" t="str">
            <v>CURRENT ACCOUNT - CUSTOMERS</v>
          </cell>
        </row>
        <row r="2449">
          <cell r="M2449" t="str">
            <v>LN001</v>
          </cell>
          <cell r="N2449" t="str">
            <v>CURRENT ACCOUNT - CUSTOMERS</v>
          </cell>
        </row>
        <row r="2450">
          <cell r="M2450" t="str">
            <v>LN001</v>
          </cell>
          <cell r="N2450" t="str">
            <v>CURRENT ACCOUNT - CUSTOMERS</v>
          </cell>
        </row>
        <row r="2451">
          <cell r="M2451" t="str">
            <v>LN001</v>
          </cell>
          <cell r="N2451" t="str">
            <v>CURRENT ACCOUNT - CUSTOMERS</v>
          </cell>
        </row>
        <row r="2452">
          <cell r="M2452" t="str">
            <v>LN001</v>
          </cell>
          <cell r="N2452" t="str">
            <v>CURRENT ACCOUNT - CUSTOMERS</v>
          </cell>
        </row>
        <row r="2453">
          <cell r="M2453" t="str">
            <v>LN001</v>
          </cell>
          <cell r="N2453" t="str">
            <v>CURRENT ACCOUNT - CUSTOMERS</v>
          </cell>
        </row>
        <row r="2454">
          <cell r="M2454" t="str">
            <v>LN001</v>
          </cell>
          <cell r="N2454" t="str">
            <v>CURRENT ACCOUNT - CUSTOMERS</v>
          </cell>
        </row>
        <row r="2455">
          <cell r="M2455" t="str">
            <v>LN001</v>
          </cell>
          <cell r="N2455" t="str">
            <v>CURRENT ACCOUNT - CUSTOMERS</v>
          </cell>
        </row>
        <row r="2456">
          <cell r="M2456" t="str">
            <v>LN001</v>
          </cell>
          <cell r="N2456" t="str">
            <v>CURRENT ACCOUNT - CUSTOMERS</v>
          </cell>
        </row>
        <row r="2457">
          <cell r="M2457" t="str">
            <v>LN001</v>
          </cell>
          <cell r="N2457" t="str">
            <v>CURRENT ACCOUNT - CUSTOMERS</v>
          </cell>
        </row>
        <row r="2458">
          <cell r="M2458" t="str">
            <v>LN001</v>
          </cell>
          <cell r="N2458" t="str">
            <v>CURRENT ACCOUNT - CUSTOMERS</v>
          </cell>
        </row>
        <row r="2459">
          <cell r="M2459" t="str">
            <v>LN001</v>
          </cell>
          <cell r="N2459" t="str">
            <v>CURRENT ACCOUNT - CUSTOMERS</v>
          </cell>
        </row>
        <row r="2460">
          <cell r="M2460" t="str">
            <v>LN001</v>
          </cell>
          <cell r="N2460" t="str">
            <v>CURRENT ACCOUNT - CUSTOMERS</v>
          </cell>
        </row>
        <row r="2461">
          <cell r="M2461" t="str">
            <v>LN001</v>
          </cell>
          <cell r="N2461" t="str">
            <v>CURRENT ACCOUNT - CUSTOMERS</v>
          </cell>
        </row>
        <row r="2462">
          <cell r="M2462" t="str">
            <v>LN001</v>
          </cell>
          <cell r="N2462" t="str">
            <v>CURRENT ACCOUNT - CUSTOMERS</v>
          </cell>
        </row>
        <row r="2463">
          <cell r="M2463" t="str">
            <v>LN001</v>
          </cell>
          <cell r="N2463" t="str">
            <v>CURRENT ACCOUNT - CUSTOMERS</v>
          </cell>
        </row>
        <row r="2464">
          <cell r="M2464" t="str">
            <v>LN001</v>
          </cell>
          <cell r="N2464" t="str">
            <v>CURRENT ACCOUNT - CUSTOMERS</v>
          </cell>
        </row>
        <row r="2465">
          <cell r="M2465" t="str">
            <v>LN001</v>
          </cell>
          <cell r="N2465" t="str">
            <v>CURRENT ACCOUNT - CUSTOMERS</v>
          </cell>
        </row>
        <row r="2466">
          <cell r="M2466" t="str">
            <v>LN001</v>
          </cell>
          <cell r="N2466" t="str">
            <v>CURRENT ACCOUNT - CUSTOMERS</v>
          </cell>
        </row>
        <row r="2467">
          <cell r="M2467" t="str">
            <v>LN001</v>
          </cell>
          <cell r="N2467" t="str">
            <v>CURRENT ACCOUNT - CUSTOMERS</v>
          </cell>
        </row>
        <row r="2468">
          <cell r="M2468" t="str">
            <v>LN001</v>
          </cell>
          <cell r="N2468" t="str">
            <v>CURRENT ACCOUNT - CUSTOMERS</v>
          </cell>
        </row>
        <row r="2469">
          <cell r="M2469" t="str">
            <v>LN001</v>
          </cell>
          <cell r="N2469" t="str">
            <v>CURRENT ACCOUNT - CUSTOMERS</v>
          </cell>
        </row>
        <row r="2470">
          <cell r="M2470" t="str">
            <v>LN001</v>
          </cell>
          <cell r="N2470" t="str">
            <v>CURRENT ACCOUNT - CUSTOMERS</v>
          </cell>
        </row>
        <row r="2471">
          <cell r="M2471" t="str">
            <v>LN001</v>
          </cell>
          <cell r="N2471" t="str">
            <v>CURRENT ACCOUNT - CUSTOMERS</v>
          </cell>
        </row>
        <row r="2472">
          <cell r="M2472" t="str">
            <v>LN001</v>
          </cell>
          <cell r="N2472" t="str">
            <v>CURRENT ACCOUNT - CUSTOMERS</v>
          </cell>
        </row>
        <row r="2473">
          <cell r="M2473" t="str">
            <v>LN001</v>
          </cell>
          <cell r="N2473" t="str">
            <v>CURRENT ACCOUNT - CUSTOMERS</v>
          </cell>
        </row>
        <row r="2474">
          <cell r="M2474" t="str">
            <v>LN001</v>
          </cell>
          <cell r="N2474" t="str">
            <v>CURRENT ACCOUNT - CUSTOMERS</v>
          </cell>
        </row>
        <row r="2475">
          <cell r="M2475" t="str">
            <v>LN001</v>
          </cell>
          <cell r="N2475" t="str">
            <v>CURRENT ACCOUNT - CUSTOMERS</v>
          </cell>
        </row>
        <row r="2476">
          <cell r="M2476" t="str">
            <v>LN001</v>
          </cell>
          <cell r="N2476" t="str">
            <v>CURRENT ACCOUNT - CUSTOMERS</v>
          </cell>
        </row>
        <row r="2477">
          <cell r="M2477" t="str">
            <v>LN001</v>
          </cell>
          <cell r="N2477" t="str">
            <v>CURRENT ACCOUNT - CUSTOMERS</v>
          </cell>
        </row>
        <row r="2478">
          <cell r="M2478" t="str">
            <v>LN001</v>
          </cell>
          <cell r="N2478" t="str">
            <v>CURRENT ACCOUNT - CUSTOMERS</v>
          </cell>
        </row>
        <row r="2479">
          <cell r="M2479" t="str">
            <v>LN001</v>
          </cell>
          <cell r="N2479" t="str">
            <v>CURRENT ACCOUNT - CUSTOMERS</v>
          </cell>
        </row>
        <row r="2480">
          <cell r="M2480" t="str">
            <v>LN001</v>
          </cell>
          <cell r="N2480" t="str">
            <v>CURRENT ACCOUNT - CUSTOMERS</v>
          </cell>
        </row>
        <row r="2481">
          <cell r="M2481" t="str">
            <v>LN001</v>
          </cell>
          <cell r="N2481" t="str">
            <v>CURRENT ACCOUNT - CUSTOMERS</v>
          </cell>
        </row>
        <row r="2482">
          <cell r="M2482" t="str">
            <v>LN001</v>
          </cell>
          <cell r="N2482" t="str">
            <v>CURRENT ACCOUNT - CUSTOMERS</v>
          </cell>
        </row>
        <row r="2483">
          <cell r="M2483" t="str">
            <v>LN001</v>
          </cell>
          <cell r="N2483" t="str">
            <v>CURRENT ACCOUNT - CUSTOMERS</v>
          </cell>
        </row>
        <row r="2484">
          <cell r="M2484" t="str">
            <v>LN001</v>
          </cell>
          <cell r="N2484" t="str">
            <v>CURRENT ACCOUNT - CUSTOMERS</v>
          </cell>
        </row>
        <row r="2485">
          <cell r="M2485" t="str">
            <v>LN001</v>
          </cell>
          <cell r="N2485" t="str">
            <v>CURRENT ACCOUNT - CUSTOMERS</v>
          </cell>
        </row>
        <row r="2486">
          <cell r="M2486" t="str">
            <v>LN001</v>
          </cell>
          <cell r="N2486" t="str">
            <v>CURRENT ACCOUNT - CUSTOMERS</v>
          </cell>
        </row>
        <row r="2487">
          <cell r="M2487" t="str">
            <v>LN001</v>
          </cell>
          <cell r="N2487" t="str">
            <v>CURRENT ACCOUNT - CUSTOMERS</v>
          </cell>
        </row>
        <row r="2488">
          <cell r="M2488" t="str">
            <v>LN001</v>
          </cell>
          <cell r="N2488" t="str">
            <v>CURRENT ACCOUNT - CUSTOMERS</v>
          </cell>
        </row>
        <row r="2489">
          <cell r="M2489" t="str">
            <v>LN001</v>
          </cell>
          <cell r="N2489" t="str">
            <v>CURRENT ACCOUNT - CUSTOMERS</v>
          </cell>
        </row>
        <row r="2490">
          <cell r="M2490" t="str">
            <v>LN001</v>
          </cell>
          <cell r="N2490" t="str">
            <v>CURRENT ACCOUNT - CUSTOMERS</v>
          </cell>
        </row>
        <row r="2491">
          <cell r="M2491" t="str">
            <v>LN001</v>
          </cell>
          <cell r="N2491" t="str">
            <v>CURRENT ACCOUNT - CUSTOMERS</v>
          </cell>
        </row>
        <row r="2492">
          <cell r="M2492" t="str">
            <v>LN001</v>
          </cell>
          <cell r="N2492" t="str">
            <v>CURRENT ACCOUNT - CUSTOMERS</v>
          </cell>
        </row>
        <row r="2493">
          <cell r="M2493" t="str">
            <v>LN001</v>
          </cell>
          <cell r="N2493" t="str">
            <v>CURRENT ACCOUNT - CUSTOMERS</v>
          </cell>
        </row>
        <row r="2494">
          <cell r="M2494" t="str">
            <v>LN001</v>
          </cell>
          <cell r="N2494" t="str">
            <v>CURRENT ACCOUNT - CUSTOMERS</v>
          </cell>
        </row>
        <row r="2495">
          <cell r="M2495" t="str">
            <v>LN001</v>
          </cell>
          <cell r="N2495" t="str">
            <v>CURRENT ACCOUNT - CUSTOMERS</v>
          </cell>
        </row>
        <row r="2496">
          <cell r="M2496" t="str">
            <v>LN001</v>
          </cell>
          <cell r="N2496" t="str">
            <v>CURRENT ACCOUNT - CUSTOMERS</v>
          </cell>
        </row>
        <row r="2497">
          <cell r="M2497" t="str">
            <v>LN001</v>
          </cell>
          <cell r="N2497" t="str">
            <v>CURRENT ACCOUNT - CUSTOMERS</v>
          </cell>
        </row>
        <row r="2498">
          <cell r="M2498" t="str">
            <v>LN001</v>
          </cell>
          <cell r="N2498" t="str">
            <v>CURRENT ACCOUNT - CUSTOMERS</v>
          </cell>
        </row>
        <row r="2499">
          <cell r="M2499" t="str">
            <v>LN001</v>
          </cell>
          <cell r="N2499" t="str">
            <v>CURRENT ACCOUNT - CUSTOMERS</v>
          </cell>
        </row>
        <row r="2500">
          <cell r="M2500" t="str">
            <v>LN001</v>
          </cell>
          <cell r="N2500" t="str">
            <v>CURRENT ACCOUNT - CUSTOMERS</v>
          </cell>
        </row>
        <row r="2501">
          <cell r="M2501" t="str">
            <v>LN001</v>
          </cell>
          <cell r="N2501" t="str">
            <v>CURRENT ACCOUNT - CUSTOMERS</v>
          </cell>
        </row>
        <row r="2502">
          <cell r="M2502" t="str">
            <v>LN001</v>
          </cell>
          <cell r="N2502" t="str">
            <v>CURRENT ACCOUNT - CUSTOMERS</v>
          </cell>
        </row>
        <row r="2503">
          <cell r="M2503" t="str">
            <v>LN001</v>
          </cell>
          <cell r="N2503" t="str">
            <v>CURRENT ACCOUNT - CUSTOMERS</v>
          </cell>
        </row>
        <row r="2504">
          <cell r="M2504" t="str">
            <v>LN001</v>
          </cell>
          <cell r="N2504" t="str">
            <v>CURRENT ACCOUNT - CUSTOMERS</v>
          </cell>
        </row>
        <row r="2505">
          <cell r="M2505" t="str">
            <v>LN001</v>
          </cell>
          <cell r="N2505" t="str">
            <v>CURRENT ACCOUNT - CUSTOMERS</v>
          </cell>
        </row>
        <row r="2506">
          <cell r="M2506" t="str">
            <v>LN001</v>
          </cell>
          <cell r="N2506" t="str">
            <v>CURRENT ACCOUNT - CUSTOMERS</v>
          </cell>
        </row>
        <row r="2507">
          <cell r="M2507" t="str">
            <v>LN001</v>
          </cell>
          <cell r="N2507" t="str">
            <v>CURRENT ACCOUNT - CUSTOMERS</v>
          </cell>
        </row>
        <row r="2508">
          <cell r="M2508" t="str">
            <v>LN001</v>
          </cell>
          <cell r="N2508" t="str">
            <v>CURRENT ACCOUNT - CUSTOMERS</v>
          </cell>
        </row>
        <row r="2509">
          <cell r="M2509" t="str">
            <v>LN001</v>
          </cell>
          <cell r="N2509" t="str">
            <v>CURRENT ACCOUNT - CUSTOMERS</v>
          </cell>
        </row>
        <row r="2510">
          <cell r="M2510" t="str">
            <v>LN001</v>
          </cell>
          <cell r="N2510" t="str">
            <v>CURRENT ACCOUNT - CUSTOMERS</v>
          </cell>
        </row>
        <row r="2511">
          <cell r="M2511" t="str">
            <v>LN001</v>
          </cell>
          <cell r="N2511" t="str">
            <v>CURRENT ACCOUNT - CUSTOMERS</v>
          </cell>
        </row>
        <row r="2512">
          <cell r="M2512" t="str">
            <v>LN001</v>
          </cell>
          <cell r="N2512" t="str">
            <v>CURRENT ACCOUNT - CUSTOMERS</v>
          </cell>
        </row>
        <row r="2513">
          <cell r="M2513" t="str">
            <v>LN001</v>
          </cell>
          <cell r="N2513" t="str">
            <v>CURRENT ACCOUNT - CUSTOMERS</v>
          </cell>
        </row>
        <row r="2514">
          <cell r="M2514" t="str">
            <v>LN001</v>
          </cell>
          <cell r="N2514" t="str">
            <v>CURRENT ACCOUNT - CUSTOMERS</v>
          </cell>
        </row>
        <row r="2515">
          <cell r="M2515" t="str">
            <v>LN001</v>
          </cell>
          <cell r="N2515" t="str">
            <v>CURRENT ACCOUNT - CUSTOMERS</v>
          </cell>
        </row>
        <row r="2516">
          <cell r="M2516" t="str">
            <v>LN001</v>
          </cell>
          <cell r="N2516" t="str">
            <v>CURRENT ACCOUNT - CUSTOMERS</v>
          </cell>
        </row>
        <row r="2517">
          <cell r="M2517" t="str">
            <v>LN001</v>
          </cell>
          <cell r="N2517" t="str">
            <v>CURRENT ACCOUNT - CUSTOMERS</v>
          </cell>
        </row>
        <row r="2518">
          <cell r="M2518" t="str">
            <v>LN001</v>
          </cell>
          <cell r="N2518" t="str">
            <v>CURRENT ACCOUNT - CUSTOMERS</v>
          </cell>
        </row>
        <row r="2519">
          <cell r="M2519" t="str">
            <v>LN001</v>
          </cell>
          <cell r="N2519" t="str">
            <v>CURRENT ACCOUNT - CUSTOMERS</v>
          </cell>
        </row>
        <row r="2520">
          <cell r="M2520" t="str">
            <v>LN001</v>
          </cell>
          <cell r="N2520" t="str">
            <v>CURRENT ACCOUNT - CUSTOMERS</v>
          </cell>
        </row>
        <row r="2521">
          <cell r="M2521" t="str">
            <v>LN001</v>
          </cell>
          <cell r="N2521" t="str">
            <v>CURRENT ACCOUNT - CUSTOMERS</v>
          </cell>
        </row>
        <row r="2522">
          <cell r="M2522" t="str">
            <v>LN001</v>
          </cell>
          <cell r="N2522" t="str">
            <v>CURRENT ACCOUNT - CUSTOMERS</v>
          </cell>
        </row>
        <row r="2523">
          <cell r="M2523" t="str">
            <v>LN001</v>
          </cell>
          <cell r="N2523" t="str">
            <v>CURRENT ACCOUNT - CUSTOMERS</v>
          </cell>
        </row>
        <row r="2524">
          <cell r="M2524" t="str">
            <v>LN001</v>
          </cell>
          <cell r="N2524" t="str">
            <v>CURRENT ACCOUNT - CUSTOMERS</v>
          </cell>
        </row>
        <row r="2525">
          <cell r="M2525" t="str">
            <v>LN001</v>
          </cell>
          <cell r="N2525" t="str">
            <v>CURRENT ACCOUNT - CUSTOMERS</v>
          </cell>
        </row>
        <row r="2526">
          <cell r="M2526" t="str">
            <v>LN001</v>
          </cell>
          <cell r="N2526" t="str">
            <v>CURRENT ACCOUNT - CUSTOMERS</v>
          </cell>
        </row>
        <row r="2527">
          <cell r="M2527" t="str">
            <v>LN001</v>
          </cell>
          <cell r="N2527" t="str">
            <v>CURRENT ACCOUNT - CUSTOMERS</v>
          </cell>
        </row>
        <row r="2528">
          <cell r="M2528" t="str">
            <v>LN001</v>
          </cell>
          <cell r="N2528" t="str">
            <v>CURRENT ACCOUNT - CUSTOMERS</v>
          </cell>
        </row>
        <row r="2529">
          <cell r="M2529" t="str">
            <v>LN001</v>
          </cell>
          <cell r="N2529" t="str">
            <v>CURRENT ACCOUNT - CUSTOMERS</v>
          </cell>
        </row>
        <row r="2530">
          <cell r="M2530" t="str">
            <v>LN001</v>
          </cell>
          <cell r="N2530" t="str">
            <v>CURRENT ACCOUNT - CUSTOMERS</v>
          </cell>
        </row>
        <row r="2531">
          <cell r="M2531" t="str">
            <v>LN001</v>
          </cell>
          <cell r="N2531" t="str">
            <v>CURRENT ACCOUNT - CUSTOMERS</v>
          </cell>
        </row>
        <row r="2532">
          <cell r="M2532" t="str">
            <v>LN001</v>
          </cell>
          <cell r="N2532" t="str">
            <v>CURRENT ACCOUNT - CUSTOMERS</v>
          </cell>
        </row>
        <row r="2533">
          <cell r="M2533" t="str">
            <v>LN001</v>
          </cell>
          <cell r="N2533" t="str">
            <v>CURRENT ACCOUNT - CUSTOMERS</v>
          </cell>
        </row>
        <row r="2534">
          <cell r="M2534" t="str">
            <v>LN001</v>
          </cell>
          <cell r="N2534" t="str">
            <v>CURRENT ACCOUNT - CUSTOMERS</v>
          </cell>
        </row>
        <row r="2535">
          <cell r="M2535" t="str">
            <v>LN001</v>
          </cell>
          <cell r="N2535" t="str">
            <v>CURRENT ACCOUNT - CUSTOMERS</v>
          </cell>
        </row>
        <row r="2536">
          <cell r="M2536" t="str">
            <v>LN001</v>
          </cell>
          <cell r="N2536" t="str">
            <v>CURRENT ACCOUNT - CUSTOMERS</v>
          </cell>
        </row>
        <row r="2537">
          <cell r="M2537" t="str">
            <v>LN001</v>
          </cell>
          <cell r="N2537" t="str">
            <v>CURRENT ACCOUNT - CUSTOMERS</v>
          </cell>
        </row>
        <row r="2538">
          <cell r="M2538" t="str">
            <v>LN001</v>
          </cell>
          <cell r="N2538" t="str">
            <v>CURRENT ACCOUNT - CUSTOMERS</v>
          </cell>
        </row>
        <row r="2539">
          <cell r="M2539" t="str">
            <v>LN001</v>
          </cell>
          <cell r="N2539" t="str">
            <v>CURRENT ACCOUNT - CUSTOMERS</v>
          </cell>
        </row>
        <row r="2540">
          <cell r="M2540" t="str">
            <v>LN001</v>
          </cell>
          <cell r="N2540" t="str">
            <v>CURRENT ACCOUNT - CUSTOMERS</v>
          </cell>
        </row>
        <row r="2541">
          <cell r="M2541" t="str">
            <v>LN001</v>
          </cell>
          <cell r="N2541" t="str">
            <v>CURRENT ACCOUNT - CUSTOMERS</v>
          </cell>
        </row>
        <row r="2542">
          <cell r="M2542" t="str">
            <v>LN001</v>
          </cell>
          <cell r="N2542" t="str">
            <v>CURRENT ACCOUNT - CUSTOMERS</v>
          </cell>
        </row>
        <row r="2543">
          <cell r="M2543" t="str">
            <v>LN001</v>
          </cell>
          <cell r="N2543" t="str">
            <v>CURRENT ACCOUNT - CUSTOMERS</v>
          </cell>
        </row>
        <row r="2544">
          <cell r="M2544" t="str">
            <v>LN001</v>
          </cell>
          <cell r="N2544" t="str">
            <v>CURRENT ACCOUNT - CUSTOMERS</v>
          </cell>
        </row>
        <row r="2545">
          <cell r="M2545" t="str">
            <v>LN001</v>
          </cell>
          <cell r="N2545" t="str">
            <v>CURRENT ACCOUNT - CUSTOMERS</v>
          </cell>
        </row>
        <row r="2546">
          <cell r="M2546" t="str">
            <v>LN001</v>
          </cell>
          <cell r="N2546" t="str">
            <v>CURRENT ACCOUNT - CUSTOMERS</v>
          </cell>
        </row>
        <row r="2547">
          <cell r="M2547" t="str">
            <v>LN001</v>
          </cell>
          <cell r="N2547" t="str">
            <v>CURRENT ACCOUNT - CUSTOMERS</v>
          </cell>
        </row>
        <row r="2548">
          <cell r="M2548" t="str">
            <v>LN001</v>
          </cell>
          <cell r="N2548" t="str">
            <v>CURRENT ACCOUNT - CUSTOMERS</v>
          </cell>
        </row>
        <row r="2549">
          <cell r="M2549" t="str">
            <v>LN001</v>
          </cell>
          <cell r="N2549" t="str">
            <v>CURRENT ACCOUNT - CUSTOMERS</v>
          </cell>
        </row>
        <row r="2550">
          <cell r="M2550" t="str">
            <v>LN001</v>
          </cell>
          <cell r="N2550" t="str">
            <v>CURRENT ACCOUNT - CUSTOMERS</v>
          </cell>
        </row>
        <row r="2551">
          <cell r="M2551" t="str">
            <v>LN001</v>
          </cell>
          <cell r="N2551" t="str">
            <v>CURRENT ACCOUNT - CUSTOMERS</v>
          </cell>
        </row>
        <row r="2552">
          <cell r="M2552" t="str">
            <v>LN001</v>
          </cell>
          <cell r="N2552" t="str">
            <v>CURRENT ACCOUNT - CUSTOMERS</v>
          </cell>
        </row>
        <row r="2553">
          <cell r="M2553" t="str">
            <v>LN001</v>
          </cell>
          <cell r="N2553" t="str">
            <v>CURRENT ACCOUNT - CUSTOMERS</v>
          </cell>
        </row>
        <row r="2554">
          <cell r="M2554" t="str">
            <v>LN001</v>
          </cell>
          <cell r="N2554" t="str">
            <v>CURRENT ACCOUNT - CUSTOMERS</v>
          </cell>
        </row>
        <row r="2555">
          <cell r="M2555" t="str">
            <v>LN001</v>
          </cell>
          <cell r="N2555" t="str">
            <v>CURRENT ACCOUNT - CUSTOMERS</v>
          </cell>
        </row>
        <row r="2556">
          <cell r="M2556" t="str">
            <v>LN001</v>
          </cell>
          <cell r="N2556" t="str">
            <v>CURRENT ACCOUNT - CUSTOMERS</v>
          </cell>
        </row>
        <row r="2557">
          <cell r="M2557" t="str">
            <v>LN001</v>
          </cell>
          <cell r="N2557" t="str">
            <v>CURRENT ACCOUNT - CUSTOMERS</v>
          </cell>
        </row>
        <row r="2558">
          <cell r="M2558" t="str">
            <v>LN001</v>
          </cell>
          <cell r="N2558" t="str">
            <v>CURRENT ACCOUNT - CUSTOMERS</v>
          </cell>
        </row>
        <row r="2559">
          <cell r="M2559" t="str">
            <v>LN001</v>
          </cell>
          <cell r="N2559" t="str">
            <v>CURRENT ACCOUNT - CUSTOMERS</v>
          </cell>
        </row>
        <row r="2560">
          <cell r="M2560" t="str">
            <v>LN001</v>
          </cell>
          <cell r="N2560" t="str">
            <v>CURRENT ACCOUNT - CUSTOMERS</v>
          </cell>
        </row>
        <row r="2561">
          <cell r="M2561" t="str">
            <v>LN001</v>
          </cell>
          <cell r="N2561" t="str">
            <v>CURRENT ACCOUNT - CUSTOMERS</v>
          </cell>
        </row>
        <row r="2562">
          <cell r="M2562" t="str">
            <v>LN001</v>
          </cell>
          <cell r="N2562" t="str">
            <v>CURRENT ACCOUNT - CUSTOMERS</v>
          </cell>
        </row>
        <row r="2563">
          <cell r="M2563" t="str">
            <v>LN001</v>
          </cell>
          <cell r="N2563" t="str">
            <v>CURRENT ACCOUNT - CUSTOMERS</v>
          </cell>
        </row>
        <row r="2564">
          <cell r="M2564" t="str">
            <v>LN001</v>
          </cell>
          <cell r="N2564" t="str">
            <v>CURRENT ACCOUNT - CUSTOMERS</v>
          </cell>
        </row>
        <row r="2565">
          <cell r="M2565" t="str">
            <v>LN001</v>
          </cell>
          <cell r="N2565" t="str">
            <v>CURRENT ACCOUNT - CUSTOMERS</v>
          </cell>
        </row>
        <row r="2566">
          <cell r="M2566" t="str">
            <v>LN001</v>
          </cell>
          <cell r="N2566" t="str">
            <v>CURRENT ACCOUNT - CUSTOMERS</v>
          </cell>
        </row>
        <row r="2567">
          <cell r="M2567" t="str">
            <v>LN001</v>
          </cell>
          <cell r="N2567" t="str">
            <v>CURRENT ACCOUNT - CUSTOMERS</v>
          </cell>
        </row>
        <row r="2568">
          <cell r="M2568" t="str">
            <v>LN001</v>
          </cell>
          <cell r="N2568" t="str">
            <v>CURRENT ACCOUNT - CUSTOMERS</v>
          </cell>
        </row>
        <row r="2569">
          <cell r="M2569" t="str">
            <v>LN001</v>
          </cell>
          <cell r="N2569" t="str">
            <v>CURRENT ACCOUNT - CUSTOMERS</v>
          </cell>
        </row>
        <row r="2570">
          <cell r="M2570" t="str">
            <v>LN001</v>
          </cell>
          <cell r="N2570" t="str">
            <v>CURRENT ACCOUNT - CUSTOMERS</v>
          </cell>
        </row>
        <row r="2571">
          <cell r="M2571" t="str">
            <v>LN001</v>
          </cell>
          <cell r="N2571" t="str">
            <v>CURRENT ACCOUNT - CUSTOMERS</v>
          </cell>
        </row>
        <row r="2572">
          <cell r="M2572" t="str">
            <v>LN001</v>
          </cell>
          <cell r="N2572" t="str">
            <v>CURRENT ACCOUNT - CUSTOMERS</v>
          </cell>
        </row>
        <row r="2573">
          <cell r="M2573" t="str">
            <v>LN001</v>
          </cell>
          <cell r="N2573" t="str">
            <v>CURRENT ACCOUNT - CUSTOMERS</v>
          </cell>
        </row>
        <row r="2574">
          <cell r="M2574" t="str">
            <v>LN001</v>
          </cell>
          <cell r="N2574" t="str">
            <v>CURRENT ACCOUNT - CUSTOMERS</v>
          </cell>
        </row>
        <row r="2575">
          <cell r="M2575" t="str">
            <v>LN001</v>
          </cell>
          <cell r="N2575" t="str">
            <v>CURRENT ACCOUNT - CUSTOMERS</v>
          </cell>
        </row>
        <row r="2576">
          <cell r="M2576" t="str">
            <v>LN001</v>
          </cell>
          <cell r="N2576" t="str">
            <v>CURRENT ACCOUNT - CUSTOMERS</v>
          </cell>
        </row>
        <row r="2577">
          <cell r="M2577" t="str">
            <v>LN001</v>
          </cell>
          <cell r="N2577" t="str">
            <v>CURRENT ACCOUNT - CUSTOMERS</v>
          </cell>
        </row>
        <row r="2578">
          <cell r="M2578" t="str">
            <v>LN001</v>
          </cell>
          <cell r="N2578" t="str">
            <v>CURRENT ACCOUNT - CUSTOMERS</v>
          </cell>
        </row>
        <row r="2579">
          <cell r="M2579" t="str">
            <v>LN001</v>
          </cell>
          <cell r="N2579" t="str">
            <v>CURRENT ACCOUNT - CUSTOMERS</v>
          </cell>
        </row>
        <row r="2580">
          <cell r="M2580" t="str">
            <v>LN001</v>
          </cell>
          <cell r="N2580" t="str">
            <v>CURRENT ACCOUNT - CUSTOMERS</v>
          </cell>
        </row>
        <row r="2581">
          <cell r="M2581" t="str">
            <v>LN001</v>
          </cell>
          <cell r="N2581" t="str">
            <v>CURRENT ACCOUNT - CUSTOMERS</v>
          </cell>
        </row>
        <row r="2582">
          <cell r="M2582" t="str">
            <v>LN001</v>
          </cell>
          <cell r="N2582" t="str">
            <v>CURRENT ACCOUNT - CUSTOMERS</v>
          </cell>
        </row>
        <row r="2583">
          <cell r="M2583" t="str">
            <v>LN001</v>
          </cell>
          <cell r="N2583" t="str">
            <v>CURRENT ACCOUNT - CUSTOMERS</v>
          </cell>
        </row>
        <row r="2584">
          <cell r="M2584" t="str">
            <v>LN001</v>
          </cell>
          <cell r="N2584" t="str">
            <v>CURRENT ACCOUNT - CUSTOMERS</v>
          </cell>
        </row>
        <row r="2585">
          <cell r="M2585" t="str">
            <v>LN001</v>
          </cell>
          <cell r="N2585" t="str">
            <v>CURRENT ACCOUNT - CUSTOMERS</v>
          </cell>
        </row>
        <row r="2586">
          <cell r="M2586" t="str">
            <v>LN001</v>
          </cell>
          <cell r="N2586" t="str">
            <v>CURRENT ACCOUNT - CUSTOMERS</v>
          </cell>
        </row>
        <row r="2587">
          <cell r="M2587" t="str">
            <v>LN001</v>
          </cell>
          <cell r="N2587" t="str">
            <v>CURRENT ACCOUNT - CUSTOMERS</v>
          </cell>
        </row>
        <row r="2588">
          <cell r="M2588" t="str">
            <v>LN001</v>
          </cell>
          <cell r="N2588" t="str">
            <v>CURRENT ACCOUNT - CUSTOMERS</v>
          </cell>
        </row>
        <row r="2589">
          <cell r="M2589" t="str">
            <v>LN001</v>
          </cell>
          <cell r="N2589" t="str">
            <v>CURRENT ACCOUNT - CUSTOMERS</v>
          </cell>
        </row>
        <row r="2590">
          <cell r="M2590" t="str">
            <v>LN001</v>
          </cell>
          <cell r="N2590" t="str">
            <v>CURRENT ACCOUNT - CUSTOMERS</v>
          </cell>
        </row>
        <row r="2591">
          <cell r="M2591" t="str">
            <v>LN001</v>
          </cell>
          <cell r="N2591" t="str">
            <v>CURRENT ACCOUNT - CUSTOMERS</v>
          </cell>
        </row>
        <row r="2592">
          <cell r="M2592" t="str">
            <v>LN001</v>
          </cell>
          <cell r="N2592" t="str">
            <v>CURRENT ACCOUNT - CUSTOMERS</v>
          </cell>
        </row>
        <row r="2593">
          <cell r="M2593" t="str">
            <v>LN001</v>
          </cell>
          <cell r="N2593" t="str">
            <v>CURRENT ACCOUNT - CUSTOMERS</v>
          </cell>
        </row>
        <row r="2594">
          <cell r="M2594" t="str">
            <v>LN001</v>
          </cell>
          <cell r="N2594" t="str">
            <v>CURRENT ACCOUNT - CUSTOMERS</v>
          </cell>
        </row>
        <row r="2595">
          <cell r="M2595" t="str">
            <v>LN001</v>
          </cell>
          <cell r="N2595" t="str">
            <v>CURRENT ACCOUNT - CUSTOMERS</v>
          </cell>
        </row>
        <row r="2596">
          <cell r="M2596" t="str">
            <v>LN001</v>
          </cell>
          <cell r="N2596" t="str">
            <v>CURRENT ACCOUNT - CUSTOMERS</v>
          </cell>
        </row>
        <row r="2597">
          <cell r="M2597" t="str">
            <v>LN001</v>
          </cell>
          <cell r="N2597" t="str">
            <v>CURRENT ACCOUNT - CUSTOMERS</v>
          </cell>
        </row>
        <row r="2598">
          <cell r="M2598" t="str">
            <v>LN001</v>
          </cell>
          <cell r="N2598" t="str">
            <v>CURRENT ACCOUNT - CUSTOMERS</v>
          </cell>
        </row>
        <row r="2599">
          <cell r="M2599" t="str">
            <v>LN001</v>
          </cell>
          <cell r="N2599" t="str">
            <v>CURRENT ACCOUNT - CUSTOMERS</v>
          </cell>
        </row>
        <row r="2600">
          <cell r="M2600" t="str">
            <v>LN001</v>
          </cell>
          <cell r="N2600" t="str">
            <v>CURRENT ACCOUNT - CUSTOMERS</v>
          </cell>
        </row>
        <row r="2601">
          <cell r="M2601" t="str">
            <v>LN001</v>
          </cell>
          <cell r="N2601" t="str">
            <v>CURRENT ACCOUNT - CUSTOMERS</v>
          </cell>
        </row>
        <row r="2602">
          <cell r="M2602" t="str">
            <v>LN001</v>
          </cell>
          <cell r="N2602" t="str">
            <v>CURRENT ACCOUNT - CUSTOMERS</v>
          </cell>
        </row>
        <row r="2603">
          <cell r="M2603" t="str">
            <v>LN001</v>
          </cell>
          <cell r="N2603" t="str">
            <v>CURRENT ACCOUNT - CUSTOMERS</v>
          </cell>
        </row>
        <row r="2604">
          <cell r="M2604" t="str">
            <v>LN001</v>
          </cell>
          <cell r="N2604" t="str">
            <v>CURRENT ACCOUNT - CUSTOMERS</v>
          </cell>
        </row>
        <row r="2605">
          <cell r="M2605" t="str">
            <v>LN001</v>
          </cell>
          <cell r="N2605" t="str">
            <v>CURRENT ACCOUNT - CUSTOMERS</v>
          </cell>
        </row>
        <row r="2606">
          <cell r="M2606" t="str">
            <v>LN001</v>
          </cell>
          <cell r="N2606" t="str">
            <v>CURRENT ACCOUNT - CUSTOMERS</v>
          </cell>
        </row>
        <row r="2607">
          <cell r="M2607" t="str">
            <v>LN001</v>
          </cell>
          <cell r="N2607" t="str">
            <v>CURRENT ACCOUNT - CUSTOMERS</v>
          </cell>
        </row>
        <row r="2608">
          <cell r="M2608" t="str">
            <v>LN001</v>
          </cell>
          <cell r="N2608" t="str">
            <v>CURRENT ACCOUNT - CUSTOMERS</v>
          </cell>
        </row>
        <row r="2609">
          <cell r="M2609" t="str">
            <v>LN001</v>
          </cell>
          <cell r="N2609" t="str">
            <v>CURRENT ACCOUNT - CUSTOMERS</v>
          </cell>
        </row>
        <row r="2610">
          <cell r="M2610" t="str">
            <v>LN001</v>
          </cell>
          <cell r="N2610" t="str">
            <v>CURRENT ACCOUNT - CUSTOMERS</v>
          </cell>
        </row>
        <row r="2611">
          <cell r="M2611" t="str">
            <v>LN001</v>
          </cell>
          <cell r="N2611" t="str">
            <v>CURRENT ACCOUNT - CUSTOMERS</v>
          </cell>
        </row>
        <row r="2612">
          <cell r="M2612" t="str">
            <v>LN001</v>
          </cell>
          <cell r="N2612" t="str">
            <v>CURRENT ACCOUNT - CUSTOMERS</v>
          </cell>
        </row>
        <row r="2613">
          <cell r="M2613" t="str">
            <v>LN001</v>
          </cell>
          <cell r="N2613" t="str">
            <v>CURRENT ACCOUNT - CUSTOMERS</v>
          </cell>
        </row>
        <row r="2614">
          <cell r="M2614" t="str">
            <v>LN001</v>
          </cell>
          <cell r="N2614" t="str">
            <v>CURRENT ACCOUNT - CUSTOMERS</v>
          </cell>
        </row>
        <row r="2615">
          <cell r="M2615" t="str">
            <v>LN001</v>
          </cell>
          <cell r="N2615" t="str">
            <v>CURRENT ACCOUNT - CUSTOMERS</v>
          </cell>
        </row>
        <row r="2616">
          <cell r="M2616" t="str">
            <v>LN001</v>
          </cell>
          <cell r="N2616" t="str">
            <v>CURRENT ACCOUNT - CUSTOMERS</v>
          </cell>
        </row>
        <row r="2617">
          <cell r="M2617" t="str">
            <v>LN001</v>
          </cell>
          <cell r="N2617" t="str">
            <v>CURRENT ACCOUNT - CUSTOMERS</v>
          </cell>
        </row>
        <row r="2618">
          <cell r="M2618" t="str">
            <v>LN001</v>
          </cell>
          <cell r="N2618" t="str">
            <v>CURRENT ACCOUNT - CUSTOMERS</v>
          </cell>
        </row>
        <row r="2619">
          <cell r="M2619" t="str">
            <v>LN001</v>
          </cell>
          <cell r="N2619" t="str">
            <v>CURRENT ACCOUNT - CUSTOMERS</v>
          </cell>
        </row>
        <row r="2620">
          <cell r="M2620" t="str">
            <v>LN001</v>
          </cell>
          <cell r="N2620" t="str">
            <v>CURRENT ACCOUNT - CUSTOMERS</v>
          </cell>
        </row>
        <row r="2621">
          <cell r="M2621" t="str">
            <v>LN001</v>
          </cell>
          <cell r="N2621" t="str">
            <v>CURRENT ACCOUNT - CUSTOMERS</v>
          </cell>
        </row>
        <row r="2622">
          <cell r="M2622" t="str">
            <v>LN001</v>
          </cell>
          <cell r="N2622" t="str">
            <v>CURRENT ACCOUNT - CUSTOMERS</v>
          </cell>
        </row>
        <row r="2623">
          <cell r="M2623" t="str">
            <v>LN001</v>
          </cell>
          <cell r="N2623" t="str">
            <v>CURRENT ACCOUNT - CUSTOMERS</v>
          </cell>
        </row>
        <row r="2624">
          <cell r="M2624" t="str">
            <v>LN001</v>
          </cell>
          <cell r="N2624" t="str">
            <v>CURRENT ACCOUNT - CUSTOMERS</v>
          </cell>
        </row>
        <row r="2625">
          <cell r="M2625" t="str">
            <v>LN001</v>
          </cell>
          <cell r="N2625" t="str">
            <v>CURRENT ACCOUNT - CUSTOMERS</v>
          </cell>
        </row>
        <row r="2626">
          <cell r="M2626" t="str">
            <v>LN001</v>
          </cell>
          <cell r="N2626" t="str">
            <v>CURRENT ACCOUNT - CUSTOMERS</v>
          </cell>
        </row>
        <row r="2627">
          <cell r="M2627" t="str">
            <v>LN001</v>
          </cell>
          <cell r="N2627" t="str">
            <v>CURRENT ACCOUNT - CUSTOMERS</v>
          </cell>
        </row>
        <row r="2628">
          <cell r="M2628" t="str">
            <v>LN001</v>
          </cell>
          <cell r="N2628" t="str">
            <v>CURRENT ACCOUNT - CUSTOMERS</v>
          </cell>
        </row>
        <row r="2629">
          <cell r="M2629" t="str">
            <v>LN001</v>
          </cell>
          <cell r="N2629" t="str">
            <v>CURRENT ACCOUNT - CUSTOMERS</v>
          </cell>
        </row>
        <row r="2630">
          <cell r="M2630" t="str">
            <v>LN001</v>
          </cell>
          <cell r="N2630" t="str">
            <v>CURRENT ACCOUNT - CUSTOMERS</v>
          </cell>
        </row>
        <row r="2631">
          <cell r="M2631" t="str">
            <v>LN001</v>
          </cell>
          <cell r="N2631" t="str">
            <v>CURRENT ACCOUNT - CUSTOMERS</v>
          </cell>
        </row>
        <row r="2632">
          <cell r="M2632" t="str">
            <v>LN001</v>
          </cell>
          <cell r="N2632" t="str">
            <v>CURRENT ACCOUNT - CUSTOMERS</v>
          </cell>
        </row>
        <row r="2633">
          <cell r="M2633" t="str">
            <v>LN001</v>
          </cell>
          <cell r="N2633" t="str">
            <v>CURRENT ACCOUNT - CUSTOMERS</v>
          </cell>
        </row>
        <row r="2634">
          <cell r="M2634" t="str">
            <v>LN001</v>
          </cell>
          <cell r="N2634" t="str">
            <v>CURRENT ACCOUNT - CUSTOMERS</v>
          </cell>
        </row>
        <row r="2635">
          <cell r="M2635" t="str">
            <v>LN001</v>
          </cell>
          <cell r="N2635" t="str">
            <v>CURRENT ACCOUNT - CUSTOMERS</v>
          </cell>
        </row>
        <row r="2636">
          <cell r="M2636" t="str">
            <v>LN001</v>
          </cell>
          <cell r="N2636" t="str">
            <v>CURRENT ACCOUNT - CUSTOMERS</v>
          </cell>
        </row>
        <row r="2637">
          <cell r="M2637" t="str">
            <v>LN001</v>
          </cell>
          <cell r="N2637" t="str">
            <v>CURRENT ACCOUNT - CUSTOMERS</v>
          </cell>
        </row>
        <row r="2638">
          <cell r="M2638" t="str">
            <v>LN001</v>
          </cell>
          <cell r="N2638" t="str">
            <v>CURRENT ACCOUNT - CUSTOMERS</v>
          </cell>
        </row>
        <row r="2639">
          <cell r="M2639" t="str">
            <v>LN001</v>
          </cell>
          <cell r="N2639" t="str">
            <v>CURRENT ACCOUNT - CUSTOMERS</v>
          </cell>
        </row>
        <row r="2640">
          <cell r="M2640" t="str">
            <v>LN001</v>
          </cell>
          <cell r="N2640" t="str">
            <v>CURRENT ACCOUNT - CUSTOMERS</v>
          </cell>
        </row>
        <row r="2641">
          <cell r="M2641" t="str">
            <v>LN001</v>
          </cell>
          <cell r="N2641" t="str">
            <v>CURRENT ACCOUNT - CUSTOMERS</v>
          </cell>
        </row>
        <row r="2642">
          <cell r="M2642" t="str">
            <v>LN001</v>
          </cell>
          <cell r="N2642" t="str">
            <v>CURRENT ACCOUNT - CUSTOMERS</v>
          </cell>
        </row>
        <row r="2643">
          <cell r="M2643" t="str">
            <v>LN001</v>
          </cell>
          <cell r="N2643" t="str">
            <v>CURRENT ACCOUNT - CUSTOMERS</v>
          </cell>
        </row>
        <row r="2644">
          <cell r="M2644" t="str">
            <v>LN001</v>
          </cell>
          <cell r="N2644" t="str">
            <v>CURRENT ACCOUNT - CUSTOMERS</v>
          </cell>
        </row>
        <row r="2645">
          <cell r="M2645" t="str">
            <v>LN001</v>
          </cell>
          <cell r="N2645" t="str">
            <v>CURRENT ACCOUNT - CUSTOMERS</v>
          </cell>
        </row>
        <row r="2646">
          <cell r="M2646" t="str">
            <v>LN001</v>
          </cell>
          <cell r="N2646" t="str">
            <v>CURRENT ACCOUNT - CUSTOMERS</v>
          </cell>
        </row>
        <row r="2647">
          <cell r="M2647" t="str">
            <v>LN001</v>
          </cell>
          <cell r="N2647" t="str">
            <v>CURRENT ACCOUNT - CUSTOMERS</v>
          </cell>
        </row>
        <row r="2648">
          <cell r="M2648" t="str">
            <v>LN001</v>
          </cell>
          <cell r="N2648" t="str">
            <v>CURRENT ACCOUNT - CUSTOMERS</v>
          </cell>
        </row>
        <row r="2649">
          <cell r="M2649" t="str">
            <v>LN001</v>
          </cell>
          <cell r="N2649" t="str">
            <v>CURRENT ACCOUNT - CUSTOMERS</v>
          </cell>
        </row>
        <row r="2650">
          <cell r="M2650" t="str">
            <v>LN001</v>
          </cell>
          <cell r="N2650" t="str">
            <v>CURRENT ACCOUNT - CUSTOMERS</v>
          </cell>
        </row>
        <row r="2651">
          <cell r="M2651" t="str">
            <v>LN001</v>
          </cell>
          <cell r="N2651" t="str">
            <v>CURRENT ACCOUNT - CUSTOMERS</v>
          </cell>
        </row>
        <row r="2652">
          <cell r="M2652" t="str">
            <v>LN001</v>
          </cell>
          <cell r="N2652" t="str">
            <v>CURRENT ACCOUNT - CUSTOMERS</v>
          </cell>
        </row>
        <row r="2653">
          <cell r="M2653" t="str">
            <v>LN001</v>
          </cell>
          <cell r="N2653" t="str">
            <v>CURRENT ACCOUNT - CUSTOMERS</v>
          </cell>
        </row>
        <row r="2654">
          <cell r="M2654" t="str">
            <v>LN001</v>
          </cell>
          <cell r="N2654" t="str">
            <v>CURRENT ACCOUNT - CUSTOMERS</v>
          </cell>
        </row>
        <row r="2655">
          <cell r="M2655" t="str">
            <v>LN001</v>
          </cell>
          <cell r="N2655" t="str">
            <v>CURRENT ACCOUNT - CUSTOMERS</v>
          </cell>
        </row>
        <row r="2656">
          <cell r="M2656" t="str">
            <v>LN001</v>
          </cell>
          <cell r="N2656" t="str">
            <v>CURRENT ACCOUNT - CUSTOMERS</v>
          </cell>
        </row>
        <row r="2657">
          <cell r="M2657" t="str">
            <v>LN001</v>
          </cell>
          <cell r="N2657" t="str">
            <v>CURRENT ACCOUNT - CUSTOMERS</v>
          </cell>
        </row>
        <row r="2658">
          <cell r="M2658" t="str">
            <v>LN001</v>
          </cell>
          <cell r="N2658" t="str">
            <v>CURRENT ACCOUNT - CUSTOMERS</v>
          </cell>
        </row>
        <row r="2659">
          <cell r="M2659" t="str">
            <v>LN001</v>
          </cell>
          <cell r="N2659" t="str">
            <v>CURRENT ACCOUNT - CUSTOMERS</v>
          </cell>
        </row>
        <row r="2660">
          <cell r="M2660" t="str">
            <v>LN001</v>
          </cell>
          <cell r="N2660" t="str">
            <v>CURRENT ACCOUNT - CUSTOMERS</v>
          </cell>
        </row>
        <row r="2661">
          <cell r="M2661" t="str">
            <v>LN001</v>
          </cell>
          <cell r="N2661" t="str">
            <v>CURRENT ACCOUNT - CUSTOMERS</v>
          </cell>
        </row>
        <row r="2662">
          <cell r="M2662" t="str">
            <v>LN001</v>
          </cell>
          <cell r="N2662" t="str">
            <v>CURRENT ACCOUNT - CUSTOMERS</v>
          </cell>
        </row>
        <row r="2663">
          <cell r="M2663" t="str">
            <v>LN001</v>
          </cell>
          <cell r="N2663" t="str">
            <v>CURRENT ACCOUNT - CUSTOMERS</v>
          </cell>
        </row>
        <row r="2664">
          <cell r="M2664" t="str">
            <v>LN001</v>
          </cell>
          <cell r="N2664" t="str">
            <v>CURRENT ACCOUNT - CUSTOMERS</v>
          </cell>
        </row>
        <row r="2665">
          <cell r="M2665" t="str">
            <v>LN001</v>
          </cell>
          <cell r="N2665" t="str">
            <v>CURRENT ACCOUNT - CUSTOMERS</v>
          </cell>
        </row>
        <row r="2666">
          <cell r="M2666" t="str">
            <v>LN001</v>
          </cell>
          <cell r="N2666" t="str">
            <v>CURRENT ACCOUNT - CUSTOMERS</v>
          </cell>
        </row>
        <row r="2667">
          <cell r="M2667" t="str">
            <v>LN001</v>
          </cell>
          <cell r="N2667" t="str">
            <v>CURRENT ACCOUNT - CUSTOMERS</v>
          </cell>
        </row>
        <row r="2668">
          <cell r="M2668" t="str">
            <v>LN001</v>
          </cell>
          <cell r="N2668" t="str">
            <v>CURRENT ACCOUNT - CUSTOMERS</v>
          </cell>
        </row>
        <row r="2669">
          <cell r="M2669" t="str">
            <v>LN001</v>
          </cell>
          <cell r="N2669" t="str">
            <v>CURRENT ACCOUNT - CUSTOMERS</v>
          </cell>
        </row>
        <row r="2670">
          <cell r="M2670" t="str">
            <v>LN001</v>
          </cell>
          <cell r="N2670" t="str">
            <v>CURRENT ACCOUNT - CUSTOMERS</v>
          </cell>
        </row>
        <row r="2671">
          <cell r="M2671" t="str">
            <v>LN001</v>
          </cell>
          <cell r="N2671" t="str">
            <v>CURRENT ACCOUNT - CUSTOMERS</v>
          </cell>
        </row>
        <row r="2672">
          <cell r="M2672" t="str">
            <v>LN001</v>
          </cell>
          <cell r="N2672" t="str">
            <v>CURRENT ACCOUNT - CUSTOMERS</v>
          </cell>
        </row>
        <row r="2673">
          <cell r="M2673" t="str">
            <v>LN001</v>
          </cell>
          <cell r="N2673" t="str">
            <v>CURRENT ACCOUNT - CUSTOMERS</v>
          </cell>
        </row>
        <row r="2674">
          <cell r="M2674" t="str">
            <v>LN001</v>
          </cell>
          <cell r="N2674" t="str">
            <v>CURRENT ACCOUNT - CUSTOMERS</v>
          </cell>
        </row>
        <row r="2675">
          <cell r="M2675" t="str">
            <v>LN001</v>
          </cell>
          <cell r="N2675" t="str">
            <v>CURRENT ACCOUNT - CUSTOMERS</v>
          </cell>
        </row>
        <row r="2676">
          <cell r="M2676" t="str">
            <v>LN001</v>
          </cell>
          <cell r="N2676" t="str">
            <v>CURRENT ACCOUNT - CUSTOMERS</v>
          </cell>
        </row>
        <row r="2677">
          <cell r="M2677" t="str">
            <v>LN001</v>
          </cell>
          <cell r="N2677" t="str">
            <v>CURRENT ACCOUNT - CUSTOMERS</v>
          </cell>
        </row>
        <row r="2678">
          <cell r="M2678" t="str">
            <v>LN001</v>
          </cell>
          <cell r="N2678" t="str">
            <v>CURRENT ACCOUNT - CUSTOMERS</v>
          </cell>
        </row>
        <row r="2679">
          <cell r="M2679" t="str">
            <v>LN001</v>
          </cell>
          <cell r="N2679" t="str">
            <v>CURRENT ACCOUNT - CUSTOMERS</v>
          </cell>
        </row>
        <row r="2680">
          <cell r="M2680" t="str">
            <v>LN001</v>
          </cell>
          <cell r="N2680" t="str">
            <v>CURRENT ACCOUNT - CUSTOMERS</v>
          </cell>
        </row>
        <row r="2681">
          <cell r="M2681" t="str">
            <v>LN001</v>
          </cell>
          <cell r="N2681" t="str">
            <v>CURRENT ACCOUNT - CUSTOMERS</v>
          </cell>
        </row>
        <row r="2682">
          <cell r="M2682" t="str">
            <v>LN001</v>
          </cell>
          <cell r="N2682" t="str">
            <v>CURRENT ACCOUNT - CUSTOMERS</v>
          </cell>
        </row>
        <row r="2683">
          <cell r="M2683" t="str">
            <v>LN001</v>
          </cell>
          <cell r="N2683" t="str">
            <v>CURRENT ACCOUNT - CUSTOMERS</v>
          </cell>
        </row>
        <row r="2684">
          <cell r="M2684" t="str">
            <v>LN001</v>
          </cell>
          <cell r="N2684" t="str">
            <v>CURRENT ACCOUNT - CUSTOMERS</v>
          </cell>
        </row>
        <row r="2685">
          <cell r="M2685" t="str">
            <v>LN001</v>
          </cell>
          <cell r="N2685" t="str">
            <v>CURRENT ACCOUNT - CUSTOMERS</v>
          </cell>
        </row>
        <row r="2686">
          <cell r="M2686" t="str">
            <v>LN001</v>
          </cell>
          <cell r="N2686" t="str">
            <v>CURRENT ACCOUNT - CUSTOMERS</v>
          </cell>
        </row>
        <row r="2687">
          <cell r="M2687" t="str">
            <v>LN001</v>
          </cell>
          <cell r="N2687" t="str">
            <v>CURRENT ACCOUNT - CUSTOMERS</v>
          </cell>
        </row>
        <row r="2688">
          <cell r="M2688" t="str">
            <v>LN001</v>
          </cell>
          <cell r="N2688" t="str">
            <v>CURRENT ACCOUNT - CUSTOMERS</v>
          </cell>
        </row>
        <row r="2689">
          <cell r="M2689" t="str">
            <v>LN001</v>
          </cell>
          <cell r="N2689" t="str">
            <v>CURRENT ACCOUNT - CUSTOMERS</v>
          </cell>
        </row>
        <row r="2690">
          <cell r="M2690" t="str">
            <v>LN001</v>
          </cell>
          <cell r="N2690" t="str">
            <v>CURRENT ACCOUNT - CUSTOMERS</v>
          </cell>
        </row>
        <row r="2691">
          <cell r="M2691" t="str">
            <v>LN001</v>
          </cell>
          <cell r="N2691" t="str">
            <v>CURRENT ACCOUNT - CUSTOMERS</v>
          </cell>
        </row>
        <row r="2692">
          <cell r="M2692" t="str">
            <v>LN001</v>
          </cell>
          <cell r="N2692" t="str">
            <v>CURRENT ACCOUNT - CUSTOMERS</v>
          </cell>
        </row>
        <row r="2693">
          <cell r="M2693" t="str">
            <v>LN001</v>
          </cell>
          <cell r="N2693" t="str">
            <v>CURRENT ACCOUNT - CUSTOMERS</v>
          </cell>
        </row>
        <row r="2694">
          <cell r="M2694" t="str">
            <v>LN001</v>
          </cell>
          <cell r="N2694" t="str">
            <v>CURRENT ACCOUNT - CUSTOMERS</v>
          </cell>
        </row>
        <row r="2695">
          <cell r="M2695" t="str">
            <v>LN001</v>
          </cell>
          <cell r="N2695" t="str">
            <v>CURRENT ACCOUNT - CUSTOMERS</v>
          </cell>
        </row>
        <row r="2696">
          <cell r="M2696" t="str">
            <v>LN001</v>
          </cell>
          <cell r="N2696" t="str">
            <v>CURRENT ACCOUNT - CUSTOMERS</v>
          </cell>
        </row>
        <row r="2697">
          <cell r="M2697" t="str">
            <v>LN001</v>
          </cell>
          <cell r="N2697" t="str">
            <v>CURRENT ACCOUNT - CUSTOMERS</v>
          </cell>
        </row>
        <row r="2698">
          <cell r="M2698" t="str">
            <v>LN001</v>
          </cell>
          <cell r="N2698" t="str">
            <v>CURRENT ACCOUNT - CUSTOMERS</v>
          </cell>
        </row>
        <row r="2699">
          <cell r="M2699" t="str">
            <v>LN001</v>
          </cell>
          <cell r="N2699" t="str">
            <v>CURRENT ACCOUNT - CUSTOMERS</v>
          </cell>
        </row>
        <row r="2700">
          <cell r="M2700" t="str">
            <v>LN001</v>
          </cell>
          <cell r="N2700" t="str">
            <v>CURRENT ACCOUNT - CUSTOMERS</v>
          </cell>
        </row>
        <row r="2701">
          <cell r="M2701" t="str">
            <v>LN001</v>
          </cell>
          <cell r="N2701" t="str">
            <v>CURRENT ACCOUNT - CUSTOMERS</v>
          </cell>
        </row>
        <row r="2702">
          <cell r="M2702" t="str">
            <v>LN001</v>
          </cell>
          <cell r="N2702" t="str">
            <v>CURRENT ACCOUNT - CUSTOMERS</v>
          </cell>
        </row>
        <row r="2703">
          <cell r="M2703" t="str">
            <v>LN001</v>
          </cell>
          <cell r="N2703" t="str">
            <v>CURRENT ACCOUNT - CUSTOMERS</v>
          </cell>
        </row>
        <row r="2704">
          <cell r="M2704" t="str">
            <v>LN001</v>
          </cell>
          <cell r="N2704" t="str">
            <v>CURRENT ACCOUNT - CUSTOMERS</v>
          </cell>
        </row>
        <row r="2705">
          <cell r="M2705" t="str">
            <v>LN001</v>
          </cell>
          <cell r="N2705" t="str">
            <v>CURRENT ACCOUNT - CUSTOMERS</v>
          </cell>
        </row>
        <row r="2706">
          <cell r="M2706" t="str">
            <v>LN001</v>
          </cell>
          <cell r="N2706" t="str">
            <v>CURRENT ACCOUNT - CUSTOMERS</v>
          </cell>
        </row>
        <row r="2707">
          <cell r="M2707" t="str">
            <v>LN001</v>
          </cell>
          <cell r="N2707" t="str">
            <v>CURRENT ACCOUNT - CUSTOMERS</v>
          </cell>
        </row>
        <row r="2708">
          <cell r="M2708" t="str">
            <v>LN001</v>
          </cell>
          <cell r="N2708" t="str">
            <v>CURRENT ACCOUNT - CUSTOMERS</v>
          </cell>
        </row>
        <row r="2709">
          <cell r="M2709" t="str">
            <v>LN001</v>
          </cell>
          <cell r="N2709" t="str">
            <v>CURRENT ACCOUNT - CUSTOMERS</v>
          </cell>
        </row>
        <row r="2710">
          <cell r="M2710" t="str">
            <v>LN001</v>
          </cell>
          <cell r="N2710" t="str">
            <v>CURRENT ACCOUNT - CUSTOMERS</v>
          </cell>
        </row>
        <row r="2711">
          <cell r="M2711" t="str">
            <v>LN001</v>
          </cell>
          <cell r="N2711" t="str">
            <v>CURRENT ACCOUNT - CUSTOMERS</v>
          </cell>
        </row>
        <row r="2712">
          <cell r="M2712" t="str">
            <v>LN001</v>
          </cell>
          <cell r="N2712" t="str">
            <v>CURRENT ACCOUNT - CUSTOMERS</v>
          </cell>
        </row>
        <row r="2713">
          <cell r="M2713" t="str">
            <v>LN001</v>
          </cell>
          <cell r="N2713" t="str">
            <v>CURRENT ACCOUNT - CUSTOMERS</v>
          </cell>
        </row>
        <row r="2714">
          <cell r="M2714" t="str">
            <v>LN001</v>
          </cell>
          <cell r="N2714" t="str">
            <v>CURRENT ACCOUNT - CUSTOMERS</v>
          </cell>
        </row>
        <row r="2715">
          <cell r="M2715" t="str">
            <v>LN001</v>
          </cell>
          <cell r="N2715" t="str">
            <v>CURRENT ACCOUNT - CUSTOMERS</v>
          </cell>
        </row>
        <row r="2716">
          <cell r="M2716" t="str">
            <v>LN001</v>
          </cell>
          <cell r="N2716" t="str">
            <v>CURRENT ACCOUNT - CUSTOMERS</v>
          </cell>
        </row>
        <row r="2717">
          <cell r="M2717" t="str">
            <v>LN001</v>
          </cell>
          <cell r="N2717" t="str">
            <v>CURRENT ACCOUNT - CUSTOMERS</v>
          </cell>
        </row>
        <row r="2718">
          <cell r="M2718" t="str">
            <v>LN001</v>
          </cell>
          <cell r="N2718" t="str">
            <v>CURRENT ACCOUNT - CUSTOMERS</v>
          </cell>
        </row>
        <row r="2719">
          <cell r="M2719" t="str">
            <v>LN001</v>
          </cell>
          <cell r="N2719" t="str">
            <v>CURRENT ACCOUNT - CUSTOMERS</v>
          </cell>
        </row>
        <row r="2720">
          <cell r="M2720" t="str">
            <v>LN001</v>
          </cell>
          <cell r="N2720" t="str">
            <v>CURRENT ACCOUNT - CUSTOMERS</v>
          </cell>
        </row>
        <row r="2721">
          <cell r="M2721" t="str">
            <v>LN001</v>
          </cell>
          <cell r="N2721" t="str">
            <v>CURRENT ACCOUNT - CUSTOMERS</v>
          </cell>
        </row>
        <row r="2722">
          <cell r="M2722" t="str">
            <v>LN001</v>
          </cell>
          <cell r="N2722" t="str">
            <v>CURRENT ACCOUNT - CUSTOMERS</v>
          </cell>
        </row>
        <row r="2723">
          <cell r="M2723" t="str">
            <v>LN001</v>
          </cell>
          <cell r="N2723" t="str">
            <v>CURRENT ACCOUNT - CUSTOMERS</v>
          </cell>
        </row>
        <row r="2724">
          <cell r="M2724" t="str">
            <v>LN001</v>
          </cell>
          <cell r="N2724" t="str">
            <v>CURRENT ACCOUNT - CUSTOMERS</v>
          </cell>
        </row>
        <row r="2725">
          <cell r="M2725" t="str">
            <v>LN001</v>
          </cell>
          <cell r="N2725" t="str">
            <v>CURRENT ACCOUNT - CUSTOMERS</v>
          </cell>
        </row>
        <row r="2726">
          <cell r="M2726" t="str">
            <v>LN001</v>
          </cell>
          <cell r="N2726" t="str">
            <v>CURRENT ACCOUNT - CUSTOMERS</v>
          </cell>
        </row>
        <row r="2727">
          <cell r="M2727" t="str">
            <v>LN001</v>
          </cell>
          <cell r="N2727" t="str">
            <v>CURRENT ACCOUNT - CUSTOMERS</v>
          </cell>
        </row>
        <row r="2728">
          <cell r="M2728" t="str">
            <v>LN001</v>
          </cell>
          <cell r="N2728" t="str">
            <v>CURRENT ACCOUNT - CUSTOMERS</v>
          </cell>
        </row>
        <row r="2729">
          <cell r="M2729" t="str">
            <v>LN001</v>
          </cell>
          <cell r="N2729" t="str">
            <v>CURRENT ACCOUNT - CUSTOMERS</v>
          </cell>
        </row>
        <row r="2730">
          <cell r="M2730" t="str">
            <v>LN001</v>
          </cell>
          <cell r="N2730" t="str">
            <v>CURRENT ACCOUNT - CUSTOMERS</v>
          </cell>
        </row>
        <row r="2731">
          <cell r="M2731" t="str">
            <v>LN001</v>
          </cell>
          <cell r="N2731" t="str">
            <v>CURRENT ACCOUNT - CUSTOMERS</v>
          </cell>
        </row>
        <row r="2732">
          <cell r="M2732" t="str">
            <v>LN001</v>
          </cell>
          <cell r="N2732" t="str">
            <v>CURRENT ACCOUNT - CUSTOMERS</v>
          </cell>
        </row>
        <row r="2733">
          <cell r="M2733" t="str">
            <v>LN001</v>
          </cell>
          <cell r="N2733" t="str">
            <v>CURRENT ACCOUNT - CUSTOMERS</v>
          </cell>
        </row>
        <row r="2734">
          <cell r="M2734" t="str">
            <v>LN001</v>
          </cell>
          <cell r="N2734" t="str">
            <v>CURRENT ACCOUNT - CUSTOMERS</v>
          </cell>
        </row>
        <row r="2735">
          <cell r="M2735" t="str">
            <v>LN001</v>
          </cell>
          <cell r="N2735" t="str">
            <v>CURRENT ACCOUNT - CUSTOMERS</v>
          </cell>
        </row>
        <row r="2736">
          <cell r="M2736" t="str">
            <v>LN001</v>
          </cell>
          <cell r="N2736" t="str">
            <v>CURRENT ACCOUNT - CUSTOMERS</v>
          </cell>
        </row>
        <row r="2737">
          <cell r="M2737" t="str">
            <v>LN001</v>
          </cell>
          <cell r="N2737" t="str">
            <v>CURRENT ACCOUNT - CUSTOMERS</v>
          </cell>
        </row>
        <row r="2738">
          <cell r="M2738" t="str">
            <v>LN001</v>
          </cell>
          <cell r="N2738" t="str">
            <v>CURRENT ACCOUNT - CUSTOMERS</v>
          </cell>
        </row>
        <row r="2739">
          <cell r="M2739" t="str">
            <v>LN001</v>
          </cell>
          <cell r="N2739" t="str">
            <v>CURRENT ACCOUNT - CUSTOMERS</v>
          </cell>
        </row>
        <row r="2740">
          <cell r="M2740" t="str">
            <v>LN001</v>
          </cell>
          <cell r="N2740" t="str">
            <v>CURRENT ACCOUNT - CUSTOMERS</v>
          </cell>
        </row>
        <row r="2741">
          <cell r="M2741" t="str">
            <v>LN001</v>
          </cell>
          <cell r="N2741" t="str">
            <v>CURRENT ACCOUNT - CUSTOMERS</v>
          </cell>
        </row>
        <row r="2742">
          <cell r="M2742" t="str">
            <v>LN001</v>
          </cell>
          <cell r="N2742" t="str">
            <v>CURRENT ACCOUNT - CUSTOMERS</v>
          </cell>
        </row>
        <row r="2743">
          <cell r="M2743" t="str">
            <v>LN001</v>
          </cell>
          <cell r="N2743" t="str">
            <v>CURRENT ACCOUNT - CUSTOMERS</v>
          </cell>
        </row>
        <row r="2744">
          <cell r="M2744" t="str">
            <v>LN001</v>
          </cell>
          <cell r="N2744" t="str">
            <v>CURRENT ACCOUNT - CUSTOMERS</v>
          </cell>
        </row>
        <row r="2745">
          <cell r="M2745" t="str">
            <v>LN001</v>
          </cell>
          <cell r="N2745" t="str">
            <v>CURRENT ACCOUNT - CUSTOMERS</v>
          </cell>
        </row>
        <row r="2746">
          <cell r="M2746" t="str">
            <v>LN001</v>
          </cell>
          <cell r="N2746" t="str">
            <v>CURRENT ACCOUNT - CUSTOMERS</v>
          </cell>
        </row>
        <row r="2747">
          <cell r="M2747" t="str">
            <v>LN001</v>
          </cell>
          <cell r="N2747" t="str">
            <v>CURRENT ACCOUNT - CUSTOMERS</v>
          </cell>
        </row>
        <row r="2748">
          <cell r="M2748" t="str">
            <v>LN001</v>
          </cell>
          <cell r="N2748" t="str">
            <v>CURRENT ACCOUNT - CUSTOMERS</v>
          </cell>
        </row>
        <row r="2749">
          <cell r="M2749" t="str">
            <v>LN001</v>
          </cell>
          <cell r="N2749" t="str">
            <v>CURRENT ACCOUNT - CUSTOMERS</v>
          </cell>
        </row>
        <row r="2750">
          <cell r="M2750" t="str">
            <v>LN001</v>
          </cell>
          <cell r="N2750" t="str">
            <v>CURRENT ACCOUNT - CUSTOMERS</v>
          </cell>
        </row>
        <row r="2751">
          <cell r="M2751" t="str">
            <v>LN001</v>
          </cell>
          <cell r="N2751" t="str">
            <v>CURRENT ACCOUNT - CUSTOMERS</v>
          </cell>
        </row>
        <row r="2752">
          <cell r="M2752" t="str">
            <v>LN001</v>
          </cell>
          <cell r="N2752" t="str">
            <v>CURRENT ACCOUNT - CUSTOMERS</v>
          </cell>
        </row>
        <row r="2753">
          <cell r="M2753" t="str">
            <v>LN001</v>
          </cell>
          <cell r="N2753" t="str">
            <v>CURRENT ACCOUNT - CUSTOMERS</v>
          </cell>
        </row>
        <row r="2754">
          <cell r="M2754" t="str">
            <v>LN001</v>
          </cell>
          <cell r="N2754" t="str">
            <v>CURRENT ACCOUNT - CUSTOMERS</v>
          </cell>
        </row>
        <row r="2755">
          <cell r="M2755" t="str">
            <v>LN001</v>
          </cell>
          <cell r="N2755" t="str">
            <v>CURRENT ACCOUNT - CUSTOMERS</v>
          </cell>
        </row>
        <row r="2756">
          <cell r="M2756" t="str">
            <v>LN001</v>
          </cell>
          <cell r="N2756" t="str">
            <v>CURRENT ACCOUNT - CUSTOMERS</v>
          </cell>
        </row>
        <row r="2757">
          <cell r="M2757" t="str">
            <v>LN001</v>
          </cell>
          <cell r="N2757" t="str">
            <v>CURRENT ACCOUNT - CUSTOMERS</v>
          </cell>
        </row>
        <row r="2758">
          <cell r="M2758" t="str">
            <v>LN001</v>
          </cell>
          <cell r="N2758" t="str">
            <v>CURRENT ACCOUNT - CUSTOMERS</v>
          </cell>
        </row>
        <row r="2759">
          <cell r="M2759" t="str">
            <v>LN001</v>
          </cell>
          <cell r="N2759" t="str">
            <v>CURRENT ACCOUNT - CUSTOMERS</v>
          </cell>
        </row>
        <row r="2760">
          <cell r="M2760" t="str">
            <v>LN001</v>
          </cell>
          <cell r="N2760" t="str">
            <v>CURRENT ACCOUNT - CUSTOMERS</v>
          </cell>
        </row>
        <row r="2761">
          <cell r="M2761" t="str">
            <v>LN001</v>
          </cell>
          <cell r="N2761" t="str">
            <v>CURRENT ACCOUNT - CUSTOMERS</v>
          </cell>
        </row>
        <row r="2762">
          <cell r="M2762" t="str">
            <v>LN001</v>
          </cell>
          <cell r="N2762" t="str">
            <v>CURRENT ACCOUNT - CUSTOMERS</v>
          </cell>
        </row>
        <row r="2763">
          <cell r="M2763" t="str">
            <v>LN001</v>
          </cell>
          <cell r="N2763" t="str">
            <v>CURRENT ACCOUNT - CUSTOMERS</v>
          </cell>
        </row>
        <row r="2764">
          <cell r="M2764" t="str">
            <v>LN001</v>
          </cell>
          <cell r="N2764" t="str">
            <v>CURRENT ACCOUNT - CUSTOMERS</v>
          </cell>
        </row>
        <row r="2765">
          <cell r="M2765" t="str">
            <v>LN001</v>
          </cell>
          <cell r="N2765" t="str">
            <v>CURRENT ACCOUNT - CUSTOMERS</v>
          </cell>
        </row>
        <row r="2766">
          <cell r="M2766" t="str">
            <v>LN001</v>
          </cell>
          <cell r="N2766" t="str">
            <v>CURRENT ACCOUNT - CUSTOMERS</v>
          </cell>
        </row>
        <row r="2767">
          <cell r="M2767" t="str">
            <v>LN001</v>
          </cell>
          <cell r="N2767" t="str">
            <v>CURRENT ACCOUNT - CUSTOMERS</v>
          </cell>
        </row>
        <row r="2768">
          <cell r="M2768" t="str">
            <v>LN001</v>
          </cell>
          <cell r="N2768" t="str">
            <v>CURRENT ACCOUNT - CUSTOMERS</v>
          </cell>
        </row>
        <row r="2769">
          <cell r="M2769" t="str">
            <v>LN001</v>
          </cell>
          <cell r="N2769" t="str">
            <v>CURRENT ACCOUNT - CUSTOMERS</v>
          </cell>
        </row>
        <row r="2770">
          <cell r="M2770" t="str">
            <v>LN001</v>
          </cell>
          <cell r="N2770" t="str">
            <v>CURRENT ACCOUNT - CUSTOMERS</v>
          </cell>
        </row>
        <row r="2771">
          <cell r="M2771" t="str">
            <v>LN001</v>
          </cell>
          <cell r="N2771" t="str">
            <v>CURRENT ACCOUNT - CUSTOMERS</v>
          </cell>
        </row>
        <row r="2772">
          <cell r="M2772" t="str">
            <v>LN001</v>
          </cell>
          <cell r="N2772" t="str">
            <v>CURRENT ACCOUNT - CUSTOMERS</v>
          </cell>
        </row>
        <row r="2773">
          <cell r="M2773" t="str">
            <v>LN001</v>
          </cell>
          <cell r="N2773" t="str">
            <v>CURRENT ACCOUNT - CUSTOMERS</v>
          </cell>
        </row>
        <row r="2774">
          <cell r="M2774" t="str">
            <v>LN001</v>
          </cell>
          <cell r="N2774" t="str">
            <v>CURRENT ACCOUNT - CUSTOMERS</v>
          </cell>
        </row>
        <row r="2775">
          <cell r="M2775" t="str">
            <v>LN001</v>
          </cell>
          <cell r="N2775" t="str">
            <v>CURRENT ACCOUNT - CUSTOMERS</v>
          </cell>
        </row>
        <row r="2776">
          <cell r="M2776" t="str">
            <v>LN001</v>
          </cell>
          <cell r="N2776" t="str">
            <v>CURRENT ACCOUNT - CUSTOMERS</v>
          </cell>
        </row>
        <row r="2777">
          <cell r="M2777" t="str">
            <v>LN001</v>
          </cell>
          <cell r="N2777" t="str">
            <v>CURRENT ACCOUNT - CUSTOMERS</v>
          </cell>
        </row>
        <row r="2778">
          <cell r="M2778" t="str">
            <v>LN001</v>
          </cell>
          <cell r="N2778" t="str">
            <v>CURRENT ACCOUNT - CUSTOMERS</v>
          </cell>
        </row>
        <row r="2779">
          <cell r="M2779" t="str">
            <v>LN001</v>
          </cell>
          <cell r="N2779" t="str">
            <v>CURRENT ACCOUNT - CUSTOMERS</v>
          </cell>
        </row>
        <row r="2780">
          <cell r="M2780" t="str">
            <v>LN001</v>
          </cell>
          <cell r="N2780" t="str">
            <v>CURRENT ACCOUNT - CUSTOMERS</v>
          </cell>
        </row>
        <row r="2781">
          <cell r="M2781" t="str">
            <v>LN001</v>
          </cell>
          <cell r="N2781" t="str">
            <v>CURRENT ACCOUNT - CUSTOMERS</v>
          </cell>
        </row>
        <row r="2782">
          <cell r="M2782" t="str">
            <v>LN001</v>
          </cell>
          <cell r="N2782" t="str">
            <v>CURRENT ACCOUNT - CUSTOMERS</v>
          </cell>
        </row>
        <row r="2783">
          <cell r="M2783" t="str">
            <v>LN001</v>
          </cell>
          <cell r="N2783" t="str">
            <v>CURRENT ACCOUNT - CUSTOMERS</v>
          </cell>
        </row>
        <row r="2784">
          <cell r="M2784" t="str">
            <v>LN001</v>
          </cell>
          <cell r="N2784" t="str">
            <v>CURRENT ACCOUNT - CUSTOMERS</v>
          </cell>
        </row>
        <row r="2785">
          <cell r="M2785" t="str">
            <v>LN001</v>
          </cell>
          <cell r="N2785" t="str">
            <v>CURRENT ACCOUNT - CUSTOMERS</v>
          </cell>
        </row>
        <row r="2786">
          <cell r="M2786" t="str">
            <v>LN001</v>
          </cell>
          <cell r="N2786" t="str">
            <v>CURRENT ACCOUNT - CUSTOMERS</v>
          </cell>
        </row>
        <row r="2787">
          <cell r="M2787" t="str">
            <v>LN001</v>
          </cell>
          <cell r="N2787" t="str">
            <v>CURRENT ACCOUNT - CUSTOMERS</v>
          </cell>
        </row>
        <row r="2788">
          <cell r="M2788" t="str">
            <v>LN001</v>
          </cell>
          <cell r="N2788" t="str">
            <v>CURRENT ACCOUNT - CUSTOMERS</v>
          </cell>
        </row>
        <row r="2789">
          <cell r="M2789" t="str">
            <v>LN001</v>
          </cell>
          <cell r="N2789" t="str">
            <v>CURRENT ACCOUNT - CUSTOMERS</v>
          </cell>
        </row>
        <row r="2790">
          <cell r="M2790" t="str">
            <v>LN001</v>
          </cell>
          <cell r="N2790" t="str">
            <v>CURRENT ACCOUNT - CUSTOMERS</v>
          </cell>
        </row>
        <row r="2791">
          <cell r="M2791" t="str">
            <v>LN001</v>
          </cell>
          <cell r="N2791" t="str">
            <v>CURRENT ACCOUNT - CUSTOMERS</v>
          </cell>
        </row>
        <row r="2792">
          <cell r="M2792" t="str">
            <v>LN001</v>
          </cell>
          <cell r="N2792" t="str">
            <v>CURRENT ACCOUNT - CUSTOMERS</v>
          </cell>
        </row>
        <row r="2793">
          <cell r="M2793" t="str">
            <v>LN001</v>
          </cell>
          <cell r="N2793" t="str">
            <v>CURRENT ACCOUNT - CUSTOMERS</v>
          </cell>
        </row>
        <row r="2794">
          <cell r="M2794" t="str">
            <v>LN001</v>
          </cell>
          <cell r="N2794" t="str">
            <v>CURRENT ACCOUNT - CUSTOMERS</v>
          </cell>
        </row>
        <row r="2795">
          <cell r="M2795" t="str">
            <v>LN001</v>
          </cell>
          <cell r="N2795" t="str">
            <v>CURRENT ACCOUNT - CUSTOMERS</v>
          </cell>
        </row>
        <row r="2796">
          <cell r="M2796" t="str">
            <v>LN001</v>
          </cell>
          <cell r="N2796" t="str">
            <v>CURRENT ACCOUNT - CUSTOMERS</v>
          </cell>
        </row>
        <row r="2797">
          <cell r="M2797" t="str">
            <v>LN001</v>
          </cell>
          <cell r="N2797" t="str">
            <v>CURRENT ACCOUNT - CUSTOMERS</v>
          </cell>
        </row>
        <row r="2798">
          <cell r="M2798" t="str">
            <v>LN001</v>
          </cell>
          <cell r="N2798" t="str">
            <v>CURRENT ACCOUNT - CUSTOMERS</v>
          </cell>
        </row>
        <row r="2799">
          <cell r="M2799" t="str">
            <v>LN001</v>
          </cell>
          <cell r="N2799" t="str">
            <v>CURRENT ACCOUNT - CUSTOMERS</v>
          </cell>
        </row>
        <row r="2800">
          <cell r="M2800" t="str">
            <v>LN001</v>
          </cell>
          <cell r="N2800" t="str">
            <v>CURRENT ACCOUNT - CUSTOMERS</v>
          </cell>
        </row>
        <row r="2801">
          <cell r="M2801" t="str">
            <v>LN001</v>
          </cell>
          <cell r="N2801" t="str">
            <v>CURRENT ACCOUNT - CUSTOMERS</v>
          </cell>
        </row>
        <row r="2802">
          <cell r="M2802" t="str">
            <v>LN001</v>
          </cell>
          <cell r="N2802" t="str">
            <v>CURRENT ACCOUNT - CUSTOMERS</v>
          </cell>
        </row>
        <row r="2803">
          <cell r="M2803" t="str">
            <v>LN001</v>
          </cell>
          <cell r="N2803" t="str">
            <v>CURRENT ACCOUNT - CUSTOMERS</v>
          </cell>
        </row>
        <row r="2804">
          <cell r="M2804" t="str">
            <v>LN001</v>
          </cell>
          <cell r="N2804" t="str">
            <v>CURRENT ACCOUNT - CUSTOMERS</v>
          </cell>
        </row>
        <row r="2805">
          <cell r="M2805" t="str">
            <v>LN001</v>
          </cell>
          <cell r="N2805" t="str">
            <v>CURRENT ACCOUNT - CUSTOMERS</v>
          </cell>
        </row>
        <row r="2806">
          <cell r="M2806" t="str">
            <v>LN001</v>
          </cell>
          <cell r="N2806" t="str">
            <v>CURRENT ACCOUNT - CUSTOMERS</v>
          </cell>
        </row>
        <row r="2807">
          <cell r="M2807" t="str">
            <v>LN001</v>
          </cell>
          <cell r="N2807" t="str">
            <v>CURRENT ACCOUNT - CUSTOMERS</v>
          </cell>
        </row>
        <row r="2808">
          <cell r="M2808" t="str">
            <v>LN001</v>
          </cell>
          <cell r="N2808" t="str">
            <v>CURRENT ACCOUNT - CUSTOMERS</v>
          </cell>
        </row>
        <row r="2809">
          <cell r="M2809" t="str">
            <v>LN001</v>
          </cell>
          <cell r="N2809" t="str">
            <v>CURRENT ACCOUNT - CUSTOMERS</v>
          </cell>
        </row>
        <row r="2810">
          <cell r="M2810" t="str">
            <v>LN001</v>
          </cell>
          <cell r="N2810" t="str">
            <v>CURRENT ACCOUNT - CUSTOMERS</v>
          </cell>
        </row>
        <row r="2811">
          <cell r="M2811" t="str">
            <v>LN001</v>
          </cell>
          <cell r="N2811" t="str">
            <v>CURRENT ACCOUNT - CUSTOMERS</v>
          </cell>
        </row>
        <row r="2812">
          <cell r="M2812" t="str">
            <v>LN001</v>
          </cell>
          <cell r="N2812" t="str">
            <v>CURRENT ACCOUNT - CUSTOMERS</v>
          </cell>
        </row>
        <row r="2813">
          <cell r="M2813" t="str">
            <v>LN001</v>
          </cell>
          <cell r="N2813" t="str">
            <v>CURRENT ACCOUNT - CUSTOMERS</v>
          </cell>
        </row>
        <row r="2814">
          <cell r="M2814" t="str">
            <v>LN001</v>
          </cell>
          <cell r="N2814" t="str">
            <v>CURRENT ACCOUNT - CUSTOMERS</v>
          </cell>
        </row>
        <row r="2815">
          <cell r="M2815" t="str">
            <v>LN001</v>
          </cell>
          <cell r="N2815" t="str">
            <v>CURRENT ACCOUNT - CUSTOMERS</v>
          </cell>
        </row>
        <row r="2816">
          <cell r="M2816" t="str">
            <v>LN001</v>
          </cell>
          <cell r="N2816" t="str">
            <v>CURRENT ACCOUNT - CUSTOMERS</v>
          </cell>
        </row>
        <row r="2817">
          <cell r="M2817" t="str">
            <v>LN001</v>
          </cell>
          <cell r="N2817" t="str">
            <v>CURRENT ACCOUNT - CUSTOMERS</v>
          </cell>
        </row>
        <row r="2818">
          <cell r="M2818" t="str">
            <v>LN001</v>
          </cell>
          <cell r="N2818" t="str">
            <v>CURRENT ACCOUNT - CUSTOMERS</v>
          </cell>
        </row>
        <row r="2819">
          <cell r="M2819" t="str">
            <v>LN001</v>
          </cell>
          <cell r="N2819" t="str">
            <v>CURRENT ACCOUNT - CUSTOMERS</v>
          </cell>
        </row>
        <row r="2820">
          <cell r="M2820" t="str">
            <v>LN001</v>
          </cell>
          <cell r="N2820" t="str">
            <v>CURRENT ACCOUNT - CUSTOMERS</v>
          </cell>
        </row>
        <row r="2821">
          <cell r="M2821" t="str">
            <v>LN001</v>
          </cell>
          <cell r="N2821" t="str">
            <v>CURRENT ACCOUNT - CUSTOMERS</v>
          </cell>
        </row>
        <row r="2822">
          <cell r="M2822" t="str">
            <v>LN001</v>
          </cell>
          <cell r="N2822" t="str">
            <v>CURRENT ACCOUNT - CUSTOMERS</v>
          </cell>
        </row>
        <row r="2823">
          <cell r="M2823" t="str">
            <v>LN001</v>
          </cell>
          <cell r="N2823" t="str">
            <v>CURRENT ACCOUNT - CUSTOMERS</v>
          </cell>
        </row>
        <row r="2824">
          <cell r="M2824" t="str">
            <v>LN001</v>
          </cell>
          <cell r="N2824" t="str">
            <v>CURRENT ACCOUNT - CUSTOMERS</v>
          </cell>
        </row>
        <row r="2825">
          <cell r="M2825" t="str">
            <v>LN001</v>
          </cell>
          <cell r="N2825" t="str">
            <v>CURRENT ACCOUNT - CUSTOMERS</v>
          </cell>
        </row>
        <row r="2826">
          <cell r="M2826" t="str">
            <v>LN001</v>
          </cell>
          <cell r="N2826" t="str">
            <v>CURRENT ACCOUNT - CUSTOMERS</v>
          </cell>
        </row>
        <row r="2827">
          <cell r="M2827" t="str">
            <v>LN001</v>
          </cell>
          <cell r="N2827" t="str">
            <v>CURRENT ACCOUNT - CUSTOMERS</v>
          </cell>
        </row>
        <row r="2828">
          <cell r="M2828" t="str">
            <v>LN001</v>
          </cell>
          <cell r="N2828" t="str">
            <v>CURRENT ACCOUNT - CUSTOMERS</v>
          </cell>
        </row>
        <row r="2829">
          <cell r="M2829" t="str">
            <v>LN001</v>
          </cell>
          <cell r="N2829" t="str">
            <v>CURRENT ACCOUNT - CUSTOMERS</v>
          </cell>
        </row>
        <row r="2830">
          <cell r="M2830" t="str">
            <v>LN001</v>
          </cell>
          <cell r="N2830" t="str">
            <v>CURRENT ACCOUNT - CUSTOMERS</v>
          </cell>
        </row>
        <row r="2831">
          <cell r="M2831" t="str">
            <v>LN001</v>
          </cell>
          <cell r="N2831" t="str">
            <v>CURRENT ACCOUNT - CUSTOMERS</v>
          </cell>
        </row>
        <row r="2832">
          <cell r="M2832" t="str">
            <v>LN001</v>
          </cell>
          <cell r="N2832" t="str">
            <v>CURRENT ACCOUNT - CUSTOMERS</v>
          </cell>
        </row>
        <row r="2833">
          <cell r="M2833" t="str">
            <v>LN001</v>
          </cell>
          <cell r="N2833" t="str">
            <v>CURRENT ACCOUNT - CUSTOMERS</v>
          </cell>
        </row>
        <row r="2834">
          <cell r="M2834" t="str">
            <v>LN001</v>
          </cell>
          <cell r="N2834" t="str">
            <v>CURRENT ACCOUNT - CUSTOMERS</v>
          </cell>
        </row>
        <row r="2835">
          <cell r="M2835" t="str">
            <v>LN001</v>
          </cell>
          <cell r="N2835" t="str">
            <v>CURRENT ACCOUNT - CUSTOMERS</v>
          </cell>
        </row>
        <row r="2836">
          <cell r="M2836" t="str">
            <v>LN001</v>
          </cell>
          <cell r="N2836" t="str">
            <v>CURRENT ACCOUNT - CUSTOMERS</v>
          </cell>
        </row>
        <row r="2837">
          <cell r="M2837" t="str">
            <v>LN001</v>
          </cell>
          <cell r="N2837" t="str">
            <v>CURRENT ACCOUNT - CUSTOMERS</v>
          </cell>
        </row>
        <row r="2838">
          <cell r="M2838" t="str">
            <v>LN001</v>
          </cell>
          <cell r="N2838" t="str">
            <v>CURRENT ACCOUNT - CUSTOMERS</v>
          </cell>
        </row>
        <row r="2839">
          <cell r="M2839" t="str">
            <v>LN001</v>
          </cell>
          <cell r="N2839" t="str">
            <v>CURRENT ACCOUNT - CUSTOMERS</v>
          </cell>
        </row>
        <row r="2840">
          <cell r="M2840" t="str">
            <v>LN001</v>
          </cell>
          <cell r="N2840" t="str">
            <v>CURRENT ACCOUNT - CUSTOMERS</v>
          </cell>
        </row>
        <row r="2841">
          <cell r="M2841" t="str">
            <v>LN001</v>
          </cell>
          <cell r="N2841" t="str">
            <v>CURRENT ACCOUNT - CUSTOMERS</v>
          </cell>
        </row>
        <row r="2842">
          <cell r="M2842" t="str">
            <v>LN001</v>
          </cell>
          <cell r="N2842" t="str">
            <v>CURRENT ACCOUNT - CUSTOMERS</v>
          </cell>
        </row>
        <row r="2843">
          <cell r="M2843" t="str">
            <v>LN001</v>
          </cell>
          <cell r="N2843" t="str">
            <v>CURRENT ACCOUNT - CUSTOMERS</v>
          </cell>
        </row>
        <row r="2844">
          <cell r="M2844" t="str">
            <v>LN001</v>
          </cell>
          <cell r="N2844" t="str">
            <v>CURRENT ACCOUNT - CUSTOMERS</v>
          </cell>
        </row>
        <row r="2845">
          <cell r="M2845" t="str">
            <v>LN001</v>
          </cell>
          <cell r="N2845" t="str">
            <v>CURRENT ACCOUNT - CUSTOMERS</v>
          </cell>
        </row>
        <row r="2846">
          <cell r="M2846" t="str">
            <v>LN001</v>
          </cell>
          <cell r="N2846" t="str">
            <v>CURRENT ACCOUNT - CUSTOMERS</v>
          </cell>
        </row>
        <row r="2847">
          <cell r="M2847" t="str">
            <v>LN001</v>
          </cell>
          <cell r="N2847" t="str">
            <v>CURRENT ACCOUNT - CUSTOMERS</v>
          </cell>
        </row>
        <row r="2848">
          <cell r="M2848" t="str">
            <v>LN001</v>
          </cell>
          <cell r="N2848" t="str">
            <v>CURRENT ACCOUNT - CUSTOMERS</v>
          </cell>
        </row>
        <row r="2849">
          <cell r="M2849" t="str">
            <v>LN001</v>
          </cell>
          <cell r="N2849" t="str">
            <v>CURRENT ACCOUNT - CUSTOMERS</v>
          </cell>
        </row>
        <row r="2850">
          <cell r="M2850" t="str">
            <v>LN001</v>
          </cell>
          <cell r="N2850" t="str">
            <v>CURRENT ACCOUNT - CUSTOMERS</v>
          </cell>
        </row>
        <row r="2851">
          <cell r="M2851" t="str">
            <v>LN001</v>
          </cell>
          <cell r="N2851" t="str">
            <v>CURRENT ACCOUNT - CUSTOMERS</v>
          </cell>
        </row>
        <row r="2852">
          <cell r="M2852" t="str">
            <v>LN001</v>
          </cell>
          <cell r="N2852" t="str">
            <v>CURRENT ACCOUNT - CUSTOMERS</v>
          </cell>
        </row>
        <row r="2853">
          <cell r="M2853" t="str">
            <v>LN001</v>
          </cell>
          <cell r="N2853" t="str">
            <v>CURRENT ACCOUNT - CUSTOMERS</v>
          </cell>
        </row>
        <row r="2854">
          <cell r="M2854" t="str">
            <v>LN001</v>
          </cell>
          <cell r="N2854" t="str">
            <v>CURRENT ACCOUNT - CUSTOMERS</v>
          </cell>
        </row>
        <row r="2855">
          <cell r="M2855" t="str">
            <v>LN001</v>
          </cell>
          <cell r="N2855" t="str">
            <v>CURRENT ACCOUNT - CUSTOMERS</v>
          </cell>
        </row>
        <row r="2856">
          <cell r="M2856" t="str">
            <v>LN001</v>
          </cell>
          <cell r="N2856" t="str">
            <v>CURRENT ACCOUNT - CUSTOMERS</v>
          </cell>
        </row>
        <row r="2857">
          <cell r="M2857" t="str">
            <v>LN001</v>
          </cell>
          <cell r="N2857" t="str">
            <v>CURRENT ACCOUNT - CUSTOMERS</v>
          </cell>
        </row>
        <row r="2858">
          <cell r="M2858" t="str">
            <v>LN001</v>
          </cell>
          <cell r="N2858" t="str">
            <v>CURRENT ACCOUNT - CUSTOMERS</v>
          </cell>
        </row>
        <row r="2859">
          <cell r="M2859" t="str">
            <v>LN001</v>
          </cell>
          <cell r="N2859" t="str">
            <v>CURRENT ACCOUNT - CUSTOMERS</v>
          </cell>
        </row>
        <row r="2860">
          <cell r="M2860" t="str">
            <v>LN001</v>
          </cell>
          <cell r="N2860" t="str">
            <v>CURRENT ACCOUNT - CUSTOMERS</v>
          </cell>
        </row>
        <row r="2861">
          <cell r="M2861" t="str">
            <v>LN001</v>
          </cell>
          <cell r="N2861" t="str">
            <v>CURRENT ACCOUNT - CUSTOMERS</v>
          </cell>
        </row>
        <row r="2862">
          <cell r="M2862" t="str">
            <v>LN001</v>
          </cell>
          <cell r="N2862" t="str">
            <v>CURRENT ACCOUNT - CUSTOMERS</v>
          </cell>
        </row>
        <row r="2863">
          <cell r="M2863" t="str">
            <v>LN001</v>
          </cell>
          <cell r="N2863" t="str">
            <v>CURRENT ACCOUNT - CUSTOMERS</v>
          </cell>
        </row>
        <row r="2864">
          <cell r="M2864" t="str">
            <v>LN001</v>
          </cell>
          <cell r="N2864" t="str">
            <v>CURRENT ACCOUNT - CUSTOMERS</v>
          </cell>
        </row>
        <row r="2865">
          <cell r="M2865" t="str">
            <v>LN001</v>
          </cell>
          <cell r="N2865" t="str">
            <v>CURRENT ACCOUNT - CUSTOMERS</v>
          </cell>
        </row>
        <row r="2866">
          <cell r="M2866" t="str">
            <v>LN001</v>
          </cell>
          <cell r="N2866" t="str">
            <v>CURRENT ACCOUNT - CUSTOMERS</v>
          </cell>
        </row>
        <row r="2867">
          <cell r="M2867" t="str">
            <v>LN001</v>
          </cell>
          <cell r="N2867" t="str">
            <v>CURRENT ACCOUNT - CUSTOMERS</v>
          </cell>
        </row>
        <row r="2868">
          <cell r="M2868" t="str">
            <v>LN001</v>
          </cell>
          <cell r="N2868" t="str">
            <v>CURRENT ACCOUNT - CUSTOMERS</v>
          </cell>
        </row>
        <row r="2869">
          <cell r="M2869" t="str">
            <v>LN001</v>
          </cell>
          <cell r="N2869" t="str">
            <v>CURRENT ACCOUNT - CUSTOMERS</v>
          </cell>
        </row>
        <row r="2870">
          <cell r="M2870" t="str">
            <v>LN001</v>
          </cell>
          <cell r="N2870" t="str">
            <v>CURRENT ACCOUNT - CUSTOMERS</v>
          </cell>
        </row>
        <row r="2871">
          <cell r="M2871" t="str">
            <v>LN001</v>
          </cell>
          <cell r="N2871" t="str">
            <v>CURRENT ACCOUNT - CUSTOMERS</v>
          </cell>
        </row>
        <row r="2872">
          <cell r="M2872" t="str">
            <v>LN001</v>
          </cell>
          <cell r="N2872" t="str">
            <v>CURRENT ACCOUNT - CUSTOMERS</v>
          </cell>
        </row>
        <row r="2873">
          <cell r="M2873" t="str">
            <v>LN001</v>
          </cell>
          <cell r="N2873" t="str">
            <v>CURRENT ACCOUNT - CUSTOMERS</v>
          </cell>
        </row>
        <row r="2874">
          <cell r="M2874" t="str">
            <v>LN001</v>
          </cell>
          <cell r="N2874" t="str">
            <v>CURRENT ACCOUNT - CUSTOMERS</v>
          </cell>
        </row>
        <row r="2875">
          <cell r="M2875" t="str">
            <v>LN001</v>
          </cell>
          <cell r="N2875" t="str">
            <v>CURRENT ACCOUNT - CUSTOMERS</v>
          </cell>
        </row>
        <row r="2876">
          <cell r="M2876" t="str">
            <v>LN001</v>
          </cell>
          <cell r="N2876" t="str">
            <v>CURRENT ACCOUNT - CUSTOMERS</v>
          </cell>
        </row>
        <row r="2877">
          <cell r="M2877" t="str">
            <v>LN001</v>
          </cell>
          <cell r="N2877" t="str">
            <v>CURRENT ACCOUNT - CUSTOMERS</v>
          </cell>
        </row>
        <row r="2878">
          <cell r="M2878" t="str">
            <v>LN001</v>
          </cell>
          <cell r="N2878" t="str">
            <v>CURRENT ACCOUNT - CUSTOMERS</v>
          </cell>
        </row>
        <row r="2879">
          <cell r="M2879" t="str">
            <v>LN001</v>
          </cell>
          <cell r="N2879" t="str">
            <v>CURRENT ACCOUNT - CUSTOMERS</v>
          </cell>
        </row>
        <row r="2880">
          <cell r="M2880" t="str">
            <v>LN001</v>
          </cell>
          <cell r="N2880" t="str">
            <v>CURRENT ACCOUNT - CUSTOMERS</v>
          </cell>
        </row>
        <row r="2881">
          <cell r="M2881" t="str">
            <v>LN001</v>
          </cell>
          <cell r="N2881" t="str">
            <v>CURRENT ACCOUNT - CUSTOMERS</v>
          </cell>
        </row>
        <row r="2882">
          <cell r="M2882" t="str">
            <v>LN001</v>
          </cell>
          <cell r="N2882" t="str">
            <v>CURRENT ACCOUNT - CUSTOMERS</v>
          </cell>
        </row>
        <row r="2883">
          <cell r="M2883" t="str">
            <v>LN001</v>
          </cell>
          <cell r="N2883" t="str">
            <v>CURRENT ACCOUNT - CUSTOMERS</v>
          </cell>
        </row>
        <row r="2884">
          <cell r="M2884" t="str">
            <v>LN001</v>
          </cell>
          <cell r="N2884" t="str">
            <v>CURRENT ACCOUNT - CUSTOMERS</v>
          </cell>
        </row>
        <row r="2885">
          <cell r="M2885" t="str">
            <v>LN001</v>
          </cell>
          <cell r="N2885" t="str">
            <v>CURRENT ACCOUNT - CUSTOMERS</v>
          </cell>
        </row>
        <row r="2886">
          <cell r="M2886" t="str">
            <v>LN001</v>
          </cell>
          <cell r="N2886" t="str">
            <v>CURRENT ACCOUNT - CUSTOMERS</v>
          </cell>
        </row>
        <row r="2887">
          <cell r="M2887" t="str">
            <v>LN001</v>
          </cell>
          <cell r="N2887" t="str">
            <v>CURRENT ACCOUNT - CUSTOMERS</v>
          </cell>
        </row>
        <row r="2888">
          <cell r="M2888" t="str">
            <v>LN001</v>
          </cell>
          <cell r="N2888" t="str">
            <v>CURRENT ACCOUNT - CUSTOMERS</v>
          </cell>
        </row>
        <row r="2889">
          <cell r="M2889" t="str">
            <v>LN001</v>
          </cell>
          <cell r="N2889" t="str">
            <v>CURRENT ACCOUNT - CUSTOMERS</v>
          </cell>
        </row>
        <row r="2890">
          <cell r="M2890" t="str">
            <v>LN001</v>
          </cell>
          <cell r="N2890" t="str">
            <v>CURRENT ACCOUNT - CUSTOMERS</v>
          </cell>
        </row>
        <row r="2891">
          <cell r="M2891" t="str">
            <v>LN001</v>
          </cell>
          <cell r="N2891" t="str">
            <v>CURRENT ACCOUNT - CUSTOMERS</v>
          </cell>
        </row>
        <row r="2892">
          <cell r="M2892" t="str">
            <v>LN001</v>
          </cell>
          <cell r="N2892" t="str">
            <v>CURRENT ACCOUNT - CUSTOMERS</v>
          </cell>
        </row>
        <row r="2893">
          <cell r="M2893" t="str">
            <v>LN001</v>
          </cell>
          <cell r="N2893" t="str">
            <v>CURRENT ACCOUNT - CUSTOMERS</v>
          </cell>
        </row>
        <row r="2894">
          <cell r="M2894" t="str">
            <v>LN001</v>
          </cell>
          <cell r="N2894" t="str">
            <v>CURRENT ACCOUNT - CUSTOMERS</v>
          </cell>
        </row>
        <row r="2895">
          <cell r="M2895" t="str">
            <v>LN001</v>
          </cell>
          <cell r="N2895" t="str">
            <v>CURRENT ACCOUNT - CUSTOMERS</v>
          </cell>
        </row>
        <row r="2896">
          <cell r="M2896" t="str">
            <v>LN001</v>
          </cell>
          <cell r="N2896" t="str">
            <v>CURRENT ACCOUNT - CUSTOMERS</v>
          </cell>
        </row>
        <row r="2897">
          <cell r="M2897" t="str">
            <v>LN001</v>
          </cell>
          <cell r="N2897" t="str">
            <v>CURRENT ACCOUNT - CUSTOMERS</v>
          </cell>
        </row>
        <row r="2898">
          <cell r="M2898" t="str">
            <v>LN001</v>
          </cell>
          <cell r="N2898" t="str">
            <v>CURRENT ACCOUNT - CUSTOMERS</v>
          </cell>
        </row>
        <row r="2899">
          <cell r="M2899" t="str">
            <v>LN001</v>
          </cell>
          <cell r="N2899" t="str">
            <v>CURRENT ACCOUNT - CUSTOMERS</v>
          </cell>
        </row>
        <row r="2900">
          <cell r="M2900" t="str">
            <v>LN001</v>
          </cell>
          <cell r="N2900" t="str">
            <v>CURRENT ACCOUNT - CUSTOMERS</v>
          </cell>
        </row>
        <row r="2901">
          <cell r="M2901" t="str">
            <v>LN001</v>
          </cell>
          <cell r="N2901" t="str">
            <v>CURRENT ACCOUNT - CUSTOMERS</v>
          </cell>
        </row>
        <row r="2902">
          <cell r="M2902" t="str">
            <v>LN001</v>
          </cell>
          <cell r="N2902" t="str">
            <v>CURRENT ACCOUNT - CUSTOMERS</v>
          </cell>
        </row>
        <row r="2903">
          <cell r="M2903" t="str">
            <v>LN001</v>
          </cell>
          <cell r="N2903" t="str">
            <v>CURRENT ACCOUNT - CUSTOMERS</v>
          </cell>
        </row>
        <row r="2904">
          <cell r="M2904" t="str">
            <v>LN001</v>
          </cell>
          <cell r="N2904" t="str">
            <v>CURRENT ACCOUNT - CUSTOMERS</v>
          </cell>
        </row>
        <row r="2905">
          <cell r="M2905" t="str">
            <v>LN001</v>
          </cell>
          <cell r="N2905" t="str">
            <v>CURRENT ACCOUNT - CUSTOMERS</v>
          </cell>
        </row>
        <row r="2906">
          <cell r="M2906" t="str">
            <v>LN001</v>
          </cell>
          <cell r="N2906" t="str">
            <v>CURRENT ACCOUNT - CUSTOMERS</v>
          </cell>
        </row>
        <row r="2907">
          <cell r="M2907" t="str">
            <v>LN001</v>
          </cell>
          <cell r="N2907" t="str">
            <v>CURRENT ACCOUNT - CUSTOMERS</v>
          </cell>
        </row>
        <row r="2908">
          <cell r="M2908" t="str">
            <v>LN001</v>
          </cell>
          <cell r="N2908" t="str">
            <v>CURRENT ACCOUNT - CUSTOMERS</v>
          </cell>
        </row>
        <row r="2909">
          <cell r="M2909" t="str">
            <v>LN001</v>
          </cell>
          <cell r="N2909" t="str">
            <v>CURRENT ACCOUNT - CUSTOMERS</v>
          </cell>
        </row>
        <row r="2910">
          <cell r="M2910" t="str">
            <v>LN001</v>
          </cell>
          <cell r="N2910" t="str">
            <v>CURRENT ACCOUNT - CUSTOMERS</v>
          </cell>
        </row>
        <row r="2911">
          <cell r="M2911" t="str">
            <v>LN001</v>
          </cell>
          <cell r="N2911" t="str">
            <v>CURRENT ACCOUNT - CUSTOMERS</v>
          </cell>
        </row>
        <row r="2912">
          <cell r="M2912" t="str">
            <v>LN001</v>
          </cell>
          <cell r="N2912" t="str">
            <v>CURRENT ACCOUNT - CUSTOMERS</v>
          </cell>
        </row>
        <row r="2913">
          <cell r="M2913" t="str">
            <v>LN001</v>
          </cell>
          <cell r="N2913" t="str">
            <v>CURRENT ACCOUNT - CUSTOMERS</v>
          </cell>
        </row>
        <row r="2914">
          <cell r="M2914" t="str">
            <v>LN001</v>
          </cell>
          <cell r="N2914" t="str">
            <v>CURRENT ACCOUNT - CUSTOMERS</v>
          </cell>
        </row>
        <row r="2915">
          <cell r="M2915" t="str">
            <v>LN001</v>
          </cell>
          <cell r="N2915" t="str">
            <v>CURRENT ACCOUNT - CUSTOMERS</v>
          </cell>
        </row>
        <row r="2916">
          <cell r="M2916" t="str">
            <v>LN001</v>
          </cell>
          <cell r="N2916" t="str">
            <v>CURRENT ACCOUNT - CUSTOMERS</v>
          </cell>
        </row>
        <row r="2917">
          <cell r="M2917" t="str">
            <v>LN001</v>
          </cell>
          <cell r="N2917" t="str">
            <v>CURRENT ACCOUNT - CUSTOMERS</v>
          </cell>
        </row>
        <row r="2918">
          <cell r="M2918" t="str">
            <v>LN001</v>
          </cell>
          <cell r="N2918" t="str">
            <v>CURRENT ACCOUNT - CUSTOMERS</v>
          </cell>
        </row>
        <row r="2919">
          <cell r="M2919" t="str">
            <v>LN001</v>
          </cell>
          <cell r="N2919" t="str">
            <v>CURRENT ACCOUNT - CUSTOMERS</v>
          </cell>
        </row>
        <row r="2920">
          <cell r="M2920" t="str">
            <v>LN001</v>
          </cell>
          <cell r="N2920" t="str">
            <v>CURRENT ACCOUNT - CUSTOMERS</v>
          </cell>
        </row>
        <row r="2921">
          <cell r="M2921" t="str">
            <v>LN001</v>
          </cell>
          <cell r="N2921" t="str">
            <v>CURRENT ACCOUNT - CUSTOMERS</v>
          </cell>
        </row>
        <row r="2922">
          <cell r="M2922" t="str">
            <v>LN001</v>
          </cell>
          <cell r="N2922" t="str">
            <v>CURRENT ACCOUNT - CUSTOMERS</v>
          </cell>
        </row>
        <row r="2923">
          <cell r="M2923" t="str">
            <v>LN001</v>
          </cell>
          <cell r="N2923" t="str">
            <v>CURRENT ACCOUNT - CUSTOMERS</v>
          </cell>
        </row>
        <row r="2924">
          <cell r="M2924" t="str">
            <v>LN001</v>
          </cell>
          <cell r="N2924" t="str">
            <v>CURRENT ACCOUNT - CUSTOMERS</v>
          </cell>
        </row>
        <row r="2925">
          <cell r="M2925" t="str">
            <v>LN001</v>
          </cell>
          <cell r="N2925" t="str">
            <v>CURRENT ACCOUNT - CUSTOMERS</v>
          </cell>
        </row>
        <row r="2926">
          <cell r="M2926" t="str">
            <v>LN001</v>
          </cell>
          <cell r="N2926" t="str">
            <v>CURRENT ACCOUNT - CUSTOMERS</v>
          </cell>
        </row>
        <row r="2927">
          <cell r="M2927" t="str">
            <v>LN001</v>
          </cell>
          <cell r="N2927" t="str">
            <v>CURRENT ACCOUNT - CUSTOMERS</v>
          </cell>
        </row>
        <row r="2928">
          <cell r="M2928" t="str">
            <v>LN001</v>
          </cell>
          <cell r="N2928" t="str">
            <v>CURRENT ACCOUNT - CUSTOMERS</v>
          </cell>
        </row>
        <row r="2929">
          <cell r="M2929" t="str">
            <v>LN001</v>
          </cell>
          <cell r="N2929" t="str">
            <v>CURRENT ACCOUNT - CUSTOMERS</v>
          </cell>
        </row>
        <row r="2930">
          <cell r="M2930" t="str">
            <v>LN001</v>
          </cell>
          <cell r="N2930" t="str">
            <v>CURRENT ACCOUNT - CUSTOMERS</v>
          </cell>
        </row>
        <row r="2931">
          <cell r="M2931" t="str">
            <v>LN001</v>
          </cell>
          <cell r="N2931" t="str">
            <v>CURRENT ACCOUNT - CUSTOMERS</v>
          </cell>
        </row>
        <row r="2932">
          <cell r="M2932" t="str">
            <v>LN001</v>
          </cell>
          <cell r="N2932" t="str">
            <v>CURRENT ACCOUNT - CUSTOMERS</v>
          </cell>
        </row>
        <row r="2933">
          <cell r="M2933" t="str">
            <v>LN001</v>
          </cell>
          <cell r="N2933" t="str">
            <v>CURRENT ACCOUNT - CUSTOMERS</v>
          </cell>
        </row>
        <row r="2934">
          <cell r="M2934" t="str">
            <v>LN001</v>
          </cell>
          <cell r="N2934" t="str">
            <v>CURRENT ACCOUNT - CUSTOMERS</v>
          </cell>
        </row>
        <row r="2935">
          <cell r="M2935" t="str">
            <v>LN001</v>
          </cell>
          <cell r="N2935" t="str">
            <v>CURRENT ACCOUNT - CUSTOMERS</v>
          </cell>
        </row>
        <row r="2936">
          <cell r="M2936" t="str">
            <v>LN001</v>
          </cell>
          <cell r="N2936" t="str">
            <v>CURRENT ACCOUNT - CUSTOMERS</v>
          </cell>
        </row>
        <row r="2937">
          <cell r="M2937" t="str">
            <v>LN001</v>
          </cell>
          <cell r="N2937" t="str">
            <v>CURRENT ACCOUNT - CUSTOMERS</v>
          </cell>
        </row>
        <row r="2938">
          <cell r="M2938" t="str">
            <v>LN001</v>
          </cell>
          <cell r="N2938" t="str">
            <v>CURRENT ACCOUNT - CUSTOMERS</v>
          </cell>
        </row>
        <row r="2939">
          <cell r="M2939" t="str">
            <v>LN001</v>
          </cell>
          <cell r="N2939" t="str">
            <v>CURRENT ACCOUNT - CUSTOMERS</v>
          </cell>
        </row>
        <row r="2940">
          <cell r="M2940" t="str">
            <v>LN001</v>
          </cell>
          <cell r="N2940" t="str">
            <v>CURRENT ACCOUNT - CUSTOMERS</v>
          </cell>
        </row>
        <row r="2941">
          <cell r="M2941" t="str">
            <v>LN001</v>
          </cell>
          <cell r="N2941" t="str">
            <v>CURRENT ACCOUNT - CUSTOMERS</v>
          </cell>
        </row>
        <row r="2942">
          <cell r="M2942" t="str">
            <v>LN001</v>
          </cell>
          <cell r="N2942" t="str">
            <v>CURRENT ACCOUNT - CUSTOMERS</v>
          </cell>
        </row>
        <row r="2943">
          <cell r="M2943" t="str">
            <v>LN001</v>
          </cell>
          <cell r="N2943" t="str">
            <v>CURRENT ACCOUNT - CUSTOMERS</v>
          </cell>
        </row>
        <row r="2944">
          <cell r="M2944" t="str">
            <v>LN001</v>
          </cell>
          <cell r="N2944" t="str">
            <v>CURRENT ACCOUNT - CUSTOMERS</v>
          </cell>
        </row>
        <row r="2945">
          <cell r="M2945" t="str">
            <v>LN001</v>
          </cell>
          <cell r="N2945" t="str">
            <v>CURRENT ACCOUNT - CUSTOMERS</v>
          </cell>
        </row>
        <row r="2946">
          <cell r="M2946" t="str">
            <v>LN001</v>
          </cell>
          <cell r="N2946" t="str">
            <v>CURRENT ACCOUNT - CUSTOMERS</v>
          </cell>
        </row>
        <row r="2947">
          <cell r="M2947" t="str">
            <v>LN001</v>
          </cell>
          <cell r="N2947" t="str">
            <v>CURRENT ACCOUNT - CUSTOMERS</v>
          </cell>
        </row>
        <row r="2948">
          <cell r="M2948" t="str">
            <v>LN001</v>
          </cell>
          <cell r="N2948" t="str">
            <v>CURRENT ACCOUNT - CUSTOMERS</v>
          </cell>
        </row>
        <row r="2949">
          <cell r="M2949" t="str">
            <v>LN001</v>
          </cell>
          <cell r="N2949" t="str">
            <v>CURRENT ACCOUNT - CUSTOMERS</v>
          </cell>
        </row>
        <row r="2950">
          <cell r="M2950" t="str">
            <v>LN001</v>
          </cell>
          <cell r="N2950" t="str">
            <v>CURRENT ACCOUNT - CUSTOMERS</v>
          </cell>
        </row>
        <row r="2951">
          <cell r="M2951" t="str">
            <v>LN001</v>
          </cell>
          <cell r="N2951" t="str">
            <v>CURRENT ACCOUNT - CUSTOMERS</v>
          </cell>
        </row>
        <row r="2952">
          <cell r="M2952" t="str">
            <v>LN001</v>
          </cell>
          <cell r="N2952" t="str">
            <v>CURRENT ACCOUNT - CUSTOMERS</v>
          </cell>
        </row>
        <row r="2953">
          <cell r="M2953" t="str">
            <v>LN001</v>
          </cell>
          <cell r="N2953" t="str">
            <v>CURRENT ACCOUNT - CUSTOMERS</v>
          </cell>
        </row>
        <row r="2954">
          <cell r="M2954" t="str">
            <v>LN001</v>
          </cell>
          <cell r="N2954" t="str">
            <v>CURRENT ACCOUNT - CUSTOMERS</v>
          </cell>
        </row>
        <row r="2955">
          <cell r="M2955" t="str">
            <v>LN001</v>
          </cell>
          <cell r="N2955" t="str">
            <v>CURRENT ACCOUNT - CUSTOMERS</v>
          </cell>
        </row>
        <row r="2956">
          <cell r="M2956" t="str">
            <v>LN001</v>
          </cell>
          <cell r="N2956" t="str">
            <v>CURRENT ACCOUNT - CUSTOMERS</v>
          </cell>
        </row>
        <row r="2957">
          <cell r="M2957" t="str">
            <v>LN001</v>
          </cell>
          <cell r="N2957" t="str">
            <v>CURRENT ACCOUNT - CUSTOMERS</v>
          </cell>
        </row>
        <row r="2958">
          <cell r="M2958" t="str">
            <v>LN001</v>
          </cell>
          <cell r="N2958" t="str">
            <v>CURRENT ACCOUNT - CUSTOMERS</v>
          </cell>
        </row>
        <row r="2959">
          <cell r="M2959" t="str">
            <v>LN001</v>
          </cell>
          <cell r="N2959" t="str">
            <v>CURRENT ACCOUNT - CUSTOMERS</v>
          </cell>
        </row>
        <row r="2960">
          <cell r="M2960" t="str">
            <v>LN001</v>
          </cell>
          <cell r="N2960" t="str">
            <v>CURRENT ACCOUNT - CUSTOMERS</v>
          </cell>
        </row>
        <row r="2961">
          <cell r="M2961" t="str">
            <v>LN001</v>
          </cell>
          <cell r="N2961" t="str">
            <v>CURRENT ACCOUNT - CUSTOMERS</v>
          </cell>
        </row>
        <row r="2962">
          <cell r="M2962" t="str">
            <v>LN001</v>
          </cell>
          <cell r="N2962" t="str">
            <v>CURRENT ACCOUNT - CUSTOMERS</v>
          </cell>
        </row>
        <row r="2963">
          <cell r="M2963" t="str">
            <v>LN001</v>
          </cell>
          <cell r="N2963" t="str">
            <v>CURRENT ACCOUNT - CUSTOMERS</v>
          </cell>
        </row>
        <row r="2964">
          <cell r="M2964" t="str">
            <v>LN001</v>
          </cell>
          <cell r="N2964" t="str">
            <v>CURRENT ACCOUNT - CUSTOMERS</v>
          </cell>
        </row>
        <row r="2965">
          <cell r="M2965" t="str">
            <v>LN001</v>
          </cell>
          <cell r="N2965" t="str">
            <v>CURRENT ACCOUNT - CUSTOMERS</v>
          </cell>
        </row>
        <row r="2966">
          <cell r="M2966" t="str">
            <v>LN001</v>
          </cell>
          <cell r="N2966" t="str">
            <v>CURRENT ACCOUNT - CUSTOMERS</v>
          </cell>
        </row>
        <row r="2967">
          <cell r="M2967" t="str">
            <v>LN001</v>
          </cell>
          <cell r="N2967" t="str">
            <v>CURRENT ACCOUNT - CUSTOMERS</v>
          </cell>
        </row>
        <row r="2968">
          <cell r="M2968" t="str">
            <v>LN001</v>
          </cell>
          <cell r="N2968" t="str">
            <v>CURRENT ACCOUNT - CUSTOMERS</v>
          </cell>
        </row>
        <row r="2969">
          <cell r="M2969" t="str">
            <v>LN001</v>
          </cell>
          <cell r="N2969" t="str">
            <v>CURRENT ACCOUNT - CUSTOMERS</v>
          </cell>
        </row>
        <row r="2970">
          <cell r="M2970" t="str">
            <v>LN001</v>
          </cell>
          <cell r="N2970" t="str">
            <v>CURRENT ACCOUNT - CUSTOMERS</v>
          </cell>
        </row>
        <row r="2971">
          <cell r="M2971" t="str">
            <v>LN001</v>
          </cell>
          <cell r="N2971" t="str">
            <v>CURRENT ACCOUNT - CUSTOMERS</v>
          </cell>
        </row>
        <row r="2972">
          <cell r="M2972" t="str">
            <v>LN001</v>
          </cell>
          <cell r="N2972" t="str">
            <v>CURRENT ACCOUNT - CUSTOMERS</v>
          </cell>
        </row>
        <row r="2973">
          <cell r="M2973" t="str">
            <v>LN001</v>
          </cell>
          <cell r="N2973" t="str">
            <v>CURRENT ACCOUNT - CUSTOMERS</v>
          </cell>
        </row>
        <row r="2974">
          <cell r="M2974" t="str">
            <v>LN001</v>
          </cell>
          <cell r="N2974" t="str">
            <v>CURRENT ACCOUNT - CUSTOMERS</v>
          </cell>
        </row>
        <row r="2975">
          <cell r="M2975" t="str">
            <v>LN001</v>
          </cell>
          <cell r="N2975" t="str">
            <v>CURRENT ACCOUNT - CUSTOMERS</v>
          </cell>
        </row>
        <row r="2976">
          <cell r="M2976" t="str">
            <v>LN001</v>
          </cell>
          <cell r="N2976" t="str">
            <v>CURRENT ACCOUNT - CUSTOMERS</v>
          </cell>
        </row>
        <row r="2977">
          <cell r="M2977" t="str">
            <v>LN001</v>
          </cell>
          <cell r="N2977" t="str">
            <v>CURRENT ACCOUNT - CUSTOMERS</v>
          </cell>
        </row>
        <row r="2978">
          <cell r="M2978" t="str">
            <v>LN001</v>
          </cell>
          <cell r="N2978" t="str">
            <v>CURRENT ACCOUNT - CUSTOMERS</v>
          </cell>
        </row>
        <row r="2979">
          <cell r="M2979" t="str">
            <v>LN001</v>
          </cell>
          <cell r="N2979" t="str">
            <v>CURRENT ACCOUNT - CUSTOMERS</v>
          </cell>
        </row>
        <row r="2980">
          <cell r="M2980" t="str">
            <v>LN001</v>
          </cell>
          <cell r="N2980" t="str">
            <v>CURRENT ACCOUNT - CUSTOMERS</v>
          </cell>
        </row>
        <row r="2981">
          <cell r="M2981" t="str">
            <v>LN001</v>
          </cell>
          <cell r="N2981" t="str">
            <v>CURRENT ACCOUNT - CUSTOMERS</v>
          </cell>
        </row>
        <row r="2982">
          <cell r="M2982" t="str">
            <v>LN001</v>
          </cell>
          <cell r="N2982" t="str">
            <v>CURRENT ACCOUNT - CUSTOMERS</v>
          </cell>
        </row>
        <row r="2983">
          <cell r="M2983" t="str">
            <v>LN001</v>
          </cell>
          <cell r="N2983" t="str">
            <v>CURRENT ACCOUNT - CUSTOMERS</v>
          </cell>
        </row>
        <row r="2984">
          <cell r="M2984" t="str">
            <v>LN001</v>
          </cell>
          <cell r="N2984" t="str">
            <v>CURRENT ACCOUNT - CUSTOMERS</v>
          </cell>
        </row>
        <row r="2985">
          <cell r="M2985" t="str">
            <v>LN001</v>
          </cell>
          <cell r="N2985" t="str">
            <v>CURRENT ACCOUNT - CUSTOMERS</v>
          </cell>
        </row>
        <row r="2986">
          <cell r="M2986" t="str">
            <v>LN001</v>
          </cell>
          <cell r="N2986" t="str">
            <v>CURRENT ACCOUNT - CUSTOMERS</v>
          </cell>
        </row>
        <row r="2987">
          <cell r="M2987" t="str">
            <v>LN001</v>
          </cell>
          <cell r="N2987" t="str">
            <v>CURRENT ACCOUNT - CUSTOMERS</v>
          </cell>
        </row>
        <row r="2988">
          <cell r="M2988" t="str">
            <v>LN001</v>
          </cell>
          <cell r="N2988" t="str">
            <v>CURRENT ACCOUNT - CUSTOMERS</v>
          </cell>
        </row>
        <row r="2989">
          <cell r="M2989" t="str">
            <v>LN001</v>
          </cell>
          <cell r="N2989" t="str">
            <v>CURRENT ACCOUNT - CUSTOMERS</v>
          </cell>
        </row>
        <row r="2990">
          <cell r="M2990" t="str">
            <v>LN001</v>
          </cell>
          <cell r="N2990" t="str">
            <v>CURRENT ACCOUNT - CUSTOMERS</v>
          </cell>
        </row>
        <row r="2991">
          <cell r="M2991" t="str">
            <v>LN001</v>
          </cell>
          <cell r="N2991" t="str">
            <v>CURRENT ACCOUNT - CUSTOMERS</v>
          </cell>
        </row>
        <row r="2992">
          <cell r="M2992" t="str">
            <v>LN001</v>
          </cell>
          <cell r="N2992" t="str">
            <v>CURRENT ACCOUNT - CUSTOMERS</v>
          </cell>
        </row>
        <row r="2993">
          <cell r="M2993" t="str">
            <v>LN001</v>
          </cell>
          <cell r="N2993" t="str">
            <v>CURRENT ACCOUNT - CUSTOMERS</v>
          </cell>
        </row>
        <row r="2994">
          <cell r="M2994" t="str">
            <v>LN001</v>
          </cell>
          <cell r="N2994" t="str">
            <v>CURRENT ACCOUNT - CUSTOMERS</v>
          </cell>
        </row>
        <row r="2995">
          <cell r="M2995" t="str">
            <v>LN001</v>
          </cell>
          <cell r="N2995" t="str">
            <v>CURRENT ACCOUNT - CUSTOMERS</v>
          </cell>
        </row>
        <row r="2996">
          <cell r="M2996" t="str">
            <v>LN001</v>
          </cell>
          <cell r="N2996" t="str">
            <v>CURRENT ACCOUNT - CUSTOMERS</v>
          </cell>
        </row>
        <row r="2997">
          <cell r="M2997" t="str">
            <v>LN001</v>
          </cell>
          <cell r="N2997" t="str">
            <v>CURRENT ACCOUNT - CUSTOMERS</v>
          </cell>
        </row>
        <row r="2998">
          <cell r="M2998" t="str">
            <v>LN001</v>
          </cell>
          <cell r="N2998" t="str">
            <v>CURRENT ACCOUNT - CUSTOMERS</v>
          </cell>
        </row>
        <row r="2999">
          <cell r="M2999" t="str">
            <v>LN001</v>
          </cell>
          <cell r="N2999" t="str">
            <v>CURRENT ACCOUNT - CUSTOMERS</v>
          </cell>
        </row>
        <row r="3000">
          <cell r="M3000" t="str">
            <v>LN001</v>
          </cell>
          <cell r="N3000" t="str">
            <v>CURRENT ACCOUNT - CUSTOMERS</v>
          </cell>
        </row>
        <row r="3001">
          <cell r="M3001" t="str">
            <v>LN001</v>
          </cell>
          <cell r="N3001" t="str">
            <v>CURRENT ACCOUNT - CUSTOMERS</v>
          </cell>
        </row>
        <row r="3002">
          <cell r="M3002" t="str">
            <v>LN001</v>
          </cell>
          <cell r="N3002" t="str">
            <v>CURRENT ACCOUNT - CUSTOMERS</v>
          </cell>
        </row>
        <row r="3003">
          <cell r="M3003" t="str">
            <v>LN001</v>
          </cell>
          <cell r="N3003" t="str">
            <v>CURRENT ACCOUNT - CUSTOMERS</v>
          </cell>
        </row>
        <row r="3004">
          <cell r="M3004" t="str">
            <v>LN001</v>
          </cell>
          <cell r="N3004" t="str">
            <v>CURRENT ACCOUNT - CUSTOMERS</v>
          </cell>
        </row>
        <row r="3005">
          <cell r="M3005" t="str">
            <v>LN001</v>
          </cell>
          <cell r="N3005" t="str">
            <v>CURRENT ACCOUNT - CUSTOMERS</v>
          </cell>
        </row>
        <row r="3006">
          <cell r="M3006" t="str">
            <v>LN001</v>
          </cell>
          <cell r="N3006" t="str">
            <v>CURRENT ACCOUNT - CUSTOMERS</v>
          </cell>
        </row>
        <row r="3007">
          <cell r="M3007" t="str">
            <v>LN001</v>
          </cell>
          <cell r="N3007" t="str">
            <v>CURRENT ACCOUNT - CUSTOMERS</v>
          </cell>
        </row>
        <row r="3008">
          <cell r="M3008" t="str">
            <v>LN001</v>
          </cell>
          <cell r="N3008" t="str">
            <v>CURRENT ACCOUNT - CUSTOMERS</v>
          </cell>
        </row>
        <row r="3009">
          <cell r="M3009" t="str">
            <v>LN001</v>
          </cell>
          <cell r="N3009" t="str">
            <v>CURRENT ACCOUNT - CUSTOMERS</v>
          </cell>
        </row>
        <row r="3010">
          <cell r="M3010" t="str">
            <v>LN001</v>
          </cell>
          <cell r="N3010" t="str">
            <v>CURRENT ACCOUNT - CUSTOMERS</v>
          </cell>
        </row>
        <row r="3011">
          <cell r="M3011" t="str">
            <v>LN001</v>
          </cell>
          <cell r="N3011" t="str">
            <v>CURRENT ACCOUNT - CUSTOMERS</v>
          </cell>
        </row>
        <row r="3012">
          <cell r="M3012" t="str">
            <v>LN001</v>
          </cell>
          <cell r="N3012" t="str">
            <v>CURRENT ACCOUNT - CUSTOMERS</v>
          </cell>
        </row>
        <row r="3013">
          <cell r="M3013" t="str">
            <v>LN001</v>
          </cell>
          <cell r="N3013" t="str">
            <v>CURRENT ACCOUNT - CUSTOMERS</v>
          </cell>
        </row>
        <row r="3014">
          <cell r="M3014" t="str">
            <v>LN001</v>
          </cell>
          <cell r="N3014" t="str">
            <v>CURRENT ACCOUNT - CUSTOMERS</v>
          </cell>
        </row>
        <row r="3015">
          <cell r="M3015" t="str">
            <v>LN001</v>
          </cell>
          <cell r="N3015" t="str">
            <v>CURRENT ACCOUNT - CUSTOMERS</v>
          </cell>
        </row>
        <row r="3016">
          <cell r="M3016" t="str">
            <v>LN001</v>
          </cell>
          <cell r="N3016" t="str">
            <v>CURRENT ACCOUNT - CUSTOMERS</v>
          </cell>
        </row>
        <row r="3017">
          <cell r="M3017" t="str">
            <v>LN001</v>
          </cell>
          <cell r="N3017" t="str">
            <v>CURRENT ACCOUNT - CUSTOMERS</v>
          </cell>
        </row>
        <row r="3018">
          <cell r="M3018" t="str">
            <v>LN001</v>
          </cell>
          <cell r="N3018" t="str">
            <v>CURRENT ACCOUNT - CUSTOMERS</v>
          </cell>
        </row>
        <row r="3019">
          <cell r="M3019" t="str">
            <v>LN001</v>
          </cell>
          <cell r="N3019" t="str">
            <v>CURRENT ACCOUNT - CUSTOMERS</v>
          </cell>
        </row>
        <row r="3020">
          <cell r="M3020" t="str">
            <v>LN001</v>
          </cell>
          <cell r="N3020" t="str">
            <v>CURRENT ACCOUNT - CUSTOMERS</v>
          </cell>
        </row>
        <row r="3021">
          <cell r="M3021" t="str">
            <v>LN001</v>
          </cell>
          <cell r="N3021" t="str">
            <v>CURRENT ACCOUNT - CUSTOMERS</v>
          </cell>
        </row>
        <row r="3022">
          <cell r="M3022" t="str">
            <v>LN001</v>
          </cell>
          <cell r="N3022" t="str">
            <v>CURRENT ACCOUNT - CUSTOMERS</v>
          </cell>
        </row>
        <row r="3023">
          <cell r="M3023" t="str">
            <v>LN001</v>
          </cell>
          <cell r="N3023" t="str">
            <v>CURRENT ACCOUNT - CUSTOMERS</v>
          </cell>
        </row>
        <row r="3024">
          <cell r="M3024" t="str">
            <v>LN001</v>
          </cell>
          <cell r="N3024" t="str">
            <v>CURRENT ACCOUNT - CUSTOMERS</v>
          </cell>
        </row>
        <row r="3025">
          <cell r="M3025" t="str">
            <v>LN001</v>
          </cell>
          <cell r="N3025" t="str">
            <v>CURRENT ACCOUNT - CUSTOMERS</v>
          </cell>
        </row>
        <row r="3026">
          <cell r="M3026" t="str">
            <v>LN001</v>
          </cell>
          <cell r="N3026" t="str">
            <v>CURRENT ACCOUNT - CUSTOMERS</v>
          </cell>
        </row>
        <row r="3027">
          <cell r="M3027" t="str">
            <v>LN001</v>
          </cell>
          <cell r="N3027" t="str">
            <v>CURRENT ACCOUNT - CUSTOMERS</v>
          </cell>
        </row>
        <row r="3028">
          <cell r="M3028" t="str">
            <v>LN001</v>
          </cell>
          <cell r="N3028" t="str">
            <v>CURRENT ACCOUNT - CUSTOMERS</v>
          </cell>
        </row>
        <row r="3029">
          <cell r="M3029" t="str">
            <v>LN001</v>
          </cell>
          <cell r="N3029" t="str">
            <v>CURRENT ACCOUNT - CUSTOMERS</v>
          </cell>
        </row>
        <row r="3030">
          <cell r="M3030" t="str">
            <v>LN001</v>
          </cell>
          <cell r="N3030" t="str">
            <v>CURRENT ACCOUNT - CUSTOMERS</v>
          </cell>
        </row>
        <row r="3031">
          <cell r="M3031" t="str">
            <v>LN001</v>
          </cell>
          <cell r="N3031" t="str">
            <v>CURRENT ACCOUNT - CUSTOMERS</v>
          </cell>
        </row>
        <row r="3032">
          <cell r="M3032" t="str">
            <v>LN001</v>
          </cell>
          <cell r="N3032" t="str">
            <v>CURRENT ACCOUNT - CUSTOMERS</v>
          </cell>
        </row>
        <row r="3033">
          <cell r="M3033" t="str">
            <v>LN001</v>
          </cell>
          <cell r="N3033" t="str">
            <v>CURRENT ACCOUNT - CUSTOMERS</v>
          </cell>
        </row>
        <row r="3034">
          <cell r="M3034" t="str">
            <v>LN001</v>
          </cell>
          <cell r="N3034" t="str">
            <v>CURRENT ACCOUNT - CUSTOMERS</v>
          </cell>
        </row>
        <row r="3035">
          <cell r="M3035" t="str">
            <v>LN001</v>
          </cell>
          <cell r="N3035" t="str">
            <v>CURRENT ACCOUNT - CUSTOMERS</v>
          </cell>
        </row>
        <row r="3036">
          <cell r="M3036" t="str">
            <v>LN001</v>
          </cell>
          <cell r="N3036" t="str">
            <v>CURRENT ACCOUNT - CUSTOMERS</v>
          </cell>
        </row>
        <row r="3037">
          <cell r="M3037" t="str">
            <v>LN001</v>
          </cell>
          <cell r="N3037" t="str">
            <v>CURRENT ACCOUNT - CUSTOMERS</v>
          </cell>
        </row>
        <row r="3038">
          <cell r="M3038" t="str">
            <v>LN001</v>
          </cell>
          <cell r="N3038" t="str">
            <v>CURRENT ACCOUNT - CUSTOMERS</v>
          </cell>
        </row>
        <row r="3039">
          <cell r="M3039" t="str">
            <v>LN001</v>
          </cell>
          <cell r="N3039" t="str">
            <v>CURRENT ACCOUNT - CUSTOMERS</v>
          </cell>
        </row>
        <row r="3040">
          <cell r="M3040" t="str">
            <v>LN001</v>
          </cell>
          <cell r="N3040" t="str">
            <v>CURRENT ACCOUNT - CUSTOMERS</v>
          </cell>
        </row>
        <row r="3041">
          <cell r="M3041" t="str">
            <v>LN001</v>
          </cell>
          <cell r="N3041" t="str">
            <v>CURRENT ACCOUNT - CUSTOMERS</v>
          </cell>
        </row>
        <row r="3042">
          <cell r="M3042" t="str">
            <v>LN001</v>
          </cell>
          <cell r="N3042" t="str">
            <v>CURRENT ACCOUNT - CUSTOMERS</v>
          </cell>
        </row>
        <row r="3043">
          <cell r="M3043" t="str">
            <v>LN001</v>
          </cell>
          <cell r="N3043" t="str">
            <v>CURRENT ACCOUNT - CUSTOMERS</v>
          </cell>
        </row>
        <row r="3044">
          <cell r="M3044" t="str">
            <v>LN001</v>
          </cell>
          <cell r="N3044" t="str">
            <v>CURRENT ACCOUNT - CUSTOMERS</v>
          </cell>
        </row>
        <row r="3045">
          <cell r="M3045" t="str">
            <v>LN001</v>
          </cell>
          <cell r="N3045" t="str">
            <v>CURRENT ACCOUNT - CUSTOMERS</v>
          </cell>
        </row>
        <row r="3046">
          <cell r="M3046" t="str">
            <v>LN001</v>
          </cell>
          <cell r="N3046" t="str">
            <v>CURRENT ACCOUNT - CUSTOMERS</v>
          </cell>
        </row>
        <row r="3047">
          <cell r="M3047" t="str">
            <v>LN001</v>
          </cell>
          <cell r="N3047" t="str">
            <v>CURRENT ACCOUNT - CUSTOMERS</v>
          </cell>
        </row>
        <row r="3048">
          <cell r="M3048" t="str">
            <v>LN001</v>
          </cell>
          <cell r="N3048" t="str">
            <v>CURRENT ACCOUNT - CUSTOMERS</v>
          </cell>
        </row>
        <row r="3049">
          <cell r="M3049" t="str">
            <v>LN001</v>
          </cell>
          <cell r="N3049" t="str">
            <v>CURRENT ACCOUNT - CUSTOMERS</v>
          </cell>
        </row>
        <row r="3050">
          <cell r="M3050" t="str">
            <v>LN001</v>
          </cell>
          <cell r="N3050" t="str">
            <v>CURRENT ACCOUNT - CUSTOMERS</v>
          </cell>
        </row>
        <row r="3051">
          <cell r="M3051" t="str">
            <v>LN001</v>
          </cell>
          <cell r="N3051" t="str">
            <v>CURRENT ACCOUNT - CUSTOMERS</v>
          </cell>
        </row>
        <row r="3052">
          <cell r="M3052" t="str">
            <v>LN001</v>
          </cell>
          <cell r="N3052" t="str">
            <v>CURRENT ACCOUNT - CUSTOMERS</v>
          </cell>
        </row>
        <row r="3053">
          <cell r="M3053" t="str">
            <v>LN001</v>
          </cell>
          <cell r="N3053" t="str">
            <v>CURRENT ACCOUNT - CUSTOMERS</v>
          </cell>
        </row>
        <row r="3054">
          <cell r="M3054" t="str">
            <v>LN001</v>
          </cell>
          <cell r="N3054" t="str">
            <v>CURRENT ACCOUNT - CUSTOMERS</v>
          </cell>
        </row>
        <row r="3055">
          <cell r="M3055" t="str">
            <v>LN001</v>
          </cell>
          <cell r="N3055" t="str">
            <v>CURRENT ACCOUNT - CUSTOMERS</v>
          </cell>
        </row>
        <row r="3056">
          <cell r="M3056" t="str">
            <v>LN001</v>
          </cell>
          <cell r="N3056" t="str">
            <v>CURRENT ACCOUNT - CUSTOMERS</v>
          </cell>
        </row>
        <row r="3057">
          <cell r="M3057" t="str">
            <v>LN001</v>
          </cell>
          <cell r="N3057" t="str">
            <v>CURRENT ACCOUNT - CUSTOMERS</v>
          </cell>
        </row>
        <row r="3058">
          <cell r="M3058" t="str">
            <v>LN001</v>
          </cell>
          <cell r="N3058" t="str">
            <v>CURRENT ACCOUNT - CUSTOMERS</v>
          </cell>
        </row>
        <row r="3059">
          <cell r="M3059" t="str">
            <v>LN001</v>
          </cell>
          <cell r="N3059" t="str">
            <v>CURRENT ACCOUNT - CUSTOMERS</v>
          </cell>
        </row>
        <row r="3060">
          <cell r="M3060" t="str">
            <v>LN001</v>
          </cell>
          <cell r="N3060" t="str">
            <v>CURRENT ACCOUNT - CUSTOMERS</v>
          </cell>
        </row>
        <row r="3061">
          <cell r="M3061" t="str">
            <v>LN001</v>
          </cell>
          <cell r="N3061" t="str">
            <v>CURRENT ACCOUNT - CUSTOMERS</v>
          </cell>
        </row>
        <row r="3062">
          <cell r="M3062" t="str">
            <v>LN001</v>
          </cell>
          <cell r="N3062" t="str">
            <v>CURRENT ACCOUNT - CUSTOMERS</v>
          </cell>
        </row>
        <row r="3063">
          <cell r="M3063" t="str">
            <v>LN001</v>
          </cell>
          <cell r="N3063" t="str">
            <v>CURRENT ACCOUNT - CUSTOMERS</v>
          </cell>
        </row>
        <row r="3064">
          <cell r="M3064" t="str">
            <v>LN001</v>
          </cell>
          <cell r="N3064" t="str">
            <v>CURRENT ACCOUNT - CUSTOMERS</v>
          </cell>
        </row>
        <row r="3065">
          <cell r="M3065" t="str">
            <v>LN001</v>
          </cell>
          <cell r="N3065" t="str">
            <v>CURRENT ACCOUNT - CUSTOMERS</v>
          </cell>
        </row>
        <row r="3066">
          <cell r="M3066" t="str">
            <v>LN001</v>
          </cell>
          <cell r="N3066" t="str">
            <v>CURRENT ACCOUNT - CUSTOMERS</v>
          </cell>
        </row>
        <row r="3067">
          <cell r="M3067" t="str">
            <v>LN001</v>
          </cell>
          <cell r="N3067" t="str">
            <v>CURRENT ACCOUNT - CUSTOMERS</v>
          </cell>
        </row>
        <row r="3068">
          <cell r="M3068" t="str">
            <v>LN001</v>
          </cell>
          <cell r="N3068" t="str">
            <v>CURRENT ACCOUNT - CUSTOMERS</v>
          </cell>
        </row>
        <row r="3069">
          <cell r="M3069" t="str">
            <v>LN001</v>
          </cell>
          <cell r="N3069" t="str">
            <v>CURRENT ACCOUNT - CUSTOMERS</v>
          </cell>
        </row>
        <row r="3070">
          <cell r="M3070" t="str">
            <v>LN001</v>
          </cell>
          <cell r="N3070" t="str">
            <v>CURRENT ACCOUNT - CUSTOMERS</v>
          </cell>
        </row>
        <row r="3071">
          <cell r="M3071" t="str">
            <v>LN001</v>
          </cell>
          <cell r="N3071" t="str">
            <v>CURRENT ACCOUNT - CUSTOMERS</v>
          </cell>
        </row>
        <row r="3072">
          <cell r="M3072" t="str">
            <v>LN001</v>
          </cell>
          <cell r="N3072" t="str">
            <v>CURRENT ACCOUNT - CUSTOMERS</v>
          </cell>
        </row>
        <row r="3073">
          <cell r="M3073" t="str">
            <v>LN001</v>
          </cell>
          <cell r="N3073" t="str">
            <v>CURRENT ACCOUNT - CUSTOMERS</v>
          </cell>
        </row>
        <row r="3074">
          <cell r="M3074" t="str">
            <v>LN001</v>
          </cell>
          <cell r="N3074" t="str">
            <v>CURRENT ACCOUNT - CUSTOMERS</v>
          </cell>
        </row>
        <row r="3075">
          <cell r="M3075" t="str">
            <v>LN001</v>
          </cell>
          <cell r="N3075" t="str">
            <v>CURRENT ACCOUNT - CUSTOMERS</v>
          </cell>
        </row>
        <row r="3076">
          <cell r="M3076" t="str">
            <v>LN001</v>
          </cell>
          <cell r="N3076" t="str">
            <v>CURRENT ACCOUNT - CUSTOMERS</v>
          </cell>
        </row>
        <row r="3077">
          <cell r="M3077" t="str">
            <v>LN001</v>
          </cell>
          <cell r="N3077" t="str">
            <v>CURRENT ACCOUNT - CUSTOMERS</v>
          </cell>
        </row>
        <row r="3078">
          <cell r="M3078" t="str">
            <v>LN001</v>
          </cell>
          <cell r="N3078" t="str">
            <v>CURRENT ACCOUNT - CUSTOMERS</v>
          </cell>
        </row>
        <row r="3079">
          <cell r="M3079" t="str">
            <v>LN001</v>
          </cell>
          <cell r="N3079" t="str">
            <v>CURRENT ACCOUNT - CUSTOMERS</v>
          </cell>
        </row>
        <row r="3080">
          <cell r="M3080" t="str">
            <v>LN001</v>
          </cell>
          <cell r="N3080" t="str">
            <v>CURRENT ACCOUNT - CUSTOMERS</v>
          </cell>
        </row>
        <row r="3081">
          <cell r="M3081" t="str">
            <v>LN001</v>
          </cell>
          <cell r="N3081" t="str">
            <v>CURRENT ACCOUNT - CUSTOMERS</v>
          </cell>
        </row>
        <row r="3082">
          <cell r="M3082" t="str">
            <v>LN001</v>
          </cell>
          <cell r="N3082" t="str">
            <v>CURRENT ACCOUNT - CUSTOMERS</v>
          </cell>
        </row>
        <row r="3083">
          <cell r="M3083" t="str">
            <v>LN001</v>
          </cell>
          <cell r="N3083" t="str">
            <v>CURRENT ACCOUNT - CUSTOMERS</v>
          </cell>
        </row>
        <row r="3084">
          <cell r="M3084" t="str">
            <v>LN001</v>
          </cell>
          <cell r="N3084" t="str">
            <v>CURRENT ACCOUNT - CUSTOMERS</v>
          </cell>
        </row>
        <row r="3085">
          <cell r="M3085" t="str">
            <v>LN001</v>
          </cell>
          <cell r="N3085" t="str">
            <v>CURRENT ACCOUNT - CUSTOMERS</v>
          </cell>
        </row>
        <row r="3086">
          <cell r="M3086" t="str">
            <v>LN001</v>
          </cell>
          <cell r="N3086" t="str">
            <v>CURRENT ACCOUNT - CUSTOMERS</v>
          </cell>
        </row>
        <row r="3087">
          <cell r="M3087" t="str">
            <v>LN001</v>
          </cell>
          <cell r="N3087" t="str">
            <v>CURRENT ACCOUNT - CUSTOMERS</v>
          </cell>
        </row>
        <row r="3088">
          <cell r="M3088" t="str">
            <v>LN001</v>
          </cell>
          <cell r="N3088" t="str">
            <v>CURRENT ACCOUNT - CUSTOMERS</v>
          </cell>
        </row>
        <row r="3089">
          <cell r="M3089" t="str">
            <v>LN001</v>
          </cell>
          <cell r="N3089" t="str">
            <v>CURRENT ACCOUNT - CUSTOMERS</v>
          </cell>
        </row>
        <row r="3090">
          <cell r="M3090" t="str">
            <v>LN001</v>
          </cell>
          <cell r="N3090" t="str">
            <v>CURRENT ACCOUNT - CUSTOMERS</v>
          </cell>
        </row>
        <row r="3091">
          <cell r="M3091" t="str">
            <v>LN001</v>
          </cell>
          <cell r="N3091" t="str">
            <v>CURRENT ACCOUNT - CUSTOMERS</v>
          </cell>
        </row>
        <row r="3092">
          <cell r="M3092" t="str">
            <v>LN001</v>
          </cell>
          <cell r="N3092" t="str">
            <v>CURRENT ACCOUNT - CUSTOMERS</v>
          </cell>
        </row>
        <row r="3093">
          <cell r="M3093" t="str">
            <v>LN001</v>
          </cell>
          <cell r="N3093" t="str">
            <v>CURRENT ACCOUNT - CUSTOMERS</v>
          </cell>
        </row>
        <row r="3094">
          <cell r="M3094" t="str">
            <v>LN001</v>
          </cell>
          <cell r="N3094" t="str">
            <v>CURRENT ACCOUNT - CUSTOMERS</v>
          </cell>
        </row>
        <row r="3095">
          <cell r="M3095" t="str">
            <v>LN001</v>
          </cell>
          <cell r="N3095" t="str">
            <v>CURRENT ACCOUNT - CUSTOMERS</v>
          </cell>
        </row>
        <row r="3096">
          <cell r="M3096" t="str">
            <v>LN001</v>
          </cell>
          <cell r="N3096" t="str">
            <v>CURRENT ACCOUNT - CUSTOMERS</v>
          </cell>
        </row>
        <row r="3097">
          <cell r="M3097" t="str">
            <v>LN001</v>
          </cell>
          <cell r="N3097" t="str">
            <v>CURRENT ACCOUNT - CUSTOMERS</v>
          </cell>
        </row>
        <row r="3098">
          <cell r="M3098" t="str">
            <v>LN001</v>
          </cell>
          <cell r="N3098" t="str">
            <v>CURRENT ACCOUNT - CUSTOMERS</v>
          </cell>
        </row>
        <row r="3099">
          <cell r="M3099" t="str">
            <v>LN001</v>
          </cell>
          <cell r="N3099" t="str">
            <v>CURRENT ACCOUNT - CUSTOMERS</v>
          </cell>
        </row>
        <row r="3100">
          <cell r="M3100" t="str">
            <v>LN001</v>
          </cell>
          <cell r="N3100" t="str">
            <v>CURRENT ACCOUNT - CUSTOMERS</v>
          </cell>
        </row>
        <row r="3101">
          <cell r="M3101" t="str">
            <v>LN001</v>
          </cell>
          <cell r="N3101" t="str">
            <v>CURRENT ACCOUNT - CUSTOMERS</v>
          </cell>
        </row>
        <row r="3102">
          <cell r="M3102" t="str">
            <v>LN001</v>
          </cell>
          <cell r="N3102" t="str">
            <v>CURRENT ACCOUNT - CUSTOMERS</v>
          </cell>
        </row>
        <row r="3103">
          <cell r="M3103" t="str">
            <v>LN001</v>
          </cell>
          <cell r="N3103" t="str">
            <v>CURRENT ACCOUNT - CUSTOMERS</v>
          </cell>
        </row>
        <row r="3104">
          <cell r="M3104" t="str">
            <v>LN001</v>
          </cell>
          <cell r="N3104" t="str">
            <v>CURRENT ACCOUNT - CUSTOMERS</v>
          </cell>
        </row>
        <row r="3105">
          <cell r="M3105" t="str">
            <v>LN001</v>
          </cell>
          <cell r="N3105" t="str">
            <v>CURRENT ACCOUNT - CUSTOMERS</v>
          </cell>
        </row>
        <row r="3106">
          <cell r="M3106" t="str">
            <v>LN001</v>
          </cell>
          <cell r="N3106" t="str">
            <v>CURRENT ACCOUNT - CUSTOMERS</v>
          </cell>
        </row>
        <row r="3107">
          <cell r="M3107" t="str">
            <v>LN001</v>
          </cell>
          <cell r="N3107" t="str">
            <v>CURRENT ACCOUNT - CUSTOMERS</v>
          </cell>
        </row>
        <row r="3108">
          <cell r="M3108" t="str">
            <v>LN001</v>
          </cell>
          <cell r="N3108" t="str">
            <v>CURRENT ACCOUNT - CUSTOMERS</v>
          </cell>
        </row>
        <row r="3109">
          <cell r="M3109" t="str">
            <v>LN001</v>
          </cell>
          <cell r="N3109" t="str">
            <v>CURRENT ACCOUNT - CUSTOMERS</v>
          </cell>
        </row>
        <row r="3110">
          <cell r="M3110" t="str">
            <v>LN001</v>
          </cell>
          <cell r="N3110" t="str">
            <v>CURRENT ACCOUNT - CUSTOMERS</v>
          </cell>
        </row>
        <row r="3111">
          <cell r="M3111" t="str">
            <v>LN001</v>
          </cell>
          <cell r="N3111" t="str">
            <v>CURRENT ACCOUNT - CUSTOMERS</v>
          </cell>
        </row>
        <row r="3112">
          <cell r="M3112" t="str">
            <v>LN001</v>
          </cell>
          <cell r="N3112" t="str">
            <v>CURRENT ACCOUNT - CUSTOMERS</v>
          </cell>
        </row>
        <row r="3113">
          <cell r="M3113" t="str">
            <v>LN001</v>
          </cell>
          <cell r="N3113" t="str">
            <v>CURRENT ACCOUNT - CUSTOMERS</v>
          </cell>
        </row>
        <row r="3114">
          <cell r="M3114" t="str">
            <v>LN001</v>
          </cell>
          <cell r="N3114" t="str">
            <v>CURRENT ACCOUNT - CUSTOMERS</v>
          </cell>
        </row>
        <row r="3115">
          <cell r="M3115" t="str">
            <v>LN001</v>
          </cell>
          <cell r="N3115" t="str">
            <v>CURRENT ACCOUNT - CUSTOMERS</v>
          </cell>
        </row>
        <row r="3116">
          <cell r="M3116" t="str">
            <v>LN001</v>
          </cell>
          <cell r="N3116" t="str">
            <v>CURRENT ACCOUNT - CUSTOMERS</v>
          </cell>
        </row>
        <row r="3117">
          <cell r="M3117" t="str">
            <v>LN001</v>
          </cell>
          <cell r="N3117" t="str">
            <v>CURRENT ACCOUNT - CUSTOMERS</v>
          </cell>
        </row>
        <row r="3118">
          <cell r="M3118" t="str">
            <v>LN001</v>
          </cell>
          <cell r="N3118" t="str">
            <v>CURRENT ACCOUNT - CUSTOMERS</v>
          </cell>
        </row>
        <row r="3119">
          <cell r="M3119" t="str">
            <v>LN001</v>
          </cell>
          <cell r="N3119" t="str">
            <v>CURRENT ACCOUNT - CUSTOMERS</v>
          </cell>
        </row>
        <row r="3120">
          <cell r="M3120" t="str">
            <v>LN001</v>
          </cell>
          <cell r="N3120" t="str">
            <v>CURRENT ACCOUNT - CUSTOMERS</v>
          </cell>
        </row>
        <row r="3121">
          <cell r="M3121" t="str">
            <v>LN001</v>
          </cell>
          <cell r="N3121" t="str">
            <v>CURRENT ACCOUNT - CUSTOMERS</v>
          </cell>
        </row>
        <row r="3122">
          <cell r="M3122" t="str">
            <v>LN001</v>
          </cell>
          <cell r="N3122" t="str">
            <v>CURRENT ACCOUNT - CUSTOMERS</v>
          </cell>
        </row>
        <row r="3123">
          <cell r="M3123" t="str">
            <v>LN001</v>
          </cell>
          <cell r="N3123" t="str">
            <v>CURRENT ACCOUNT - CUSTOMERS</v>
          </cell>
        </row>
        <row r="3124">
          <cell r="M3124" t="str">
            <v>LN001</v>
          </cell>
          <cell r="N3124" t="str">
            <v>CURRENT ACCOUNT - CUSTOMERS</v>
          </cell>
        </row>
        <row r="3125">
          <cell r="M3125" t="str">
            <v>LN001</v>
          </cell>
          <cell r="N3125" t="str">
            <v>CURRENT ACCOUNT - CUSTOMERS</v>
          </cell>
        </row>
        <row r="3126">
          <cell r="M3126" t="str">
            <v>LN001</v>
          </cell>
          <cell r="N3126" t="str">
            <v>CURRENT ACCOUNT - CUSTOMERS</v>
          </cell>
        </row>
        <row r="3127">
          <cell r="M3127" t="str">
            <v>LN001</v>
          </cell>
          <cell r="N3127" t="str">
            <v>CURRENT ACCOUNT - CUSTOMERS</v>
          </cell>
        </row>
        <row r="3128">
          <cell r="M3128" t="str">
            <v>LN001</v>
          </cell>
          <cell r="N3128" t="str">
            <v>CURRENT ACCOUNT - CUSTOMERS</v>
          </cell>
        </row>
        <row r="3129">
          <cell r="M3129" t="str">
            <v>LN001</v>
          </cell>
          <cell r="N3129" t="str">
            <v>CURRENT ACCOUNT - CUSTOMERS</v>
          </cell>
        </row>
        <row r="3130">
          <cell r="M3130" t="str">
            <v>LN001</v>
          </cell>
          <cell r="N3130" t="str">
            <v>CURRENT ACCOUNT - CUSTOMERS</v>
          </cell>
        </row>
        <row r="3131">
          <cell r="M3131" t="str">
            <v>LN001</v>
          </cell>
          <cell r="N3131" t="str">
            <v>CURRENT ACCOUNT - CUSTOMERS</v>
          </cell>
        </row>
        <row r="3132">
          <cell r="M3132" t="str">
            <v>LN001</v>
          </cell>
          <cell r="N3132" t="str">
            <v>CURRENT ACCOUNT - CUSTOMERS</v>
          </cell>
        </row>
        <row r="3133">
          <cell r="M3133" t="str">
            <v>LN001</v>
          </cell>
          <cell r="N3133" t="str">
            <v>CURRENT ACCOUNT - CUSTOMERS</v>
          </cell>
        </row>
        <row r="3134">
          <cell r="M3134" t="str">
            <v>LN001</v>
          </cell>
          <cell r="N3134" t="str">
            <v>CURRENT ACCOUNT - CUSTOMERS</v>
          </cell>
        </row>
        <row r="3135">
          <cell r="M3135" t="str">
            <v>LN001</v>
          </cell>
          <cell r="N3135" t="str">
            <v>CURRENT ACCOUNT - CUSTOMERS</v>
          </cell>
        </row>
        <row r="3136">
          <cell r="M3136" t="str">
            <v>LN001</v>
          </cell>
          <cell r="N3136" t="str">
            <v>CURRENT ACCOUNT - CUSTOMERS</v>
          </cell>
        </row>
        <row r="3137">
          <cell r="M3137" t="str">
            <v>LN001</v>
          </cell>
          <cell r="N3137" t="str">
            <v>CURRENT ACCOUNT - CUSTOMERS</v>
          </cell>
        </row>
        <row r="3138">
          <cell r="M3138" t="str">
            <v>LN001</v>
          </cell>
          <cell r="N3138" t="str">
            <v>CURRENT ACCOUNT - CUSTOMERS</v>
          </cell>
        </row>
        <row r="3139">
          <cell r="M3139" t="str">
            <v>LN001</v>
          </cell>
          <cell r="N3139" t="str">
            <v>CURRENT ACCOUNT - CUSTOMERS</v>
          </cell>
        </row>
        <row r="3140">
          <cell r="M3140" t="str">
            <v>LN001</v>
          </cell>
          <cell r="N3140" t="str">
            <v>CURRENT ACCOUNT - CUSTOMERS</v>
          </cell>
        </row>
        <row r="3141">
          <cell r="M3141" t="str">
            <v>LN001</v>
          </cell>
          <cell r="N3141" t="str">
            <v>CURRENT ACCOUNT - CUSTOMERS</v>
          </cell>
        </row>
        <row r="3142">
          <cell r="M3142" t="str">
            <v>LN001</v>
          </cell>
          <cell r="N3142" t="str">
            <v>CURRENT ACCOUNT - CUSTOMERS</v>
          </cell>
        </row>
        <row r="3143">
          <cell r="M3143" t="str">
            <v>LN001</v>
          </cell>
          <cell r="N3143" t="str">
            <v>CURRENT ACCOUNT - CUSTOMERS</v>
          </cell>
        </row>
        <row r="3144">
          <cell r="M3144" t="str">
            <v>LN001</v>
          </cell>
          <cell r="N3144" t="str">
            <v>CURRENT ACCOUNT - CUSTOMERS</v>
          </cell>
        </row>
        <row r="3145">
          <cell r="M3145" t="str">
            <v>LN001</v>
          </cell>
          <cell r="N3145" t="str">
            <v>CURRENT ACCOUNT - CUSTOMERS</v>
          </cell>
        </row>
        <row r="3146">
          <cell r="M3146" t="str">
            <v>LN001</v>
          </cell>
          <cell r="N3146" t="str">
            <v>CURRENT ACCOUNT - CUSTOMERS</v>
          </cell>
        </row>
        <row r="3147">
          <cell r="M3147" t="str">
            <v>LN001</v>
          </cell>
          <cell r="N3147" t="str">
            <v>CURRENT ACCOUNT - CUSTOMERS</v>
          </cell>
        </row>
        <row r="3148">
          <cell r="M3148" t="str">
            <v>LN001</v>
          </cell>
          <cell r="N3148" t="str">
            <v>CURRENT ACCOUNT - CUSTOMERS</v>
          </cell>
        </row>
        <row r="3149">
          <cell r="M3149" t="str">
            <v>LN001</v>
          </cell>
          <cell r="N3149" t="str">
            <v>CURRENT ACCOUNT - CUSTOMERS</v>
          </cell>
        </row>
        <row r="3150">
          <cell r="M3150" t="str">
            <v>LN001</v>
          </cell>
          <cell r="N3150" t="str">
            <v>CURRENT ACCOUNT - CUSTOMERS</v>
          </cell>
        </row>
        <row r="3151">
          <cell r="M3151" t="str">
            <v>LN001</v>
          </cell>
          <cell r="N3151" t="str">
            <v>CURRENT ACCOUNT - CUSTOMERS</v>
          </cell>
        </row>
        <row r="3152">
          <cell r="M3152" t="str">
            <v>LN001</v>
          </cell>
          <cell r="N3152" t="str">
            <v>CURRENT ACCOUNT - CUSTOMERS</v>
          </cell>
        </row>
        <row r="3153">
          <cell r="M3153" t="str">
            <v>LN001</v>
          </cell>
          <cell r="N3153" t="str">
            <v>CURRENT ACCOUNT - CUSTOMERS</v>
          </cell>
        </row>
        <row r="3154">
          <cell r="M3154" t="str">
            <v>LN001</v>
          </cell>
          <cell r="N3154" t="str">
            <v>CURRENT ACCOUNT - CUSTOMERS</v>
          </cell>
        </row>
        <row r="3155">
          <cell r="M3155" t="str">
            <v>LN001</v>
          </cell>
          <cell r="N3155" t="str">
            <v>CURRENT ACCOUNT - CUSTOMERS</v>
          </cell>
        </row>
        <row r="3156">
          <cell r="M3156" t="str">
            <v>LN001</v>
          </cell>
          <cell r="N3156" t="str">
            <v>CURRENT ACCOUNT - CUSTOMERS</v>
          </cell>
        </row>
        <row r="3157">
          <cell r="M3157" t="str">
            <v>LN001</v>
          </cell>
          <cell r="N3157" t="str">
            <v>CURRENT ACCOUNT - CUSTOMERS</v>
          </cell>
        </row>
        <row r="3158">
          <cell r="M3158" t="str">
            <v>LN001</v>
          </cell>
          <cell r="N3158" t="str">
            <v>CURRENT ACCOUNT - CUSTOMERS</v>
          </cell>
        </row>
        <row r="3159">
          <cell r="M3159" t="str">
            <v>LN001</v>
          </cell>
          <cell r="N3159" t="str">
            <v>CURRENT ACCOUNT - CUSTOMERS</v>
          </cell>
        </row>
        <row r="3160">
          <cell r="M3160" t="str">
            <v>LN001</v>
          </cell>
          <cell r="N3160" t="str">
            <v>CURRENT ACCOUNT - CUSTOMERS</v>
          </cell>
        </row>
        <row r="3161">
          <cell r="M3161" t="str">
            <v>LN001</v>
          </cell>
          <cell r="N3161" t="str">
            <v>CURRENT ACCOUNT - CUSTOMERS</v>
          </cell>
        </row>
        <row r="3162">
          <cell r="M3162" t="str">
            <v>LN001</v>
          </cell>
          <cell r="N3162" t="str">
            <v>CURRENT ACCOUNT - CUSTOMERS</v>
          </cell>
        </row>
        <row r="3163">
          <cell r="M3163" t="str">
            <v>LN001</v>
          </cell>
          <cell r="N3163" t="str">
            <v>CURRENT ACCOUNT - CUSTOMERS</v>
          </cell>
        </row>
        <row r="3164">
          <cell r="M3164" t="str">
            <v>LN001</v>
          </cell>
          <cell r="N3164" t="str">
            <v>CURRENT ACCOUNT - CUSTOMERS</v>
          </cell>
        </row>
        <row r="3165">
          <cell r="M3165" t="str">
            <v>LN001</v>
          </cell>
          <cell r="N3165" t="str">
            <v>CURRENT ACCOUNT - CUSTOMERS</v>
          </cell>
        </row>
        <row r="3166">
          <cell r="M3166" t="str">
            <v>LN001</v>
          </cell>
          <cell r="N3166" t="str">
            <v>CURRENT ACCOUNT - CUSTOMERS</v>
          </cell>
        </row>
        <row r="3167">
          <cell r="M3167" t="str">
            <v>LN001</v>
          </cell>
          <cell r="N3167" t="str">
            <v>CURRENT ACCOUNT - CUSTOMERS</v>
          </cell>
        </row>
        <row r="3168">
          <cell r="M3168" t="str">
            <v>LN001</v>
          </cell>
          <cell r="N3168" t="str">
            <v>CURRENT ACCOUNT - CUSTOMERS</v>
          </cell>
        </row>
        <row r="3169">
          <cell r="M3169" t="str">
            <v>LN001</v>
          </cell>
          <cell r="N3169" t="str">
            <v>CURRENT ACCOUNT - CUSTOMERS</v>
          </cell>
        </row>
        <row r="3170">
          <cell r="M3170" t="str">
            <v>LN001</v>
          </cell>
          <cell r="N3170" t="str">
            <v>CURRENT ACCOUNT - CUSTOMERS</v>
          </cell>
        </row>
        <row r="3171">
          <cell r="M3171" t="str">
            <v>LN001</v>
          </cell>
          <cell r="N3171" t="str">
            <v>CURRENT ACCOUNT - CUSTOMERS</v>
          </cell>
        </row>
        <row r="3172">
          <cell r="M3172" t="str">
            <v>LN001</v>
          </cell>
          <cell r="N3172" t="str">
            <v>CURRENT ACCOUNT - CUSTOMERS</v>
          </cell>
        </row>
        <row r="3173">
          <cell r="M3173" t="str">
            <v>LN001</v>
          </cell>
          <cell r="N3173" t="str">
            <v>CURRENT ACCOUNT - CUSTOMERS</v>
          </cell>
        </row>
        <row r="3174">
          <cell r="M3174" t="str">
            <v>LN001</v>
          </cell>
          <cell r="N3174" t="str">
            <v>CURRENT ACCOUNT - CUSTOMERS</v>
          </cell>
        </row>
        <row r="3175">
          <cell r="M3175" t="str">
            <v>LN001</v>
          </cell>
          <cell r="N3175" t="str">
            <v>CURRENT ACCOUNT - CUSTOMERS</v>
          </cell>
        </row>
        <row r="3176">
          <cell r="M3176" t="str">
            <v>LN001</v>
          </cell>
          <cell r="N3176" t="str">
            <v>CURRENT ACCOUNT - CUSTOMERS</v>
          </cell>
        </row>
        <row r="3177">
          <cell r="M3177" t="str">
            <v>LN001</v>
          </cell>
          <cell r="N3177" t="str">
            <v>CURRENT ACCOUNT - CUSTOMERS</v>
          </cell>
        </row>
        <row r="3178">
          <cell r="M3178" t="str">
            <v>LN001</v>
          </cell>
          <cell r="N3178" t="str">
            <v>CURRENT ACCOUNT - CUSTOMERS</v>
          </cell>
        </row>
        <row r="3179">
          <cell r="M3179" t="str">
            <v>LN001</v>
          </cell>
          <cell r="N3179" t="str">
            <v>CURRENT ACCOUNT - CUSTOMERS</v>
          </cell>
        </row>
        <row r="3180">
          <cell r="M3180" t="str">
            <v>LN001</v>
          </cell>
          <cell r="N3180" t="str">
            <v>CURRENT ACCOUNT - CUSTOMERS</v>
          </cell>
        </row>
        <row r="3181">
          <cell r="M3181" t="str">
            <v>LN001</v>
          </cell>
          <cell r="N3181" t="str">
            <v>CURRENT ACCOUNT - CUSTOMERS</v>
          </cell>
        </row>
        <row r="3182">
          <cell r="M3182" t="str">
            <v>LN001</v>
          </cell>
          <cell r="N3182" t="str">
            <v>CURRENT ACCOUNT - CUSTOMERS</v>
          </cell>
        </row>
        <row r="3183">
          <cell r="M3183" t="str">
            <v>LN001</v>
          </cell>
          <cell r="N3183" t="str">
            <v>CURRENT ACCOUNT - CUSTOMERS</v>
          </cell>
        </row>
        <row r="3184">
          <cell r="M3184" t="str">
            <v>LN001</v>
          </cell>
          <cell r="N3184" t="str">
            <v>CURRENT ACCOUNT - CUSTOMERS</v>
          </cell>
        </row>
        <row r="3185">
          <cell r="M3185" t="str">
            <v>LN001</v>
          </cell>
          <cell r="N3185" t="str">
            <v>CURRENT ACCOUNT - CUSTOMERS</v>
          </cell>
        </row>
        <row r="3186">
          <cell r="M3186" t="str">
            <v>LN001</v>
          </cell>
          <cell r="N3186" t="str">
            <v>CURRENT ACCOUNT - CUSTOMERS</v>
          </cell>
        </row>
        <row r="3187">
          <cell r="M3187" t="str">
            <v>LN001</v>
          </cell>
          <cell r="N3187" t="str">
            <v>CURRENT ACCOUNT - CUSTOMERS</v>
          </cell>
        </row>
        <row r="3188">
          <cell r="M3188" t="str">
            <v>LN001</v>
          </cell>
          <cell r="N3188" t="str">
            <v>CURRENT ACCOUNT - CUSTOMERS</v>
          </cell>
        </row>
        <row r="3189">
          <cell r="M3189" t="str">
            <v>LN001</v>
          </cell>
          <cell r="N3189" t="str">
            <v>CURRENT ACCOUNT - CUSTOMERS</v>
          </cell>
        </row>
        <row r="3190">
          <cell r="M3190" t="str">
            <v>LN001</v>
          </cell>
          <cell r="N3190" t="str">
            <v>CURRENT ACCOUNT - CUSTOMERS</v>
          </cell>
        </row>
        <row r="3191">
          <cell r="M3191" t="str">
            <v>LN001</v>
          </cell>
          <cell r="N3191" t="str">
            <v>CURRENT ACCOUNT - CUSTOMERS</v>
          </cell>
        </row>
        <row r="3192">
          <cell r="M3192" t="str">
            <v>LN001</v>
          </cell>
          <cell r="N3192" t="str">
            <v>CURRENT ACCOUNT - CUSTOMERS</v>
          </cell>
        </row>
        <row r="3193">
          <cell r="M3193" t="str">
            <v>LN001</v>
          </cell>
          <cell r="N3193" t="str">
            <v>CURRENT ACCOUNT - CUSTOMERS</v>
          </cell>
        </row>
        <row r="3194">
          <cell r="M3194" t="str">
            <v>LN001</v>
          </cell>
          <cell r="N3194" t="str">
            <v>CURRENT ACCOUNT - CUSTOMERS</v>
          </cell>
        </row>
        <row r="3195">
          <cell r="M3195" t="str">
            <v>LN001</v>
          </cell>
          <cell r="N3195" t="str">
            <v>CURRENT ACCOUNT - CUSTOMERS</v>
          </cell>
        </row>
        <row r="3196">
          <cell r="M3196" t="str">
            <v>LN001</v>
          </cell>
          <cell r="N3196" t="str">
            <v>CURRENT ACCOUNT - CUSTOMERS</v>
          </cell>
        </row>
        <row r="3197">
          <cell r="M3197" t="str">
            <v>LN001</v>
          </cell>
          <cell r="N3197" t="str">
            <v>CURRENT ACCOUNT - CUSTOMERS</v>
          </cell>
        </row>
        <row r="3198">
          <cell r="M3198" t="str">
            <v>LN001</v>
          </cell>
          <cell r="N3198" t="str">
            <v>CURRENT ACCOUNT - CUSTOMERS</v>
          </cell>
        </row>
        <row r="3199">
          <cell r="M3199" t="str">
            <v>LN001</v>
          </cell>
          <cell r="N3199" t="str">
            <v>CURRENT ACCOUNT - CUSTOMERS</v>
          </cell>
        </row>
        <row r="3200">
          <cell r="M3200" t="str">
            <v>LN001</v>
          </cell>
          <cell r="N3200" t="str">
            <v>CURRENT ACCOUNT - CUSTOMERS</v>
          </cell>
        </row>
        <row r="3201">
          <cell r="M3201" t="str">
            <v>LN001</v>
          </cell>
          <cell r="N3201" t="str">
            <v>CURRENT ACCOUNT - CUSTOMERS</v>
          </cell>
        </row>
        <row r="3202">
          <cell r="M3202" t="str">
            <v>LN001</v>
          </cell>
          <cell r="N3202" t="str">
            <v>CURRENT ACCOUNT - CUSTOMERS</v>
          </cell>
        </row>
        <row r="3203">
          <cell r="M3203" t="str">
            <v>LN001</v>
          </cell>
          <cell r="N3203" t="str">
            <v>CURRENT ACCOUNT - CUSTOMERS</v>
          </cell>
        </row>
        <row r="3204">
          <cell r="M3204" t="str">
            <v>LN001</v>
          </cell>
          <cell r="N3204" t="str">
            <v>CURRENT ACCOUNT - CUSTOMERS</v>
          </cell>
        </row>
        <row r="3205">
          <cell r="M3205" t="str">
            <v>LN001</v>
          </cell>
          <cell r="N3205" t="str">
            <v>CURRENT ACCOUNT - CUSTOMERS</v>
          </cell>
        </row>
        <row r="3206">
          <cell r="M3206" t="str">
            <v>LN001</v>
          </cell>
          <cell r="N3206" t="str">
            <v>CURRENT ACCOUNT - CUSTOMERS</v>
          </cell>
        </row>
        <row r="3207">
          <cell r="M3207" t="str">
            <v>LN001</v>
          </cell>
          <cell r="N3207" t="str">
            <v>CURRENT ACCOUNT - CUSTOMERS</v>
          </cell>
        </row>
        <row r="3208">
          <cell r="M3208" t="str">
            <v>LN001</v>
          </cell>
          <cell r="N3208" t="str">
            <v>CURRENT ACCOUNT - CUSTOMERS</v>
          </cell>
        </row>
        <row r="3209">
          <cell r="M3209" t="str">
            <v>LN001</v>
          </cell>
          <cell r="N3209" t="str">
            <v>CURRENT ACCOUNT - CUSTOMERS</v>
          </cell>
        </row>
        <row r="3210">
          <cell r="M3210" t="str">
            <v>LN001</v>
          </cell>
          <cell r="N3210" t="str">
            <v>CURRENT ACCOUNT - CUSTOMERS</v>
          </cell>
        </row>
        <row r="3211">
          <cell r="M3211" t="str">
            <v>LN001</v>
          </cell>
          <cell r="N3211" t="str">
            <v>CURRENT ACCOUNT - CUSTOMERS</v>
          </cell>
        </row>
        <row r="3212">
          <cell r="M3212" t="str">
            <v>LN001</v>
          </cell>
          <cell r="N3212" t="str">
            <v>CURRENT ACCOUNT - CUSTOMERS</v>
          </cell>
        </row>
        <row r="3213">
          <cell r="M3213" t="str">
            <v>LN001</v>
          </cell>
          <cell r="N3213" t="str">
            <v>CURRENT ACCOUNT - CUSTOMERS</v>
          </cell>
        </row>
        <row r="3214">
          <cell r="M3214" t="str">
            <v>LN001</v>
          </cell>
          <cell r="N3214" t="str">
            <v>CURRENT ACCOUNT - CUSTOMERS</v>
          </cell>
        </row>
        <row r="3215">
          <cell r="M3215" t="str">
            <v>LN001</v>
          </cell>
          <cell r="N3215" t="str">
            <v>CURRENT ACCOUNT - CUSTOMERS</v>
          </cell>
        </row>
        <row r="3216">
          <cell r="M3216" t="str">
            <v>LN001</v>
          </cell>
          <cell r="N3216" t="str">
            <v>CURRENT ACCOUNT - CUSTOMERS</v>
          </cell>
        </row>
        <row r="3217">
          <cell r="M3217" t="str">
            <v>LN001</v>
          </cell>
          <cell r="N3217" t="str">
            <v>CURRENT ACCOUNT - CUSTOMERS</v>
          </cell>
        </row>
        <row r="3218">
          <cell r="M3218" t="str">
            <v>LN001</v>
          </cell>
          <cell r="N3218" t="str">
            <v>CURRENT ACCOUNT - CUSTOMERS</v>
          </cell>
        </row>
        <row r="3219">
          <cell r="M3219" t="str">
            <v>LN001</v>
          </cell>
          <cell r="N3219" t="str">
            <v>CURRENT ACCOUNT - CUSTOMERS</v>
          </cell>
        </row>
        <row r="3220">
          <cell r="M3220" t="str">
            <v>LN001</v>
          </cell>
          <cell r="N3220" t="str">
            <v>CURRENT ACCOUNT - CUSTOMERS</v>
          </cell>
        </row>
        <row r="3221">
          <cell r="M3221" t="str">
            <v>LN001</v>
          </cell>
          <cell r="N3221" t="str">
            <v>CURRENT ACCOUNT - CUSTOMERS</v>
          </cell>
        </row>
        <row r="3222">
          <cell r="M3222" t="str">
            <v>LN001</v>
          </cell>
          <cell r="N3222" t="str">
            <v>CURRENT ACCOUNT - CUSTOMERS</v>
          </cell>
        </row>
        <row r="3223">
          <cell r="M3223" t="str">
            <v>LN001</v>
          </cell>
          <cell r="N3223" t="str">
            <v>CURRENT ACCOUNT - CUSTOMERS</v>
          </cell>
        </row>
        <row r="3224">
          <cell r="M3224" t="str">
            <v>LN001</v>
          </cell>
          <cell r="N3224" t="str">
            <v>CURRENT ACCOUNT - CUSTOMERS</v>
          </cell>
        </row>
        <row r="3225">
          <cell r="M3225" t="str">
            <v>LN001</v>
          </cell>
          <cell r="N3225" t="str">
            <v>CURRENT ACCOUNT - CUSTOMERS</v>
          </cell>
        </row>
        <row r="3226">
          <cell r="M3226" t="str">
            <v>LN001</v>
          </cell>
          <cell r="N3226" t="str">
            <v>CURRENT ACCOUNT - CUSTOMERS</v>
          </cell>
        </row>
        <row r="3227">
          <cell r="M3227" t="str">
            <v>LN001</v>
          </cell>
          <cell r="N3227" t="str">
            <v>CURRENT ACCOUNT - CUSTOMERS</v>
          </cell>
        </row>
        <row r="3228">
          <cell r="M3228" t="str">
            <v>LN001</v>
          </cell>
          <cell r="N3228" t="str">
            <v>CURRENT ACCOUNT - CUSTOMERS</v>
          </cell>
        </row>
        <row r="3229">
          <cell r="M3229" t="str">
            <v>LN001</v>
          </cell>
          <cell r="N3229" t="str">
            <v>CURRENT ACCOUNT - CUSTOMERS</v>
          </cell>
        </row>
        <row r="3230">
          <cell r="M3230" t="str">
            <v>LN001</v>
          </cell>
          <cell r="N3230" t="str">
            <v>CURRENT ACCOUNT - CUSTOMERS</v>
          </cell>
        </row>
        <row r="3231">
          <cell r="M3231" t="str">
            <v>LN001</v>
          </cell>
          <cell r="N3231" t="str">
            <v>CURRENT ACCOUNT - CUSTOMERS</v>
          </cell>
        </row>
        <row r="3232">
          <cell r="M3232" t="str">
            <v>LN001</v>
          </cell>
          <cell r="N3232" t="str">
            <v>CURRENT ACCOUNT - CUSTOMERS</v>
          </cell>
        </row>
        <row r="3233">
          <cell r="M3233" t="str">
            <v>LN001</v>
          </cell>
          <cell r="N3233" t="str">
            <v>CURRENT ACCOUNT - CUSTOMERS</v>
          </cell>
        </row>
        <row r="3234">
          <cell r="M3234" t="str">
            <v>LN001</v>
          </cell>
          <cell r="N3234" t="str">
            <v>CURRENT ACCOUNT - CUSTOMERS</v>
          </cell>
        </row>
        <row r="3235">
          <cell r="M3235" t="str">
            <v>LN001</v>
          </cell>
          <cell r="N3235" t="str">
            <v>CURRENT ACCOUNT - CUSTOMERS</v>
          </cell>
        </row>
        <row r="3236">
          <cell r="M3236" t="str">
            <v>LN001</v>
          </cell>
          <cell r="N3236" t="str">
            <v>CURRENT ACCOUNT - CUSTOMERS</v>
          </cell>
        </row>
        <row r="3237">
          <cell r="M3237" t="str">
            <v>CN003</v>
          </cell>
          <cell r="N3237" t="str">
            <v>BONDS/GUARANTEES</v>
          </cell>
        </row>
        <row r="3238">
          <cell r="M3238" t="str">
            <v>CN001</v>
          </cell>
          <cell r="N3238" t="str">
            <v>ACCEPTANCES</v>
          </cell>
        </row>
        <row r="3239">
          <cell r="M3239" t="str">
            <v>CN007</v>
          </cell>
          <cell r="N3239" t="str">
            <v>LCS ISSUED</v>
          </cell>
        </row>
        <row r="3240">
          <cell r="M3240" t="str">
            <v>LN001</v>
          </cell>
          <cell r="N3240" t="str">
            <v>CURRENT ACCOUNT - CUSTOMERS</v>
          </cell>
        </row>
        <row r="3241">
          <cell r="M3241" t="str">
            <v>AI003</v>
          </cell>
          <cell r="N3241" t="str">
            <v>OVERDRAFT - CUSTOMER</v>
          </cell>
        </row>
        <row r="3242">
          <cell r="M3242" t="str">
            <v>CN002</v>
          </cell>
          <cell r="N3242" t="str">
            <v>CREDITS CONFIRMED</v>
          </cell>
        </row>
        <row r="3243">
          <cell r="M3243" t="str">
            <v>AI003</v>
          </cell>
          <cell r="N3243" t="str">
            <v>OVERDRAFT - CUSTOMER</v>
          </cell>
        </row>
        <row r="3244">
          <cell r="M3244" t="str">
            <v>CN003</v>
          </cell>
          <cell r="N3244" t="str">
            <v>BONDS/GUARANTEES</v>
          </cell>
        </row>
        <row r="3245">
          <cell r="M3245" t="str">
            <v>CN003</v>
          </cell>
          <cell r="N3245" t="str">
            <v>BONDS/GUARANTEES</v>
          </cell>
        </row>
        <row r="3246">
          <cell r="M3246" t="str">
            <v>AI001</v>
          </cell>
          <cell r="N3246" t="str">
            <v>CBN - INCLUDING PAST DUE</v>
          </cell>
        </row>
        <row r="3247">
          <cell r="M3247" t="str">
            <v>LN001</v>
          </cell>
          <cell r="N3247" t="str">
            <v>CURRENT ACCOUNT - CUSTOMERS</v>
          </cell>
        </row>
        <row r="3248">
          <cell r="M3248" t="str">
            <v>LN001</v>
          </cell>
          <cell r="N3248" t="str">
            <v>CURRENT ACCOUNT - CUSTOMERS</v>
          </cell>
        </row>
        <row r="3249">
          <cell r="M3249" t="str">
            <v>LN001</v>
          </cell>
          <cell r="N3249" t="str">
            <v>CURRENT ACCOUNT - CUSTOMERS</v>
          </cell>
        </row>
        <row r="3250">
          <cell r="M3250" t="str">
            <v>AI020</v>
          </cell>
          <cell r="N3250" t="str">
            <v>CERTIFICATE OF INVESTEMENTS</v>
          </cell>
        </row>
        <row r="3251">
          <cell r="M3251" t="str">
            <v>LN001</v>
          </cell>
          <cell r="N3251" t="str">
            <v>CURRENT ACCOUNT - CUSTOMERS</v>
          </cell>
        </row>
        <row r="3252">
          <cell r="M3252" t="str">
            <v>LN001</v>
          </cell>
          <cell r="N3252" t="str">
            <v>CURRENT ACCOUNT - CUSTOMERS</v>
          </cell>
        </row>
        <row r="3253">
          <cell r="M3253" t="str">
            <v>LN001</v>
          </cell>
          <cell r="N3253" t="str">
            <v>CURRENT ACCOUNT - CUSTOMERS</v>
          </cell>
        </row>
        <row r="3254">
          <cell r="M3254" t="str">
            <v>LN001</v>
          </cell>
          <cell r="N3254" t="str">
            <v>CURRENT ACCOUNT - CUSTOMERS</v>
          </cell>
        </row>
        <row r="3255">
          <cell r="M3255" t="str">
            <v>LN001</v>
          </cell>
          <cell r="N3255" t="str">
            <v>CURRENT ACCOUNT - CUSTOMERS</v>
          </cell>
        </row>
        <row r="3256">
          <cell r="M3256" t="str">
            <v>CN002</v>
          </cell>
          <cell r="N3256" t="str">
            <v>CREDITS CONFIRMED</v>
          </cell>
        </row>
        <row r="3257">
          <cell r="M3257" t="str">
            <v>LN001</v>
          </cell>
          <cell r="N3257" t="str">
            <v>CURRENT ACCOUNT - CUSTOMERS</v>
          </cell>
        </row>
        <row r="3258">
          <cell r="M3258" t="str">
            <v>LN001</v>
          </cell>
          <cell r="N3258" t="str">
            <v>CURRENT ACCOUNT - CUSTOMERS</v>
          </cell>
        </row>
        <row r="3259">
          <cell r="M3259" t="str">
            <v>AI003</v>
          </cell>
          <cell r="N3259" t="str">
            <v>OVERDRAFT - CUSTOMER</v>
          </cell>
        </row>
        <row r="3260">
          <cell r="M3260" t="str">
            <v>LN001</v>
          </cell>
          <cell r="N3260" t="str">
            <v>CURRENT ACCOUNT - CUSTOMERS</v>
          </cell>
        </row>
        <row r="3261">
          <cell r="M3261" t="str">
            <v>LN001</v>
          </cell>
          <cell r="N3261" t="str">
            <v>CURRENT ACCOUNT - CUSTOMERS</v>
          </cell>
        </row>
        <row r="3262">
          <cell r="M3262" t="str">
            <v>CN007</v>
          </cell>
          <cell r="N3262" t="str">
            <v>LCS ISSUED</v>
          </cell>
        </row>
        <row r="3263">
          <cell r="M3263" t="str">
            <v>LN001</v>
          </cell>
          <cell r="N3263" t="str">
            <v>CURRENT ACCOUNT - CUSTOMERS</v>
          </cell>
        </row>
        <row r="3264">
          <cell r="M3264" t="str">
            <v>AI003</v>
          </cell>
          <cell r="N3264" t="str">
            <v>OVERDRAFT - CUSTOMER</v>
          </cell>
        </row>
        <row r="3265">
          <cell r="M3265" t="str">
            <v>CN003</v>
          </cell>
          <cell r="N3265" t="str">
            <v>BONDS/GUARANTEES</v>
          </cell>
        </row>
        <row r="3266">
          <cell r="M3266" t="str">
            <v>AI001</v>
          </cell>
          <cell r="N3266" t="str">
            <v>CBN - INCLUDING PAST DUE</v>
          </cell>
        </row>
        <row r="3267">
          <cell r="M3267" t="str">
            <v>CN003</v>
          </cell>
          <cell r="N3267" t="str">
            <v>BONDS/GUARANTEES</v>
          </cell>
        </row>
        <row r="3268">
          <cell r="M3268" t="str">
            <v>LN001</v>
          </cell>
          <cell r="N3268" t="str">
            <v>CURRENT ACCOUNT - CUSTOMERS</v>
          </cell>
        </row>
        <row r="3269">
          <cell r="M3269" t="str">
            <v>LN001</v>
          </cell>
          <cell r="N3269" t="str">
            <v>CURRENT ACCOUNT - CUSTOMERS</v>
          </cell>
        </row>
        <row r="3270">
          <cell r="M3270" t="str">
            <v>CN003</v>
          </cell>
          <cell r="N3270" t="str">
            <v>BONDS/GUARANTEES</v>
          </cell>
        </row>
        <row r="3271">
          <cell r="M3271" t="str">
            <v>CN003</v>
          </cell>
          <cell r="N3271" t="str">
            <v>BONDS/GUARANTEES</v>
          </cell>
        </row>
        <row r="3272">
          <cell r="M3272" t="str">
            <v>LN001</v>
          </cell>
          <cell r="N3272" t="str">
            <v>CURRENT ACCOUNT - CUSTOMERS</v>
          </cell>
        </row>
      </sheetData>
      <sheetData sheetId="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Tobac WACC"/>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efreshError="1"/>
      <sheetData sheetId="11">
        <row r="1">
          <cell r="A1" t="str">
            <v>BRISTOL MYERS SQUIBB PAKISTAN</v>
          </cell>
        </row>
      </sheetData>
      <sheetData sheetId="12">
        <row r="1">
          <cell r="A1" t="str">
            <v>BRISTOL MYERS SQUIBB PAKISTAN</v>
          </cell>
        </row>
      </sheetData>
      <sheetData sheetId="13" refreshError="1"/>
      <sheetData sheetId="14" refreshError="1"/>
      <sheetData sheetId="15" refreshError="1"/>
      <sheetData sheetId="16" refreshError="1"/>
      <sheetData sheetId="17">
        <row r="1">
          <cell r="A1" t="str">
            <v>BRISTOL MYERS SQUIBB PAKISTAN</v>
          </cell>
        </row>
      </sheetData>
      <sheetData sheetId="18">
        <row r="1">
          <cell r="A1" t="str">
            <v>BRISTOL MYERS SQUIBB PAKISTAN</v>
          </cell>
        </row>
      </sheetData>
      <sheetData sheetId="19">
        <row r="1">
          <cell r="A1" t="str">
            <v>BRISTOL MYERS SQUIBB PAKISTAN</v>
          </cell>
        </row>
      </sheetData>
      <sheetData sheetId="20" refreshError="1"/>
      <sheetData sheetId="21" refreshError="1"/>
      <sheetData sheetId="22" refreshError="1"/>
      <sheetData sheetId="23" refreshError="1"/>
      <sheetData sheetId="24"/>
      <sheetData sheetId="25">
        <row r="1">
          <cell r="A1" t="str">
            <v>BRISTOL MYERS SQUIBB PAKISTAN</v>
          </cell>
        </row>
      </sheetData>
      <sheetData sheetId="26" refreshError="1"/>
      <sheetData sheetId="27" refreshError="1"/>
      <sheetData sheetId="28" refreshError="1"/>
      <sheetData sheetId="29"/>
      <sheetData sheetId="30" refreshError="1"/>
      <sheetData sheetId="31">
        <row r="1">
          <cell r="A1" t="str">
            <v>BRISTOL MYERS SQUIBB PAKISTAN</v>
          </cell>
        </row>
      </sheetData>
      <sheetData sheetId="32" refreshError="1"/>
      <sheetData sheetId="33">
        <row r="1">
          <cell r="A1" t="str">
            <v>BRISTOL MYERS SQUIBB PAKISTAN</v>
          </cell>
        </row>
      </sheetData>
      <sheetData sheetId="34" refreshError="1"/>
      <sheetData sheetId="35"/>
      <sheetData sheetId="36" refreshError="1"/>
      <sheetData sheetId="37" refreshError="1"/>
      <sheetData sheetId="3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sheetName val="fixd assts dspsl Note16.1"/>
      <sheetName val="consolidatednew"/>
      <sheetName val="consolidated"/>
      <sheetName val="topsheet"/>
      <sheetName val="stats-add"/>
      <sheetName val="stats-del"/>
      <sheetName val="depglobal"/>
      <sheetName val="depglobalMM"/>
      <sheetName val="depglobalMM (2)"/>
      <sheetName val="EffectiveRate"/>
      <sheetName val="vouchingvehicles"/>
      <sheetName val="vouchingcomp"/>
      <sheetName val="vouchingoffeqp"/>
      <sheetName val="vouchingfurniture"/>
      <sheetName val="vouchingdel (4)"/>
      <sheetName val="vouchingdel (3)"/>
      <sheetName val="vouchingdel (5)"/>
      <sheetName val="INCOME 2004"/>
      <sheetName val="PURCHASES2004"/>
      <sheetName val="Trading summary - March 06"/>
      <sheetName val="ورقة2"/>
      <sheetName val="Wstat 96"/>
      <sheetName val="2000_ Projects Summary"/>
      <sheetName val="fixd_assts_dspsl_Note16_1"/>
      <sheetName val="depglobalMM_(2)"/>
      <sheetName val="vouchingdel_(4)"/>
      <sheetName val="vouchingdel_(3)"/>
      <sheetName val="vouchingdel_(5)"/>
      <sheetName val="INCOME_2004"/>
      <sheetName val="Trading_summary_-_March_06"/>
      <sheetName val="Wstat_96"/>
      <sheetName val="2000__Projects_Summary"/>
      <sheetName val="3 cash flow working"/>
      <sheetName val="Links"/>
      <sheetName val="CURRENT BALANCE"/>
      <sheetName val="Production Master File"/>
      <sheetName val="yarn con"/>
      <sheetName val="3_cash_flow_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ured-Sold history"/>
      <sheetName val="carrying Value"/>
      <sheetName val="broker sheet-2"/>
      <sheetName val="LINK-SHEET"/>
      <sheetName val="Chart1"/>
      <sheetName val="OUTPUT"/>
      <sheetName val="Repo-EM"/>
      <sheetName val="Rev.Repo-EM"/>
    </sheetNames>
    <sheetDataSet>
      <sheetData sheetId="0"/>
      <sheetData sheetId="1"/>
      <sheetData sheetId="2" refreshError="1">
        <row r="7">
          <cell r="F7">
            <v>0</v>
          </cell>
          <cell r="G7">
            <v>5.1799999999999999E-2</v>
          </cell>
        </row>
        <row r="8">
          <cell r="F8">
            <v>8</v>
          </cell>
          <cell r="G8">
            <v>4.19E-2</v>
          </cell>
        </row>
        <row r="9">
          <cell r="F9">
            <v>16</v>
          </cell>
          <cell r="G9">
            <v>3.1800000000000002E-2</v>
          </cell>
        </row>
        <row r="10">
          <cell r="F10">
            <v>31</v>
          </cell>
          <cell r="G10">
            <v>2.58E-2</v>
          </cell>
        </row>
        <row r="11">
          <cell r="F11">
            <v>61</v>
          </cell>
          <cell r="G11">
            <v>2.4E-2</v>
          </cell>
        </row>
        <row r="12">
          <cell r="F12">
            <v>91</v>
          </cell>
          <cell r="G12">
            <v>2.3E-2</v>
          </cell>
        </row>
        <row r="13">
          <cell r="F13">
            <v>121</v>
          </cell>
          <cell r="G13">
            <v>2.23E-2</v>
          </cell>
        </row>
        <row r="14">
          <cell r="F14">
            <v>181</v>
          </cell>
          <cell r="G14">
            <v>2.23E-2</v>
          </cell>
        </row>
        <row r="15">
          <cell r="F15">
            <v>271</v>
          </cell>
          <cell r="G15">
            <v>2.29E-2</v>
          </cell>
        </row>
        <row r="16">
          <cell r="F16">
            <v>366</v>
          </cell>
          <cell r="G16">
            <v>3.2399999999999998E-2</v>
          </cell>
        </row>
        <row r="17">
          <cell r="F17">
            <v>732</v>
          </cell>
          <cell r="G17">
            <v>3.9600000000000003E-2</v>
          </cell>
        </row>
        <row r="18">
          <cell r="F18">
            <v>1097</v>
          </cell>
          <cell r="G18">
            <v>4.7100000000000003E-2</v>
          </cell>
        </row>
        <row r="19">
          <cell r="F19">
            <v>1462</v>
          </cell>
          <cell r="G19">
            <v>5.0900000000000001E-2</v>
          </cell>
        </row>
        <row r="20">
          <cell r="F20">
            <v>1828</v>
          </cell>
          <cell r="G20">
            <v>5.79E-2</v>
          </cell>
        </row>
        <row r="21">
          <cell r="F21">
            <v>2193</v>
          </cell>
          <cell r="G21">
            <v>5.79E-2</v>
          </cell>
        </row>
        <row r="22">
          <cell r="F22">
            <v>2558</v>
          </cell>
          <cell r="G22">
            <v>0.06</v>
          </cell>
        </row>
        <row r="23">
          <cell r="F23">
            <v>2923</v>
          </cell>
          <cell r="G23">
            <v>6.3500000000000001E-2</v>
          </cell>
        </row>
        <row r="24">
          <cell r="F24">
            <v>3289</v>
          </cell>
          <cell r="G24">
            <v>6.4000000000000001E-2</v>
          </cell>
        </row>
      </sheetData>
      <sheetData sheetId="3"/>
      <sheetData sheetId="4"/>
      <sheetData sheetId="5"/>
      <sheetData sheetId="6"/>
      <sheetData sheetId="7"/>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PROFIT AND LOSS LEADS"/>
      <sheetName val="22 - 23.1 (C)"/>
      <sheetName val="P&amp;L Commentary"/>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Balance Sheet Main"/>
      <sheetName val="Frenchise fee"/>
      <sheetName val="Input:Invetory level"/>
    </sheetNames>
    <sheetDataSet>
      <sheetData sheetId="0"/>
      <sheetData sheetId="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B46">
            <v>563340316.56985033</v>
          </cell>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8">
          <cell r="J48">
            <v>-109601463.54879451</v>
          </cell>
        </row>
        <row r="49">
          <cell r="B49" t="str">
            <v>Working of Net Sales summary</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t="str">
            <v>Per Unit - Net Sales in Rupee</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4">
          <cell r="D54">
            <v>290555210.76911294</v>
          </cell>
          <cell r="E54">
            <v>-27965589.092962861</v>
          </cell>
          <cell r="F54">
            <v>1865265.5037923935</v>
          </cell>
          <cell r="G54">
            <v>1589333.5221611871</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B96">
            <v>18173743.55535863</v>
          </cell>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B97">
            <v>0</v>
          </cell>
          <cell r="C97">
            <v>778036086.95652175</v>
          </cell>
          <cell r="D97">
            <v>0</v>
          </cell>
          <cell r="E97">
            <v>0</v>
          </cell>
          <cell r="F97">
            <v>0</v>
          </cell>
          <cell r="G97">
            <v>0</v>
          </cell>
          <cell r="H97">
            <v>0</v>
          </cell>
          <cell r="I97">
            <v>0</v>
          </cell>
          <cell r="J97">
            <v>0</v>
          </cell>
        </row>
        <row r="98">
          <cell r="B98">
            <v>108160349.62071292</v>
          </cell>
          <cell r="C98">
            <v>778036086.95652175</v>
          </cell>
          <cell r="D98">
            <v>108160349.62071292</v>
          </cell>
          <cell r="E98">
            <v>48274310.879287072</v>
          </cell>
          <cell r="F98">
            <v>0</v>
          </cell>
          <cell r="G98">
            <v>48274310.879287072</v>
          </cell>
          <cell r="H98">
            <v>156434660.5</v>
          </cell>
          <cell r="I98">
            <v>0</v>
          </cell>
          <cell r="J98">
            <v>156434660.5</v>
          </cell>
        </row>
        <row r="99">
          <cell r="B99">
            <v>4749645348.3924303</v>
          </cell>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B100">
            <v>372511608.1293087</v>
          </cell>
          <cell r="C100">
            <v>-97533913.043478251</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t="str">
            <v>Per Unit  - Documents cost in Rupees</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t="str">
            <v>Per Unit  - Govt Levies in Rupees</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PER UNIT - CKD &amp; DUTY COST</v>
          </cell>
          <cell r="D147">
            <v>27908121.410992622</v>
          </cell>
          <cell r="F147">
            <v>0</v>
          </cell>
          <cell r="H147">
            <v>-27908121.410992622</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row r="31">
          <cell r="B31">
            <v>0</v>
          </cell>
        </row>
      </sheetData>
      <sheetData sheetId="58">
        <row r="31">
          <cell r="B31" t="str">
            <v>GL</v>
          </cell>
        </row>
      </sheetData>
      <sheetData sheetId="59">
        <row r="31">
          <cell r="B31">
            <v>0</v>
          </cell>
        </row>
      </sheetData>
      <sheetData sheetId="60">
        <row r="31">
          <cell r="B31">
            <v>0</v>
          </cell>
        </row>
      </sheetData>
      <sheetData sheetId="61">
        <row r="31">
          <cell r="B31">
            <v>0</v>
          </cell>
        </row>
      </sheetData>
      <sheetData sheetId="62"/>
      <sheetData sheetId="63"/>
      <sheetData sheetId="64"/>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1">
          <cell r="B31">
            <v>5</v>
          </cell>
        </row>
      </sheetData>
      <sheetData sheetId="91" refreshError="1"/>
      <sheetData sheetId="9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 val="AT&amp;T"/>
      <sheetName val="AT&amp;T Canada"/>
      <sheetName val="Bell Nexxia"/>
      <sheetName val="Global Crossing revised"/>
      <sheetName val="Sprint"/>
      <sheetName val="NORMAL"/>
      <sheetName val="Credit Risk _CR2_"/>
      <sheetName val="A"/>
      <sheetName val="furniture"/>
      <sheetName val="PUR&amp;SAL"/>
      <sheetName val="purchase"/>
      <sheetName val="Notes1-5(old)"/>
      <sheetName val="Actualization_Details"/>
      <sheetName val="Accts"/>
      <sheetName val="ATTACH1B"/>
      <sheetName val="ATTACH1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5"/>
      <sheetName val="D-B5.1"/>
      <sheetName val="D-B5.2"/>
      <sheetName val="D-B5.3"/>
      <sheetName val="Calculations"/>
      <sheetName val="Calcualtions 2"/>
      <sheetName val="TFCs Buy July 09 "/>
      <sheetName val="TFCs Sale July  2009"/>
      <sheetName val="Rates"/>
      <sheetName val="Maple"/>
      <sheetName val="Jul"/>
      <sheetName val="Aug"/>
      <sheetName val="Sep"/>
      <sheetName val="Oct"/>
      <sheetName val="Nov"/>
      <sheetName val="Dec"/>
      <sheetName val="Redemption"/>
      <sheetName val="Azgard Maple Leaf"/>
      <sheetName val="TFCs Sale"/>
    </sheetNames>
    <sheetDataSet>
      <sheetData sheetId="0"/>
      <sheetData sheetId="1"/>
      <sheetData sheetId="2"/>
      <sheetData sheetId="3"/>
      <sheetData sheetId="4"/>
      <sheetData sheetId="5"/>
      <sheetData sheetId="6"/>
      <sheetData sheetId="7"/>
      <sheetData sheetId="8">
        <row r="11">
          <cell r="C11" t="str">
            <v>TFCs and Sukuks</v>
          </cell>
          <cell r="D11" t="str">
            <v>Traded / Non-Traded</v>
          </cell>
          <cell r="E11" t="str">
            <v>Price</v>
          </cell>
        </row>
        <row r="13">
          <cell r="C13" t="str">
            <v>KARACHI SHIPYARD &amp; ENGINEERING WORKS LTD-SUKUK (02-11-07)</v>
          </cell>
          <cell r="D13" t="str">
            <v>Non-Traded</v>
          </cell>
          <cell r="E13">
            <v>99.085099999999997</v>
          </cell>
        </row>
        <row r="14">
          <cell r="C14" t="str">
            <v>KARACHI SHIPYARD &amp; ENGINEERING WORKS LTD-SUKUK (04-02-08)</v>
          </cell>
          <cell r="D14" t="str">
            <v>Non-Traded</v>
          </cell>
          <cell r="E14">
            <v>98.856200000000001</v>
          </cell>
        </row>
        <row r="15">
          <cell r="C15" t="str">
            <v>NATIONAL INDUSTRIAL PARK DEVEL. &amp; MANAGEMENT Co. SUKUK (11-08-07)</v>
          </cell>
          <cell r="D15" t="str">
            <v>Non-Traded</v>
          </cell>
          <cell r="E15">
            <v>100.81959999999999</v>
          </cell>
        </row>
        <row r="16">
          <cell r="C16" t="str">
            <v>WAPDA-SUKUK (01-05-06)</v>
          </cell>
          <cell r="D16" t="str">
            <v>Non-Traded</v>
          </cell>
          <cell r="E16">
            <v>99.034199999999998</v>
          </cell>
        </row>
        <row r="17">
          <cell r="C17" t="str">
            <v>WAPDA-SUKUK (13-07-07)</v>
          </cell>
          <cell r="D17" t="str">
            <v>Non-Traded</v>
          </cell>
          <cell r="E17">
            <v>94.159899999999993</v>
          </cell>
        </row>
        <row r="19">
          <cell r="C19" t="str">
            <v>JAHANGIR SIDDIQUI &amp; COMPANY LTD-TFC (30-09-05)</v>
          </cell>
          <cell r="D19" t="str">
            <v>Non-Traded</v>
          </cell>
          <cell r="E19">
            <v>100.6121</v>
          </cell>
        </row>
        <row r="20">
          <cell r="C20" t="str">
            <v>JAHANGIR SIDDIQUI &amp; COMPANY LTD-TFC (21-11-06)</v>
          </cell>
          <cell r="D20" t="str">
            <v>Non-Traded</v>
          </cell>
          <cell r="E20">
            <v>102.4174</v>
          </cell>
        </row>
        <row r="21">
          <cell r="C21" t="str">
            <v>JAHANGIR SIDDIQUI &amp; COMPANY LTD-TFC (04-07-07)</v>
          </cell>
          <cell r="D21" t="str">
            <v>Non-Traded</v>
          </cell>
          <cell r="E21">
            <v>100.5699</v>
          </cell>
        </row>
        <row r="22">
          <cell r="C22" t="str">
            <v>ORIX LEASING PAKISTAN LTD-TFC (25-05-07)</v>
          </cell>
          <cell r="D22" t="str">
            <v>Non-Traded</v>
          </cell>
          <cell r="E22">
            <v>100.422</v>
          </cell>
        </row>
        <row r="23">
          <cell r="C23" t="str">
            <v>PAK KUWAIT INVESTMENT COMPANY LTD-TFC (09-08-05)</v>
          </cell>
          <cell r="D23" t="str">
            <v>Non-Traded</v>
          </cell>
          <cell r="E23">
            <v>100.1217</v>
          </cell>
        </row>
        <row r="24">
          <cell r="C24" t="str">
            <v>PAK KUWAIT INVESTMENT COMPANY LTD-TFC (23-02-06)</v>
          </cell>
          <cell r="D24" t="str">
            <v>Non-Traded</v>
          </cell>
          <cell r="E24">
            <v>100.1691</v>
          </cell>
        </row>
        <row r="25">
          <cell r="C25" t="str">
            <v>PAK KUWAIT INVESTMENT COMPANY LTD-TFC (28-03-06)</v>
          </cell>
          <cell r="D25" t="str">
            <v>Non-Traded</v>
          </cell>
          <cell r="E25">
            <v>100.1133</v>
          </cell>
        </row>
        <row r="27">
          <cell r="C27" t="str">
            <v>BANK AL-HABIB LTD-TFC (15-07-04) 10% cap</v>
          </cell>
          <cell r="D27" t="str">
            <v>Non-Traded</v>
          </cell>
          <cell r="E27">
            <v>91.802999999999997</v>
          </cell>
        </row>
        <row r="28">
          <cell r="C28" t="str">
            <v>BANK AL-HABIB LTD-TFC (07-02-07)</v>
          </cell>
          <cell r="D28" t="str">
            <v>Traded</v>
          </cell>
          <cell r="E28">
            <v>100</v>
          </cell>
        </row>
        <row r="29">
          <cell r="C29" t="str">
            <v>BANK AL-HABIB LTD-TFC (15-06-09)</v>
          </cell>
          <cell r="D29" t="str">
            <v>Traded</v>
          </cell>
          <cell r="E29">
            <v>100</v>
          </cell>
        </row>
        <row r="30">
          <cell r="C30" t="str">
            <v>ENGRO CHEMICAL PAKISTAN LTD-SUKUK (06-09-07)</v>
          </cell>
          <cell r="D30" t="str">
            <v>Traded</v>
          </cell>
          <cell r="E30">
            <v>94.7</v>
          </cell>
        </row>
        <row r="31">
          <cell r="C31" t="str">
            <v>ENGRO CHEMICAL PAKISTAN LTD-TFC (30-11-07)</v>
          </cell>
          <cell r="D31" t="str">
            <v>Traded</v>
          </cell>
          <cell r="E31">
            <v>93</v>
          </cell>
        </row>
        <row r="32">
          <cell r="C32" t="str">
            <v>ENGRO CHEMICAL PAKISTAN LTD-TFC (18-03-08) (PRP-I)</v>
          </cell>
          <cell r="D32" t="str">
            <v>Non-Traded</v>
          </cell>
          <cell r="E32">
            <v>97.125799999999998</v>
          </cell>
        </row>
        <row r="33">
          <cell r="C33" t="str">
            <v>ENGRO CHEMICAL PAKISTAN LTD-TFC (18-03-08) (PRP-II)</v>
          </cell>
          <cell r="D33" t="str">
            <v>Non-Traded</v>
          </cell>
          <cell r="E33">
            <v>95.030799999999999</v>
          </cell>
        </row>
        <row r="34">
          <cell r="C34" t="str">
            <v>ORIX LEASING PAKISTAN LTD-SUKUK (30-06-07)</v>
          </cell>
          <cell r="D34" t="str">
            <v>Non-Traded</v>
          </cell>
          <cell r="E34">
            <v>99.244</v>
          </cell>
        </row>
        <row r="35">
          <cell r="C35" t="str">
            <v>ORIX LEASING PAKISTAN LTD-TFC (15-01-08)</v>
          </cell>
          <cell r="D35" t="str">
            <v>Traded</v>
          </cell>
          <cell r="E35">
            <v>88.5</v>
          </cell>
        </row>
        <row r="36">
          <cell r="C36" t="str">
            <v>PAK ARAB FERTILIZERS (28-02-08)</v>
          </cell>
          <cell r="D36" t="str">
            <v>Traded</v>
          </cell>
          <cell r="E36">
            <v>93.897599999999997</v>
          </cell>
        </row>
        <row r="37">
          <cell r="C37" t="str">
            <v>SCB (PAK) LTD-TFC (20-01-04)</v>
          </cell>
          <cell r="D37" t="str">
            <v>Non-Traded</v>
          </cell>
          <cell r="E37">
            <v>97.944500000000005</v>
          </cell>
        </row>
        <row r="38">
          <cell r="C38" t="str">
            <v>SCB (PAK) LTD-TFC (01-02-06)</v>
          </cell>
          <cell r="D38" t="str">
            <v>Non-Traded</v>
          </cell>
          <cell r="E38">
            <v>100.0658</v>
          </cell>
        </row>
        <row r="39">
          <cell r="C39" t="str">
            <v>SUI SOUTHERN GAS COMPANY - SUKKUK (31-12-07) - I</v>
          </cell>
          <cell r="D39" t="str">
            <v>Non-Traded</v>
          </cell>
          <cell r="E39">
            <v>97.137100000000004</v>
          </cell>
        </row>
        <row r="40">
          <cell r="C40" t="str">
            <v>UNITED BANK LTD-TFC (10-08-04)</v>
          </cell>
          <cell r="D40" t="str">
            <v>Non-Traded</v>
          </cell>
          <cell r="E40">
            <v>88.738</v>
          </cell>
        </row>
        <row r="41">
          <cell r="C41" t="str">
            <v>UNITED BANK LTD-TFC (15-03-05)</v>
          </cell>
          <cell r="D41" t="str">
            <v>Non-Traded</v>
          </cell>
          <cell r="E41">
            <v>86.088200000000001</v>
          </cell>
        </row>
        <row r="42">
          <cell r="C42" t="str">
            <v>UNITED BANK LTD-TFC (08-09-06)</v>
          </cell>
          <cell r="D42" t="str">
            <v>Non-Traded</v>
          </cell>
          <cell r="E42">
            <v>98.742699999999999</v>
          </cell>
        </row>
        <row r="43">
          <cell r="C43" t="str">
            <v>UNITED BANK LTD-TFC (14-02-08)</v>
          </cell>
          <cell r="D43" t="str">
            <v>Traded</v>
          </cell>
          <cell r="E43">
            <v>88.174499999999995</v>
          </cell>
        </row>
        <row r="45">
          <cell r="C45" t="str">
            <v>ALLIED BANK LTD-TFC (06-12-06)</v>
          </cell>
          <cell r="D45" t="str">
            <v>Non-Traded</v>
          </cell>
          <cell r="E45">
            <v>96.877799999999993</v>
          </cell>
        </row>
        <row r="46">
          <cell r="C46" t="str">
            <v>ALLIED BANK LTD-TFC (28-08-09)</v>
          </cell>
          <cell r="D46" t="str">
            <v>Traded</v>
          </cell>
          <cell r="E46">
            <v>89.5</v>
          </cell>
        </row>
        <row r="47">
          <cell r="C47" t="str">
            <v>ASKARI BANK LTD-TFC (04-02-05)</v>
          </cell>
          <cell r="D47" t="str">
            <v>Non-Traded</v>
          </cell>
          <cell r="E47">
            <v>96.5398</v>
          </cell>
        </row>
        <row r="48">
          <cell r="C48" t="str">
            <v>ASKARI BANK LTD-TFC (31-10-05)</v>
          </cell>
          <cell r="D48" t="str">
            <v>Non-Traded</v>
          </cell>
          <cell r="E48">
            <v>96.114099999999993</v>
          </cell>
        </row>
        <row r="49">
          <cell r="C49" t="str">
            <v>ASKARI BANK LTD-TFC (18-11-09)</v>
          </cell>
          <cell r="D49" t="str">
            <v>Traded</v>
          </cell>
          <cell r="E49">
            <v>97.357100000000003</v>
          </cell>
        </row>
        <row r="50">
          <cell r="C50" t="str">
            <v>AZGARD NINE LTD- TFC (20-09-05)</v>
          </cell>
          <cell r="D50" t="str">
            <v>Non-Traded</v>
          </cell>
          <cell r="E50">
            <v>99.682599999999994</v>
          </cell>
        </row>
        <row r="51">
          <cell r="C51" t="str">
            <v>AZGARD NINE LTD- TFC (04-12-07) PP</v>
          </cell>
          <cell r="D51" t="str">
            <v>Non-Traded</v>
          </cell>
          <cell r="E51">
            <v>99.094999999999999</v>
          </cell>
        </row>
        <row r="52">
          <cell r="C52" t="str">
            <v>BANK ALFALAH LTD-TFC (23-11-04)</v>
          </cell>
          <cell r="D52" t="str">
            <v>Non-Traded</v>
          </cell>
          <cell r="E52">
            <v>97.781899999999993</v>
          </cell>
        </row>
        <row r="53">
          <cell r="C53" t="str">
            <v>BANK ALFALAH LTD-TFC (25-11-05)</v>
          </cell>
          <cell r="D53" t="str">
            <v>Non-Traded</v>
          </cell>
          <cell r="E53">
            <v>96.394599999999997</v>
          </cell>
        </row>
        <row r="54">
          <cell r="C54" t="str">
            <v>BANK ALFALAH LTD-TFC (02-12-09) - Fixed</v>
          </cell>
          <cell r="D54" t="str">
            <v>Traded</v>
          </cell>
          <cell r="E54">
            <v>99.5</v>
          </cell>
        </row>
        <row r="55">
          <cell r="C55" t="str">
            <v>BANK ALFALAH LTD-TFC (02-12-09) - Floating</v>
          </cell>
          <cell r="D55" t="str">
            <v>Non-Traded</v>
          </cell>
          <cell r="E55">
            <v>97.033100000000005</v>
          </cell>
        </row>
        <row r="56">
          <cell r="C56" t="str">
            <v>FAYSAL BANK LTD  (12-11-2007)</v>
          </cell>
          <cell r="D56" t="str">
            <v>Non-Traded</v>
          </cell>
          <cell r="E56">
            <v>95.578599999999994</v>
          </cell>
        </row>
        <row r="57">
          <cell r="C57" t="str">
            <v>KASB SECURITIES LTD- TFC (27-06-07)</v>
          </cell>
          <cell r="D57" t="str">
            <v>Non-Traded</v>
          </cell>
          <cell r="E57">
            <v>98.547399999999996</v>
          </cell>
        </row>
        <row r="58">
          <cell r="C58" t="str">
            <v>PAK AMERICAN FERTILIZER LTD-TFC (30-11-07)</v>
          </cell>
          <cell r="D58" t="str">
            <v>Non-Traded</v>
          </cell>
          <cell r="E58">
            <v>98.0822</v>
          </cell>
        </row>
        <row r="59">
          <cell r="C59" t="str">
            <v>PAK AMERICAN FERTILIZER LTD-TFC (14-01-08)</v>
          </cell>
          <cell r="D59" t="str">
            <v>Non-Traded</v>
          </cell>
          <cell r="E59">
            <v>98.007400000000004</v>
          </cell>
        </row>
        <row r="60">
          <cell r="C60" t="str">
            <v>PAK AMERICAN FERTILIZER LTD-SUKUK (06-08-08)</v>
          </cell>
          <cell r="D60" t="str">
            <v>Non-Traded</v>
          </cell>
          <cell r="E60">
            <v>97.679299999999998</v>
          </cell>
        </row>
        <row r="61">
          <cell r="C61" t="str">
            <v>PAK AMERICAN FERTILIZER LTD-TFC (01-12-08)</v>
          </cell>
          <cell r="D61" t="str">
            <v>Non-Traded</v>
          </cell>
          <cell r="E61">
            <v>100.81359999999999</v>
          </cell>
        </row>
        <row r="69">
          <cell r="C69" t="str">
            <v>PAKISTAN MOBILE COMMUNICATION LTD-TFC (31-05-06)</v>
          </cell>
          <cell r="D69" t="str">
            <v>Non-Traded</v>
          </cell>
          <cell r="E69">
            <v>100.2872</v>
          </cell>
        </row>
        <row r="70">
          <cell r="C70" t="str">
            <v>PAKISTAN MOBILE COMMUNICATION LTD-TFC (01-10-07)</v>
          </cell>
          <cell r="D70" t="str">
            <v>Traded</v>
          </cell>
          <cell r="E70">
            <v>93.451700000000002</v>
          </cell>
        </row>
        <row r="71">
          <cell r="C71" t="str">
            <v>PAKISTAN MOBILE COMMUNICATION LTD-TFC (28-10-08)</v>
          </cell>
          <cell r="D71" t="str">
            <v>Non-Traded</v>
          </cell>
          <cell r="E71">
            <v>96.535499999999999</v>
          </cell>
        </row>
        <row r="72">
          <cell r="C72" t="str">
            <v>ROYAL BANK OF SCOTLAND  - TFC (10-02-05)</v>
          </cell>
          <cell r="D72" t="str">
            <v>Non-Traded</v>
          </cell>
          <cell r="E72">
            <v>98.942599999999999</v>
          </cell>
        </row>
        <row r="73">
          <cell r="C73" t="str">
            <v>SITARA CHEMICALS LTD - SUKUK - II (03-12-06)</v>
          </cell>
          <cell r="D73" t="str">
            <v>Non-Traded</v>
          </cell>
          <cell r="E73">
            <v>98.989099999999993</v>
          </cell>
        </row>
        <row r="74">
          <cell r="C74" t="str">
            <v>SITARA CHEMICALS LTD - SUKUK - III (02-01-08)</v>
          </cell>
          <cell r="D74" t="str">
            <v>Non-Traded</v>
          </cell>
          <cell r="E74">
            <v>97.562299999999993</v>
          </cell>
        </row>
        <row r="76">
          <cell r="C76" t="str">
            <v>AL ABBAS SUGAR MILLS LTD-TFC (21-11-07)</v>
          </cell>
          <cell r="D76" t="str">
            <v>Non-Traded</v>
          </cell>
          <cell r="E76">
            <v>97.279899999999998</v>
          </cell>
        </row>
        <row r="77">
          <cell r="C77" t="str">
            <v>CENTURY PAPER &amp; BOARD MILLS LTD- SUKUK (25-09-07)</v>
          </cell>
          <cell r="D77" t="str">
            <v>Non-Traded</v>
          </cell>
          <cell r="E77">
            <v>96.175299999999993</v>
          </cell>
        </row>
        <row r="78">
          <cell r="C78" t="str">
            <v>ESCORTS INVESTMENT BANK LTD-TFC (15-03-07)</v>
          </cell>
          <cell r="D78" t="str">
            <v>Non-Traded</v>
          </cell>
          <cell r="E78">
            <v>99.135199999999998</v>
          </cell>
        </row>
        <row r="79">
          <cell r="C79" t="str">
            <v>FINANCIAL REC'BLES SEC'ZATION CO. LTD-TFC CLASS "A"</v>
          </cell>
          <cell r="D79" t="str">
            <v>Non-Traded</v>
          </cell>
          <cell r="E79">
            <v>97.704899999999995</v>
          </cell>
        </row>
        <row r="80">
          <cell r="C80" t="str">
            <v>FINANCIAL REC'BLES SEC'ZATION CO. LTD-TFC CLASS "B"</v>
          </cell>
          <cell r="D80" t="str">
            <v>Non-Traded</v>
          </cell>
          <cell r="E80">
            <v>97.434299999999993</v>
          </cell>
        </row>
        <row r="81">
          <cell r="C81" t="str">
            <v>HOUSE BUILDING FINANCE CORPORATION LTD - SUKUK (07-05-08)</v>
          </cell>
          <cell r="D81" t="str">
            <v>Non-Traded</v>
          </cell>
          <cell r="E81">
            <v>95.722099999999998</v>
          </cell>
        </row>
        <row r="82">
          <cell r="C82" t="str">
            <v>IGI INV. BANK LTD-TFC (FIRST INT'l INV. BANK LTD. - TFC) (11-07-06)</v>
          </cell>
          <cell r="D82" t="str">
            <v>Non-Traded</v>
          </cell>
          <cell r="E82">
            <v>99.353399999999993</v>
          </cell>
        </row>
        <row r="83">
          <cell r="C83" t="str">
            <v>NIB BANK LTD-TFC (05-03-08)</v>
          </cell>
          <cell r="D83" t="str">
            <v>Non-Traded</v>
          </cell>
          <cell r="E83">
            <v>91.777699999999996</v>
          </cell>
        </row>
        <row r="84">
          <cell r="C84" t="str">
            <v>PACE (PAKISTAN) LTD-TFC (15-02-08)</v>
          </cell>
          <cell r="D84" t="str">
            <v>Non-Traded</v>
          </cell>
          <cell r="E84">
            <v>97.058099999999996</v>
          </cell>
        </row>
        <row r="85">
          <cell r="C85" t="str">
            <v>PEL-SUKUK (28-09-07)</v>
          </cell>
          <cell r="D85" t="str">
            <v>Traded</v>
          </cell>
          <cell r="E85">
            <v>96.025000000000006</v>
          </cell>
        </row>
        <row r="86">
          <cell r="C86" t="str">
            <v>PEL-SUKUK (30-06-08)</v>
          </cell>
          <cell r="D86" t="str">
            <v>Non-Traded</v>
          </cell>
          <cell r="E86">
            <v>92.123900000000006</v>
          </cell>
        </row>
        <row r="87">
          <cell r="C87" t="str">
            <v>SONERI BANK LTD-TFC (05-05-05)</v>
          </cell>
          <cell r="D87" t="str">
            <v>Non-Traded</v>
          </cell>
          <cell r="E87">
            <v>96.433800000000005</v>
          </cell>
        </row>
        <row r="89">
          <cell r="C89" t="str">
            <v>AL-ZAMIN LEASING MODARABA-TFC (31-05-05)</v>
          </cell>
          <cell r="D89" t="str">
            <v>Non-Traded</v>
          </cell>
          <cell r="E89">
            <v>97.100399999999993</v>
          </cell>
        </row>
        <row r="90">
          <cell r="C90" t="str">
            <v>AMTEX LTD.-SUKUK (21-01-08)</v>
          </cell>
          <cell r="D90" t="str">
            <v>Non-Traded</v>
          </cell>
          <cell r="E90">
            <v>93.192800000000005</v>
          </cell>
        </row>
        <row r="91">
          <cell r="C91" t="str">
            <v>BRR GUARDIAN MODARABA (07-06-08)</v>
          </cell>
          <cell r="D91" t="str">
            <v>Non-Traded</v>
          </cell>
          <cell r="E91">
            <v>92.492500000000007</v>
          </cell>
        </row>
        <row r="92">
          <cell r="C92" t="str">
            <v>EDEN BUILDERS LTD.- SUKUK (08-09-08)</v>
          </cell>
          <cell r="D92" t="str">
            <v>Non-Traded</v>
          </cell>
          <cell r="E92">
            <v>99.58</v>
          </cell>
        </row>
        <row r="93">
          <cell r="C93" t="str">
            <v>JDW SUGAR MILLS LTD. SUKUK (19-06-08)</v>
          </cell>
          <cell r="D93" t="str">
            <v>Non-Traded</v>
          </cell>
          <cell r="E93">
            <v>93.283100000000005</v>
          </cell>
        </row>
        <row r="94">
          <cell r="C94" t="str">
            <v>JDW SUGAR MILLS LTD. TFC (23-06-08)</v>
          </cell>
          <cell r="D94" t="str">
            <v>Non-Traded</v>
          </cell>
          <cell r="E94">
            <v>93.253299999999996</v>
          </cell>
        </row>
        <row r="95">
          <cell r="C95" t="str">
            <v>OPTIMUS LTD - TFC (10-10-07)</v>
          </cell>
          <cell r="D95" t="str">
            <v>Non-Traded</v>
          </cell>
          <cell r="E95">
            <v>95.524699999999996</v>
          </cell>
        </row>
        <row r="96">
          <cell r="C96" t="str">
            <v>TRAKKER (15-09-07) - PPTFC</v>
          </cell>
          <cell r="D96" t="str">
            <v>Non-Traded</v>
          </cell>
          <cell r="E96">
            <v>99.126599999999996</v>
          </cell>
        </row>
        <row r="97">
          <cell r="C97" t="str">
            <v>WORLDCALL TELECOM LTD.TFC (28-11-06)</v>
          </cell>
          <cell r="D97" t="str">
            <v>Non-Traded</v>
          </cell>
          <cell r="E97">
            <v>97.8416</v>
          </cell>
        </row>
        <row r="98">
          <cell r="C98" t="str">
            <v>WORLDCALL TELECOM LTD-TFC (07-10-08)</v>
          </cell>
          <cell r="D98" t="str">
            <v>Non-Traded</v>
          </cell>
          <cell r="E98">
            <v>94.281700000000001</v>
          </cell>
        </row>
        <row r="100">
          <cell r="C100" t="str">
            <v>ALZAMIN LEASING CORPORATION LTD-TFC (05-09-07)</v>
          </cell>
          <cell r="D100" t="str">
            <v>Non-Traded</v>
          </cell>
          <cell r="E100">
            <v>98.010199999999998</v>
          </cell>
        </row>
        <row r="101">
          <cell r="C101" t="str">
            <v>AL-ZAMIN LEASING MODARABA LTD-TFC (12-05-08)</v>
          </cell>
          <cell r="D101" t="str">
            <v>Non-Traded</v>
          </cell>
          <cell r="E101">
            <v>95.050600000000003</v>
          </cell>
        </row>
        <row r="102">
          <cell r="C102" t="str">
            <v>AVARI HOTELS-TFC (30-04-09)</v>
          </cell>
          <cell r="D102" t="str">
            <v>Non-Traded</v>
          </cell>
          <cell r="E102">
            <v>93.819900000000004</v>
          </cell>
        </row>
        <row r="103">
          <cell r="C103" t="str">
            <v>KASHAF FOUNDATION - TFC  (05-11-07)</v>
          </cell>
          <cell r="D103" t="str">
            <v>Non-Traded</v>
          </cell>
          <cell r="E103">
            <v>98.371099999999998</v>
          </cell>
        </row>
        <row r="104">
          <cell r="C104" t="str">
            <v>SHAHMURAD SUGAR MILLS LTD-SUKUK (27-09-07)</v>
          </cell>
          <cell r="D104" t="str">
            <v>Non-Traded</v>
          </cell>
          <cell r="E104">
            <v>95.098200000000006</v>
          </cell>
        </row>
        <row r="105">
          <cell r="C105" t="str">
            <v>SME LEASING LTD-TFC (16-07-08)</v>
          </cell>
          <cell r="D105" t="str">
            <v>Non-Traded</v>
          </cell>
          <cell r="E105">
            <v>96.655500000000004</v>
          </cell>
        </row>
        <row r="107">
          <cell r="C107" t="str">
            <v>EDEN HOUSING LTD.- SUKUK (31-12-07)</v>
          </cell>
          <cell r="D107" t="str">
            <v>Non-Traded</v>
          </cell>
          <cell r="E107">
            <v>93.402600000000007</v>
          </cell>
        </row>
        <row r="108">
          <cell r="C108" t="str">
            <v>QUETTA TEXTILE MILLS LTD-SUKUK (26-09-08)</v>
          </cell>
          <cell r="D108" t="str">
            <v>Non-Traded</v>
          </cell>
          <cell r="E108">
            <v>82.771600000000007</v>
          </cell>
        </row>
        <row r="109">
          <cell r="C109" t="str">
            <v>SEARLE PAKISTAN LTD-TFC (09-03-06)</v>
          </cell>
          <cell r="D109" t="str">
            <v>Non-Traded</v>
          </cell>
          <cell r="E109">
            <v>96.7624</v>
          </cell>
        </row>
        <row r="111">
          <cell r="C111" t="str">
            <v>SAUDI PAK LEASING COMPANY LTD-TFC (13-03-08)</v>
          </cell>
          <cell r="D111" t="str">
            <v>Non-Traded</v>
          </cell>
          <cell r="E111">
            <v>89.299599999999998</v>
          </cell>
        </row>
        <row r="112">
          <cell r="C112" t="str">
            <v>TELECARD LTD-TFC (27-05-05)</v>
          </cell>
          <cell r="D112" t="str">
            <v>Non-Traded</v>
          </cell>
          <cell r="E112">
            <v>89.744699999999995</v>
          </cell>
        </row>
        <row r="113">
          <cell r="C113" t="str">
            <v>TRUST INVESTMENT BANK LTD-TFC (15-11-05)</v>
          </cell>
          <cell r="D113" t="str">
            <v>Non-Traded</v>
          </cell>
          <cell r="E113">
            <v>95.840999999999994</v>
          </cell>
        </row>
        <row r="114">
          <cell r="C114" t="str">
            <v>TRUST INVESTMENT BANK LTD-TFC (04-07-08)</v>
          </cell>
          <cell r="D114" t="str">
            <v>Non-Traded</v>
          </cell>
          <cell r="E114">
            <v>89.520499999999998</v>
          </cell>
        </row>
        <row r="116">
          <cell r="C116" t="str">
            <v>SECURITY LEASING CORPORATION LTD-PPTFC (28-03-06)</v>
          </cell>
          <cell r="D116" t="str">
            <v>Non-Traded</v>
          </cell>
          <cell r="E116">
            <v>94.376800000000003</v>
          </cell>
        </row>
        <row r="117">
          <cell r="C117" t="str">
            <v>SECURITY LEASING CORPORATION LTD-SUKKUK (01-06-07) - I</v>
          </cell>
          <cell r="D117" t="str">
            <v>Non-Traded</v>
          </cell>
          <cell r="E117">
            <v>89.302899999999994</v>
          </cell>
        </row>
        <row r="118">
          <cell r="C118" t="str">
            <v>SECURITY LEASING CORPORATION LTD-SUKKUK (19-09-07) - II</v>
          </cell>
          <cell r="D118" t="str">
            <v>Non-Traded</v>
          </cell>
          <cell r="E118">
            <v>89.200500000000005</v>
          </cell>
        </row>
        <row r="120">
          <cell r="C120" t="str">
            <v>TFCs and Sukuks</v>
          </cell>
          <cell r="D120" t="str">
            <v>Traded / Non-Traded</v>
          </cell>
          <cell r="E120" t="str">
            <v>Price</v>
          </cell>
        </row>
        <row r="121">
          <cell r="C121" t="str">
            <v>FIRST DAWOOD INVESTMENT BANK LTD. TFC (11-09-07)</v>
          </cell>
          <cell r="D121" t="str">
            <v>Non-Traded</v>
          </cell>
          <cell r="E121">
            <v>75</v>
          </cell>
        </row>
        <row r="122">
          <cell r="C122" t="str">
            <v>THREE STAR HOSIERY SUKUK (25-06-08)</v>
          </cell>
          <cell r="D122" t="str">
            <v>Non-Traded</v>
          </cell>
          <cell r="E122">
            <v>75</v>
          </cell>
        </row>
        <row r="132">
          <cell r="C132" t="str">
            <v>TFCs and Sukuks</v>
          </cell>
          <cell r="D132" t="str">
            <v>Traded / Non-Traded</v>
          </cell>
          <cell r="E132" t="str">
            <v>Price</v>
          </cell>
        </row>
        <row r="133">
          <cell r="C133" t="str">
            <v>DAWOOD HERCULES-SUKUK (18-09-07)</v>
          </cell>
          <cell r="D133" t="str">
            <v>Non-Traded</v>
          </cell>
          <cell r="E133">
            <v>97.254099999999994</v>
          </cell>
        </row>
        <row r="134">
          <cell r="C134" t="str">
            <v>DGKC DIMINISHING MUSHARKAH (08-05-08)</v>
          </cell>
          <cell r="D134" t="str">
            <v>Non-Traded</v>
          </cell>
          <cell r="E134">
            <v>98.673400000000001</v>
          </cell>
        </row>
        <row r="135">
          <cell r="C135" t="str">
            <v>SITARA ENERGY LTD-SUKUK (16-07-07)</v>
          </cell>
          <cell r="D135" t="str">
            <v>Non-Traded</v>
          </cell>
          <cell r="E135">
            <v>98.379499999999993</v>
          </cell>
        </row>
        <row r="137">
          <cell r="C137" t="str">
            <v>TFCs and Sukuks</v>
          </cell>
          <cell r="D137" t="str">
            <v>Traded / Non-Traded</v>
          </cell>
          <cell r="E137" t="str">
            <v>Price</v>
          </cell>
        </row>
        <row r="138">
          <cell r="C138" t="str">
            <v>AL ABBAS HOLDINGS (PVT) LTD-TFC (23-08-06)</v>
          </cell>
          <cell r="D138" t="str">
            <v>Non-Traded</v>
          </cell>
          <cell r="E138">
            <v>75</v>
          </cell>
        </row>
        <row r="139">
          <cell r="C139" t="str">
            <v>ARZOO TEXTILE MILLS LTD-SUKUK (15-04-08)</v>
          </cell>
          <cell r="D139" t="str">
            <v>Non-Traded</v>
          </cell>
          <cell r="E139">
            <v>75</v>
          </cell>
        </row>
        <row r="140">
          <cell r="C140" t="str">
            <v>CRESCENT TEXTILE MILLS LTD-TFC (17-06-04)</v>
          </cell>
          <cell r="D140" t="str">
            <v>Non-Traded</v>
          </cell>
          <cell r="E140">
            <v>75</v>
          </cell>
        </row>
        <row r="141">
          <cell r="C141" t="str">
            <v>GHANI HOLDING (PVT) LTD-TFC (23-08-06)</v>
          </cell>
          <cell r="D141" t="str">
            <v>Non-Traded</v>
          </cell>
          <cell r="E141">
            <v>75</v>
          </cell>
        </row>
        <row r="142">
          <cell r="C142" t="str">
            <v>JAVEDAN CEMENT LTD-TFC (10-11-06)</v>
          </cell>
          <cell r="D142" t="str">
            <v>Non-Traded</v>
          </cell>
          <cell r="E142">
            <v>75</v>
          </cell>
        </row>
        <row r="143">
          <cell r="C143" t="str">
            <v>KOHAT CEMENT-SUKKUK (20-12-07)</v>
          </cell>
          <cell r="D143" t="str">
            <v>Non-Traded</v>
          </cell>
          <cell r="E143">
            <v>75</v>
          </cell>
        </row>
        <row r="144">
          <cell r="C144" t="str">
            <v>PAK HY-OILS LTD-TFC (31-12-08)</v>
          </cell>
          <cell r="D144" t="str">
            <v>Non-Traded</v>
          </cell>
          <cell r="E144">
            <v>75</v>
          </cell>
        </row>
        <row r="145">
          <cell r="C145" t="str">
            <v>SITARA PEROXIDE LTD-SUK (19-08-08)</v>
          </cell>
          <cell r="D145" t="str">
            <v>Non-Traded</v>
          </cell>
          <cell r="E145">
            <v>75</v>
          </cell>
        </row>
        <row r="146">
          <cell r="C146" t="str">
            <v>VISION DEVELOPERS (PVT) LTD (30-11-08)</v>
          </cell>
          <cell r="D146" t="str">
            <v>Non-Traded</v>
          </cell>
          <cell r="E146">
            <v>75</v>
          </cell>
        </row>
        <row r="148">
          <cell r="C148" t="str">
            <v>TFCs and Sukuks</v>
          </cell>
          <cell r="D148" t="str">
            <v>Traded / Non-Traded</v>
          </cell>
          <cell r="E148" t="str">
            <v>Price</v>
          </cell>
        </row>
        <row r="149">
          <cell r="C149" t="str">
            <v>DEWAN CEMENT LTD</v>
          </cell>
          <cell r="D149" t="str">
            <v>Non-Traded</v>
          </cell>
          <cell r="E149" t="str">
            <v>A/C to NPA</v>
          </cell>
        </row>
        <row r="150">
          <cell r="C150" t="str">
            <v>EDEN HOUSING LTD.- SUKUK (31-03-08)</v>
          </cell>
          <cell r="D150" t="str">
            <v>Non-Traded</v>
          </cell>
          <cell r="E150" t="str">
            <v>A/C to NPA</v>
          </cell>
        </row>
        <row r="151">
          <cell r="C151" t="str">
            <v>GHARIBWAL CEMENT-TFC (18-01-08)</v>
          </cell>
          <cell r="D151" t="str">
            <v>Non-Traded</v>
          </cell>
          <cell r="E151" t="str">
            <v>A/C to NPA</v>
          </cell>
        </row>
        <row r="152">
          <cell r="C152" t="str">
            <v>MAPLE LEAF SUKUK-(03-12-07)</v>
          </cell>
          <cell r="D152" t="str">
            <v>Traded</v>
          </cell>
          <cell r="E152" t="str">
            <v>A/C to NPA</v>
          </cell>
        </row>
        <row r="153">
          <cell r="C153" t="str">
            <v>NEW ALLIED ELECTRONIC (15-05-07)</v>
          </cell>
          <cell r="D153" t="str">
            <v>Non-Traded</v>
          </cell>
          <cell r="E153" t="str">
            <v>A/C to NPA</v>
          </cell>
        </row>
        <row r="154">
          <cell r="C154" t="str">
            <v>NEW ALLIED ELECTRONIC - SUKUK (27-07-07)</v>
          </cell>
          <cell r="D154" t="str">
            <v>Non-Traded</v>
          </cell>
          <cell r="E154" t="str">
            <v>A/C to NPA</v>
          </cell>
        </row>
        <row r="155">
          <cell r="C155" t="str">
            <v>NEW ALLIED ELECTRONIC - SUKUK (03-12-07)</v>
          </cell>
          <cell r="D155" t="str">
            <v>Non-Traded</v>
          </cell>
          <cell r="E155" t="str">
            <v>A/C to NPA</v>
          </cell>
        </row>
        <row r="156">
          <cell r="C156" t="str">
            <v>SHAKARGANJ MILLS LTD-TFC (22-09-08)</v>
          </cell>
          <cell r="D156" t="str">
            <v>Non-Traded</v>
          </cell>
          <cell r="E156" t="str">
            <v>A/C to NPA</v>
          </cell>
        </row>
        <row r="157">
          <cell r="C157" t="str">
            <v>December 31, 2009 (Prices will change on daily basis)</v>
          </cell>
        </row>
        <row r="158">
          <cell r="C158" t="str">
            <v>Dec 26, 2009 to  Jan 8, 2010.</v>
          </cell>
        </row>
        <row r="159">
          <cell r="C159" t="str">
            <v>(Page updated on December 31, 2009 at 1:10 P. M.)</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 OF ME FX contracts"/>
      <sheetName val="OUTSTANDING FX-SWAP"/>
      <sheetName val="TABLES"/>
      <sheetName val="Macro1"/>
      <sheetName val="Lookups"/>
      <sheetName val="BAHRAIN"/>
      <sheetName val="DOHA QATAR "/>
      <sheetName val="PAKISTAN"/>
      <sheetName val="rate "/>
      <sheetName val="UAE"/>
      <sheetName val="BSDOMOVS"/>
      <sheetName val="OUTSTANDING FX_SWAP"/>
      <sheetName val="SOA "/>
      <sheetName val="Rates"/>
      <sheetName val="Month Contro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OUTSTANDING FX-SWAP"/>
      <sheetName val="BSDOMOVS"/>
      <sheetName val="TABLES"/>
      <sheetName val="December 06"/>
      <sheetName val="November 06"/>
      <sheetName val="Macro1"/>
      <sheetName val="SOA "/>
      <sheetName val="Code"/>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 BS OVERDRAWNS"/>
      <sheetName val="OFF BS CASH MARGINS"/>
      <sheetName val="OFF BS"/>
      <sheetName val="Summary (2)"/>
      <sheetName val="CALCULATIONS"/>
      <sheetName val="ON BS"/>
      <sheetName val="ON BS CASHMARGINS"/>
      <sheetName val="ON BS OVERDRAWNS"/>
      <sheetName val="PARTY RATINGS"/>
      <sheetName val="PRODUCTS"/>
      <sheetName val="TABLES"/>
      <sheetName val="Raw Data"/>
      <sheetName val="MISSING DATA"/>
      <sheetName val="Macro1"/>
      <sheetName val="BSDOMOVS"/>
      <sheetName val="FX"/>
      <sheetName val="Code"/>
      <sheetName val="OUTSTANDING FX-SWAP"/>
      <sheetName val="Lookups"/>
      <sheetName val="Sheet4"/>
      <sheetName val="B3"/>
      <sheetName val="SOA "/>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AC-CODES"/>
      <sheetName val="INCOME 2004"/>
      <sheetName val="Cash Flow  HOH"/>
      <sheetName val="12"/>
      <sheetName val="Links"/>
      <sheetName val="FundsNW"/>
      <sheetName val="GP Analysis"/>
      <sheetName val="POWER"/>
      <sheetName val="Macro1"/>
      <sheetName val="Provision Patient Diet"/>
      <sheetName val="Provision Utility"/>
      <sheetName val="Provision R&amp;M"/>
      <sheetName val="Provision Legal"/>
      <sheetName val="Provision Sanitation "/>
      <sheetName val="Provision for Implant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I5">
            <v>0</v>
          </cell>
        </row>
      </sheetData>
      <sheetData sheetId="53"/>
      <sheetData sheetId="54"/>
      <sheetData sheetId="55"/>
      <sheetData sheetId="56"/>
      <sheetData sheetId="57"/>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OUTSTANDING FX-SWAP"/>
      <sheetName val="Code"/>
      <sheetName val="Lookups"/>
      <sheetName val="Macro1"/>
      <sheetName val="TABLES"/>
      <sheetName val="1-bwb(cb)"/>
      <sheetName val="actual (2)"/>
      <sheetName val="Pool"/>
      <sheetName val="INDEX"/>
      <sheetName val="MAT-MANUAL"/>
      <sheetName val="Key Assumptions"/>
      <sheetName val="bank in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cash flow"/>
      <sheetName val="distribution"/>
      <sheetName val="UHF"/>
      <sheetName val="Note 1-4.1"/>
      <sheetName val=" note 4.2.1"/>
      <sheetName val="Related parties 5-7"/>
      <sheetName val="CFW"/>
      <sheetName val="Breakups"/>
      <sheetName val="Related parties 5-7 (2)"/>
      <sheetName val="Notes 4.2.2-5"/>
      <sheetName val="Related parties old"/>
      <sheetName val="Note 6-7 old"/>
      <sheetName val="Links"/>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broker sheet-2"/>
      <sheetName val="N-Debts"/>
      <sheetName val="S-Rental"/>
      <sheetName val="T-Debts"/>
      <sheetName val="Abu_Dhabi"/>
      <sheetName val="TOTAL_OVS_BRS_ST_AUG_02"/>
      <sheetName val="A-C_CODE_&amp;_NAME"/>
      <sheetName val="OUTSTANDING_FX-SWAP"/>
      <sheetName val="Stancom_29"/>
      <sheetName val="1-bwb(cb)"/>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TFCs  (3)"/>
      <sheetName val="July-31, 2011"/>
      <sheetName val="Quoted and unquoted  Sec-AF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100.3411</v>
          </cell>
        </row>
        <row r="14">
          <cell r="C14" t="str">
            <v>KARACHI SHIPYARD &amp; ENGINEERING WORKS LTD-SUKUK (04-02-08)</v>
          </cell>
          <cell r="D14" t="str">
            <v>Non-Traded</v>
          </cell>
          <cell r="E14">
            <v>100.3634</v>
          </cell>
        </row>
        <row r="15">
          <cell r="C15" t="str">
            <v>NATIONAL INDUSTRIAL PARK DEVEL. &amp; MANAGEMENT Co. SUKUK (11-08-07)</v>
          </cell>
          <cell r="D15" t="str">
            <v>Non-Traded</v>
          </cell>
          <cell r="E15">
            <v>101.24169999999999</v>
          </cell>
        </row>
        <row r="16">
          <cell r="C16" t="str">
            <v>SCB (PAK) LTD-TFC (01-02-06)</v>
          </cell>
          <cell r="D16" t="str">
            <v>Non-Traded</v>
          </cell>
          <cell r="E16">
            <v>101.5099</v>
          </cell>
        </row>
        <row r="17">
          <cell r="C17" t="str">
            <v>WAPDA-SUKUK (05-01-06)</v>
          </cell>
          <cell r="D17" t="str">
            <v>Non-Traded</v>
          </cell>
          <cell r="E17">
            <v>100.1544</v>
          </cell>
        </row>
        <row r="18">
          <cell r="C18" t="str">
            <v>WAPDA-SUKUK (13-07-07)</v>
          </cell>
          <cell r="D18" t="str">
            <v>Non-Traded</v>
          </cell>
          <cell r="E18">
            <v>96.136600000000001</v>
          </cell>
        </row>
        <row r="20">
          <cell r="C20" t="str">
            <v>ORIX LEASING PAKISTAN LTD-TFC (25-05-07)**</v>
          </cell>
          <cell r="D20" t="str">
            <v>Non-Traded</v>
          </cell>
          <cell r="E20">
            <v>96.25</v>
          </cell>
        </row>
        <row r="21">
          <cell r="C21" t="str">
            <v>ORIX LEASING PAKISTAN LTD-TFC (15-01-08)</v>
          </cell>
          <cell r="D21" t="str">
            <v>Non-Traded</v>
          </cell>
          <cell r="E21">
            <v>100.89570000000001</v>
          </cell>
        </row>
        <row r="23">
          <cell r="C23" t="str">
            <v>BANK AL-HABIB LTD-TFC (15-07-04) 10% cap**</v>
          </cell>
          <cell r="D23" t="str">
            <v>Non-Traded</v>
          </cell>
          <cell r="E23">
            <v>90.779499999999999</v>
          </cell>
        </row>
        <row r="24">
          <cell r="C24" t="str">
            <v>BANK AL-HABIB LTD-TFC (07-02-07)</v>
          </cell>
          <cell r="D24" t="str">
            <v>Non-Traded</v>
          </cell>
          <cell r="E24">
            <v>102.7072</v>
          </cell>
        </row>
        <row r="25">
          <cell r="C25" t="str">
            <v>BANK AL-HABIB LTD-TFC (15-06-09)</v>
          </cell>
          <cell r="D25" t="str">
            <v>Non-Traded</v>
          </cell>
          <cell r="E25">
            <v>101.59010000000001</v>
          </cell>
        </row>
        <row r="26">
          <cell r="C26" t="str">
            <v>BANK AL-HABIB LTD-TFC (30-06-11)</v>
          </cell>
          <cell r="D26" t="str">
            <v>Non-Traded</v>
          </cell>
          <cell r="E26">
            <v>99.631299999999996</v>
          </cell>
        </row>
        <row r="27">
          <cell r="C27" t="str">
            <v>ENGRO CORPORATION LTD-TFC (01-02-11)</v>
          </cell>
          <cell r="D27" t="str">
            <v>Traded</v>
          </cell>
          <cell r="E27">
            <v>99.246099999999998</v>
          </cell>
        </row>
        <row r="28">
          <cell r="C28" t="str">
            <v>ENGRO FERTILIZER LTD-TFC (30-11-07)</v>
          </cell>
          <cell r="D28" t="str">
            <v>Traded</v>
          </cell>
          <cell r="E28">
            <v>96.151200000000003</v>
          </cell>
        </row>
        <row r="29">
          <cell r="C29" t="str">
            <v>ENGRO FERTILIZER LTD-TFC (18-03-08) (PRP-I)**</v>
          </cell>
          <cell r="D29" t="str">
            <v>Non-Traded</v>
          </cell>
          <cell r="E29">
            <v>94</v>
          </cell>
        </row>
        <row r="30">
          <cell r="C30" t="str">
            <v>ENGRO FERTILIZER LTD-TFC (18-03-08) (PRP-II)</v>
          </cell>
          <cell r="D30" t="str">
            <v>Non-Traded</v>
          </cell>
          <cell r="E30">
            <v>101.41970000000001</v>
          </cell>
        </row>
        <row r="31">
          <cell r="C31" t="str">
            <v>ENGRO FERTILIZER LTD-TFC (17-12-09)**</v>
          </cell>
          <cell r="D31" t="str">
            <v>Non-Traded</v>
          </cell>
          <cell r="E31">
            <v>101.55159999999999</v>
          </cell>
        </row>
        <row r="32">
          <cell r="C32" t="str">
            <v>JAHANGIR SIDDIQUI &amp; COMPANY LTD-TFC (21-11-06)</v>
          </cell>
          <cell r="D32" t="str">
            <v>Non-Traded</v>
          </cell>
          <cell r="E32">
            <v>101.0557</v>
          </cell>
        </row>
        <row r="33">
          <cell r="C33" t="str">
            <v>JAHANGIR SIDDIQUI &amp; COMPANY LTD-TFC (04-07-07)</v>
          </cell>
          <cell r="D33" t="str">
            <v>Non-Traded</v>
          </cell>
          <cell r="E33">
            <v>101.56440000000001</v>
          </cell>
        </row>
        <row r="34">
          <cell r="C34" t="str">
            <v>ORIX LEASING PAKISTAN LTD-SUKUK (30-06-07)</v>
          </cell>
          <cell r="D34" t="str">
            <v>Non-Traded</v>
          </cell>
          <cell r="E34">
            <v>100.5436</v>
          </cell>
        </row>
        <row r="35">
          <cell r="C35" t="str">
            <v>PAK ARAB FERTILIZERS LTD-TFC (28-02-08)</v>
          </cell>
          <cell r="D35" t="str">
            <v>Non-Traded</v>
          </cell>
          <cell r="E35">
            <v>100.82510000000001</v>
          </cell>
        </row>
        <row r="36">
          <cell r="C36" t="str">
            <v>PAK ARAB FERTILIZERS LTD-TFC (16-12-09)</v>
          </cell>
          <cell r="D36" t="str">
            <v>Non-Traded</v>
          </cell>
          <cell r="E36">
            <v>102.8039</v>
          </cell>
        </row>
        <row r="37">
          <cell r="C37" t="str">
            <v>PAK LIBYA HOLDING COMPANY (PVT) LTD-TFC (07-02-11)</v>
          </cell>
          <cell r="D37" t="str">
            <v>Non-Traded</v>
          </cell>
          <cell r="E37">
            <v>101.7992</v>
          </cell>
        </row>
        <row r="38">
          <cell r="C38" t="str">
            <v>SUI SOUTHERN GAS COMPANY - SUKKUK (31-12-07) - I</v>
          </cell>
          <cell r="D38" t="str">
            <v>Non-Traded</v>
          </cell>
          <cell r="E38">
            <v>99.89</v>
          </cell>
        </row>
        <row r="39">
          <cell r="C39" t="str">
            <v>UNITED BANK LTD-TFC (10-08-04)**</v>
          </cell>
          <cell r="D39" t="str">
            <v>Non-Traded</v>
          </cell>
          <cell r="E39">
            <v>94.75</v>
          </cell>
        </row>
        <row r="40">
          <cell r="C40" t="str">
            <v>UNITED BANK LTD-TFC (15-03-05)**</v>
          </cell>
          <cell r="D40" t="str">
            <v>Non-Traded</v>
          </cell>
          <cell r="E40">
            <v>91</v>
          </cell>
        </row>
        <row r="41">
          <cell r="C41" t="str">
            <v>UNITED BANK LTD-TFC (08-09-06)**</v>
          </cell>
          <cell r="D41" t="str">
            <v>Non-Traded</v>
          </cell>
          <cell r="E41">
            <v>101.2452</v>
          </cell>
        </row>
        <row r="42">
          <cell r="C42" t="str">
            <v>UNITED BANK LTD-TFC (14-02-08)</v>
          </cell>
          <cell r="D42" t="str">
            <v>Traded</v>
          </cell>
          <cell r="E42">
            <v>98.437700000000007</v>
          </cell>
        </row>
        <row r="44">
          <cell r="C44" t="str">
            <v>ALLIED BANK LTD-TFC (06-12-06)</v>
          </cell>
          <cell r="D44" t="str">
            <v>Non-Traded</v>
          </cell>
          <cell r="E44">
            <v>102.26139999999999</v>
          </cell>
        </row>
        <row r="45">
          <cell r="C45" t="str">
            <v>ALLIED BANK LTD-TFC (28-08-09)**</v>
          </cell>
          <cell r="D45" t="str">
            <v>Non-Traded</v>
          </cell>
          <cell r="E45">
            <v>98.25</v>
          </cell>
        </row>
        <row r="46">
          <cell r="C46" t="str">
            <v>ASKARI BANK LTD-TFC (04-02-05)**</v>
          </cell>
          <cell r="D46" t="str">
            <v>Non-Traded</v>
          </cell>
          <cell r="E46">
            <v>100.8993</v>
          </cell>
        </row>
        <row r="47">
          <cell r="C47" t="str">
            <v>ASKARI BANK LTD-TFC (31-10-05)</v>
          </cell>
          <cell r="D47" t="str">
            <v>Non-Traded</v>
          </cell>
          <cell r="E47">
            <v>101.2774</v>
          </cell>
        </row>
        <row r="48">
          <cell r="C48" t="str">
            <v>ASKARI BANK LTD-TFC (18-11-09)**</v>
          </cell>
          <cell r="D48" t="str">
            <v>Non-Traded</v>
          </cell>
          <cell r="E48">
            <v>103.4333</v>
          </cell>
        </row>
        <row r="49">
          <cell r="C49" t="str">
            <v>BANK ALFALAH LTD-TFC (23-11-04)</v>
          </cell>
          <cell r="D49" t="str">
            <v>Non-Traded</v>
          </cell>
          <cell r="E49">
            <v>100.6853</v>
          </cell>
        </row>
        <row r="50">
          <cell r="C50" t="str">
            <v>BANK ALFALAH LTD-TFC (25-11-05)</v>
          </cell>
          <cell r="D50" t="str">
            <v>Non-Traded</v>
          </cell>
          <cell r="E50">
            <v>101.04470000000001</v>
          </cell>
        </row>
        <row r="51">
          <cell r="C51" t="str">
            <v>BANK ALFALAH LTD-TFC (02-12-09) - Fixed</v>
          </cell>
          <cell r="D51" t="str">
            <v>Traded</v>
          </cell>
          <cell r="E51">
            <v>98.284999999999997</v>
          </cell>
        </row>
        <row r="52">
          <cell r="C52" t="str">
            <v>BANK ALFALAH LTD-TFC (02-12-09) - Floating***</v>
          </cell>
          <cell r="D52" t="str">
            <v>Non-Traded</v>
          </cell>
          <cell r="E52">
            <v>101.4004</v>
          </cell>
        </row>
        <row r="53">
          <cell r="C53" t="str">
            <v>ENGRO FERTILIZER LTD-SUKUK (06-09-07)***</v>
          </cell>
          <cell r="D53" t="str">
            <v>Non-Traded</v>
          </cell>
          <cell r="E53">
            <v>100</v>
          </cell>
        </row>
        <row r="54">
          <cell r="C54" t="str">
            <v>FAYSAL BANK LTD  (12-11-2007)</v>
          </cell>
          <cell r="D54" t="str">
            <v>Non-Traded</v>
          </cell>
          <cell r="E54">
            <v>101.1413</v>
          </cell>
        </row>
        <row r="55">
          <cell r="E55" t="str">
            <v>Page 1 of 3</v>
          </cell>
        </row>
        <row r="62">
          <cell r="C62" t="str">
            <v>FAYSAL BANK LTD -TFC (10-02-05) (FORMERLY: RBS  - TFC (10-02-05)  )</v>
          </cell>
          <cell r="D62" t="str">
            <v>Non-Traded</v>
          </cell>
          <cell r="E62">
            <v>101.01</v>
          </cell>
        </row>
        <row r="64">
          <cell r="C64" t="str">
            <v>AL ABBAS SUGAR MILLS LTD-TFC (21-11-07)</v>
          </cell>
          <cell r="D64" t="str">
            <v>Non-Traded</v>
          </cell>
          <cell r="E64">
            <v>97.870199999999997</v>
          </cell>
        </row>
        <row r="65">
          <cell r="C65" t="str">
            <v>CENTURY PAPER &amp; BOARD MILLS LTD- SUKUK (25-09-07)</v>
          </cell>
          <cell r="D65" t="str">
            <v>Traded</v>
          </cell>
          <cell r="E65">
            <v>98.110299999999995</v>
          </cell>
        </row>
        <row r="66">
          <cell r="C66" t="str">
            <v>FINANCIAL REC'BLES SEC'ZATION CO. LTD-TFC CLASS "A" </v>
          </cell>
          <cell r="D66" t="str">
            <v>Non-Traded</v>
          </cell>
          <cell r="E66">
            <v>97.936300000000003</v>
          </cell>
        </row>
        <row r="67">
          <cell r="C67" t="str">
            <v>FINANCIAL REC'BLES SEC'ZATION CO. LTD-TFC CLASS "B"</v>
          </cell>
          <cell r="D67" t="str">
            <v>Non-Traded</v>
          </cell>
          <cell r="E67">
            <v>97.936300000000003</v>
          </cell>
        </row>
        <row r="68">
          <cell r="C68" t="str">
            <v>KASB SECURITIES LTD- TFC (27-06-07)</v>
          </cell>
          <cell r="D68" t="str">
            <v>Non-Traded</v>
          </cell>
          <cell r="E68">
            <v>99.070899999999995</v>
          </cell>
        </row>
        <row r="69">
          <cell r="C69" t="str">
            <v>NIB BANK LTD-TFC (05-03-08)</v>
          </cell>
          <cell r="D69" t="str">
            <v>Traded</v>
          </cell>
          <cell r="E69">
            <v>95.87</v>
          </cell>
        </row>
        <row r="70">
          <cell r="C70" t="str">
            <v>PAKISTAN MOBILE COMMUNICATION LTD-TFC (31-05-06)</v>
          </cell>
          <cell r="D70" t="str">
            <v>Non-Traded</v>
          </cell>
          <cell r="E70">
            <v>99.238399999999999</v>
          </cell>
        </row>
        <row r="71">
          <cell r="C71" t="str">
            <v>PAKISTAN MOBILE COMMUNICATION LTD-TFC (28-10-08)</v>
          </cell>
          <cell r="D71" t="str">
            <v>Traded</v>
          </cell>
          <cell r="E71">
            <v>95.298000000000002</v>
          </cell>
        </row>
        <row r="72">
          <cell r="C72" t="str">
            <v>SITARA CHEMICALS LTD - SUKUK - II (03-12-06)</v>
          </cell>
          <cell r="D72" t="str">
            <v>Non-Traded</v>
          </cell>
          <cell r="E72">
            <v>99.562299999999993</v>
          </cell>
        </row>
        <row r="73">
          <cell r="C73" t="str">
            <v>SITARA CHEMICALS LTD - SUKUK - III (02-01-08)</v>
          </cell>
          <cell r="D73" t="str">
            <v>Non-Traded</v>
          </cell>
          <cell r="E73">
            <v>98.225700000000003</v>
          </cell>
        </row>
        <row r="74">
          <cell r="C74" t="str">
            <v>SONERI BANK LTD-TFC (05-05-05)</v>
          </cell>
          <cell r="D74" t="str">
            <v>Non-Traded</v>
          </cell>
          <cell r="E74">
            <v>98.142700000000005</v>
          </cell>
        </row>
        <row r="76">
          <cell r="C76" t="str">
            <v>EDEN BUILDERS LTD.- SUKUK (08-09-08)</v>
          </cell>
          <cell r="D76" t="str">
            <v>Non-Traded</v>
          </cell>
          <cell r="E76">
            <v>97.303100000000001</v>
          </cell>
        </row>
        <row r="77">
          <cell r="C77" t="str">
            <v>ESCORTS INVESTMENT BANK LTD-TFC (15-03-07)**</v>
          </cell>
          <cell r="D77" t="str">
            <v>Non-Traded</v>
          </cell>
          <cell r="E77">
            <v>88</v>
          </cell>
        </row>
        <row r="78">
          <cell r="C78" t="str">
            <v>HOUSE BUILDING FINANCE CORPORATION LTD - SUKUK (08-05-08)</v>
          </cell>
          <cell r="D78" t="str">
            <v>Non-Traded</v>
          </cell>
          <cell r="E78">
            <v>95.408600000000007</v>
          </cell>
        </row>
        <row r="79">
          <cell r="C79" t="str">
            <v>JDW SUGAR MILLS LTD. TFC (23-06-08)</v>
          </cell>
          <cell r="D79" t="str">
            <v>Non-Traded</v>
          </cell>
          <cell r="E79">
            <v>95.683300000000003</v>
          </cell>
        </row>
        <row r="80">
          <cell r="C80" t="str">
            <v>OPTIMUS LTD - TFC (10-10-07)</v>
          </cell>
          <cell r="D80" t="str">
            <v>Non-Traded</v>
          </cell>
          <cell r="E80">
            <v>82</v>
          </cell>
        </row>
        <row r="81">
          <cell r="C81" t="str">
            <v>PEL-SUKUK (28-09-07)</v>
          </cell>
          <cell r="D81" t="str">
            <v>Non-Traded</v>
          </cell>
          <cell r="E81">
            <v>94.212900000000005</v>
          </cell>
        </row>
        <row r="82">
          <cell r="C82" t="str">
            <v>PEL-SUKUK (31-03-08)</v>
          </cell>
          <cell r="D82" t="str">
            <v>Non-Traded</v>
          </cell>
          <cell r="E82">
            <v>93.480800000000002</v>
          </cell>
        </row>
        <row r="83">
          <cell r="C83" t="str">
            <v>TRAKKER (15-09-07) - PPTFC</v>
          </cell>
          <cell r="D83" t="str">
            <v>Non-Traded</v>
          </cell>
          <cell r="E83">
            <v>99.275400000000005</v>
          </cell>
        </row>
        <row r="84">
          <cell r="C84" t="str">
            <v>WORLDCALL TELECOM LTD.TFC (28-11-06) </v>
          </cell>
          <cell r="D84" t="str">
            <v>Non-Traded</v>
          </cell>
          <cell r="E84">
            <v>99.230599999999995</v>
          </cell>
        </row>
        <row r="85">
          <cell r="C85" t="str">
            <v>WORLDCALL TELECOM LTD-TFC (07-10-08)**</v>
          </cell>
          <cell r="D85" t="str">
            <v>Non-Traded</v>
          </cell>
          <cell r="E85">
            <v>91.45</v>
          </cell>
        </row>
        <row r="87">
          <cell r="C87" t="str">
            <v>AVARI HOTELS-TFC (30-04-09)</v>
          </cell>
          <cell r="D87" t="str">
            <v>Non-Traded</v>
          </cell>
          <cell r="E87">
            <v>96.535399999999996</v>
          </cell>
        </row>
        <row r="88">
          <cell r="C88" t="str">
            <v>JDW SUGAR MILLS LTD. SUKUK (19-06-08)</v>
          </cell>
          <cell r="D88" t="str">
            <v>Non-Traded</v>
          </cell>
          <cell r="E88">
            <v>94.506500000000003</v>
          </cell>
        </row>
        <row r="89">
          <cell r="C89" t="str">
            <v>SHAHMURAD SUGAR MILLS LTD-SUKUK (27-09-07)</v>
          </cell>
          <cell r="D89" t="str">
            <v>Non-Traded</v>
          </cell>
          <cell r="E89">
            <v>98.13</v>
          </cell>
        </row>
        <row r="91">
          <cell r="C91" t="str">
            <v>QUETTA TEXTILE MILLS LTD-SUKUK (26-09-08)</v>
          </cell>
          <cell r="D91" t="str">
            <v>Non-Traded</v>
          </cell>
          <cell r="E91">
            <v>90.327600000000004</v>
          </cell>
        </row>
        <row r="93">
          <cell r="C93" t="str">
            <v>TRUST INVESTMENT BANK LTD-TFC (04-07-08) </v>
          </cell>
          <cell r="D93" t="str">
            <v>Non-Traded</v>
          </cell>
          <cell r="E93">
            <v>94.251900000000006</v>
          </cell>
        </row>
        <row r="95">
          <cell r="C95" t="str">
            <v>----------------------N/A-----------------------------</v>
          </cell>
        </row>
        <row r="97">
          <cell r="C97" t="str">
            <v>TFCs and Sukuks</v>
          </cell>
          <cell r="D97" t="str">
            <v>Traded / Non-Traded</v>
          </cell>
          <cell r="E97" t="str">
            <v>Price</v>
          </cell>
        </row>
        <row r="98">
          <cell r="C98" t="str">
            <v>ALZAMIN LEASING CORPORATION LTD-TFC (05-09-07)</v>
          </cell>
          <cell r="D98" t="str">
            <v>Non-Traded</v>
          </cell>
          <cell r="E98">
            <v>75</v>
          </cell>
        </row>
        <row r="99">
          <cell r="C99" t="str">
            <v>BRR GUARDIAN MODARABA (07-07-08)</v>
          </cell>
          <cell r="D99" t="str">
            <v>Non-Traded</v>
          </cell>
          <cell r="E99">
            <v>75</v>
          </cell>
        </row>
        <row r="100">
          <cell r="C100" t="str">
            <v>MAPLE LEAF SUKUK-(03-12-07)</v>
          </cell>
          <cell r="D100" t="str">
            <v>Non-Traded</v>
          </cell>
          <cell r="E100">
            <v>62.714500000000001</v>
          </cell>
        </row>
        <row r="101">
          <cell r="C101" t="str">
            <v>MAPLE LEAF SUKUK-(31-03-10)</v>
          </cell>
          <cell r="D101" t="str">
            <v>Non-Traded</v>
          </cell>
          <cell r="E101">
            <v>70.405900000000003</v>
          </cell>
        </row>
        <row r="102">
          <cell r="C102" t="str">
            <v>PACE (PAKISTAN) LTD-TFC (15-02-08)</v>
          </cell>
          <cell r="D102" t="str">
            <v>Non-Traded</v>
          </cell>
          <cell r="E102">
            <v>67.251099999999994</v>
          </cell>
        </row>
        <row r="103">
          <cell r="C103" t="str">
            <v>SAUDI PAK LEASING COMPANY LTD-TFC (13-03-08)</v>
          </cell>
          <cell r="D103" t="str">
            <v>Non-Traded</v>
          </cell>
          <cell r="E103">
            <v>66.024699999999996</v>
          </cell>
        </row>
        <row r="105">
          <cell r="C105" t="str">
            <v>TFCs and Sukuks</v>
          </cell>
          <cell r="D105" t="str">
            <v>Traded / Non-Traded</v>
          </cell>
          <cell r="E105" t="str">
            <v>Price</v>
          </cell>
        </row>
        <row r="106">
          <cell r="C106" t="str">
            <v>DAWOOD HERCULES-SUKUK (18-09-07)</v>
          </cell>
          <cell r="D106" t="str">
            <v>Non-Traded</v>
          </cell>
          <cell r="E106">
            <v>100.4909</v>
          </cell>
        </row>
        <row r="107">
          <cell r="C107" t="str">
            <v>SITARA ENERGY LTD-SUKUK (16-07-07)</v>
          </cell>
          <cell r="D107" t="str">
            <v>Non-Traded</v>
          </cell>
          <cell r="E107">
            <v>98.375900000000001</v>
          </cell>
        </row>
        <row r="109">
          <cell r="E109" t="str">
            <v>Page 2 of 3</v>
          </cell>
        </row>
        <row r="116">
          <cell r="C116" t="str">
            <v>TFCs and Sukuks</v>
          </cell>
          <cell r="D116" t="str">
            <v>Traded / Non-Traded</v>
          </cell>
          <cell r="E116" t="str">
            <v>Price</v>
          </cell>
        </row>
        <row r="117">
          <cell r="C117" t="str">
            <v>JAVEDAN CEMENT LTD-TFC (10-11-06)</v>
          </cell>
          <cell r="D117" t="str">
            <v>Non-Traded</v>
          </cell>
          <cell r="E117">
            <v>75</v>
          </cell>
        </row>
        <row r="118">
          <cell r="C118" t="str">
            <v>KOHAT CEMENT-SUKKUK (20-12-07)</v>
          </cell>
          <cell r="D118" t="str">
            <v>Non-Traded</v>
          </cell>
          <cell r="E118">
            <v>66.802400000000006</v>
          </cell>
        </row>
        <row r="119">
          <cell r="C119" t="str">
            <v>SECURITY LEASING CORPORATION LTD-PPTFC (28-03-06)</v>
          </cell>
          <cell r="D119" t="str">
            <v>Non-Traded</v>
          </cell>
          <cell r="E119">
            <v>70.328000000000003</v>
          </cell>
        </row>
        <row r="120">
          <cell r="C120" t="str">
            <v>SECURITY LEASING CORPORATION LTD-SUKKUK (01-06-07) - I</v>
          </cell>
          <cell r="D120" t="str">
            <v>Non-Traded</v>
          </cell>
          <cell r="E120">
            <v>70.682500000000005</v>
          </cell>
        </row>
        <row r="121">
          <cell r="C121" t="str">
            <v>SECURITY LEASING CORPORATION LTD-SUKKUK (19-09-07) - II</v>
          </cell>
          <cell r="D121" t="str">
            <v>Non-Traded</v>
          </cell>
          <cell r="E121">
            <v>70.682500000000005</v>
          </cell>
        </row>
        <row r="126">
          <cell r="C126" t="str">
            <v>AGRITECH LTD-TFC (30-11-07)</v>
          </cell>
          <cell r="D126" t="str">
            <v>Non-Traded</v>
          </cell>
          <cell r="E126" t="str">
            <v>94.2984</v>
          </cell>
        </row>
        <row r="127">
          <cell r="C127" t="str">
            <v>AGRITECH LTD-TFC (01-12-08)</v>
          </cell>
          <cell r="D127" t="str">
            <v>Non-Traded</v>
          </cell>
          <cell r="E127" t="str">
            <v>A/C to NPA</v>
          </cell>
        </row>
        <row r="128">
          <cell r="C128" t="str">
            <v>AL-ZAMIN LEASING MODARABA LTD-TFC (12-05-08)</v>
          </cell>
          <cell r="D128" t="str">
            <v>Non-Traded</v>
          </cell>
          <cell r="E128">
            <v>97.165899999999993</v>
          </cell>
        </row>
        <row r="129">
          <cell r="C129" t="str">
            <v>ARZOO TEXTILE MILLS LTD-SUKUK (15-04-08)</v>
          </cell>
          <cell r="D129" t="str">
            <v>Non-Traded</v>
          </cell>
          <cell r="E129" t="str">
            <v>A/C to NPA</v>
          </cell>
        </row>
        <row r="130">
          <cell r="C130" t="str">
            <v>AZGARD NINE LTD- TFC (20-09-05)</v>
          </cell>
          <cell r="D130" t="str">
            <v>Non-Traded</v>
          </cell>
          <cell r="E130" t="str">
            <v>96.7658</v>
          </cell>
        </row>
        <row r="131">
          <cell r="C131" t="str">
            <v>AZGARD NINE LTD- TFC (04-12-07) PP</v>
          </cell>
          <cell r="D131" t="str">
            <v>Non-Traded</v>
          </cell>
          <cell r="E131" t="str">
            <v>91.7607</v>
          </cell>
        </row>
        <row r="132">
          <cell r="C132" t="str">
            <v>BUNNY'S LTD. - TFC (30-11-08)</v>
          </cell>
          <cell r="D132" t="str">
            <v>Non-Traded</v>
          </cell>
          <cell r="E132" t="str">
            <v>A/C to NPA</v>
          </cell>
        </row>
        <row r="133">
          <cell r="C133" t="str">
            <v>DEWAN CEMENT LTD</v>
          </cell>
          <cell r="D133" t="str">
            <v>Non-Traded</v>
          </cell>
          <cell r="E133" t="str">
            <v>A/C to NPA</v>
          </cell>
        </row>
        <row r="134">
          <cell r="C134" t="str">
            <v>EDEN HOUSING LTD.- SUKUK (31-12-07)</v>
          </cell>
          <cell r="D134" t="str">
            <v>Non-Traded</v>
          </cell>
          <cell r="E134" t="str">
            <v>92.6441</v>
          </cell>
        </row>
        <row r="135">
          <cell r="C135" t="str">
            <v>EDEN HOUSING LTD.- SUKUK (31-03-08)</v>
          </cell>
          <cell r="D135" t="str">
            <v>Non-Traded</v>
          </cell>
          <cell r="E135" t="str">
            <v>A/C to NPA</v>
          </cell>
        </row>
        <row r="136">
          <cell r="C136" t="str">
            <v>GHARIBWAL CEMENT-TFC (18-01-08)</v>
          </cell>
          <cell r="D136" t="str">
            <v>Non-Traded</v>
          </cell>
          <cell r="E136" t="str">
            <v>A/C to NPA</v>
          </cell>
        </row>
        <row r="137">
          <cell r="C137" t="str">
            <v>NEW ALLIED ELECTRONIC (15-05-07)</v>
          </cell>
          <cell r="D137" t="str">
            <v>Non-Traded</v>
          </cell>
          <cell r="E137" t="str">
            <v>A/C to NPA</v>
          </cell>
        </row>
        <row r="138">
          <cell r="C138" t="str">
            <v>NEW ALLIED ELECTRONIC - SUKUK (27-07-07)</v>
          </cell>
          <cell r="D138" t="str">
            <v>Non-Traded</v>
          </cell>
          <cell r="E138" t="str">
            <v>A/C to NPA</v>
          </cell>
        </row>
        <row r="139">
          <cell r="C139" t="str">
            <v>NEW ALLIED ELECTRONIC - SUKUK (03-12-07)</v>
          </cell>
          <cell r="D139" t="str">
            <v>Non-Traded</v>
          </cell>
          <cell r="E139" t="str">
            <v>A/C to NPA</v>
          </cell>
        </row>
        <row r="140">
          <cell r="C140" t="str">
            <v>PAK HY-OILS LTD-TFC (31-12-08)</v>
          </cell>
          <cell r="D140" t="str">
            <v>Non-Traded</v>
          </cell>
          <cell r="E140" t="str">
            <v>A/C to NPA</v>
          </cell>
        </row>
        <row r="141">
          <cell r="C141" t="str">
            <v>SECURITY LEASING CORPORATION LTD-PPTFC (28-03-06)</v>
          </cell>
          <cell r="D141" t="str">
            <v>Non-Traded</v>
          </cell>
          <cell r="E141" t="str">
            <v>A/C to NPA</v>
          </cell>
        </row>
        <row r="142">
          <cell r="C142" t="str">
            <v>SHAKARGANJ MILLS LTD-TFC (22-09-08)</v>
          </cell>
          <cell r="D142" t="str">
            <v>Non-Traded</v>
          </cell>
          <cell r="E142" t="str">
            <v>A/C to NPA</v>
          </cell>
        </row>
        <row r="143">
          <cell r="C143" t="str">
            <v>SITARA PEROXIDE LTD-SUK (19-08-08)</v>
          </cell>
          <cell r="D143" t="str">
            <v>Non-Traded</v>
          </cell>
          <cell r="E143" t="str">
            <v>A/C to NPA</v>
          </cell>
        </row>
        <row r="144">
          <cell r="C144" t="str">
            <v>THREE STAR HOSIERY SUKUK (25-06-08)</v>
          </cell>
          <cell r="D144" t="str">
            <v>Non-Traded</v>
          </cell>
          <cell r="E144" t="str">
            <v>A/C to NPA</v>
          </cell>
        </row>
        <row r="145">
          <cell r="C145" t="str">
            <v>PACE (PAKISTAN) LTD-TFC (15-02-08)**</v>
          </cell>
          <cell r="D145" t="str">
            <v>Non-Traded</v>
          </cell>
          <cell r="E145" t="str">
            <v>65.0000</v>
          </cell>
        </row>
        <row r="146">
          <cell r="C146" t="str">
            <v>TELECARD LTD-TFC (27-05-05)</v>
          </cell>
          <cell r="D146" t="str">
            <v>Non-Traded</v>
          </cell>
          <cell r="E146" t="str">
            <v>75.0000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Sheet4"/>
      <sheetName val="Macro1"/>
      <sheetName val="INPUT"/>
      <sheetName val="Ranges"/>
      <sheetName val="I-BR"/>
      <sheetName val="I-B"/>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esign"/>
      <sheetName val="Sampling Table"/>
    </sheetNames>
    <sheetDataSet>
      <sheetData sheetId="0" refreshError="1"/>
      <sheetData sheetId="1" refreshError="1">
        <row r="5">
          <cell r="B5">
            <v>0</v>
          </cell>
          <cell r="C5">
            <v>1</v>
          </cell>
          <cell r="D5">
            <v>0</v>
          </cell>
          <cell r="E5">
            <v>1</v>
          </cell>
          <cell r="F5">
            <v>1</v>
          </cell>
          <cell r="G5">
            <v>2</v>
          </cell>
          <cell r="H5">
            <v>3</v>
          </cell>
        </row>
        <row r="6">
          <cell r="B6">
            <v>1</v>
          </cell>
          <cell r="C6">
            <v>2</v>
          </cell>
          <cell r="D6">
            <v>1</v>
          </cell>
          <cell r="E6">
            <v>1</v>
          </cell>
          <cell r="F6">
            <v>1</v>
          </cell>
          <cell r="G6">
            <v>2</v>
          </cell>
          <cell r="H6">
            <v>3</v>
          </cell>
        </row>
        <row r="7">
          <cell r="B7">
            <v>2</v>
          </cell>
          <cell r="C7">
            <v>3</v>
          </cell>
          <cell r="D7">
            <v>2</v>
          </cell>
          <cell r="E7">
            <v>1</v>
          </cell>
          <cell r="F7">
            <v>2</v>
          </cell>
          <cell r="G7">
            <v>3</v>
          </cell>
          <cell r="H7">
            <v>6</v>
          </cell>
        </row>
        <row r="8">
          <cell r="B8">
            <v>3</v>
          </cell>
          <cell r="C8">
            <v>4</v>
          </cell>
          <cell r="D8">
            <v>3</v>
          </cell>
          <cell r="E8">
            <v>1</v>
          </cell>
          <cell r="F8">
            <v>3</v>
          </cell>
          <cell r="G8">
            <v>5</v>
          </cell>
          <cell r="H8">
            <v>9</v>
          </cell>
        </row>
        <row r="9">
          <cell r="B9">
            <v>4</v>
          </cell>
          <cell r="C9">
            <v>5</v>
          </cell>
          <cell r="D9">
            <v>4</v>
          </cell>
          <cell r="E9">
            <v>1</v>
          </cell>
          <cell r="F9">
            <v>3</v>
          </cell>
          <cell r="G9">
            <v>6</v>
          </cell>
          <cell r="H9">
            <v>12</v>
          </cell>
        </row>
        <row r="10">
          <cell r="B10">
            <v>5</v>
          </cell>
          <cell r="C10">
            <v>6</v>
          </cell>
          <cell r="D10">
            <v>5</v>
          </cell>
          <cell r="E10">
            <v>1</v>
          </cell>
          <cell r="F10">
            <v>4</v>
          </cell>
          <cell r="G10">
            <v>8</v>
          </cell>
          <cell r="H10">
            <v>15</v>
          </cell>
        </row>
        <row r="11">
          <cell r="B11">
            <v>6</v>
          </cell>
          <cell r="C11">
            <v>7</v>
          </cell>
          <cell r="D11">
            <v>6</v>
          </cell>
          <cell r="E11">
            <v>2</v>
          </cell>
          <cell r="F11">
            <v>5</v>
          </cell>
          <cell r="G11">
            <v>9</v>
          </cell>
          <cell r="H11">
            <v>18</v>
          </cell>
        </row>
        <row r="12">
          <cell r="B12">
            <v>7</v>
          </cell>
          <cell r="C12">
            <v>8</v>
          </cell>
          <cell r="D12">
            <v>7</v>
          </cell>
          <cell r="E12">
            <v>2</v>
          </cell>
          <cell r="F12">
            <v>5</v>
          </cell>
          <cell r="G12">
            <v>11</v>
          </cell>
          <cell r="H12">
            <v>21</v>
          </cell>
        </row>
        <row r="13">
          <cell r="B13">
            <v>8</v>
          </cell>
          <cell r="C13">
            <v>9</v>
          </cell>
          <cell r="D13">
            <v>8</v>
          </cell>
          <cell r="E13">
            <v>2</v>
          </cell>
          <cell r="F13">
            <v>6</v>
          </cell>
          <cell r="G13">
            <v>12</v>
          </cell>
          <cell r="H13">
            <v>24</v>
          </cell>
        </row>
        <row r="14">
          <cell r="B14">
            <v>9</v>
          </cell>
          <cell r="C14">
            <v>10</v>
          </cell>
          <cell r="D14">
            <v>9</v>
          </cell>
          <cell r="E14">
            <v>2</v>
          </cell>
          <cell r="F14">
            <v>7</v>
          </cell>
          <cell r="G14">
            <v>14</v>
          </cell>
          <cell r="H14">
            <v>27</v>
          </cell>
        </row>
        <row r="15">
          <cell r="B15">
            <v>10</v>
          </cell>
          <cell r="C15">
            <v>11</v>
          </cell>
          <cell r="D15">
            <v>10</v>
          </cell>
          <cell r="E15">
            <v>2</v>
          </cell>
          <cell r="F15">
            <v>7</v>
          </cell>
          <cell r="G15">
            <v>15</v>
          </cell>
          <cell r="H15">
            <v>30</v>
          </cell>
        </row>
        <row r="16">
          <cell r="B16">
            <v>15</v>
          </cell>
          <cell r="C16">
            <v>12</v>
          </cell>
          <cell r="D16">
            <v>15</v>
          </cell>
          <cell r="E16">
            <v>3</v>
          </cell>
          <cell r="F16">
            <v>11</v>
          </cell>
          <cell r="G16">
            <v>23</v>
          </cell>
          <cell r="H16">
            <v>45</v>
          </cell>
        </row>
        <row r="17">
          <cell r="B17">
            <v>20</v>
          </cell>
          <cell r="C17">
            <v>13</v>
          </cell>
          <cell r="D17">
            <v>20</v>
          </cell>
          <cell r="E17">
            <v>4</v>
          </cell>
          <cell r="F17">
            <v>14</v>
          </cell>
          <cell r="G17">
            <v>30</v>
          </cell>
          <cell r="H17">
            <v>60</v>
          </cell>
        </row>
        <row r="18">
          <cell r="B18">
            <v>25</v>
          </cell>
          <cell r="C18">
            <v>14</v>
          </cell>
          <cell r="D18">
            <v>25</v>
          </cell>
          <cell r="E18">
            <v>5</v>
          </cell>
          <cell r="F18">
            <v>18</v>
          </cell>
          <cell r="G18">
            <v>38</v>
          </cell>
          <cell r="H18">
            <v>75</v>
          </cell>
        </row>
        <row r="19">
          <cell r="B19">
            <v>30</v>
          </cell>
          <cell r="C19">
            <v>15</v>
          </cell>
          <cell r="D19">
            <v>30</v>
          </cell>
          <cell r="E19">
            <v>6</v>
          </cell>
          <cell r="F19">
            <v>21</v>
          </cell>
          <cell r="G19">
            <v>45</v>
          </cell>
          <cell r="H19">
            <v>75</v>
          </cell>
        </row>
        <row r="20">
          <cell r="B20">
            <v>40</v>
          </cell>
          <cell r="C20">
            <v>16</v>
          </cell>
          <cell r="D20">
            <v>40</v>
          </cell>
          <cell r="E20">
            <v>8</v>
          </cell>
          <cell r="F20">
            <v>28</v>
          </cell>
          <cell r="G20">
            <v>60</v>
          </cell>
          <cell r="H20">
            <v>75</v>
          </cell>
        </row>
        <row r="21">
          <cell r="B21">
            <v>50</v>
          </cell>
          <cell r="C21">
            <v>17</v>
          </cell>
          <cell r="D21">
            <v>50</v>
          </cell>
          <cell r="E21">
            <v>10</v>
          </cell>
          <cell r="F21">
            <v>35</v>
          </cell>
          <cell r="G21">
            <v>75</v>
          </cell>
          <cell r="H21">
            <v>75</v>
          </cell>
        </row>
        <row r="22">
          <cell r="B22">
            <v>100</v>
          </cell>
          <cell r="C22">
            <v>18</v>
          </cell>
          <cell r="D22">
            <v>100</v>
          </cell>
          <cell r="E22">
            <v>20</v>
          </cell>
          <cell r="F22">
            <v>70</v>
          </cell>
          <cell r="G22">
            <v>75</v>
          </cell>
          <cell r="H22">
            <v>75</v>
          </cell>
        </row>
        <row r="23">
          <cell r="B23">
            <v>200</v>
          </cell>
          <cell r="C23">
            <v>19</v>
          </cell>
          <cell r="D23">
            <v>200</v>
          </cell>
          <cell r="E23">
            <v>40</v>
          </cell>
          <cell r="F23">
            <v>75</v>
          </cell>
          <cell r="G23">
            <v>75</v>
          </cell>
          <cell r="H23">
            <v>75</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s>
    <sheetDataSet>
      <sheetData sheetId="0" refreshError="1"/>
      <sheetData sheetId="1" refreshError="1">
        <row r="24">
          <cell r="C24" t="str">
            <v>and</v>
          </cell>
        </row>
        <row r="27">
          <cell r="C27" t="str">
            <v>Rates of Debt Securities as of June 30, 2009 (Revised)</v>
          </cell>
        </row>
        <row r="29">
          <cell r="C29" t="str">
            <v>TFCs and Sukuks</v>
          </cell>
          <cell r="D29" t="str">
            <v>Traded / Non-Traded</v>
          </cell>
          <cell r="E29" t="str">
            <v>Prices</v>
          </cell>
        </row>
        <row r="31">
          <cell r="C31" t="str">
            <v>GOP IJARA SUKUK (11-03-09)</v>
          </cell>
          <cell r="D31" t="str">
            <v>Non-Traded</v>
          </cell>
          <cell r="E31">
            <v>100</v>
          </cell>
        </row>
        <row r="32">
          <cell r="C32" t="str">
            <v>KARACHI SHIPYARD &amp; ENGINEERING WORKS LTD-SUKUK (02-11-07)</v>
          </cell>
          <cell r="D32" t="str">
            <v>Non-Traded</v>
          </cell>
          <cell r="E32">
            <v>98.882900000000006</v>
          </cell>
        </row>
        <row r="33">
          <cell r="C33" t="str">
            <v>KARACHI SHIPYARD &amp; ENGINEERING WORKS LTD-SUKUK (04-02-08)</v>
          </cell>
          <cell r="D33" t="str">
            <v>Traded</v>
          </cell>
          <cell r="E33">
            <v>98.051599999999993</v>
          </cell>
        </row>
        <row r="34">
          <cell r="C34" t="str">
            <v>NATIONAL INDUSTRIAL PARK DEVEL. &amp; MANAGEMENT Co. SUKUK (11-08-07)</v>
          </cell>
          <cell r="D34" t="str">
            <v>Non-Traded</v>
          </cell>
          <cell r="E34">
            <v>100.0314</v>
          </cell>
        </row>
        <row r="35">
          <cell r="C35" t="str">
            <v>PAKISTAN INTERNATIONAL AIRLINE CORPORATION-TFC (20-02-03)</v>
          </cell>
          <cell r="D35" t="str">
            <v>Non-Traded</v>
          </cell>
          <cell r="E35">
            <v>99.558300000000003</v>
          </cell>
        </row>
        <row r="36">
          <cell r="C36" t="str">
            <v>WAPDA-SUKUK (01-05-06)</v>
          </cell>
          <cell r="D36" t="str">
            <v>Traded</v>
          </cell>
          <cell r="E36">
            <v>98.351100000000002</v>
          </cell>
        </row>
        <row r="37">
          <cell r="C37" t="str">
            <v>WAPDA-SUKUK (13-07-07)</v>
          </cell>
          <cell r="D37" t="str">
            <v>Non-Traded</v>
          </cell>
          <cell r="E37">
            <v>93.893500000000003</v>
          </cell>
        </row>
        <row r="39">
          <cell r="C39" t="str">
            <v>JAHANGIR SIDDIQUI &amp; COMPANY LTD-TFC (21-12-04)</v>
          </cell>
          <cell r="D39" t="str">
            <v>Non-Traded</v>
          </cell>
          <cell r="E39">
            <v>91.550299999999993</v>
          </cell>
        </row>
        <row r="40">
          <cell r="C40" t="str">
            <v>JAHANGIR SIDDIQUI &amp; COMPANY LTD-TFC (30-09-05)</v>
          </cell>
          <cell r="D40" t="str">
            <v>Non-Traded</v>
          </cell>
          <cell r="E40">
            <v>95.016599999999997</v>
          </cell>
        </row>
        <row r="41">
          <cell r="C41" t="str">
            <v>JAHANGIR SIDDIQUI &amp; COMPANY LTD-TFC (21-11-06)</v>
          </cell>
          <cell r="D41" t="str">
            <v>Non-Traded</v>
          </cell>
          <cell r="E41">
            <v>92.999700000000004</v>
          </cell>
        </row>
        <row r="42">
          <cell r="C42" t="str">
            <v>JAHANGIR SIDDIQUI &amp; COMPANY LTD-TFC (04-07-07)</v>
          </cell>
          <cell r="D42" t="str">
            <v>Traded</v>
          </cell>
          <cell r="E42">
            <v>91.5</v>
          </cell>
        </row>
        <row r="43">
          <cell r="C43" t="str">
            <v>ORIX LEASING PAKISTAN LTD-TFC (25-05-07)</v>
          </cell>
          <cell r="D43" t="str">
            <v>Traded</v>
          </cell>
          <cell r="E43">
            <v>82.641599999999997</v>
          </cell>
        </row>
        <row r="44">
          <cell r="C44" t="str">
            <v>PAK KUWAIT INVESTMENT COMPANY LTD-TFC (09-08-05)</v>
          </cell>
          <cell r="D44" t="str">
            <v>Non-Traded</v>
          </cell>
          <cell r="E44">
            <v>99.858599999999996</v>
          </cell>
        </row>
        <row r="45">
          <cell r="C45" t="str">
            <v>PAK KUWAIT INVESTMENT COMPANY LTD-TFC (03-02-06)</v>
          </cell>
          <cell r="D45" t="str">
            <v>Non-Traded</v>
          </cell>
          <cell r="E45">
            <v>99.495099999999994</v>
          </cell>
        </row>
        <row r="46">
          <cell r="C46" t="str">
            <v>PAK KUWAIT INVESTMENT COMPANY LTD-TFC (28-03-06)</v>
          </cell>
          <cell r="D46" t="str">
            <v>Non-Traded</v>
          </cell>
          <cell r="E46">
            <v>99.287199999999999</v>
          </cell>
        </row>
        <row r="48">
          <cell r="C48" t="str">
            <v>ENGRO CHEMICAL PAKISTAN LTD-SUKUK (06-09-07)</v>
          </cell>
          <cell r="D48" t="str">
            <v>Traded</v>
          </cell>
          <cell r="E48">
            <v>98.26</v>
          </cell>
        </row>
        <row r="49">
          <cell r="C49" t="str">
            <v>ENGRO CHEMICAL PAKISTAN LTD-TFC (30-11-07)</v>
          </cell>
          <cell r="D49" t="str">
            <v>Non-Traded</v>
          </cell>
          <cell r="E49">
            <v>97.189499999999995</v>
          </cell>
        </row>
        <row r="50">
          <cell r="C50" t="str">
            <v>ENGRO CHEMICAL PAKISTAN LTD-TFC (18-03-08) (PRP-I)</v>
          </cell>
          <cell r="D50" t="str">
            <v>Non-Traded</v>
          </cell>
          <cell r="E50">
            <v>88</v>
          </cell>
        </row>
        <row r="51">
          <cell r="C51" t="str">
            <v>ENGRO CHEMICAL PAKISTAN LTD-TFC (18-03-08) (PRP-II)</v>
          </cell>
          <cell r="D51" t="str">
            <v>Non-Traded</v>
          </cell>
          <cell r="E51">
            <v>87.666700000000006</v>
          </cell>
        </row>
        <row r="52">
          <cell r="C52" t="str">
            <v>ORIX LEASING PAKISTAN LTD-SUKUK (30-06-07)</v>
          </cell>
          <cell r="D52" t="str">
            <v>Non-Traded</v>
          </cell>
          <cell r="E52">
            <v>98.3</v>
          </cell>
        </row>
        <row r="53">
          <cell r="C53" t="str">
            <v>ORIX LEASING PAKISTAN LTD-TFC (15-01-08)</v>
          </cell>
          <cell r="D53" t="str">
            <v>Non-Traded</v>
          </cell>
          <cell r="E53">
            <v>97.876000000000005</v>
          </cell>
        </row>
        <row r="54">
          <cell r="C54" t="str">
            <v>PAK ARAB FERTILIZERS (28-02-08)</v>
          </cell>
          <cell r="D54" t="str">
            <v>Traded</v>
          </cell>
          <cell r="E54">
            <v>95.369100000000003</v>
          </cell>
        </row>
        <row r="55">
          <cell r="C55" t="str">
            <v>SCB (PAK) LTD-TFC (20-01-04)</v>
          </cell>
          <cell r="D55" t="str">
            <v>Non-Traded</v>
          </cell>
          <cell r="E55">
            <v>97.046199999999999</v>
          </cell>
        </row>
        <row r="56">
          <cell r="C56" t="str">
            <v>SCB (PAK) LTD-TFC (01-02-06)</v>
          </cell>
          <cell r="D56" t="str">
            <v>Non-Traded</v>
          </cell>
          <cell r="E56">
            <v>98.881799999999998</v>
          </cell>
        </row>
        <row r="57">
          <cell r="C57" t="str">
            <v>SUI SOUTHERN GAS COMPANY - SUKKUK (31-12-07) - I</v>
          </cell>
          <cell r="D57" t="str">
            <v>Non-Traded</v>
          </cell>
          <cell r="E57">
            <v>96.9</v>
          </cell>
        </row>
        <row r="58">
          <cell r="C58" t="str">
            <v>UNITED BANK LTD-TFC (10-08-04)</v>
          </cell>
          <cell r="D58" t="str">
            <v>Non-Traded</v>
          </cell>
          <cell r="E58">
            <v>86.472300000000004</v>
          </cell>
        </row>
        <row r="59">
          <cell r="C59" t="str">
            <v>UNITED BANK LTD-TFC (15-03-05)</v>
          </cell>
          <cell r="D59" t="str">
            <v>Non-Traded</v>
          </cell>
          <cell r="E59">
            <v>84.369</v>
          </cell>
        </row>
        <row r="60">
          <cell r="C60" t="str">
            <v>UNITED BANK LTD-TFC (08-09-06)</v>
          </cell>
          <cell r="D60" t="str">
            <v>Non-Traded</v>
          </cell>
          <cell r="E60">
            <v>96.614099999999993</v>
          </cell>
        </row>
        <row r="61">
          <cell r="C61" t="str">
            <v>UNITED BANK LTD-TFC (14-02-08)</v>
          </cell>
          <cell r="D61" t="str">
            <v>Traded</v>
          </cell>
          <cell r="E61">
            <v>91.986699999999999</v>
          </cell>
        </row>
        <row r="63">
          <cell r="C63" t="str">
            <v>ALLIED BANK LTD-TFC (06-12-06)</v>
          </cell>
          <cell r="D63" t="str">
            <v>Non-Traded</v>
          </cell>
          <cell r="E63">
            <v>96.774900000000002</v>
          </cell>
        </row>
        <row r="64">
          <cell r="C64" t="str">
            <v>ASKARI BANK LTD-TFC (04-02-05)</v>
          </cell>
          <cell r="D64" t="str">
            <v>Non-Traded</v>
          </cell>
          <cell r="E64">
            <v>96.171199999999999</v>
          </cell>
        </row>
        <row r="65">
          <cell r="C65" t="str">
            <v>ASKARI BANK LTD-TFC (31-10-05)</v>
          </cell>
          <cell r="D65" t="str">
            <v>Non-Traded</v>
          </cell>
          <cell r="E65">
            <v>95.565600000000003</v>
          </cell>
        </row>
        <row r="66">
          <cell r="C66" t="str">
            <v>AZGARD NINE LTD- TFC (20-09-05)</v>
          </cell>
          <cell r="D66" t="str">
            <v>Non-Traded</v>
          </cell>
          <cell r="E66">
            <v>88.474999999999994</v>
          </cell>
        </row>
        <row r="67">
          <cell r="C67" t="str">
            <v>AZGARD NINE LTD- TFC (04-12-07) PP</v>
          </cell>
          <cell r="D67" t="str">
            <v>Non-Traded</v>
          </cell>
          <cell r="E67">
            <v>98.5989</v>
          </cell>
        </row>
        <row r="68">
          <cell r="C68" t="str">
            <v>BANK ALFALAH LTD-TFC (23-11-04)</v>
          </cell>
          <cell r="D68" t="str">
            <v>Non-Traded</v>
          </cell>
          <cell r="E68">
            <v>97.521299999999997</v>
          </cell>
        </row>
        <row r="69">
          <cell r="C69" t="str">
            <v>BANK ALFALAH LTD-TFC (25-11-05)</v>
          </cell>
          <cell r="D69" t="str">
            <v>Non-Traded</v>
          </cell>
          <cell r="E69">
            <v>96.0899</v>
          </cell>
        </row>
        <row r="70">
          <cell r="C70" t="str">
            <v>BANK AL-HABIB LTD-TFC (15-07-04) 10% cap</v>
          </cell>
          <cell r="D70" t="str">
            <v>Non-Traded</v>
          </cell>
          <cell r="E70">
            <v>89.696399999999997</v>
          </cell>
        </row>
        <row r="71">
          <cell r="C71" t="str">
            <v>BANK AL-HABIB LTD-TFC (07-02-07)</v>
          </cell>
          <cell r="D71" t="str">
            <v>Non-Traded</v>
          </cell>
          <cell r="E71">
            <v>95.594300000000004</v>
          </cell>
        </row>
        <row r="72">
          <cell r="E72" t="str">
            <v>Page 1 of 3</v>
          </cell>
        </row>
        <row r="79">
          <cell r="C79" t="str">
            <v>CENTURY PAPER &amp; BOARD MILLS LTD- SUKUK (25-09-07)</v>
          </cell>
          <cell r="D79" t="str">
            <v>Non-Traded</v>
          </cell>
          <cell r="E79">
            <v>97.550200000000004</v>
          </cell>
        </row>
        <row r="80">
          <cell r="C80" t="str">
            <v>FAYSAL BANK LTD  (12-11-2007)</v>
          </cell>
          <cell r="D80" t="str">
            <v>Non-Traded</v>
          </cell>
          <cell r="E80">
            <v>95.054199999999994</v>
          </cell>
        </row>
        <row r="81">
          <cell r="C81" t="str">
            <v>FINANCIAL REC'BLES SEC'ZATION CO. LTD-TFC CLASS "A"</v>
          </cell>
          <cell r="D81" t="str">
            <v>Non-Traded</v>
          </cell>
          <cell r="E81">
            <v>98.710800000000006</v>
          </cell>
        </row>
        <row r="82">
          <cell r="C82" t="str">
            <v>FINANCIAL REC'BLES SEC'ZATION CO. LTD-TFC CLASS "B"</v>
          </cell>
          <cell r="D82" t="str">
            <v>Non-Traded</v>
          </cell>
          <cell r="E82">
            <v>98.4238</v>
          </cell>
        </row>
        <row r="83">
          <cell r="C83" t="str">
            <v>KASB SECURITIES LTD- TFC (27-06-07)</v>
          </cell>
          <cell r="D83" t="str">
            <v>Non-Traded</v>
          </cell>
          <cell r="E83">
            <v>87.500100000000003</v>
          </cell>
        </row>
        <row r="84">
          <cell r="C84" t="str">
            <v>PACE (PAKISTAN) LTD-TFC (15-02-08)</v>
          </cell>
          <cell r="D84" t="str">
            <v>Traded</v>
          </cell>
          <cell r="E84">
            <v>83</v>
          </cell>
        </row>
        <row r="85">
          <cell r="C85" t="str">
            <v>PAK AMERICAN FERTILIZER LTD-TFC (30-11-07)</v>
          </cell>
          <cell r="D85" t="str">
            <v>Non-Traded</v>
          </cell>
          <cell r="E85">
            <v>97.436700000000002</v>
          </cell>
        </row>
        <row r="86">
          <cell r="C86" t="str">
            <v>PAK AMERICAN FERTILIZER LTD-TFC (14-01-08)</v>
          </cell>
          <cell r="D86" t="str">
            <v>Traded</v>
          </cell>
          <cell r="E86">
            <v>86.887500000000003</v>
          </cell>
        </row>
        <row r="87">
          <cell r="C87" t="str">
            <v>PAK AMERICAN FERTILIZER LTD-SUKUK (06-08-08)</v>
          </cell>
          <cell r="D87" t="str">
            <v>Traded</v>
          </cell>
          <cell r="E87">
            <v>89.659700000000001</v>
          </cell>
        </row>
        <row r="88">
          <cell r="C88" t="str">
            <v>PAK AMERICAN FERTILIZER LTD-TFC (01-12-08)</v>
          </cell>
          <cell r="D88" t="str">
            <v>Non-Traded</v>
          </cell>
          <cell r="E88">
            <v>100.607</v>
          </cell>
        </row>
        <row r="89">
          <cell r="C89" t="str">
            <v>PAKISTAN MOBILE COMMUNICATION LTD-TFC (31-05-06)</v>
          </cell>
          <cell r="D89" t="str">
            <v>Traded</v>
          </cell>
          <cell r="E89">
            <v>100.75</v>
          </cell>
        </row>
        <row r="90">
          <cell r="C90" t="str">
            <v>PAKISTAN MOBILE COMMUNICATION LTD-TFC (01-10-07)</v>
          </cell>
          <cell r="D90" t="str">
            <v>Non-Traded</v>
          </cell>
          <cell r="E90">
            <v>87.180099999999996</v>
          </cell>
        </row>
        <row r="91">
          <cell r="C91" t="str">
            <v>PAKISTAN MOBILE COMMUNICATION LTD-TFC (28-10-08)</v>
          </cell>
          <cell r="D91" t="str">
            <v>Non-Traded</v>
          </cell>
          <cell r="E91">
            <v>96.021299999999997</v>
          </cell>
        </row>
        <row r="92">
          <cell r="C92" t="str">
            <v>ROYAL BANK OF SCOTLAND  - TFC (10-02-05)</v>
          </cell>
          <cell r="D92" t="str">
            <v>Non-Traded</v>
          </cell>
          <cell r="E92">
            <v>98.781899999999993</v>
          </cell>
        </row>
        <row r="93">
          <cell r="C93" t="str">
            <v>SITARA CHEMICALS LTD - SUKUK - II (03-12-06)</v>
          </cell>
          <cell r="D93" t="str">
            <v>Non-Traded</v>
          </cell>
          <cell r="E93">
            <v>98.665499999999994</v>
          </cell>
        </row>
        <row r="94">
          <cell r="C94" t="str">
            <v>SITARA CHEMICALS LTD - SUKUK - III (02-01-08)</v>
          </cell>
          <cell r="D94" t="str">
            <v>Traded</v>
          </cell>
          <cell r="E94">
            <v>99.974999999999994</v>
          </cell>
        </row>
        <row r="96">
          <cell r="C96" t="str">
            <v>AL ABBAS SUGAR MILLS LTD-TFC (21-11-07)</v>
          </cell>
          <cell r="D96" t="str">
            <v>Non-Traded</v>
          </cell>
          <cell r="E96">
            <v>91.592399999999998</v>
          </cell>
        </row>
        <row r="97">
          <cell r="C97" t="str">
            <v>BRR GUARDIAN MODARABA (07-06-08)</v>
          </cell>
          <cell r="D97" t="str">
            <v>Non-Traded</v>
          </cell>
          <cell r="E97">
            <v>95.870999999999995</v>
          </cell>
        </row>
        <row r="98">
          <cell r="C98" t="str">
            <v>ESCORTS INVESTMENT BANK LTD-TFC (15-03-07)</v>
          </cell>
          <cell r="D98" t="str">
            <v>Non-Traded</v>
          </cell>
          <cell r="E98">
            <v>99.472200000000001</v>
          </cell>
        </row>
        <row r="99">
          <cell r="C99" t="str">
            <v>HOUSE BUILDING FINANCE CORPORATION LTD - SUKUK (07-05-08)</v>
          </cell>
          <cell r="D99" t="str">
            <v>Non-Traded</v>
          </cell>
          <cell r="E99">
            <v>94.600399999999993</v>
          </cell>
        </row>
        <row r="100">
          <cell r="C100" t="str">
            <v>IGI INV. BANK LTD-TFC (FIRST INT'l INV. BANK LTD. - TFC) (11-07-06)</v>
          </cell>
          <cell r="D100" t="str">
            <v>Non-Traded</v>
          </cell>
          <cell r="E100">
            <v>96.945800000000006</v>
          </cell>
        </row>
        <row r="101">
          <cell r="C101" t="str">
            <v>NIB BANK LTD-TFC (05-03-08)</v>
          </cell>
          <cell r="D101" t="str">
            <v>Traded</v>
          </cell>
          <cell r="E101">
            <v>92.440200000000004</v>
          </cell>
        </row>
        <row r="102">
          <cell r="C102" t="str">
            <v>PEL-SUKUK (28-09-07)</v>
          </cell>
          <cell r="D102" t="str">
            <v>Non-Traded</v>
          </cell>
          <cell r="E102">
            <v>98.070999999999998</v>
          </cell>
        </row>
        <row r="103">
          <cell r="C103" t="str">
            <v>PEL-SUKUK (30-06-08)</v>
          </cell>
          <cell r="D103" t="str">
            <v>Non-Traded</v>
          </cell>
          <cell r="E103">
            <v>92.417000000000002</v>
          </cell>
        </row>
        <row r="104">
          <cell r="C104" t="str">
            <v>SITARA ENERGY LTD-SUKUK (16-07-07)</v>
          </cell>
          <cell r="D104" t="str">
            <v>Non-Traded</v>
          </cell>
          <cell r="E104">
            <v>98.9452</v>
          </cell>
        </row>
        <row r="105">
          <cell r="C105" t="str">
            <v>SONERI BANK LTD-TFC (05-05-05)</v>
          </cell>
          <cell r="D105" t="str">
            <v>Non-Traded</v>
          </cell>
          <cell r="E105">
            <v>96.542100000000005</v>
          </cell>
        </row>
        <row r="107">
          <cell r="C107" t="str">
            <v>AL-ZAMIN LEASING MODARABA-TFC (31-05-05)</v>
          </cell>
          <cell r="D107" t="str">
            <v>Non-Traded</v>
          </cell>
          <cell r="E107">
            <v>93.779700000000005</v>
          </cell>
        </row>
        <row r="108">
          <cell r="C108" t="str">
            <v>AMTEX LTD.-SUKUK (21-01-08)</v>
          </cell>
          <cell r="D108" t="str">
            <v>Non-Traded</v>
          </cell>
          <cell r="E108">
            <v>89.180800000000005</v>
          </cell>
        </row>
        <row r="109">
          <cell r="C109" t="str">
            <v>EDEN BUILDERS LTD.- SUKUK (08-09-08)</v>
          </cell>
          <cell r="D109" t="str">
            <v>Traded</v>
          </cell>
          <cell r="E109">
            <v>100.1456</v>
          </cell>
        </row>
        <row r="110">
          <cell r="C110" t="str">
            <v>EDEN HOUSING LTD.- SUKUK (31-12-07)</v>
          </cell>
          <cell r="D110" t="str">
            <v>Non-Traded</v>
          </cell>
          <cell r="E110">
            <v>97.261399999999995</v>
          </cell>
        </row>
        <row r="111">
          <cell r="C111" t="str">
            <v>EDEN HOUSING LTD.- SUKUK (31-03-08)</v>
          </cell>
          <cell r="D111" t="str">
            <v>Non-Traded</v>
          </cell>
          <cell r="E111">
            <v>96.914500000000004</v>
          </cell>
        </row>
        <row r="112">
          <cell r="C112" t="str">
            <v>ESCORT INVESTMENT BANK (27-09-04) (Cap @ 10%)</v>
          </cell>
          <cell r="D112" t="str">
            <v>Non-Traded</v>
          </cell>
          <cell r="E112">
            <v>100</v>
          </cell>
        </row>
        <row r="113">
          <cell r="C113" t="str">
            <v>JDW SUGAR MILLS LTD. SUKUK (19-06-08)</v>
          </cell>
          <cell r="D113" t="str">
            <v>Non-Traded</v>
          </cell>
          <cell r="E113">
            <v>92.581400000000002</v>
          </cell>
        </row>
        <row r="114">
          <cell r="C114" t="str">
            <v>JDW SUGAR MILLS LTD. SUKUK (23-06-08)</v>
          </cell>
          <cell r="D114" t="str">
            <v>Non-Traded</v>
          </cell>
          <cell r="E114">
            <v>92.540099999999995</v>
          </cell>
        </row>
        <row r="115">
          <cell r="C115" t="str">
            <v>KASHAF FOUNDATION - TFC  (05-11-07)</v>
          </cell>
          <cell r="D115" t="str">
            <v>Traded</v>
          </cell>
          <cell r="E115">
            <v>95</v>
          </cell>
        </row>
        <row r="116">
          <cell r="C116" t="str">
            <v>OPTIMUS LTD - TFC (10-10-07)</v>
          </cell>
          <cell r="D116" t="str">
            <v>Non-Traded</v>
          </cell>
          <cell r="E116">
            <v>95.534899999999993</v>
          </cell>
        </row>
        <row r="117">
          <cell r="C117" t="str">
            <v>TRAKKER (15-09-07) - PPTFC</v>
          </cell>
          <cell r="D117" t="str">
            <v>Non-Traded</v>
          </cell>
          <cell r="E117">
            <v>98.956000000000003</v>
          </cell>
        </row>
        <row r="118">
          <cell r="C118" t="str">
            <v>TRUST INVESTMENT BANK LTD-TFC (17-07-04) 10% cap</v>
          </cell>
          <cell r="D118" t="str">
            <v>Non-Traded</v>
          </cell>
          <cell r="E118">
            <v>100</v>
          </cell>
        </row>
        <row r="119">
          <cell r="C119" t="str">
            <v>TRUST INVESTMENT BANK LTD-TFC (15-11-05)</v>
          </cell>
          <cell r="D119" t="str">
            <v>Non-Traded</v>
          </cell>
          <cell r="E119">
            <v>98.475499999999997</v>
          </cell>
        </row>
        <row r="120">
          <cell r="C120" t="str">
            <v>TRUST INVESTMENT BANK LTD-TFC (04-07-08)</v>
          </cell>
          <cell r="D120" t="str">
            <v>Non-Traded</v>
          </cell>
          <cell r="E120">
            <v>95.447199999999995</v>
          </cell>
        </row>
        <row r="121">
          <cell r="C121" t="str">
            <v>WORLDCALL TELECOM LTD.TFC (28-11-06)</v>
          </cell>
          <cell r="D121" t="str">
            <v>Non-Traded</v>
          </cell>
          <cell r="E121">
            <v>98.341999999999999</v>
          </cell>
        </row>
        <row r="122">
          <cell r="C122" t="str">
            <v>WORLDCALL TELECOM LTD-TFC (07-10-08)</v>
          </cell>
          <cell r="D122" t="str">
            <v>Traded</v>
          </cell>
          <cell r="E122">
            <v>95.175399999999996</v>
          </cell>
        </row>
        <row r="124">
          <cell r="C124" t="str">
            <v>ALZAMIN LEASING CORPORATION LTD-TFC (05-09-07)</v>
          </cell>
          <cell r="D124" t="str">
            <v>Non-Traded</v>
          </cell>
          <cell r="E124">
            <v>96.896000000000001</v>
          </cell>
        </row>
        <row r="125">
          <cell r="C125" t="str">
            <v>AL-ZAMIN LEASING MODARABA LTD-TFC (12-05-08)</v>
          </cell>
          <cell r="D125" t="str">
            <v>Non-Traded</v>
          </cell>
          <cell r="E125">
            <v>94.7821</v>
          </cell>
        </row>
        <row r="126">
          <cell r="C126" t="str">
            <v>AVARI HOTELS-TFC (30-04-09)</v>
          </cell>
          <cell r="D126" t="str">
            <v>Non-Traded</v>
          </cell>
          <cell r="E126">
            <v>93.129400000000004</v>
          </cell>
        </row>
        <row r="127">
          <cell r="C127" t="str">
            <v>MAPLE LEAF SUKUK-(3-12-07)</v>
          </cell>
          <cell r="D127" t="str">
            <v>Non-Traded</v>
          </cell>
          <cell r="E127">
            <v>90.010099999999994</v>
          </cell>
        </row>
        <row r="128">
          <cell r="C128" t="str">
            <v>QUETTA TEXTILE MILLS LTD-SUKUK (26-09-08)</v>
          </cell>
          <cell r="D128" t="str">
            <v>Non-Traded</v>
          </cell>
          <cell r="E128">
            <v>86.235200000000006</v>
          </cell>
        </row>
        <row r="129">
          <cell r="C129" t="str">
            <v>SHAHMURAD SUGAR MILLS LTD-SUKUK (27-09-07)</v>
          </cell>
          <cell r="D129" t="str">
            <v>Non-Traded</v>
          </cell>
          <cell r="E129">
            <v>94.003900000000002</v>
          </cell>
        </row>
        <row r="130">
          <cell r="C130" t="str">
            <v>SHAKARGANJ MILLS LTD-TFC (22-09-08)</v>
          </cell>
          <cell r="D130" t="str">
            <v>Non-Traded</v>
          </cell>
          <cell r="E130">
            <v>91.9238</v>
          </cell>
        </row>
        <row r="131">
          <cell r="C131" t="str">
            <v>SME LEASING LTD-TFC (16-07-08)</v>
          </cell>
          <cell r="D131" t="str">
            <v>Non-Traded</v>
          </cell>
          <cell r="E131">
            <v>95.640199999999993</v>
          </cell>
        </row>
        <row r="133">
          <cell r="C133" t="str">
            <v>SEARLE PAKISTAN LTD-TFC (09-03-06)</v>
          </cell>
          <cell r="D133" t="str">
            <v>Non-Traded</v>
          </cell>
          <cell r="E133">
            <v>96.017600000000002</v>
          </cell>
        </row>
        <row r="135">
          <cell r="C135" t="str">
            <v>SAUDI PAK LEASING COMPANY LTD-TFC (13-03-08)</v>
          </cell>
          <cell r="D135" t="str">
            <v>Non-Traded</v>
          </cell>
          <cell r="E135">
            <v>74</v>
          </cell>
        </row>
        <row r="136">
          <cell r="C136" t="str">
            <v>TELECARD LTD-TFC (27-05-05)</v>
          </cell>
          <cell r="D136" t="str">
            <v>Non-Traded</v>
          </cell>
          <cell r="E136">
            <v>95.519099999999995</v>
          </cell>
        </row>
        <row r="138">
          <cell r="C138" t="str">
            <v>GHARIBWAL CEMENT-TFC (18-01-08)</v>
          </cell>
          <cell r="D138" t="str">
            <v>Non-Traded</v>
          </cell>
          <cell r="E138">
            <v>88.940700000000007</v>
          </cell>
        </row>
        <row r="139">
          <cell r="C139" t="str">
            <v>SECURITY LEASING CORPORATION LTD-PPTFC (28-03-06)</v>
          </cell>
          <cell r="D139" t="str">
            <v>Non-Traded</v>
          </cell>
          <cell r="E139">
            <v>93.973799999999997</v>
          </cell>
        </row>
        <row r="140">
          <cell r="C140" t="str">
            <v>SECURITY LEASING CORPORATION LTD-SUKKUK (01-06-07) - I</v>
          </cell>
          <cell r="D140" t="str">
            <v>Non-Traded</v>
          </cell>
          <cell r="E140">
            <v>90.503500000000003</v>
          </cell>
        </row>
        <row r="141">
          <cell r="C141" t="str">
            <v>SECURITY LEASING CORPORATION LTD-SUKKUK (19-09-07) - II</v>
          </cell>
          <cell r="D141" t="str">
            <v>Non-Traded</v>
          </cell>
          <cell r="E141">
            <v>89.919200000000004</v>
          </cell>
        </row>
        <row r="143">
          <cell r="C143" t="str">
            <v>TFCs and Sukuks</v>
          </cell>
          <cell r="D143" t="str">
            <v>Traded / Non-Traded</v>
          </cell>
          <cell r="E143" t="str">
            <v>Prices</v>
          </cell>
        </row>
        <row r="144">
          <cell r="C144" t="str">
            <v>FIRST DAWOOD INVESTMENT BANK LTD. TFC (11-09-07)</v>
          </cell>
          <cell r="D144" t="str">
            <v>Non-Traded</v>
          </cell>
          <cell r="E144">
            <v>75</v>
          </cell>
        </row>
        <row r="145">
          <cell r="C145" t="str">
            <v>KOHAT CEMENT-SUKKUK (13-12-07)</v>
          </cell>
          <cell r="D145" t="str">
            <v>Non-Traded</v>
          </cell>
          <cell r="E145">
            <v>75</v>
          </cell>
        </row>
        <row r="146">
          <cell r="C146" t="str">
            <v>THREE STAR HOSIERY (25-06-08)</v>
          </cell>
          <cell r="D146" t="str">
            <v>Non-Traded</v>
          </cell>
          <cell r="E146">
            <v>75</v>
          </cell>
        </row>
        <row r="147">
          <cell r="E147" t="str">
            <v>Page 2 of 3</v>
          </cell>
        </row>
        <row r="156">
          <cell r="C156" t="str">
            <v>TFCs and Sukuks</v>
          </cell>
          <cell r="D156" t="str">
            <v>Traded / Non-Traded</v>
          </cell>
          <cell r="E156" t="str">
            <v>Prices</v>
          </cell>
        </row>
        <row r="157">
          <cell r="C157" t="str">
            <v>AL ABBAS HOLDINGS (PVT) LTD-TFC (23-08-06)</v>
          </cell>
          <cell r="D157" t="str">
            <v>Non-Traded</v>
          </cell>
          <cell r="E157">
            <v>75</v>
          </cell>
        </row>
        <row r="158">
          <cell r="C158" t="str">
            <v>ARZOO TEXTILE MILLS LTD-SUKUK (15-04-08)</v>
          </cell>
          <cell r="D158" t="str">
            <v>Non-Traded</v>
          </cell>
          <cell r="E158">
            <v>75</v>
          </cell>
        </row>
        <row r="159">
          <cell r="C159" t="str">
            <v>CRESCENT TEXTILE MILLS LTD-TFC (17-06-04)</v>
          </cell>
          <cell r="D159" t="str">
            <v>Non-Traded</v>
          </cell>
          <cell r="E159">
            <v>75</v>
          </cell>
        </row>
        <row r="160">
          <cell r="C160" t="str">
            <v>DAWOOD HERCULES-SUKUK (18-09-07)</v>
          </cell>
          <cell r="D160" t="str">
            <v>Non-Traded</v>
          </cell>
          <cell r="E160">
            <v>96.465900000000005</v>
          </cell>
        </row>
        <row r="161">
          <cell r="C161" t="str">
            <v>DEWAN FAROOQUE SPINNING MILLS LTD-TFC (20-12-04)</v>
          </cell>
          <cell r="D161" t="str">
            <v>Non-Traded</v>
          </cell>
          <cell r="E161">
            <v>75</v>
          </cell>
        </row>
        <row r="162">
          <cell r="C162" t="str">
            <v>DGKC DIMINISHING MUSHARKAH (08-05-08)</v>
          </cell>
          <cell r="D162" t="str">
            <v>Non-Traded</v>
          </cell>
          <cell r="E162">
            <v>95.650899999999993</v>
          </cell>
        </row>
        <row r="163">
          <cell r="C163" t="str">
            <v>GHANI HOLDING (PVT) LTD-TFC (23-08-06)</v>
          </cell>
          <cell r="D163" t="str">
            <v>Non-Traded</v>
          </cell>
          <cell r="E163">
            <v>75</v>
          </cell>
        </row>
        <row r="164">
          <cell r="C164" t="str">
            <v>JAVEDAN CEMENT LTD-TFC (10-11-06)</v>
          </cell>
          <cell r="D164" t="str">
            <v>Non-Traded</v>
          </cell>
          <cell r="E164">
            <v>75</v>
          </cell>
        </row>
        <row r="165">
          <cell r="C165" t="str">
            <v>PAK HY-OILS LTD-TFC (31-12-08)</v>
          </cell>
          <cell r="D165" t="str">
            <v>Non-Traded</v>
          </cell>
          <cell r="E165">
            <v>75</v>
          </cell>
        </row>
        <row r="166">
          <cell r="C166" t="str">
            <v>SITARA PEROXIDE LTD-SUK (19-08-08)</v>
          </cell>
          <cell r="D166" t="str">
            <v>Non-Traded</v>
          </cell>
          <cell r="E166">
            <v>75</v>
          </cell>
        </row>
        <row r="167">
          <cell r="C167" t="str">
            <v>VISION DEVELOPERS (PVT) LTD (30-11-08)</v>
          </cell>
          <cell r="D167" t="str">
            <v>Non-Traded</v>
          </cell>
          <cell r="E167">
            <v>75</v>
          </cell>
        </row>
        <row r="169">
          <cell r="C169" t="str">
            <v>TFCs and Sukuks</v>
          </cell>
          <cell r="D169" t="str">
            <v>Traded / Non-Traded</v>
          </cell>
          <cell r="E169" t="str">
            <v>Prices</v>
          </cell>
        </row>
        <row r="170">
          <cell r="C170" t="str">
            <v>DEWAN CEMENT LTD</v>
          </cell>
          <cell r="D170" t="str">
            <v>Non-Traded</v>
          </cell>
          <cell r="E170" t="str">
            <v>A/C to NPA</v>
          </cell>
        </row>
        <row r="171">
          <cell r="C171" t="str">
            <v>NEW ALLIED ELECTRONIC (15-05-07)</v>
          </cell>
          <cell r="D171" t="str">
            <v>Non-Traded</v>
          </cell>
          <cell r="E171" t="str">
            <v>A/C to NPA</v>
          </cell>
        </row>
        <row r="172">
          <cell r="C172" t="str">
            <v>NEW ALLIED ELECTRONIC - SUKUK (27-07-07)</v>
          </cell>
          <cell r="D172" t="str">
            <v>Non-Traded</v>
          </cell>
          <cell r="E172" t="str">
            <v>A/C to NPA</v>
          </cell>
        </row>
        <row r="173">
          <cell r="C173" t="str">
            <v>NEW ALLIED ELECTRONIC - SUKUK (03-12-07)</v>
          </cell>
          <cell r="D173" t="str">
            <v>Non-Traded</v>
          </cell>
          <cell r="E173" t="str">
            <v>A/C to NPA</v>
          </cell>
        </row>
        <row r="174">
          <cell r="C174" t="str">
            <v>Jun 30, 2009 (Prices will change on daily basis)</v>
          </cell>
        </row>
        <row r="175">
          <cell r="C175" t="str">
            <v>Jun 27 to Jul 10, 2009.</v>
          </cell>
        </row>
        <row r="176">
          <cell r="C176" t="str">
            <v>(Page updated on June 30, 2009 at 5:50 P. M.)</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CliftonMain-1003-P&amp;L"/>
      <sheetName val="CliftonMain-1003-EXP"/>
      <sheetName val="nt²"/>
      <sheetName val="nt__2"/>
      <sheetName val="nt__3"/>
      <sheetName val="nt__4"/>
      <sheetName val="SALARY"/>
      <sheetName val="Parameters"/>
      <sheetName val="broker sheet-2"/>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acc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PDF1"/>
      <sheetName val="SOURCE"/>
      <sheetName val="Note1_11"/>
      <sheetName val="2000_ Projects Summary"/>
      <sheetName val="Notes _2_"/>
      <sheetName val="PL_Million_"/>
      <sheetName val="Fin_Histo_PL"/>
      <sheetName val="Deposit"/>
      <sheetName val="Sheet5"/>
      <sheetName val="Augbkp98"/>
      <sheetName val="Non-Statistical Sampling"/>
      <sheetName val="REV VAR INC"/>
      <sheetName val="Statement of Claims"/>
      <sheetName val="Revenue-Fire-Marine-Motor"/>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 val="Final Accounts 2001As per Audit"/>
      <sheetName val="Net"/>
      <sheetName val="Profiles"/>
      <sheetName val="Currency"/>
      <sheetName val="DropDown"/>
      <sheetName val="Segment new 1"/>
      <sheetName val="Drop down"/>
      <sheetName val="16-Avg Sales Price"/>
      <sheetName val="stdd costBPCS"/>
      <sheetName val="A-C CODE &amp; NAME"/>
      <sheetName val="ៀFinal Accou"/>
      <sheetName val="ḜFinal Accou"/>
      <sheetName val="⒐Final Accou"/>
      <sheetName val="nt__5"/>
      <sheetName val="nt__6"/>
      <sheetName val="nt__7"/>
      <sheetName val="nt__8"/>
      <sheetName val="nt__9"/>
      <sheetName val="DATABASE"/>
      <sheetName val="会社別"/>
      <sheetName val="Code"/>
      <sheetName val="Abu Dhabi"/>
      <sheetName val="B-S(p)"/>
      <sheetName val="BS-OVS"/>
      <sheetName val="BSDOMOVS"/>
      <sheetName val="Lead"/>
      <sheetName val="PPC-ORD DTL"/>
      <sheetName val="Note Line"/>
      <sheetName val="SETUP"/>
      <sheetName val="P &amp; L"/>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Finance Cost Top Sheet"/>
      <sheetName val="Payroll Costs"/>
      <sheetName val="recon-cons"/>
      <sheetName val="BS"/>
      <sheetName val="EDP_Euros"/>
      <sheetName val="Iberdrola_Euros"/>
      <sheetName val="MMR"/>
      <sheetName val="Aylık"/>
      <sheetName val="IIM"/>
      <sheetName val="Neat 9"/>
      <sheetName val="New Employee"/>
      <sheetName val="R"/>
      <sheetName val="BScN Local Stud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Maple leaf"/>
      <sheetName val="TFCs  (2)"/>
      <sheetName val="Agritech"/>
      <sheetName val="Impairment (2)"/>
      <sheetName val="Impairment (3)"/>
      <sheetName val="Parameters"/>
      <sheetName val="OCT-14"/>
    </sheetNames>
    <sheetDataSet>
      <sheetData sheetId="0"/>
      <sheetData sheetId="1">
        <row r="11">
          <cell r="C11" t="str">
            <v>TFCs and Sukuks</v>
          </cell>
          <cell r="D11" t="str">
            <v>Traded / Non-Traded</v>
          </cell>
          <cell r="E11" t="str">
            <v>Price</v>
          </cell>
        </row>
        <row r="13">
          <cell r="C13" t="str">
            <v>KARACHI SHIPYARD &amp; ENGINEERING WORKS LTD-SUKUK (02-11-07)</v>
          </cell>
          <cell r="D13" t="str">
            <v>Non-Traded</v>
          </cell>
          <cell r="E13">
            <v>100.1704</v>
          </cell>
        </row>
        <row r="14">
          <cell r="C14" t="str">
            <v>KARACHI SHIPYARD &amp; ENGINEERING WORKS LTD-SUKUK (04-02-08)</v>
          </cell>
          <cell r="D14" t="str">
            <v>Non-Traded</v>
          </cell>
          <cell r="E14">
            <v>100.22839999999999</v>
          </cell>
        </row>
        <row r="15">
          <cell r="C15" t="str">
            <v>NATIONAL INDUSTRIAL PARK DEVEL. &amp; MANAGEMENT Co. SUKUK (11-08-07)</v>
          </cell>
          <cell r="D15" t="str">
            <v>Non-Traded</v>
          </cell>
          <cell r="E15">
            <v>101.5624</v>
          </cell>
        </row>
        <row r="16">
          <cell r="C16" t="str">
            <v>SCB (PAK) LTD-TFC (01-02-06) ***</v>
          </cell>
          <cell r="D16" t="str">
            <v>Non-Traded</v>
          </cell>
          <cell r="E16">
            <v>101.88330000000001</v>
          </cell>
        </row>
        <row r="17">
          <cell r="C17" t="str">
            <v>WAPDA-SUKUK (05-01-06)</v>
          </cell>
          <cell r="D17" t="str">
            <v>Non-Traded</v>
          </cell>
          <cell r="E17">
            <v>100.26730000000001</v>
          </cell>
        </row>
        <row r="18">
          <cell r="C18" t="str">
            <v>WAPDA-SUKUK (13-07-07)</v>
          </cell>
          <cell r="D18" t="str">
            <v>Non-Traded</v>
          </cell>
          <cell r="E18">
            <v>95.8827</v>
          </cell>
        </row>
        <row r="20">
          <cell r="C20" t="str">
            <v>ORIX LEASING PAKISTAN LTD-TFC (25-05-07) - Amortization</v>
          </cell>
          <cell r="D20" t="str">
            <v>Non-Traded</v>
          </cell>
          <cell r="E20">
            <v>97.373500000000007</v>
          </cell>
        </row>
        <row r="21">
          <cell r="C21" t="str">
            <v>ORIX LEASING PAKISTAN LTD-TFC (15-01-08)</v>
          </cell>
          <cell r="D21" t="str">
            <v>Non-Traded</v>
          </cell>
          <cell r="E21">
            <v>100.60899999999999</v>
          </cell>
        </row>
        <row r="22">
          <cell r="C22" t="str">
            <v>ORIX LEASING PAKISTAN LTD-TFC (30-06-11)</v>
          </cell>
          <cell r="D22" t="str">
            <v>Non-Traded</v>
          </cell>
          <cell r="E22">
            <v>100.5</v>
          </cell>
        </row>
        <row r="24">
          <cell r="C24" t="str">
            <v>BANK AL-HABIB LTD-TFC (15-07-04) 10% cap - Amortization</v>
          </cell>
          <cell r="D24" t="str">
            <v>Non-Traded</v>
          </cell>
          <cell r="E24">
            <v>91.01</v>
          </cell>
        </row>
        <row r="25">
          <cell r="C25" t="str">
            <v>BANK AL-HABIB LTD-TFC (07-02-07)</v>
          </cell>
          <cell r="D25" t="str">
            <v>Non-Traded</v>
          </cell>
          <cell r="E25">
            <v>103.23</v>
          </cell>
        </row>
        <row r="26">
          <cell r="C26" t="str">
            <v>BANK AL-HABIB LTD-TFC (15-06-09)***</v>
          </cell>
          <cell r="D26" t="str">
            <v>Non-Traded</v>
          </cell>
          <cell r="E26">
            <v>106.8231</v>
          </cell>
        </row>
        <row r="27">
          <cell r="C27" t="str">
            <v>BANK AL-HABIB LTD-TFC (30-06-11)</v>
          </cell>
          <cell r="D27" t="str">
            <v>Traded</v>
          </cell>
          <cell r="E27">
            <v>106.25</v>
          </cell>
        </row>
        <row r="28">
          <cell r="C28" t="str">
            <v>ENGRO CORPORATION LTD-TFC (01-02-11) ***</v>
          </cell>
          <cell r="D28" t="str">
            <v>Non-Traded</v>
          </cell>
          <cell r="E28">
            <v>100.5615</v>
          </cell>
        </row>
        <row r="29">
          <cell r="C29" t="str">
            <v>ENGRO CORPORATION LTD-TFC (16-09-11)</v>
          </cell>
          <cell r="D29" t="str">
            <v>Non-Traded</v>
          </cell>
          <cell r="E29">
            <v>103.3159</v>
          </cell>
        </row>
        <row r="30">
          <cell r="C30" t="str">
            <v>ENGRO FERTILIZER LTD-TFC (30-11-07) ***</v>
          </cell>
          <cell r="D30" t="str">
            <v>Non-Traded</v>
          </cell>
          <cell r="E30">
            <v>97.603200000000001</v>
          </cell>
        </row>
        <row r="31">
          <cell r="C31" t="str">
            <v>ENGRO FERTILIZER LTD-TFC (18-03-08) (PRP-I) ***</v>
          </cell>
          <cell r="D31" t="str">
            <v>Non-Traded</v>
          </cell>
          <cell r="E31">
            <v>97.953000000000003</v>
          </cell>
        </row>
        <row r="32">
          <cell r="C32" t="str">
            <v>ENGRO FERTILIZER LTD-TFC (18-03-08) (PRP-II)</v>
          </cell>
          <cell r="D32" t="str">
            <v>Non-Traded</v>
          </cell>
          <cell r="E32">
            <v>101.05970000000001</v>
          </cell>
        </row>
        <row r="33">
          <cell r="C33" t="str">
            <v>ENGRO FERTILIZER LTD-TFC (17-12-09)***</v>
          </cell>
          <cell r="D33" t="str">
            <v>Non-Traded</v>
          </cell>
          <cell r="E33">
            <v>101.55159999999999</v>
          </cell>
        </row>
        <row r="34">
          <cell r="C34" t="str">
            <v>JAHANGIR SIDDIQUI &amp; COMPANY LTD-TFC (21-11-06) - Amortization</v>
          </cell>
          <cell r="D34" t="str">
            <v>Non-Traded</v>
          </cell>
          <cell r="E34">
            <v>100.5064</v>
          </cell>
        </row>
        <row r="35">
          <cell r="C35" t="str">
            <v>JAHANGIR SIDDIQUI &amp; COMPANY LTD-TFC (04-07-07)</v>
          </cell>
          <cell r="D35" t="str">
            <v>Non-Traded</v>
          </cell>
          <cell r="E35">
            <v>100.98309999999999</v>
          </cell>
        </row>
        <row r="36">
          <cell r="C36" t="str">
            <v>ORIX LEASING PAKISTAN LTD-SUKUK (30-06-07) - Amortization</v>
          </cell>
          <cell r="D36" t="str">
            <v>Non-Traded</v>
          </cell>
          <cell r="E36">
            <v>100.17959999999999</v>
          </cell>
        </row>
        <row r="37">
          <cell r="C37" t="str">
            <v>PAK ARAB FERTILIZERS LTD-TFC (28-02-08) ***</v>
          </cell>
          <cell r="D37" t="str">
            <v>Traded</v>
          </cell>
          <cell r="E37">
            <v>99.866399999999999</v>
          </cell>
        </row>
        <row r="38">
          <cell r="C38" t="str">
            <v>PAK ARAB FERTILIZERS LTD-TFC (16-12-09)</v>
          </cell>
          <cell r="D38" t="str">
            <v>Non-Traded</v>
          </cell>
          <cell r="E38">
            <v>102.3028</v>
          </cell>
        </row>
        <row r="39">
          <cell r="C39" t="str">
            <v>PAK LIBYA HOLDING COMPANY (PVT) LTD-TFC (07-02-11)</v>
          </cell>
          <cell r="D39" t="str">
            <v>Non-Traded</v>
          </cell>
          <cell r="E39">
            <v>101.86</v>
          </cell>
        </row>
        <row r="40">
          <cell r="C40" t="str">
            <v>SUI SOUTHERN GAS COMPANY - SUKKUK (31-12-07) - I ***</v>
          </cell>
          <cell r="D40" t="str">
            <v>Non-Traded</v>
          </cell>
          <cell r="E40">
            <v>100.24</v>
          </cell>
        </row>
        <row r="41">
          <cell r="C41" t="str">
            <v>UNITED BANK LTD-TFC (10-08-04)**</v>
          </cell>
          <cell r="D41" t="str">
            <v>Non-Traded</v>
          </cell>
          <cell r="E41">
            <v>94.75</v>
          </cell>
        </row>
        <row r="42">
          <cell r="C42" t="str">
            <v>UNITED BANK LTD-TFC (15-03-05)</v>
          </cell>
          <cell r="D42" t="str">
            <v>Non-Traded</v>
          </cell>
          <cell r="E42">
            <v>95.05</v>
          </cell>
        </row>
        <row r="43">
          <cell r="C43" t="str">
            <v>UNITED BANK LTD-TFC (08-09-06) ***</v>
          </cell>
          <cell r="D43" t="str">
            <v>Non-Traded</v>
          </cell>
          <cell r="E43">
            <v>99.409499999999994</v>
          </cell>
        </row>
        <row r="44">
          <cell r="C44" t="str">
            <v>UNITED BANK LTD-TFC (14-02-08)</v>
          </cell>
          <cell r="D44" t="str">
            <v>Traded</v>
          </cell>
          <cell r="E44">
            <v>99.781899999999993</v>
          </cell>
        </row>
        <row r="46">
          <cell r="C46" t="str">
            <v>ALLIED BANK LTD-TFC (06-12-06)</v>
          </cell>
          <cell r="D46" t="str">
            <v>Non-Traded</v>
          </cell>
          <cell r="E46">
            <v>100.58799999999999</v>
          </cell>
        </row>
        <row r="47">
          <cell r="C47" t="str">
            <v>ALLIED BANK LTD-TFC (28-08-09)</v>
          </cell>
          <cell r="D47" t="str">
            <v>Non-Traded</v>
          </cell>
          <cell r="E47">
            <v>95.560400000000001</v>
          </cell>
        </row>
        <row r="48">
          <cell r="C48" t="str">
            <v>ASKARI BANK LTD-TFC (04-02-05)</v>
          </cell>
          <cell r="D48" t="str">
            <v>Non-Traded</v>
          </cell>
          <cell r="E48">
            <v>99.983900000000006</v>
          </cell>
        </row>
        <row r="49">
          <cell r="C49" t="str">
            <v>ASKARI BANK LTD-TFC (31-10-05)</v>
          </cell>
          <cell r="D49" t="str">
            <v>Non-Traded</v>
          </cell>
          <cell r="E49">
            <v>99.893199999999993</v>
          </cell>
        </row>
        <row r="50">
          <cell r="C50" t="str">
            <v>ASKARI BANK LTD-TFC (18-11-09)***</v>
          </cell>
          <cell r="D50" t="str">
            <v>Non-Traded</v>
          </cell>
          <cell r="E50">
            <v>102.9808</v>
          </cell>
        </row>
        <row r="51">
          <cell r="C51" t="str">
            <v>ASKARI BANK LTD-TFC (23-12-11)</v>
          </cell>
          <cell r="D51" t="str">
            <v>Traded</v>
          </cell>
          <cell r="E51">
            <v>101</v>
          </cell>
        </row>
        <row r="52">
          <cell r="C52" t="str">
            <v>BANK ALFALAH LTD-TFC (23-11-04)</v>
          </cell>
          <cell r="D52" t="str">
            <v>Non-Traded</v>
          </cell>
          <cell r="E52">
            <v>100.10809999999999</v>
          </cell>
        </row>
        <row r="53">
          <cell r="C53" t="str">
            <v>BANK ALFALAH LTD-TFC (25-11-05)</v>
          </cell>
          <cell r="D53" t="str">
            <v>Non-Traded</v>
          </cell>
          <cell r="E53">
            <v>99.925200000000004</v>
          </cell>
        </row>
        <row r="54">
          <cell r="C54" t="str">
            <v>BANK ALFALAH LTD-TFC (02-12-09) - Fixed</v>
          </cell>
          <cell r="D54" t="str">
            <v>Traded</v>
          </cell>
          <cell r="E54">
            <v>104.3261</v>
          </cell>
        </row>
        <row r="55">
          <cell r="C55" t="str">
            <v>BANK ALFALAH LTD-TFC (02-12-09) - Floating***</v>
          </cell>
          <cell r="D55" t="str">
            <v>Non-Traded</v>
          </cell>
          <cell r="E55">
            <v>101.4004</v>
          </cell>
        </row>
        <row r="56">
          <cell r="C56" t="str">
            <v>ENGRO FERTILIZER LTD-SUKUK (06-09-07) ***</v>
          </cell>
          <cell r="D56" t="str">
            <v>Non-Traded</v>
          </cell>
          <cell r="E56">
            <v>101.4808</v>
          </cell>
        </row>
        <row r="57">
          <cell r="C57" t="str">
            <v>FAYSAL BANK LTD -TFC (10-02-05) (FORMERLY: RBS  - TFC (10-02-05)  )</v>
          </cell>
          <cell r="D57" t="str">
            <v>Non-Traded</v>
          </cell>
          <cell r="E57">
            <v>100.37430000000001</v>
          </cell>
        </row>
        <row r="58">
          <cell r="C58" t="str">
            <v>FAYSAL BANK LTD  (12-11-2007)</v>
          </cell>
          <cell r="D58" t="str">
            <v>Non-Traded</v>
          </cell>
          <cell r="E58">
            <v>99.698599999999999</v>
          </cell>
        </row>
        <row r="59">
          <cell r="C59" t="str">
            <v>FAYSAL BANK LTD  (27-12-2010) ***</v>
          </cell>
          <cell r="D59" t="str">
            <v>Non-Traded</v>
          </cell>
          <cell r="E59">
            <v>103.41930000000001</v>
          </cell>
        </row>
        <row r="61">
          <cell r="C61" t="str">
            <v>AL ABBAS SUGAR MILLS LTD-TFC (21-11-07)</v>
          </cell>
          <cell r="D61" t="str">
            <v>Non-Traded</v>
          </cell>
          <cell r="E61">
            <v>99.581000000000003</v>
          </cell>
        </row>
        <row r="62">
          <cell r="C62" t="str">
            <v>CENTURY PAPER &amp; BOARD MILLS LTD- SUKUK (25-09-07) ***</v>
          </cell>
          <cell r="D62" t="str">
            <v>Non-Traded</v>
          </cell>
          <cell r="E62">
            <v>98.641199999999998</v>
          </cell>
        </row>
        <row r="63">
          <cell r="C63" t="str">
            <v>FINANCIAL REC'BLES SEC'ZATION CO. LTD-TFC CLASS "A" </v>
          </cell>
          <cell r="D63" t="str">
            <v>Non-Traded</v>
          </cell>
          <cell r="E63">
            <v>99.759299999999996</v>
          </cell>
        </row>
        <row r="64">
          <cell r="E64" t="str">
            <v>Page 1 of 3</v>
          </cell>
        </row>
        <row r="71">
          <cell r="C71" t="str">
            <v>FINANCIAL REC'BLES SEC'ZATION CO. LTD-TFC CLASS "B"</v>
          </cell>
          <cell r="D71" t="str">
            <v>Non-Traded</v>
          </cell>
          <cell r="E71">
            <v>100.6215</v>
          </cell>
        </row>
        <row r="72">
          <cell r="C72" t="str">
            <v>JDW SUGAR MILLS LTD. TFC (23-06-08)</v>
          </cell>
          <cell r="D72" t="str">
            <v>Non-Traded</v>
          </cell>
          <cell r="E72">
            <v>98.937200000000004</v>
          </cell>
        </row>
        <row r="73">
          <cell r="C73" t="str">
            <v>NIB BANK LTD-TFC (05-03-08)</v>
          </cell>
          <cell r="D73" t="str">
            <v>Traded</v>
          </cell>
          <cell r="E73">
            <v>97.766900000000007</v>
          </cell>
        </row>
        <row r="74">
          <cell r="C74" t="str">
            <v>PAKISTAN MOBILE COMMUNICATION LTD-TFC (31-05-06)</v>
          </cell>
          <cell r="D74" t="str">
            <v>Non-Traded</v>
          </cell>
          <cell r="E74">
            <v>100.6769</v>
          </cell>
        </row>
        <row r="75">
          <cell r="C75" t="str">
            <v>PAKISTAN MOBILE COMMUNICATION LTD-TFC (28-10-08)</v>
          </cell>
          <cell r="D75" t="str">
            <v>Non-Traded</v>
          </cell>
          <cell r="E75">
            <v>98.344499999999996</v>
          </cell>
        </row>
        <row r="76">
          <cell r="C76" t="str">
            <v>SITARA CHEMICALS LTD - SUKUK - III (02-01-08)</v>
          </cell>
          <cell r="D76" t="str">
            <v>Non-Traded</v>
          </cell>
          <cell r="E76">
            <v>99.512699999999995</v>
          </cell>
        </row>
        <row r="77">
          <cell r="C77" t="str">
            <v>SONERI BANK LTD-TFC (05-05-05)</v>
          </cell>
          <cell r="D77" t="str">
            <v>Traded</v>
          </cell>
          <cell r="E77">
            <v>99.369100000000003</v>
          </cell>
        </row>
        <row r="79">
          <cell r="C79" t="str">
            <v>EDEN BUILDERS LTD.- SUKUK (08-09-08)</v>
          </cell>
          <cell r="D79" t="str">
            <v>Non-Traded</v>
          </cell>
          <cell r="E79">
            <v>99.117199999999997</v>
          </cell>
        </row>
        <row r="80">
          <cell r="C80" t="str">
            <v>HOUSE BUILDING FINANCE CORPORATION LTD - SUKUK (08-05-08)</v>
          </cell>
          <cell r="D80" t="str">
            <v>Non-Traded</v>
          </cell>
          <cell r="E80">
            <v>97.558199999999999</v>
          </cell>
        </row>
        <row r="81">
          <cell r="C81" t="str">
            <v>JDW SUGAR MILLS LTD. SUKUK (19-06-08)</v>
          </cell>
          <cell r="D81" t="str">
            <v>Non-Traded</v>
          </cell>
          <cell r="E81">
            <v>97.837800000000001</v>
          </cell>
        </row>
        <row r="82">
          <cell r="C82" t="str">
            <v>KASB SECURITIES LTD- TFC (27-06-07) - Amortization</v>
          </cell>
          <cell r="D82" t="str">
            <v>Non-Traded</v>
          </cell>
          <cell r="E82">
            <v>99.899799999999999</v>
          </cell>
        </row>
        <row r="83">
          <cell r="C83" t="str">
            <v>OPTIMUS LTD - TFC (10-10-07) ***</v>
          </cell>
          <cell r="D83" t="str">
            <v>Non-Traded</v>
          </cell>
          <cell r="E83">
            <v>86.818899999999999</v>
          </cell>
        </row>
        <row r="84">
          <cell r="C84" t="str">
            <v>SUMMIT BANK LTD - TFC (27-10-11)</v>
          </cell>
          <cell r="D84" t="str">
            <v>Non-Traded</v>
          </cell>
          <cell r="E84">
            <v>98.123500000000007</v>
          </cell>
        </row>
        <row r="86">
          <cell r="C86" t="str">
            <v>AVARI HOTELS-TFC (30-04-09)</v>
          </cell>
          <cell r="D86" t="str">
            <v>Non-Traded</v>
          </cell>
          <cell r="E86">
            <v>96.4816</v>
          </cell>
        </row>
        <row r="87">
          <cell r="C87" t="str">
            <v>SHAHMURAD SUGAR MILLS LTD-SUKUK (27-09-07)</v>
          </cell>
          <cell r="D87" t="str">
            <v>Non-Traded</v>
          </cell>
          <cell r="E87">
            <v>99.490300000000005</v>
          </cell>
        </row>
        <row r="89">
          <cell r="C89" t="str">
            <v>QUETTA TEXTILE MILLS LTD-SUKUK (26-09-08)</v>
          </cell>
          <cell r="D89" t="str">
            <v>Non-Traded</v>
          </cell>
          <cell r="E89">
            <v>92.695999999999998</v>
          </cell>
        </row>
        <row r="91">
          <cell r="C91" t="str">
            <v>WORLDCALL TELECOM LTD-TFC (07-10-08)</v>
          </cell>
          <cell r="D91" t="str">
            <v>Non-Traded</v>
          </cell>
          <cell r="E91">
            <v>86.998099999999994</v>
          </cell>
        </row>
        <row r="93">
          <cell r="C93" t="str">
            <v>----------------------N/A-----------------------------</v>
          </cell>
        </row>
        <row r="95">
          <cell r="C95" t="str">
            <v>TFCs and Sukuks</v>
          </cell>
          <cell r="D95" t="str">
            <v>Traded / Non-Traded</v>
          </cell>
          <cell r="E95" t="str">
            <v>Price</v>
          </cell>
        </row>
        <row r="96">
          <cell r="C96" t="str">
            <v>ALZAMIN LEASING CORPORATION LTD-TFC (05-09-07)</v>
          </cell>
          <cell r="D96" t="str">
            <v>Non-Traded</v>
          </cell>
          <cell r="E96">
            <v>75</v>
          </cell>
        </row>
        <row r="97">
          <cell r="C97" t="str">
            <v>BRR GUARDIAN MODARABA (07-07-08)</v>
          </cell>
          <cell r="D97" t="str">
            <v>Non-Traded</v>
          </cell>
          <cell r="E97">
            <v>75</v>
          </cell>
        </row>
        <row r="98">
          <cell r="C98" t="str">
            <v>EDEN HOUSING LTD.- SUKUK (31-12-07)</v>
          </cell>
          <cell r="D98" t="str">
            <v>Non-Traded</v>
          </cell>
          <cell r="E98">
            <v>71.143699999999995</v>
          </cell>
        </row>
        <row r="99">
          <cell r="C99" t="str">
            <v>ESCORTS INVESTMENT BANK LTD-TFC (15-03-07)</v>
          </cell>
          <cell r="D99" t="str">
            <v>Non-Traded</v>
          </cell>
          <cell r="E99">
            <v>73.735600000000005</v>
          </cell>
        </row>
        <row r="101">
          <cell r="C101" t="str">
            <v>TFCs and Sukuks</v>
          </cell>
          <cell r="D101" t="str">
            <v>Traded / Non-Traded</v>
          </cell>
          <cell r="E101" t="str">
            <v>Price</v>
          </cell>
        </row>
        <row r="102">
          <cell r="C102" t="str">
            <v>DAWOOD HERCULES-SUKUK (18-09-07)</v>
          </cell>
          <cell r="D102" t="str">
            <v>Non-Traded</v>
          </cell>
          <cell r="E102">
            <v>100.1948</v>
          </cell>
        </row>
        <row r="103">
          <cell r="C103" t="str">
            <v>SITARA ENERGY LTD-SUKUK (16-07-07) - Amortization</v>
          </cell>
          <cell r="D103" t="str">
            <v>Non-Traded</v>
          </cell>
          <cell r="E103">
            <v>99.728999999999999</v>
          </cell>
        </row>
        <row r="105">
          <cell r="C105" t="str">
            <v>TFCs and Sukuks</v>
          </cell>
          <cell r="D105" t="str">
            <v>Traded / Non-Traded</v>
          </cell>
          <cell r="E105" t="str">
            <v>Price</v>
          </cell>
        </row>
        <row r="106">
          <cell r="C106" t="str">
            <v>JAVEDAN CEMENT LTD-TFC (10-11-06)</v>
          </cell>
          <cell r="D106" t="str">
            <v>Non-Traded</v>
          </cell>
          <cell r="E106">
            <v>75</v>
          </cell>
        </row>
        <row r="107">
          <cell r="C107" t="str">
            <v>KOHAT CEMENT-SUKKUK (20-12-07)</v>
          </cell>
          <cell r="D107" t="str">
            <v>Non-Traded</v>
          </cell>
          <cell r="E107">
            <v>66.802400000000006</v>
          </cell>
        </row>
        <row r="108">
          <cell r="C108" t="str">
            <v>SECURITY LEASING CORPORATION LTD-PPTFC (28-03-06)</v>
          </cell>
          <cell r="D108" t="str">
            <v>Non-Traded</v>
          </cell>
          <cell r="E108">
            <v>70.328000000000003</v>
          </cell>
        </row>
        <row r="109">
          <cell r="C109" t="str">
            <v>SECURITY LEASING CORPORATION LTD-SUKKUK (01-06-07) - I</v>
          </cell>
          <cell r="D109" t="str">
            <v>Non-Traded</v>
          </cell>
          <cell r="E109">
            <v>70.682500000000005</v>
          </cell>
        </row>
        <row r="110">
          <cell r="C110" t="str">
            <v>SECURITY LEASING CORPORATION LTD-SUKKUK (19-09-07) - II</v>
          </cell>
          <cell r="D110" t="str">
            <v>Non-Traded</v>
          </cell>
          <cell r="E110">
            <v>70.682500000000005</v>
          </cell>
        </row>
        <row r="115">
          <cell r="C115" t="str">
            <v>MAPLE LEAF SUKUK-(31-03-10)</v>
          </cell>
          <cell r="D115" t="str">
            <v>Non-Traded</v>
          </cell>
          <cell r="E115">
            <v>70.405900000000003</v>
          </cell>
        </row>
        <row r="116">
          <cell r="C116" t="str">
            <v>AGRITECH LTD-TFC (30-11-07)</v>
          </cell>
          <cell r="D116" t="str">
            <v>Non-Traded</v>
          </cell>
          <cell r="E116" t="str">
            <v>94.2984</v>
          </cell>
        </row>
        <row r="117">
          <cell r="C117" t="str">
            <v>AGRITECH LTD-TFC (01-12-08)</v>
          </cell>
          <cell r="D117" t="str">
            <v>Non-Traded</v>
          </cell>
          <cell r="E117" t="str">
            <v>A/C to NPA</v>
          </cell>
        </row>
        <row r="118">
          <cell r="C118" t="str">
            <v>AL-ZAMIN LEASING MODARABA LTD-TFC (12-05-08)</v>
          </cell>
          <cell r="D118" t="str">
            <v>Non-Traded</v>
          </cell>
          <cell r="E118">
            <v>97.165899999999993</v>
          </cell>
        </row>
        <row r="119">
          <cell r="C119" t="str">
            <v>ARZOO TEXTILE MILLS LTD-SUKUK (15-04-08)</v>
          </cell>
          <cell r="D119" t="str">
            <v>Non-Traded</v>
          </cell>
          <cell r="E119" t="str">
            <v>A/C to NPA</v>
          </cell>
        </row>
        <row r="120">
          <cell r="C120" t="str">
            <v>AZGARD NINE LTD- TFC (20-09-05)</v>
          </cell>
          <cell r="D120" t="str">
            <v>Non-Traded</v>
          </cell>
          <cell r="E120" t="str">
            <v>96.7658</v>
          </cell>
        </row>
        <row r="121">
          <cell r="C121" t="str">
            <v>AZGARD NINE LTD- TFC (04-12-07) PP</v>
          </cell>
          <cell r="D121" t="str">
            <v>Non-Traded</v>
          </cell>
          <cell r="E121" t="str">
            <v>91.7607</v>
          </cell>
        </row>
        <row r="122">
          <cell r="C122" t="str">
            <v>BUNNY'S LTD. - TFC (30-11-08)</v>
          </cell>
          <cell r="D122" t="str">
            <v>Non-Traded</v>
          </cell>
          <cell r="E122" t="str">
            <v>A/C to NPA</v>
          </cell>
        </row>
        <row r="123">
          <cell r="C123" t="str">
            <v>DEWAN CEMENT LTD</v>
          </cell>
          <cell r="D123" t="str">
            <v>Non-Traded</v>
          </cell>
          <cell r="E123" t="str">
            <v>A/C to NPA</v>
          </cell>
        </row>
        <row r="124">
          <cell r="C124" t="str">
            <v>EDEN HOUSING LTD.- SUKUK (31-12-07)</v>
          </cell>
          <cell r="D124" t="str">
            <v>Non-Traded</v>
          </cell>
          <cell r="E124" t="str">
            <v>92.6441</v>
          </cell>
        </row>
        <row r="125">
          <cell r="C125" t="str">
            <v>EDEN HOUSING LTD.- SUKUK (31-03-08)</v>
          </cell>
          <cell r="D125" t="str">
            <v>Non-Traded</v>
          </cell>
          <cell r="E125" t="str">
            <v>A/C to NPA</v>
          </cell>
        </row>
        <row r="126">
          <cell r="C126" t="str">
            <v>GHARIBWAL CEMENT-TFC (18-01-08)</v>
          </cell>
          <cell r="D126" t="str">
            <v>Non-Traded</v>
          </cell>
          <cell r="E126" t="str">
            <v>A/C to NPA</v>
          </cell>
        </row>
        <row r="127">
          <cell r="C127" t="str">
            <v>NEW ALLIED ELECTRONIC (15-05-07)</v>
          </cell>
          <cell r="D127" t="str">
            <v>Non-Traded</v>
          </cell>
          <cell r="E127" t="str">
            <v>A/C to NPA</v>
          </cell>
        </row>
        <row r="128">
          <cell r="C128" t="str">
            <v>NEW ALLIED ELECTRONIC - SUKUK (27-07-07)</v>
          </cell>
          <cell r="D128" t="str">
            <v>Non-Traded</v>
          </cell>
          <cell r="E128" t="str">
            <v>A/C to NPA</v>
          </cell>
        </row>
        <row r="129">
          <cell r="C129" t="str">
            <v>NEW ALLIED ELECTRONIC - SUKUK (03-12-07)</v>
          </cell>
          <cell r="D129" t="str">
            <v>Non-Traded</v>
          </cell>
          <cell r="E129" t="str">
            <v>A/C to NPA</v>
          </cell>
        </row>
        <row r="130">
          <cell r="C130" t="str">
            <v>PAK HY-OILS LTD-TFC (31-12-08)</v>
          </cell>
          <cell r="D130" t="str">
            <v>Non-Traded</v>
          </cell>
          <cell r="E130" t="str">
            <v>A/C to NPA</v>
          </cell>
        </row>
        <row r="131">
          <cell r="C131" t="str">
            <v>SECURITY LEASING CORPORATION LTD-PPTFC (28-03-06)</v>
          </cell>
          <cell r="D131" t="str">
            <v>Non-Traded</v>
          </cell>
          <cell r="E131" t="str">
            <v>A/C to NPA</v>
          </cell>
        </row>
        <row r="132">
          <cell r="C132" t="str">
            <v>SHAKARGANJ MILLS LTD-TFC (22-09-08)</v>
          </cell>
          <cell r="D132" t="str">
            <v>Non-Traded</v>
          </cell>
          <cell r="E132" t="str">
            <v>A/C to NPA</v>
          </cell>
        </row>
        <row r="133">
          <cell r="C133" t="str">
            <v>SITARA PEROXIDE LTD-SUK (19-08-08)</v>
          </cell>
          <cell r="D133" t="str">
            <v>Non-Traded</v>
          </cell>
          <cell r="E133" t="str">
            <v>A/C to NPA</v>
          </cell>
        </row>
        <row r="134">
          <cell r="C134" t="str">
            <v>THREE STAR HOSIERY SUKUK (25-06-08)</v>
          </cell>
          <cell r="D134" t="str">
            <v>Non-Traded</v>
          </cell>
          <cell r="E134" t="str">
            <v>A/C to NPA</v>
          </cell>
        </row>
        <row r="135">
          <cell r="C135" t="str">
            <v>PACE (PAKISTAN) LTD-TFC (15-02-08)**</v>
          </cell>
          <cell r="D135" t="str">
            <v>Non-Traded</v>
          </cell>
          <cell r="E135" t="str">
            <v>67.2511</v>
          </cell>
        </row>
        <row r="136">
          <cell r="C136" t="str">
            <v>TELECARD LTD-TFC (27-05-05)</v>
          </cell>
          <cell r="D136" t="str">
            <v>Non-Traded</v>
          </cell>
          <cell r="E136" t="str">
            <v>75.0000</v>
          </cell>
        </row>
        <row r="137">
          <cell r="C137" t="str">
            <v>MAPLE LEAF SUKUK-(03-12-07)</v>
          </cell>
          <cell r="D137" t="str">
            <v>Non-Traded</v>
          </cell>
          <cell r="E137">
            <v>62.714500000000001</v>
          </cell>
        </row>
      </sheetData>
      <sheetData sheetId="2"/>
      <sheetData sheetId="3"/>
      <sheetData sheetId="4"/>
      <sheetData sheetId="5"/>
      <sheetData sheetId="6"/>
      <sheetData sheetId="7"/>
      <sheetData sheetId="8" refreshError="1"/>
      <sheetData sheetId="9"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Code"/>
      <sheetName val="A-C CODE &amp; NAM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Sheet3"/>
      <sheetName val="Stat. Changes Equity"/>
      <sheetName val="E"/>
      <sheetName val="Notes 7 - 23"/>
      <sheetName val="NED09-10 SW"/>
      <sheetName val="Notes__2_1"/>
      <sheetName val="P&amp;L_Commentary"/>
      <sheetName val="Non-Statistical_Sampling1"/>
      <sheetName val="Lead"/>
      <sheetName val="Institutions List"/>
      <sheetName val="SOURCE"/>
      <sheetName val="UK"/>
      <sheetName val="New Employee"/>
      <sheetName val="Support"/>
      <sheetName val="revenue-fire-marine-motor"/>
      <sheetName val="navlun_cetveli"/>
      <sheetName val="INIT"/>
      <sheetName val="RiskSim Summary 1"/>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P&amp; L"/>
      <sheetName val="Non-Statistical Sampling Master"/>
      <sheetName val="Two Step Revenue Testing Master"/>
      <sheetName val="Global Data"/>
      <sheetName val="Sheet4"/>
      <sheetName val="BSN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
      <sheetName val="BS Position"/>
      <sheetName val="IMEX PE CONTG (2)"/>
      <sheetName val="DOWNLOAD"/>
      <sheetName val="DATABASE"/>
      <sheetName val="CMIS Data"/>
      <sheetName val="MTHLY_ADV_BRO"/>
      <sheetName val="MTHLY_SEC_PLEDGE"/>
      <sheetName val="New ECIB"/>
      <sheetName val="RIWAC"/>
      <sheetName val="Cancelled CMIS"/>
      <sheetName val="CMIS Upload File"/>
      <sheetName val="Sheet3"/>
      <sheetName val="On BS Data Gathering"/>
      <sheetName val="OBS Data Gathering CCF 20%"/>
      <sheetName val="OBS Data Gathering CCF 100%"/>
      <sheetName val="Sheet2"/>
      <sheetName val="Basel ONBS"/>
      <sheetName val="Basel OFFBS"/>
      <sheetName val="Cancelled e-CIB"/>
      <sheetName val="CAPITAL FINANCING - QTRLY"/>
      <sheetName val="SECTORIAL (QTRLY)"/>
      <sheetName val="TEXTILE VISION (QTRLY)"/>
      <sheetName val="A"/>
      <sheetName val="Dochody"/>
      <sheetName val="P_p_d"/>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heet4"/>
      <sheetName val="PKRV "/>
      <sheetName val="DATABASE"/>
      <sheetName val="A"/>
      <sheetName val="Notes1-5"/>
      <sheetName val="grupa_8"/>
      <sheetName val="PKRV_"/>
      <sheetName val="Brokers"/>
      <sheetName val="OS_Purchase"/>
      <sheetName val="Purchase"/>
      <sheetName val="Sale"/>
      <sheetName val="Symbol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Microshot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BS_OVS"/>
      <sheetName val="Macro1"/>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Value In Use - Trea"/>
      <sheetName val="Currency"/>
      <sheetName val="DropDow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Toyota PL ckd"/>
      <sheetName val="TOTAL P&amp;L"/>
      <sheetName val="Input"/>
      <sheetName val="Invetory level"/>
      <sheetName val="EMOF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s>
    <sheetDataSet>
      <sheetData sheetId="0"/>
      <sheetData sheetId="1">
        <row r="1">
          <cell r="A1" t="str">
            <v>RECON</v>
          </cell>
          <cell r="B1">
            <v>0</v>
          </cell>
          <cell r="C1">
            <v>0</v>
          </cell>
          <cell r="D1">
            <v>0</v>
          </cell>
          <cell r="E1">
            <v>0</v>
          </cell>
          <cell r="F1">
            <v>0</v>
          </cell>
          <cell r="G1">
            <v>0</v>
          </cell>
          <cell r="H1">
            <v>0</v>
          </cell>
          <cell r="I1">
            <v>0</v>
          </cell>
          <cell r="J1">
            <v>0</v>
          </cell>
          <cell r="K1">
            <v>0</v>
          </cell>
          <cell r="L1">
            <v>0</v>
          </cell>
        </row>
        <row r="2">
          <cell r="A2" t="str">
            <v>SCRIP</v>
          </cell>
          <cell r="B2" t="str">
            <v>CURRENT BALANCE</v>
          </cell>
          <cell r="E2" t="str">
            <v>TRANSACTION OF THE PERIOD</v>
          </cell>
          <cell r="I2" t="str">
            <v>TRANSACTION OF THE PERIOD</v>
          </cell>
          <cell r="K2" t="str">
            <v>OPENING BALANCE</v>
          </cell>
        </row>
        <row r="3">
          <cell r="E3" t="str">
            <v>TOTAL SELLING</v>
          </cell>
          <cell r="I3" t="str">
            <v>TOTAL PURCHASING</v>
          </cell>
          <cell r="K3" t="str">
            <v>AS AT 01 JULY 2011</v>
          </cell>
        </row>
        <row r="4">
          <cell r="B4" t="str">
            <v>NO OF SHARES</v>
          </cell>
          <cell r="C4" t="str">
            <v>AMOUNT</v>
          </cell>
          <cell r="D4" t="str">
            <v>PER UNIT</v>
          </cell>
          <cell r="E4" t="str">
            <v>NO OF SHARES</v>
          </cell>
          <cell r="F4" t="str">
            <v>AMOUNT - BV</v>
          </cell>
          <cell r="G4" t="str">
            <v>SALE VALU - SV</v>
          </cell>
          <cell r="H4" t="str">
            <v>GAIN - TG</v>
          </cell>
          <cell r="I4" t="str">
            <v>NO OF SHARES</v>
          </cell>
          <cell r="J4" t="str">
            <v>AMOUNT - BV</v>
          </cell>
          <cell r="K4" t="str">
            <v>NO OF SHARES</v>
          </cell>
          <cell r="L4" t="str">
            <v>AMOUNT</v>
          </cell>
        </row>
        <row r="5">
          <cell r="A5" t="str">
            <v>AACIL</v>
          </cell>
          <cell r="B5">
            <v>0</v>
          </cell>
          <cell r="C5">
            <v>0</v>
          </cell>
          <cell r="D5">
            <v>0</v>
          </cell>
          <cell r="E5">
            <v>0</v>
          </cell>
          <cell r="F5">
            <v>0</v>
          </cell>
          <cell r="G5">
            <v>0</v>
          </cell>
          <cell r="H5">
            <v>0</v>
          </cell>
          <cell r="I5">
            <v>0</v>
          </cell>
          <cell r="J5">
            <v>0</v>
          </cell>
          <cell r="K5">
            <v>0</v>
          </cell>
          <cell r="L5">
            <v>0</v>
          </cell>
        </row>
        <row r="6">
          <cell r="A6" t="str">
            <v>ABL</v>
          </cell>
          <cell r="B6">
            <v>0</v>
          </cell>
          <cell r="C6">
            <v>0</v>
          </cell>
          <cell r="D6">
            <v>0</v>
          </cell>
          <cell r="E6">
            <v>0</v>
          </cell>
          <cell r="F6">
            <v>0</v>
          </cell>
          <cell r="G6">
            <v>0</v>
          </cell>
          <cell r="H6">
            <v>0</v>
          </cell>
          <cell r="I6">
            <v>0</v>
          </cell>
          <cell r="J6">
            <v>0</v>
          </cell>
          <cell r="K6">
            <v>0</v>
          </cell>
          <cell r="L6">
            <v>0</v>
          </cell>
        </row>
        <row r="7">
          <cell r="A7" t="str">
            <v>ACPL</v>
          </cell>
          <cell r="B7">
            <v>0</v>
          </cell>
          <cell r="C7">
            <v>0</v>
          </cell>
          <cell r="D7">
            <v>0</v>
          </cell>
          <cell r="E7">
            <v>0</v>
          </cell>
          <cell r="F7">
            <v>0</v>
          </cell>
          <cell r="G7">
            <v>0</v>
          </cell>
          <cell r="H7">
            <v>0</v>
          </cell>
          <cell r="I7">
            <v>0</v>
          </cell>
          <cell r="J7">
            <v>0</v>
          </cell>
          <cell r="K7">
            <v>0</v>
          </cell>
          <cell r="L7">
            <v>0</v>
          </cell>
        </row>
        <row r="8">
          <cell r="A8" t="str">
            <v>AHBL</v>
          </cell>
          <cell r="B8">
            <v>0</v>
          </cell>
          <cell r="C8">
            <v>0</v>
          </cell>
          <cell r="D8">
            <v>0</v>
          </cell>
          <cell r="E8">
            <v>0</v>
          </cell>
          <cell r="F8">
            <v>0</v>
          </cell>
          <cell r="G8">
            <v>0</v>
          </cell>
          <cell r="H8">
            <v>0</v>
          </cell>
          <cell r="I8">
            <v>0</v>
          </cell>
          <cell r="J8">
            <v>0</v>
          </cell>
          <cell r="K8">
            <v>0</v>
          </cell>
          <cell r="L8">
            <v>0</v>
          </cell>
        </row>
        <row r="9">
          <cell r="A9" t="str">
            <v>AHL</v>
          </cell>
          <cell r="B9">
            <v>0</v>
          </cell>
          <cell r="C9">
            <v>0</v>
          </cell>
          <cell r="D9">
            <v>0</v>
          </cell>
          <cell r="E9">
            <v>0</v>
          </cell>
          <cell r="F9">
            <v>0</v>
          </cell>
          <cell r="G9">
            <v>0</v>
          </cell>
          <cell r="H9">
            <v>0</v>
          </cell>
          <cell r="I9">
            <v>0</v>
          </cell>
          <cell r="J9">
            <v>0</v>
          </cell>
          <cell r="K9">
            <v>0</v>
          </cell>
          <cell r="L9">
            <v>0</v>
          </cell>
        </row>
        <row r="10">
          <cell r="A10" t="str">
            <v>AHSL</v>
          </cell>
          <cell r="B10">
            <v>0</v>
          </cell>
          <cell r="C10">
            <v>0</v>
          </cell>
          <cell r="D10">
            <v>0</v>
          </cell>
          <cell r="E10">
            <v>0</v>
          </cell>
          <cell r="F10">
            <v>0</v>
          </cell>
          <cell r="G10">
            <v>0</v>
          </cell>
          <cell r="H10">
            <v>0</v>
          </cell>
          <cell r="I10">
            <v>0</v>
          </cell>
          <cell r="J10">
            <v>0</v>
          </cell>
          <cell r="K10">
            <v>0</v>
          </cell>
          <cell r="L10">
            <v>0</v>
          </cell>
        </row>
        <row r="11">
          <cell r="A11" t="str">
            <v>AICL</v>
          </cell>
          <cell r="B11">
            <v>0</v>
          </cell>
          <cell r="C11">
            <v>0</v>
          </cell>
          <cell r="D11">
            <v>0</v>
          </cell>
          <cell r="E11">
            <v>0</v>
          </cell>
          <cell r="F11">
            <v>0</v>
          </cell>
          <cell r="G11">
            <v>0</v>
          </cell>
          <cell r="H11">
            <v>0</v>
          </cell>
          <cell r="I11">
            <v>0</v>
          </cell>
          <cell r="J11">
            <v>0</v>
          </cell>
          <cell r="K11">
            <v>0</v>
          </cell>
          <cell r="L11">
            <v>0</v>
          </cell>
        </row>
        <row r="12">
          <cell r="A12" t="str">
            <v>AKBL</v>
          </cell>
          <cell r="B12">
            <v>0</v>
          </cell>
          <cell r="C12">
            <v>0</v>
          </cell>
          <cell r="D12">
            <v>0</v>
          </cell>
          <cell r="E12">
            <v>0</v>
          </cell>
          <cell r="F12">
            <v>0</v>
          </cell>
          <cell r="G12">
            <v>0</v>
          </cell>
          <cell r="H12">
            <v>0</v>
          </cell>
          <cell r="I12">
            <v>0</v>
          </cell>
          <cell r="J12">
            <v>0</v>
          </cell>
          <cell r="K12">
            <v>0</v>
          </cell>
          <cell r="L12">
            <v>0</v>
          </cell>
        </row>
        <row r="13">
          <cell r="A13" t="str">
            <v>ANL</v>
          </cell>
          <cell r="B13">
            <v>0</v>
          </cell>
          <cell r="C13">
            <v>0</v>
          </cell>
          <cell r="D13">
            <v>0</v>
          </cell>
          <cell r="E13">
            <v>0</v>
          </cell>
          <cell r="F13">
            <v>0</v>
          </cell>
          <cell r="G13">
            <v>0</v>
          </cell>
          <cell r="H13">
            <v>0</v>
          </cell>
          <cell r="I13">
            <v>0</v>
          </cell>
          <cell r="J13">
            <v>0</v>
          </cell>
          <cell r="K13">
            <v>0</v>
          </cell>
          <cell r="L13">
            <v>0</v>
          </cell>
        </row>
        <row r="14">
          <cell r="A14" t="str">
            <v>APL</v>
          </cell>
          <cell r="B14">
            <v>0</v>
          </cell>
          <cell r="C14">
            <v>0</v>
          </cell>
          <cell r="D14">
            <v>0</v>
          </cell>
          <cell r="E14">
            <v>0</v>
          </cell>
          <cell r="F14">
            <v>0</v>
          </cell>
          <cell r="G14">
            <v>0</v>
          </cell>
          <cell r="H14">
            <v>0</v>
          </cell>
          <cell r="I14">
            <v>0</v>
          </cell>
          <cell r="J14">
            <v>0</v>
          </cell>
          <cell r="K14">
            <v>0</v>
          </cell>
          <cell r="L14">
            <v>0</v>
          </cell>
        </row>
        <row r="15">
          <cell r="A15" t="str">
            <v>ATRL</v>
          </cell>
          <cell r="B15">
            <v>0</v>
          </cell>
          <cell r="C15">
            <v>0</v>
          </cell>
          <cell r="D15">
            <v>0</v>
          </cell>
          <cell r="E15">
            <v>0</v>
          </cell>
          <cell r="F15">
            <v>0</v>
          </cell>
          <cell r="G15">
            <v>0</v>
          </cell>
          <cell r="H15">
            <v>0</v>
          </cell>
          <cell r="I15">
            <v>0</v>
          </cell>
          <cell r="J15">
            <v>0</v>
          </cell>
          <cell r="K15">
            <v>0</v>
          </cell>
          <cell r="L15">
            <v>0</v>
          </cell>
        </row>
        <row r="16">
          <cell r="A16" t="str">
            <v>BAFL</v>
          </cell>
          <cell r="B16">
            <v>0</v>
          </cell>
          <cell r="C16">
            <v>0</v>
          </cell>
          <cell r="D16">
            <v>0</v>
          </cell>
          <cell r="E16">
            <v>0</v>
          </cell>
          <cell r="F16">
            <v>0</v>
          </cell>
          <cell r="G16">
            <v>0</v>
          </cell>
          <cell r="H16">
            <v>0</v>
          </cell>
          <cell r="I16">
            <v>0</v>
          </cell>
          <cell r="J16">
            <v>0</v>
          </cell>
          <cell r="K16">
            <v>0</v>
          </cell>
          <cell r="L16">
            <v>0</v>
          </cell>
        </row>
        <row r="17">
          <cell r="A17" t="str">
            <v>BAHL</v>
          </cell>
          <cell r="B17">
            <v>0</v>
          </cell>
          <cell r="C17">
            <v>0</v>
          </cell>
          <cell r="D17">
            <v>0</v>
          </cell>
          <cell r="E17">
            <v>0</v>
          </cell>
          <cell r="F17">
            <v>0</v>
          </cell>
          <cell r="G17">
            <v>0</v>
          </cell>
          <cell r="H17">
            <v>0</v>
          </cell>
          <cell r="I17">
            <v>0</v>
          </cell>
          <cell r="J17">
            <v>0</v>
          </cell>
          <cell r="K17">
            <v>0</v>
          </cell>
          <cell r="L17">
            <v>0</v>
          </cell>
        </row>
        <row r="18">
          <cell r="A18" t="str">
            <v>BIPL</v>
          </cell>
          <cell r="B18">
            <v>0</v>
          </cell>
          <cell r="C18">
            <v>0</v>
          </cell>
          <cell r="D18">
            <v>0</v>
          </cell>
          <cell r="E18">
            <v>0</v>
          </cell>
          <cell r="F18">
            <v>0</v>
          </cell>
          <cell r="G18">
            <v>0</v>
          </cell>
          <cell r="H18">
            <v>0</v>
          </cell>
          <cell r="I18">
            <v>0</v>
          </cell>
          <cell r="J18">
            <v>0</v>
          </cell>
          <cell r="K18">
            <v>0</v>
          </cell>
          <cell r="L18">
            <v>0</v>
          </cell>
        </row>
        <row r="19">
          <cell r="A19" t="str">
            <v>BOC</v>
          </cell>
          <cell r="B19">
            <v>0</v>
          </cell>
          <cell r="C19">
            <v>0</v>
          </cell>
          <cell r="D19">
            <v>0</v>
          </cell>
          <cell r="E19">
            <v>0</v>
          </cell>
          <cell r="F19">
            <v>0</v>
          </cell>
          <cell r="G19">
            <v>0</v>
          </cell>
          <cell r="H19">
            <v>0</v>
          </cell>
          <cell r="I19">
            <v>0</v>
          </cell>
          <cell r="J19">
            <v>0</v>
          </cell>
          <cell r="K19">
            <v>0</v>
          </cell>
          <cell r="L19">
            <v>0</v>
          </cell>
        </row>
        <row r="20">
          <cell r="A20" t="str">
            <v>BOP</v>
          </cell>
          <cell r="B20">
            <v>0</v>
          </cell>
          <cell r="C20">
            <v>0</v>
          </cell>
          <cell r="D20">
            <v>0</v>
          </cell>
          <cell r="E20">
            <v>0</v>
          </cell>
          <cell r="F20">
            <v>0</v>
          </cell>
          <cell r="G20">
            <v>0</v>
          </cell>
          <cell r="H20">
            <v>0</v>
          </cell>
          <cell r="I20">
            <v>0</v>
          </cell>
          <cell r="J20">
            <v>0</v>
          </cell>
          <cell r="K20">
            <v>0</v>
          </cell>
          <cell r="L20">
            <v>0</v>
          </cell>
        </row>
        <row r="21">
          <cell r="A21" t="str">
            <v>BYCO</v>
          </cell>
          <cell r="B21">
            <v>0</v>
          </cell>
          <cell r="C21">
            <v>0</v>
          </cell>
          <cell r="D21">
            <v>0</v>
          </cell>
          <cell r="E21">
            <v>0</v>
          </cell>
          <cell r="F21">
            <v>0</v>
          </cell>
          <cell r="G21">
            <v>0</v>
          </cell>
          <cell r="H21">
            <v>0</v>
          </cell>
          <cell r="I21">
            <v>0</v>
          </cell>
          <cell r="J21">
            <v>0</v>
          </cell>
          <cell r="K21">
            <v>0</v>
          </cell>
          <cell r="L21">
            <v>0</v>
          </cell>
        </row>
        <row r="22">
          <cell r="A22" t="str">
            <v>CSAP</v>
          </cell>
          <cell r="B22">
            <v>0</v>
          </cell>
          <cell r="C22">
            <v>0</v>
          </cell>
          <cell r="D22">
            <v>0</v>
          </cell>
          <cell r="E22">
            <v>0</v>
          </cell>
          <cell r="F22">
            <v>0</v>
          </cell>
          <cell r="G22">
            <v>0</v>
          </cell>
          <cell r="H22">
            <v>0</v>
          </cell>
          <cell r="I22">
            <v>0</v>
          </cell>
          <cell r="J22">
            <v>0</v>
          </cell>
          <cell r="K22">
            <v>0</v>
          </cell>
          <cell r="L22">
            <v>0</v>
          </cell>
        </row>
        <row r="23">
          <cell r="A23" t="str">
            <v>DCL</v>
          </cell>
          <cell r="B23">
            <v>0</v>
          </cell>
          <cell r="C23">
            <v>0</v>
          </cell>
          <cell r="D23">
            <v>0</v>
          </cell>
          <cell r="E23">
            <v>0</v>
          </cell>
          <cell r="F23">
            <v>0</v>
          </cell>
          <cell r="G23">
            <v>0</v>
          </cell>
          <cell r="H23">
            <v>0</v>
          </cell>
          <cell r="I23">
            <v>0</v>
          </cell>
          <cell r="J23">
            <v>0</v>
          </cell>
          <cell r="K23">
            <v>0</v>
          </cell>
          <cell r="L23">
            <v>0</v>
          </cell>
        </row>
        <row r="24">
          <cell r="A24" t="str">
            <v>DGKC</v>
          </cell>
          <cell r="B24">
            <v>0</v>
          </cell>
          <cell r="C24">
            <v>0</v>
          </cell>
          <cell r="D24">
            <v>0</v>
          </cell>
          <cell r="E24">
            <v>0</v>
          </cell>
          <cell r="F24">
            <v>0</v>
          </cell>
          <cell r="G24">
            <v>0</v>
          </cell>
          <cell r="H24">
            <v>0</v>
          </cell>
          <cell r="I24">
            <v>0</v>
          </cell>
          <cell r="J24">
            <v>0</v>
          </cell>
          <cell r="K24">
            <v>0</v>
          </cell>
          <cell r="L24">
            <v>0</v>
          </cell>
        </row>
        <row r="25">
          <cell r="A25" t="str">
            <v>DLL</v>
          </cell>
          <cell r="B25">
            <v>0</v>
          </cell>
          <cell r="C25">
            <v>0</v>
          </cell>
          <cell r="D25">
            <v>0</v>
          </cell>
          <cell r="E25">
            <v>0</v>
          </cell>
          <cell r="F25">
            <v>0</v>
          </cell>
          <cell r="G25">
            <v>0</v>
          </cell>
          <cell r="H25">
            <v>0</v>
          </cell>
          <cell r="I25">
            <v>0</v>
          </cell>
          <cell r="J25">
            <v>0</v>
          </cell>
          <cell r="K25">
            <v>0</v>
          </cell>
          <cell r="L25">
            <v>0</v>
          </cell>
        </row>
        <row r="26">
          <cell r="A26" t="str">
            <v>DOL</v>
          </cell>
          <cell r="B26">
            <v>0</v>
          </cell>
          <cell r="C26">
            <v>0</v>
          </cell>
          <cell r="D26">
            <v>0</v>
          </cell>
          <cell r="E26">
            <v>0</v>
          </cell>
          <cell r="F26">
            <v>0</v>
          </cell>
          <cell r="G26">
            <v>0</v>
          </cell>
          <cell r="H26">
            <v>0</v>
          </cell>
          <cell r="I26">
            <v>0</v>
          </cell>
          <cell r="J26">
            <v>0</v>
          </cell>
          <cell r="K26">
            <v>0</v>
          </cell>
          <cell r="L26">
            <v>0</v>
          </cell>
        </row>
        <row r="27">
          <cell r="A27" t="str">
            <v>DSFL</v>
          </cell>
          <cell r="B27">
            <v>0</v>
          </cell>
          <cell r="C27">
            <v>0</v>
          </cell>
          <cell r="D27">
            <v>0</v>
          </cell>
          <cell r="E27">
            <v>0</v>
          </cell>
          <cell r="F27">
            <v>0</v>
          </cell>
          <cell r="G27">
            <v>0</v>
          </cell>
          <cell r="H27">
            <v>0</v>
          </cell>
          <cell r="I27">
            <v>0</v>
          </cell>
          <cell r="J27">
            <v>0</v>
          </cell>
          <cell r="K27">
            <v>0</v>
          </cell>
          <cell r="L27">
            <v>0</v>
          </cell>
        </row>
        <row r="28">
          <cell r="A28" t="str">
            <v>DSIL</v>
          </cell>
          <cell r="B28">
            <v>0</v>
          </cell>
          <cell r="C28">
            <v>0</v>
          </cell>
          <cell r="D28">
            <v>0</v>
          </cell>
          <cell r="E28">
            <v>0</v>
          </cell>
          <cell r="F28">
            <v>0</v>
          </cell>
          <cell r="G28">
            <v>0</v>
          </cell>
          <cell r="H28">
            <v>0</v>
          </cell>
          <cell r="I28">
            <v>0</v>
          </cell>
          <cell r="J28">
            <v>0</v>
          </cell>
          <cell r="K28">
            <v>0</v>
          </cell>
          <cell r="L28">
            <v>0</v>
          </cell>
        </row>
        <row r="29">
          <cell r="A29" t="str">
            <v>DSL</v>
          </cell>
          <cell r="B29">
            <v>0</v>
          </cell>
          <cell r="C29">
            <v>0</v>
          </cell>
          <cell r="D29">
            <v>0</v>
          </cell>
          <cell r="E29">
            <v>0</v>
          </cell>
          <cell r="F29">
            <v>0</v>
          </cell>
          <cell r="G29">
            <v>0</v>
          </cell>
          <cell r="H29">
            <v>0</v>
          </cell>
          <cell r="I29">
            <v>0</v>
          </cell>
          <cell r="J29">
            <v>0</v>
          </cell>
          <cell r="K29">
            <v>0</v>
          </cell>
          <cell r="L29">
            <v>0</v>
          </cell>
        </row>
        <row r="30">
          <cell r="A30" t="str">
            <v>EFUG</v>
          </cell>
          <cell r="B30">
            <v>0</v>
          </cell>
          <cell r="C30">
            <v>0</v>
          </cell>
          <cell r="D30">
            <v>0</v>
          </cell>
          <cell r="E30">
            <v>0</v>
          </cell>
          <cell r="F30">
            <v>0</v>
          </cell>
          <cell r="G30">
            <v>0</v>
          </cell>
          <cell r="H30">
            <v>0</v>
          </cell>
          <cell r="I30">
            <v>0</v>
          </cell>
          <cell r="J30">
            <v>0</v>
          </cell>
          <cell r="K30">
            <v>0</v>
          </cell>
          <cell r="L30">
            <v>0</v>
          </cell>
        </row>
        <row r="31">
          <cell r="A31" t="str">
            <v>ENGRO</v>
          </cell>
          <cell r="B31">
            <v>0</v>
          </cell>
          <cell r="C31">
            <v>0</v>
          </cell>
          <cell r="D31">
            <v>0</v>
          </cell>
          <cell r="E31">
            <v>0</v>
          </cell>
          <cell r="F31">
            <v>0</v>
          </cell>
          <cell r="G31">
            <v>0</v>
          </cell>
          <cell r="H31">
            <v>0</v>
          </cell>
          <cell r="I31">
            <v>0</v>
          </cell>
          <cell r="J31">
            <v>0</v>
          </cell>
          <cell r="K31">
            <v>0</v>
          </cell>
          <cell r="L31">
            <v>0</v>
          </cell>
        </row>
        <row r="32">
          <cell r="A32" t="str">
            <v>ETNL</v>
          </cell>
          <cell r="B32">
            <v>0</v>
          </cell>
          <cell r="C32">
            <v>0</v>
          </cell>
          <cell r="D32">
            <v>0</v>
          </cell>
          <cell r="E32">
            <v>0</v>
          </cell>
          <cell r="F32">
            <v>0</v>
          </cell>
          <cell r="G32">
            <v>0</v>
          </cell>
          <cell r="H32">
            <v>0</v>
          </cell>
          <cell r="I32">
            <v>0</v>
          </cell>
          <cell r="J32">
            <v>0</v>
          </cell>
          <cell r="K32">
            <v>0</v>
          </cell>
          <cell r="L32">
            <v>0</v>
          </cell>
        </row>
        <row r="33">
          <cell r="A33" t="str">
            <v>FABL</v>
          </cell>
          <cell r="B33">
            <v>0</v>
          </cell>
          <cell r="C33">
            <v>0</v>
          </cell>
          <cell r="D33">
            <v>0</v>
          </cell>
          <cell r="E33">
            <v>0</v>
          </cell>
          <cell r="F33">
            <v>0</v>
          </cell>
          <cell r="G33">
            <v>0</v>
          </cell>
          <cell r="H33">
            <v>0</v>
          </cell>
          <cell r="I33">
            <v>0</v>
          </cell>
          <cell r="J33">
            <v>0</v>
          </cell>
          <cell r="K33">
            <v>0</v>
          </cell>
          <cell r="L33">
            <v>0</v>
          </cell>
        </row>
        <row r="34">
          <cell r="A34" t="str">
            <v>FCCL</v>
          </cell>
          <cell r="B34">
            <v>0</v>
          </cell>
          <cell r="C34">
            <v>0</v>
          </cell>
          <cell r="D34">
            <v>0</v>
          </cell>
          <cell r="E34">
            <v>0</v>
          </cell>
          <cell r="F34">
            <v>0</v>
          </cell>
          <cell r="G34">
            <v>0</v>
          </cell>
          <cell r="H34">
            <v>0</v>
          </cell>
          <cell r="I34">
            <v>0</v>
          </cell>
          <cell r="J34">
            <v>0</v>
          </cell>
          <cell r="K34">
            <v>0</v>
          </cell>
          <cell r="L34">
            <v>0</v>
          </cell>
        </row>
        <row r="35">
          <cell r="A35" t="str">
            <v>FFBL</v>
          </cell>
          <cell r="B35">
            <v>0</v>
          </cell>
          <cell r="C35">
            <v>0</v>
          </cell>
          <cell r="D35">
            <v>0</v>
          </cell>
          <cell r="E35">
            <v>0</v>
          </cell>
          <cell r="F35">
            <v>0</v>
          </cell>
          <cell r="G35">
            <v>0</v>
          </cell>
          <cell r="H35">
            <v>0</v>
          </cell>
          <cell r="I35">
            <v>0</v>
          </cell>
          <cell r="J35">
            <v>0</v>
          </cell>
          <cell r="K35">
            <v>0</v>
          </cell>
          <cell r="L35">
            <v>0</v>
          </cell>
        </row>
        <row r="36">
          <cell r="A36" t="str">
            <v>FFC</v>
          </cell>
          <cell r="B36">
            <v>0</v>
          </cell>
          <cell r="C36">
            <v>0</v>
          </cell>
          <cell r="D36">
            <v>0</v>
          </cell>
          <cell r="E36">
            <v>0</v>
          </cell>
          <cell r="F36">
            <v>0</v>
          </cell>
          <cell r="G36">
            <v>0</v>
          </cell>
          <cell r="H36">
            <v>0</v>
          </cell>
          <cell r="I36">
            <v>0</v>
          </cell>
          <cell r="J36">
            <v>0</v>
          </cell>
          <cell r="K36">
            <v>0</v>
          </cell>
          <cell r="L36">
            <v>0</v>
          </cell>
        </row>
        <row r="37">
          <cell r="A37" t="str">
            <v>FNEL</v>
          </cell>
          <cell r="B37">
            <v>0</v>
          </cell>
          <cell r="C37">
            <v>0</v>
          </cell>
          <cell r="D37">
            <v>0</v>
          </cell>
          <cell r="E37">
            <v>0</v>
          </cell>
          <cell r="F37">
            <v>0</v>
          </cell>
          <cell r="G37">
            <v>0</v>
          </cell>
          <cell r="H37">
            <v>0</v>
          </cell>
          <cell r="I37">
            <v>0</v>
          </cell>
          <cell r="J37">
            <v>0</v>
          </cell>
          <cell r="K37">
            <v>0</v>
          </cell>
          <cell r="L37">
            <v>0</v>
          </cell>
        </row>
        <row r="38">
          <cell r="A38" t="str">
            <v>HBL</v>
          </cell>
          <cell r="B38">
            <v>0</v>
          </cell>
          <cell r="C38">
            <v>0</v>
          </cell>
          <cell r="D38">
            <v>0</v>
          </cell>
          <cell r="E38">
            <v>0</v>
          </cell>
          <cell r="F38">
            <v>0</v>
          </cell>
          <cell r="G38">
            <v>0</v>
          </cell>
          <cell r="H38">
            <v>0</v>
          </cell>
          <cell r="I38">
            <v>0</v>
          </cell>
          <cell r="J38">
            <v>0</v>
          </cell>
          <cell r="K38">
            <v>0</v>
          </cell>
          <cell r="L38">
            <v>0</v>
          </cell>
        </row>
        <row r="39">
          <cell r="A39" t="str">
            <v>HCAR</v>
          </cell>
          <cell r="B39">
            <v>0</v>
          </cell>
          <cell r="C39">
            <v>0</v>
          </cell>
          <cell r="D39">
            <v>0</v>
          </cell>
          <cell r="E39">
            <v>0</v>
          </cell>
          <cell r="F39">
            <v>0</v>
          </cell>
          <cell r="G39">
            <v>0</v>
          </cell>
          <cell r="H39">
            <v>0</v>
          </cell>
          <cell r="I39">
            <v>0</v>
          </cell>
          <cell r="J39">
            <v>0</v>
          </cell>
          <cell r="K39">
            <v>0</v>
          </cell>
          <cell r="L39">
            <v>0</v>
          </cell>
        </row>
        <row r="40">
          <cell r="A40" t="str">
            <v>HIRAT</v>
          </cell>
          <cell r="B40">
            <v>0</v>
          </cell>
          <cell r="C40">
            <v>0</v>
          </cell>
          <cell r="D40">
            <v>0</v>
          </cell>
          <cell r="E40">
            <v>0</v>
          </cell>
          <cell r="F40">
            <v>0</v>
          </cell>
          <cell r="G40">
            <v>0</v>
          </cell>
          <cell r="H40">
            <v>0</v>
          </cell>
          <cell r="I40">
            <v>0</v>
          </cell>
          <cell r="J40">
            <v>0</v>
          </cell>
          <cell r="K40">
            <v>0</v>
          </cell>
          <cell r="L40">
            <v>0</v>
          </cell>
        </row>
        <row r="41">
          <cell r="A41" t="str">
            <v>HUBC</v>
          </cell>
          <cell r="B41">
            <v>0</v>
          </cell>
          <cell r="C41">
            <v>2.9802322387695313E-8</v>
          </cell>
          <cell r="D41">
            <v>0</v>
          </cell>
          <cell r="E41">
            <v>3305000</v>
          </cell>
          <cell r="F41">
            <v>136656338.25288671</v>
          </cell>
          <cell r="G41">
            <v>146823184.99999997</v>
          </cell>
          <cell r="H41">
            <v>10166846.747113267</v>
          </cell>
          <cell r="I41">
            <v>0</v>
          </cell>
          <cell r="J41">
            <v>0</v>
          </cell>
          <cell r="K41">
            <v>3305000</v>
          </cell>
          <cell r="L41">
            <v>136656338.25288674</v>
          </cell>
        </row>
        <row r="42">
          <cell r="A42" t="str">
            <v>IBFL</v>
          </cell>
          <cell r="B42">
            <v>0</v>
          </cell>
          <cell r="C42">
            <v>0</v>
          </cell>
          <cell r="D42">
            <v>0</v>
          </cell>
          <cell r="E42">
            <v>0</v>
          </cell>
          <cell r="F42">
            <v>0</v>
          </cell>
          <cell r="G42">
            <v>0</v>
          </cell>
          <cell r="H42">
            <v>0</v>
          </cell>
          <cell r="I42">
            <v>0</v>
          </cell>
          <cell r="J42">
            <v>0</v>
          </cell>
          <cell r="K42">
            <v>0</v>
          </cell>
          <cell r="L42">
            <v>0</v>
          </cell>
        </row>
        <row r="43">
          <cell r="A43" t="str">
            <v>ICI</v>
          </cell>
          <cell r="B43">
            <v>0</v>
          </cell>
          <cell r="C43">
            <v>0</v>
          </cell>
          <cell r="D43">
            <v>0</v>
          </cell>
          <cell r="E43">
            <v>0</v>
          </cell>
          <cell r="F43">
            <v>0</v>
          </cell>
          <cell r="G43">
            <v>0</v>
          </cell>
          <cell r="H43">
            <v>0</v>
          </cell>
          <cell r="I43">
            <v>0</v>
          </cell>
          <cell r="J43">
            <v>0</v>
          </cell>
          <cell r="K43">
            <v>0</v>
          </cell>
          <cell r="L43">
            <v>0</v>
          </cell>
        </row>
        <row r="44">
          <cell r="A44" t="str">
            <v>INIL</v>
          </cell>
          <cell r="B44">
            <v>0</v>
          </cell>
          <cell r="C44">
            <v>0</v>
          </cell>
          <cell r="D44">
            <v>0</v>
          </cell>
          <cell r="E44">
            <v>0</v>
          </cell>
          <cell r="F44">
            <v>0</v>
          </cell>
          <cell r="G44">
            <v>0</v>
          </cell>
          <cell r="H44">
            <v>0</v>
          </cell>
          <cell r="I44">
            <v>0</v>
          </cell>
          <cell r="J44">
            <v>0</v>
          </cell>
          <cell r="K44">
            <v>0</v>
          </cell>
          <cell r="L44">
            <v>0</v>
          </cell>
        </row>
        <row r="45">
          <cell r="A45" t="str">
            <v>IFSL</v>
          </cell>
          <cell r="B45">
            <v>0</v>
          </cell>
          <cell r="C45">
            <v>0</v>
          </cell>
          <cell r="D45">
            <v>0</v>
          </cell>
          <cell r="E45">
            <v>0</v>
          </cell>
          <cell r="F45">
            <v>0</v>
          </cell>
          <cell r="G45">
            <v>0</v>
          </cell>
          <cell r="H45">
            <v>0</v>
          </cell>
          <cell r="I45">
            <v>0</v>
          </cell>
          <cell r="J45">
            <v>0</v>
          </cell>
          <cell r="K45">
            <v>0</v>
          </cell>
          <cell r="L45">
            <v>0</v>
          </cell>
        </row>
        <row r="46">
          <cell r="A46" t="str">
            <v>INDU</v>
          </cell>
          <cell r="B46">
            <v>0</v>
          </cell>
          <cell r="C46">
            <v>0</v>
          </cell>
          <cell r="D46">
            <v>0</v>
          </cell>
          <cell r="E46">
            <v>0</v>
          </cell>
          <cell r="F46">
            <v>0</v>
          </cell>
          <cell r="G46">
            <v>0</v>
          </cell>
          <cell r="H46">
            <v>0</v>
          </cell>
          <cell r="I46">
            <v>0</v>
          </cell>
          <cell r="J46">
            <v>0</v>
          </cell>
          <cell r="K46">
            <v>0</v>
          </cell>
          <cell r="L46">
            <v>0</v>
          </cell>
        </row>
        <row r="47">
          <cell r="A47" t="str">
            <v>JOVC</v>
          </cell>
          <cell r="B47">
            <v>0</v>
          </cell>
          <cell r="C47">
            <v>0</v>
          </cell>
          <cell r="D47">
            <v>0</v>
          </cell>
          <cell r="E47">
            <v>0</v>
          </cell>
          <cell r="F47">
            <v>0</v>
          </cell>
          <cell r="G47">
            <v>0</v>
          </cell>
          <cell r="H47">
            <v>0</v>
          </cell>
          <cell r="I47">
            <v>0</v>
          </cell>
          <cell r="J47">
            <v>0</v>
          </cell>
          <cell r="K47">
            <v>0</v>
          </cell>
          <cell r="L47">
            <v>0</v>
          </cell>
        </row>
        <row r="48">
          <cell r="A48" t="str">
            <v>JSBL</v>
          </cell>
          <cell r="B48">
            <v>0</v>
          </cell>
          <cell r="C48">
            <v>0</v>
          </cell>
          <cell r="D48">
            <v>0</v>
          </cell>
          <cell r="E48">
            <v>0</v>
          </cell>
          <cell r="F48">
            <v>0</v>
          </cell>
          <cell r="G48">
            <v>0</v>
          </cell>
          <cell r="H48">
            <v>0</v>
          </cell>
          <cell r="I48">
            <v>0</v>
          </cell>
          <cell r="J48">
            <v>0</v>
          </cell>
          <cell r="K48">
            <v>0</v>
          </cell>
          <cell r="L48">
            <v>0</v>
          </cell>
        </row>
        <row r="49">
          <cell r="A49" t="str">
            <v>JSCL</v>
          </cell>
          <cell r="B49">
            <v>0</v>
          </cell>
          <cell r="C49">
            <v>0</v>
          </cell>
          <cell r="D49">
            <v>0</v>
          </cell>
          <cell r="E49">
            <v>0</v>
          </cell>
          <cell r="F49">
            <v>0</v>
          </cell>
          <cell r="G49">
            <v>0</v>
          </cell>
          <cell r="H49">
            <v>0</v>
          </cell>
          <cell r="I49">
            <v>0</v>
          </cell>
          <cell r="J49">
            <v>0</v>
          </cell>
          <cell r="K49">
            <v>0</v>
          </cell>
          <cell r="L49">
            <v>0</v>
          </cell>
        </row>
        <row r="50">
          <cell r="A50" t="str">
            <v>JSGCL</v>
          </cell>
          <cell r="B50">
            <v>0</v>
          </cell>
          <cell r="C50">
            <v>0</v>
          </cell>
          <cell r="D50">
            <v>0</v>
          </cell>
          <cell r="E50">
            <v>0</v>
          </cell>
          <cell r="F50">
            <v>0</v>
          </cell>
          <cell r="G50">
            <v>0</v>
          </cell>
          <cell r="H50">
            <v>0</v>
          </cell>
          <cell r="I50">
            <v>0</v>
          </cell>
          <cell r="J50">
            <v>0</v>
          </cell>
          <cell r="K50">
            <v>0</v>
          </cell>
          <cell r="L50">
            <v>0</v>
          </cell>
        </row>
        <row r="51">
          <cell r="A51" t="str">
            <v>JSIL</v>
          </cell>
          <cell r="B51">
            <v>0</v>
          </cell>
          <cell r="C51">
            <v>0</v>
          </cell>
          <cell r="D51">
            <v>0</v>
          </cell>
          <cell r="E51">
            <v>0</v>
          </cell>
          <cell r="F51">
            <v>0</v>
          </cell>
          <cell r="G51">
            <v>0</v>
          </cell>
          <cell r="H51">
            <v>0</v>
          </cell>
          <cell r="I51">
            <v>0</v>
          </cell>
          <cell r="J51">
            <v>0</v>
          </cell>
          <cell r="K51">
            <v>0</v>
          </cell>
          <cell r="L51">
            <v>0</v>
          </cell>
        </row>
        <row r="52">
          <cell r="A52" t="str">
            <v>KAPCO</v>
          </cell>
          <cell r="B52">
            <v>0</v>
          </cell>
          <cell r="C52">
            <v>0</v>
          </cell>
          <cell r="D52">
            <v>0</v>
          </cell>
          <cell r="E52">
            <v>0</v>
          </cell>
          <cell r="F52">
            <v>0</v>
          </cell>
          <cell r="G52">
            <v>0</v>
          </cell>
          <cell r="H52">
            <v>0</v>
          </cell>
          <cell r="I52">
            <v>0</v>
          </cell>
          <cell r="J52">
            <v>0</v>
          </cell>
          <cell r="K52">
            <v>0</v>
          </cell>
          <cell r="L52">
            <v>0</v>
          </cell>
        </row>
        <row r="53">
          <cell r="A53" t="str">
            <v>KASBB</v>
          </cell>
          <cell r="B53">
            <v>0</v>
          </cell>
          <cell r="C53">
            <v>0</v>
          </cell>
          <cell r="D53">
            <v>0</v>
          </cell>
          <cell r="E53">
            <v>0</v>
          </cell>
          <cell r="F53">
            <v>0</v>
          </cell>
          <cell r="G53">
            <v>0</v>
          </cell>
          <cell r="H53">
            <v>0</v>
          </cell>
          <cell r="I53">
            <v>0</v>
          </cell>
          <cell r="J53">
            <v>0</v>
          </cell>
          <cell r="K53">
            <v>0</v>
          </cell>
          <cell r="L53">
            <v>0</v>
          </cell>
        </row>
        <row r="54">
          <cell r="A54" t="str">
            <v>KTML</v>
          </cell>
          <cell r="B54">
            <v>0</v>
          </cell>
          <cell r="C54">
            <v>0</v>
          </cell>
          <cell r="D54">
            <v>0</v>
          </cell>
          <cell r="E54">
            <v>0</v>
          </cell>
          <cell r="F54">
            <v>0</v>
          </cell>
          <cell r="G54">
            <v>0</v>
          </cell>
          <cell r="H54">
            <v>0</v>
          </cell>
          <cell r="I54">
            <v>0</v>
          </cell>
          <cell r="J54">
            <v>0</v>
          </cell>
          <cell r="K54">
            <v>0</v>
          </cell>
          <cell r="L54">
            <v>0</v>
          </cell>
        </row>
        <row r="55">
          <cell r="A55" t="str">
            <v>LUCK</v>
          </cell>
          <cell r="B55">
            <v>0</v>
          </cell>
          <cell r="C55">
            <v>0</v>
          </cell>
          <cell r="D55">
            <v>0</v>
          </cell>
          <cell r="E55">
            <v>0</v>
          </cell>
          <cell r="F55">
            <v>0</v>
          </cell>
          <cell r="G55">
            <v>0</v>
          </cell>
          <cell r="H55">
            <v>0</v>
          </cell>
          <cell r="I55">
            <v>0</v>
          </cell>
          <cell r="J55">
            <v>0</v>
          </cell>
          <cell r="K55">
            <v>0</v>
          </cell>
          <cell r="L55">
            <v>0</v>
          </cell>
        </row>
        <row r="56">
          <cell r="A56" t="str">
            <v>MARI</v>
          </cell>
          <cell r="B56">
            <v>0</v>
          </cell>
          <cell r="C56">
            <v>0</v>
          </cell>
          <cell r="D56">
            <v>0</v>
          </cell>
          <cell r="E56">
            <v>0</v>
          </cell>
          <cell r="F56">
            <v>0</v>
          </cell>
          <cell r="G56">
            <v>0</v>
          </cell>
          <cell r="H56">
            <v>0</v>
          </cell>
          <cell r="I56">
            <v>0</v>
          </cell>
          <cell r="J56">
            <v>0</v>
          </cell>
          <cell r="K56">
            <v>0</v>
          </cell>
          <cell r="L56">
            <v>0</v>
          </cell>
        </row>
        <row r="57">
          <cell r="A57" t="str">
            <v>MCB</v>
          </cell>
          <cell r="B57">
            <v>0</v>
          </cell>
          <cell r="C57">
            <v>0</v>
          </cell>
          <cell r="D57">
            <v>0</v>
          </cell>
          <cell r="E57">
            <v>0</v>
          </cell>
          <cell r="F57">
            <v>0</v>
          </cell>
          <cell r="G57">
            <v>0</v>
          </cell>
          <cell r="H57">
            <v>0</v>
          </cell>
          <cell r="I57">
            <v>0</v>
          </cell>
          <cell r="J57">
            <v>0</v>
          </cell>
          <cell r="K57">
            <v>0</v>
          </cell>
          <cell r="L57">
            <v>0</v>
          </cell>
        </row>
        <row r="58">
          <cell r="A58" t="str">
            <v>MCB-RF</v>
          </cell>
          <cell r="B58">
            <v>0</v>
          </cell>
          <cell r="C58">
            <v>0</v>
          </cell>
          <cell r="D58">
            <v>0</v>
          </cell>
          <cell r="E58">
            <v>0</v>
          </cell>
          <cell r="F58">
            <v>0</v>
          </cell>
          <cell r="G58">
            <v>0</v>
          </cell>
          <cell r="H58">
            <v>0</v>
          </cell>
          <cell r="I58">
            <v>0</v>
          </cell>
          <cell r="J58">
            <v>0</v>
          </cell>
          <cell r="K58">
            <v>0</v>
          </cell>
          <cell r="L58">
            <v>0</v>
          </cell>
        </row>
        <row r="59">
          <cell r="A59" t="str">
            <v>MEBL</v>
          </cell>
          <cell r="B59">
            <v>0</v>
          </cell>
          <cell r="C59">
            <v>0</v>
          </cell>
          <cell r="D59">
            <v>0</v>
          </cell>
          <cell r="E59">
            <v>0</v>
          </cell>
          <cell r="F59">
            <v>0</v>
          </cell>
          <cell r="G59">
            <v>0</v>
          </cell>
          <cell r="H59">
            <v>0</v>
          </cell>
          <cell r="I59">
            <v>0</v>
          </cell>
          <cell r="J59">
            <v>0</v>
          </cell>
          <cell r="K59">
            <v>0</v>
          </cell>
          <cell r="L59">
            <v>0</v>
          </cell>
        </row>
        <row r="60">
          <cell r="A60" t="str">
            <v>MLCF</v>
          </cell>
          <cell r="B60">
            <v>0</v>
          </cell>
          <cell r="C60">
            <v>0</v>
          </cell>
          <cell r="D60">
            <v>0</v>
          </cell>
          <cell r="E60">
            <v>0</v>
          </cell>
          <cell r="F60">
            <v>0</v>
          </cell>
          <cell r="G60">
            <v>0</v>
          </cell>
          <cell r="H60">
            <v>0</v>
          </cell>
          <cell r="I60">
            <v>0</v>
          </cell>
          <cell r="J60">
            <v>0</v>
          </cell>
          <cell r="K60">
            <v>0</v>
          </cell>
          <cell r="L60">
            <v>0</v>
          </cell>
        </row>
        <row r="61">
          <cell r="A61" t="str">
            <v>MYBL</v>
          </cell>
          <cell r="B61">
            <v>0</v>
          </cell>
          <cell r="C61">
            <v>0</v>
          </cell>
          <cell r="D61">
            <v>0</v>
          </cell>
          <cell r="E61">
            <v>0</v>
          </cell>
          <cell r="F61">
            <v>0</v>
          </cell>
          <cell r="G61">
            <v>0</v>
          </cell>
          <cell r="H61">
            <v>0</v>
          </cell>
          <cell r="I61">
            <v>0</v>
          </cell>
          <cell r="J61">
            <v>0</v>
          </cell>
          <cell r="K61">
            <v>0</v>
          </cell>
          <cell r="L61">
            <v>0</v>
          </cell>
        </row>
        <row r="62">
          <cell r="A62" t="str">
            <v>MTL</v>
          </cell>
          <cell r="B62">
            <v>0</v>
          </cell>
          <cell r="C62">
            <v>7.4505805969238281E-9</v>
          </cell>
          <cell r="D62">
            <v>0</v>
          </cell>
          <cell r="E62">
            <v>100000</v>
          </cell>
          <cell r="F62">
            <v>54818695.395344883</v>
          </cell>
          <cell r="G62">
            <v>56207673.999999993</v>
          </cell>
          <cell r="H62">
            <v>1388978.6046551112</v>
          </cell>
          <cell r="I62">
            <v>0</v>
          </cell>
          <cell r="J62">
            <v>0</v>
          </cell>
          <cell r="K62">
            <v>100000</v>
          </cell>
          <cell r="L62">
            <v>54818695.395344891</v>
          </cell>
        </row>
        <row r="63">
          <cell r="A63" t="str">
            <v>NBP</v>
          </cell>
          <cell r="B63">
            <v>0</v>
          </cell>
          <cell r="C63">
            <v>0</v>
          </cell>
          <cell r="D63">
            <v>0</v>
          </cell>
          <cell r="E63">
            <v>0</v>
          </cell>
          <cell r="F63">
            <v>0</v>
          </cell>
          <cell r="G63">
            <v>0</v>
          </cell>
          <cell r="H63">
            <v>0</v>
          </cell>
          <cell r="I63">
            <v>0</v>
          </cell>
          <cell r="J63">
            <v>0</v>
          </cell>
          <cell r="K63">
            <v>0</v>
          </cell>
          <cell r="L63">
            <v>0</v>
          </cell>
        </row>
        <row r="64">
          <cell r="A64" t="str">
            <v>NCPL</v>
          </cell>
          <cell r="B64">
            <v>0</v>
          </cell>
          <cell r="C64">
            <v>0</v>
          </cell>
          <cell r="D64">
            <v>0</v>
          </cell>
          <cell r="E64">
            <v>0</v>
          </cell>
          <cell r="F64">
            <v>0</v>
          </cell>
          <cell r="G64">
            <v>0</v>
          </cell>
          <cell r="H64">
            <v>0</v>
          </cell>
          <cell r="I64">
            <v>0</v>
          </cell>
          <cell r="J64">
            <v>0</v>
          </cell>
          <cell r="K64">
            <v>0</v>
          </cell>
          <cell r="L64">
            <v>0</v>
          </cell>
        </row>
        <row r="65">
          <cell r="A65" t="str">
            <v>NETSOL</v>
          </cell>
          <cell r="B65">
            <v>0</v>
          </cell>
          <cell r="C65">
            <v>0</v>
          </cell>
          <cell r="D65">
            <v>0</v>
          </cell>
          <cell r="E65">
            <v>0</v>
          </cell>
          <cell r="F65">
            <v>0</v>
          </cell>
          <cell r="G65">
            <v>0</v>
          </cell>
          <cell r="H65">
            <v>0</v>
          </cell>
          <cell r="I65">
            <v>0</v>
          </cell>
          <cell r="J65">
            <v>0</v>
          </cell>
          <cell r="K65">
            <v>0</v>
          </cell>
          <cell r="L65">
            <v>0</v>
          </cell>
        </row>
        <row r="66">
          <cell r="A66" t="str">
            <v>NIB</v>
          </cell>
          <cell r="B66">
            <v>0</v>
          </cell>
          <cell r="C66">
            <v>0</v>
          </cell>
          <cell r="D66">
            <v>0</v>
          </cell>
          <cell r="E66">
            <v>0</v>
          </cell>
          <cell r="F66">
            <v>0</v>
          </cell>
          <cell r="G66">
            <v>0</v>
          </cell>
          <cell r="H66">
            <v>0</v>
          </cell>
          <cell r="I66">
            <v>0</v>
          </cell>
          <cell r="J66">
            <v>0</v>
          </cell>
          <cell r="K66">
            <v>0</v>
          </cell>
          <cell r="L66">
            <v>0</v>
          </cell>
        </row>
        <row r="67">
          <cell r="A67" t="str">
            <v>NML</v>
          </cell>
          <cell r="B67">
            <v>0</v>
          </cell>
          <cell r="C67">
            <v>0</v>
          </cell>
          <cell r="D67">
            <v>0</v>
          </cell>
          <cell r="E67">
            <v>0</v>
          </cell>
          <cell r="F67">
            <v>0</v>
          </cell>
          <cell r="G67">
            <v>0</v>
          </cell>
          <cell r="H67">
            <v>0</v>
          </cell>
          <cell r="I67">
            <v>0</v>
          </cell>
          <cell r="J67">
            <v>0</v>
          </cell>
          <cell r="K67">
            <v>0</v>
          </cell>
          <cell r="L67">
            <v>0</v>
          </cell>
        </row>
        <row r="68">
          <cell r="A68" t="str">
            <v>NPL</v>
          </cell>
          <cell r="B68">
            <v>0</v>
          </cell>
          <cell r="C68">
            <v>0</v>
          </cell>
          <cell r="D68">
            <v>0</v>
          </cell>
          <cell r="E68">
            <v>0</v>
          </cell>
          <cell r="F68">
            <v>0</v>
          </cell>
          <cell r="G68">
            <v>0</v>
          </cell>
          <cell r="H68">
            <v>0</v>
          </cell>
          <cell r="I68">
            <v>0</v>
          </cell>
          <cell r="J68">
            <v>0</v>
          </cell>
          <cell r="K68">
            <v>0</v>
          </cell>
          <cell r="L68">
            <v>0</v>
          </cell>
        </row>
        <row r="69">
          <cell r="A69" t="str">
            <v>NCL</v>
          </cell>
          <cell r="B69">
            <v>0</v>
          </cell>
          <cell r="C69">
            <v>0</v>
          </cell>
          <cell r="D69">
            <v>0</v>
          </cell>
          <cell r="E69">
            <v>0</v>
          </cell>
          <cell r="F69">
            <v>0</v>
          </cell>
          <cell r="G69">
            <v>0</v>
          </cell>
          <cell r="H69">
            <v>0</v>
          </cell>
          <cell r="I69">
            <v>0</v>
          </cell>
          <cell r="J69">
            <v>0</v>
          </cell>
          <cell r="K69">
            <v>0</v>
          </cell>
          <cell r="L69">
            <v>0</v>
          </cell>
        </row>
        <row r="70">
          <cell r="A70" t="str">
            <v>NRL</v>
          </cell>
          <cell r="B70">
            <v>0</v>
          </cell>
          <cell r="C70">
            <v>0</v>
          </cell>
          <cell r="D70">
            <v>0</v>
          </cell>
          <cell r="E70">
            <v>0</v>
          </cell>
          <cell r="F70">
            <v>0</v>
          </cell>
          <cell r="G70">
            <v>0</v>
          </cell>
          <cell r="H70">
            <v>0</v>
          </cell>
          <cell r="I70">
            <v>0</v>
          </cell>
          <cell r="J70">
            <v>0</v>
          </cell>
          <cell r="K70">
            <v>0</v>
          </cell>
          <cell r="L70">
            <v>0</v>
          </cell>
        </row>
        <row r="71">
          <cell r="A71" t="str">
            <v>OGDC</v>
          </cell>
          <cell r="B71">
            <v>0</v>
          </cell>
          <cell r="C71">
            <v>0</v>
          </cell>
          <cell r="D71">
            <v>0</v>
          </cell>
          <cell r="E71">
            <v>0</v>
          </cell>
          <cell r="F71">
            <v>0</v>
          </cell>
          <cell r="G71">
            <v>0</v>
          </cell>
          <cell r="H71">
            <v>0</v>
          </cell>
          <cell r="I71">
            <v>0</v>
          </cell>
          <cell r="J71">
            <v>0</v>
          </cell>
          <cell r="K71">
            <v>0</v>
          </cell>
          <cell r="L71">
            <v>0</v>
          </cell>
        </row>
        <row r="72">
          <cell r="A72" t="str">
            <v>OLPL</v>
          </cell>
          <cell r="B72">
            <v>0</v>
          </cell>
          <cell r="C72">
            <v>0</v>
          </cell>
          <cell r="D72">
            <v>0</v>
          </cell>
          <cell r="E72">
            <v>0</v>
          </cell>
          <cell r="F72">
            <v>0</v>
          </cell>
          <cell r="G72">
            <v>0</v>
          </cell>
          <cell r="H72">
            <v>0</v>
          </cell>
          <cell r="I72">
            <v>0</v>
          </cell>
          <cell r="J72">
            <v>0</v>
          </cell>
          <cell r="K72">
            <v>0</v>
          </cell>
          <cell r="L72">
            <v>0</v>
          </cell>
        </row>
        <row r="73">
          <cell r="A73" t="str">
            <v>PACE</v>
          </cell>
          <cell r="B73">
            <v>0</v>
          </cell>
          <cell r="C73">
            <v>0</v>
          </cell>
          <cell r="D73">
            <v>0</v>
          </cell>
          <cell r="E73">
            <v>0</v>
          </cell>
          <cell r="F73">
            <v>0</v>
          </cell>
          <cell r="G73">
            <v>0</v>
          </cell>
          <cell r="H73">
            <v>0</v>
          </cell>
          <cell r="I73">
            <v>0</v>
          </cell>
          <cell r="J73">
            <v>0</v>
          </cell>
          <cell r="K73">
            <v>0</v>
          </cell>
          <cell r="L73">
            <v>0</v>
          </cell>
        </row>
        <row r="74">
          <cell r="A74" t="str">
            <v>PAEL</v>
          </cell>
          <cell r="B74">
            <v>0</v>
          </cell>
          <cell r="C74">
            <v>0</v>
          </cell>
          <cell r="D74">
            <v>0</v>
          </cell>
          <cell r="E74">
            <v>0</v>
          </cell>
          <cell r="F74">
            <v>0</v>
          </cell>
          <cell r="G74">
            <v>0</v>
          </cell>
          <cell r="H74">
            <v>0</v>
          </cell>
          <cell r="I74">
            <v>0</v>
          </cell>
          <cell r="J74">
            <v>0</v>
          </cell>
          <cell r="K74">
            <v>0</v>
          </cell>
          <cell r="L74">
            <v>0</v>
          </cell>
        </row>
        <row r="75">
          <cell r="A75" t="str">
            <v>PAKRI</v>
          </cell>
          <cell r="B75">
            <v>0</v>
          </cell>
          <cell r="C75">
            <v>0</v>
          </cell>
          <cell r="D75">
            <v>0</v>
          </cell>
          <cell r="E75">
            <v>0</v>
          </cell>
          <cell r="F75">
            <v>0</v>
          </cell>
          <cell r="G75">
            <v>0</v>
          </cell>
          <cell r="H75">
            <v>0</v>
          </cell>
          <cell r="I75">
            <v>0</v>
          </cell>
          <cell r="J75">
            <v>0</v>
          </cell>
          <cell r="K75">
            <v>0</v>
          </cell>
          <cell r="L75">
            <v>0</v>
          </cell>
        </row>
        <row r="76">
          <cell r="A76" t="str">
            <v>PASL</v>
          </cell>
          <cell r="B76">
            <v>0</v>
          </cell>
          <cell r="C76">
            <v>0</v>
          </cell>
          <cell r="D76">
            <v>0</v>
          </cell>
          <cell r="E76">
            <v>0</v>
          </cell>
          <cell r="F76">
            <v>0</v>
          </cell>
          <cell r="G76">
            <v>0</v>
          </cell>
          <cell r="H76">
            <v>0</v>
          </cell>
          <cell r="I76">
            <v>0</v>
          </cell>
          <cell r="J76">
            <v>0</v>
          </cell>
          <cell r="K76">
            <v>0</v>
          </cell>
          <cell r="L76">
            <v>0</v>
          </cell>
        </row>
        <row r="77">
          <cell r="A77" t="str">
            <v>PCCL</v>
          </cell>
          <cell r="B77">
            <v>0</v>
          </cell>
          <cell r="C77">
            <v>0</v>
          </cell>
          <cell r="D77">
            <v>0</v>
          </cell>
          <cell r="E77">
            <v>0</v>
          </cell>
          <cell r="F77">
            <v>0</v>
          </cell>
          <cell r="G77">
            <v>0</v>
          </cell>
          <cell r="H77">
            <v>0</v>
          </cell>
          <cell r="I77">
            <v>0</v>
          </cell>
          <cell r="J77">
            <v>0</v>
          </cell>
          <cell r="K77">
            <v>0</v>
          </cell>
          <cell r="L77">
            <v>0</v>
          </cell>
        </row>
        <row r="78">
          <cell r="A78" t="str">
            <v>PICT</v>
          </cell>
          <cell r="B78">
            <v>0</v>
          </cell>
          <cell r="C78">
            <v>0</v>
          </cell>
          <cell r="D78">
            <v>0</v>
          </cell>
          <cell r="E78">
            <v>0</v>
          </cell>
          <cell r="F78">
            <v>0</v>
          </cell>
          <cell r="G78">
            <v>0</v>
          </cell>
          <cell r="H78">
            <v>0</v>
          </cell>
          <cell r="I78">
            <v>0</v>
          </cell>
          <cell r="J78">
            <v>0</v>
          </cell>
          <cell r="K78">
            <v>0</v>
          </cell>
          <cell r="L78">
            <v>0</v>
          </cell>
        </row>
        <row r="79">
          <cell r="A79" t="str">
            <v>PIOC</v>
          </cell>
          <cell r="B79">
            <v>0</v>
          </cell>
          <cell r="C79">
            <v>0</v>
          </cell>
          <cell r="D79">
            <v>0</v>
          </cell>
          <cell r="E79">
            <v>0</v>
          </cell>
          <cell r="F79">
            <v>0</v>
          </cell>
          <cell r="G79">
            <v>0</v>
          </cell>
          <cell r="H79">
            <v>0</v>
          </cell>
          <cell r="I79">
            <v>0</v>
          </cell>
          <cell r="J79">
            <v>0</v>
          </cell>
          <cell r="K79">
            <v>0</v>
          </cell>
          <cell r="L79">
            <v>0</v>
          </cell>
        </row>
        <row r="80">
          <cell r="A80" t="str">
            <v>PKGS</v>
          </cell>
          <cell r="B80">
            <v>0</v>
          </cell>
          <cell r="C80">
            <v>0</v>
          </cell>
          <cell r="D80">
            <v>0</v>
          </cell>
          <cell r="E80">
            <v>0</v>
          </cell>
          <cell r="F80">
            <v>0</v>
          </cell>
          <cell r="G80">
            <v>0</v>
          </cell>
          <cell r="H80">
            <v>0</v>
          </cell>
          <cell r="I80">
            <v>0</v>
          </cell>
          <cell r="J80">
            <v>0</v>
          </cell>
          <cell r="K80">
            <v>0</v>
          </cell>
          <cell r="L80">
            <v>0</v>
          </cell>
        </row>
        <row r="81">
          <cell r="A81" t="str">
            <v>POL</v>
          </cell>
          <cell r="B81">
            <v>0</v>
          </cell>
          <cell r="C81">
            <v>0</v>
          </cell>
          <cell r="D81">
            <v>0</v>
          </cell>
          <cell r="E81">
            <v>0</v>
          </cell>
          <cell r="F81">
            <v>0</v>
          </cell>
          <cell r="G81">
            <v>0</v>
          </cell>
          <cell r="H81">
            <v>0</v>
          </cell>
          <cell r="I81">
            <v>0</v>
          </cell>
          <cell r="J81">
            <v>0</v>
          </cell>
          <cell r="K81">
            <v>0</v>
          </cell>
          <cell r="L81">
            <v>0</v>
          </cell>
        </row>
        <row r="82">
          <cell r="A82" t="str">
            <v>PPL</v>
          </cell>
          <cell r="B82">
            <v>0</v>
          </cell>
          <cell r="C82">
            <v>0</v>
          </cell>
          <cell r="D82">
            <v>0</v>
          </cell>
          <cell r="E82">
            <v>0</v>
          </cell>
          <cell r="F82">
            <v>0</v>
          </cell>
          <cell r="G82">
            <v>0</v>
          </cell>
          <cell r="H82">
            <v>0</v>
          </cell>
          <cell r="I82">
            <v>0</v>
          </cell>
          <cell r="J82">
            <v>0</v>
          </cell>
          <cell r="K82">
            <v>0</v>
          </cell>
          <cell r="L82">
            <v>0</v>
          </cell>
        </row>
        <row r="83">
          <cell r="A83" t="str">
            <v>LOTPTA</v>
          </cell>
          <cell r="B83">
            <v>0</v>
          </cell>
          <cell r="C83">
            <v>0</v>
          </cell>
          <cell r="D83">
            <v>0</v>
          </cell>
          <cell r="E83">
            <v>0</v>
          </cell>
          <cell r="F83">
            <v>0</v>
          </cell>
          <cell r="G83">
            <v>0</v>
          </cell>
          <cell r="H83">
            <v>0</v>
          </cell>
          <cell r="I83">
            <v>0</v>
          </cell>
          <cell r="J83">
            <v>0</v>
          </cell>
          <cell r="K83">
            <v>0</v>
          </cell>
          <cell r="L83">
            <v>0</v>
          </cell>
        </row>
        <row r="84">
          <cell r="A84" t="str">
            <v>PRL</v>
          </cell>
          <cell r="B84">
            <v>0</v>
          </cell>
          <cell r="C84">
            <v>0</v>
          </cell>
          <cell r="D84">
            <v>0</v>
          </cell>
          <cell r="E84">
            <v>0</v>
          </cell>
          <cell r="F84">
            <v>0</v>
          </cell>
          <cell r="G84">
            <v>0</v>
          </cell>
          <cell r="H84">
            <v>0</v>
          </cell>
          <cell r="I84">
            <v>0</v>
          </cell>
          <cell r="J84">
            <v>0</v>
          </cell>
          <cell r="K84">
            <v>0</v>
          </cell>
          <cell r="L84">
            <v>0</v>
          </cell>
        </row>
        <row r="85">
          <cell r="A85" t="str">
            <v>PSMC</v>
          </cell>
          <cell r="B85">
            <v>0</v>
          </cell>
          <cell r="C85">
            <v>0</v>
          </cell>
          <cell r="D85">
            <v>0</v>
          </cell>
          <cell r="E85">
            <v>0</v>
          </cell>
          <cell r="F85">
            <v>0</v>
          </cell>
          <cell r="G85">
            <v>0</v>
          </cell>
          <cell r="H85">
            <v>0</v>
          </cell>
          <cell r="I85">
            <v>0</v>
          </cell>
          <cell r="J85">
            <v>0</v>
          </cell>
          <cell r="K85">
            <v>0</v>
          </cell>
          <cell r="L85">
            <v>0</v>
          </cell>
        </row>
        <row r="86">
          <cell r="A86" t="str">
            <v>PSO</v>
          </cell>
          <cell r="B86">
            <v>0</v>
          </cell>
          <cell r="C86">
            <v>0</v>
          </cell>
          <cell r="D86">
            <v>0</v>
          </cell>
          <cell r="E86">
            <v>0</v>
          </cell>
          <cell r="F86">
            <v>0</v>
          </cell>
          <cell r="G86">
            <v>0</v>
          </cell>
          <cell r="H86">
            <v>0</v>
          </cell>
          <cell r="I86">
            <v>0</v>
          </cell>
          <cell r="J86">
            <v>0</v>
          </cell>
          <cell r="K86">
            <v>0</v>
          </cell>
          <cell r="L86">
            <v>0</v>
          </cell>
        </row>
        <row r="87">
          <cell r="A87" t="str">
            <v>PTC</v>
          </cell>
          <cell r="B87">
            <v>0</v>
          </cell>
          <cell r="C87">
            <v>0</v>
          </cell>
          <cell r="D87">
            <v>0</v>
          </cell>
          <cell r="E87">
            <v>0</v>
          </cell>
          <cell r="F87">
            <v>0</v>
          </cell>
          <cell r="G87">
            <v>0</v>
          </cell>
          <cell r="H87">
            <v>0</v>
          </cell>
          <cell r="I87">
            <v>0</v>
          </cell>
          <cell r="J87">
            <v>0</v>
          </cell>
          <cell r="K87">
            <v>0</v>
          </cell>
          <cell r="L87">
            <v>0</v>
          </cell>
        </row>
        <row r="88">
          <cell r="A88" t="str">
            <v>SEARL</v>
          </cell>
          <cell r="B88">
            <v>0</v>
          </cell>
          <cell r="C88">
            <v>0</v>
          </cell>
          <cell r="D88">
            <v>0</v>
          </cell>
          <cell r="E88">
            <v>0</v>
          </cell>
          <cell r="F88">
            <v>0</v>
          </cell>
          <cell r="G88">
            <v>0</v>
          </cell>
          <cell r="H88">
            <v>0</v>
          </cell>
          <cell r="I88">
            <v>0</v>
          </cell>
          <cell r="J88">
            <v>0</v>
          </cell>
          <cell r="K88">
            <v>0</v>
          </cell>
          <cell r="L88">
            <v>0</v>
          </cell>
        </row>
        <row r="89">
          <cell r="A89" t="str">
            <v>SHEL</v>
          </cell>
          <cell r="B89">
            <v>0</v>
          </cell>
          <cell r="C89">
            <v>0</v>
          </cell>
          <cell r="D89">
            <v>0</v>
          </cell>
          <cell r="E89">
            <v>0</v>
          </cell>
          <cell r="F89">
            <v>0</v>
          </cell>
          <cell r="G89">
            <v>0</v>
          </cell>
          <cell r="H89">
            <v>0</v>
          </cell>
          <cell r="I89">
            <v>0</v>
          </cell>
          <cell r="J89">
            <v>0</v>
          </cell>
          <cell r="K89">
            <v>0</v>
          </cell>
          <cell r="L89">
            <v>0</v>
          </cell>
        </row>
        <row r="90">
          <cell r="A90" t="str">
            <v>SNBL</v>
          </cell>
          <cell r="B90">
            <v>0</v>
          </cell>
          <cell r="C90">
            <v>0</v>
          </cell>
          <cell r="D90">
            <v>0</v>
          </cell>
          <cell r="E90">
            <v>0</v>
          </cell>
          <cell r="F90">
            <v>0</v>
          </cell>
          <cell r="G90">
            <v>0</v>
          </cell>
          <cell r="H90">
            <v>0</v>
          </cell>
          <cell r="I90">
            <v>0</v>
          </cell>
          <cell r="J90">
            <v>0</v>
          </cell>
          <cell r="K90">
            <v>0</v>
          </cell>
          <cell r="L90">
            <v>0</v>
          </cell>
        </row>
        <row r="91">
          <cell r="A91" t="str">
            <v>SNGP</v>
          </cell>
          <cell r="B91">
            <v>0</v>
          </cell>
          <cell r="C91">
            <v>0</v>
          </cell>
          <cell r="D91">
            <v>0</v>
          </cell>
          <cell r="E91">
            <v>0</v>
          </cell>
          <cell r="F91">
            <v>0</v>
          </cell>
          <cell r="G91">
            <v>0</v>
          </cell>
          <cell r="H91">
            <v>0</v>
          </cell>
          <cell r="I91">
            <v>0</v>
          </cell>
          <cell r="J91">
            <v>0</v>
          </cell>
          <cell r="K91">
            <v>0</v>
          </cell>
          <cell r="L91">
            <v>0</v>
          </cell>
        </row>
        <row r="92">
          <cell r="A92" t="str">
            <v>SPCB</v>
          </cell>
          <cell r="B92">
            <v>0</v>
          </cell>
          <cell r="C92">
            <v>0</v>
          </cell>
          <cell r="D92">
            <v>0</v>
          </cell>
          <cell r="E92">
            <v>0</v>
          </cell>
          <cell r="F92">
            <v>0</v>
          </cell>
          <cell r="G92">
            <v>0</v>
          </cell>
          <cell r="H92">
            <v>0</v>
          </cell>
          <cell r="I92">
            <v>0</v>
          </cell>
          <cell r="J92">
            <v>0</v>
          </cell>
          <cell r="K92">
            <v>0</v>
          </cell>
          <cell r="L92">
            <v>0</v>
          </cell>
        </row>
        <row r="93">
          <cell r="A93" t="str">
            <v>SPL</v>
          </cell>
          <cell r="B93">
            <v>0</v>
          </cell>
          <cell r="C93">
            <v>0</v>
          </cell>
          <cell r="D93">
            <v>0</v>
          </cell>
          <cell r="E93">
            <v>0</v>
          </cell>
          <cell r="F93">
            <v>0</v>
          </cell>
          <cell r="G93">
            <v>0</v>
          </cell>
          <cell r="H93">
            <v>0</v>
          </cell>
          <cell r="I93">
            <v>0</v>
          </cell>
          <cell r="J93">
            <v>0</v>
          </cell>
          <cell r="K93">
            <v>0</v>
          </cell>
          <cell r="L93">
            <v>0</v>
          </cell>
        </row>
        <row r="94">
          <cell r="A94" t="str">
            <v>SSGC</v>
          </cell>
          <cell r="B94">
            <v>0</v>
          </cell>
          <cell r="C94">
            <v>0</v>
          </cell>
          <cell r="D94">
            <v>0</v>
          </cell>
          <cell r="E94">
            <v>0</v>
          </cell>
          <cell r="F94">
            <v>0</v>
          </cell>
          <cell r="G94">
            <v>0</v>
          </cell>
          <cell r="H94">
            <v>0</v>
          </cell>
          <cell r="I94">
            <v>0</v>
          </cell>
          <cell r="J94">
            <v>0</v>
          </cell>
          <cell r="K94">
            <v>0</v>
          </cell>
          <cell r="L94">
            <v>0</v>
          </cell>
        </row>
        <row r="95">
          <cell r="A95" t="str">
            <v>TELE</v>
          </cell>
          <cell r="B95">
            <v>0</v>
          </cell>
          <cell r="C95">
            <v>0</v>
          </cell>
          <cell r="D95">
            <v>0</v>
          </cell>
          <cell r="E95">
            <v>0</v>
          </cell>
          <cell r="F95">
            <v>0</v>
          </cell>
          <cell r="G95">
            <v>0</v>
          </cell>
          <cell r="H95">
            <v>0</v>
          </cell>
          <cell r="I95">
            <v>0</v>
          </cell>
          <cell r="J95">
            <v>0</v>
          </cell>
          <cell r="K95">
            <v>0</v>
          </cell>
          <cell r="L95">
            <v>0</v>
          </cell>
        </row>
        <row r="96">
          <cell r="A96" t="str">
            <v>THALL</v>
          </cell>
          <cell r="B96">
            <v>0</v>
          </cell>
          <cell r="C96">
            <v>0</v>
          </cell>
          <cell r="D96">
            <v>0</v>
          </cell>
          <cell r="E96">
            <v>0</v>
          </cell>
          <cell r="F96">
            <v>0</v>
          </cell>
          <cell r="G96">
            <v>0</v>
          </cell>
          <cell r="H96">
            <v>0</v>
          </cell>
          <cell r="I96">
            <v>0</v>
          </cell>
          <cell r="J96">
            <v>0</v>
          </cell>
          <cell r="K96">
            <v>0</v>
          </cell>
          <cell r="L96">
            <v>0</v>
          </cell>
        </row>
        <row r="97">
          <cell r="A97" t="str">
            <v>THCCL</v>
          </cell>
          <cell r="B97">
            <v>0</v>
          </cell>
          <cell r="C97">
            <v>0</v>
          </cell>
          <cell r="D97">
            <v>0</v>
          </cell>
          <cell r="E97">
            <v>0</v>
          </cell>
          <cell r="F97">
            <v>0</v>
          </cell>
          <cell r="G97">
            <v>0</v>
          </cell>
          <cell r="H97">
            <v>0</v>
          </cell>
          <cell r="I97">
            <v>0</v>
          </cell>
          <cell r="J97">
            <v>0</v>
          </cell>
          <cell r="K97">
            <v>0</v>
          </cell>
          <cell r="L97">
            <v>0</v>
          </cell>
        </row>
        <row r="98">
          <cell r="A98" t="str">
            <v>TRG</v>
          </cell>
          <cell r="B98">
            <v>0</v>
          </cell>
          <cell r="C98">
            <v>0</v>
          </cell>
          <cell r="D98">
            <v>0</v>
          </cell>
          <cell r="E98">
            <v>0</v>
          </cell>
          <cell r="F98">
            <v>0</v>
          </cell>
          <cell r="G98">
            <v>0</v>
          </cell>
          <cell r="H98">
            <v>0</v>
          </cell>
          <cell r="I98">
            <v>0</v>
          </cell>
          <cell r="J98">
            <v>0</v>
          </cell>
          <cell r="K98">
            <v>0</v>
          </cell>
          <cell r="L98">
            <v>0</v>
          </cell>
        </row>
        <row r="99">
          <cell r="A99" t="str">
            <v>TRIPF</v>
          </cell>
          <cell r="B99">
            <v>0</v>
          </cell>
          <cell r="C99">
            <v>0</v>
          </cell>
          <cell r="D99">
            <v>0</v>
          </cell>
          <cell r="E99">
            <v>0</v>
          </cell>
          <cell r="F99">
            <v>0</v>
          </cell>
          <cell r="G99">
            <v>0</v>
          </cell>
          <cell r="H99">
            <v>0</v>
          </cell>
          <cell r="I99">
            <v>0</v>
          </cell>
          <cell r="J99">
            <v>0</v>
          </cell>
          <cell r="K99">
            <v>0</v>
          </cell>
          <cell r="L99">
            <v>0</v>
          </cell>
        </row>
        <row r="100">
          <cell r="A100" t="str">
            <v>UBL</v>
          </cell>
          <cell r="B100">
            <v>0</v>
          </cell>
          <cell r="C100">
            <v>0</v>
          </cell>
          <cell r="D100">
            <v>0</v>
          </cell>
          <cell r="E100">
            <v>0</v>
          </cell>
          <cell r="F100">
            <v>0</v>
          </cell>
          <cell r="G100">
            <v>0</v>
          </cell>
          <cell r="H100">
            <v>0</v>
          </cell>
          <cell r="I100">
            <v>0</v>
          </cell>
          <cell r="J100">
            <v>0</v>
          </cell>
          <cell r="K100">
            <v>0</v>
          </cell>
          <cell r="L100">
            <v>0</v>
          </cell>
        </row>
        <row r="101">
          <cell r="A101" t="str">
            <v>WTL</v>
          </cell>
          <cell r="B101">
            <v>0</v>
          </cell>
          <cell r="C101">
            <v>0</v>
          </cell>
          <cell r="D101">
            <v>0</v>
          </cell>
          <cell r="E101">
            <v>0</v>
          </cell>
          <cell r="F101">
            <v>0</v>
          </cell>
          <cell r="G101">
            <v>0</v>
          </cell>
          <cell r="H101">
            <v>0</v>
          </cell>
          <cell r="I101">
            <v>0</v>
          </cell>
          <cell r="J101">
            <v>0</v>
          </cell>
          <cell r="K101">
            <v>0</v>
          </cell>
          <cell r="L101">
            <v>0</v>
          </cell>
        </row>
        <row r="102">
          <cell r="A102" t="str">
            <v>ZTL</v>
          </cell>
          <cell r="B102">
            <v>0</v>
          </cell>
          <cell r="C102">
            <v>0</v>
          </cell>
          <cell r="D102">
            <v>0</v>
          </cell>
          <cell r="E102">
            <v>0</v>
          </cell>
          <cell r="F102">
            <v>0</v>
          </cell>
          <cell r="G102">
            <v>0</v>
          </cell>
          <cell r="H102">
            <v>0</v>
          </cell>
          <cell r="I102">
            <v>0</v>
          </cell>
          <cell r="J102">
            <v>0</v>
          </cell>
          <cell r="K102">
            <v>0</v>
          </cell>
          <cell r="L102">
            <v>0</v>
          </cell>
        </row>
        <row r="103">
          <cell r="A103" t="str">
            <v>ATFF</v>
          </cell>
          <cell r="B103">
            <v>0</v>
          </cell>
          <cell r="C103">
            <v>0</v>
          </cell>
          <cell r="D103">
            <v>0</v>
          </cell>
          <cell r="E103">
            <v>0</v>
          </cell>
          <cell r="F103">
            <v>0</v>
          </cell>
          <cell r="G103">
            <v>0</v>
          </cell>
          <cell r="H103">
            <v>0</v>
          </cell>
          <cell r="I103">
            <v>0</v>
          </cell>
          <cell r="J103">
            <v>0</v>
          </cell>
          <cell r="K103">
            <v>0</v>
          </cell>
          <cell r="L103">
            <v>0</v>
          </cell>
        </row>
        <row r="104">
          <cell r="A104" t="str">
            <v>FDMF</v>
          </cell>
          <cell r="B104">
            <v>0</v>
          </cell>
          <cell r="C104">
            <v>0</v>
          </cell>
          <cell r="D104">
            <v>0</v>
          </cell>
          <cell r="E104">
            <v>0</v>
          </cell>
          <cell r="F104">
            <v>0</v>
          </cell>
          <cell r="G104">
            <v>0</v>
          </cell>
          <cell r="H104">
            <v>0</v>
          </cell>
          <cell r="I104">
            <v>0</v>
          </cell>
          <cell r="J104">
            <v>0</v>
          </cell>
          <cell r="K104">
            <v>0</v>
          </cell>
          <cell r="L104">
            <v>0</v>
          </cell>
        </row>
        <row r="105">
          <cell r="A105" t="str">
            <v>GASF</v>
          </cell>
          <cell r="B105">
            <v>0</v>
          </cell>
          <cell r="C105">
            <v>0</v>
          </cell>
          <cell r="D105">
            <v>0</v>
          </cell>
          <cell r="E105">
            <v>0</v>
          </cell>
          <cell r="F105">
            <v>0</v>
          </cell>
          <cell r="G105">
            <v>0</v>
          </cell>
          <cell r="H105">
            <v>0</v>
          </cell>
          <cell r="I105">
            <v>0</v>
          </cell>
          <cell r="J105">
            <v>0</v>
          </cell>
          <cell r="K105">
            <v>0</v>
          </cell>
          <cell r="L105">
            <v>0</v>
          </cell>
        </row>
        <row r="106">
          <cell r="A106" t="str">
            <v>JSVFL</v>
          </cell>
          <cell r="B106">
            <v>0</v>
          </cell>
          <cell r="C106">
            <v>0</v>
          </cell>
          <cell r="D106">
            <v>0</v>
          </cell>
          <cell r="E106">
            <v>0</v>
          </cell>
          <cell r="F106">
            <v>0</v>
          </cell>
          <cell r="G106">
            <v>0</v>
          </cell>
          <cell r="H106">
            <v>0</v>
          </cell>
          <cell r="I106">
            <v>0</v>
          </cell>
          <cell r="J106">
            <v>0</v>
          </cell>
          <cell r="K106">
            <v>0</v>
          </cell>
          <cell r="L106">
            <v>0</v>
          </cell>
        </row>
        <row r="107">
          <cell r="A107" t="str">
            <v>MBF</v>
          </cell>
          <cell r="B107">
            <v>0</v>
          </cell>
          <cell r="C107">
            <v>0</v>
          </cell>
          <cell r="D107">
            <v>0</v>
          </cell>
          <cell r="E107">
            <v>0</v>
          </cell>
          <cell r="F107">
            <v>0</v>
          </cell>
          <cell r="G107">
            <v>0</v>
          </cell>
          <cell r="H107">
            <v>0</v>
          </cell>
          <cell r="I107">
            <v>0</v>
          </cell>
          <cell r="J107">
            <v>0</v>
          </cell>
          <cell r="K107">
            <v>0</v>
          </cell>
          <cell r="L107">
            <v>0</v>
          </cell>
        </row>
        <row r="108">
          <cell r="A108" t="str">
            <v>PPFL</v>
          </cell>
          <cell r="B108">
            <v>0</v>
          </cell>
          <cell r="C108">
            <v>0</v>
          </cell>
          <cell r="D108">
            <v>0</v>
          </cell>
          <cell r="E108">
            <v>0</v>
          </cell>
          <cell r="F108">
            <v>0</v>
          </cell>
          <cell r="G108">
            <v>0</v>
          </cell>
          <cell r="H108">
            <v>0</v>
          </cell>
          <cell r="I108">
            <v>0</v>
          </cell>
          <cell r="J108">
            <v>0</v>
          </cell>
          <cell r="K108">
            <v>0</v>
          </cell>
          <cell r="L108">
            <v>0</v>
          </cell>
        </row>
        <row r="109">
          <cell r="A109" t="str">
            <v>PIF</v>
          </cell>
          <cell r="B109">
            <v>0</v>
          </cell>
          <cell r="C109">
            <v>0</v>
          </cell>
          <cell r="D109">
            <v>0</v>
          </cell>
          <cell r="E109">
            <v>0</v>
          </cell>
          <cell r="F109">
            <v>0</v>
          </cell>
          <cell r="G109">
            <v>0</v>
          </cell>
          <cell r="H109">
            <v>0</v>
          </cell>
          <cell r="I109">
            <v>0</v>
          </cell>
          <cell r="J109">
            <v>0</v>
          </cell>
          <cell r="K109">
            <v>0</v>
          </cell>
          <cell r="L109">
            <v>0</v>
          </cell>
        </row>
        <row r="110">
          <cell r="A110" t="str">
            <v>PGF</v>
          </cell>
          <cell r="B110">
            <v>0</v>
          </cell>
          <cell r="C110">
            <v>0</v>
          </cell>
          <cell r="D110">
            <v>0</v>
          </cell>
          <cell r="E110">
            <v>0</v>
          </cell>
          <cell r="F110">
            <v>0</v>
          </cell>
          <cell r="G110">
            <v>0</v>
          </cell>
          <cell r="H110">
            <v>0</v>
          </cell>
          <cell r="I110">
            <v>0</v>
          </cell>
          <cell r="J110">
            <v>0</v>
          </cell>
          <cell r="K110">
            <v>0</v>
          </cell>
          <cell r="L110">
            <v>0</v>
          </cell>
        </row>
        <row r="111">
          <cell r="A111" t="str">
            <v>SFWF</v>
          </cell>
          <cell r="B111">
            <v>0</v>
          </cell>
          <cell r="C111">
            <v>0</v>
          </cell>
          <cell r="D111">
            <v>0</v>
          </cell>
          <cell r="E111">
            <v>0</v>
          </cell>
          <cell r="F111">
            <v>0</v>
          </cell>
          <cell r="G111">
            <v>0</v>
          </cell>
          <cell r="H111">
            <v>0</v>
          </cell>
          <cell r="I111">
            <v>0</v>
          </cell>
          <cell r="J111">
            <v>0</v>
          </cell>
          <cell r="K111">
            <v>0</v>
          </cell>
          <cell r="L111">
            <v>0</v>
          </cell>
        </row>
        <row r="112">
          <cell r="A112" t="str">
            <v>UTPLCF</v>
          </cell>
          <cell r="B112">
            <v>0</v>
          </cell>
          <cell r="C112">
            <v>0</v>
          </cell>
          <cell r="D112">
            <v>0</v>
          </cell>
          <cell r="E112">
            <v>0</v>
          </cell>
          <cell r="F112">
            <v>0</v>
          </cell>
          <cell r="G112">
            <v>0</v>
          </cell>
          <cell r="H112">
            <v>0</v>
          </cell>
          <cell r="I112">
            <v>0</v>
          </cell>
          <cell r="J112">
            <v>0</v>
          </cell>
          <cell r="K112">
            <v>0</v>
          </cell>
          <cell r="L112">
            <v>0</v>
          </cell>
        </row>
        <row r="113">
          <cell r="A113" t="str">
            <v>LAKST</v>
          </cell>
          <cell r="B113">
            <v>0</v>
          </cell>
          <cell r="C113">
            <v>0</v>
          </cell>
          <cell r="D113">
            <v>0</v>
          </cell>
          <cell r="E113">
            <v>0</v>
          </cell>
          <cell r="F113">
            <v>0</v>
          </cell>
          <cell r="G113">
            <v>0</v>
          </cell>
          <cell r="H113">
            <v>0</v>
          </cell>
          <cell r="I113">
            <v>0</v>
          </cell>
          <cell r="J113">
            <v>0</v>
          </cell>
          <cell r="K113">
            <v>0</v>
          </cell>
          <cell r="L113">
            <v>0</v>
          </cell>
        </row>
        <row r="114">
          <cell r="A114" t="str">
            <v>PSAF</v>
          </cell>
          <cell r="B114">
            <v>0</v>
          </cell>
          <cell r="C114">
            <v>0</v>
          </cell>
          <cell r="D114">
            <v>0</v>
          </cell>
          <cell r="E114">
            <v>0</v>
          </cell>
          <cell r="F114">
            <v>0</v>
          </cell>
          <cell r="G114">
            <v>0</v>
          </cell>
          <cell r="H114">
            <v>0</v>
          </cell>
          <cell r="I114">
            <v>0</v>
          </cell>
          <cell r="J114">
            <v>0</v>
          </cell>
          <cell r="K114">
            <v>0</v>
          </cell>
          <cell r="L114">
            <v>0</v>
          </cell>
        </row>
        <row r="115">
          <cell r="A115" t="str">
            <v>JSGF</v>
          </cell>
          <cell r="B115">
            <v>0</v>
          </cell>
          <cell r="C115">
            <v>0</v>
          </cell>
          <cell r="D115">
            <v>0</v>
          </cell>
          <cell r="E115">
            <v>0</v>
          </cell>
          <cell r="F115">
            <v>0</v>
          </cell>
          <cell r="G115">
            <v>0</v>
          </cell>
          <cell r="H115">
            <v>0</v>
          </cell>
          <cell r="I115">
            <v>0</v>
          </cell>
          <cell r="J115">
            <v>0</v>
          </cell>
          <cell r="K115">
            <v>0</v>
          </cell>
          <cell r="L115">
            <v>0</v>
          </cell>
        </row>
        <row r="116">
          <cell r="A116" t="str">
            <v>PEF</v>
          </cell>
          <cell r="B116">
            <v>0</v>
          </cell>
          <cell r="C116">
            <v>0</v>
          </cell>
          <cell r="D116">
            <v>0</v>
          </cell>
          <cell r="E116">
            <v>0</v>
          </cell>
          <cell r="F116">
            <v>0</v>
          </cell>
          <cell r="G116">
            <v>0</v>
          </cell>
          <cell r="H116">
            <v>0</v>
          </cell>
          <cell r="I116">
            <v>0</v>
          </cell>
          <cell r="J116">
            <v>0</v>
          </cell>
          <cell r="K116">
            <v>0</v>
          </cell>
          <cell r="L116">
            <v>0</v>
          </cell>
        </row>
        <row r="117">
          <cell r="A117" t="str">
            <v>DGKCR1</v>
          </cell>
          <cell r="B117">
            <v>0</v>
          </cell>
          <cell r="C117">
            <v>0</v>
          </cell>
          <cell r="D117">
            <v>0</v>
          </cell>
          <cell r="E117">
            <v>0</v>
          </cell>
          <cell r="F117">
            <v>0</v>
          </cell>
          <cell r="G117">
            <v>0</v>
          </cell>
          <cell r="H117">
            <v>0</v>
          </cell>
          <cell r="I117">
            <v>0</v>
          </cell>
          <cell r="J117">
            <v>0</v>
          </cell>
          <cell r="K117">
            <v>0</v>
          </cell>
          <cell r="L117">
            <v>0</v>
          </cell>
        </row>
        <row r="150">
          <cell r="B150">
            <v>0</v>
          </cell>
          <cell r="C150">
            <v>3.7252902984619141E-8</v>
          </cell>
          <cell r="E150">
            <v>3405000</v>
          </cell>
          <cell r="F150">
            <v>191475033.6482316</v>
          </cell>
          <cell r="G150">
            <v>203030858.99999997</v>
          </cell>
          <cell r="H150">
            <v>11555825.351768378</v>
          </cell>
          <cell r="I150">
            <v>0</v>
          </cell>
          <cell r="J150">
            <v>0</v>
          </cell>
          <cell r="K150">
            <v>3405000</v>
          </cell>
          <cell r="L150">
            <v>191475033.64823163</v>
          </cell>
        </row>
        <row r="151">
          <cell r="A151" t="str">
            <v>CHECK</v>
          </cell>
          <cell r="B151">
            <v>0</v>
          </cell>
          <cell r="C151">
            <v>2.9802322387695313E-8</v>
          </cell>
          <cell r="E151">
            <v>3405000</v>
          </cell>
          <cell r="F151">
            <v>191475033.6482316</v>
          </cell>
          <cell r="G151">
            <v>203030858.99999997</v>
          </cell>
          <cell r="H151">
            <v>11555825.351768382</v>
          </cell>
          <cell r="I151">
            <v>0</v>
          </cell>
          <cell r="J151">
            <v>0</v>
          </cell>
          <cell r="K151">
            <v>3405000</v>
          </cell>
          <cell r="L151">
            <v>191475033.64823163</v>
          </cell>
        </row>
        <row r="152">
          <cell r="A152" t="str">
            <v>DIFF.</v>
          </cell>
          <cell r="B152">
            <v>0</v>
          </cell>
          <cell r="C152">
            <v>0</v>
          </cell>
          <cell r="E152">
            <v>0</v>
          </cell>
          <cell r="F152">
            <v>0</v>
          </cell>
          <cell r="G152">
            <v>0</v>
          </cell>
          <cell r="H152">
            <v>0</v>
          </cell>
          <cell r="I152">
            <v>0</v>
          </cell>
          <cell r="J152">
            <v>0</v>
          </cell>
          <cell r="K152">
            <v>0</v>
          </cell>
          <cell r="L152">
            <v>0</v>
          </cell>
        </row>
        <row r="153">
          <cell r="B153">
            <v>0</v>
          </cell>
          <cell r="C153">
            <v>0</v>
          </cell>
        </row>
        <row r="154">
          <cell r="A154" t="str">
            <v>RECON</v>
          </cell>
          <cell r="B154">
            <v>0</v>
          </cell>
          <cell r="C154">
            <v>0</v>
          </cell>
        </row>
      </sheetData>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Update"/>
      <sheetName val="FIN REPORT"/>
      <sheetName val="INDICIES"/>
      <sheetName val="Order Sheet"/>
      <sheetName val="Market Rates"/>
      <sheetName val="Old Exposure NCCPL"/>
      <sheetName val="Exposure NCCPL"/>
      <sheetName val="VAR"/>
      <sheetName val="VAR-PreviousDay"/>
      <sheetName val="Broker Status"/>
      <sheetName val="Unit"/>
      <sheetName val="HR ABL1"/>
      <sheetName val="PS ABL1"/>
      <sheetName val="P-ABL1"/>
      <sheetName val="BANK DEPOSIT1"/>
      <sheetName val="EXP. CAL1"/>
      <sheetName val="MIS"/>
      <sheetName val="Dividend"/>
      <sheetName val="ABL1 Portfolio"/>
      <sheetName val="SECTOR EXPOSURE"/>
      <sheetName val="% to NAV"/>
      <sheetName val="EPS &amp; DY"/>
      <sheetName val="Target PRice"/>
      <sheetName val="DIV YLD"/>
      <sheetName val="Symbol"/>
      <sheetName val="SwP&amp;L"/>
    </sheetNames>
    <sheetDataSet>
      <sheetData sheetId="0"/>
      <sheetData sheetId="1"/>
      <sheetData sheetId="2"/>
      <sheetData sheetId="3"/>
      <sheetData sheetId="4"/>
      <sheetData sheetId="5"/>
      <sheetData sheetId="6"/>
      <sheetData sheetId="7"/>
      <sheetData sheetId="8"/>
      <sheetData sheetId="9">
        <row r="7">
          <cell r="A7" t="str">
            <v>BMA CAPITAL</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T-BILL"/>
      <sheetName val="BS-OVS"/>
      <sheetName val="FX"/>
      <sheetName val="Sheet1"/>
      <sheetName val="Sheet4"/>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P"/>
      <sheetName val="NOST"/>
      <sheetName val="Borrowings"/>
      <sheetName val="Placements"/>
      <sheetName val="Fwd. Purchase BR."/>
      <sheetName val="Fwd. sale BR."/>
      <sheetName val="FWD Sales Banks"/>
      <sheetName val="FWD Purchase Banks"/>
      <sheetName val="MUTAL-FINANCE"/>
      <sheetName val="MUTAL"/>
      <sheetName val="TFC"/>
      <sheetName val="PIB-HL"/>
      <sheetName val="TB-HOL"/>
      <sheetName val="Call Lending"/>
      <sheetName val="Repo TB"/>
      <sheetName val="REV-SH "/>
      <sheetName val="COI"/>
      <sheetName val="Clean Lending"/>
      <sheetName val="TDR"/>
      <sheetName val="CALL-B"/>
      <sheetName val="T.REP"/>
      <sheetName val="WAP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Jun"/>
      <sheetName val="5-Jun"/>
      <sheetName val="MDR - 6 6 (5).xls"/>
      <sheetName val="Consolidate"/>
      <sheetName val="Genome"/>
      <sheetName val="BankSmart"/>
      <sheetName val="TDR"/>
      <sheetName val="BSLoan"/>
      <sheetName val="TermLoan"/>
      <sheetName val="Sheet1"/>
      <sheetName val="MDR_-_6_6_(5)_xls"/>
      <sheetName val="Deposit"/>
      <sheetName val="FIB"/>
      <sheetName val="Notes1_5"/>
      <sheetName val="Notes1-5"/>
      <sheetName val="MDR_-_6_6_(5)_xls1"/>
      <sheetName val="T-BILL"/>
      <sheetName val="TB-HOL"/>
      <sheetName val="MDR_-_6_6_(5)_xls2"/>
      <sheetName val="Monthly Generation"/>
      <sheetName val="Bank"/>
      <sheetName val="BS17 (3)"/>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row r="1">
          <cell r="A1" t="str">
            <v>ProductID</v>
          </cell>
        </row>
        <row r="2">
          <cell r="A2" t="str">
            <v>TRE-PK</v>
          </cell>
        </row>
        <row r="3">
          <cell r="A3" t="str">
            <v>TRE-PK</v>
          </cell>
        </row>
        <row r="4">
          <cell r="A4" t="str">
            <v>TRE-PK</v>
          </cell>
        </row>
        <row r="5">
          <cell r="A5" t="str">
            <v>TRE-PK</v>
          </cell>
        </row>
        <row r="6">
          <cell r="A6" t="str">
            <v>TRE-PK</v>
          </cell>
        </row>
        <row r="7">
          <cell r="A7" t="str">
            <v>TRE-PK</v>
          </cell>
        </row>
        <row r="8">
          <cell r="A8" t="str">
            <v>TRE-PK</v>
          </cell>
        </row>
        <row r="9">
          <cell r="A9" t="str">
            <v>TRE-PK</v>
          </cell>
        </row>
        <row r="10">
          <cell r="A10" t="str">
            <v>TRE-PK</v>
          </cell>
        </row>
        <row r="11">
          <cell r="A11" t="str">
            <v>TRE-PK</v>
          </cell>
        </row>
        <row r="12">
          <cell r="A12" t="str">
            <v>TRE-PK</v>
          </cell>
        </row>
        <row r="13">
          <cell r="A13" t="str">
            <v>TRE-PK</v>
          </cell>
        </row>
        <row r="14">
          <cell r="A14" t="str">
            <v>TRE-PK</v>
          </cell>
        </row>
        <row r="15">
          <cell r="A15" t="str">
            <v>TRE-PK</v>
          </cell>
        </row>
        <row r="16">
          <cell r="A16" t="str">
            <v>TRE-PK</v>
          </cell>
        </row>
        <row r="17">
          <cell r="A17" t="str">
            <v>TRE-PK</v>
          </cell>
        </row>
        <row r="18">
          <cell r="A18" t="str">
            <v>TRE-PK</v>
          </cell>
        </row>
        <row r="19">
          <cell r="A19" t="str">
            <v>TRE-PK</v>
          </cell>
        </row>
        <row r="20">
          <cell r="A20" t="str">
            <v>TRE-PK</v>
          </cell>
        </row>
        <row r="21">
          <cell r="A21" t="str">
            <v>TRE-PK</v>
          </cell>
        </row>
        <row r="22">
          <cell r="A22" t="str">
            <v>TRE-PK</v>
          </cell>
        </row>
        <row r="23">
          <cell r="A23" t="str">
            <v>TRE-PK</v>
          </cell>
        </row>
        <row r="24">
          <cell r="A24" t="str">
            <v>TRE-PK</v>
          </cell>
        </row>
        <row r="25">
          <cell r="A25" t="str">
            <v>TRE-PK</v>
          </cell>
        </row>
        <row r="26">
          <cell r="A26" t="str">
            <v>TRE-PK</v>
          </cell>
        </row>
        <row r="27">
          <cell r="A27" t="str">
            <v>TRE-PK</v>
          </cell>
        </row>
        <row r="28">
          <cell r="A28" t="str">
            <v>TRE-PK</v>
          </cell>
        </row>
        <row r="29">
          <cell r="A29" t="str">
            <v>TRE-PK</v>
          </cell>
        </row>
        <row r="30">
          <cell r="A30" t="str">
            <v>TRE-PK</v>
          </cell>
        </row>
        <row r="31">
          <cell r="A31" t="str">
            <v>TRE-PK</v>
          </cell>
        </row>
        <row r="32">
          <cell r="A32" t="str">
            <v>TRE-PK</v>
          </cell>
        </row>
        <row r="33">
          <cell r="A33" t="str">
            <v>TRE-PK</v>
          </cell>
        </row>
        <row r="34">
          <cell r="A34" t="str">
            <v>TRE-PK</v>
          </cell>
        </row>
        <row r="35">
          <cell r="A35" t="str">
            <v>TRE-PK</v>
          </cell>
        </row>
        <row r="36">
          <cell r="A36" t="str">
            <v>TRE-PK</v>
          </cell>
        </row>
        <row r="37">
          <cell r="A37" t="str">
            <v>TRE-PK</v>
          </cell>
        </row>
        <row r="38">
          <cell r="A38" t="str">
            <v>TRE-PK</v>
          </cell>
        </row>
        <row r="39">
          <cell r="A39" t="str">
            <v>TRE-PK</v>
          </cell>
        </row>
        <row r="40">
          <cell r="A40" t="str">
            <v>TRE-PK</v>
          </cell>
        </row>
        <row r="41">
          <cell r="A41" t="str">
            <v>TRE-PK</v>
          </cell>
        </row>
        <row r="42">
          <cell r="A42" t="str">
            <v>TRE-PK</v>
          </cell>
        </row>
        <row r="43">
          <cell r="A43" t="str">
            <v>TRE-PK</v>
          </cell>
        </row>
        <row r="44">
          <cell r="A44" t="str">
            <v>TRE-PK</v>
          </cell>
        </row>
        <row r="45">
          <cell r="A45" t="str">
            <v>TRE-PK</v>
          </cell>
        </row>
        <row r="46">
          <cell r="A46" t="str">
            <v>TRE-PK</v>
          </cell>
        </row>
        <row r="47">
          <cell r="A47" t="str">
            <v>TRE-PK</v>
          </cell>
        </row>
        <row r="48">
          <cell r="A48" t="str">
            <v>TRE-PK</v>
          </cell>
        </row>
        <row r="49">
          <cell r="A49" t="str">
            <v>TRE-PK</v>
          </cell>
        </row>
        <row r="50">
          <cell r="A50" t="str">
            <v>TRE-PK</v>
          </cell>
        </row>
        <row r="51">
          <cell r="A51" t="str">
            <v>TRE-PK</v>
          </cell>
        </row>
        <row r="52">
          <cell r="A52" t="str">
            <v>TRE-PK</v>
          </cell>
        </row>
        <row r="53">
          <cell r="A53" t="str">
            <v>TRE-PK</v>
          </cell>
        </row>
        <row r="54">
          <cell r="A54" t="str">
            <v>TRE-PK</v>
          </cell>
        </row>
        <row r="55">
          <cell r="A55" t="str">
            <v>TRE-PK</v>
          </cell>
        </row>
        <row r="56">
          <cell r="A56" t="str">
            <v>TRE-PK</v>
          </cell>
        </row>
        <row r="57">
          <cell r="A57" t="str">
            <v>TRE-PK</v>
          </cell>
        </row>
        <row r="58">
          <cell r="A58" t="str">
            <v>TRE-PK</v>
          </cell>
        </row>
        <row r="59">
          <cell r="A59" t="str">
            <v>TRE-PK</v>
          </cell>
        </row>
        <row r="60">
          <cell r="A60" t="str">
            <v>TRE-PK</v>
          </cell>
        </row>
        <row r="61">
          <cell r="A61" t="str">
            <v>TRE-PK</v>
          </cell>
        </row>
        <row r="62">
          <cell r="A62" t="str">
            <v>TRE-PK</v>
          </cell>
        </row>
        <row r="63">
          <cell r="A63" t="str">
            <v>TRE-PK</v>
          </cell>
        </row>
        <row r="64">
          <cell r="A64" t="str">
            <v>TRE-PK</v>
          </cell>
        </row>
        <row r="65">
          <cell r="A65" t="str">
            <v>TRE-PK</v>
          </cell>
        </row>
        <row r="66">
          <cell r="A66" t="str">
            <v>TRE-PK</v>
          </cell>
        </row>
        <row r="67">
          <cell r="A67" t="str">
            <v>TRE-PK</v>
          </cell>
        </row>
        <row r="68">
          <cell r="A68" t="str">
            <v>TRE-PK</v>
          </cell>
        </row>
        <row r="69">
          <cell r="A69" t="str">
            <v>TRE-PK</v>
          </cell>
        </row>
        <row r="70">
          <cell r="A70" t="str">
            <v>TRE-PK</v>
          </cell>
        </row>
        <row r="71">
          <cell r="A71" t="str">
            <v>TRE-PK</v>
          </cell>
        </row>
        <row r="72">
          <cell r="A72" t="str">
            <v>TRE-PK</v>
          </cell>
        </row>
        <row r="73">
          <cell r="A73" t="str">
            <v>TRE-PK</v>
          </cell>
        </row>
        <row r="74">
          <cell r="A74" t="str">
            <v>TRE-PK</v>
          </cell>
        </row>
        <row r="75">
          <cell r="A75" t="str">
            <v>TRE-PK</v>
          </cell>
        </row>
        <row r="76">
          <cell r="A76" t="str">
            <v>TRE-PK</v>
          </cell>
        </row>
        <row r="77">
          <cell r="A77" t="str">
            <v>TRE-PK</v>
          </cell>
        </row>
        <row r="78">
          <cell r="A78" t="str">
            <v>TD-PKR</v>
          </cell>
        </row>
        <row r="79">
          <cell r="A79" t="str">
            <v>TD-PKR</v>
          </cell>
        </row>
        <row r="80">
          <cell r="A80" t="str">
            <v>TD-PKR</v>
          </cell>
        </row>
        <row r="81">
          <cell r="A81" t="str">
            <v>TD-PKR</v>
          </cell>
        </row>
        <row r="82">
          <cell r="A82" t="str">
            <v>TD-PKR</v>
          </cell>
        </row>
        <row r="83">
          <cell r="A83" t="str">
            <v>TD-PKR</v>
          </cell>
        </row>
        <row r="84">
          <cell r="A84" t="str">
            <v>TD-PKR</v>
          </cell>
        </row>
        <row r="85">
          <cell r="A85" t="str">
            <v>TD-PKR</v>
          </cell>
        </row>
        <row r="86">
          <cell r="A86" t="str">
            <v>TD-PKR</v>
          </cell>
        </row>
        <row r="87">
          <cell r="A87" t="str">
            <v>TD-PKR</v>
          </cell>
        </row>
        <row r="88">
          <cell r="A88" t="str">
            <v>TD-PKR</v>
          </cell>
        </row>
        <row r="89">
          <cell r="A89" t="str">
            <v>TD-PKR</v>
          </cell>
        </row>
        <row r="90">
          <cell r="A90" t="str">
            <v>TD-PKR</v>
          </cell>
        </row>
        <row r="91">
          <cell r="A91" t="str">
            <v>TD-PKR</v>
          </cell>
        </row>
        <row r="92">
          <cell r="A92" t="str">
            <v>TD-PKR</v>
          </cell>
        </row>
        <row r="93">
          <cell r="A93" t="str">
            <v>TD-PKR</v>
          </cell>
        </row>
        <row r="94">
          <cell r="A94" t="str">
            <v>TD-PKR</v>
          </cell>
        </row>
        <row r="95">
          <cell r="A95" t="str">
            <v>TD-PKR</v>
          </cell>
        </row>
        <row r="96">
          <cell r="A96" t="str">
            <v>TD-PKR</v>
          </cell>
        </row>
        <row r="97">
          <cell r="A97" t="str">
            <v>TD-PKR</v>
          </cell>
        </row>
        <row r="98">
          <cell r="A98" t="str">
            <v>TD-PKR</v>
          </cell>
        </row>
        <row r="99">
          <cell r="A99" t="str">
            <v>TD-PKR</v>
          </cell>
        </row>
        <row r="100">
          <cell r="A100" t="str">
            <v>TD-PKR</v>
          </cell>
        </row>
        <row r="101">
          <cell r="A101" t="str">
            <v>TD-PKR</v>
          </cell>
        </row>
        <row r="102">
          <cell r="A102" t="str">
            <v>TD-PKR</v>
          </cell>
        </row>
        <row r="103">
          <cell r="A103" t="str">
            <v>TD-PKR</v>
          </cell>
        </row>
        <row r="104">
          <cell r="A104" t="str">
            <v>TD-PKR</v>
          </cell>
        </row>
        <row r="105">
          <cell r="A105" t="str">
            <v>TD-PKR</v>
          </cell>
        </row>
        <row r="106">
          <cell r="A106" t="str">
            <v>TD-PKR</v>
          </cell>
        </row>
        <row r="107">
          <cell r="A107" t="str">
            <v>TD-PKR</v>
          </cell>
        </row>
        <row r="108">
          <cell r="A108" t="str">
            <v>TD-PKR</v>
          </cell>
        </row>
        <row r="109">
          <cell r="A109" t="str">
            <v>TD-PKR</v>
          </cell>
        </row>
        <row r="110">
          <cell r="A110" t="str">
            <v>TD-PKR</v>
          </cell>
        </row>
        <row r="111">
          <cell r="A111" t="str">
            <v>TD-PKR</v>
          </cell>
        </row>
        <row r="112">
          <cell r="A112" t="str">
            <v>TD-PKR</v>
          </cell>
        </row>
        <row r="113">
          <cell r="A113" t="str">
            <v>TD-PKR</v>
          </cell>
        </row>
        <row r="114">
          <cell r="A114" t="str">
            <v>TD-PKR</v>
          </cell>
        </row>
        <row r="115">
          <cell r="A115" t="str">
            <v>TD-PKR</v>
          </cell>
        </row>
        <row r="116">
          <cell r="A116" t="str">
            <v>TD-PKR</v>
          </cell>
        </row>
        <row r="117">
          <cell r="A117" t="str">
            <v>TD-PKR</v>
          </cell>
        </row>
        <row r="118">
          <cell r="A118" t="str">
            <v>TD-PKR</v>
          </cell>
        </row>
        <row r="119">
          <cell r="A119" t="str">
            <v>TD-PKR</v>
          </cell>
        </row>
        <row r="120">
          <cell r="A120" t="str">
            <v>TD-PKR</v>
          </cell>
        </row>
        <row r="121">
          <cell r="A121" t="str">
            <v>TD-PKR</v>
          </cell>
        </row>
        <row r="122">
          <cell r="A122" t="str">
            <v>TD-PKR</v>
          </cell>
        </row>
        <row r="123">
          <cell r="A123" t="str">
            <v>TD-PKR</v>
          </cell>
        </row>
        <row r="124">
          <cell r="A124" t="str">
            <v>TD-PKR</v>
          </cell>
        </row>
        <row r="125">
          <cell r="A125" t="str">
            <v>TD-PKR</v>
          </cell>
        </row>
        <row r="126">
          <cell r="A126" t="str">
            <v>TD-PKR</v>
          </cell>
        </row>
        <row r="127">
          <cell r="A127" t="str">
            <v>TD-PKR</v>
          </cell>
        </row>
        <row r="128">
          <cell r="A128" t="str">
            <v>TD-PKR</v>
          </cell>
        </row>
        <row r="129">
          <cell r="A129" t="str">
            <v>TD-PKR</v>
          </cell>
        </row>
        <row r="130">
          <cell r="A130" t="str">
            <v>TD-PKR</v>
          </cell>
        </row>
        <row r="131">
          <cell r="A131" t="str">
            <v>TD-PKR</v>
          </cell>
        </row>
        <row r="132">
          <cell r="A132" t="str">
            <v>TD-PKR</v>
          </cell>
        </row>
        <row r="133">
          <cell r="A133" t="str">
            <v>TD-PKR</v>
          </cell>
        </row>
        <row r="134">
          <cell r="A134" t="str">
            <v>TD-PKR</v>
          </cell>
        </row>
        <row r="135">
          <cell r="A135" t="str">
            <v>TD-PKR</v>
          </cell>
        </row>
        <row r="136">
          <cell r="A136" t="str">
            <v>TD-PKR</v>
          </cell>
        </row>
        <row r="137">
          <cell r="A137" t="str">
            <v>TD-PKR</v>
          </cell>
        </row>
        <row r="138">
          <cell r="A138" t="str">
            <v>TD-PKR</v>
          </cell>
        </row>
        <row r="139">
          <cell r="A139" t="str">
            <v>TD-PKR</v>
          </cell>
        </row>
        <row r="140">
          <cell r="A140" t="str">
            <v>TD-PKR</v>
          </cell>
        </row>
        <row r="141">
          <cell r="A141" t="str">
            <v>TD-PKR</v>
          </cell>
        </row>
        <row r="142">
          <cell r="A142" t="str">
            <v>TD-PKR</v>
          </cell>
        </row>
        <row r="143">
          <cell r="A143" t="str">
            <v>TD-PKR</v>
          </cell>
        </row>
        <row r="144">
          <cell r="A144" t="str">
            <v>TD-PKR</v>
          </cell>
        </row>
        <row r="145">
          <cell r="A145" t="str">
            <v>TD-PKR</v>
          </cell>
        </row>
        <row r="146">
          <cell r="A146" t="str">
            <v>TD-PKR</v>
          </cell>
        </row>
        <row r="147">
          <cell r="A147" t="str">
            <v>TD-PKR</v>
          </cell>
        </row>
        <row r="148">
          <cell r="A148" t="str">
            <v>TD-PKR</v>
          </cell>
        </row>
        <row r="149">
          <cell r="A149" t="str">
            <v>TD-PKR</v>
          </cell>
        </row>
        <row r="150">
          <cell r="A150" t="str">
            <v>TD-PKR</v>
          </cell>
        </row>
        <row r="151">
          <cell r="A151" t="str">
            <v>TD-PKR</v>
          </cell>
        </row>
        <row r="152">
          <cell r="A152" t="str">
            <v>TD-PKR</v>
          </cell>
        </row>
        <row r="153">
          <cell r="A153" t="str">
            <v>TD-PKR</v>
          </cell>
        </row>
        <row r="154">
          <cell r="A154" t="str">
            <v>TD-PKR</v>
          </cell>
        </row>
        <row r="155">
          <cell r="A155" t="str">
            <v>TD-PKR</v>
          </cell>
        </row>
        <row r="156">
          <cell r="A156" t="str">
            <v>TD-PKR</v>
          </cell>
        </row>
        <row r="157">
          <cell r="A157" t="str">
            <v>TD-PKR</v>
          </cell>
        </row>
        <row r="158">
          <cell r="A158" t="str">
            <v>TD-PKR</v>
          </cell>
        </row>
        <row r="159">
          <cell r="A159" t="str">
            <v>TD-PKR</v>
          </cell>
        </row>
        <row r="160">
          <cell r="A160" t="str">
            <v>TD-PKR</v>
          </cell>
        </row>
        <row r="161">
          <cell r="A161" t="str">
            <v>TD-PKR</v>
          </cell>
        </row>
        <row r="162">
          <cell r="A162" t="str">
            <v>TD-PKR</v>
          </cell>
        </row>
        <row r="163">
          <cell r="A163" t="str">
            <v>TD-PKR</v>
          </cell>
        </row>
        <row r="164">
          <cell r="A164" t="str">
            <v>TD-PKR</v>
          </cell>
        </row>
        <row r="165">
          <cell r="A165" t="str">
            <v>TD-PKR</v>
          </cell>
        </row>
        <row r="166">
          <cell r="A166" t="str">
            <v>TD-PKR</v>
          </cell>
        </row>
        <row r="167">
          <cell r="A167" t="str">
            <v>TD-PKR</v>
          </cell>
        </row>
        <row r="168">
          <cell r="A168" t="str">
            <v>TD-PKR</v>
          </cell>
        </row>
        <row r="169">
          <cell r="A169" t="str">
            <v>TD-PKR</v>
          </cell>
        </row>
        <row r="170">
          <cell r="A170" t="str">
            <v>TD-PKR</v>
          </cell>
        </row>
        <row r="171">
          <cell r="A171" t="str">
            <v>TD-PKR</v>
          </cell>
        </row>
        <row r="172">
          <cell r="A172" t="str">
            <v>TD-PKR</v>
          </cell>
        </row>
        <row r="173">
          <cell r="A173" t="str">
            <v>TD-PKR</v>
          </cell>
        </row>
        <row r="174">
          <cell r="A174" t="str">
            <v>TD-PKR</v>
          </cell>
        </row>
        <row r="175">
          <cell r="A175" t="str">
            <v>TD-PKR</v>
          </cell>
        </row>
        <row r="176">
          <cell r="A176" t="str">
            <v>TD-PKR</v>
          </cell>
        </row>
        <row r="177">
          <cell r="A177" t="str">
            <v>TD-PKR</v>
          </cell>
        </row>
        <row r="178">
          <cell r="A178" t="str">
            <v>TD-PKR</v>
          </cell>
        </row>
        <row r="179">
          <cell r="A179" t="str">
            <v>TD-PKR</v>
          </cell>
        </row>
        <row r="180">
          <cell r="A180" t="str">
            <v>TD-PKR</v>
          </cell>
        </row>
        <row r="181">
          <cell r="A181" t="str">
            <v>TD-PKR</v>
          </cell>
        </row>
        <row r="182">
          <cell r="A182" t="str">
            <v>TD-PKR</v>
          </cell>
        </row>
        <row r="183">
          <cell r="A183" t="str">
            <v>TD-PKR</v>
          </cell>
        </row>
        <row r="184">
          <cell r="A184" t="str">
            <v>TD-PKR</v>
          </cell>
        </row>
        <row r="185">
          <cell r="A185" t="str">
            <v>TD-USD</v>
          </cell>
        </row>
        <row r="186">
          <cell r="A186" t="str">
            <v>MICCRP</v>
          </cell>
        </row>
        <row r="187">
          <cell r="A187" t="str">
            <v>MICCRP</v>
          </cell>
        </row>
        <row r="188">
          <cell r="A188" t="str">
            <v>MICCRP</v>
          </cell>
        </row>
        <row r="189">
          <cell r="A189" t="str">
            <v>CRESMI</v>
          </cell>
        </row>
        <row r="190">
          <cell r="A190" t="str">
            <v>CRESMI</v>
          </cell>
        </row>
        <row r="191">
          <cell r="A191" t="str">
            <v>CRESMI</v>
          </cell>
        </row>
        <row r="192">
          <cell r="A192" t="str">
            <v>CRESMI</v>
          </cell>
        </row>
        <row r="193">
          <cell r="A193" t="str">
            <v>CRESMI</v>
          </cell>
        </row>
        <row r="194">
          <cell r="A194" t="str">
            <v>CRESMI</v>
          </cell>
        </row>
        <row r="195">
          <cell r="A195" t="str">
            <v>CRESMI</v>
          </cell>
        </row>
        <row r="196">
          <cell r="A196" t="str">
            <v>CRESMI</v>
          </cell>
        </row>
        <row r="197">
          <cell r="A197" t="str">
            <v>CRESMI</v>
          </cell>
        </row>
        <row r="198">
          <cell r="A198" t="str">
            <v>CRESMI</v>
          </cell>
        </row>
        <row r="199">
          <cell r="A199" t="str">
            <v>CRESMI</v>
          </cell>
        </row>
        <row r="200">
          <cell r="A200" t="str">
            <v>CRESMI</v>
          </cell>
        </row>
        <row r="201">
          <cell r="A201" t="str">
            <v>CRESMI</v>
          </cell>
        </row>
        <row r="202">
          <cell r="A202" t="str">
            <v>CRESMI</v>
          </cell>
        </row>
        <row r="203">
          <cell r="A203" t="str">
            <v>CRESMI</v>
          </cell>
        </row>
        <row r="204">
          <cell r="A204" t="str">
            <v>CRESMI</v>
          </cell>
        </row>
        <row r="205">
          <cell r="A205" t="str">
            <v>CRESMI</v>
          </cell>
        </row>
        <row r="206">
          <cell r="A206" t="str">
            <v>CRESMI</v>
          </cell>
        </row>
        <row r="207">
          <cell r="A207" t="str">
            <v>CRESMI</v>
          </cell>
        </row>
        <row r="208">
          <cell r="A208" t="str">
            <v>CRESMI</v>
          </cell>
        </row>
        <row r="209">
          <cell r="A209" t="str">
            <v>CRESMI</v>
          </cell>
        </row>
        <row r="210">
          <cell r="A210" t="str">
            <v>CRESMI</v>
          </cell>
        </row>
        <row r="211">
          <cell r="A211" t="str">
            <v>CRESMI</v>
          </cell>
        </row>
        <row r="212">
          <cell r="A212" t="str">
            <v>CRESMI</v>
          </cell>
        </row>
        <row r="213">
          <cell r="A213" t="str">
            <v>CRESMI</v>
          </cell>
        </row>
        <row r="214">
          <cell r="A214" t="str">
            <v>CRESMI</v>
          </cell>
        </row>
        <row r="215">
          <cell r="A215" t="str">
            <v>CRESMI</v>
          </cell>
        </row>
        <row r="216">
          <cell r="A216" t="str">
            <v>CRESMI</v>
          </cell>
        </row>
        <row r="217">
          <cell r="A217" t="str">
            <v>CRESMI</v>
          </cell>
        </row>
        <row r="218">
          <cell r="A218" t="str">
            <v>CRESMI</v>
          </cell>
        </row>
        <row r="219">
          <cell r="A219" t="str">
            <v>CRESMI</v>
          </cell>
        </row>
        <row r="220">
          <cell r="A220" t="str">
            <v>CRESMI</v>
          </cell>
        </row>
        <row r="221">
          <cell r="A221" t="str">
            <v>CRESMI</v>
          </cell>
        </row>
        <row r="222">
          <cell r="A222" t="str">
            <v>CRESMI</v>
          </cell>
        </row>
        <row r="223">
          <cell r="A223" t="str">
            <v>CRESTD</v>
          </cell>
        </row>
        <row r="224">
          <cell r="A224" t="str">
            <v>CRESTD</v>
          </cell>
        </row>
        <row r="225">
          <cell r="A225" t="str">
            <v>CRESTD</v>
          </cell>
        </row>
        <row r="226">
          <cell r="A226" t="str">
            <v>CRESTD</v>
          </cell>
        </row>
        <row r="227">
          <cell r="A227" t="str">
            <v>CRESTD</v>
          </cell>
        </row>
        <row r="228">
          <cell r="A228" t="str">
            <v>CRESTD</v>
          </cell>
        </row>
        <row r="229">
          <cell r="A229" t="str">
            <v>CRESTD</v>
          </cell>
        </row>
        <row r="230">
          <cell r="A230" t="str">
            <v>CRESTD</v>
          </cell>
        </row>
        <row r="231">
          <cell r="A231" t="str">
            <v>CRESTD</v>
          </cell>
        </row>
        <row r="232">
          <cell r="A232" t="str">
            <v>CRESTD</v>
          </cell>
        </row>
        <row r="233">
          <cell r="A233" t="str">
            <v>CRESTD</v>
          </cell>
        </row>
        <row r="234">
          <cell r="A234" t="str">
            <v>CRESTD</v>
          </cell>
        </row>
        <row r="235">
          <cell r="A235" t="str">
            <v>CRESTD</v>
          </cell>
        </row>
        <row r="236">
          <cell r="A236" t="str">
            <v>CRESTD</v>
          </cell>
        </row>
        <row r="237">
          <cell r="A237" t="str">
            <v>CRESTD</v>
          </cell>
        </row>
        <row r="238">
          <cell r="A238" t="str">
            <v>CRESTD</v>
          </cell>
        </row>
        <row r="239">
          <cell r="A239" t="str">
            <v>CRESTD</v>
          </cell>
        </row>
        <row r="240">
          <cell r="A240" t="str">
            <v>CRESTD</v>
          </cell>
        </row>
        <row r="241">
          <cell r="A241" t="str">
            <v>CRESTD</v>
          </cell>
        </row>
        <row r="242">
          <cell r="A242" t="str">
            <v>CRESTD</v>
          </cell>
        </row>
        <row r="243">
          <cell r="A243" t="str">
            <v>CRESTD</v>
          </cell>
        </row>
        <row r="244">
          <cell r="A244" t="str">
            <v>CRESTD</v>
          </cell>
        </row>
        <row r="245">
          <cell r="A245" t="str">
            <v>CRESTD</v>
          </cell>
        </row>
        <row r="246">
          <cell r="A246" t="str">
            <v>CRESTD</v>
          </cell>
        </row>
        <row r="247">
          <cell r="A247" t="str">
            <v>CRESTD</v>
          </cell>
        </row>
        <row r="248">
          <cell r="A248" t="str">
            <v>CRESTD</v>
          </cell>
        </row>
        <row r="249">
          <cell r="A249" t="str">
            <v>CRESTD</v>
          </cell>
        </row>
        <row r="250">
          <cell r="A250" t="str">
            <v>CRESTD</v>
          </cell>
        </row>
        <row r="251">
          <cell r="A251" t="str">
            <v>TD-PKR</v>
          </cell>
        </row>
        <row r="252">
          <cell r="A252" t="str">
            <v>TD-PKR</v>
          </cell>
        </row>
        <row r="253">
          <cell r="A253" t="str">
            <v>TD-PKR</v>
          </cell>
        </row>
        <row r="254">
          <cell r="A254" t="str">
            <v>TD-PKR</v>
          </cell>
        </row>
        <row r="255">
          <cell r="A255" t="str">
            <v>TD-PKR</v>
          </cell>
        </row>
        <row r="256">
          <cell r="A256" t="str">
            <v>TD-PKR</v>
          </cell>
        </row>
        <row r="257">
          <cell r="A257" t="str">
            <v>TD-PKR</v>
          </cell>
        </row>
        <row r="258">
          <cell r="A258" t="str">
            <v>TD-PKR</v>
          </cell>
        </row>
        <row r="259">
          <cell r="A259" t="str">
            <v>TRE-PK</v>
          </cell>
        </row>
        <row r="260">
          <cell r="A260" t="str">
            <v>TRE-PK</v>
          </cell>
        </row>
        <row r="261">
          <cell r="A261" t="str">
            <v>TRE-PK</v>
          </cell>
        </row>
        <row r="262">
          <cell r="A262" t="str">
            <v>TRE-PK</v>
          </cell>
        </row>
        <row r="263">
          <cell r="A263" t="str">
            <v>TRE-PK</v>
          </cell>
        </row>
        <row r="264">
          <cell r="A264" t="str">
            <v>TRE-PK</v>
          </cell>
        </row>
        <row r="265">
          <cell r="A265" t="str">
            <v>TRE-PK</v>
          </cell>
        </row>
        <row r="266">
          <cell r="A266" t="str">
            <v>TRE-PK</v>
          </cell>
        </row>
        <row r="267">
          <cell r="A267" t="str">
            <v>TRE-PK</v>
          </cell>
        </row>
        <row r="268">
          <cell r="A268" t="str">
            <v>TRE-PK</v>
          </cell>
        </row>
        <row r="269">
          <cell r="A269" t="str">
            <v>TRE-PK</v>
          </cell>
        </row>
        <row r="270">
          <cell r="A270" t="str">
            <v>TRE-PK</v>
          </cell>
        </row>
        <row r="271">
          <cell r="A271" t="str">
            <v>TRE-PK</v>
          </cell>
        </row>
        <row r="272">
          <cell r="A272" t="str">
            <v>TRE-PK</v>
          </cell>
        </row>
        <row r="273">
          <cell r="A273" t="str">
            <v>TRE-PK</v>
          </cell>
        </row>
        <row r="274">
          <cell r="A274" t="str">
            <v>TRE-PK</v>
          </cell>
        </row>
        <row r="275">
          <cell r="A275" t="str">
            <v>TRE-PK</v>
          </cell>
        </row>
        <row r="276">
          <cell r="A276" t="str">
            <v>TRE-PK</v>
          </cell>
        </row>
        <row r="277">
          <cell r="A277" t="str">
            <v>TRE-PK</v>
          </cell>
        </row>
        <row r="278">
          <cell r="A278" t="str">
            <v>TRE-PK</v>
          </cell>
        </row>
        <row r="279">
          <cell r="A279" t="str">
            <v>TRE-PK</v>
          </cell>
        </row>
        <row r="280">
          <cell r="A280" t="str">
            <v>TRE-PK</v>
          </cell>
        </row>
        <row r="281">
          <cell r="A281" t="str">
            <v>TRE-PK</v>
          </cell>
        </row>
        <row r="282">
          <cell r="A282" t="str">
            <v>TRE-PK</v>
          </cell>
        </row>
        <row r="283">
          <cell r="A283" t="str">
            <v>TRE-PK</v>
          </cell>
        </row>
        <row r="284">
          <cell r="A284" t="str">
            <v>TRE-PK</v>
          </cell>
        </row>
        <row r="285">
          <cell r="A285" t="str">
            <v>TRE-PK</v>
          </cell>
        </row>
        <row r="286">
          <cell r="A286" t="str">
            <v>TRE-PK</v>
          </cell>
        </row>
        <row r="287">
          <cell r="A287" t="str">
            <v>TRE-PK</v>
          </cell>
        </row>
        <row r="288">
          <cell r="A288" t="str">
            <v>TRE-PK</v>
          </cell>
        </row>
        <row r="289">
          <cell r="A289" t="str">
            <v>TRE-PK</v>
          </cell>
        </row>
        <row r="290">
          <cell r="A290" t="str">
            <v>TRE-PK</v>
          </cell>
        </row>
        <row r="291">
          <cell r="A291" t="str">
            <v>TRE-PK</v>
          </cell>
        </row>
        <row r="292">
          <cell r="A292" t="str">
            <v>TRE-PK</v>
          </cell>
        </row>
        <row r="293">
          <cell r="A293" t="str">
            <v>TRE-PK</v>
          </cell>
        </row>
        <row r="294">
          <cell r="A294" t="str">
            <v>TRE-PK</v>
          </cell>
        </row>
        <row r="295">
          <cell r="A295" t="str">
            <v>TRE-PK</v>
          </cell>
        </row>
        <row r="296">
          <cell r="A296" t="str">
            <v>TRE-PK</v>
          </cell>
        </row>
        <row r="297">
          <cell r="A297" t="str">
            <v>TRE-PK</v>
          </cell>
        </row>
        <row r="298">
          <cell r="A298" t="str">
            <v>TRE-PK</v>
          </cell>
        </row>
        <row r="299">
          <cell r="A299" t="str">
            <v>TRE-PK</v>
          </cell>
        </row>
        <row r="300">
          <cell r="A300" t="str">
            <v>TRE-PK</v>
          </cell>
        </row>
        <row r="301">
          <cell r="A301" t="str">
            <v>TRE-PK</v>
          </cell>
        </row>
        <row r="302">
          <cell r="A302" t="str">
            <v>TRE-PK</v>
          </cell>
        </row>
        <row r="303">
          <cell r="A303" t="str">
            <v>TRE-PK</v>
          </cell>
        </row>
        <row r="304">
          <cell r="A304" t="str">
            <v>TRE-PK</v>
          </cell>
        </row>
        <row r="305">
          <cell r="A305" t="str">
            <v>TRE-PK</v>
          </cell>
        </row>
        <row r="306">
          <cell r="A306" t="str">
            <v>TRE-PK</v>
          </cell>
        </row>
        <row r="307">
          <cell r="A307" t="str">
            <v>TRE-PK</v>
          </cell>
        </row>
        <row r="308">
          <cell r="A308" t="str">
            <v>TRE-PK</v>
          </cell>
        </row>
        <row r="309">
          <cell r="A309" t="str">
            <v>TRE-PK</v>
          </cell>
        </row>
        <row r="310">
          <cell r="A310" t="str">
            <v>TRE-PK</v>
          </cell>
        </row>
        <row r="311">
          <cell r="A311" t="str">
            <v>TRE-PK</v>
          </cell>
        </row>
        <row r="312">
          <cell r="A312" t="str">
            <v>TRE-PK</v>
          </cell>
        </row>
        <row r="313">
          <cell r="A313" t="str">
            <v>TRE-PK</v>
          </cell>
        </row>
        <row r="314">
          <cell r="A314" t="str">
            <v>TRE-PK</v>
          </cell>
        </row>
        <row r="315">
          <cell r="A315" t="str">
            <v>CRESTD</v>
          </cell>
        </row>
        <row r="316">
          <cell r="A316" t="str">
            <v>TRE-PK</v>
          </cell>
        </row>
        <row r="317">
          <cell r="A317" t="str">
            <v>TRE-PK</v>
          </cell>
        </row>
        <row r="318">
          <cell r="A318" t="str">
            <v>TRE-PK</v>
          </cell>
        </row>
        <row r="319">
          <cell r="A319" t="str">
            <v>TRE-PK</v>
          </cell>
        </row>
        <row r="320">
          <cell r="A320" t="str">
            <v>TRE-PK</v>
          </cell>
        </row>
        <row r="321">
          <cell r="A321" t="str">
            <v>TRE-PK</v>
          </cell>
        </row>
        <row r="322">
          <cell r="A322" t="str">
            <v>TRE-PK</v>
          </cell>
        </row>
        <row r="323">
          <cell r="A323" t="str">
            <v>TRE-PK</v>
          </cell>
        </row>
        <row r="324">
          <cell r="A324" t="str">
            <v>TRE-PK</v>
          </cell>
        </row>
        <row r="325">
          <cell r="A325" t="str">
            <v>TRE-PK</v>
          </cell>
        </row>
        <row r="326">
          <cell r="A326" t="str">
            <v>TRE-PK</v>
          </cell>
        </row>
        <row r="327">
          <cell r="A327" t="str">
            <v>TRE-PK</v>
          </cell>
        </row>
        <row r="328">
          <cell r="A328" t="str">
            <v>TRE-PK</v>
          </cell>
        </row>
        <row r="329">
          <cell r="A329" t="str">
            <v>TRE-PK</v>
          </cell>
        </row>
        <row r="330">
          <cell r="A330" t="str">
            <v>TRE-PK</v>
          </cell>
        </row>
        <row r="331">
          <cell r="A331" t="str">
            <v>TRE-PK</v>
          </cell>
        </row>
        <row r="332">
          <cell r="A332" t="str">
            <v>TRE-PK</v>
          </cell>
        </row>
        <row r="333">
          <cell r="A333" t="str">
            <v>TRE-PK</v>
          </cell>
        </row>
        <row r="334">
          <cell r="A334" t="str">
            <v>TRE-PK</v>
          </cell>
        </row>
        <row r="335">
          <cell r="A335" t="str">
            <v>TRE-PK</v>
          </cell>
        </row>
        <row r="336">
          <cell r="A336" t="str">
            <v>TRE-PK</v>
          </cell>
        </row>
        <row r="337">
          <cell r="A337" t="str">
            <v>TRE-PK</v>
          </cell>
        </row>
        <row r="338">
          <cell r="A338" t="str">
            <v>TRE-PK</v>
          </cell>
        </row>
        <row r="339">
          <cell r="A339" t="str">
            <v>TRE-PK</v>
          </cell>
        </row>
        <row r="340">
          <cell r="A340" t="str">
            <v>TRE-PK</v>
          </cell>
        </row>
        <row r="341">
          <cell r="A341" t="str">
            <v>TD-PKR</v>
          </cell>
        </row>
        <row r="342">
          <cell r="A342" t="str">
            <v>TD-PKR</v>
          </cell>
        </row>
        <row r="343">
          <cell r="A343" t="str">
            <v>TD-PKR</v>
          </cell>
        </row>
        <row r="344">
          <cell r="A344" t="str">
            <v>TD-PKR</v>
          </cell>
        </row>
        <row r="345">
          <cell r="A345" t="str">
            <v>TD-PKR</v>
          </cell>
        </row>
        <row r="346">
          <cell r="A346" t="str">
            <v>TD-PKR</v>
          </cell>
        </row>
        <row r="347">
          <cell r="A347" t="str">
            <v>TD-PKR</v>
          </cell>
        </row>
        <row r="348">
          <cell r="A348" t="str">
            <v>TD-PKR</v>
          </cell>
        </row>
        <row r="349">
          <cell r="A349" t="str">
            <v>TD-PKR</v>
          </cell>
        </row>
        <row r="350">
          <cell r="A350" t="str">
            <v>TD-PKR</v>
          </cell>
        </row>
        <row r="351">
          <cell r="A351" t="str">
            <v>TD-PKR</v>
          </cell>
        </row>
        <row r="352">
          <cell r="A352" t="str">
            <v>TD-PKR</v>
          </cell>
        </row>
        <row r="353">
          <cell r="A353" t="str">
            <v>TD-PKR</v>
          </cell>
        </row>
        <row r="354">
          <cell r="A354" t="str">
            <v>TD-PKR</v>
          </cell>
        </row>
        <row r="355">
          <cell r="A355" t="str">
            <v>TD-PKR</v>
          </cell>
        </row>
        <row r="356">
          <cell r="A356" t="str">
            <v>TD-PKR</v>
          </cell>
        </row>
        <row r="357">
          <cell r="A357" t="str">
            <v>TD-PKR</v>
          </cell>
        </row>
        <row r="358">
          <cell r="A358" t="str">
            <v>TD-PKR</v>
          </cell>
        </row>
        <row r="359">
          <cell r="A359" t="str">
            <v>TD-PKR</v>
          </cell>
        </row>
        <row r="360">
          <cell r="A360" t="str">
            <v>TD-PKR</v>
          </cell>
        </row>
        <row r="361">
          <cell r="A361" t="str">
            <v>TD-PKR</v>
          </cell>
        </row>
        <row r="362">
          <cell r="A362" t="str">
            <v>TD-PKR</v>
          </cell>
        </row>
        <row r="363">
          <cell r="A363" t="str">
            <v>TD-PKR</v>
          </cell>
        </row>
        <row r="364">
          <cell r="A364" t="str">
            <v>TD-PKR</v>
          </cell>
        </row>
        <row r="365">
          <cell r="A365" t="str">
            <v>TD-PKR</v>
          </cell>
        </row>
        <row r="366">
          <cell r="A366" t="str">
            <v>TD-PKR</v>
          </cell>
        </row>
        <row r="367">
          <cell r="A367" t="str">
            <v>TD-PKR</v>
          </cell>
        </row>
        <row r="368">
          <cell r="A368" t="str">
            <v>TD-PKR</v>
          </cell>
        </row>
        <row r="369">
          <cell r="A369" t="str">
            <v>TD-PKR</v>
          </cell>
        </row>
        <row r="370">
          <cell r="A370" t="str">
            <v>TD-PKR</v>
          </cell>
        </row>
        <row r="371">
          <cell r="A371" t="str">
            <v>TD-FRO</v>
          </cell>
        </row>
        <row r="372">
          <cell r="A372" t="str">
            <v>CRESMI</v>
          </cell>
        </row>
        <row r="373">
          <cell r="A373" t="str">
            <v>CRESMI</v>
          </cell>
        </row>
        <row r="374">
          <cell r="A374" t="str">
            <v>CRESMI</v>
          </cell>
        </row>
        <row r="375">
          <cell r="A375" t="str">
            <v>CRESMI</v>
          </cell>
        </row>
        <row r="376">
          <cell r="A376" t="str">
            <v>CRESMI</v>
          </cell>
        </row>
        <row r="377">
          <cell r="A377" t="str">
            <v>CRESMI</v>
          </cell>
        </row>
        <row r="378">
          <cell r="A378" t="str">
            <v>CRESMI</v>
          </cell>
        </row>
        <row r="379">
          <cell r="A379" t="str">
            <v>TRE-PK</v>
          </cell>
        </row>
        <row r="380">
          <cell r="A380" t="str">
            <v>TRE-PK</v>
          </cell>
        </row>
        <row r="381">
          <cell r="A381" t="str">
            <v>TRE-PK</v>
          </cell>
        </row>
        <row r="382">
          <cell r="A382" t="str">
            <v>TRE-PK</v>
          </cell>
        </row>
        <row r="383">
          <cell r="A383" t="str">
            <v>TRE-PK</v>
          </cell>
        </row>
        <row r="384">
          <cell r="A384" t="str">
            <v>TRE-PK</v>
          </cell>
        </row>
        <row r="385">
          <cell r="A385" t="str">
            <v>TRE-PK</v>
          </cell>
        </row>
        <row r="386">
          <cell r="A386" t="str">
            <v>TRE-PK</v>
          </cell>
        </row>
        <row r="387">
          <cell r="A387" t="str">
            <v>TRE-PK</v>
          </cell>
        </row>
        <row r="388">
          <cell r="A388" t="str">
            <v>TRE-PK</v>
          </cell>
        </row>
        <row r="389">
          <cell r="A389" t="str">
            <v>TRE-PK</v>
          </cell>
        </row>
        <row r="390">
          <cell r="A390" t="str">
            <v>TRE-PK</v>
          </cell>
        </row>
        <row r="391">
          <cell r="A391" t="str">
            <v>TRE-PK</v>
          </cell>
        </row>
        <row r="392">
          <cell r="A392" t="str">
            <v>TRE-PK</v>
          </cell>
        </row>
        <row r="393">
          <cell r="A393" t="str">
            <v>TRE-PK</v>
          </cell>
        </row>
        <row r="394">
          <cell r="A394" t="str">
            <v>TRE-PK</v>
          </cell>
        </row>
        <row r="395">
          <cell r="A395" t="str">
            <v>TRE-PK</v>
          </cell>
        </row>
        <row r="396">
          <cell r="A396" t="str">
            <v>TRE-PK</v>
          </cell>
        </row>
        <row r="397">
          <cell r="A397" t="str">
            <v>TRE-PK</v>
          </cell>
        </row>
        <row r="398">
          <cell r="A398" t="str">
            <v>TRE-PK</v>
          </cell>
        </row>
        <row r="399">
          <cell r="A399" t="str">
            <v>TRE-PK</v>
          </cell>
        </row>
        <row r="400">
          <cell r="A400" t="str">
            <v>TRE-PK</v>
          </cell>
        </row>
        <row r="401">
          <cell r="A401" t="str">
            <v>TRE-PK</v>
          </cell>
        </row>
        <row r="402">
          <cell r="A402" t="str">
            <v>TRE-PK</v>
          </cell>
        </row>
        <row r="403">
          <cell r="A403" t="str">
            <v>TRE-PK</v>
          </cell>
        </row>
        <row r="404">
          <cell r="A404" t="str">
            <v>TRE-PK</v>
          </cell>
        </row>
        <row r="405">
          <cell r="A405" t="str">
            <v>TRE-PK</v>
          </cell>
        </row>
        <row r="406">
          <cell r="A406" t="str">
            <v>TRE-PK</v>
          </cell>
        </row>
        <row r="407">
          <cell r="A407" t="str">
            <v>TRE-PK</v>
          </cell>
        </row>
        <row r="408">
          <cell r="A408" t="str">
            <v>TRE-PK</v>
          </cell>
        </row>
        <row r="409">
          <cell r="A409" t="str">
            <v>TRE-PK</v>
          </cell>
        </row>
        <row r="410">
          <cell r="A410" t="str">
            <v>TRE-PK</v>
          </cell>
        </row>
        <row r="411">
          <cell r="A411" t="str">
            <v>TRE-PK</v>
          </cell>
        </row>
        <row r="412">
          <cell r="A412" t="str">
            <v>TRE-PK</v>
          </cell>
        </row>
        <row r="413">
          <cell r="A413" t="str">
            <v>TRE-PK</v>
          </cell>
        </row>
        <row r="414">
          <cell r="A414" t="str">
            <v>TRE-PK</v>
          </cell>
        </row>
        <row r="415">
          <cell r="A415" t="str">
            <v>TRE-PK</v>
          </cell>
        </row>
        <row r="416">
          <cell r="A416" t="str">
            <v>TRE-PK</v>
          </cell>
        </row>
        <row r="417">
          <cell r="A417" t="str">
            <v>TRE-PK</v>
          </cell>
        </row>
        <row r="418">
          <cell r="A418" t="str">
            <v>TRE-PK</v>
          </cell>
        </row>
        <row r="419">
          <cell r="A419" t="str">
            <v>TRE-PK</v>
          </cell>
        </row>
        <row r="420">
          <cell r="A420" t="str">
            <v>TRE-PK</v>
          </cell>
        </row>
        <row r="421">
          <cell r="A421" t="str">
            <v>TRE-PK</v>
          </cell>
        </row>
        <row r="422">
          <cell r="A422" t="str">
            <v>TRE-PK</v>
          </cell>
        </row>
        <row r="423">
          <cell r="A423" t="str">
            <v>TRE-PK</v>
          </cell>
        </row>
        <row r="424">
          <cell r="A424" t="str">
            <v>TRE-PK</v>
          </cell>
        </row>
        <row r="425">
          <cell r="A425" t="str">
            <v>TRE-PK</v>
          </cell>
        </row>
        <row r="426">
          <cell r="A426" t="str">
            <v>TRE-PK</v>
          </cell>
        </row>
        <row r="427">
          <cell r="A427" t="str">
            <v>TRE-PK</v>
          </cell>
        </row>
        <row r="428">
          <cell r="A428" t="str">
            <v>TRE-PK</v>
          </cell>
        </row>
        <row r="429">
          <cell r="A429" t="str">
            <v>TRE-PK</v>
          </cell>
        </row>
        <row r="430">
          <cell r="A430" t="str">
            <v>TRE-PK</v>
          </cell>
        </row>
        <row r="431">
          <cell r="A431" t="str">
            <v>TRE-PK</v>
          </cell>
        </row>
        <row r="432">
          <cell r="A432" t="str">
            <v>TRE-PK</v>
          </cell>
        </row>
        <row r="433">
          <cell r="A433" t="str">
            <v>TRE-PK</v>
          </cell>
        </row>
        <row r="434">
          <cell r="A434" t="str">
            <v>TRE-PK</v>
          </cell>
        </row>
        <row r="435">
          <cell r="A435" t="str">
            <v>TRE-PK</v>
          </cell>
        </row>
        <row r="436">
          <cell r="A436" t="str">
            <v>TRE-PK</v>
          </cell>
        </row>
        <row r="437">
          <cell r="A437" t="str">
            <v>TRE-PK</v>
          </cell>
        </row>
        <row r="438">
          <cell r="A438" t="str">
            <v>TRE-PK</v>
          </cell>
        </row>
        <row r="439">
          <cell r="A439" t="str">
            <v>TRE-PK</v>
          </cell>
        </row>
        <row r="440">
          <cell r="A440" t="str">
            <v>TRE-PK</v>
          </cell>
        </row>
        <row r="441">
          <cell r="A441" t="str">
            <v>TRE-PK</v>
          </cell>
        </row>
        <row r="442">
          <cell r="A442" t="str">
            <v>TRE-PK</v>
          </cell>
        </row>
        <row r="443">
          <cell r="A443" t="str">
            <v>TD-PKR</v>
          </cell>
        </row>
        <row r="444">
          <cell r="A444" t="str">
            <v>TD-PKR</v>
          </cell>
        </row>
        <row r="445">
          <cell r="A445" t="str">
            <v>TD-PKR</v>
          </cell>
        </row>
        <row r="446">
          <cell r="A446" t="str">
            <v>TD-PKR</v>
          </cell>
        </row>
        <row r="447">
          <cell r="A447" t="str">
            <v>TD-PKR</v>
          </cell>
        </row>
        <row r="448">
          <cell r="A448" t="str">
            <v>TD-PKR</v>
          </cell>
        </row>
        <row r="449">
          <cell r="A449" t="str">
            <v>TD-PKR</v>
          </cell>
        </row>
        <row r="450">
          <cell r="A450" t="str">
            <v>TD-PKR</v>
          </cell>
        </row>
        <row r="451">
          <cell r="A451" t="str">
            <v>TD-PKR</v>
          </cell>
        </row>
        <row r="452">
          <cell r="A452" t="str">
            <v>TD-PKR</v>
          </cell>
        </row>
        <row r="453">
          <cell r="A453" t="str">
            <v>TD-PKR</v>
          </cell>
        </row>
        <row r="454">
          <cell r="A454" t="str">
            <v>TD-PKR</v>
          </cell>
        </row>
        <row r="455">
          <cell r="A455" t="str">
            <v>TD-PKR</v>
          </cell>
        </row>
        <row r="456">
          <cell r="A456" t="str">
            <v>TD-PKR</v>
          </cell>
        </row>
        <row r="457">
          <cell r="A457" t="str">
            <v>TD-PKR</v>
          </cell>
        </row>
        <row r="458">
          <cell r="A458" t="str">
            <v>TD-PKR</v>
          </cell>
        </row>
        <row r="459">
          <cell r="A459" t="str">
            <v>TD-PKR</v>
          </cell>
        </row>
        <row r="460">
          <cell r="A460" t="str">
            <v>TD-PKR</v>
          </cell>
        </row>
        <row r="461">
          <cell r="A461" t="str">
            <v>TD-PKR</v>
          </cell>
        </row>
        <row r="462">
          <cell r="A462" t="str">
            <v>TD-PKR</v>
          </cell>
        </row>
        <row r="463">
          <cell r="A463" t="str">
            <v>TD-PKR</v>
          </cell>
        </row>
        <row r="464">
          <cell r="A464" t="str">
            <v>TD-PKR</v>
          </cell>
        </row>
        <row r="465">
          <cell r="A465" t="str">
            <v>TD-PKR</v>
          </cell>
        </row>
        <row r="466">
          <cell r="A466" t="str">
            <v>TD-PKR</v>
          </cell>
        </row>
        <row r="467">
          <cell r="A467" t="str">
            <v>TD-PKR</v>
          </cell>
        </row>
        <row r="468">
          <cell r="A468" t="str">
            <v>TD-PKR</v>
          </cell>
        </row>
        <row r="469">
          <cell r="A469" t="str">
            <v>TD-PKR</v>
          </cell>
        </row>
        <row r="470">
          <cell r="A470" t="str">
            <v>TD-PKR</v>
          </cell>
        </row>
        <row r="471">
          <cell r="A471" t="str">
            <v>TD-PKR</v>
          </cell>
        </row>
        <row r="472">
          <cell r="A472" t="str">
            <v>TD-PKR</v>
          </cell>
        </row>
        <row r="473">
          <cell r="A473" t="str">
            <v>TD-PKR</v>
          </cell>
        </row>
        <row r="474">
          <cell r="A474" t="str">
            <v>TD-PKR</v>
          </cell>
        </row>
        <row r="475">
          <cell r="A475" t="str">
            <v>TD-PKR</v>
          </cell>
        </row>
        <row r="476">
          <cell r="A476" t="str">
            <v>TD-PKR</v>
          </cell>
        </row>
        <row r="477">
          <cell r="A477" t="str">
            <v>TD-PKR</v>
          </cell>
        </row>
        <row r="478">
          <cell r="A478" t="str">
            <v>TD-PKR</v>
          </cell>
        </row>
        <row r="479">
          <cell r="A479" t="str">
            <v>TD-PKR</v>
          </cell>
        </row>
        <row r="480">
          <cell r="A480" t="str">
            <v>TD-PKR</v>
          </cell>
        </row>
        <row r="481">
          <cell r="A481" t="str">
            <v>TD-PKR</v>
          </cell>
        </row>
        <row r="482">
          <cell r="A482" t="str">
            <v>TD-PKR</v>
          </cell>
        </row>
        <row r="483">
          <cell r="A483" t="str">
            <v>TD-PKR</v>
          </cell>
        </row>
        <row r="484">
          <cell r="A484" t="str">
            <v>TD-PKR</v>
          </cell>
        </row>
        <row r="485">
          <cell r="A485" t="str">
            <v>TD-PKR</v>
          </cell>
        </row>
        <row r="486">
          <cell r="A486" t="str">
            <v>TD-PKR</v>
          </cell>
        </row>
        <row r="487">
          <cell r="A487" t="str">
            <v>TD-PKR</v>
          </cell>
        </row>
        <row r="488">
          <cell r="A488" t="str">
            <v>TD-PKR</v>
          </cell>
        </row>
        <row r="489">
          <cell r="A489" t="str">
            <v>TD-PKR</v>
          </cell>
        </row>
        <row r="490">
          <cell r="A490" t="str">
            <v>TD-PKR</v>
          </cell>
        </row>
        <row r="491">
          <cell r="A491" t="str">
            <v>TD-PKR</v>
          </cell>
        </row>
        <row r="492">
          <cell r="A492" t="str">
            <v>TD-PKR</v>
          </cell>
        </row>
        <row r="493">
          <cell r="A493" t="str">
            <v>TD-PKR</v>
          </cell>
        </row>
        <row r="494">
          <cell r="A494" t="str">
            <v>TD-PKR</v>
          </cell>
        </row>
        <row r="495">
          <cell r="A495" t="str">
            <v>TD-PKR</v>
          </cell>
        </row>
        <row r="496">
          <cell r="A496" t="str">
            <v>TD-PKR</v>
          </cell>
        </row>
        <row r="497">
          <cell r="A497" t="str">
            <v>TD-PKR</v>
          </cell>
        </row>
        <row r="498">
          <cell r="A498" t="str">
            <v>TD-PKR</v>
          </cell>
        </row>
        <row r="499">
          <cell r="A499" t="str">
            <v>TD-PKR</v>
          </cell>
        </row>
        <row r="500">
          <cell r="A500" t="str">
            <v>TD-PKR</v>
          </cell>
        </row>
        <row r="501">
          <cell r="A501" t="str">
            <v>TD-PKR</v>
          </cell>
        </row>
        <row r="502">
          <cell r="A502" t="str">
            <v>TD-PKR</v>
          </cell>
        </row>
        <row r="503">
          <cell r="A503" t="str">
            <v>TD-PKR</v>
          </cell>
        </row>
        <row r="504">
          <cell r="A504" t="str">
            <v>TD-PKR</v>
          </cell>
        </row>
        <row r="505">
          <cell r="A505" t="str">
            <v>TD-PKR</v>
          </cell>
        </row>
        <row r="506">
          <cell r="A506" t="str">
            <v>TD-PKR</v>
          </cell>
        </row>
        <row r="507">
          <cell r="A507" t="str">
            <v>TD-PKR</v>
          </cell>
        </row>
        <row r="508">
          <cell r="A508" t="str">
            <v>TD-PKR</v>
          </cell>
        </row>
        <row r="509">
          <cell r="A509" t="str">
            <v>TD-PKR</v>
          </cell>
        </row>
        <row r="510">
          <cell r="A510" t="str">
            <v>TD-PKR</v>
          </cell>
        </row>
        <row r="511">
          <cell r="A511" t="str">
            <v>TD-PKR</v>
          </cell>
        </row>
        <row r="512">
          <cell r="A512" t="str">
            <v>TD-PKR</v>
          </cell>
        </row>
        <row r="513">
          <cell r="A513" t="str">
            <v>TD-PKR</v>
          </cell>
        </row>
        <row r="514">
          <cell r="A514" t="str">
            <v>TD-PKR</v>
          </cell>
        </row>
        <row r="515">
          <cell r="A515" t="str">
            <v>TD-PKR</v>
          </cell>
        </row>
        <row r="516">
          <cell r="A516" t="str">
            <v>TD-PKR</v>
          </cell>
        </row>
        <row r="517">
          <cell r="A517" t="str">
            <v>TD-PKR</v>
          </cell>
        </row>
        <row r="518">
          <cell r="A518" t="str">
            <v>TD-PKR</v>
          </cell>
        </row>
        <row r="519">
          <cell r="A519" t="str">
            <v>TD-PKR</v>
          </cell>
        </row>
        <row r="520">
          <cell r="A520" t="str">
            <v>TD-PKR</v>
          </cell>
        </row>
        <row r="521">
          <cell r="A521" t="str">
            <v>TD-PKR</v>
          </cell>
        </row>
        <row r="522">
          <cell r="A522" t="str">
            <v>TD-PKR</v>
          </cell>
        </row>
        <row r="523">
          <cell r="A523" t="str">
            <v>TD-PKR</v>
          </cell>
        </row>
        <row r="524">
          <cell r="A524" t="str">
            <v>TD-PKR</v>
          </cell>
        </row>
        <row r="525">
          <cell r="A525" t="str">
            <v>TD-PKR</v>
          </cell>
        </row>
        <row r="526">
          <cell r="A526" t="str">
            <v>M-MAC</v>
          </cell>
        </row>
        <row r="527">
          <cell r="A527" t="str">
            <v>M-MAC</v>
          </cell>
        </row>
        <row r="528">
          <cell r="A528" t="str">
            <v>M-MAC</v>
          </cell>
        </row>
        <row r="529">
          <cell r="A529" t="str">
            <v>M-MAC</v>
          </cell>
        </row>
        <row r="530">
          <cell r="A530" t="str">
            <v>M-MAC</v>
          </cell>
        </row>
        <row r="531">
          <cell r="A531" t="str">
            <v>M-MAC</v>
          </cell>
        </row>
        <row r="532">
          <cell r="A532" t="str">
            <v>M-MAC</v>
          </cell>
        </row>
        <row r="533">
          <cell r="A533" t="str">
            <v>M-MAC</v>
          </cell>
        </row>
        <row r="534">
          <cell r="A534" t="str">
            <v>M-MAC</v>
          </cell>
        </row>
        <row r="535">
          <cell r="A535" t="str">
            <v>M-MAC</v>
          </cell>
        </row>
        <row r="536">
          <cell r="A536" t="str">
            <v>M-MAC</v>
          </cell>
        </row>
        <row r="537">
          <cell r="A537" t="str">
            <v>M-MAC</v>
          </cell>
        </row>
        <row r="538">
          <cell r="A538" t="str">
            <v>M-MAC</v>
          </cell>
        </row>
        <row r="539">
          <cell r="A539" t="str">
            <v>M-MAC</v>
          </cell>
        </row>
        <row r="540">
          <cell r="A540" t="str">
            <v>M-MAC</v>
          </cell>
        </row>
        <row r="541">
          <cell r="A541" t="str">
            <v>M-MAC</v>
          </cell>
        </row>
        <row r="542">
          <cell r="A542" t="str">
            <v>M-MAC</v>
          </cell>
        </row>
        <row r="543">
          <cell r="A543" t="str">
            <v>M-MAC</v>
          </cell>
        </row>
        <row r="544">
          <cell r="A544" t="str">
            <v>M-MAC</v>
          </cell>
        </row>
        <row r="545">
          <cell r="A545" t="str">
            <v>M-MAC</v>
          </cell>
        </row>
        <row r="546">
          <cell r="A546" t="str">
            <v>M-MAC</v>
          </cell>
        </row>
        <row r="547">
          <cell r="A547" t="str">
            <v>M-MAC</v>
          </cell>
        </row>
        <row r="548">
          <cell r="A548" t="str">
            <v>M-MAC</v>
          </cell>
        </row>
        <row r="549">
          <cell r="A549" t="str">
            <v>M-MAC</v>
          </cell>
        </row>
        <row r="550">
          <cell r="A550" t="str">
            <v>M-MAC</v>
          </cell>
        </row>
        <row r="551">
          <cell r="A551" t="str">
            <v>CRESMI</v>
          </cell>
        </row>
        <row r="552">
          <cell r="A552" t="str">
            <v>CRESMI</v>
          </cell>
        </row>
        <row r="553">
          <cell r="A553" t="str">
            <v>CRESMI</v>
          </cell>
        </row>
        <row r="554">
          <cell r="A554" t="str">
            <v>CRESMI</v>
          </cell>
        </row>
        <row r="555">
          <cell r="A555" t="str">
            <v>CRESMI</v>
          </cell>
        </row>
        <row r="556">
          <cell r="A556" t="str">
            <v>CRESMI</v>
          </cell>
        </row>
        <row r="557">
          <cell r="A557" t="str">
            <v>CRESMI</v>
          </cell>
        </row>
        <row r="558">
          <cell r="A558" t="str">
            <v>CRESMI</v>
          </cell>
        </row>
        <row r="559">
          <cell r="A559" t="str">
            <v>CRESMI</v>
          </cell>
        </row>
        <row r="560">
          <cell r="A560" t="str">
            <v>CRESMI</v>
          </cell>
        </row>
        <row r="561">
          <cell r="A561" t="str">
            <v>CRESMI</v>
          </cell>
        </row>
        <row r="562">
          <cell r="A562" t="str">
            <v>CRESMI</v>
          </cell>
        </row>
        <row r="563">
          <cell r="A563" t="str">
            <v>CRESMI</v>
          </cell>
        </row>
        <row r="564">
          <cell r="A564" t="str">
            <v>CRESMI</v>
          </cell>
        </row>
        <row r="565">
          <cell r="A565" t="str">
            <v>CRESMI</v>
          </cell>
        </row>
        <row r="566">
          <cell r="A566" t="str">
            <v>CRESMI</v>
          </cell>
        </row>
        <row r="567">
          <cell r="A567" t="str">
            <v>CRESMI</v>
          </cell>
        </row>
        <row r="568">
          <cell r="A568" t="str">
            <v>CRESMI</v>
          </cell>
        </row>
        <row r="569">
          <cell r="A569" t="str">
            <v>CRESMI</v>
          </cell>
        </row>
        <row r="570">
          <cell r="A570" t="str">
            <v>CRESMI</v>
          </cell>
        </row>
        <row r="571">
          <cell r="A571" t="str">
            <v>CRESMI</v>
          </cell>
        </row>
        <row r="572">
          <cell r="A572" t="str">
            <v>CRESMI</v>
          </cell>
        </row>
        <row r="573">
          <cell r="A573" t="str">
            <v>CRESMI</v>
          </cell>
        </row>
        <row r="574">
          <cell r="A574" t="str">
            <v>CRESMI</v>
          </cell>
        </row>
        <row r="575">
          <cell r="A575" t="str">
            <v>CRESMI</v>
          </cell>
        </row>
        <row r="576">
          <cell r="A576" t="str">
            <v>CRESMI</v>
          </cell>
        </row>
        <row r="577">
          <cell r="A577" t="str">
            <v>CRESMI</v>
          </cell>
        </row>
        <row r="578">
          <cell r="A578" t="str">
            <v>CRESMI</v>
          </cell>
        </row>
        <row r="579">
          <cell r="A579" t="str">
            <v>CRESMI</v>
          </cell>
        </row>
        <row r="580">
          <cell r="A580" t="str">
            <v>CRESMI</v>
          </cell>
        </row>
        <row r="581">
          <cell r="A581" t="str">
            <v>CRESMI</v>
          </cell>
        </row>
        <row r="582">
          <cell r="A582" t="str">
            <v>CRESMI</v>
          </cell>
        </row>
        <row r="583">
          <cell r="A583" t="str">
            <v>CRESMI</v>
          </cell>
        </row>
        <row r="584">
          <cell r="A584" t="str">
            <v>CRESMI</v>
          </cell>
        </row>
        <row r="585">
          <cell r="A585" t="str">
            <v>CRESMI</v>
          </cell>
        </row>
        <row r="586">
          <cell r="A586" t="str">
            <v>CRESMI</v>
          </cell>
        </row>
        <row r="587">
          <cell r="A587" t="str">
            <v>CRESMI</v>
          </cell>
        </row>
        <row r="588">
          <cell r="A588" t="str">
            <v>CRESMI</v>
          </cell>
        </row>
        <row r="589">
          <cell r="A589" t="str">
            <v>CRESMI</v>
          </cell>
        </row>
        <row r="590">
          <cell r="A590" t="str">
            <v>CRESMI</v>
          </cell>
        </row>
        <row r="591">
          <cell r="A591" t="str">
            <v>CRESMI</v>
          </cell>
        </row>
        <row r="592">
          <cell r="A592" t="str">
            <v>CRESMI</v>
          </cell>
        </row>
        <row r="593">
          <cell r="A593" t="str">
            <v>CRESMI</v>
          </cell>
        </row>
        <row r="594">
          <cell r="A594" t="str">
            <v>CRESMI</v>
          </cell>
        </row>
        <row r="595">
          <cell r="A595" t="str">
            <v>CRESMI</v>
          </cell>
        </row>
        <row r="596">
          <cell r="A596" t="str">
            <v>CRESMI</v>
          </cell>
        </row>
        <row r="597">
          <cell r="A597" t="str">
            <v>CRESMI</v>
          </cell>
        </row>
        <row r="598">
          <cell r="A598" t="str">
            <v>CRESMI</v>
          </cell>
        </row>
        <row r="599">
          <cell r="A599" t="str">
            <v>CRESMI</v>
          </cell>
        </row>
        <row r="600">
          <cell r="A600" t="str">
            <v>CRESMI</v>
          </cell>
        </row>
        <row r="601">
          <cell r="A601" t="str">
            <v>TRE-PK</v>
          </cell>
        </row>
        <row r="602">
          <cell r="A602" t="str">
            <v>TRE-PK</v>
          </cell>
        </row>
        <row r="603">
          <cell r="A603" t="str">
            <v>TRE-PK</v>
          </cell>
        </row>
        <row r="604">
          <cell r="A604" t="str">
            <v>TRE-PK</v>
          </cell>
        </row>
        <row r="605">
          <cell r="A605" t="str">
            <v>TRE-PK</v>
          </cell>
        </row>
        <row r="606">
          <cell r="A606" t="str">
            <v>TRE-PK</v>
          </cell>
        </row>
        <row r="607">
          <cell r="A607" t="str">
            <v>TRE-PK</v>
          </cell>
        </row>
        <row r="608">
          <cell r="A608" t="str">
            <v>TRE-PK</v>
          </cell>
        </row>
        <row r="609">
          <cell r="A609" t="str">
            <v>TRE-PK</v>
          </cell>
        </row>
        <row r="610">
          <cell r="A610" t="str">
            <v>TRE-PK</v>
          </cell>
        </row>
        <row r="611">
          <cell r="A611" t="str">
            <v>TRE-PK</v>
          </cell>
        </row>
        <row r="612">
          <cell r="A612" t="str">
            <v>TRE-PK</v>
          </cell>
        </row>
        <row r="613">
          <cell r="A613" t="str">
            <v>TRE-PK</v>
          </cell>
        </row>
        <row r="614">
          <cell r="A614" t="str">
            <v>TRE-PK</v>
          </cell>
        </row>
        <row r="615">
          <cell r="A615" t="str">
            <v>TRE-PK</v>
          </cell>
        </row>
        <row r="616">
          <cell r="A616" t="str">
            <v>TRE-PK</v>
          </cell>
        </row>
        <row r="617">
          <cell r="A617" t="str">
            <v>TRE-PK</v>
          </cell>
        </row>
        <row r="618">
          <cell r="A618" t="str">
            <v>TRE-PK</v>
          </cell>
        </row>
        <row r="619">
          <cell r="A619" t="str">
            <v>TRE-PK</v>
          </cell>
        </row>
        <row r="620">
          <cell r="A620" t="str">
            <v>TRE-PK</v>
          </cell>
        </row>
        <row r="621">
          <cell r="A621" t="str">
            <v>TRE-PK</v>
          </cell>
        </row>
        <row r="622">
          <cell r="A622" t="str">
            <v>TRE-PK</v>
          </cell>
        </row>
        <row r="623">
          <cell r="A623" t="str">
            <v>TRE-PK</v>
          </cell>
        </row>
        <row r="624">
          <cell r="A624" t="str">
            <v>TRE-PK</v>
          </cell>
        </row>
        <row r="625">
          <cell r="A625" t="str">
            <v>TRE-PK</v>
          </cell>
        </row>
        <row r="626">
          <cell r="A626" t="str">
            <v>TRE-PK</v>
          </cell>
        </row>
        <row r="627">
          <cell r="A627" t="str">
            <v>TRE-PK</v>
          </cell>
        </row>
        <row r="628">
          <cell r="A628" t="str">
            <v>TRE-PK</v>
          </cell>
        </row>
        <row r="629">
          <cell r="A629" t="str">
            <v>TRE-PK</v>
          </cell>
        </row>
        <row r="630">
          <cell r="A630" t="str">
            <v>TRE-PK</v>
          </cell>
        </row>
        <row r="631">
          <cell r="A631" t="str">
            <v>TRE-PK</v>
          </cell>
        </row>
        <row r="632">
          <cell r="A632" t="str">
            <v>TRE-PK</v>
          </cell>
        </row>
        <row r="633">
          <cell r="A633" t="str">
            <v>TRE-PK</v>
          </cell>
        </row>
        <row r="634">
          <cell r="A634" t="str">
            <v>TRE-PK</v>
          </cell>
        </row>
        <row r="635">
          <cell r="A635" t="str">
            <v>TRE-PK</v>
          </cell>
        </row>
        <row r="636">
          <cell r="A636" t="str">
            <v>TRE-PK</v>
          </cell>
        </row>
        <row r="637">
          <cell r="A637" t="str">
            <v>TRE-PK</v>
          </cell>
        </row>
        <row r="638">
          <cell r="A638" t="str">
            <v>TRE-PK</v>
          </cell>
        </row>
        <row r="639">
          <cell r="A639" t="str">
            <v>TRE-PK</v>
          </cell>
        </row>
        <row r="640">
          <cell r="A640" t="str">
            <v>TRE-PK</v>
          </cell>
        </row>
        <row r="641">
          <cell r="A641" t="str">
            <v>TRE-PK</v>
          </cell>
        </row>
        <row r="642">
          <cell r="A642" t="str">
            <v>TRE-PK</v>
          </cell>
        </row>
        <row r="643">
          <cell r="A643" t="str">
            <v>TRE-PK</v>
          </cell>
        </row>
        <row r="644">
          <cell r="A644" t="str">
            <v>TRE-PK</v>
          </cell>
        </row>
        <row r="645">
          <cell r="A645" t="str">
            <v>TRE-PK</v>
          </cell>
        </row>
        <row r="646">
          <cell r="A646" t="str">
            <v>TRE-PK</v>
          </cell>
        </row>
        <row r="647">
          <cell r="A647" t="str">
            <v>TRE-PK</v>
          </cell>
        </row>
        <row r="648">
          <cell r="A648" t="str">
            <v>TRE-PK</v>
          </cell>
        </row>
        <row r="649">
          <cell r="A649" t="str">
            <v>TRE-PK</v>
          </cell>
        </row>
        <row r="650">
          <cell r="A650" t="str">
            <v>TRE-PK</v>
          </cell>
        </row>
        <row r="651">
          <cell r="A651" t="str">
            <v>TD-PKR</v>
          </cell>
        </row>
        <row r="652">
          <cell r="A652" t="str">
            <v>TD-PKR</v>
          </cell>
        </row>
        <row r="653">
          <cell r="A653" t="str">
            <v>TD-PKR</v>
          </cell>
        </row>
        <row r="654">
          <cell r="A654" t="str">
            <v>TD-PKR</v>
          </cell>
        </row>
        <row r="655">
          <cell r="A655" t="str">
            <v>TD-PKR</v>
          </cell>
        </row>
        <row r="656">
          <cell r="A656" t="str">
            <v>TD-PKR</v>
          </cell>
        </row>
        <row r="657">
          <cell r="A657" t="str">
            <v>TD-PKR</v>
          </cell>
        </row>
        <row r="658">
          <cell r="A658" t="str">
            <v>TD-PKR</v>
          </cell>
        </row>
        <row r="659">
          <cell r="A659" t="str">
            <v>TD-PKR</v>
          </cell>
        </row>
        <row r="660">
          <cell r="A660" t="str">
            <v>TD-PKR</v>
          </cell>
        </row>
        <row r="661">
          <cell r="A661" t="str">
            <v>TD-PKR</v>
          </cell>
        </row>
        <row r="662">
          <cell r="A662" t="str">
            <v>TD-PKR</v>
          </cell>
        </row>
        <row r="663">
          <cell r="A663" t="str">
            <v>TD-PKR</v>
          </cell>
        </row>
        <row r="664">
          <cell r="A664" t="str">
            <v>TD-PKR</v>
          </cell>
        </row>
        <row r="665">
          <cell r="A665" t="str">
            <v>TD-PKR</v>
          </cell>
        </row>
        <row r="666">
          <cell r="A666" t="str">
            <v>TD-PKR</v>
          </cell>
        </row>
        <row r="667">
          <cell r="A667" t="str">
            <v>TD-PKR</v>
          </cell>
        </row>
        <row r="668">
          <cell r="A668" t="str">
            <v>TD-PKR</v>
          </cell>
        </row>
        <row r="669">
          <cell r="A669" t="str">
            <v>TD-PKR</v>
          </cell>
        </row>
        <row r="670">
          <cell r="A670" t="str">
            <v>TD-PKR</v>
          </cell>
        </row>
        <row r="671">
          <cell r="A671" t="str">
            <v>TD-PKR</v>
          </cell>
        </row>
        <row r="672">
          <cell r="A672" t="str">
            <v>TD-PKR</v>
          </cell>
        </row>
        <row r="673">
          <cell r="A673" t="str">
            <v>TD-PKR</v>
          </cell>
        </row>
        <row r="674">
          <cell r="A674" t="str">
            <v>TD-PKR</v>
          </cell>
        </row>
        <row r="675">
          <cell r="A675" t="str">
            <v>TD-PKR</v>
          </cell>
        </row>
        <row r="676">
          <cell r="A676" t="str">
            <v>TD-PKR</v>
          </cell>
        </row>
        <row r="677">
          <cell r="A677" t="str">
            <v>TD-PKR</v>
          </cell>
        </row>
        <row r="678">
          <cell r="A678" t="str">
            <v>TD-PKR</v>
          </cell>
        </row>
        <row r="679">
          <cell r="A679" t="str">
            <v>TD-PKR</v>
          </cell>
        </row>
        <row r="680">
          <cell r="A680" t="str">
            <v>TD-PKR</v>
          </cell>
        </row>
        <row r="681">
          <cell r="A681" t="str">
            <v>TD-PKR</v>
          </cell>
        </row>
        <row r="682">
          <cell r="A682" t="str">
            <v>TD-PKR</v>
          </cell>
        </row>
        <row r="683">
          <cell r="A683" t="str">
            <v>TD-PKR</v>
          </cell>
        </row>
        <row r="684">
          <cell r="A684" t="str">
            <v>TD-PKR</v>
          </cell>
        </row>
        <row r="685">
          <cell r="A685" t="str">
            <v>TD-PKR</v>
          </cell>
        </row>
        <row r="686">
          <cell r="A686" t="str">
            <v>TD-PKR</v>
          </cell>
        </row>
        <row r="687">
          <cell r="A687" t="str">
            <v>TD-PKR</v>
          </cell>
        </row>
        <row r="688">
          <cell r="A688" t="str">
            <v>TD-PKR</v>
          </cell>
        </row>
        <row r="689">
          <cell r="A689" t="str">
            <v>TD-PKR</v>
          </cell>
        </row>
        <row r="690">
          <cell r="A690" t="str">
            <v>TD-PKR</v>
          </cell>
        </row>
        <row r="691">
          <cell r="A691" t="str">
            <v>TD-PKR</v>
          </cell>
        </row>
        <row r="692">
          <cell r="A692" t="str">
            <v>TD-PKR</v>
          </cell>
        </row>
        <row r="693">
          <cell r="A693" t="str">
            <v>TD-PKR</v>
          </cell>
        </row>
        <row r="694">
          <cell r="A694" t="str">
            <v>TD-PKR</v>
          </cell>
        </row>
        <row r="695">
          <cell r="A695" t="str">
            <v>TD-PKR</v>
          </cell>
        </row>
        <row r="696">
          <cell r="A696" t="str">
            <v>TD-PKR</v>
          </cell>
        </row>
        <row r="697">
          <cell r="A697" t="str">
            <v>TD-USD</v>
          </cell>
        </row>
        <row r="698">
          <cell r="A698" t="str">
            <v>TD-USD</v>
          </cell>
        </row>
        <row r="699">
          <cell r="A699" t="str">
            <v>TD-USD</v>
          </cell>
        </row>
        <row r="700">
          <cell r="A700" t="str">
            <v>TD-USD</v>
          </cell>
        </row>
        <row r="701">
          <cell r="A701" t="str">
            <v>MICIND</v>
          </cell>
        </row>
        <row r="702">
          <cell r="A702" t="str">
            <v>MICIND</v>
          </cell>
        </row>
        <row r="703">
          <cell r="A703" t="str">
            <v>MICIND</v>
          </cell>
        </row>
        <row r="704">
          <cell r="A704" t="str">
            <v>MICIND</v>
          </cell>
        </row>
        <row r="705">
          <cell r="A705" t="str">
            <v>TRE-PK</v>
          </cell>
        </row>
        <row r="706">
          <cell r="A706" t="str">
            <v>TRE-PK</v>
          </cell>
        </row>
        <row r="707">
          <cell r="A707" t="str">
            <v>TRE-PK</v>
          </cell>
        </row>
        <row r="708">
          <cell r="A708" t="str">
            <v>TRE-PK</v>
          </cell>
        </row>
        <row r="709">
          <cell r="A709" t="str">
            <v>TRE-PK</v>
          </cell>
        </row>
        <row r="710">
          <cell r="A710" t="str">
            <v>TRE-PK</v>
          </cell>
        </row>
        <row r="711">
          <cell r="A711" t="str">
            <v>TD-PKR</v>
          </cell>
        </row>
        <row r="712">
          <cell r="A712" t="str">
            <v>TD-PKR</v>
          </cell>
        </row>
        <row r="713">
          <cell r="A713" t="str">
            <v>TD-PKR</v>
          </cell>
        </row>
        <row r="714">
          <cell r="A714" t="str">
            <v>TD-PKR</v>
          </cell>
        </row>
        <row r="715">
          <cell r="A715" t="str">
            <v>TD-PKR</v>
          </cell>
        </row>
        <row r="716">
          <cell r="A716" t="str">
            <v>TD-PKR</v>
          </cell>
        </row>
        <row r="717">
          <cell r="A717" t="str">
            <v>TD-PKR</v>
          </cell>
        </row>
        <row r="718">
          <cell r="A718" t="str">
            <v>TD-PKR</v>
          </cell>
        </row>
        <row r="719">
          <cell r="A719" t="str">
            <v>TD-PKR</v>
          </cell>
        </row>
        <row r="720">
          <cell r="A720" t="str">
            <v>TD-PKR</v>
          </cell>
        </row>
        <row r="721">
          <cell r="A721" t="str">
            <v>TD-PKR</v>
          </cell>
        </row>
        <row r="722">
          <cell r="A722" t="str">
            <v>TD-PKR</v>
          </cell>
        </row>
        <row r="723">
          <cell r="A723" t="str">
            <v>TD-PKR</v>
          </cell>
        </row>
        <row r="724">
          <cell r="A724" t="str">
            <v>TD-PKR</v>
          </cell>
        </row>
        <row r="725">
          <cell r="A725" t="str">
            <v>TD-PKR</v>
          </cell>
        </row>
        <row r="726">
          <cell r="A726" t="str">
            <v>TD-PKR</v>
          </cell>
        </row>
        <row r="727">
          <cell r="A727" t="str">
            <v>TD-PKR</v>
          </cell>
        </row>
        <row r="728">
          <cell r="A728" t="str">
            <v>TD-PKR</v>
          </cell>
        </row>
        <row r="729">
          <cell r="A729" t="str">
            <v>TD-PKR</v>
          </cell>
        </row>
        <row r="730">
          <cell r="A730" t="str">
            <v>TD-PKR</v>
          </cell>
        </row>
        <row r="731">
          <cell r="A731" t="str">
            <v>TD-PKR</v>
          </cell>
        </row>
        <row r="732">
          <cell r="A732" t="str">
            <v>TD-PKR</v>
          </cell>
        </row>
        <row r="733">
          <cell r="A733" t="str">
            <v>TD-PKR</v>
          </cell>
        </row>
        <row r="734">
          <cell r="A734" t="str">
            <v>TD-PKR</v>
          </cell>
        </row>
        <row r="735">
          <cell r="A735" t="str">
            <v>TD-PKR</v>
          </cell>
        </row>
        <row r="736">
          <cell r="A736" t="str">
            <v>TD-PKR</v>
          </cell>
        </row>
        <row r="737">
          <cell r="A737" t="str">
            <v>TD-PKR</v>
          </cell>
        </row>
        <row r="738">
          <cell r="A738" t="str">
            <v>TD-PKR</v>
          </cell>
        </row>
        <row r="739">
          <cell r="A739" t="str">
            <v>TD-PKR</v>
          </cell>
        </row>
        <row r="740">
          <cell r="A740" t="str">
            <v>TD-PKR</v>
          </cell>
        </row>
        <row r="741">
          <cell r="A741" t="str">
            <v>TD-PKR</v>
          </cell>
        </row>
        <row r="742">
          <cell r="A742" t="str">
            <v>TD-PKR</v>
          </cell>
        </row>
        <row r="743">
          <cell r="A743" t="str">
            <v>TD-PKR</v>
          </cell>
        </row>
        <row r="744">
          <cell r="A744" t="str">
            <v>TD-PKR</v>
          </cell>
        </row>
        <row r="745">
          <cell r="A745" t="str">
            <v>TD-PKR</v>
          </cell>
        </row>
        <row r="746">
          <cell r="A746" t="str">
            <v>TD-PKR</v>
          </cell>
        </row>
        <row r="747">
          <cell r="A747" t="str">
            <v>TD-PKR</v>
          </cell>
        </row>
        <row r="748">
          <cell r="A748" t="str">
            <v>TD-PKR</v>
          </cell>
        </row>
        <row r="749">
          <cell r="A749" t="str">
            <v>TD-PKR</v>
          </cell>
        </row>
        <row r="750">
          <cell r="A750" t="str">
            <v>TD-PKR</v>
          </cell>
        </row>
        <row r="751">
          <cell r="A751" t="str">
            <v>TD-PKR</v>
          </cell>
        </row>
        <row r="752">
          <cell r="A752" t="str">
            <v>TD-PKR</v>
          </cell>
        </row>
        <row r="753">
          <cell r="A753" t="str">
            <v>TD-PKR</v>
          </cell>
        </row>
        <row r="754">
          <cell r="A754" t="str">
            <v>TRE-PK</v>
          </cell>
        </row>
        <row r="755">
          <cell r="A755" t="str">
            <v>TRE-PK</v>
          </cell>
        </row>
        <row r="756">
          <cell r="A756" t="str">
            <v>TRE-PK</v>
          </cell>
        </row>
        <row r="757">
          <cell r="A757" t="str">
            <v>TRE-PK</v>
          </cell>
        </row>
        <row r="758">
          <cell r="A758" t="str">
            <v>TRE-PK</v>
          </cell>
        </row>
        <row r="759">
          <cell r="A759" t="str">
            <v>TRE-PK</v>
          </cell>
        </row>
        <row r="760">
          <cell r="A760" t="str">
            <v>TRE-PK</v>
          </cell>
        </row>
        <row r="761">
          <cell r="A761" t="str">
            <v>TRE-PK</v>
          </cell>
        </row>
        <row r="762">
          <cell r="A762" t="str">
            <v>TRE-PK</v>
          </cell>
        </row>
        <row r="763">
          <cell r="A763" t="str">
            <v>TRE-PK</v>
          </cell>
        </row>
        <row r="764">
          <cell r="A764" t="str">
            <v>TRE-PK</v>
          </cell>
        </row>
        <row r="765">
          <cell r="A765" t="str">
            <v>TRE-PK</v>
          </cell>
        </row>
        <row r="766">
          <cell r="A766" t="str">
            <v>TRE-PK</v>
          </cell>
        </row>
        <row r="767">
          <cell r="A767" t="str">
            <v>TRE-PK</v>
          </cell>
        </row>
        <row r="768">
          <cell r="A768" t="str">
            <v>TRE-PK</v>
          </cell>
        </row>
        <row r="769">
          <cell r="A769" t="str">
            <v>TRE-PK</v>
          </cell>
        </row>
        <row r="770">
          <cell r="A770" t="str">
            <v>TRE-PK</v>
          </cell>
        </row>
        <row r="771">
          <cell r="A771" t="str">
            <v>TRE-PK</v>
          </cell>
        </row>
        <row r="772">
          <cell r="A772" t="str">
            <v>TRE-PK</v>
          </cell>
        </row>
        <row r="773">
          <cell r="A773" t="str">
            <v>TRE-PK</v>
          </cell>
        </row>
        <row r="774">
          <cell r="A774" t="str">
            <v>TRE-PK</v>
          </cell>
        </row>
        <row r="775">
          <cell r="A775" t="str">
            <v>TRE-PK</v>
          </cell>
        </row>
        <row r="776">
          <cell r="A776" t="str">
            <v>TRE-PK</v>
          </cell>
        </row>
        <row r="777">
          <cell r="A777" t="str">
            <v>TRE-PK</v>
          </cell>
        </row>
        <row r="778">
          <cell r="A778" t="str">
            <v>TRE-PK</v>
          </cell>
        </row>
        <row r="779">
          <cell r="A779" t="str">
            <v>TRE-PK</v>
          </cell>
        </row>
        <row r="780">
          <cell r="A780" t="str">
            <v>TRE-PK</v>
          </cell>
        </row>
        <row r="781">
          <cell r="A781" t="str">
            <v>TRE-PK</v>
          </cell>
        </row>
        <row r="782">
          <cell r="A782" t="str">
            <v>TRE-PK</v>
          </cell>
        </row>
        <row r="783">
          <cell r="A783" t="str">
            <v>TRE-PK</v>
          </cell>
        </row>
        <row r="784">
          <cell r="A784" t="str">
            <v>TRE-PK</v>
          </cell>
        </row>
        <row r="785">
          <cell r="A785" t="str">
            <v>TRE-PK</v>
          </cell>
        </row>
        <row r="786">
          <cell r="A786" t="str">
            <v>TRE-PK</v>
          </cell>
        </row>
        <row r="787">
          <cell r="A787" t="str">
            <v>TRE-PK</v>
          </cell>
        </row>
        <row r="788">
          <cell r="A788" t="str">
            <v>TRE-PK</v>
          </cell>
        </row>
        <row r="789">
          <cell r="A789" t="str">
            <v>TRE-PK</v>
          </cell>
        </row>
        <row r="790">
          <cell r="A790" t="str">
            <v>TRE-PK</v>
          </cell>
        </row>
        <row r="791">
          <cell r="A791" t="str">
            <v>TRE-PK</v>
          </cell>
        </row>
        <row r="792">
          <cell r="A792" t="str">
            <v>TRE-PK</v>
          </cell>
        </row>
        <row r="793">
          <cell r="A793" t="str">
            <v>TRE-PK</v>
          </cell>
        </row>
        <row r="794">
          <cell r="A794" t="str">
            <v>TRE-PK</v>
          </cell>
        </row>
        <row r="795">
          <cell r="A795" t="str">
            <v>TRE-PK</v>
          </cell>
        </row>
        <row r="796">
          <cell r="A796" t="str">
            <v>TRE-PK</v>
          </cell>
        </row>
        <row r="797">
          <cell r="A797" t="str">
            <v>TRE-PK</v>
          </cell>
        </row>
        <row r="798">
          <cell r="A798" t="str">
            <v>TRE-PK</v>
          </cell>
        </row>
        <row r="799">
          <cell r="A799" t="str">
            <v>TRE-PK</v>
          </cell>
        </row>
        <row r="800">
          <cell r="A800" t="str">
            <v>TRE-PK</v>
          </cell>
        </row>
        <row r="801">
          <cell r="A801" t="str">
            <v>TRE-PK</v>
          </cell>
        </row>
        <row r="802">
          <cell r="A802" t="str">
            <v>TRE-PK</v>
          </cell>
        </row>
        <row r="803">
          <cell r="A803" t="str">
            <v>TRE-PK</v>
          </cell>
        </row>
        <row r="804">
          <cell r="A804" t="str">
            <v>TRE-PK</v>
          </cell>
        </row>
        <row r="805">
          <cell r="A805" t="str">
            <v>TRE-PK</v>
          </cell>
        </row>
        <row r="806">
          <cell r="A806" t="str">
            <v>TRE-PK</v>
          </cell>
        </row>
        <row r="807">
          <cell r="A807" t="str">
            <v>TRE-PK</v>
          </cell>
        </row>
        <row r="808">
          <cell r="A808" t="str">
            <v>TRE-PK</v>
          </cell>
        </row>
        <row r="809">
          <cell r="A809" t="str">
            <v>TRE-PK</v>
          </cell>
        </row>
        <row r="810">
          <cell r="A810" t="str">
            <v>TRE-PK</v>
          </cell>
        </row>
        <row r="811">
          <cell r="A811" t="str">
            <v>TRE-PK</v>
          </cell>
        </row>
        <row r="812">
          <cell r="A812" t="str">
            <v>TRE-PK</v>
          </cell>
        </row>
        <row r="813">
          <cell r="A813" t="str">
            <v>TRE-PK</v>
          </cell>
        </row>
        <row r="814">
          <cell r="A814" t="str">
            <v>TRE-PK</v>
          </cell>
        </row>
        <row r="815">
          <cell r="A815" t="str">
            <v>TRE-PK</v>
          </cell>
        </row>
        <row r="816">
          <cell r="A816" t="str">
            <v>TRE-PK</v>
          </cell>
        </row>
        <row r="817">
          <cell r="A817" t="str">
            <v>TRE-PK</v>
          </cell>
        </row>
        <row r="818">
          <cell r="A818" t="str">
            <v>TRE-PK</v>
          </cell>
        </row>
        <row r="819">
          <cell r="A819" t="str">
            <v>TRE-PK</v>
          </cell>
        </row>
        <row r="820">
          <cell r="A820" t="str">
            <v>TRE-PK</v>
          </cell>
        </row>
        <row r="821">
          <cell r="A821" t="str">
            <v>TRE-PK</v>
          </cell>
        </row>
        <row r="822">
          <cell r="A822" t="str">
            <v>TRE-PK</v>
          </cell>
        </row>
        <row r="823">
          <cell r="A823" t="str">
            <v>TRE-PK</v>
          </cell>
        </row>
        <row r="824">
          <cell r="A824" t="str">
            <v>TRE-PK</v>
          </cell>
        </row>
        <row r="825">
          <cell r="A825" t="str">
            <v>TRE-PK</v>
          </cell>
        </row>
        <row r="826">
          <cell r="A826" t="str">
            <v>TRE-PK</v>
          </cell>
        </row>
        <row r="827">
          <cell r="A827" t="str">
            <v>TRE-PK</v>
          </cell>
        </row>
        <row r="828">
          <cell r="A828" t="str">
            <v>TRE-PK</v>
          </cell>
        </row>
        <row r="829">
          <cell r="A829" t="str">
            <v>TRE-PK</v>
          </cell>
        </row>
        <row r="830">
          <cell r="A830" t="str">
            <v>TRE-PK</v>
          </cell>
        </row>
        <row r="831">
          <cell r="A831" t="str">
            <v>TRE-PK</v>
          </cell>
        </row>
        <row r="832">
          <cell r="A832" t="str">
            <v>TRE-PK</v>
          </cell>
        </row>
        <row r="833">
          <cell r="A833" t="str">
            <v>TRE-PK</v>
          </cell>
        </row>
        <row r="834">
          <cell r="A834" t="str">
            <v>TRE-PK</v>
          </cell>
        </row>
        <row r="835">
          <cell r="A835" t="str">
            <v>TRE-PK</v>
          </cell>
        </row>
        <row r="836">
          <cell r="A836" t="str">
            <v>TRE-PK</v>
          </cell>
        </row>
        <row r="837">
          <cell r="A837" t="str">
            <v>TRE-PK</v>
          </cell>
        </row>
        <row r="838">
          <cell r="A838" t="str">
            <v>TRE-PK</v>
          </cell>
        </row>
        <row r="839">
          <cell r="A839" t="str">
            <v>TRE-PK</v>
          </cell>
        </row>
        <row r="840">
          <cell r="A840" t="str">
            <v>TRE-PK</v>
          </cell>
        </row>
        <row r="841">
          <cell r="A841" t="str">
            <v>TD-PKR</v>
          </cell>
        </row>
        <row r="842">
          <cell r="A842" t="str">
            <v>TD-PKR</v>
          </cell>
        </row>
        <row r="843">
          <cell r="A843" t="str">
            <v>TD-PKR</v>
          </cell>
        </row>
        <row r="844">
          <cell r="A844" t="str">
            <v>TD-PKR</v>
          </cell>
        </row>
        <row r="845">
          <cell r="A845" t="str">
            <v>TD-PKR</v>
          </cell>
        </row>
        <row r="846">
          <cell r="A846" t="str">
            <v>TD-PKR</v>
          </cell>
        </row>
        <row r="847">
          <cell r="A847" t="str">
            <v>TD-PKR</v>
          </cell>
        </row>
        <row r="848">
          <cell r="A848" t="str">
            <v>TD-PKR</v>
          </cell>
        </row>
        <row r="849">
          <cell r="A849" t="str">
            <v>TD-PKR</v>
          </cell>
        </row>
        <row r="850">
          <cell r="A850" t="str">
            <v>TD-PKR</v>
          </cell>
        </row>
        <row r="851">
          <cell r="A851" t="str">
            <v>TD-PKR</v>
          </cell>
        </row>
        <row r="852">
          <cell r="A852" t="str">
            <v>TD-PKR</v>
          </cell>
        </row>
        <row r="853">
          <cell r="A853" t="str">
            <v>TD-PKR</v>
          </cell>
        </row>
        <row r="854">
          <cell r="A854" t="str">
            <v>TD-PKR</v>
          </cell>
        </row>
        <row r="855">
          <cell r="A855" t="str">
            <v>TD-PKR</v>
          </cell>
        </row>
        <row r="856">
          <cell r="A856" t="str">
            <v>TD-PKR</v>
          </cell>
        </row>
        <row r="857">
          <cell r="A857" t="str">
            <v>TD-PKR</v>
          </cell>
        </row>
        <row r="858">
          <cell r="A858" t="str">
            <v>TD-PKR</v>
          </cell>
        </row>
        <row r="859">
          <cell r="A859" t="str">
            <v>TD-PKR</v>
          </cell>
        </row>
        <row r="860">
          <cell r="A860" t="str">
            <v>TD-PKR</v>
          </cell>
        </row>
        <row r="861">
          <cell r="A861" t="str">
            <v>TD-PKR</v>
          </cell>
        </row>
        <row r="862">
          <cell r="A862" t="str">
            <v>TD-PKR</v>
          </cell>
        </row>
        <row r="863">
          <cell r="A863" t="str">
            <v>TD-PKR</v>
          </cell>
        </row>
        <row r="864">
          <cell r="A864" t="str">
            <v>TD-PKR</v>
          </cell>
        </row>
        <row r="865">
          <cell r="A865" t="str">
            <v>TD-PKR</v>
          </cell>
        </row>
        <row r="866">
          <cell r="A866" t="str">
            <v>TD-PKR</v>
          </cell>
        </row>
        <row r="867">
          <cell r="A867" t="str">
            <v>TD-PKR</v>
          </cell>
        </row>
        <row r="868">
          <cell r="A868" t="str">
            <v>TD-PKR</v>
          </cell>
        </row>
        <row r="869">
          <cell r="A869" t="str">
            <v>TD-PKR</v>
          </cell>
        </row>
        <row r="870">
          <cell r="A870" t="str">
            <v>TD-PKR</v>
          </cell>
        </row>
        <row r="871">
          <cell r="A871" t="str">
            <v>TD-PKR</v>
          </cell>
        </row>
        <row r="872">
          <cell r="A872" t="str">
            <v>TD-PKR</v>
          </cell>
        </row>
        <row r="873">
          <cell r="A873" t="str">
            <v>TD-PKR</v>
          </cell>
        </row>
        <row r="874">
          <cell r="A874" t="str">
            <v>TD-PKR</v>
          </cell>
        </row>
        <row r="875">
          <cell r="A875" t="str">
            <v>TD-PKR</v>
          </cell>
        </row>
        <row r="876">
          <cell r="A876" t="str">
            <v>TD-PKR</v>
          </cell>
        </row>
        <row r="877">
          <cell r="A877" t="str">
            <v>TD-PKR</v>
          </cell>
        </row>
        <row r="878">
          <cell r="A878" t="str">
            <v>TD-PKR</v>
          </cell>
        </row>
        <row r="879">
          <cell r="A879" t="str">
            <v>TD-PKR</v>
          </cell>
        </row>
        <row r="880">
          <cell r="A880" t="str">
            <v>TD-PKR</v>
          </cell>
        </row>
        <row r="881">
          <cell r="A881" t="str">
            <v>TD-PKR</v>
          </cell>
        </row>
        <row r="882">
          <cell r="A882" t="str">
            <v>TD-PKR</v>
          </cell>
        </row>
        <row r="883">
          <cell r="A883" t="str">
            <v>TD-PKR</v>
          </cell>
        </row>
        <row r="884">
          <cell r="A884" t="str">
            <v>TD-PKR</v>
          </cell>
        </row>
        <row r="885">
          <cell r="A885" t="str">
            <v>TD-PKR</v>
          </cell>
        </row>
        <row r="886">
          <cell r="A886" t="str">
            <v>TD-PKR</v>
          </cell>
        </row>
        <row r="887">
          <cell r="A887" t="str">
            <v>TD-PKR</v>
          </cell>
        </row>
        <row r="888">
          <cell r="A888" t="str">
            <v>TD-PKR</v>
          </cell>
        </row>
        <row r="889">
          <cell r="A889" t="str">
            <v>TD-PKR</v>
          </cell>
        </row>
        <row r="890">
          <cell r="A890" t="str">
            <v>TD-PKR</v>
          </cell>
        </row>
        <row r="891">
          <cell r="A891" t="str">
            <v>TD-PKR</v>
          </cell>
        </row>
        <row r="892">
          <cell r="A892" t="str">
            <v>TD-PKR</v>
          </cell>
        </row>
        <row r="893">
          <cell r="A893" t="str">
            <v>TD-PKR</v>
          </cell>
        </row>
        <row r="894">
          <cell r="A894" t="str">
            <v>TD-PKR</v>
          </cell>
        </row>
        <row r="895">
          <cell r="A895" t="str">
            <v>TD-PKR</v>
          </cell>
        </row>
        <row r="896">
          <cell r="A896" t="str">
            <v>TD-PKR</v>
          </cell>
        </row>
        <row r="897">
          <cell r="A897" t="str">
            <v>TD-PKR</v>
          </cell>
        </row>
        <row r="898">
          <cell r="A898" t="str">
            <v>TD-PKR</v>
          </cell>
        </row>
        <row r="899">
          <cell r="A899" t="str">
            <v>TD-PKR</v>
          </cell>
        </row>
        <row r="900">
          <cell r="A900" t="str">
            <v>TD-PKR</v>
          </cell>
        </row>
        <row r="901">
          <cell r="A901" t="str">
            <v>TD-PKR</v>
          </cell>
        </row>
        <row r="902">
          <cell r="A902" t="str">
            <v>TD-PKR</v>
          </cell>
        </row>
        <row r="903">
          <cell r="A903" t="str">
            <v>TD-PKR</v>
          </cell>
        </row>
        <row r="904">
          <cell r="A904" t="str">
            <v>TD-PKR</v>
          </cell>
        </row>
        <row r="905">
          <cell r="A905" t="str">
            <v>TD-PKR</v>
          </cell>
        </row>
        <row r="906">
          <cell r="A906" t="str">
            <v>TD-PKR</v>
          </cell>
        </row>
        <row r="907">
          <cell r="A907" t="str">
            <v>TD-PKR</v>
          </cell>
        </row>
        <row r="908">
          <cell r="A908" t="str">
            <v>TD-PKR</v>
          </cell>
        </row>
        <row r="909">
          <cell r="A909" t="str">
            <v>TD-PKR</v>
          </cell>
        </row>
        <row r="910">
          <cell r="A910" t="str">
            <v>TD-PKR</v>
          </cell>
        </row>
        <row r="911">
          <cell r="A911" t="str">
            <v>TD-PKR</v>
          </cell>
        </row>
        <row r="912">
          <cell r="A912" t="str">
            <v>TD-PKR</v>
          </cell>
        </row>
        <row r="913">
          <cell r="A913" t="str">
            <v>TD-PKR</v>
          </cell>
        </row>
        <row r="914">
          <cell r="A914" t="str">
            <v>TD-PKR</v>
          </cell>
        </row>
        <row r="915">
          <cell r="A915" t="str">
            <v>TD-PKR</v>
          </cell>
        </row>
        <row r="916">
          <cell r="A916" t="str">
            <v>TD-PKR</v>
          </cell>
        </row>
        <row r="917">
          <cell r="A917" t="str">
            <v>TD-PKR</v>
          </cell>
        </row>
        <row r="918">
          <cell r="A918" t="str">
            <v>TD-PKR</v>
          </cell>
        </row>
        <row r="919">
          <cell r="A919" t="str">
            <v>TD-PKR</v>
          </cell>
        </row>
        <row r="920">
          <cell r="A920" t="str">
            <v>TD-PKR</v>
          </cell>
        </row>
        <row r="921">
          <cell r="A921" t="str">
            <v>TD-PKR</v>
          </cell>
        </row>
        <row r="922">
          <cell r="A922" t="str">
            <v>TD-PKR</v>
          </cell>
        </row>
        <row r="923">
          <cell r="A923" t="str">
            <v>TD-PKR</v>
          </cell>
        </row>
        <row r="924">
          <cell r="A924" t="str">
            <v>TD-PKR</v>
          </cell>
        </row>
        <row r="925">
          <cell r="A925" t="str">
            <v>TD-PKR</v>
          </cell>
        </row>
        <row r="926">
          <cell r="A926" t="str">
            <v>TD-PKR</v>
          </cell>
        </row>
        <row r="927">
          <cell r="A927" t="str">
            <v>TD-PKR</v>
          </cell>
        </row>
        <row r="928">
          <cell r="A928" t="str">
            <v>TD-PKR</v>
          </cell>
        </row>
        <row r="929">
          <cell r="A929" t="str">
            <v>TD-PKR</v>
          </cell>
        </row>
        <row r="930">
          <cell r="A930" t="str">
            <v>TD-PKR</v>
          </cell>
        </row>
        <row r="931">
          <cell r="A931" t="str">
            <v>TD-PKR</v>
          </cell>
        </row>
        <row r="932">
          <cell r="A932" t="str">
            <v>TD-PKR</v>
          </cell>
        </row>
        <row r="933">
          <cell r="A933" t="str">
            <v>TD-PKR</v>
          </cell>
        </row>
        <row r="934">
          <cell r="A934" t="str">
            <v>TD-PKR</v>
          </cell>
        </row>
        <row r="935">
          <cell r="A935" t="str">
            <v>TD-PKR</v>
          </cell>
        </row>
        <row r="936">
          <cell r="A936" t="str">
            <v>TD-PKR</v>
          </cell>
        </row>
        <row r="937">
          <cell r="A937" t="str">
            <v>TD-PKR</v>
          </cell>
        </row>
        <row r="938">
          <cell r="A938" t="str">
            <v>TD-PKR</v>
          </cell>
        </row>
        <row r="939">
          <cell r="A939" t="str">
            <v>MICIND</v>
          </cell>
        </row>
        <row r="940">
          <cell r="A940" t="str">
            <v>MICIND</v>
          </cell>
        </row>
        <row r="941">
          <cell r="A941" t="str">
            <v>MICIND</v>
          </cell>
        </row>
        <row r="942">
          <cell r="A942" t="str">
            <v>MICIND</v>
          </cell>
        </row>
        <row r="943">
          <cell r="A943" t="str">
            <v>MICIND</v>
          </cell>
        </row>
        <row r="944">
          <cell r="A944" t="str">
            <v>MICIND</v>
          </cell>
        </row>
        <row r="945">
          <cell r="A945" t="str">
            <v>MICIND</v>
          </cell>
        </row>
        <row r="946">
          <cell r="A946" t="str">
            <v>MICIND</v>
          </cell>
        </row>
        <row r="947">
          <cell r="A947" t="str">
            <v>MICIND</v>
          </cell>
        </row>
        <row r="948">
          <cell r="A948" t="str">
            <v>MICIND</v>
          </cell>
        </row>
        <row r="949">
          <cell r="A949" t="str">
            <v>MICIND</v>
          </cell>
        </row>
        <row r="950">
          <cell r="A950" t="str">
            <v>MICIND</v>
          </cell>
        </row>
        <row r="951">
          <cell r="A951" t="str">
            <v>MICIND</v>
          </cell>
        </row>
        <row r="952">
          <cell r="A952" t="str">
            <v>MICIND</v>
          </cell>
        </row>
        <row r="953">
          <cell r="A953" t="str">
            <v>MICIND</v>
          </cell>
        </row>
        <row r="954">
          <cell r="A954" t="str">
            <v>MICIND</v>
          </cell>
        </row>
        <row r="955">
          <cell r="A955" t="str">
            <v>MICIND</v>
          </cell>
        </row>
        <row r="956">
          <cell r="A956" t="str">
            <v>MICIND</v>
          </cell>
        </row>
        <row r="957">
          <cell r="A957" t="str">
            <v>MICIND</v>
          </cell>
        </row>
        <row r="958">
          <cell r="A958" t="str">
            <v>MICIND</v>
          </cell>
        </row>
        <row r="959">
          <cell r="A959" t="str">
            <v>MICIND</v>
          </cell>
        </row>
        <row r="960">
          <cell r="A960" t="str">
            <v>MICIND</v>
          </cell>
        </row>
        <row r="961">
          <cell r="A961" t="str">
            <v>MICIND</v>
          </cell>
        </row>
        <row r="962">
          <cell r="A962" t="str">
            <v>MICIND</v>
          </cell>
        </row>
        <row r="963">
          <cell r="A963" t="str">
            <v>MICIND</v>
          </cell>
        </row>
        <row r="964">
          <cell r="A964" t="str">
            <v>MICIND</v>
          </cell>
        </row>
        <row r="965">
          <cell r="A965" t="str">
            <v>MICIND</v>
          </cell>
        </row>
        <row r="966">
          <cell r="A966" t="str">
            <v>MICIND</v>
          </cell>
        </row>
        <row r="967">
          <cell r="A967" t="str">
            <v>MICIND</v>
          </cell>
        </row>
        <row r="968">
          <cell r="A968" t="str">
            <v>MICIND</v>
          </cell>
        </row>
        <row r="969">
          <cell r="A969" t="str">
            <v>MICIND</v>
          </cell>
        </row>
        <row r="970">
          <cell r="A970" t="str">
            <v>MICIND</v>
          </cell>
        </row>
        <row r="971">
          <cell r="A971" t="str">
            <v>MICIND</v>
          </cell>
        </row>
        <row r="972">
          <cell r="A972" t="str">
            <v>MICIND</v>
          </cell>
        </row>
        <row r="973">
          <cell r="A973" t="str">
            <v>MICIND</v>
          </cell>
        </row>
        <row r="974">
          <cell r="A974" t="str">
            <v>MICIND</v>
          </cell>
        </row>
        <row r="975">
          <cell r="A975" t="str">
            <v>MICIND</v>
          </cell>
        </row>
        <row r="976">
          <cell r="A976" t="str">
            <v>MICIND</v>
          </cell>
        </row>
        <row r="977">
          <cell r="A977" t="str">
            <v>MICIND</v>
          </cell>
        </row>
        <row r="978">
          <cell r="A978" t="str">
            <v>MICIND</v>
          </cell>
        </row>
        <row r="979">
          <cell r="A979" t="str">
            <v>MICIND</v>
          </cell>
        </row>
        <row r="980">
          <cell r="A980" t="str">
            <v>MICIND</v>
          </cell>
        </row>
        <row r="981">
          <cell r="A981" t="str">
            <v>MICIND</v>
          </cell>
        </row>
        <row r="982">
          <cell r="A982" t="str">
            <v>MICIND</v>
          </cell>
        </row>
        <row r="983">
          <cell r="A983" t="str">
            <v>MICIND</v>
          </cell>
        </row>
        <row r="984">
          <cell r="A984" t="str">
            <v>MICIND</v>
          </cell>
        </row>
        <row r="985">
          <cell r="A985" t="str">
            <v>MICIND</v>
          </cell>
        </row>
        <row r="986">
          <cell r="A986" t="str">
            <v>MICIND</v>
          </cell>
        </row>
        <row r="987">
          <cell r="A987" t="str">
            <v>MICIND</v>
          </cell>
        </row>
        <row r="988">
          <cell r="A988" t="str">
            <v>MICCRP</v>
          </cell>
        </row>
        <row r="989">
          <cell r="A989" t="str">
            <v>MICCRP</v>
          </cell>
        </row>
        <row r="990">
          <cell r="A990" t="str">
            <v>TD-PKR</v>
          </cell>
        </row>
        <row r="991">
          <cell r="A991" t="str">
            <v>TD-PKR</v>
          </cell>
        </row>
        <row r="992">
          <cell r="A992" t="str">
            <v>TD-PKR</v>
          </cell>
        </row>
        <row r="993">
          <cell r="A993" t="str">
            <v>TD-PKR</v>
          </cell>
        </row>
        <row r="994">
          <cell r="A994" t="str">
            <v>TD-PKR</v>
          </cell>
        </row>
        <row r="995">
          <cell r="A995" t="str">
            <v>TD-PKR</v>
          </cell>
        </row>
        <row r="996">
          <cell r="A996" t="str">
            <v>TD-PKR</v>
          </cell>
        </row>
        <row r="997">
          <cell r="A997" t="str">
            <v>TD-PKR</v>
          </cell>
        </row>
        <row r="998">
          <cell r="A998" t="str">
            <v>TD-PKR</v>
          </cell>
        </row>
        <row r="999">
          <cell r="A999" t="str">
            <v>TD-PKR</v>
          </cell>
        </row>
        <row r="1000">
          <cell r="A1000" t="str">
            <v>TD-PKR</v>
          </cell>
        </row>
        <row r="1001">
          <cell r="A1001" t="str">
            <v>TD-PKR</v>
          </cell>
        </row>
        <row r="1002">
          <cell r="A1002" t="str">
            <v>TD-PKR</v>
          </cell>
        </row>
        <row r="1003">
          <cell r="A1003" t="str">
            <v>TD-PKR</v>
          </cell>
        </row>
        <row r="1004">
          <cell r="A1004" t="str">
            <v>TD-PKR</v>
          </cell>
        </row>
        <row r="1005">
          <cell r="A1005" t="str">
            <v>TD-PKR</v>
          </cell>
        </row>
        <row r="1006">
          <cell r="A1006" t="str">
            <v>TD-PKR</v>
          </cell>
        </row>
        <row r="1007">
          <cell r="A1007" t="str">
            <v>TD-PKR</v>
          </cell>
        </row>
        <row r="1008">
          <cell r="A1008" t="str">
            <v>TD-PKR</v>
          </cell>
        </row>
        <row r="1009">
          <cell r="A1009" t="str">
            <v>TD-PKR</v>
          </cell>
        </row>
        <row r="1010">
          <cell r="A1010" t="str">
            <v>TD-PKR</v>
          </cell>
        </row>
        <row r="1011">
          <cell r="A1011" t="str">
            <v>TD-PKR</v>
          </cell>
        </row>
        <row r="1012">
          <cell r="A1012" t="str">
            <v>TD-PKR</v>
          </cell>
        </row>
        <row r="1013">
          <cell r="A1013" t="str">
            <v>TD-PKR</v>
          </cell>
        </row>
        <row r="1014">
          <cell r="A1014" t="str">
            <v>TD-PKR</v>
          </cell>
        </row>
        <row r="1015">
          <cell r="A1015" t="str">
            <v>TD-PKR</v>
          </cell>
        </row>
        <row r="1016">
          <cell r="A1016" t="str">
            <v>TRE-PK</v>
          </cell>
        </row>
        <row r="1017">
          <cell r="A1017" t="str">
            <v>TRE-PK</v>
          </cell>
        </row>
        <row r="1018">
          <cell r="A1018" t="str">
            <v>TRE-PK</v>
          </cell>
        </row>
        <row r="1019">
          <cell r="A1019" t="str">
            <v>TRE-PK</v>
          </cell>
        </row>
        <row r="1020">
          <cell r="A1020" t="str">
            <v>TRE-PK</v>
          </cell>
        </row>
        <row r="1021">
          <cell r="A1021" t="str">
            <v>TRE-PK</v>
          </cell>
        </row>
        <row r="1022">
          <cell r="A1022" t="str">
            <v>TRE-PK</v>
          </cell>
        </row>
        <row r="1023">
          <cell r="A1023" t="str">
            <v>TRE-PK</v>
          </cell>
        </row>
        <row r="1024">
          <cell r="A1024" t="str">
            <v>TRE-PK</v>
          </cell>
        </row>
        <row r="1025">
          <cell r="A1025" t="str">
            <v>TRE-PK</v>
          </cell>
        </row>
        <row r="1026">
          <cell r="A1026" t="str">
            <v>TRE-PK</v>
          </cell>
        </row>
        <row r="1027">
          <cell r="A1027" t="str">
            <v>TRE-PK</v>
          </cell>
        </row>
        <row r="1028">
          <cell r="A1028" t="str">
            <v>TRE-PK</v>
          </cell>
        </row>
        <row r="1029">
          <cell r="A1029" t="str">
            <v>TRE-PK</v>
          </cell>
        </row>
        <row r="1030">
          <cell r="A1030" t="str">
            <v>TRE-PK</v>
          </cell>
        </row>
        <row r="1031">
          <cell r="A1031" t="str">
            <v>TRE-PK</v>
          </cell>
        </row>
        <row r="1032">
          <cell r="A1032" t="str">
            <v>TRE-PK</v>
          </cell>
        </row>
        <row r="1033">
          <cell r="A1033" t="str">
            <v>TRE-PK</v>
          </cell>
        </row>
        <row r="1034">
          <cell r="A1034" t="str">
            <v>TRE-PK</v>
          </cell>
        </row>
        <row r="1035">
          <cell r="A1035" t="str">
            <v>TRE-PK</v>
          </cell>
        </row>
        <row r="1036">
          <cell r="A1036" t="str">
            <v>TRE-PK</v>
          </cell>
        </row>
        <row r="1037">
          <cell r="A1037" t="str">
            <v>TRE-PK</v>
          </cell>
        </row>
        <row r="1038">
          <cell r="A1038" t="str">
            <v>TRE-PK</v>
          </cell>
        </row>
        <row r="1039">
          <cell r="A1039" t="str">
            <v>TRE-PK</v>
          </cell>
        </row>
        <row r="1040">
          <cell r="A1040" t="str">
            <v>TRE-PK</v>
          </cell>
        </row>
        <row r="1041">
          <cell r="A1041" t="str">
            <v>TRE-PK</v>
          </cell>
        </row>
        <row r="1042">
          <cell r="A1042" t="str">
            <v>TRE-PK</v>
          </cell>
        </row>
        <row r="1043">
          <cell r="A1043" t="str">
            <v>TD-PKR</v>
          </cell>
        </row>
        <row r="1044">
          <cell r="A1044" t="str">
            <v>TD-PKR</v>
          </cell>
        </row>
        <row r="1045">
          <cell r="A1045" t="str">
            <v>TD-PKR</v>
          </cell>
        </row>
        <row r="1046">
          <cell r="A1046" t="str">
            <v>TD-PKR</v>
          </cell>
        </row>
        <row r="1047">
          <cell r="A1047" t="str">
            <v>TD-PKR</v>
          </cell>
        </row>
        <row r="1048">
          <cell r="A1048" t="str">
            <v>TD-PKR</v>
          </cell>
        </row>
        <row r="1049">
          <cell r="A1049" t="str">
            <v>TD-PKR</v>
          </cell>
        </row>
        <row r="1050">
          <cell r="A1050" t="str">
            <v>TD-PKR</v>
          </cell>
        </row>
        <row r="1051">
          <cell r="A1051" t="str">
            <v>TD-PKR</v>
          </cell>
        </row>
        <row r="1052">
          <cell r="A1052" t="str">
            <v>TD-PKR</v>
          </cell>
        </row>
        <row r="1053">
          <cell r="A1053" t="str">
            <v>TD-PKR</v>
          </cell>
        </row>
        <row r="1054">
          <cell r="A1054" t="str">
            <v>TD-PKR</v>
          </cell>
        </row>
        <row r="1055">
          <cell r="A1055" t="str">
            <v>TD-PKR</v>
          </cell>
        </row>
        <row r="1056">
          <cell r="A1056" t="str">
            <v>TD-PKR</v>
          </cell>
        </row>
        <row r="1057">
          <cell r="A1057" t="str">
            <v>TD-PKR</v>
          </cell>
        </row>
        <row r="1058">
          <cell r="A1058" t="str">
            <v>TD-PKR</v>
          </cell>
        </row>
        <row r="1059">
          <cell r="A1059" t="str">
            <v>TD-PKR</v>
          </cell>
        </row>
        <row r="1060">
          <cell r="A1060" t="str">
            <v>TD-PKR</v>
          </cell>
        </row>
        <row r="1061">
          <cell r="A1061" t="str">
            <v>TD-PKR</v>
          </cell>
        </row>
        <row r="1062">
          <cell r="A1062" t="str">
            <v>TD-PKR</v>
          </cell>
        </row>
        <row r="1063">
          <cell r="A1063" t="str">
            <v>TD-PKR</v>
          </cell>
        </row>
        <row r="1064">
          <cell r="A1064" t="str">
            <v>TD-PKR</v>
          </cell>
        </row>
        <row r="1065">
          <cell r="A1065" t="str">
            <v>TD-PKR</v>
          </cell>
        </row>
        <row r="1066">
          <cell r="A1066" t="str">
            <v>TD-PKR</v>
          </cell>
        </row>
        <row r="1067">
          <cell r="A1067" t="str">
            <v>TD-PKR</v>
          </cell>
        </row>
        <row r="1068">
          <cell r="A1068" t="str">
            <v>TD-PKR</v>
          </cell>
        </row>
        <row r="1069">
          <cell r="A1069" t="str">
            <v>TD-PKR</v>
          </cell>
        </row>
        <row r="1070">
          <cell r="A1070" t="str">
            <v>TD-PKR</v>
          </cell>
        </row>
        <row r="1071">
          <cell r="A1071" t="str">
            <v>TD-PKR</v>
          </cell>
        </row>
        <row r="1072">
          <cell r="A1072" t="str">
            <v>TD-PKR</v>
          </cell>
        </row>
        <row r="1073">
          <cell r="A1073" t="str">
            <v>TD-PKR</v>
          </cell>
        </row>
        <row r="1074">
          <cell r="A1074" t="str">
            <v>TD-PKR</v>
          </cell>
        </row>
        <row r="1075">
          <cell r="A1075" t="str">
            <v>TD-PKR</v>
          </cell>
        </row>
        <row r="1076">
          <cell r="A1076" t="str">
            <v>TD-PKR</v>
          </cell>
        </row>
        <row r="1077">
          <cell r="A1077" t="str">
            <v>TD-PKR</v>
          </cell>
        </row>
        <row r="1078">
          <cell r="A1078" t="str">
            <v>TD-PKR</v>
          </cell>
        </row>
        <row r="1079">
          <cell r="A1079" t="str">
            <v>TD-PKR</v>
          </cell>
        </row>
        <row r="1080">
          <cell r="A1080" t="str">
            <v>TD-PKR</v>
          </cell>
        </row>
        <row r="1081">
          <cell r="A1081" t="str">
            <v>TD-PKR</v>
          </cell>
        </row>
        <row r="1082">
          <cell r="A1082" t="str">
            <v>TD-PKR</v>
          </cell>
        </row>
        <row r="1083">
          <cell r="A1083" t="str">
            <v>TD-PKR</v>
          </cell>
        </row>
        <row r="1084">
          <cell r="A1084" t="str">
            <v>TD-PKR</v>
          </cell>
        </row>
        <row r="1085">
          <cell r="A1085" t="str">
            <v>TD-PKR</v>
          </cell>
        </row>
        <row r="1086">
          <cell r="A1086" t="str">
            <v>TD-PKR</v>
          </cell>
        </row>
        <row r="1087">
          <cell r="A1087" t="str">
            <v>TD-PKR</v>
          </cell>
        </row>
        <row r="1088">
          <cell r="A1088" t="str">
            <v>TD-PKR</v>
          </cell>
        </row>
        <row r="1089">
          <cell r="A1089" t="str">
            <v>TD-PKR</v>
          </cell>
        </row>
        <row r="1090">
          <cell r="A1090" t="str">
            <v>TD-PKR</v>
          </cell>
        </row>
        <row r="1091">
          <cell r="A1091" t="str">
            <v>TD-PKR</v>
          </cell>
        </row>
        <row r="1092">
          <cell r="A1092" t="str">
            <v>TD-PKR</v>
          </cell>
        </row>
        <row r="1093">
          <cell r="A1093" t="str">
            <v>TD-PKR</v>
          </cell>
        </row>
        <row r="1094">
          <cell r="A1094" t="str">
            <v>TD-PKR</v>
          </cell>
        </row>
        <row r="1095">
          <cell r="A1095" t="str">
            <v>TD-PKR</v>
          </cell>
        </row>
        <row r="1096">
          <cell r="A1096" t="str">
            <v>TD-PKR</v>
          </cell>
        </row>
        <row r="1097">
          <cell r="A1097" t="str">
            <v>TD-PKR</v>
          </cell>
        </row>
        <row r="1098">
          <cell r="A1098" t="str">
            <v>TD-PKR</v>
          </cell>
        </row>
        <row r="1099">
          <cell r="A1099" t="str">
            <v>TD-PKR</v>
          </cell>
        </row>
        <row r="1100">
          <cell r="A1100" t="str">
            <v>TD-OLD</v>
          </cell>
        </row>
        <row r="1101">
          <cell r="A1101" t="str">
            <v>TD-OLD</v>
          </cell>
        </row>
        <row r="1102">
          <cell r="A1102" t="str">
            <v>TD-OLD</v>
          </cell>
        </row>
        <row r="1103">
          <cell r="A1103" t="str">
            <v>TD-OLD</v>
          </cell>
        </row>
        <row r="1104">
          <cell r="A1104" t="str">
            <v>TD-OLD</v>
          </cell>
        </row>
        <row r="1105">
          <cell r="A1105" t="str">
            <v>TD-OLD</v>
          </cell>
        </row>
        <row r="1106">
          <cell r="A1106" t="str">
            <v>TD-OLD</v>
          </cell>
        </row>
        <row r="1107">
          <cell r="A1107" t="str">
            <v>TD-OLD</v>
          </cell>
        </row>
        <row r="1108">
          <cell r="A1108" t="str">
            <v>TD-OLD</v>
          </cell>
        </row>
        <row r="1109">
          <cell r="A1109" t="str">
            <v>TD-OLD</v>
          </cell>
        </row>
        <row r="1110">
          <cell r="A1110" t="str">
            <v>TD-OLD</v>
          </cell>
        </row>
        <row r="1111">
          <cell r="A1111" t="str">
            <v>TD-OLD</v>
          </cell>
        </row>
        <row r="1112">
          <cell r="A1112" t="str">
            <v>M-MAC</v>
          </cell>
        </row>
        <row r="1113">
          <cell r="A1113" t="str">
            <v>M-MAC</v>
          </cell>
        </row>
        <row r="1114">
          <cell r="A1114" t="str">
            <v>M-MAC</v>
          </cell>
        </row>
        <row r="1115">
          <cell r="A1115" t="str">
            <v>M-MAC</v>
          </cell>
        </row>
        <row r="1116">
          <cell r="A1116" t="str">
            <v>M-MAC</v>
          </cell>
        </row>
        <row r="1117">
          <cell r="A1117" t="str">
            <v>M-MAC</v>
          </cell>
        </row>
        <row r="1118">
          <cell r="A1118" t="str">
            <v>M-MAC</v>
          </cell>
        </row>
        <row r="1119">
          <cell r="A1119" t="str">
            <v>M-MAC</v>
          </cell>
        </row>
        <row r="1120">
          <cell r="A1120" t="str">
            <v>M-MAC</v>
          </cell>
        </row>
        <row r="1121">
          <cell r="A1121" t="str">
            <v>M-MAC</v>
          </cell>
        </row>
        <row r="1122">
          <cell r="A1122" t="str">
            <v>M-MAC</v>
          </cell>
        </row>
        <row r="1123">
          <cell r="A1123" t="str">
            <v>M-MAC</v>
          </cell>
        </row>
        <row r="1124">
          <cell r="A1124" t="str">
            <v>M-MAC</v>
          </cell>
        </row>
        <row r="1125">
          <cell r="A1125" t="str">
            <v>M-MAC</v>
          </cell>
        </row>
        <row r="1126">
          <cell r="A1126" t="str">
            <v>M-MAC</v>
          </cell>
        </row>
        <row r="1127">
          <cell r="A1127" t="str">
            <v>M-MAC</v>
          </cell>
        </row>
        <row r="1128">
          <cell r="A1128" t="str">
            <v>M-MAC</v>
          </cell>
        </row>
        <row r="1129">
          <cell r="A1129" t="str">
            <v>M-MAC</v>
          </cell>
        </row>
        <row r="1130">
          <cell r="A1130" t="str">
            <v>M-MAC</v>
          </cell>
        </row>
        <row r="1131">
          <cell r="A1131" t="str">
            <v>M-MAC</v>
          </cell>
        </row>
        <row r="1132">
          <cell r="A1132" t="str">
            <v>M-MAC</v>
          </cell>
        </row>
        <row r="1133">
          <cell r="A1133" t="str">
            <v>M-MAC</v>
          </cell>
        </row>
        <row r="1134">
          <cell r="A1134" t="str">
            <v>M-MAC</v>
          </cell>
        </row>
        <row r="1135">
          <cell r="A1135" t="str">
            <v>M-MAC</v>
          </cell>
        </row>
        <row r="1136">
          <cell r="A1136" t="str">
            <v>M-MAC</v>
          </cell>
        </row>
        <row r="1137">
          <cell r="A1137" t="str">
            <v>M-MAC</v>
          </cell>
        </row>
        <row r="1138">
          <cell r="A1138" t="str">
            <v>M-MAC</v>
          </cell>
        </row>
        <row r="1139">
          <cell r="A1139" t="str">
            <v>M-MAC</v>
          </cell>
        </row>
        <row r="1140">
          <cell r="A1140" t="str">
            <v>M-MAC</v>
          </cell>
        </row>
        <row r="1141">
          <cell r="A1141" t="str">
            <v>M-MAC</v>
          </cell>
        </row>
        <row r="1142">
          <cell r="A1142" t="str">
            <v>M-MAC</v>
          </cell>
        </row>
        <row r="1143">
          <cell r="A1143" t="str">
            <v>M-MAC</v>
          </cell>
        </row>
        <row r="1144">
          <cell r="A1144" t="str">
            <v>M-MAC</v>
          </cell>
        </row>
        <row r="1145">
          <cell r="A1145" t="str">
            <v>MICIND</v>
          </cell>
        </row>
        <row r="1146">
          <cell r="A1146" t="str">
            <v>MICIND</v>
          </cell>
        </row>
        <row r="1147">
          <cell r="A1147" t="str">
            <v>MICIND</v>
          </cell>
        </row>
        <row r="1148">
          <cell r="A1148" t="str">
            <v>MICIND</v>
          </cell>
        </row>
        <row r="1149">
          <cell r="A1149" t="str">
            <v>MICIND</v>
          </cell>
        </row>
        <row r="1150">
          <cell r="A1150" t="str">
            <v>MICIND</v>
          </cell>
        </row>
        <row r="1151">
          <cell r="A1151" t="str">
            <v>MICIND</v>
          </cell>
        </row>
        <row r="1152">
          <cell r="A1152" t="str">
            <v>MICIND</v>
          </cell>
        </row>
        <row r="1153">
          <cell r="A1153" t="str">
            <v>MICIND</v>
          </cell>
        </row>
        <row r="1154">
          <cell r="A1154" t="str">
            <v>MICIND</v>
          </cell>
        </row>
        <row r="1155">
          <cell r="A1155" t="str">
            <v>MICIND</v>
          </cell>
        </row>
        <row r="1156">
          <cell r="A1156" t="str">
            <v>MICIND</v>
          </cell>
        </row>
        <row r="1157">
          <cell r="A1157" t="str">
            <v>MICIND</v>
          </cell>
        </row>
        <row r="1158">
          <cell r="A1158" t="str">
            <v>MICIND</v>
          </cell>
        </row>
        <row r="1159">
          <cell r="A1159" t="str">
            <v>MICIND</v>
          </cell>
        </row>
        <row r="1160">
          <cell r="A1160" t="str">
            <v>MICIND</v>
          </cell>
        </row>
        <row r="1161">
          <cell r="A1161" t="str">
            <v>MICIND</v>
          </cell>
        </row>
        <row r="1162">
          <cell r="A1162" t="str">
            <v>CRESMI</v>
          </cell>
        </row>
        <row r="1163">
          <cell r="A1163" t="str">
            <v>CRESTD</v>
          </cell>
        </row>
        <row r="1164">
          <cell r="A1164" t="str">
            <v>CRESTD</v>
          </cell>
        </row>
        <row r="1165">
          <cell r="A1165" t="str">
            <v>TRE-PK</v>
          </cell>
        </row>
        <row r="1166">
          <cell r="A1166" t="str">
            <v>TRE-PK</v>
          </cell>
        </row>
        <row r="1167">
          <cell r="A1167" t="str">
            <v>TRE-PK</v>
          </cell>
        </row>
        <row r="1168">
          <cell r="A1168" t="str">
            <v>TRE-PK</v>
          </cell>
        </row>
        <row r="1169">
          <cell r="A1169" t="str">
            <v>CRESMI</v>
          </cell>
        </row>
        <row r="1170">
          <cell r="A1170" t="str">
            <v>CRESMI</v>
          </cell>
        </row>
        <row r="1171">
          <cell r="A1171" t="str">
            <v>CRESMI</v>
          </cell>
        </row>
        <row r="1172">
          <cell r="A1172" t="str">
            <v>CRESMI</v>
          </cell>
        </row>
        <row r="1173">
          <cell r="A1173" t="str">
            <v>CRESMI</v>
          </cell>
        </row>
        <row r="1174">
          <cell r="A1174" t="str">
            <v>CRESMI</v>
          </cell>
        </row>
        <row r="1175">
          <cell r="A1175" t="str">
            <v>CRESMI</v>
          </cell>
        </row>
        <row r="1176">
          <cell r="A1176" t="str">
            <v>CRESMI</v>
          </cell>
        </row>
        <row r="1177">
          <cell r="A1177" t="str">
            <v>CRESMI</v>
          </cell>
        </row>
        <row r="1178">
          <cell r="A1178" t="str">
            <v>CRESMI</v>
          </cell>
        </row>
        <row r="1179">
          <cell r="A1179" t="str">
            <v>CRESMI</v>
          </cell>
        </row>
        <row r="1180">
          <cell r="A1180" t="str">
            <v>CRESMI</v>
          </cell>
        </row>
        <row r="1181">
          <cell r="A1181" t="str">
            <v>CRESMI</v>
          </cell>
        </row>
        <row r="1182">
          <cell r="A1182" t="str">
            <v>CRESMI</v>
          </cell>
        </row>
        <row r="1183">
          <cell r="A1183" t="str">
            <v>CRESMI</v>
          </cell>
        </row>
        <row r="1184">
          <cell r="A1184" t="str">
            <v>CRESMI</v>
          </cell>
        </row>
        <row r="1185">
          <cell r="A1185" t="str">
            <v>CRESMI</v>
          </cell>
        </row>
        <row r="1186">
          <cell r="A1186" t="str">
            <v>CRESMI</v>
          </cell>
        </row>
        <row r="1187">
          <cell r="A1187" t="str">
            <v>CRESMI</v>
          </cell>
        </row>
        <row r="1188">
          <cell r="A1188" t="str">
            <v>CRESMI</v>
          </cell>
        </row>
        <row r="1189">
          <cell r="A1189" t="str">
            <v>CRESMI</v>
          </cell>
        </row>
        <row r="1190">
          <cell r="A1190" t="str">
            <v>CRESMI</v>
          </cell>
        </row>
        <row r="1191">
          <cell r="A1191" t="str">
            <v>CRESTD</v>
          </cell>
        </row>
        <row r="1192">
          <cell r="A1192" t="str">
            <v>CRESTD</v>
          </cell>
        </row>
        <row r="1193">
          <cell r="A1193" t="str">
            <v>CRESTD</v>
          </cell>
        </row>
        <row r="1194">
          <cell r="A1194" t="str">
            <v>CRESTD</v>
          </cell>
        </row>
        <row r="1195">
          <cell r="A1195" t="str">
            <v>CRESTD</v>
          </cell>
        </row>
        <row r="1196">
          <cell r="A1196" t="str">
            <v>CRESTD</v>
          </cell>
        </row>
        <row r="1197">
          <cell r="A1197" t="str">
            <v>TRE-PK</v>
          </cell>
        </row>
        <row r="1198">
          <cell r="A1198" t="str">
            <v>TRE-PK</v>
          </cell>
        </row>
        <row r="1199">
          <cell r="A1199" t="str">
            <v>TRE-PK</v>
          </cell>
        </row>
        <row r="1200">
          <cell r="A1200" t="str">
            <v>TRE-PK</v>
          </cell>
        </row>
        <row r="1201">
          <cell r="A1201" t="str">
            <v>TRE-PK</v>
          </cell>
        </row>
        <row r="1202">
          <cell r="A1202" t="str">
            <v>TRE-PK</v>
          </cell>
        </row>
        <row r="1203">
          <cell r="A1203" t="str">
            <v>TRE-PK</v>
          </cell>
        </row>
        <row r="1204">
          <cell r="A1204" t="str">
            <v>TRE-PK</v>
          </cell>
        </row>
        <row r="1205">
          <cell r="A1205" t="str">
            <v>TRE-PK</v>
          </cell>
        </row>
        <row r="1206">
          <cell r="A1206" t="str">
            <v>TRE-PK</v>
          </cell>
        </row>
        <row r="1207">
          <cell r="A1207" t="str">
            <v>TRE-PK</v>
          </cell>
        </row>
        <row r="1208">
          <cell r="A1208" t="str">
            <v>TRE-PK</v>
          </cell>
        </row>
        <row r="1209">
          <cell r="A1209" t="str">
            <v>TRE-PK</v>
          </cell>
        </row>
        <row r="1210">
          <cell r="A1210" t="str">
            <v>TRE-PK</v>
          </cell>
        </row>
        <row r="1211">
          <cell r="A1211" t="str">
            <v>TRE-PK</v>
          </cell>
        </row>
        <row r="1212">
          <cell r="A1212" t="str">
            <v>TRE-PK</v>
          </cell>
        </row>
        <row r="1213">
          <cell r="A1213" t="str">
            <v>TRE-PK</v>
          </cell>
        </row>
        <row r="1214">
          <cell r="A1214" t="str">
            <v>TRE-PK</v>
          </cell>
        </row>
        <row r="1215">
          <cell r="A1215" t="str">
            <v>TRE-PK</v>
          </cell>
        </row>
        <row r="1216">
          <cell r="A1216" t="str">
            <v>TRE-PK</v>
          </cell>
        </row>
        <row r="1217">
          <cell r="A1217" t="str">
            <v>TRE-PK</v>
          </cell>
        </row>
        <row r="1218">
          <cell r="A1218" t="str">
            <v>TRE-PK</v>
          </cell>
        </row>
        <row r="1219">
          <cell r="A1219" t="str">
            <v>TRE-PK</v>
          </cell>
        </row>
        <row r="1220">
          <cell r="A1220" t="str">
            <v>TRE-PK</v>
          </cell>
        </row>
        <row r="1221">
          <cell r="A1221" t="str">
            <v>TRE-PK</v>
          </cell>
        </row>
        <row r="1222">
          <cell r="A1222" t="str">
            <v>TRE-PK</v>
          </cell>
        </row>
        <row r="1223">
          <cell r="A1223" t="str">
            <v>TRE-PK</v>
          </cell>
        </row>
        <row r="1224">
          <cell r="A1224" t="str">
            <v>TRE-PK</v>
          </cell>
        </row>
        <row r="1225">
          <cell r="A1225" t="str">
            <v>TRE-PK</v>
          </cell>
        </row>
        <row r="1226">
          <cell r="A1226" t="str">
            <v>TRE-PK</v>
          </cell>
        </row>
        <row r="1227">
          <cell r="A1227" t="str">
            <v>TRE-PK</v>
          </cell>
        </row>
        <row r="1228">
          <cell r="A1228" t="str">
            <v>TRE-PK</v>
          </cell>
        </row>
        <row r="1229">
          <cell r="A1229" t="str">
            <v>TRE-PK</v>
          </cell>
        </row>
        <row r="1230">
          <cell r="A1230" t="str">
            <v>TRE-PK</v>
          </cell>
        </row>
        <row r="1231">
          <cell r="A1231" t="str">
            <v>TRE-PK</v>
          </cell>
        </row>
        <row r="1232">
          <cell r="A1232" t="str">
            <v>TRE-PK</v>
          </cell>
        </row>
        <row r="1233">
          <cell r="A1233" t="str">
            <v>TRE-PK</v>
          </cell>
        </row>
        <row r="1234">
          <cell r="A1234" t="str">
            <v>TRE-PK</v>
          </cell>
        </row>
        <row r="1235">
          <cell r="A1235" t="str">
            <v>TRE-PK</v>
          </cell>
        </row>
        <row r="1236">
          <cell r="A1236" t="str">
            <v>TRE-PK</v>
          </cell>
        </row>
        <row r="1237">
          <cell r="A1237" t="str">
            <v>TRE-PK</v>
          </cell>
        </row>
        <row r="1238">
          <cell r="A1238" t="str">
            <v>TRE-PK</v>
          </cell>
        </row>
        <row r="1239">
          <cell r="A1239" t="str">
            <v>TRE-PK</v>
          </cell>
        </row>
        <row r="1240">
          <cell r="A1240" t="str">
            <v>TRE-PK</v>
          </cell>
        </row>
        <row r="1241">
          <cell r="A1241" t="str">
            <v>TRE-PK</v>
          </cell>
        </row>
        <row r="1242">
          <cell r="A1242" t="str">
            <v>TRE-PK</v>
          </cell>
        </row>
        <row r="1243">
          <cell r="A1243" t="str">
            <v>TRE-PK</v>
          </cell>
        </row>
        <row r="1244">
          <cell r="A1244" t="str">
            <v>TRE-PK</v>
          </cell>
        </row>
        <row r="1245">
          <cell r="A1245" t="str">
            <v>TRE-PK</v>
          </cell>
        </row>
        <row r="1246">
          <cell r="A1246" t="str">
            <v>TD-PKR</v>
          </cell>
        </row>
        <row r="1247">
          <cell r="A1247" t="str">
            <v>TD-PKR</v>
          </cell>
        </row>
        <row r="1248">
          <cell r="A1248" t="str">
            <v>TD-PKR</v>
          </cell>
        </row>
        <row r="1249">
          <cell r="A1249" t="str">
            <v>TD-PKR</v>
          </cell>
        </row>
        <row r="1250">
          <cell r="A1250" t="str">
            <v>TD-PKR</v>
          </cell>
        </row>
        <row r="1251">
          <cell r="A1251" t="str">
            <v>TD-PKR</v>
          </cell>
        </row>
        <row r="1252">
          <cell r="A1252" t="str">
            <v>TD-PKR</v>
          </cell>
        </row>
        <row r="1253">
          <cell r="A1253" t="str">
            <v>TD-PKR</v>
          </cell>
        </row>
        <row r="1254">
          <cell r="A1254" t="str">
            <v>TD-PKR</v>
          </cell>
        </row>
        <row r="1255">
          <cell r="A1255" t="str">
            <v>TD-PKR</v>
          </cell>
        </row>
        <row r="1256">
          <cell r="A1256" t="str">
            <v>TD-PKR</v>
          </cell>
        </row>
        <row r="1257">
          <cell r="A1257" t="str">
            <v>TD-PKR</v>
          </cell>
        </row>
        <row r="1258">
          <cell r="A1258" t="str">
            <v>TD-PKR</v>
          </cell>
        </row>
        <row r="1259">
          <cell r="A1259" t="str">
            <v>TD-PKR</v>
          </cell>
        </row>
        <row r="1260">
          <cell r="A1260" t="str">
            <v>TD-PKR</v>
          </cell>
        </row>
        <row r="1261">
          <cell r="A1261" t="str">
            <v>TD-PKR</v>
          </cell>
        </row>
        <row r="1262">
          <cell r="A1262" t="str">
            <v>TD-PKR</v>
          </cell>
        </row>
        <row r="1263">
          <cell r="A1263" t="str">
            <v>TD-PKR</v>
          </cell>
        </row>
        <row r="1264">
          <cell r="A1264" t="str">
            <v>TD-PKR</v>
          </cell>
        </row>
        <row r="1265">
          <cell r="A1265" t="str">
            <v>TD-PKR</v>
          </cell>
        </row>
        <row r="1266">
          <cell r="A1266" t="str">
            <v>TD-PKR</v>
          </cell>
        </row>
        <row r="1267">
          <cell r="A1267" t="str">
            <v>TD-PKR</v>
          </cell>
        </row>
        <row r="1268">
          <cell r="A1268" t="str">
            <v>TD-PKR</v>
          </cell>
        </row>
        <row r="1269">
          <cell r="A1269" t="str">
            <v>TD-PKR</v>
          </cell>
        </row>
        <row r="1270">
          <cell r="A1270" t="str">
            <v>TD-PKR</v>
          </cell>
        </row>
        <row r="1271">
          <cell r="A1271" t="str">
            <v>TD-PKR</v>
          </cell>
        </row>
        <row r="1272">
          <cell r="A1272" t="str">
            <v>TD-PKR</v>
          </cell>
        </row>
        <row r="1273">
          <cell r="A1273" t="str">
            <v>TD-PKR</v>
          </cell>
        </row>
        <row r="1274">
          <cell r="A1274" t="str">
            <v>TD-PKR</v>
          </cell>
        </row>
        <row r="1275">
          <cell r="A1275" t="str">
            <v>TD-PKR</v>
          </cell>
        </row>
        <row r="1276">
          <cell r="A1276" t="str">
            <v>TD-PKR</v>
          </cell>
        </row>
        <row r="1277">
          <cell r="A1277" t="str">
            <v>TD-PKR</v>
          </cell>
        </row>
        <row r="1278">
          <cell r="A1278" t="str">
            <v>TD-PKR</v>
          </cell>
        </row>
        <row r="1279">
          <cell r="A1279" t="str">
            <v>TD-PKR</v>
          </cell>
        </row>
        <row r="1280">
          <cell r="A1280" t="str">
            <v>TD-PKR</v>
          </cell>
        </row>
        <row r="1281">
          <cell r="A1281" t="str">
            <v>TD-PKR</v>
          </cell>
        </row>
        <row r="1282">
          <cell r="A1282" t="str">
            <v>TD-PKR</v>
          </cell>
        </row>
        <row r="1283">
          <cell r="A1283" t="str">
            <v>TD-PKR</v>
          </cell>
        </row>
        <row r="1284">
          <cell r="A1284" t="str">
            <v>TD-PKR</v>
          </cell>
        </row>
        <row r="1285">
          <cell r="A1285" t="str">
            <v>TD-PKR</v>
          </cell>
        </row>
        <row r="1286">
          <cell r="A1286" t="str">
            <v>TD-PKR</v>
          </cell>
        </row>
        <row r="1287">
          <cell r="A1287" t="str">
            <v>TD-PKR</v>
          </cell>
        </row>
        <row r="1288">
          <cell r="A1288" t="str">
            <v>TD-PKR</v>
          </cell>
        </row>
        <row r="1289">
          <cell r="A1289" t="str">
            <v>TD-PKR</v>
          </cell>
        </row>
        <row r="1290">
          <cell r="A1290" t="str">
            <v>TD-PKR</v>
          </cell>
        </row>
        <row r="1291">
          <cell r="A1291" t="str">
            <v>TD-PKR</v>
          </cell>
        </row>
        <row r="1292">
          <cell r="A1292" t="str">
            <v>TD-PKR</v>
          </cell>
        </row>
        <row r="1293">
          <cell r="A1293" t="str">
            <v>TD-PKR</v>
          </cell>
        </row>
        <row r="1294">
          <cell r="A1294" t="str">
            <v>TD-PKR</v>
          </cell>
        </row>
        <row r="1295">
          <cell r="A1295" t="str">
            <v>TD-PKR</v>
          </cell>
        </row>
        <row r="1296">
          <cell r="A1296" t="str">
            <v>TD-PKR</v>
          </cell>
        </row>
        <row r="1297">
          <cell r="A1297" t="str">
            <v>TD-PKR</v>
          </cell>
        </row>
        <row r="1298">
          <cell r="A1298" t="str">
            <v>TD-PKR</v>
          </cell>
        </row>
        <row r="1299">
          <cell r="A1299" t="str">
            <v>TD-PKR</v>
          </cell>
        </row>
        <row r="1300">
          <cell r="A1300" t="str">
            <v>TD-PKR</v>
          </cell>
        </row>
        <row r="1301">
          <cell r="A1301" t="str">
            <v>TD-PKR</v>
          </cell>
        </row>
        <row r="1302">
          <cell r="A1302" t="str">
            <v>TD-PKR</v>
          </cell>
        </row>
        <row r="1303">
          <cell r="A1303" t="str">
            <v>TD-PKR</v>
          </cell>
        </row>
        <row r="1304">
          <cell r="A1304" t="str">
            <v>TD-PKR</v>
          </cell>
        </row>
        <row r="1305">
          <cell r="A1305" t="str">
            <v>TD-PKR</v>
          </cell>
        </row>
        <row r="1306">
          <cell r="A1306" t="str">
            <v>TD-PKR</v>
          </cell>
        </row>
        <row r="1307">
          <cell r="A1307" t="str">
            <v>TD-PKR</v>
          </cell>
        </row>
        <row r="1308">
          <cell r="A1308" t="str">
            <v>TD-PKR</v>
          </cell>
        </row>
        <row r="1309">
          <cell r="A1309" t="str">
            <v>TD-PKR</v>
          </cell>
        </row>
        <row r="1310">
          <cell r="A1310" t="str">
            <v>TD-PKR</v>
          </cell>
        </row>
        <row r="1311">
          <cell r="A1311" t="str">
            <v>TD-PKR</v>
          </cell>
        </row>
        <row r="1312">
          <cell r="A1312" t="str">
            <v>TD-PKR</v>
          </cell>
        </row>
        <row r="1313">
          <cell r="A1313" t="str">
            <v>TD-PKR</v>
          </cell>
        </row>
        <row r="1314">
          <cell r="A1314" t="str">
            <v>TD-PKR</v>
          </cell>
        </row>
        <row r="1315">
          <cell r="A1315" t="str">
            <v>TD-PKR</v>
          </cell>
        </row>
        <row r="1316">
          <cell r="A1316" t="str">
            <v>TD-PKR</v>
          </cell>
        </row>
        <row r="1317">
          <cell r="A1317" t="str">
            <v>TD-PKR</v>
          </cell>
        </row>
        <row r="1318">
          <cell r="A1318" t="str">
            <v>TD-PKR</v>
          </cell>
        </row>
        <row r="1319">
          <cell r="A1319" t="str">
            <v>TD-PKR</v>
          </cell>
        </row>
        <row r="1320">
          <cell r="A1320" t="str">
            <v>TD-PKR</v>
          </cell>
        </row>
        <row r="1321">
          <cell r="A1321" t="str">
            <v>TD-PKR</v>
          </cell>
        </row>
        <row r="1322">
          <cell r="A1322" t="str">
            <v>TD-PKR</v>
          </cell>
        </row>
        <row r="1323">
          <cell r="A1323" t="str">
            <v>TD-PKR</v>
          </cell>
        </row>
        <row r="1324">
          <cell r="A1324" t="str">
            <v>TD-PKR</v>
          </cell>
        </row>
        <row r="1325">
          <cell r="A1325" t="str">
            <v>TD-PKR</v>
          </cell>
        </row>
        <row r="1326">
          <cell r="A1326" t="str">
            <v>TD-PKR</v>
          </cell>
        </row>
        <row r="1327">
          <cell r="A1327" t="str">
            <v>TD-PKR</v>
          </cell>
        </row>
        <row r="1328">
          <cell r="A1328" t="str">
            <v>TD-PKR</v>
          </cell>
        </row>
        <row r="1329">
          <cell r="A1329" t="str">
            <v>TD-PKR</v>
          </cell>
        </row>
        <row r="1330">
          <cell r="A1330" t="str">
            <v>TD-PKR</v>
          </cell>
        </row>
        <row r="1331">
          <cell r="A1331" t="str">
            <v>TD-PKR</v>
          </cell>
        </row>
        <row r="1332">
          <cell r="A1332" t="str">
            <v>TD-PKR</v>
          </cell>
        </row>
        <row r="1333">
          <cell r="A1333" t="str">
            <v>TD-PKR</v>
          </cell>
        </row>
        <row r="1334">
          <cell r="A1334" t="str">
            <v>TD-PKR</v>
          </cell>
        </row>
        <row r="1335">
          <cell r="A1335" t="str">
            <v>TD-PKR</v>
          </cell>
        </row>
        <row r="1336">
          <cell r="A1336" t="str">
            <v>TD-PKR</v>
          </cell>
        </row>
        <row r="1337">
          <cell r="A1337" t="str">
            <v>TD-PKR</v>
          </cell>
        </row>
        <row r="1338">
          <cell r="A1338" t="str">
            <v>TD-PKR</v>
          </cell>
        </row>
        <row r="1339">
          <cell r="A1339" t="str">
            <v>TD-PKR</v>
          </cell>
        </row>
        <row r="1340">
          <cell r="A1340" t="str">
            <v>TD-PKR</v>
          </cell>
        </row>
        <row r="1341">
          <cell r="A1341" t="str">
            <v>TD-PKR</v>
          </cell>
        </row>
        <row r="1342">
          <cell r="A1342" t="str">
            <v>TD-PKR</v>
          </cell>
        </row>
        <row r="1343">
          <cell r="A1343" t="str">
            <v>TD-PKR</v>
          </cell>
        </row>
        <row r="1344">
          <cell r="A1344" t="str">
            <v>TD-PKR</v>
          </cell>
        </row>
        <row r="1345">
          <cell r="A1345" t="str">
            <v>TD-PKR</v>
          </cell>
        </row>
        <row r="1346">
          <cell r="A1346" t="str">
            <v>TD-PKR</v>
          </cell>
        </row>
        <row r="1347">
          <cell r="A1347" t="str">
            <v>TD-PKR</v>
          </cell>
        </row>
        <row r="1348">
          <cell r="A1348" t="str">
            <v>TD-PKR</v>
          </cell>
        </row>
        <row r="1349">
          <cell r="A1349" t="str">
            <v>TD-PKR</v>
          </cell>
        </row>
        <row r="1350">
          <cell r="A1350" t="str">
            <v>TD-PKR</v>
          </cell>
        </row>
        <row r="1351">
          <cell r="A1351" t="str">
            <v>TD-PKR</v>
          </cell>
        </row>
        <row r="1352">
          <cell r="A1352" t="str">
            <v>TD-PKR</v>
          </cell>
        </row>
        <row r="1353">
          <cell r="A1353" t="str">
            <v>TD-PKR</v>
          </cell>
        </row>
        <row r="1354">
          <cell r="A1354" t="str">
            <v>TD-PKR</v>
          </cell>
        </row>
        <row r="1355">
          <cell r="A1355" t="str">
            <v>TD-PKR</v>
          </cell>
        </row>
        <row r="1356">
          <cell r="A1356" t="str">
            <v>TD-PKR</v>
          </cell>
        </row>
        <row r="1357">
          <cell r="A1357" t="str">
            <v>TD-PKR</v>
          </cell>
        </row>
        <row r="1358">
          <cell r="A1358" t="str">
            <v>TD-PKR</v>
          </cell>
        </row>
        <row r="1359">
          <cell r="A1359" t="str">
            <v>TD-PKR</v>
          </cell>
        </row>
        <row r="1360">
          <cell r="A1360" t="str">
            <v>TD-PKR</v>
          </cell>
        </row>
        <row r="1361">
          <cell r="A1361" t="str">
            <v>TD-PKR</v>
          </cell>
        </row>
        <row r="1362">
          <cell r="A1362" t="str">
            <v>TD-PKR</v>
          </cell>
        </row>
        <row r="1363">
          <cell r="A1363" t="str">
            <v>TD-PKR</v>
          </cell>
        </row>
        <row r="1364">
          <cell r="A1364" t="str">
            <v>TD-PKR</v>
          </cell>
        </row>
        <row r="1365">
          <cell r="A1365" t="str">
            <v>TD-PKR</v>
          </cell>
        </row>
        <row r="1366">
          <cell r="A1366" t="str">
            <v>TD-PKR</v>
          </cell>
        </row>
        <row r="1367">
          <cell r="A1367" t="str">
            <v>TD-PKR</v>
          </cell>
        </row>
        <row r="1368">
          <cell r="A1368" t="str">
            <v>TD-PKR</v>
          </cell>
        </row>
        <row r="1369">
          <cell r="A1369" t="str">
            <v>TD-PKR</v>
          </cell>
        </row>
        <row r="1370">
          <cell r="A1370" t="str">
            <v>CRESMI</v>
          </cell>
        </row>
        <row r="1371">
          <cell r="A1371" t="str">
            <v>CRESMI</v>
          </cell>
        </row>
        <row r="1372">
          <cell r="A1372" t="str">
            <v>CRESMI</v>
          </cell>
        </row>
        <row r="1373">
          <cell r="A1373" t="str">
            <v>CRESMI</v>
          </cell>
        </row>
        <row r="1374">
          <cell r="A1374" t="str">
            <v>M-MAC</v>
          </cell>
        </row>
        <row r="1375">
          <cell r="A1375" t="str">
            <v>M-MAC</v>
          </cell>
        </row>
        <row r="1376">
          <cell r="A1376" t="str">
            <v>M-MAC</v>
          </cell>
        </row>
        <row r="1377">
          <cell r="A1377" t="str">
            <v>M-MAC</v>
          </cell>
        </row>
        <row r="1378">
          <cell r="A1378" t="str">
            <v>M-MAC</v>
          </cell>
        </row>
        <row r="1379">
          <cell r="A1379" t="str">
            <v>M-MAC</v>
          </cell>
        </row>
        <row r="1380">
          <cell r="A1380" t="str">
            <v>M-MAC</v>
          </cell>
        </row>
        <row r="1381">
          <cell r="A1381" t="str">
            <v>M-MAC</v>
          </cell>
        </row>
        <row r="1382">
          <cell r="A1382" t="str">
            <v>M-MAC</v>
          </cell>
        </row>
        <row r="1383">
          <cell r="A1383" t="str">
            <v>M-MAC</v>
          </cell>
        </row>
        <row r="1384">
          <cell r="A1384" t="str">
            <v>M-MAC</v>
          </cell>
        </row>
        <row r="1385">
          <cell r="A1385" t="str">
            <v>M-MAC</v>
          </cell>
        </row>
        <row r="1386">
          <cell r="A1386" t="str">
            <v>M-MAC</v>
          </cell>
        </row>
        <row r="1387">
          <cell r="A1387" t="str">
            <v>M-MAC</v>
          </cell>
        </row>
        <row r="1388">
          <cell r="A1388" t="str">
            <v>M-MAC</v>
          </cell>
        </row>
        <row r="1389">
          <cell r="A1389" t="str">
            <v>M-MAC</v>
          </cell>
        </row>
        <row r="1390">
          <cell r="A1390" t="str">
            <v>TD-PKR</v>
          </cell>
        </row>
        <row r="1391">
          <cell r="A1391" t="str">
            <v>TD-PKR</v>
          </cell>
        </row>
        <row r="1392">
          <cell r="A1392" t="str">
            <v>TD-PKR</v>
          </cell>
        </row>
        <row r="1393">
          <cell r="A1393" t="str">
            <v>TD-PKR</v>
          </cell>
        </row>
        <row r="1394">
          <cell r="A1394" t="str">
            <v>TD-PKR</v>
          </cell>
        </row>
        <row r="1395">
          <cell r="A1395" t="str">
            <v>TD-PKR</v>
          </cell>
        </row>
        <row r="1396">
          <cell r="A1396" t="str">
            <v>TRE-PK</v>
          </cell>
        </row>
        <row r="1397">
          <cell r="A1397" t="str">
            <v>TRE-PK</v>
          </cell>
        </row>
        <row r="1398">
          <cell r="A1398" t="str">
            <v>TRE-PK</v>
          </cell>
        </row>
        <row r="1399">
          <cell r="A1399" t="str">
            <v>TRE-PK</v>
          </cell>
        </row>
        <row r="1400">
          <cell r="A1400" t="str">
            <v>TRE-PK</v>
          </cell>
        </row>
        <row r="1401">
          <cell r="A1401" t="str">
            <v>TRE-PK</v>
          </cell>
        </row>
        <row r="1402">
          <cell r="A1402" t="str">
            <v>TRE-PK</v>
          </cell>
        </row>
        <row r="1403">
          <cell r="A1403" t="str">
            <v>TRE-PK</v>
          </cell>
        </row>
        <row r="1404">
          <cell r="A1404" t="str">
            <v>TRE-PK</v>
          </cell>
        </row>
        <row r="1405">
          <cell r="A1405" t="str">
            <v>TRE-PK</v>
          </cell>
        </row>
        <row r="1406">
          <cell r="A1406" t="str">
            <v>TRE-PK</v>
          </cell>
        </row>
        <row r="1407">
          <cell r="A1407" t="str">
            <v>TRE-PK</v>
          </cell>
        </row>
        <row r="1408">
          <cell r="A1408" t="str">
            <v>TRE-PK</v>
          </cell>
        </row>
        <row r="1409">
          <cell r="A1409" t="str">
            <v>TRE-PK</v>
          </cell>
        </row>
        <row r="1410">
          <cell r="A1410" t="str">
            <v>TRE-PK</v>
          </cell>
        </row>
        <row r="1411">
          <cell r="A1411" t="str">
            <v>TRE-PK</v>
          </cell>
        </row>
        <row r="1412">
          <cell r="A1412" t="str">
            <v>TRE-PK</v>
          </cell>
        </row>
        <row r="1413">
          <cell r="A1413" t="str">
            <v>TRE-PK</v>
          </cell>
        </row>
        <row r="1414">
          <cell r="A1414" t="str">
            <v>TRE-PK</v>
          </cell>
        </row>
        <row r="1415">
          <cell r="A1415" t="str">
            <v>TRE-PK</v>
          </cell>
        </row>
        <row r="1416">
          <cell r="A1416" t="str">
            <v>td-pkr</v>
          </cell>
        </row>
        <row r="1417">
          <cell r="A1417" t="str">
            <v>td-pkr</v>
          </cell>
        </row>
        <row r="1418">
          <cell r="A1418" t="str">
            <v>td-pkr</v>
          </cell>
        </row>
        <row r="1419">
          <cell r="A1419" t="str">
            <v>td-pkr</v>
          </cell>
        </row>
        <row r="1420">
          <cell r="A1420" t="str">
            <v>td-pkr</v>
          </cell>
        </row>
        <row r="1421">
          <cell r="A1421" t="str">
            <v>td-pkr</v>
          </cell>
        </row>
        <row r="1422">
          <cell r="A1422" t="str">
            <v>td-pkr</v>
          </cell>
        </row>
        <row r="1423">
          <cell r="A1423" t="str">
            <v>td-pkr</v>
          </cell>
        </row>
        <row r="1424">
          <cell r="A1424" t="str">
            <v>CRESMI</v>
          </cell>
        </row>
        <row r="1425">
          <cell r="A1425" t="str">
            <v>CRESTD</v>
          </cell>
        </row>
        <row r="1426">
          <cell r="A1426" t="str">
            <v>CRESTD</v>
          </cell>
        </row>
        <row r="1427">
          <cell r="A1427" t="str">
            <v>CRESTD</v>
          </cell>
        </row>
        <row r="1428">
          <cell r="A1428" t="str">
            <v>CRESTD</v>
          </cell>
        </row>
        <row r="1429">
          <cell r="A1429" t="str">
            <v>CRESTD</v>
          </cell>
        </row>
        <row r="1430">
          <cell r="A1430" t="str">
            <v>CRESTD</v>
          </cell>
        </row>
        <row r="1431">
          <cell r="A1431" t="str">
            <v>CRESMI</v>
          </cell>
        </row>
        <row r="1432">
          <cell r="A1432" t="str">
            <v>TD-PKR</v>
          </cell>
        </row>
        <row r="1433">
          <cell r="A1433" t="str">
            <v>TD-PKR</v>
          </cell>
        </row>
        <row r="1434">
          <cell r="A1434" t="str">
            <v>TD-PKR</v>
          </cell>
        </row>
        <row r="1435">
          <cell r="A1435" t="str">
            <v>TD-PKR</v>
          </cell>
        </row>
        <row r="1436">
          <cell r="A1436" t="str">
            <v>TD-PKR</v>
          </cell>
        </row>
        <row r="1437">
          <cell r="A1437" t="str">
            <v>TD-PKR</v>
          </cell>
        </row>
        <row r="1438">
          <cell r="A1438" t="str">
            <v>TD-PKR</v>
          </cell>
        </row>
        <row r="1439">
          <cell r="A1439" t="str">
            <v>TD-PKR</v>
          </cell>
        </row>
        <row r="1440">
          <cell r="A1440" t="str">
            <v>TD-PKR</v>
          </cell>
        </row>
        <row r="1441">
          <cell r="A1441" t="str">
            <v>TD-PKR</v>
          </cell>
        </row>
        <row r="1442">
          <cell r="A1442" t="str">
            <v>TD-PKR</v>
          </cell>
        </row>
        <row r="1443">
          <cell r="A1443" t="str">
            <v>TD-PKR</v>
          </cell>
        </row>
        <row r="1444">
          <cell r="A1444" t="str">
            <v>TD-PKR</v>
          </cell>
        </row>
        <row r="1445">
          <cell r="A1445" t="str">
            <v>TD-PKR</v>
          </cell>
        </row>
        <row r="1446">
          <cell r="A1446" t="str">
            <v>TD-PKR</v>
          </cell>
        </row>
        <row r="1447">
          <cell r="A1447" t="str">
            <v>TD-PKR</v>
          </cell>
        </row>
        <row r="1448">
          <cell r="A1448" t="str">
            <v>TD-PKR</v>
          </cell>
        </row>
        <row r="1449">
          <cell r="A1449" t="str">
            <v>TD-PKR</v>
          </cell>
        </row>
        <row r="1450">
          <cell r="A1450" t="str">
            <v>TD-PKR</v>
          </cell>
        </row>
        <row r="1451">
          <cell r="A1451" t="str">
            <v>TD-PKR</v>
          </cell>
        </row>
        <row r="1452">
          <cell r="A1452" t="str">
            <v>TD-PKR</v>
          </cell>
        </row>
        <row r="1453">
          <cell r="A1453" t="str">
            <v>TD-PKR</v>
          </cell>
        </row>
        <row r="1454">
          <cell r="A1454" t="str">
            <v>TD-PKR</v>
          </cell>
        </row>
        <row r="1455">
          <cell r="A1455" t="str">
            <v>TD-PKR</v>
          </cell>
        </row>
        <row r="1456">
          <cell r="A1456" t="str">
            <v>TD-PKR</v>
          </cell>
        </row>
        <row r="1457">
          <cell r="A1457" t="str">
            <v>TRE-PK</v>
          </cell>
        </row>
        <row r="1458">
          <cell r="A1458" t="str">
            <v>TRE-PK</v>
          </cell>
        </row>
        <row r="1459">
          <cell r="A1459" t="str">
            <v>TRE-PK</v>
          </cell>
        </row>
        <row r="1460">
          <cell r="A1460" t="str">
            <v>TRE-PK</v>
          </cell>
        </row>
        <row r="1461">
          <cell r="A1461" t="str">
            <v>TRE-PK</v>
          </cell>
        </row>
        <row r="1462">
          <cell r="A1462" t="str">
            <v>TRE-PK</v>
          </cell>
        </row>
        <row r="1463">
          <cell r="A1463" t="str">
            <v>TRE-PK</v>
          </cell>
        </row>
        <row r="1464">
          <cell r="A1464" t="str">
            <v>TRE-PK</v>
          </cell>
        </row>
        <row r="1465">
          <cell r="A1465" t="str">
            <v>TRE-PK</v>
          </cell>
        </row>
        <row r="1466">
          <cell r="A1466" t="str">
            <v>TRE-PK</v>
          </cell>
        </row>
        <row r="1467">
          <cell r="A1467" t="str">
            <v>TRE-PK</v>
          </cell>
        </row>
        <row r="1468">
          <cell r="A1468" t="str">
            <v>TRE-PK</v>
          </cell>
        </row>
        <row r="1469">
          <cell r="A1469" t="str">
            <v>TRE-PK</v>
          </cell>
        </row>
        <row r="1470">
          <cell r="A1470" t="str">
            <v>TRE-PK</v>
          </cell>
        </row>
        <row r="1471">
          <cell r="A1471" t="str">
            <v>TRE-PK</v>
          </cell>
        </row>
        <row r="1472">
          <cell r="A1472" t="str">
            <v>TRE-PK</v>
          </cell>
        </row>
        <row r="1473">
          <cell r="A1473" t="str">
            <v>TRE-PK</v>
          </cell>
        </row>
        <row r="1474">
          <cell r="A1474" t="str">
            <v>TRE-PK</v>
          </cell>
        </row>
        <row r="1475">
          <cell r="A1475" t="str">
            <v>TRE-PK</v>
          </cell>
        </row>
        <row r="1476">
          <cell r="A1476" t="str">
            <v>TRE-PK</v>
          </cell>
        </row>
        <row r="1477">
          <cell r="A1477" t="str">
            <v>TRE-PK</v>
          </cell>
        </row>
        <row r="1478">
          <cell r="A1478" t="str">
            <v>TRE-PK</v>
          </cell>
        </row>
        <row r="1479">
          <cell r="A1479" t="str">
            <v>TRE-PK</v>
          </cell>
        </row>
        <row r="1480">
          <cell r="A1480" t="str">
            <v>TRE-PK</v>
          </cell>
        </row>
        <row r="1481">
          <cell r="A1481" t="str">
            <v>TRE-PK</v>
          </cell>
        </row>
        <row r="1482">
          <cell r="A1482" t="str">
            <v>TRE-PK</v>
          </cell>
        </row>
        <row r="1483">
          <cell r="A1483" t="str">
            <v>TRE-PK</v>
          </cell>
        </row>
        <row r="1484">
          <cell r="A1484" t="str">
            <v>TRE-PK</v>
          </cell>
        </row>
        <row r="1485">
          <cell r="A1485" t="str">
            <v>TRE-PK</v>
          </cell>
        </row>
        <row r="1486">
          <cell r="A1486" t="str">
            <v>TRE-PK</v>
          </cell>
        </row>
        <row r="1487">
          <cell r="A1487" t="str">
            <v>TRE-PK</v>
          </cell>
        </row>
        <row r="1488">
          <cell r="A1488" t="str">
            <v>TRE-PK</v>
          </cell>
        </row>
        <row r="1489">
          <cell r="A1489" t="str">
            <v>TRE-PK</v>
          </cell>
        </row>
        <row r="1490">
          <cell r="A1490" t="str">
            <v>TRE-PK</v>
          </cell>
        </row>
        <row r="1491">
          <cell r="A1491" t="str">
            <v>TRE-PK</v>
          </cell>
        </row>
        <row r="1492">
          <cell r="A1492" t="str">
            <v>TRE-PK</v>
          </cell>
        </row>
        <row r="1493">
          <cell r="A1493" t="str">
            <v>TRE-PK</v>
          </cell>
        </row>
        <row r="1494">
          <cell r="A1494" t="str">
            <v>TRE-PK</v>
          </cell>
        </row>
        <row r="1495">
          <cell r="A1495" t="str">
            <v>TRE-PK</v>
          </cell>
        </row>
        <row r="1496">
          <cell r="A1496" t="str">
            <v>TRE-PK</v>
          </cell>
        </row>
        <row r="1497">
          <cell r="A1497" t="str">
            <v>TRE-PK</v>
          </cell>
        </row>
        <row r="1498">
          <cell r="A1498" t="str">
            <v>TRE-PK</v>
          </cell>
        </row>
        <row r="1499">
          <cell r="A1499" t="str">
            <v>TRE-PK</v>
          </cell>
        </row>
        <row r="1500">
          <cell r="A1500" t="str">
            <v>TRE-PK</v>
          </cell>
        </row>
        <row r="1501">
          <cell r="A1501" t="str">
            <v>TRE-PK</v>
          </cell>
        </row>
        <row r="1502">
          <cell r="A1502" t="str">
            <v>TRE-PK</v>
          </cell>
        </row>
        <row r="1503">
          <cell r="A1503" t="str">
            <v>TRE-PK</v>
          </cell>
        </row>
        <row r="1504">
          <cell r="A1504" t="str">
            <v>TRE-PK</v>
          </cell>
        </row>
        <row r="1505">
          <cell r="A1505" t="str">
            <v>TD-PKR</v>
          </cell>
        </row>
        <row r="1506">
          <cell r="A1506" t="str">
            <v>TD-PKR</v>
          </cell>
        </row>
        <row r="1507">
          <cell r="A1507" t="str">
            <v>TD-PKR</v>
          </cell>
        </row>
        <row r="1508">
          <cell r="A1508" t="str">
            <v>TD-PKR</v>
          </cell>
        </row>
        <row r="1509">
          <cell r="A1509" t="str">
            <v>TD-PKR</v>
          </cell>
        </row>
        <row r="1510">
          <cell r="A1510" t="str">
            <v>TD-PKR</v>
          </cell>
        </row>
        <row r="1511">
          <cell r="A1511" t="str">
            <v>TD-PKR</v>
          </cell>
        </row>
        <row r="1512">
          <cell r="A1512" t="str">
            <v>TD-PKR</v>
          </cell>
        </row>
        <row r="1513">
          <cell r="A1513" t="str">
            <v>TD-PKR</v>
          </cell>
        </row>
        <row r="1514">
          <cell r="A1514" t="str">
            <v>TD-PKR</v>
          </cell>
        </row>
        <row r="1515">
          <cell r="A1515" t="str">
            <v>TD-PKR</v>
          </cell>
        </row>
        <row r="1516">
          <cell r="A1516" t="str">
            <v>TD-PKR</v>
          </cell>
        </row>
        <row r="1517">
          <cell r="A1517" t="str">
            <v>TD-PKR</v>
          </cell>
        </row>
        <row r="1518">
          <cell r="A1518" t="str">
            <v>TD-PKR</v>
          </cell>
        </row>
        <row r="1519">
          <cell r="A1519" t="str">
            <v>TD-PKR</v>
          </cell>
        </row>
        <row r="1520">
          <cell r="A1520" t="str">
            <v>TD-PKR</v>
          </cell>
        </row>
        <row r="1521">
          <cell r="A1521" t="str">
            <v>TD-PKR</v>
          </cell>
        </row>
        <row r="1522">
          <cell r="A1522" t="str">
            <v>TD-PKR</v>
          </cell>
        </row>
        <row r="1523">
          <cell r="A1523" t="str">
            <v>TD-PKR</v>
          </cell>
        </row>
        <row r="1524">
          <cell r="A1524" t="str">
            <v>TD-PKR</v>
          </cell>
        </row>
        <row r="1525">
          <cell r="A1525" t="str">
            <v>TD-PKR</v>
          </cell>
        </row>
        <row r="1526">
          <cell r="A1526" t="str">
            <v>TD-PKR</v>
          </cell>
        </row>
        <row r="1527">
          <cell r="A1527" t="str">
            <v>TD-PKR</v>
          </cell>
        </row>
        <row r="1528">
          <cell r="A1528" t="str">
            <v>TD-PKR</v>
          </cell>
        </row>
        <row r="1529">
          <cell r="A1529" t="str">
            <v>TD-PKR</v>
          </cell>
        </row>
        <row r="1530">
          <cell r="A1530" t="str">
            <v>TD-PKR</v>
          </cell>
        </row>
        <row r="1531">
          <cell r="A1531" t="str">
            <v>TD-PKR</v>
          </cell>
        </row>
        <row r="1532">
          <cell r="A1532" t="str">
            <v>TD-PKR</v>
          </cell>
        </row>
        <row r="1533">
          <cell r="A1533" t="str">
            <v>TD-PKR</v>
          </cell>
        </row>
        <row r="1534">
          <cell r="A1534" t="str">
            <v>TD-PKR</v>
          </cell>
        </row>
        <row r="1535">
          <cell r="A1535" t="str">
            <v>TD-PKR</v>
          </cell>
        </row>
        <row r="1536">
          <cell r="A1536" t="str">
            <v>TD-PKR</v>
          </cell>
        </row>
        <row r="1537">
          <cell r="A1537" t="str">
            <v>TD-PKR</v>
          </cell>
        </row>
        <row r="1538">
          <cell r="A1538" t="str">
            <v>TD-PKR</v>
          </cell>
        </row>
        <row r="1539">
          <cell r="A1539" t="str">
            <v>TD-PKR</v>
          </cell>
        </row>
        <row r="1540">
          <cell r="A1540" t="str">
            <v>TD-PKR</v>
          </cell>
        </row>
        <row r="1541">
          <cell r="A1541" t="str">
            <v>TD-PKR</v>
          </cell>
        </row>
        <row r="1542">
          <cell r="A1542" t="str">
            <v>TD-PKR</v>
          </cell>
        </row>
        <row r="1543">
          <cell r="A1543" t="str">
            <v>TD-PKR</v>
          </cell>
        </row>
        <row r="1544">
          <cell r="A1544" t="str">
            <v>TD-PKR</v>
          </cell>
        </row>
        <row r="1545">
          <cell r="A1545" t="str">
            <v>TD-PKR</v>
          </cell>
        </row>
        <row r="1546">
          <cell r="A1546" t="str">
            <v>TD-PKR</v>
          </cell>
        </row>
        <row r="1547">
          <cell r="A1547" t="str">
            <v>TD-PKR</v>
          </cell>
        </row>
        <row r="1548">
          <cell r="A1548" t="str">
            <v>TD-PKR</v>
          </cell>
        </row>
        <row r="1549">
          <cell r="A1549" t="str">
            <v>TD-PKR</v>
          </cell>
        </row>
        <row r="1550">
          <cell r="A1550" t="str">
            <v>TD-PKR</v>
          </cell>
        </row>
        <row r="1551">
          <cell r="A1551" t="str">
            <v>TD-PKR</v>
          </cell>
        </row>
        <row r="1552">
          <cell r="A1552" t="str">
            <v>TD-PKR</v>
          </cell>
        </row>
        <row r="1553">
          <cell r="A1553" t="str">
            <v>TD-PKR</v>
          </cell>
        </row>
        <row r="1554">
          <cell r="A1554" t="str">
            <v>TD-PKR</v>
          </cell>
        </row>
        <row r="1555">
          <cell r="A1555" t="str">
            <v>TD-PKR</v>
          </cell>
        </row>
        <row r="1556">
          <cell r="A1556" t="str">
            <v>TD-PKR</v>
          </cell>
        </row>
        <row r="1557">
          <cell r="A1557" t="str">
            <v>TD-PKR</v>
          </cell>
        </row>
        <row r="1558">
          <cell r="A1558" t="str">
            <v>TD-PKR</v>
          </cell>
        </row>
        <row r="1559">
          <cell r="A1559" t="str">
            <v>TD-PKR</v>
          </cell>
        </row>
        <row r="1560">
          <cell r="A1560" t="str">
            <v>TD-PKR</v>
          </cell>
        </row>
        <row r="1561">
          <cell r="A1561" t="str">
            <v>TD-PKR</v>
          </cell>
        </row>
        <row r="1562">
          <cell r="A1562" t="str">
            <v>TD-PKR</v>
          </cell>
        </row>
        <row r="1563">
          <cell r="A1563" t="str">
            <v>TD-PKR</v>
          </cell>
        </row>
        <row r="1564">
          <cell r="A1564" t="str">
            <v>TD-PKR</v>
          </cell>
        </row>
        <row r="1565">
          <cell r="A1565" t="str">
            <v>TD-PKR</v>
          </cell>
        </row>
        <row r="1566">
          <cell r="A1566" t="str">
            <v>TD-PKR</v>
          </cell>
        </row>
        <row r="1567">
          <cell r="A1567" t="str">
            <v>TD-PKR</v>
          </cell>
        </row>
        <row r="1568">
          <cell r="A1568" t="str">
            <v>TD-PKR</v>
          </cell>
        </row>
        <row r="1569">
          <cell r="A1569" t="str">
            <v>TD-PKR</v>
          </cell>
        </row>
        <row r="1570">
          <cell r="A1570" t="str">
            <v>TD-PKR</v>
          </cell>
        </row>
        <row r="1571">
          <cell r="A1571" t="str">
            <v>TD-PKR</v>
          </cell>
        </row>
        <row r="1572">
          <cell r="A1572" t="str">
            <v>TD-PKR</v>
          </cell>
        </row>
        <row r="1573">
          <cell r="A1573" t="str">
            <v>TD-PKR</v>
          </cell>
        </row>
        <row r="1574">
          <cell r="A1574" t="str">
            <v>TD-PKR</v>
          </cell>
        </row>
        <row r="1575">
          <cell r="A1575" t="str">
            <v>TD-PKR</v>
          </cell>
        </row>
        <row r="1576">
          <cell r="A1576" t="str">
            <v>TD-PKR</v>
          </cell>
        </row>
        <row r="1577">
          <cell r="A1577" t="str">
            <v>TD-PKR</v>
          </cell>
        </row>
        <row r="1578">
          <cell r="A1578" t="str">
            <v>TD-PKR</v>
          </cell>
        </row>
        <row r="1579">
          <cell r="A1579" t="str">
            <v>TD-PKR</v>
          </cell>
        </row>
        <row r="1580">
          <cell r="A1580" t="str">
            <v>TD-PKR</v>
          </cell>
        </row>
        <row r="1581">
          <cell r="A1581" t="str">
            <v>TD-PKR</v>
          </cell>
        </row>
        <row r="1582">
          <cell r="A1582" t="str">
            <v>TD-PKR</v>
          </cell>
        </row>
        <row r="1583">
          <cell r="A1583" t="str">
            <v>TD-PKR</v>
          </cell>
        </row>
        <row r="1584">
          <cell r="A1584" t="str">
            <v>TD-PKR</v>
          </cell>
        </row>
        <row r="1585">
          <cell r="A1585" t="str">
            <v>TD-PKR</v>
          </cell>
        </row>
        <row r="1586">
          <cell r="A1586" t="str">
            <v>TD-PKR</v>
          </cell>
        </row>
        <row r="1587">
          <cell r="A1587" t="str">
            <v>TD-PKR</v>
          </cell>
        </row>
        <row r="1588">
          <cell r="A1588" t="str">
            <v>TD-PKR</v>
          </cell>
        </row>
        <row r="1589">
          <cell r="A1589" t="str">
            <v>TD-PKR</v>
          </cell>
        </row>
        <row r="1590">
          <cell r="A1590" t="str">
            <v>TD-PKR</v>
          </cell>
        </row>
        <row r="1591">
          <cell r="A1591" t="str">
            <v>TD-PKR</v>
          </cell>
        </row>
        <row r="1592">
          <cell r="A1592" t="str">
            <v>TD-PKR</v>
          </cell>
        </row>
        <row r="1593">
          <cell r="A1593" t="str">
            <v>TD-PKR</v>
          </cell>
        </row>
        <row r="1594">
          <cell r="A1594" t="str">
            <v>TD-PKR</v>
          </cell>
        </row>
        <row r="1595">
          <cell r="A1595" t="str">
            <v>TD-PKR</v>
          </cell>
        </row>
        <row r="1596">
          <cell r="A1596" t="str">
            <v>TD-PKR</v>
          </cell>
        </row>
        <row r="1597">
          <cell r="A1597" t="str">
            <v>TD-PKR</v>
          </cell>
        </row>
        <row r="1598">
          <cell r="A1598" t="str">
            <v>TD-PKR</v>
          </cell>
        </row>
        <row r="1599">
          <cell r="A1599" t="str">
            <v>TD-PKR</v>
          </cell>
        </row>
        <row r="1600">
          <cell r="A1600" t="str">
            <v>TD-PKR</v>
          </cell>
        </row>
        <row r="1601">
          <cell r="A1601" t="str">
            <v>TD-PKR</v>
          </cell>
        </row>
        <row r="1602">
          <cell r="A1602" t="str">
            <v>TD-PKR</v>
          </cell>
        </row>
        <row r="1603">
          <cell r="A1603" t="str">
            <v>TD-PKR</v>
          </cell>
        </row>
        <row r="1604">
          <cell r="A1604" t="str">
            <v>TD-PKR</v>
          </cell>
        </row>
        <row r="1605">
          <cell r="A1605" t="str">
            <v>TD-PKR</v>
          </cell>
        </row>
        <row r="1606">
          <cell r="A1606" t="str">
            <v>TD-PKR</v>
          </cell>
        </row>
        <row r="1607">
          <cell r="A1607" t="str">
            <v>TD-PKR</v>
          </cell>
        </row>
        <row r="1608">
          <cell r="A1608" t="str">
            <v>TD-PKR</v>
          </cell>
        </row>
        <row r="1609">
          <cell r="A1609" t="str">
            <v>CRESMI</v>
          </cell>
        </row>
        <row r="1610">
          <cell r="A1610" t="str">
            <v>CRESMI</v>
          </cell>
        </row>
        <row r="1611">
          <cell r="A1611" t="str">
            <v>CRESMI</v>
          </cell>
        </row>
        <row r="1612">
          <cell r="A1612" t="str">
            <v>CRESMI</v>
          </cell>
        </row>
        <row r="1613">
          <cell r="A1613" t="str">
            <v>CRESMI</v>
          </cell>
        </row>
        <row r="1614">
          <cell r="A1614" t="str">
            <v>CRESMI</v>
          </cell>
        </row>
        <row r="1615">
          <cell r="A1615" t="str">
            <v>CRESMI</v>
          </cell>
        </row>
        <row r="1616">
          <cell r="A1616" t="str">
            <v>CRESMI</v>
          </cell>
        </row>
        <row r="1617">
          <cell r="A1617" t="str">
            <v>CRESMI</v>
          </cell>
        </row>
        <row r="1618">
          <cell r="A1618" t="str">
            <v>CRESMI</v>
          </cell>
        </row>
        <row r="1619">
          <cell r="A1619" t="str">
            <v>CRESMI</v>
          </cell>
        </row>
        <row r="1620">
          <cell r="A1620" t="str">
            <v>CRESMI</v>
          </cell>
        </row>
        <row r="1621">
          <cell r="A1621" t="str">
            <v>CRESMI</v>
          </cell>
        </row>
        <row r="1622">
          <cell r="A1622" t="str">
            <v>CRESMI</v>
          </cell>
        </row>
        <row r="1623">
          <cell r="A1623" t="str">
            <v>CRESMI</v>
          </cell>
        </row>
        <row r="1624">
          <cell r="A1624" t="str">
            <v>CRESMI</v>
          </cell>
        </row>
        <row r="1625">
          <cell r="A1625" t="str">
            <v>CRESMI</v>
          </cell>
        </row>
        <row r="1626">
          <cell r="A1626" t="str">
            <v>CRESMI</v>
          </cell>
        </row>
        <row r="1627">
          <cell r="A1627" t="str">
            <v>CRESMI</v>
          </cell>
        </row>
        <row r="1628">
          <cell r="A1628" t="str">
            <v>CRESMI</v>
          </cell>
        </row>
        <row r="1629">
          <cell r="A1629" t="str">
            <v>CRESMI</v>
          </cell>
        </row>
        <row r="1630">
          <cell r="A1630" t="str">
            <v>CRESMI</v>
          </cell>
        </row>
        <row r="1631">
          <cell r="A1631" t="str">
            <v>CRESMI</v>
          </cell>
        </row>
        <row r="1632">
          <cell r="A1632" t="str">
            <v>CRESMI</v>
          </cell>
        </row>
        <row r="1633">
          <cell r="A1633" t="str">
            <v>CRESMI</v>
          </cell>
        </row>
        <row r="1634">
          <cell r="A1634" t="str">
            <v>CRESMI</v>
          </cell>
        </row>
        <row r="1635">
          <cell r="A1635" t="str">
            <v>CRESMI</v>
          </cell>
        </row>
        <row r="1636">
          <cell r="A1636" t="str">
            <v>CRESMI</v>
          </cell>
        </row>
        <row r="1637">
          <cell r="A1637" t="str">
            <v>CRESMI</v>
          </cell>
        </row>
        <row r="1638">
          <cell r="A1638" t="str">
            <v>CRESMI</v>
          </cell>
        </row>
        <row r="1639">
          <cell r="A1639" t="str">
            <v>CRESMI</v>
          </cell>
        </row>
        <row r="1640">
          <cell r="A1640" t="str">
            <v>CRESMI</v>
          </cell>
        </row>
        <row r="1641">
          <cell r="A1641" t="str">
            <v>CRESMI</v>
          </cell>
        </row>
        <row r="1642">
          <cell r="A1642" t="str">
            <v>CRESMI</v>
          </cell>
        </row>
        <row r="1643">
          <cell r="A1643" t="str">
            <v>CRESMI</v>
          </cell>
        </row>
        <row r="1644">
          <cell r="A1644" t="str">
            <v>CRESMI</v>
          </cell>
        </row>
        <row r="1645">
          <cell r="A1645" t="str">
            <v>CRESMI</v>
          </cell>
        </row>
        <row r="1646">
          <cell r="A1646" t="str">
            <v>CRESMI</v>
          </cell>
        </row>
        <row r="1647">
          <cell r="A1647" t="str">
            <v>CRESMI</v>
          </cell>
        </row>
        <row r="1648">
          <cell r="A1648" t="str">
            <v>CRESMI</v>
          </cell>
        </row>
        <row r="1649">
          <cell r="A1649" t="str">
            <v>CRESMI</v>
          </cell>
        </row>
        <row r="1650">
          <cell r="A1650" t="str">
            <v>CRESTD</v>
          </cell>
        </row>
        <row r="1651">
          <cell r="A1651" t="str">
            <v>CRESTD</v>
          </cell>
        </row>
        <row r="1652">
          <cell r="A1652" t="str">
            <v>CRESTD</v>
          </cell>
        </row>
        <row r="1653">
          <cell r="A1653" t="str">
            <v>CRESTD</v>
          </cell>
        </row>
        <row r="1654">
          <cell r="A1654" t="str">
            <v>CRESTD</v>
          </cell>
        </row>
        <row r="1655">
          <cell r="A1655" t="str">
            <v>CRESTD</v>
          </cell>
        </row>
        <row r="1656">
          <cell r="A1656" t="str">
            <v>CRESTD</v>
          </cell>
        </row>
        <row r="1657">
          <cell r="A1657" t="str">
            <v>CRESTD</v>
          </cell>
        </row>
        <row r="1658">
          <cell r="A1658" t="str">
            <v>CRESTD</v>
          </cell>
        </row>
        <row r="1659">
          <cell r="A1659" t="str">
            <v>CRESTD</v>
          </cell>
        </row>
        <row r="1660">
          <cell r="A1660" t="str">
            <v>CRESTD</v>
          </cell>
        </row>
        <row r="1661">
          <cell r="A1661" t="str">
            <v>CRESTD</v>
          </cell>
        </row>
        <row r="1662">
          <cell r="A1662" t="str">
            <v>CRESTD</v>
          </cell>
        </row>
        <row r="1663">
          <cell r="A1663" t="str">
            <v>CRESTD</v>
          </cell>
        </row>
        <row r="1664">
          <cell r="A1664" t="str">
            <v>CRESTD</v>
          </cell>
        </row>
        <row r="1665">
          <cell r="A1665" t="str">
            <v>CRESTD</v>
          </cell>
        </row>
        <row r="1666">
          <cell r="A1666" t="str">
            <v>CRESTD</v>
          </cell>
        </row>
        <row r="1667">
          <cell r="A1667" t="str">
            <v>CRESTD</v>
          </cell>
        </row>
        <row r="1668">
          <cell r="A1668" t="str">
            <v>CRESTD</v>
          </cell>
        </row>
        <row r="1669">
          <cell r="A1669" t="str">
            <v>CRESTD</v>
          </cell>
        </row>
        <row r="1670">
          <cell r="A1670" t="str">
            <v>CRESTD</v>
          </cell>
        </row>
        <row r="1671">
          <cell r="A1671" t="str">
            <v>CRESTD</v>
          </cell>
        </row>
        <row r="1672">
          <cell r="A1672" t="str">
            <v>CRESTD</v>
          </cell>
        </row>
        <row r="1673">
          <cell r="A1673" t="str">
            <v>CRESTD</v>
          </cell>
        </row>
        <row r="1674">
          <cell r="A1674" t="str">
            <v>CRESTD</v>
          </cell>
        </row>
        <row r="1675">
          <cell r="A1675" t="str">
            <v>CRESTD</v>
          </cell>
        </row>
        <row r="1676">
          <cell r="A1676" t="str">
            <v>CRESTD</v>
          </cell>
        </row>
        <row r="1677">
          <cell r="A1677" t="str">
            <v>CRESTD</v>
          </cell>
        </row>
        <row r="1678">
          <cell r="A1678" t="str">
            <v>CRESTD</v>
          </cell>
        </row>
        <row r="1679">
          <cell r="A1679" t="str">
            <v>CRESTD</v>
          </cell>
        </row>
        <row r="1680">
          <cell r="A1680" t="str">
            <v>CRESTD</v>
          </cell>
        </row>
        <row r="1681">
          <cell r="A1681" t="str">
            <v>CRESTD</v>
          </cell>
        </row>
        <row r="1682">
          <cell r="A1682" t="str">
            <v>CRESTD</v>
          </cell>
        </row>
        <row r="1683">
          <cell r="A1683" t="str">
            <v>CRESTD</v>
          </cell>
        </row>
        <row r="1684">
          <cell r="A1684" t="str">
            <v>CRESTD</v>
          </cell>
        </row>
        <row r="1685">
          <cell r="A1685" t="str">
            <v>CRESTD</v>
          </cell>
        </row>
        <row r="1686">
          <cell r="A1686" t="str">
            <v>CRESTD</v>
          </cell>
        </row>
        <row r="1687">
          <cell r="A1687" t="str">
            <v>CRESTD</v>
          </cell>
        </row>
        <row r="1688">
          <cell r="A1688" t="str">
            <v>CRESTD</v>
          </cell>
        </row>
        <row r="1689">
          <cell r="A1689" t="str">
            <v>CRESTD</v>
          </cell>
        </row>
        <row r="1690">
          <cell r="A1690" t="str">
            <v>CRESTD</v>
          </cell>
        </row>
        <row r="1691">
          <cell r="A1691" t="str">
            <v>CRESTD</v>
          </cell>
        </row>
        <row r="1692">
          <cell r="A1692" t="str">
            <v>CRESTD</v>
          </cell>
        </row>
        <row r="1693">
          <cell r="A1693" t="str">
            <v>CRESTD</v>
          </cell>
        </row>
        <row r="1694">
          <cell r="A1694" t="str">
            <v>CRESTD</v>
          </cell>
        </row>
        <row r="1695">
          <cell r="A1695" t="str">
            <v>CRESTD</v>
          </cell>
        </row>
        <row r="1696">
          <cell r="A1696" t="str">
            <v>CRESTD</v>
          </cell>
        </row>
        <row r="1697">
          <cell r="A1697" t="str">
            <v>CRESTD</v>
          </cell>
        </row>
        <row r="1698">
          <cell r="A1698" t="str">
            <v>CRESTD</v>
          </cell>
        </row>
        <row r="1699">
          <cell r="A1699" t="str">
            <v>CRESTD</v>
          </cell>
        </row>
        <row r="1700">
          <cell r="A1700" t="str">
            <v>CRESTD</v>
          </cell>
        </row>
        <row r="1701">
          <cell r="A1701" t="str">
            <v>TD-PKR</v>
          </cell>
        </row>
        <row r="65536">
          <cell r="A65536" t="str">
            <v>ProductID</v>
          </cell>
        </row>
      </sheetData>
      <sheetData sheetId="7">
        <row r="1">
          <cell r="A1" t="str">
            <v>OURBRANCHID</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 Sch - Provision"/>
      <sheetName val="Pro - Rec"/>
      <sheetName val="Mov Sch - Suspense"/>
      <sheetName val="Susp - Rec"/>
      <sheetName val="Tickmarks"/>
      <sheetName val="LS"/>
      <sheetName val="Entry"/>
      <sheetName val="Parameters"/>
    </sheetNames>
    <sheetDataSet>
      <sheetData sheetId="0"/>
      <sheetData sheetId="1" refreshError="1"/>
      <sheetData sheetId="2">
        <row r="11">
          <cell r="C11">
            <v>6327232</v>
          </cell>
        </row>
      </sheetData>
      <sheetData sheetId="3" refreshError="1"/>
      <sheetData sheetId="4"/>
      <sheetData sheetId="5" refreshError="1"/>
      <sheetData sheetId="6" refreshError="1"/>
      <sheetData sheetId="7" refreshError="1"/>
      <sheetData sheetId="8"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BS"/>
      <sheetName val="P&amp;L"/>
      <sheetName val="SOCI"/>
      <sheetName val="CFS"/>
      <sheetName val="SOCE"/>
      <sheetName val="1-3.2"/>
      <sheetName val="3.3-4.21"/>
      <sheetName val="Note 8 - 8.2"/>
      <sheetName val="Note 8.3"/>
      <sheetName val="Note 8.4 - 8.4.1"/>
      <sheetName val="Note 8.5 - 8.9"/>
      <sheetName val="Note 8.11 - CY"/>
      <sheetName val="Note 8.10 - PY"/>
      <sheetName val="Note 9 - 9.2.1"/>
      <sheetName val="Note 9.3 - 10"/>
      <sheetName val="Note 10.2 - 10.2.1"/>
      <sheetName val="Note 10.3 - 14.2"/>
      <sheetName val="Note 15 - 23"/>
      <sheetName val="TBLinks"/>
      <sheetName val="Note 25 - 27"/>
      <sheetName val="Note 33"/>
      <sheetName val="Note 34"/>
      <sheetName val="Capital Adequacy"/>
      <sheetName val="Note 35"/>
      <sheetName val="Note 38.2 - 38.3"/>
      <sheetName val="39.1.2"/>
      <sheetName val="note 40.1.2.1"/>
      <sheetName val="Sheet1"/>
      <sheetName val="Note 38.4-39"/>
      <sheetName val="Note 39.1"/>
      <sheetName val="Note 39.1.2"/>
      <sheetName val="Note 39.2"/>
      <sheetName val="Note 39.2.2"/>
      <sheetName val="Note 39.3 - 39.4"/>
      <sheetName val="Note 36.7 - 36.8"/>
      <sheetName val="Annex-I"/>
      <sheetName val="Note 8.10 - CY - old"/>
      <sheetName val="Note 1 - 7 Old"/>
      <sheetName val="CFS Working"/>
      <sheetName val="Journal Entries - AJE"/>
      <sheetName val="Sheet2"/>
      <sheetName val="TB"/>
    </sheetNames>
    <sheetDataSet>
      <sheetData sheetId="0"/>
      <sheetData sheetId="1">
        <row r="13">
          <cell r="I13">
            <v>315314</v>
          </cell>
        </row>
      </sheetData>
      <sheetData sheetId="2">
        <row r="10">
          <cell r="I10">
            <v>2911983</v>
          </cell>
        </row>
        <row r="11">
          <cell r="I11">
            <v>2044815</v>
          </cell>
        </row>
        <row r="37">
          <cell r="I37">
            <v>3754</v>
          </cell>
        </row>
        <row r="45">
          <cell r="I45">
            <v>323802</v>
          </cell>
        </row>
      </sheetData>
      <sheetData sheetId="3"/>
      <sheetData sheetId="4"/>
      <sheetData sheetId="5"/>
      <sheetData sheetId="6"/>
      <sheetData sheetId="7"/>
      <sheetData sheetId="8">
        <row r="26">
          <cell r="M26">
            <v>16</v>
          </cell>
        </row>
      </sheetData>
      <sheetData sheetId="9"/>
      <sheetData sheetId="10"/>
      <sheetData sheetId="11"/>
      <sheetData sheetId="12"/>
      <sheetData sheetId="13"/>
      <sheetData sheetId="14">
        <row r="15">
          <cell r="Q15">
            <v>549651</v>
          </cell>
        </row>
        <row r="21">
          <cell r="Q21">
            <v>-2638</v>
          </cell>
        </row>
      </sheetData>
      <sheetData sheetId="15">
        <row r="71">
          <cell r="O71">
            <v>0</v>
          </cell>
        </row>
      </sheetData>
      <sheetData sheetId="16">
        <row r="28">
          <cell r="F28">
            <v>51728</v>
          </cell>
        </row>
      </sheetData>
      <sheetData sheetId="17">
        <row r="9">
          <cell r="F9">
            <v>1708</v>
          </cell>
        </row>
      </sheetData>
      <sheetData sheetId="18">
        <row r="6">
          <cell r="L6">
            <v>67096</v>
          </cell>
        </row>
        <row r="47">
          <cell r="L47">
            <v>3619</v>
          </cell>
        </row>
        <row r="50">
          <cell r="L50">
            <v>-2170</v>
          </cell>
        </row>
        <row r="204">
          <cell r="L204">
            <v>5</v>
          </cell>
        </row>
      </sheetData>
      <sheetData sheetId="19"/>
      <sheetData sheetId="20">
        <row r="18">
          <cell r="K18">
            <v>767</v>
          </cell>
        </row>
        <row r="19">
          <cell r="K19">
            <v>14115</v>
          </cell>
        </row>
        <row r="20">
          <cell r="K20">
            <v>1043</v>
          </cell>
        </row>
        <row r="60">
          <cell r="K60">
            <v>323802</v>
          </cell>
        </row>
        <row r="62">
          <cell r="K62">
            <v>-29435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NIB 2008  (2)"/>
      <sheetName val="Objective"/>
      <sheetName val="AFS NIB 2008 "/>
      <sheetName val="AFS NIB 2008"/>
      <sheetName val="Tickmarks"/>
    </sheetNames>
    <sheetDataSet>
      <sheetData sheetId="0" refreshError="1"/>
      <sheetData sheetId="1" refreshError="1"/>
      <sheetData sheetId="2">
        <row r="136">
          <cell r="Q136">
            <v>-1090358432.2954679</v>
          </cell>
        </row>
        <row r="150">
          <cell r="Q150">
            <v>949146000</v>
          </cell>
        </row>
      </sheetData>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Updated  Rates"/>
      <sheetName val="SCRR+CRR"/>
      <sheetName val="N-OUR"/>
      <sheetName val="PKRV"/>
      <sheetName val="Ranges"/>
      <sheetName val="Data-904"/>
      <sheetName val="Bahrain Final"/>
      <sheetName val="Salary2007"/>
      <sheetName val="LS-UAE"/>
      <sheetName val="I_B"/>
      <sheetName val="I_BR"/>
      <sheetName val="RC-0997"/>
      <sheetName val="Deposits"/>
      <sheetName val="Revenue-Fire-Marine-Motor"/>
    </sheetNames>
    <sheetDataSet>
      <sheetData sheetId="0" refreshError="1"/>
      <sheetData sheetId="1" refreshError="1"/>
      <sheetData sheetId="2" refreshError="1"/>
      <sheetData sheetId="3" refreshError="1"/>
      <sheetData sheetId="4" refreshError="1"/>
      <sheetData sheetId="5" refreshError="1">
        <row r="3">
          <cell r="B3" t="str">
            <v>Cur/P/S</v>
          </cell>
          <cell r="G3" t="str">
            <v xml:space="preserve">Eqvt. Pkr </v>
          </cell>
        </row>
        <row r="4">
          <cell r="B4" t="str">
            <v>FSEU2</v>
          </cell>
          <cell r="G4">
            <v>69002301</v>
          </cell>
        </row>
        <row r="5">
          <cell r="B5" t="str">
            <v>FSJY2</v>
          </cell>
          <cell r="G5">
            <v>212872000</v>
          </cell>
        </row>
        <row r="6">
          <cell r="B6" t="str">
            <v>FSSF2</v>
          </cell>
          <cell r="G6">
            <v>25762896</v>
          </cell>
        </row>
        <row r="7">
          <cell r="B7" t="str">
            <v>FSSF2</v>
          </cell>
          <cell r="G7">
            <v>25670498</v>
          </cell>
        </row>
        <row r="8">
          <cell r="B8" t="str">
            <v>FSSF2</v>
          </cell>
          <cell r="G8">
            <v>50611910</v>
          </cell>
        </row>
        <row r="9">
          <cell r="B9" t="str">
            <v>FPUS2</v>
          </cell>
          <cell r="G9">
            <v>25762896.157500003</v>
          </cell>
        </row>
        <row r="10">
          <cell r="B10" t="str">
            <v>FPUS2</v>
          </cell>
          <cell r="G10">
            <v>212872277.52552</v>
          </cell>
        </row>
        <row r="11">
          <cell r="B11" t="str">
            <v>FPUS2</v>
          </cell>
          <cell r="G11">
            <v>30930000</v>
          </cell>
        </row>
        <row r="12">
          <cell r="B12" t="str">
            <v>FPUS2</v>
          </cell>
          <cell r="G12">
            <v>30760000</v>
          </cell>
        </row>
        <row r="13">
          <cell r="B13" t="str">
            <v>FPUS2</v>
          </cell>
          <cell r="G13">
            <v>30870000</v>
          </cell>
        </row>
        <row r="14">
          <cell r="B14" t="str">
            <v>FPUS2</v>
          </cell>
          <cell r="G14">
            <v>30980000</v>
          </cell>
        </row>
        <row r="15">
          <cell r="B15" t="str">
            <v>FPUS2</v>
          </cell>
          <cell r="G15">
            <v>25670498.241599999</v>
          </cell>
        </row>
        <row r="16">
          <cell r="B16" t="str">
            <v>FPUS2</v>
          </cell>
          <cell r="G16">
            <v>61780000</v>
          </cell>
        </row>
        <row r="17">
          <cell r="B17" t="str">
            <v>FPUS2</v>
          </cell>
          <cell r="G17">
            <v>12360000</v>
          </cell>
        </row>
        <row r="18">
          <cell r="B18" t="str">
            <v>FPUS2</v>
          </cell>
          <cell r="G18">
            <v>50611909.888799995</v>
          </cell>
        </row>
        <row r="19">
          <cell r="B19" t="str">
            <v>FPUS2</v>
          </cell>
          <cell r="G19">
            <v>69002300.851022005</v>
          </cell>
        </row>
        <row r="20">
          <cell r="B20" t="str">
            <v>FPUS2</v>
          </cell>
          <cell r="G20">
            <v>452190.21120000002</v>
          </cell>
        </row>
        <row r="21">
          <cell r="B21" t="str">
            <v>FPUS2</v>
          </cell>
          <cell r="G21">
            <v>2216701.5</v>
          </cell>
        </row>
        <row r="22">
          <cell r="B22" t="str">
            <v>FPUS2</v>
          </cell>
          <cell r="G22">
            <v>1033875.375</v>
          </cell>
        </row>
        <row r="23">
          <cell r="B23" t="str">
            <v>FPUS2</v>
          </cell>
          <cell r="G23">
            <v>2003205.75</v>
          </cell>
        </row>
        <row r="24">
          <cell r="B24" t="str">
            <v>FPUS2</v>
          </cell>
          <cell r="G24">
            <v>2003205.75</v>
          </cell>
        </row>
        <row r="25">
          <cell r="B25" t="str">
            <v>FPUS2</v>
          </cell>
          <cell r="G25">
            <v>2003205.75</v>
          </cell>
        </row>
        <row r="26">
          <cell r="B26" t="str">
            <v>FPUS2</v>
          </cell>
          <cell r="G26">
            <v>2003205.75</v>
          </cell>
        </row>
        <row r="27">
          <cell r="B27" t="str">
            <v>FPUS2</v>
          </cell>
          <cell r="G27">
            <v>2003205.75</v>
          </cell>
        </row>
        <row r="28">
          <cell r="B28" t="str">
            <v>FPUS2</v>
          </cell>
          <cell r="G28">
            <v>2003205.75</v>
          </cell>
        </row>
        <row r="29">
          <cell r="B29" t="str">
            <v>FPUS2</v>
          </cell>
          <cell r="G29">
            <v>3304424.4972000001</v>
          </cell>
        </row>
        <row r="30">
          <cell r="B30" t="str">
            <v>FPUS2</v>
          </cell>
          <cell r="G30">
            <v>2558880.6</v>
          </cell>
        </row>
        <row r="31">
          <cell r="B31" t="str">
            <v>FPUS2</v>
          </cell>
          <cell r="G31">
            <v>7003620</v>
          </cell>
        </row>
        <row r="32">
          <cell r="B32" t="str">
            <v>FPUS2</v>
          </cell>
          <cell r="G32">
            <v>2961860.9759999998</v>
          </cell>
        </row>
        <row r="33">
          <cell r="B33" t="str">
            <v>FPUS2</v>
          </cell>
          <cell r="G33">
            <v>1391952.6288000001</v>
          </cell>
        </row>
        <row r="34">
          <cell r="B34" t="str">
            <v>FPUS2</v>
          </cell>
          <cell r="G34">
            <v>1922698.4867999998</v>
          </cell>
        </row>
        <row r="35">
          <cell r="B35" t="str">
            <v>FPUS2</v>
          </cell>
          <cell r="G35">
            <v>1115145.504</v>
          </cell>
        </row>
        <row r="36">
          <cell r="B36" t="str">
            <v>FPUS2</v>
          </cell>
          <cell r="G36">
            <v>833891.76</v>
          </cell>
        </row>
        <row r="37">
          <cell r="B37" t="str">
            <v>FPUS2</v>
          </cell>
          <cell r="G37">
            <v>8249195.7000000002</v>
          </cell>
        </row>
        <row r="38">
          <cell r="B38" t="str">
            <v>FPUS2</v>
          </cell>
          <cell r="G38">
            <v>1717121.25</v>
          </cell>
        </row>
        <row r="39">
          <cell r="B39" t="str">
            <v>FPUS2</v>
          </cell>
          <cell r="G39">
            <v>2759298.75</v>
          </cell>
        </row>
        <row r="40">
          <cell r="B40" t="str">
            <v>FPUS2</v>
          </cell>
          <cell r="G40">
            <v>2065674</v>
          </cell>
        </row>
        <row r="41">
          <cell r="B41" t="str">
            <v>FPUS2</v>
          </cell>
          <cell r="G41">
            <v>2024360.52</v>
          </cell>
        </row>
        <row r="42">
          <cell r="B42" t="str">
            <v>FPUS2</v>
          </cell>
          <cell r="G42">
            <v>2024360.52</v>
          </cell>
        </row>
        <row r="43">
          <cell r="B43" t="str">
            <v>FPUS2</v>
          </cell>
          <cell r="G43">
            <v>4353862.5</v>
          </cell>
        </row>
        <row r="44">
          <cell r="B44" t="str">
            <v>FPUS2</v>
          </cell>
          <cell r="G44">
            <v>1774734</v>
          </cell>
        </row>
        <row r="45">
          <cell r="B45" t="str">
            <v>FPUS2</v>
          </cell>
          <cell r="G45">
            <v>5153952.375</v>
          </cell>
        </row>
        <row r="46">
          <cell r="B46" t="str">
            <v>FPUS2</v>
          </cell>
          <cell r="G46">
            <v>2732062.608</v>
          </cell>
        </row>
        <row r="47">
          <cell r="B47" t="str">
            <v>FPUS2</v>
          </cell>
          <cell r="G47">
            <v>1147075.5374999999</v>
          </cell>
        </row>
        <row r="48">
          <cell r="B48" t="str">
            <v>FPUS2</v>
          </cell>
          <cell r="G48">
            <v>1898081.25</v>
          </cell>
        </row>
        <row r="49">
          <cell r="B49" t="str">
            <v>FPUS2</v>
          </cell>
          <cell r="G49">
            <v>2031822.9749999999</v>
          </cell>
        </row>
        <row r="50">
          <cell r="B50" t="str">
            <v>FPUS2</v>
          </cell>
          <cell r="G50">
            <v>1947662.9172</v>
          </cell>
        </row>
        <row r="51">
          <cell r="B51" t="str">
            <v>FPUS2</v>
          </cell>
          <cell r="G51">
            <v>2178565.389</v>
          </cell>
        </row>
        <row r="52">
          <cell r="B52" t="str">
            <v>FPUS2</v>
          </cell>
          <cell r="G52">
            <v>2222940.7200000002</v>
          </cell>
        </row>
        <row r="53">
          <cell r="B53" t="str">
            <v>FPUS2</v>
          </cell>
          <cell r="G53">
            <v>2120776.3265999998</v>
          </cell>
        </row>
        <row r="54">
          <cell r="B54" t="str">
            <v>FPUS2</v>
          </cell>
          <cell r="G54">
            <v>619682.5584000001</v>
          </cell>
        </row>
        <row r="55">
          <cell r="B55" t="str">
            <v>FPUS2</v>
          </cell>
          <cell r="G55">
            <v>748214.8014</v>
          </cell>
        </row>
        <row r="56">
          <cell r="B56" t="str">
            <v>FPUS2</v>
          </cell>
          <cell r="G56">
            <v>4541995.0139999995</v>
          </cell>
        </row>
        <row r="57">
          <cell r="B57" t="str">
            <v>FPUS2</v>
          </cell>
          <cell r="G57">
            <v>1871094.825</v>
          </cell>
        </row>
        <row r="58">
          <cell r="B58" t="str">
            <v>FPUS2</v>
          </cell>
          <cell r="G58">
            <v>3751928.95</v>
          </cell>
        </row>
        <row r="59">
          <cell r="B59" t="str">
            <v>FPUS2</v>
          </cell>
          <cell r="G59">
            <v>2034536.595</v>
          </cell>
        </row>
        <row r="60">
          <cell r="B60" t="str">
            <v>FPUS2</v>
          </cell>
          <cell r="G60">
            <v>2284209.0960999997</v>
          </cell>
        </row>
        <row r="61">
          <cell r="B61" t="str">
            <v>FPUS2</v>
          </cell>
          <cell r="G61">
            <v>4589374.3584999992</v>
          </cell>
        </row>
        <row r="62">
          <cell r="B62" t="str">
            <v>FPUS2</v>
          </cell>
          <cell r="G62">
            <v>3343979.9304</v>
          </cell>
        </row>
        <row r="63">
          <cell r="B63" t="str">
            <v>FPUS2</v>
          </cell>
          <cell r="G63">
            <v>3345119.1</v>
          </cell>
        </row>
        <row r="64">
          <cell r="B64" t="str">
            <v>FPUS2</v>
          </cell>
          <cell r="G64">
            <v>3080286</v>
          </cell>
        </row>
        <row r="65">
          <cell r="B65" t="str">
            <v>FPUS2</v>
          </cell>
          <cell r="G65">
            <v>3413696</v>
          </cell>
        </row>
        <row r="66">
          <cell r="B66" t="str">
            <v>FPUS1</v>
          </cell>
          <cell r="G66">
            <v>1981368.2560000001</v>
          </cell>
        </row>
        <row r="67">
          <cell r="B67" t="str">
            <v>FPUS2</v>
          </cell>
          <cell r="G67">
            <v>2294784</v>
          </cell>
        </row>
        <row r="68">
          <cell r="B68" t="str">
            <v>FPUS2</v>
          </cell>
          <cell r="G68">
            <v>2539800</v>
          </cell>
        </row>
        <row r="69">
          <cell r="B69" t="str">
            <v>FPUS2</v>
          </cell>
          <cell r="G69">
            <v>2976296.4</v>
          </cell>
        </row>
        <row r="70">
          <cell r="B70" t="str">
            <v>FPUS2</v>
          </cell>
          <cell r="G70">
            <v>3256890</v>
          </cell>
        </row>
        <row r="71">
          <cell r="B71" t="str">
            <v>FPUS2</v>
          </cell>
          <cell r="G71">
            <v>6028396.8345999997</v>
          </cell>
        </row>
        <row r="72">
          <cell r="B72" t="str">
            <v>FPUS2</v>
          </cell>
          <cell r="G72">
            <v>5909022.8113000002</v>
          </cell>
        </row>
        <row r="73">
          <cell r="B73" t="str">
            <v>FSUS2</v>
          </cell>
          <cell r="G73">
            <v>79003708.320000008</v>
          </cell>
        </row>
        <row r="74">
          <cell r="B74" t="str">
            <v>FSUS2</v>
          </cell>
          <cell r="G74">
            <v>70014680</v>
          </cell>
        </row>
        <row r="75">
          <cell r="B75" t="str">
            <v>FSUS2</v>
          </cell>
          <cell r="G75">
            <v>30204823.439999998</v>
          </cell>
        </row>
        <row r="76">
          <cell r="B76" t="str">
            <v>FSUS2</v>
          </cell>
          <cell r="G76">
            <v>1624355030.24</v>
          </cell>
        </row>
        <row r="77">
          <cell r="B77" t="str">
            <v>FSUS2</v>
          </cell>
          <cell r="G77">
            <v>315000000</v>
          </cell>
        </row>
        <row r="78">
          <cell r="B78" t="str">
            <v>FPUS2</v>
          </cell>
          <cell r="G78">
            <v>30178.75</v>
          </cell>
        </row>
        <row r="79">
          <cell r="B79" t="str">
            <v>FPUS2</v>
          </cell>
          <cell r="G79">
            <v>15084.4</v>
          </cell>
        </row>
        <row r="80">
          <cell r="B80" t="str">
            <v>FPUS2</v>
          </cell>
          <cell r="G80">
            <v>27160.875</v>
          </cell>
        </row>
        <row r="81">
          <cell r="B81" t="str">
            <v>FPUS2</v>
          </cell>
          <cell r="G81">
            <v>30218.65</v>
          </cell>
        </row>
        <row r="82">
          <cell r="B82" t="str">
            <v>FPUS2</v>
          </cell>
          <cell r="G82">
            <v>18101.28</v>
          </cell>
        </row>
        <row r="83">
          <cell r="B83" t="str">
            <v>FPUS2</v>
          </cell>
          <cell r="G83">
            <v>24174.920000000002</v>
          </cell>
        </row>
        <row r="84">
          <cell r="B84" t="str">
            <v>FPUS2</v>
          </cell>
          <cell r="G84">
            <v>18101.28</v>
          </cell>
        </row>
        <row r="85">
          <cell r="B85" t="str">
            <v>FPUS2</v>
          </cell>
          <cell r="G85">
            <v>12047.56</v>
          </cell>
        </row>
        <row r="86">
          <cell r="B86" t="str">
            <v>FPUS2</v>
          </cell>
          <cell r="G86">
            <v>30178.75</v>
          </cell>
        </row>
        <row r="87">
          <cell r="B87" t="str">
            <v>FPUS2</v>
          </cell>
          <cell r="G87">
            <v>27196.785</v>
          </cell>
        </row>
        <row r="88">
          <cell r="B88" t="str">
            <v>FPUS2</v>
          </cell>
          <cell r="G88">
            <v>24174.920000000002</v>
          </cell>
        </row>
        <row r="89">
          <cell r="B89" t="str">
            <v>FPUS2</v>
          </cell>
          <cell r="G89">
            <v>30218.65</v>
          </cell>
        </row>
        <row r="90">
          <cell r="B90" t="str">
            <v>FPUS2</v>
          </cell>
          <cell r="G90">
            <v>303305.43210000003</v>
          </cell>
        </row>
        <row r="91">
          <cell r="B91" t="str">
            <v>FPUS2</v>
          </cell>
          <cell r="G91">
            <v>165321.24000000002</v>
          </cell>
        </row>
        <row r="92">
          <cell r="B92" t="str">
            <v>FSSF2</v>
          </cell>
          <cell r="G92">
            <v>4752000</v>
          </cell>
        </row>
        <row r="93">
          <cell r="B93" t="str">
            <v>FSUS2</v>
          </cell>
          <cell r="G93">
            <v>12596700</v>
          </cell>
        </row>
        <row r="94">
          <cell r="B94" t="str">
            <v>FPEU2</v>
          </cell>
          <cell r="G94">
            <v>22714558.844999999</v>
          </cell>
        </row>
        <row r="95">
          <cell r="B95" t="str">
            <v>FPEU2</v>
          </cell>
          <cell r="G95">
            <v>1400080</v>
          </cell>
        </row>
        <row r="96">
          <cell r="B96" t="str">
            <v>FPEU2</v>
          </cell>
          <cell r="G96">
            <v>900278.00600000005</v>
          </cell>
        </row>
        <row r="97">
          <cell r="B97" t="str">
            <v>FPEU2</v>
          </cell>
          <cell r="G97">
            <v>1638218.4</v>
          </cell>
        </row>
        <row r="98">
          <cell r="B98" t="str">
            <v>FPEU2</v>
          </cell>
          <cell r="G98">
            <v>1794554.0000000002</v>
          </cell>
        </row>
        <row r="99">
          <cell r="B99" t="str">
            <v>FPEU2</v>
          </cell>
          <cell r="G99">
            <v>1011780</v>
          </cell>
        </row>
        <row r="100">
          <cell r="B100" t="str">
            <v>FPEU2</v>
          </cell>
          <cell r="G100">
            <v>1242017.25</v>
          </cell>
        </row>
        <row r="101">
          <cell r="B101" t="str">
            <v>FPEU2</v>
          </cell>
          <cell r="G101">
            <v>1651765.5</v>
          </cell>
        </row>
        <row r="102">
          <cell r="B102" t="str">
            <v>FPEU2</v>
          </cell>
          <cell r="G102">
            <v>818952.75</v>
          </cell>
        </row>
        <row r="103">
          <cell r="B103" t="str">
            <v>FPEU2</v>
          </cell>
          <cell r="G103">
            <v>907830.7</v>
          </cell>
        </row>
        <row r="104">
          <cell r="B104" t="str">
            <v>FPEU2</v>
          </cell>
          <cell r="G104">
            <v>581537.77820000006</v>
          </cell>
        </row>
        <row r="105">
          <cell r="B105" t="str">
            <v>FPEU2</v>
          </cell>
          <cell r="G105">
            <v>578082.99829999998</v>
          </cell>
        </row>
        <row r="106">
          <cell r="B106" t="str">
            <v>FPEU2</v>
          </cell>
          <cell r="G106">
            <v>256685</v>
          </cell>
        </row>
        <row r="107">
          <cell r="B107" t="str">
            <v>FPEU2</v>
          </cell>
          <cell r="G107">
            <v>258219</v>
          </cell>
        </row>
        <row r="108">
          <cell r="B108" t="str">
            <v>FPUK2</v>
          </cell>
          <cell r="G108">
            <v>2994660</v>
          </cell>
        </row>
        <row r="109">
          <cell r="B109" t="str">
            <v>FPUK2</v>
          </cell>
          <cell r="G109">
            <v>1042319.94</v>
          </cell>
        </row>
        <row r="110">
          <cell r="B110" t="str">
            <v>FPUK2</v>
          </cell>
          <cell r="G110">
            <v>1182538.3999999999</v>
          </cell>
        </row>
        <row r="111">
          <cell r="B111" t="str">
            <v>FPUK2</v>
          </cell>
          <cell r="G111">
            <v>2393031.75</v>
          </cell>
        </row>
        <row r="112">
          <cell r="B112" t="str">
            <v>FPUS2</v>
          </cell>
          <cell r="G112">
            <v>19113600</v>
          </cell>
        </row>
        <row r="113">
          <cell r="B113" t="str">
            <v>FPUS2</v>
          </cell>
          <cell r="G113">
            <v>295086.10599999997</v>
          </cell>
        </row>
        <row r="114">
          <cell r="B114" t="str">
            <v>FPUS2</v>
          </cell>
          <cell r="G114">
            <v>806014.97499999998</v>
          </cell>
        </row>
        <row r="115">
          <cell r="B115" t="str">
            <v>FPUS2</v>
          </cell>
          <cell r="G115">
            <v>384208.30499999999</v>
          </cell>
        </row>
        <row r="116">
          <cell r="B116" t="str">
            <v>FPUS2</v>
          </cell>
          <cell r="G116">
            <v>1795290</v>
          </cell>
        </row>
        <row r="117">
          <cell r="B117" t="str">
            <v>FPUS2</v>
          </cell>
          <cell r="G117">
            <v>4032549</v>
          </cell>
        </row>
        <row r="118">
          <cell r="B118" t="str">
            <v>FPUS2</v>
          </cell>
          <cell r="G118">
            <v>1033281.4</v>
          </cell>
        </row>
        <row r="119">
          <cell r="B119" t="str">
            <v>FPUS2</v>
          </cell>
          <cell r="G119">
            <v>678798</v>
          </cell>
        </row>
        <row r="120">
          <cell r="B120" t="str">
            <v>FPUS2</v>
          </cell>
          <cell r="G120">
            <v>908838.8</v>
          </cell>
        </row>
        <row r="121">
          <cell r="B121" t="str">
            <v>FPEU2</v>
          </cell>
          <cell r="G121">
            <v>4095000.0000000005</v>
          </cell>
        </row>
        <row r="122">
          <cell r="B122" t="str">
            <v>FPEU2</v>
          </cell>
          <cell r="G122">
            <v>4117499.9999999995</v>
          </cell>
        </row>
        <row r="123">
          <cell r="B123" t="str">
            <v>FPEU2</v>
          </cell>
          <cell r="G123">
            <v>2320743.4880000004</v>
          </cell>
        </row>
        <row r="124">
          <cell r="B124" t="str">
            <v>FPEU2</v>
          </cell>
          <cell r="G124">
            <v>1935883.1600000001</v>
          </cell>
        </row>
        <row r="125">
          <cell r="B125" t="str">
            <v>FPEU2</v>
          </cell>
          <cell r="G125">
            <v>3940768.0959999999</v>
          </cell>
        </row>
        <row r="126">
          <cell r="B126" t="str">
            <v>FPEU2</v>
          </cell>
          <cell r="G126">
            <v>511849.91200000001</v>
          </cell>
        </row>
        <row r="127">
          <cell r="B127" t="str">
            <v>FPEU2</v>
          </cell>
          <cell r="G127">
            <v>2034964.16</v>
          </cell>
        </row>
        <row r="128">
          <cell r="B128" t="str">
            <v>FPEU2</v>
          </cell>
          <cell r="G128">
            <v>2301139.2352999998</v>
          </cell>
        </row>
        <row r="129">
          <cell r="B129" t="str">
            <v>FPEU2</v>
          </cell>
          <cell r="G129">
            <v>1162721.79</v>
          </cell>
        </row>
        <row r="130">
          <cell r="B130" t="str">
            <v>FPEU2</v>
          </cell>
          <cell r="G130">
            <v>1153386</v>
          </cell>
        </row>
        <row r="131">
          <cell r="B131" t="str">
            <v>FPEU2</v>
          </cell>
          <cell r="G131">
            <v>1113967.764</v>
          </cell>
        </row>
        <row r="132">
          <cell r="B132" t="str">
            <v>FPEU2</v>
          </cell>
          <cell r="G132">
            <v>1216996.3319999999</v>
          </cell>
        </row>
        <row r="133">
          <cell r="B133" t="str">
            <v>FPEU2</v>
          </cell>
          <cell r="G133">
            <v>1087630.167936</v>
          </cell>
        </row>
        <row r="134">
          <cell r="B134" t="str">
            <v>FPEU2</v>
          </cell>
          <cell r="G134">
            <v>3217739.9981999998</v>
          </cell>
        </row>
        <row r="135">
          <cell r="B135" t="str">
            <v>FPEU2</v>
          </cell>
          <cell r="G135">
            <v>1182848.145</v>
          </cell>
        </row>
        <row r="136">
          <cell r="B136" t="str">
            <v>FPEU2</v>
          </cell>
          <cell r="G136">
            <v>2196253.0320000001</v>
          </cell>
        </row>
        <row r="137">
          <cell r="B137" t="str">
            <v>FPEU2</v>
          </cell>
          <cell r="G137">
            <v>990507</v>
          </cell>
        </row>
        <row r="138">
          <cell r="B138" t="str">
            <v>FPEU2</v>
          </cell>
          <cell r="G138">
            <v>5990502.7663999991</v>
          </cell>
        </row>
        <row r="139">
          <cell r="B139" t="str">
            <v>FPEU2</v>
          </cell>
          <cell r="G139">
            <v>1174967.2</v>
          </cell>
        </row>
        <row r="140">
          <cell r="B140" t="str">
            <v>FPEU2</v>
          </cell>
          <cell r="G140">
            <v>2063764.946</v>
          </cell>
        </row>
        <row r="141">
          <cell r="B141" t="str">
            <v>FPEU2</v>
          </cell>
          <cell r="G141">
            <v>6088608.4080000008</v>
          </cell>
        </row>
        <row r="142">
          <cell r="B142" t="str">
            <v>FPEU2</v>
          </cell>
          <cell r="G142">
            <v>1219198.4640000002</v>
          </cell>
        </row>
        <row r="143">
          <cell r="B143" t="str">
            <v>FPEU2</v>
          </cell>
          <cell r="G143">
            <v>1052121.134722</v>
          </cell>
        </row>
        <row r="144">
          <cell r="B144" t="str">
            <v>FPEU2</v>
          </cell>
          <cell r="G144">
            <v>1074958.5</v>
          </cell>
        </row>
        <row r="145">
          <cell r="B145" t="str">
            <v>FPEU2</v>
          </cell>
          <cell r="G145">
            <v>1983745.3959999999</v>
          </cell>
        </row>
        <row r="146">
          <cell r="B146" t="str">
            <v>FPEU2</v>
          </cell>
          <cell r="G146">
            <v>2021782.652</v>
          </cell>
        </row>
        <row r="147">
          <cell r="B147" t="str">
            <v>FPEU2</v>
          </cell>
          <cell r="G147">
            <v>8425000</v>
          </cell>
        </row>
        <row r="148">
          <cell r="B148" t="str">
            <v>FSEU2</v>
          </cell>
          <cell r="G148">
            <v>9528400</v>
          </cell>
        </row>
        <row r="149">
          <cell r="B149" t="str">
            <v>FPUK2</v>
          </cell>
          <cell r="G149">
            <v>6254000</v>
          </cell>
        </row>
        <row r="150">
          <cell r="B150" t="str">
            <v>FPUK2</v>
          </cell>
          <cell r="G150">
            <v>1064870.352</v>
          </cell>
        </row>
        <row r="151">
          <cell r="B151" t="str">
            <v>FPUK2</v>
          </cell>
          <cell r="G151">
            <v>119680.276518</v>
          </cell>
        </row>
        <row r="152">
          <cell r="B152" t="str">
            <v>FPUK2</v>
          </cell>
          <cell r="G152">
            <v>39437.440046999996</v>
          </cell>
        </row>
        <row r="153">
          <cell r="B153" t="str">
            <v>FPUK2</v>
          </cell>
          <cell r="G153">
            <v>1456456.1387519999</v>
          </cell>
        </row>
        <row r="154">
          <cell r="B154" t="str">
            <v>FPUK2</v>
          </cell>
          <cell r="G154">
            <v>999039.27372200007</v>
          </cell>
        </row>
        <row r="155">
          <cell r="B155" t="str">
            <v>FPUK2</v>
          </cell>
          <cell r="G155">
            <v>1463724.8639999998</v>
          </cell>
        </row>
        <row r="156">
          <cell r="B156" t="str">
            <v>FPUK2</v>
          </cell>
          <cell r="G156">
            <v>1940681.9114999999</v>
          </cell>
        </row>
        <row r="157">
          <cell r="B157" t="str">
            <v>FPUK2</v>
          </cell>
          <cell r="G157">
            <v>971905.49862300011</v>
          </cell>
        </row>
        <row r="158">
          <cell r="B158" t="str">
            <v>FPUS2</v>
          </cell>
          <cell r="G158">
            <v>7746250</v>
          </cell>
        </row>
        <row r="159">
          <cell r="B159" t="str">
            <v>FPUS2</v>
          </cell>
          <cell r="G159">
            <v>12414000</v>
          </cell>
        </row>
        <row r="160">
          <cell r="B160" t="str">
            <v>FPUS2</v>
          </cell>
          <cell r="G160">
            <v>12424000</v>
          </cell>
        </row>
        <row r="161">
          <cell r="B161" t="str">
            <v>FPUS2</v>
          </cell>
          <cell r="G161">
            <v>12444000</v>
          </cell>
        </row>
        <row r="162">
          <cell r="B162" t="str">
            <v>FPUS2</v>
          </cell>
          <cell r="G162">
            <v>12462000</v>
          </cell>
        </row>
        <row r="163">
          <cell r="B163" t="str">
            <v>FPUS2</v>
          </cell>
          <cell r="G163">
            <v>93045000</v>
          </cell>
        </row>
        <row r="164">
          <cell r="B164" t="str">
            <v>FPUS2</v>
          </cell>
          <cell r="G164">
            <v>12478000</v>
          </cell>
        </row>
        <row r="165">
          <cell r="B165" t="str">
            <v>FPUS2</v>
          </cell>
          <cell r="G165">
            <v>12496000</v>
          </cell>
        </row>
        <row r="166">
          <cell r="B166" t="str">
            <v>FPUS2</v>
          </cell>
          <cell r="G166">
            <v>12514000</v>
          </cell>
        </row>
        <row r="167">
          <cell r="B167" t="str">
            <v>FPUS2</v>
          </cell>
          <cell r="G167">
            <v>12532000</v>
          </cell>
        </row>
        <row r="168">
          <cell r="B168" t="str">
            <v>FPUS2</v>
          </cell>
          <cell r="G168">
            <v>4871790</v>
          </cell>
        </row>
        <row r="169">
          <cell r="B169" t="str">
            <v>FPUS2</v>
          </cell>
          <cell r="G169">
            <v>3760054.6809</v>
          </cell>
        </row>
        <row r="170">
          <cell r="B170" t="str">
            <v>FPUS2</v>
          </cell>
          <cell r="G170">
            <v>2012154.375</v>
          </cell>
        </row>
        <row r="171">
          <cell r="B171" t="str">
            <v>FPUS2</v>
          </cell>
          <cell r="G171">
            <v>2299605</v>
          </cell>
        </row>
        <row r="172">
          <cell r="B172" t="str">
            <v>FPUS2</v>
          </cell>
          <cell r="G172">
            <v>1768749.702</v>
          </cell>
        </row>
        <row r="173">
          <cell r="B173" t="str">
            <v>FPUS2</v>
          </cell>
          <cell r="G173">
            <v>2093523.7441000002</v>
          </cell>
        </row>
        <row r="174">
          <cell r="B174" t="str">
            <v>FPUS2</v>
          </cell>
          <cell r="G174">
            <v>1985171.496</v>
          </cell>
        </row>
        <row r="175">
          <cell r="B175" t="str">
            <v>FPUS2</v>
          </cell>
          <cell r="G175">
            <v>2368670.5350000001</v>
          </cell>
        </row>
        <row r="176">
          <cell r="B176" t="str">
            <v>FPUS2</v>
          </cell>
          <cell r="G176">
            <v>1912960</v>
          </cell>
        </row>
        <row r="177">
          <cell r="B177" t="str">
            <v>FPUS2</v>
          </cell>
          <cell r="G177">
            <v>2439213.7000000002</v>
          </cell>
        </row>
        <row r="178">
          <cell r="B178" t="str">
            <v>FPUS2</v>
          </cell>
          <cell r="G178">
            <v>2041582.8125</v>
          </cell>
        </row>
        <row r="179">
          <cell r="B179" t="str">
            <v>FPUS2</v>
          </cell>
          <cell r="G179">
            <v>1913280</v>
          </cell>
        </row>
        <row r="180">
          <cell r="B180" t="str">
            <v>FPUS2</v>
          </cell>
          <cell r="G180">
            <v>1985171.496</v>
          </cell>
        </row>
        <row r="181">
          <cell r="B181" t="str">
            <v>FPUS2</v>
          </cell>
          <cell r="G181">
            <v>1262976</v>
          </cell>
        </row>
        <row r="182">
          <cell r="B182" t="str">
            <v>FPUS2</v>
          </cell>
          <cell r="G182">
            <v>3327870</v>
          </cell>
        </row>
        <row r="183">
          <cell r="B183" t="str">
            <v>FPUS2</v>
          </cell>
          <cell r="G183">
            <v>3327870</v>
          </cell>
        </row>
        <row r="184">
          <cell r="B184" t="str">
            <v>FPUS2</v>
          </cell>
          <cell r="G184">
            <v>2440846.1</v>
          </cell>
        </row>
        <row r="185">
          <cell r="B185" t="str">
            <v>FPUS2</v>
          </cell>
          <cell r="G185">
            <v>2301145</v>
          </cell>
        </row>
        <row r="186">
          <cell r="B186" t="str">
            <v>FPUS2</v>
          </cell>
          <cell r="G186">
            <v>4095566.8620000007</v>
          </cell>
        </row>
        <row r="187">
          <cell r="B187" t="str">
            <v>FPUS2</v>
          </cell>
          <cell r="G187">
            <v>2004406.25</v>
          </cell>
        </row>
        <row r="188">
          <cell r="B188" t="str">
            <v>FPUS2</v>
          </cell>
          <cell r="G188">
            <v>2033040.625</v>
          </cell>
        </row>
        <row r="189">
          <cell r="B189" t="str">
            <v>FPUS2</v>
          </cell>
          <cell r="G189">
            <v>3325922.25</v>
          </cell>
        </row>
        <row r="190">
          <cell r="B190" t="str">
            <v>FPUS2</v>
          </cell>
          <cell r="G190">
            <v>3325922.25</v>
          </cell>
        </row>
        <row r="191">
          <cell r="B191" t="str">
            <v>FPUS2</v>
          </cell>
          <cell r="G191">
            <v>1577796</v>
          </cell>
        </row>
        <row r="192">
          <cell r="B192" t="str">
            <v>FPUS2</v>
          </cell>
          <cell r="G192">
            <v>2245689.6</v>
          </cell>
        </row>
        <row r="193">
          <cell r="B193" t="str">
            <v>FPUS2</v>
          </cell>
          <cell r="G193">
            <v>2407072</v>
          </cell>
        </row>
        <row r="194">
          <cell r="B194" t="str">
            <v>FPUS2</v>
          </cell>
          <cell r="G194">
            <v>2030632.8160000003</v>
          </cell>
        </row>
        <row r="195">
          <cell r="B195" t="str">
            <v>FPUS2</v>
          </cell>
          <cell r="G195">
            <v>4064670.72</v>
          </cell>
        </row>
        <row r="196">
          <cell r="B196" t="str">
            <v>FPUS2</v>
          </cell>
          <cell r="G196">
            <v>2415393.75</v>
          </cell>
        </row>
        <row r="197">
          <cell r="B197" t="str">
            <v>FPUS2</v>
          </cell>
          <cell r="G197">
            <v>4013208.5759999999</v>
          </cell>
        </row>
        <row r="198">
          <cell r="B198" t="str">
            <v>FPUS2</v>
          </cell>
          <cell r="G198">
            <v>1384914.18</v>
          </cell>
        </row>
        <row r="199">
          <cell r="B199" t="str">
            <v>FPUS2</v>
          </cell>
          <cell r="G199">
            <v>2034128.25</v>
          </cell>
        </row>
        <row r="200">
          <cell r="B200" t="str">
            <v>FPUS2</v>
          </cell>
          <cell r="G200">
            <v>3319522.5</v>
          </cell>
        </row>
        <row r="201">
          <cell r="B201" t="str">
            <v>FPUS2</v>
          </cell>
          <cell r="G201">
            <v>3319522.5</v>
          </cell>
        </row>
        <row r="202">
          <cell r="B202" t="str">
            <v>FPUS2</v>
          </cell>
          <cell r="G202">
            <v>3071975</v>
          </cell>
        </row>
        <row r="203">
          <cell r="B203" t="str">
            <v>FPUS2</v>
          </cell>
          <cell r="G203">
            <v>1971012.564</v>
          </cell>
        </row>
        <row r="204">
          <cell r="B204" t="str">
            <v>FPUS2</v>
          </cell>
          <cell r="G204">
            <v>2047783.4310000003</v>
          </cell>
        </row>
        <row r="205">
          <cell r="B205" t="str">
            <v>FPUS2</v>
          </cell>
          <cell r="G205">
            <v>1986041.0939999998</v>
          </cell>
        </row>
        <row r="206">
          <cell r="B206" t="str">
            <v>FPUS2</v>
          </cell>
          <cell r="G206">
            <v>1986041.0939999998</v>
          </cell>
        </row>
        <row r="207">
          <cell r="B207" t="str">
            <v>FPUS2</v>
          </cell>
          <cell r="G207">
            <v>2030632.8160000003</v>
          </cell>
        </row>
        <row r="208">
          <cell r="B208" t="str">
            <v>FPUS2</v>
          </cell>
          <cell r="G208">
            <v>2413776.75</v>
          </cell>
        </row>
        <row r="209">
          <cell r="B209" t="str">
            <v>FPUS2</v>
          </cell>
          <cell r="G209">
            <v>5579650.2608000003</v>
          </cell>
        </row>
        <row r="210">
          <cell r="B210" t="str">
            <v>FPUS2</v>
          </cell>
          <cell r="G210">
            <v>2558034.0225</v>
          </cell>
        </row>
        <row r="211">
          <cell r="B211" t="str">
            <v>FPUS2</v>
          </cell>
          <cell r="G211">
            <v>5373853.0595999993</v>
          </cell>
        </row>
        <row r="212">
          <cell r="B212" t="str">
            <v>FPUS2</v>
          </cell>
          <cell r="G212">
            <v>2215117.5799999996</v>
          </cell>
        </row>
        <row r="213">
          <cell r="B213" t="str">
            <v>FPUS2</v>
          </cell>
          <cell r="G213">
            <v>2035831.875</v>
          </cell>
        </row>
        <row r="214">
          <cell r="B214" t="str">
            <v>FPUS2</v>
          </cell>
          <cell r="G214">
            <v>1708485.9900000002</v>
          </cell>
        </row>
        <row r="215">
          <cell r="B215" t="str">
            <v>FPUS2</v>
          </cell>
          <cell r="G215">
            <v>2924306.1120000002</v>
          </cell>
        </row>
        <row r="216">
          <cell r="B216" t="str">
            <v>FPUS2</v>
          </cell>
          <cell r="G216">
            <v>2114005.4</v>
          </cell>
        </row>
        <row r="217">
          <cell r="B217" t="str">
            <v>FPUS2</v>
          </cell>
          <cell r="G217">
            <v>5369885</v>
          </cell>
        </row>
        <row r="218">
          <cell r="B218" t="str">
            <v>FPUS2</v>
          </cell>
          <cell r="G218">
            <v>1795388.7294000001</v>
          </cell>
        </row>
        <row r="219">
          <cell r="B219" t="str">
            <v>FPUS2</v>
          </cell>
          <cell r="G219">
            <v>2042607.875</v>
          </cell>
        </row>
        <row r="220">
          <cell r="B220" t="str">
            <v>FPUS2</v>
          </cell>
          <cell r="G220">
            <v>2042607.875</v>
          </cell>
        </row>
        <row r="221">
          <cell r="B221" t="str">
            <v>FPUS2</v>
          </cell>
          <cell r="G221">
            <v>1979387.6899999997</v>
          </cell>
        </row>
        <row r="222">
          <cell r="B222" t="str">
            <v>FPUS2</v>
          </cell>
          <cell r="G222">
            <v>2189412.6275999998</v>
          </cell>
        </row>
        <row r="223">
          <cell r="B223" t="str">
            <v>FPUS2</v>
          </cell>
          <cell r="G223">
            <v>2051213.554</v>
          </cell>
        </row>
        <row r="224">
          <cell r="B224" t="str">
            <v>FPUS2</v>
          </cell>
          <cell r="G224">
            <v>2051213.554</v>
          </cell>
        </row>
        <row r="225">
          <cell r="B225" t="str">
            <v>FPUS2</v>
          </cell>
          <cell r="G225">
            <v>2255499.4</v>
          </cell>
        </row>
        <row r="226">
          <cell r="B226" t="str">
            <v>FPUS2</v>
          </cell>
          <cell r="G226">
            <v>2025346.4000000001</v>
          </cell>
        </row>
        <row r="227">
          <cell r="B227" t="str">
            <v>FPUS2</v>
          </cell>
          <cell r="G227">
            <v>2025346.4000000001</v>
          </cell>
        </row>
        <row r="228">
          <cell r="B228" t="str">
            <v>FPUS2</v>
          </cell>
          <cell r="G228">
            <v>2413776.75</v>
          </cell>
        </row>
        <row r="229">
          <cell r="B229" t="str">
            <v>FPUS2</v>
          </cell>
          <cell r="G229">
            <v>1016347.5</v>
          </cell>
        </row>
        <row r="230">
          <cell r="B230" t="str">
            <v>FPUS2</v>
          </cell>
          <cell r="G230">
            <v>2115037.0692000003</v>
          </cell>
        </row>
        <row r="231">
          <cell r="B231" t="str">
            <v>FPUS2</v>
          </cell>
          <cell r="G231">
            <v>2046754.3941000002</v>
          </cell>
        </row>
        <row r="232">
          <cell r="B232" t="str">
            <v>FPUS2</v>
          </cell>
          <cell r="G232">
            <v>1997402.9169999999</v>
          </cell>
        </row>
        <row r="233">
          <cell r="B233" t="str">
            <v>FPUS2</v>
          </cell>
          <cell r="G233">
            <v>1997402.9169999999</v>
          </cell>
        </row>
        <row r="234">
          <cell r="B234" t="str">
            <v>FPUS2</v>
          </cell>
          <cell r="G234">
            <v>2020942</v>
          </cell>
        </row>
        <row r="235">
          <cell r="B235" t="str">
            <v>FPUS2</v>
          </cell>
          <cell r="G235">
            <v>2210405.3125</v>
          </cell>
        </row>
        <row r="236">
          <cell r="B236" t="str">
            <v>FPUS2</v>
          </cell>
          <cell r="G236">
            <v>3419318</v>
          </cell>
        </row>
        <row r="237">
          <cell r="B237" t="str">
            <v>FPUS2</v>
          </cell>
          <cell r="G237">
            <v>3335920</v>
          </cell>
        </row>
        <row r="238">
          <cell r="B238" t="str">
            <v>FPUS2</v>
          </cell>
          <cell r="G238">
            <v>3335920</v>
          </cell>
        </row>
        <row r="239">
          <cell r="B239" t="str">
            <v>FPUS2</v>
          </cell>
          <cell r="G239">
            <v>3335920</v>
          </cell>
        </row>
        <row r="240">
          <cell r="B240" t="str">
            <v>FPUS2</v>
          </cell>
          <cell r="G240">
            <v>2031743.175</v>
          </cell>
        </row>
        <row r="241">
          <cell r="B241" t="str">
            <v>FPUS2</v>
          </cell>
          <cell r="G241">
            <v>2013838.75</v>
          </cell>
        </row>
        <row r="242">
          <cell r="B242" t="str">
            <v>FPUS2</v>
          </cell>
          <cell r="G242">
            <v>760883.76</v>
          </cell>
        </row>
        <row r="243">
          <cell r="B243" t="str">
            <v>FPUS2</v>
          </cell>
          <cell r="G243">
            <v>2142507.3930000002</v>
          </cell>
        </row>
        <row r="244">
          <cell r="B244" t="str">
            <v>FPUS2</v>
          </cell>
          <cell r="G244">
            <v>2115800</v>
          </cell>
        </row>
        <row r="245">
          <cell r="B245" t="str">
            <v>FPUS2</v>
          </cell>
          <cell r="G245">
            <v>2201201.6850000001</v>
          </cell>
        </row>
        <row r="246">
          <cell r="B246" t="str">
            <v>FPUS2</v>
          </cell>
          <cell r="G246">
            <v>3604262.1300000004</v>
          </cell>
        </row>
        <row r="247">
          <cell r="B247" t="str">
            <v>FPUS2</v>
          </cell>
          <cell r="G247">
            <v>315932.40000000002</v>
          </cell>
        </row>
        <row r="248">
          <cell r="B248" t="str">
            <v>FPUS2</v>
          </cell>
          <cell r="G248">
            <v>2031061.7250000001</v>
          </cell>
        </row>
        <row r="249">
          <cell r="B249" t="str">
            <v>FPUS2</v>
          </cell>
          <cell r="G249">
            <v>2044353.3080000002</v>
          </cell>
        </row>
        <row r="250">
          <cell r="B250" t="str">
            <v>FPUS2</v>
          </cell>
          <cell r="G250">
            <v>792860.04200000002</v>
          </cell>
        </row>
        <row r="251">
          <cell r="B251" t="str">
            <v>FPUS2</v>
          </cell>
          <cell r="G251">
            <v>4370623.5986000001</v>
          </cell>
        </row>
        <row r="252">
          <cell r="B252" t="str">
            <v>FPUS2</v>
          </cell>
          <cell r="G252">
            <v>2403803.9099999997</v>
          </cell>
        </row>
        <row r="253">
          <cell r="B253" t="str">
            <v>FPUS2</v>
          </cell>
          <cell r="G253">
            <v>2438421.5625</v>
          </cell>
        </row>
        <row r="254">
          <cell r="B254" t="str">
            <v>FPUS2</v>
          </cell>
          <cell r="G254">
            <v>2019586.8</v>
          </cell>
        </row>
        <row r="255">
          <cell r="B255" t="str">
            <v>FPUS2</v>
          </cell>
          <cell r="G255">
            <v>2031061.7250000001</v>
          </cell>
        </row>
        <row r="256">
          <cell r="B256" t="str">
            <v>FPUS2</v>
          </cell>
          <cell r="G256">
            <v>3422762</v>
          </cell>
        </row>
        <row r="257">
          <cell r="B257" t="str">
            <v>FPUS2</v>
          </cell>
          <cell r="G257">
            <v>3422762</v>
          </cell>
        </row>
        <row r="258">
          <cell r="B258" t="str">
            <v>FPUS2</v>
          </cell>
          <cell r="G258">
            <v>3070945</v>
          </cell>
        </row>
        <row r="259">
          <cell r="B259" t="str">
            <v>FPUS2</v>
          </cell>
          <cell r="G259">
            <v>2096455.9174999997</v>
          </cell>
        </row>
        <row r="260">
          <cell r="B260" t="str">
            <v>FPUS2</v>
          </cell>
          <cell r="G260">
            <v>2218540.6239999998</v>
          </cell>
        </row>
        <row r="261">
          <cell r="B261" t="str">
            <v>FPUS2</v>
          </cell>
          <cell r="G261">
            <v>1943018.8119999999</v>
          </cell>
        </row>
        <row r="262">
          <cell r="B262" t="str">
            <v>FPUS2</v>
          </cell>
          <cell r="G262">
            <v>3070430</v>
          </cell>
        </row>
        <row r="263">
          <cell r="B263" t="str">
            <v>FPUS2</v>
          </cell>
          <cell r="G263">
            <v>3422188</v>
          </cell>
        </row>
        <row r="264">
          <cell r="B264" t="str">
            <v>FPUS2</v>
          </cell>
          <cell r="G264">
            <v>3422188</v>
          </cell>
        </row>
        <row r="265">
          <cell r="B265" t="str">
            <v>FPUS2</v>
          </cell>
          <cell r="G265">
            <v>2112250</v>
          </cell>
        </row>
        <row r="266">
          <cell r="B266" t="str">
            <v>FPUS2</v>
          </cell>
          <cell r="G266">
            <v>2600781.12</v>
          </cell>
        </row>
        <row r="267">
          <cell r="B267" t="str">
            <v>FPUS2</v>
          </cell>
          <cell r="G267">
            <v>2453780.4479999999</v>
          </cell>
        </row>
        <row r="268">
          <cell r="B268" t="str">
            <v>FPUS2</v>
          </cell>
          <cell r="G268">
            <v>2453780.4479999999</v>
          </cell>
        </row>
        <row r="269">
          <cell r="B269" t="str">
            <v>FPUS2</v>
          </cell>
          <cell r="G269">
            <v>2017903.3824999998</v>
          </cell>
        </row>
        <row r="270">
          <cell r="B270" t="str">
            <v>FPUS2</v>
          </cell>
          <cell r="G270">
            <v>3041130</v>
          </cell>
        </row>
        <row r="271">
          <cell r="B271" t="str">
            <v>FPUS2</v>
          </cell>
          <cell r="G271">
            <v>2324287.9550000001</v>
          </cell>
        </row>
        <row r="272">
          <cell r="B272" t="str">
            <v>FPUS2</v>
          </cell>
          <cell r="G272">
            <v>2324287.9550000001</v>
          </cell>
        </row>
        <row r="273">
          <cell r="B273" t="str">
            <v>FPUS2</v>
          </cell>
          <cell r="G273">
            <v>1722791.6400000001</v>
          </cell>
        </row>
        <row r="274">
          <cell r="B274" t="str">
            <v>FPUS2</v>
          </cell>
          <cell r="G274">
            <v>2187874.5</v>
          </cell>
        </row>
        <row r="275">
          <cell r="B275" t="str">
            <v>FPUS2</v>
          </cell>
          <cell r="G275">
            <v>453070.80000000005</v>
          </cell>
        </row>
        <row r="276">
          <cell r="B276" t="str">
            <v>FPUS2</v>
          </cell>
          <cell r="G276">
            <v>798714.39039999992</v>
          </cell>
        </row>
        <row r="277">
          <cell r="B277" t="str">
            <v>FPUS2</v>
          </cell>
          <cell r="G277">
            <v>760673.94479999994</v>
          </cell>
        </row>
        <row r="278">
          <cell r="B278" t="str">
            <v>FPUS2</v>
          </cell>
          <cell r="G278">
            <v>468204.79999999999</v>
          </cell>
        </row>
        <row r="279">
          <cell r="B279" t="str">
            <v>FPUS2</v>
          </cell>
          <cell r="G279">
            <v>2154399</v>
          </cell>
        </row>
        <row r="280">
          <cell r="B280" t="str">
            <v>FPUS2</v>
          </cell>
          <cell r="G280">
            <v>3514476</v>
          </cell>
        </row>
        <row r="281">
          <cell r="B281" t="str">
            <v>FPUS2</v>
          </cell>
          <cell r="G281">
            <v>3514476</v>
          </cell>
        </row>
        <row r="282">
          <cell r="B282" t="str">
            <v>FPUS2</v>
          </cell>
          <cell r="G282">
            <v>3514476</v>
          </cell>
        </row>
        <row r="283">
          <cell r="B283" t="str">
            <v>FPUS2</v>
          </cell>
          <cell r="G283">
            <v>3514476</v>
          </cell>
        </row>
        <row r="284">
          <cell r="B284" t="str">
            <v>FPUS2</v>
          </cell>
          <cell r="G284">
            <v>2612991.36</v>
          </cell>
        </row>
        <row r="285">
          <cell r="B285" t="str">
            <v>FPUS2</v>
          </cell>
          <cell r="G285">
            <v>3515064</v>
          </cell>
        </row>
        <row r="286">
          <cell r="B286" t="str">
            <v>FPUS2</v>
          </cell>
          <cell r="G286">
            <v>3515064</v>
          </cell>
        </row>
        <row r="287">
          <cell r="B287" t="str">
            <v>FPUS2</v>
          </cell>
          <cell r="G287">
            <v>3515064</v>
          </cell>
        </row>
        <row r="288">
          <cell r="B288" t="str">
            <v>FPUS2</v>
          </cell>
          <cell r="G288">
            <v>3515064</v>
          </cell>
        </row>
        <row r="289">
          <cell r="B289" t="str">
            <v>FPUS2</v>
          </cell>
          <cell r="G289">
            <v>1126697.4720000001</v>
          </cell>
        </row>
        <row r="290">
          <cell r="B290" t="str">
            <v>FPUS2</v>
          </cell>
          <cell r="G290">
            <v>1850120.58</v>
          </cell>
        </row>
        <row r="291">
          <cell r="B291" t="str">
            <v>FPUS2</v>
          </cell>
          <cell r="G291">
            <v>3047250</v>
          </cell>
        </row>
        <row r="292">
          <cell r="B292" t="str">
            <v>FPUS2</v>
          </cell>
          <cell r="G292">
            <v>2257200</v>
          </cell>
        </row>
        <row r="293">
          <cell r="B293" t="str">
            <v>FPUS2</v>
          </cell>
          <cell r="G293">
            <v>2876564.3328</v>
          </cell>
        </row>
        <row r="294">
          <cell r="B294" t="str">
            <v>FPUS2</v>
          </cell>
          <cell r="G294">
            <v>2354220</v>
          </cell>
        </row>
        <row r="295">
          <cell r="B295" t="str">
            <v>FPUS2</v>
          </cell>
          <cell r="G295">
            <v>9061558.6159199998</v>
          </cell>
        </row>
        <row r="296">
          <cell r="B296" t="str">
            <v>FPUS2</v>
          </cell>
          <cell r="G296">
            <v>3043680</v>
          </cell>
        </row>
        <row r="297">
          <cell r="B297" t="str">
            <v>FPUS2</v>
          </cell>
          <cell r="G297">
            <v>1521840</v>
          </cell>
        </row>
        <row r="298">
          <cell r="B298" t="str">
            <v>FPUS2</v>
          </cell>
          <cell r="G298">
            <v>2254942.7999999998</v>
          </cell>
        </row>
        <row r="299">
          <cell r="B299" t="str">
            <v>FPUS2</v>
          </cell>
          <cell r="G299">
            <v>3509184</v>
          </cell>
        </row>
        <row r="300">
          <cell r="B300" t="str">
            <v>FPUS2</v>
          </cell>
          <cell r="G300">
            <v>717836.5</v>
          </cell>
        </row>
        <row r="301">
          <cell r="B301" t="str">
            <v>FPUS2</v>
          </cell>
          <cell r="G301">
            <v>3798824.3374999999</v>
          </cell>
        </row>
        <row r="302">
          <cell r="B302" t="str">
            <v>FPUS2</v>
          </cell>
          <cell r="G302">
            <v>2139133.65</v>
          </cell>
        </row>
        <row r="303">
          <cell r="B303" t="str">
            <v>FPUS2</v>
          </cell>
          <cell r="G303">
            <v>3856440.665</v>
          </cell>
        </row>
        <row r="304">
          <cell r="B304" t="str">
            <v>FPUS2</v>
          </cell>
          <cell r="G304">
            <v>871162.17</v>
          </cell>
        </row>
        <row r="305">
          <cell r="B305" t="str">
            <v>FPUS2</v>
          </cell>
          <cell r="G305">
            <v>1121990.3999999999</v>
          </cell>
        </row>
        <row r="306">
          <cell r="B306" t="str">
            <v>FPUS2</v>
          </cell>
          <cell r="G306">
            <v>1377460.48</v>
          </cell>
        </row>
        <row r="307">
          <cell r="B307" t="str">
            <v>FPUS2</v>
          </cell>
          <cell r="G307">
            <v>1627593.209</v>
          </cell>
        </row>
        <row r="308">
          <cell r="B308" t="str">
            <v>FPUS2</v>
          </cell>
          <cell r="G308">
            <v>1404555.6703999999</v>
          </cell>
        </row>
        <row r="309">
          <cell r="B309" t="str">
            <v>FPUS2</v>
          </cell>
          <cell r="G309">
            <v>4782960</v>
          </cell>
        </row>
        <row r="310">
          <cell r="B310" t="str">
            <v>FPUS2</v>
          </cell>
          <cell r="G310">
            <v>1092567.2504999998</v>
          </cell>
        </row>
        <row r="311">
          <cell r="B311" t="str">
            <v>FPUS2</v>
          </cell>
          <cell r="G311">
            <v>3833316.9194999998</v>
          </cell>
        </row>
        <row r="312">
          <cell r="B312" t="str">
            <v>FPUS2</v>
          </cell>
          <cell r="G312">
            <v>3511536</v>
          </cell>
        </row>
        <row r="313">
          <cell r="B313" t="str">
            <v>FPUS2</v>
          </cell>
          <cell r="G313">
            <v>3506832</v>
          </cell>
        </row>
        <row r="314">
          <cell r="B314" t="str">
            <v>FPUS2</v>
          </cell>
          <cell r="G314">
            <v>1196362.8794</v>
          </cell>
        </row>
        <row r="315">
          <cell r="B315" t="str">
            <v>FPUS2</v>
          </cell>
          <cell r="G315">
            <v>1354152.1860000002</v>
          </cell>
        </row>
        <row r="316">
          <cell r="B316" t="str">
            <v>FPUS2</v>
          </cell>
          <cell r="G316">
            <v>2346300</v>
          </cell>
        </row>
        <row r="317">
          <cell r="B317" t="str">
            <v>FPUS2</v>
          </cell>
          <cell r="G317">
            <v>4795245</v>
          </cell>
        </row>
        <row r="318">
          <cell r="B318" t="str">
            <v>FPUS2</v>
          </cell>
          <cell r="G318">
            <v>1913229.5</v>
          </cell>
        </row>
        <row r="319">
          <cell r="B319" t="str">
            <v>FPUS2</v>
          </cell>
          <cell r="G319">
            <v>3568158</v>
          </cell>
        </row>
        <row r="320">
          <cell r="B320" t="str">
            <v>FPUS2</v>
          </cell>
          <cell r="G320">
            <v>3041130</v>
          </cell>
        </row>
        <row r="321">
          <cell r="B321" t="str">
            <v>FPUS2</v>
          </cell>
          <cell r="G321">
            <v>964799.76</v>
          </cell>
        </row>
        <row r="322">
          <cell r="B322" t="str">
            <v>FPUS2</v>
          </cell>
          <cell r="G322">
            <v>2293016.04</v>
          </cell>
        </row>
        <row r="323">
          <cell r="B323" t="str">
            <v>FPUS2</v>
          </cell>
          <cell r="G323">
            <v>4138888.0500000003</v>
          </cell>
        </row>
        <row r="324">
          <cell r="B324" t="str">
            <v>FPUS2</v>
          </cell>
          <cell r="G324">
            <v>2115445</v>
          </cell>
        </row>
        <row r="325">
          <cell r="B325" t="str">
            <v>FPUS2</v>
          </cell>
          <cell r="G325">
            <v>5074111.21</v>
          </cell>
        </row>
        <row r="326">
          <cell r="B326" t="str">
            <v>FPUS2</v>
          </cell>
          <cell r="G326">
            <v>3221246.7</v>
          </cell>
        </row>
        <row r="327">
          <cell r="B327" t="str">
            <v>FPUS2</v>
          </cell>
          <cell r="G327">
            <v>2349468</v>
          </cell>
        </row>
        <row r="328">
          <cell r="B328" t="str">
            <v>FPUS2</v>
          </cell>
          <cell r="G328">
            <v>2384901.5129999998</v>
          </cell>
        </row>
        <row r="329">
          <cell r="B329" t="str">
            <v>FPUS2</v>
          </cell>
          <cell r="G329">
            <v>4782960</v>
          </cell>
        </row>
        <row r="330">
          <cell r="B330" t="str">
            <v>FPUS2</v>
          </cell>
          <cell r="G330">
            <v>2533805.0549999997</v>
          </cell>
        </row>
        <row r="331">
          <cell r="B331" t="str">
            <v>FPUS2</v>
          </cell>
          <cell r="G331">
            <v>234467.52</v>
          </cell>
        </row>
        <row r="332">
          <cell r="B332" t="str">
            <v>FPUS1</v>
          </cell>
          <cell r="G332">
            <v>516732.25005599996</v>
          </cell>
        </row>
        <row r="333">
          <cell r="B333" t="str">
            <v>FPUS1</v>
          </cell>
          <cell r="G333">
            <v>7125803.6850000005</v>
          </cell>
        </row>
        <row r="334">
          <cell r="B334" t="str">
            <v>FPUS2</v>
          </cell>
          <cell r="G334">
            <v>951216</v>
          </cell>
        </row>
        <row r="335">
          <cell r="B335" t="str">
            <v>FPUS2</v>
          </cell>
          <cell r="G335">
            <v>1022736</v>
          </cell>
        </row>
        <row r="336">
          <cell r="B336" t="str">
            <v>FPUS1</v>
          </cell>
          <cell r="G336">
            <v>803204.95000000007</v>
          </cell>
        </row>
        <row r="337">
          <cell r="B337" t="str">
            <v>FPUS2</v>
          </cell>
          <cell r="G337">
            <v>2030186.8599999999</v>
          </cell>
        </row>
        <row r="338">
          <cell r="B338" t="str">
            <v>FPUS1</v>
          </cell>
          <cell r="G338">
            <v>2156922.3480000002</v>
          </cell>
        </row>
        <row r="339">
          <cell r="B339" t="str">
            <v>FPUS2</v>
          </cell>
          <cell r="G339">
            <v>2248731.912</v>
          </cell>
        </row>
        <row r="340">
          <cell r="B340" t="str">
            <v>FPUS1</v>
          </cell>
          <cell r="G340">
            <v>2091621.2759999998</v>
          </cell>
        </row>
        <row r="341">
          <cell r="B341" t="str">
            <v>FPUS2</v>
          </cell>
          <cell r="G341">
            <v>1258212.5919999999</v>
          </cell>
        </row>
        <row r="342">
          <cell r="B342" t="str">
            <v>FPUS2</v>
          </cell>
          <cell r="G342">
            <v>620976.56999999995</v>
          </cell>
        </row>
        <row r="343">
          <cell r="B343" t="str">
            <v>FPUS2</v>
          </cell>
          <cell r="G343">
            <v>424388.32500000001</v>
          </cell>
        </row>
        <row r="344">
          <cell r="B344" t="str">
            <v>FPUS1</v>
          </cell>
          <cell r="G344">
            <v>2795141.3840000001</v>
          </cell>
        </row>
        <row r="345">
          <cell r="B345" t="str">
            <v>FPUS2</v>
          </cell>
          <cell r="G345">
            <v>6189000</v>
          </cell>
        </row>
        <row r="346">
          <cell r="B346" t="str">
            <v>FSUS2</v>
          </cell>
          <cell r="G346">
            <v>57828088</v>
          </cell>
        </row>
        <row r="347">
          <cell r="B347" t="str">
            <v>FPEU2</v>
          </cell>
          <cell r="G347">
            <v>2961828.4640000002</v>
          </cell>
        </row>
        <row r="348">
          <cell r="B348" t="str">
            <v>FPEU2</v>
          </cell>
          <cell r="G348">
            <v>4448677.5</v>
          </cell>
        </row>
        <row r="349">
          <cell r="B349" t="str">
            <v>FPEU2</v>
          </cell>
          <cell r="G349">
            <v>3127871.8658880005</v>
          </cell>
        </row>
        <row r="350">
          <cell r="B350" t="str">
            <v>FPEU2</v>
          </cell>
          <cell r="G350">
            <v>829445.76</v>
          </cell>
        </row>
        <row r="351">
          <cell r="B351" t="str">
            <v>FPEU2</v>
          </cell>
          <cell r="G351">
            <v>696038.40000000002</v>
          </cell>
        </row>
        <row r="352">
          <cell r="B352" t="str">
            <v>FPEU2</v>
          </cell>
          <cell r="G352">
            <v>630945.92000000004</v>
          </cell>
        </row>
        <row r="353">
          <cell r="B353" t="str">
            <v>FPEU2</v>
          </cell>
          <cell r="G353">
            <v>602790.20000000007</v>
          </cell>
        </row>
        <row r="354">
          <cell r="B354" t="str">
            <v>FPEU2</v>
          </cell>
          <cell r="G354">
            <v>2876384.16</v>
          </cell>
        </row>
        <row r="355">
          <cell r="B355" t="str">
            <v>FPEU2</v>
          </cell>
          <cell r="G355">
            <v>19042543.52</v>
          </cell>
        </row>
        <row r="356">
          <cell r="B356" t="str">
            <v>FPEU2</v>
          </cell>
          <cell r="G356">
            <v>2729160</v>
          </cell>
        </row>
        <row r="357">
          <cell r="B357" t="str">
            <v>FPEU2</v>
          </cell>
          <cell r="G357">
            <v>553858.55999999994</v>
          </cell>
        </row>
        <row r="358">
          <cell r="B358" t="str">
            <v>FPEU2</v>
          </cell>
          <cell r="G358">
            <v>2241396.36</v>
          </cell>
        </row>
        <row r="359">
          <cell r="B359" t="str">
            <v>FPEU2</v>
          </cell>
          <cell r="G359">
            <v>6531971.25</v>
          </cell>
        </row>
        <row r="360">
          <cell r="B360" t="str">
            <v>FPEU2</v>
          </cell>
          <cell r="G360">
            <v>921149.99999999988</v>
          </cell>
        </row>
        <row r="361">
          <cell r="B361" t="str">
            <v>FPEU2</v>
          </cell>
          <cell r="G361">
            <v>1092825</v>
          </cell>
        </row>
        <row r="362">
          <cell r="B362" t="str">
            <v>FPEU2</v>
          </cell>
          <cell r="G362">
            <v>1356600</v>
          </cell>
        </row>
        <row r="363">
          <cell r="B363" t="str">
            <v>FSJY2</v>
          </cell>
          <cell r="G363">
            <v>4053.5707799999996</v>
          </cell>
        </row>
        <row r="364">
          <cell r="B364" t="str">
            <v>FSJY2</v>
          </cell>
          <cell r="G364">
            <v>3281410.5897960002</v>
          </cell>
        </row>
        <row r="365">
          <cell r="B365" t="str">
            <v>FSJY2</v>
          </cell>
          <cell r="G365">
            <v>9580709.0313900001</v>
          </cell>
        </row>
        <row r="366">
          <cell r="B366" t="str">
            <v>FSJY2</v>
          </cell>
          <cell r="G366">
            <v>6543232.2990000006</v>
          </cell>
        </row>
        <row r="367">
          <cell r="B367" t="str">
            <v>FSJY2</v>
          </cell>
          <cell r="G367">
            <v>5669142.6180000007</v>
          </cell>
        </row>
        <row r="368">
          <cell r="B368" t="str">
            <v>FSJY2</v>
          </cell>
          <cell r="G368">
            <v>5657161.1275199996</v>
          </cell>
        </row>
        <row r="369">
          <cell r="B369" t="str">
            <v>FSJY2</v>
          </cell>
          <cell r="G369">
            <v>6376333.1480799997</v>
          </cell>
        </row>
        <row r="370">
          <cell r="B370" t="str">
            <v>FSJY2</v>
          </cell>
          <cell r="G370">
            <v>5635327.4538000003</v>
          </cell>
        </row>
        <row r="371">
          <cell r="B371" t="str">
            <v>FSJY2</v>
          </cell>
          <cell r="G371">
            <v>3179343.7854500003</v>
          </cell>
        </row>
        <row r="372">
          <cell r="B372" t="str">
            <v>FSJY2</v>
          </cell>
          <cell r="G372">
            <v>12917665.90614</v>
          </cell>
        </row>
        <row r="373">
          <cell r="B373" t="str">
            <v>FSJY2</v>
          </cell>
          <cell r="G373">
            <v>10825608.087239999</v>
          </cell>
        </row>
        <row r="374">
          <cell r="B374" t="str">
            <v>FSJY2</v>
          </cell>
          <cell r="G374">
            <v>5619528.6560399998</v>
          </cell>
        </row>
        <row r="375">
          <cell r="B375" t="str">
            <v>FSJY2</v>
          </cell>
          <cell r="G375">
            <v>12830829.966744</v>
          </cell>
        </row>
        <row r="376">
          <cell r="B376" t="str">
            <v>FSJY2</v>
          </cell>
          <cell r="G376">
            <v>12763192.792566</v>
          </cell>
        </row>
        <row r="377">
          <cell r="B377" t="str">
            <v>FSJY2</v>
          </cell>
          <cell r="G377">
            <v>51859999.999999993</v>
          </cell>
        </row>
        <row r="378">
          <cell r="B378" t="str">
            <v>FSJY2</v>
          </cell>
          <cell r="G378">
            <v>9048884.040000001</v>
          </cell>
        </row>
        <row r="379">
          <cell r="B379" t="str">
            <v>FSJY2</v>
          </cell>
          <cell r="G379">
            <v>5406699.2739899997</v>
          </cell>
        </row>
        <row r="380">
          <cell r="B380" t="str">
            <v>FSJY2</v>
          </cell>
          <cell r="G380">
            <v>8988426.4530900009</v>
          </cell>
        </row>
        <row r="381">
          <cell r="B381" t="str">
            <v>FSJY2</v>
          </cell>
          <cell r="G381">
            <v>8995908.3635099996</v>
          </cell>
        </row>
        <row r="382">
          <cell r="B382" t="str">
            <v>FSJY2</v>
          </cell>
          <cell r="G382">
            <v>10833902.956199998</v>
          </cell>
        </row>
        <row r="383">
          <cell r="B383" t="str">
            <v>FSJY2</v>
          </cell>
          <cell r="G383">
            <v>12852652.479114002</v>
          </cell>
        </row>
        <row r="384">
          <cell r="B384" t="str">
            <v>FSJY2</v>
          </cell>
          <cell r="G384">
            <v>12913755.51375</v>
          </cell>
        </row>
        <row r="385">
          <cell r="B385" t="str">
            <v>FSJY2</v>
          </cell>
          <cell r="G385">
            <v>444816.45</v>
          </cell>
        </row>
        <row r="386">
          <cell r="B386" t="str">
            <v>FSJY2</v>
          </cell>
          <cell r="G386">
            <v>445551.6</v>
          </cell>
        </row>
        <row r="387">
          <cell r="B387" t="str">
            <v>FSUK2</v>
          </cell>
          <cell r="G387">
            <v>1028008</v>
          </cell>
        </row>
        <row r="388">
          <cell r="B388" t="str">
            <v>FPUS2</v>
          </cell>
          <cell r="G388">
            <v>2755746.4725099998</v>
          </cell>
        </row>
        <row r="389">
          <cell r="B389" t="str">
            <v>FPUS2</v>
          </cell>
          <cell r="G389">
            <v>1198.4000000000001</v>
          </cell>
        </row>
        <row r="390">
          <cell r="B390" t="str">
            <v>FPUS2</v>
          </cell>
          <cell r="G390">
            <v>2589.46</v>
          </cell>
        </row>
        <row r="391">
          <cell r="B391" t="str">
            <v>FPUS2</v>
          </cell>
          <cell r="G391">
            <v>2589.46</v>
          </cell>
        </row>
        <row r="392">
          <cell r="B392" t="str">
            <v>FPUS2</v>
          </cell>
          <cell r="G392">
            <v>2589.46</v>
          </cell>
        </row>
        <row r="393">
          <cell r="B393" t="str">
            <v>FPUS2</v>
          </cell>
          <cell r="G393">
            <v>2541830.6550000003</v>
          </cell>
        </row>
        <row r="394">
          <cell r="B394" t="str">
            <v>FPUS2</v>
          </cell>
          <cell r="G394">
            <v>2056312.44</v>
          </cell>
        </row>
        <row r="395">
          <cell r="B395" t="str">
            <v>FPUS2</v>
          </cell>
          <cell r="G395">
            <v>2421905.85</v>
          </cell>
        </row>
        <row r="396">
          <cell r="B396" t="str">
            <v>FPUS2</v>
          </cell>
          <cell r="G396">
            <v>2421905.85</v>
          </cell>
        </row>
        <row r="397">
          <cell r="B397" t="str">
            <v>FPUS2</v>
          </cell>
          <cell r="G397">
            <v>2421905.85</v>
          </cell>
        </row>
        <row r="398">
          <cell r="B398" t="str">
            <v>FPUS2</v>
          </cell>
          <cell r="G398">
            <v>278032.45</v>
          </cell>
        </row>
        <row r="399">
          <cell r="B399" t="str">
            <v>FPUS2</v>
          </cell>
          <cell r="G399">
            <v>226707.61000000002</v>
          </cell>
        </row>
        <row r="400">
          <cell r="B400" t="str">
            <v>FPUS2</v>
          </cell>
          <cell r="G400">
            <v>3847539.5279999999</v>
          </cell>
        </row>
        <row r="401">
          <cell r="B401" t="str">
            <v>FPUS2</v>
          </cell>
          <cell r="G401">
            <v>2094227.9899999998</v>
          </cell>
        </row>
        <row r="402">
          <cell r="B402" t="str">
            <v>FPUS2</v>
          </cell>
          <cell r="G402">
            <v>6136582.0319999997</v>
          </cell>
        </row>
        <row r="403">
          <cell r="B403" t="str">
            <v>FPUS2</v>
          </cell>
          <cell r="G403">
            <v>2297004.6540000001</v>
          </cell>
        </row>
        <row r="404">
          <cell r="B404" t="str">
            <v>FPUS2</v>
          </cell>
          <cell r="G404">
            <v>2399432.4899999998</v>
          </cell>
        </row>
        <row r="405">
          <cell r="B405" t="str">
            <v>FPUS2</v>
          </cell>
          <cell r="G405">
            <v>2399432.4899999998</v>
          </cell>
        </row>
        <row r="406">
          <cell r="B406" t="str">
            <v>FPUS2</v>
          </cell>
          <cell r="G406">
            <v>1862640.2339999999</v>
          </cell>
        </row>
        <row r="407">
          <cell r="B407" t="str">
            <v>FPUS2</v>
          </cell>
          <cell r="G407">
            <v>2471848.2000000002</v>
          </cell>
        </row>
        <row r="408">
          <cell r="B408" t="str">
            <v>FPUS2</v>
          </cell>
          <cell r="G408">
            <v>4199617.4220000003</v>
          </cell>
        </row>
        <row r="409">
          <cell r="B409" t="str">
            <v>FPUS2</v>
          </cell>
          <cell r="G409">
            <v>2095473.4416</v>
          </cell>
        </row>
        <row r="410">
          <cell r="B410" t="str">
            <v>FPUS2</v>
          </cell>
          <cell r="G410">
            <v>4685523.57</v>
          </cell>
        </row>
        <row r="411">
          <cell r="B411" t="str">
            <v>FPUS2</v>
          </cell>
          <cell r="G411">
            <v>2342761.7850000001</v>
          </cell>
        </row>
        <row r="412">
          <cell r="B412" t="str">
            <v>FPUS2</v>
          </cell>
          <cell r="G412">
            <v>2132922.2748000002</v>
          </cell>
        </row>
        <row r="413">
          <cell r="B413" t="str">
            <v>FPUS2</v>
          </cell>
          <cell r="G413">
            <v>2082454.92</v>
          </cell>
        </row>
        <row r="414">
          <cell r="B414" t="str">
            <v>FPUS2</v>
          </cell>
          <cell r="G414">
            <v>2111332.5</v>
          </cell>
        </row>
        <row r="415">
          <cell r="B415" t="str">
            <v>FPUS2</v>
          </cell>
          <cell r="G415">
            <v>2399031.1800000002</v>
          </cell>
        </row>
        <row r="416">
          <cell r="B416" t="str">
            <v>FPUS2</v>
          </cell>
          <cell r="G416">
            <v>2112727.5</v>
          </cell>
        </row>
        <row r="417">
          <cell r="B417" t="str">
            <v>FPUS2</v>
          </cell>
          <cell r="G417">
            <v>2083830.8399999999</v>
          </cell>
        </row>
        <row r="418">
          <cell r="B418" t="str">
            <v>FPUS2</v>
          </cell>
          <cell r="G418">
            <v>3628720.1280000005</v>
          </cell>
        </row>
        <row r="419">
          <cell r="B419" t="str">
            <v>FPUS2</v>
          </cell>
          <cell r="G419">
            <v>3628720.1280000005</v>
          </cell>
        </row>
        <row r="420">
          <cell r="B420" t="str">
            <v>FPUS2</v>
          </cell>
          <cell r="G420">
            <v>2134329.75</v>
          </cell>
        </row>
        <row r="421">
          <cell r="B421" t="str">
            <v>FPUS2</v>
          </cell>
          <cell r="G421">
            <v>2454918.375</v>
          </cell>
        </row>
        <row r="422">
          <cell r="B422" t="str">
            <v>FPUS2</v>
          </cell>
          <cell r="G422">
            <v>2083826.0625</v>
          </cell>
        </row>
        <row r="423">
          <cell r="B423" t="str">
            <v>FPUS2</v>
          </cell>
          <cell r="G423">
            <v>2359378.125</v>
          </cell>
        </row>
        <row r="424">
          <cell r="B424" t="str">
            <v>FPUS2</v>
          </cell>
          <cell r="G424">
            <v>2091201.9407000002</v>
          </cell>
        </row>
        <row r="425">
          <cell r="B425" t="str">
            <v>FPUS2</v>
          </cell>
          <cell r="G425">
            <v>2272553.2799999998</v>
          </cell>
        </row>
        <row r="426">
          <cell r="B426" t="str">
            <v>FPUS2</v>
          </cell>
          <cell r="G426">
            <v>2098866.588</v>
          </cell>
        </row>
        <row r="427">
          <cell r="B427" t="str">
            <v>FPUS2</v>
          </cell>
          <cell r="G427">
            <v>1855351.68</v>
          </cell>
        </row>
        <row r="428">
          <cell r="B428" t="str">
            <v>FPUS2</v>
          </cell>
          <cell r="G428">
            <v>4496388</v>
          </cell>
        </row>
        <row r="429">
          <cell r="B429" t="str">
            <v>FPUS2</v>
          </cell>
          <cell r="G429">
            <v>4435941.0111999996</v>
          </cell>
        </row>
        <row r="430">
          <cell r="B430" t="str">
            <v>FPUS2</v>
          </cell>
          <cell r="G430">
            <v>1872745.6020000002</v>
          </cell>
        </row>
        <row r="431">
          <cell r="B431" t="str">
            <v>FPUS2</v>
          </cell>
          <cell r="G431">
            <v>1872745.6020000002</v>
          </cell>
        </row>
        <row r="432">
          <cell r="B432" t="str">
            <v>FPUS2</v>
          </cell>
          <cell r="G432">
            <v>1893216</v>
          </cell>
        </row>
        <row r="433">
          <cell r="B433" t="str">
            <v>FPUS2</v>
          </cell>
          <cell r="G433">
            <v>2167550.2799999998</v>
          </cell>
        </row>
        <row r="434">
          <cell r="B434" t="str">
            <v>FPUS2</v>
          </cell>
          <cell r="G434">
            <v>4696358.9400000004</v>
          </cell>
        </row>
        <row r="435">
          <cell r="B435" t="str">
            <v>FPUS2</v>
          </cell>
          <cell r="G435">
            <v>2087270.64</v>
          </cell>
        </row>
        <row r="436">
          <cell r="B436" t="str">
            <v>FPUS2</v>
          </cell>
          <cell r="G436">
            <v>2522118.69</v>
          </cell>
        </row>
        <row r="437">
          <cell r="B437" t="str">
            <v>FPUS2</v>
          </cell>
          <cell r="G437">
            <v>2135401.38</v>
          </cell>
        </row>
        <row r="438">
          <cell r="B438" t="str">
            <v>FPUS2</v>
          </cell>
          <cell r="G438">
            <v>4172425.8030000003</v>
          </cell>
        </row>
        <row r="439">
          <cell r="B439" t="str">
            <v>FPUS2</v>
          </cell>
          <cell r="G439">
            <v>1707652.7999999998</v>
          </cell>
        </row>
        <row r="440">
          <cell r="B440" t="str">
            <v>FPUS2</v>
          </cell>
          <cell r="G440">
            <v>1707370.45</v>
          </cell>
        </row>
        <row r="441">
          <cell r="B441" t="str">
            <v>FPUS2</v>
          </cell>
          <cell r="G441">
            <v>2801906.25</v>
          </cell>
        </row>
        <row r="442">
          <cell r="B442" t="str">
            <v>FPUS2</v>
          </cell>
          <cell r="G442">
            <v>1735593.75</v>
          </cell>
        </row>
        <row r="443">
          <cell r="B443" t="str">
            <v>FPUS2</v>
          </cell>
          <cell r="G443">
            <v>662776.875</v>
          </cell>
        </row>
        <row r="444">
          <cell r="B444" t="str">
            <v>FPUS2</v>
          </cell>
          <cell r="G444">
            <v>2376855</v>
          </cell>
        </row>
        <row r="445">
          <cell r="B445" t="str">
            <v>FPUS2</v>
          </cell>
          <cell r="G445">
            <v>2376855</v>
          </cell>
        </row>
        <row r="446">
          <cell r="B446" t="str">
            <v>FPUS2</v>
          </cell>
          <cell r="G446">
            <v>3281410.5123999999</v>
          </cell>
        </row>
        <row r="447">
          <cell r="B447" t="str">
            <v>FPUS2</v>
          </cell>
          <cell r="G447">
            <v>2376855</v>
          </cell>
        </row>
        <row r="448">
          <cell r="B448" t="str">
            <v>FPUS2</v>
          </cell>
          <cell r="G448">
            <v>2376855</v>
          </cell>
        </row>
        <row r="449">
          <cell r="B449" t="str">
            <v>FPUS2</v>
          </cell>
          <cell r="G449">
            <v>9580709.5524000004</v>
          </cell>
        </row>
        <row r="450">
          <cell r="B450" t="str">
            <v>FPUS2</v>
          </cell>
          <cell r="G450">
            <v>6543232.8443999998</v>
          </cell>
        </row>
        <row r="451">
          <cell r="B451" t="str">
            <v>FPUS2</v>
          </cell>
          <cell r="G451">
            <v>5669142.8687999994</v>
          </cell>
        </row>
        <row r="452">
          <cell r="B452" t="str">
            <v>FPUS2</v>
          </cell>
          <cell r="G452">
            <v>2329504.56</v>
          </cell>
        </row>
        <row r="453">
          <cell r="B453" t="str">
            <v>FPUS2</v>
          </cell>
          <cell r="G453">
            <v>5657161.3055999996</v>
          </cell>
        </row>
        <row r="454">
          <cell r="B454" t="str">
            <v>FPUS2</v>
          </cell>
          <cell r="G454">
            <v>4659068.88</v>
          </cell>
        </row>
        <row r="455">
          <cell r="B455" t="str">
            <v>FPUS2</v>
          </cell>
          <cell r="G455">
            <v>6376333.5269999998</v>
          </cell>
        </row>
        <row r="456">
          <cell r="B456" t="str">
            <v>FPUS2</v>
          </cell>
          <cell r="G456">
            <v>2312310</v>
          </cell>
        </row>
        <row r="457">
          <cell r="B457" t="str">
            <v>FPUS2</v>
          </cell>
          <cell r="G457">
            <v>5635327.3424000004</v>
          </cell>
        </row>
        <row r="458">
          <cell r="B458" t="str">
            <v>FPUS2</v>
          </cell>
          <cell r="G458">
            <v>3179343.8081999999</v>
          </cell>
        </row>
        <row r="459">
          <cell r="B459" t="str">
            <v>FPUS2</v>
          </cell>
          <cell r="G459">
            <v>12917665.188999999</v>
          </cell>
        </row>
        <row r="460">
          <cell r="B460" t="str">
            <v>FPUS2</v>
          </cell>
          <cell r="G460">
            <v>10825608.3345</v>
          </cell>
        </row>
        <row r="461">
          <cell r="B461" t="str">
            <v>FPUS2</v>
          </cell>
          <cell r="G461">
            <v>5619528.5255999994</v>
          </cell>
        </row>
        <row r="462">
          <cell r="B462" t="str">
            <v>FPUS2</v>
          </cell>
          <cell r="G462">
            <v>2132543.7000000002</v>
          </cell>
        </row>
        <row r="463">
          <cell r="B463" t="str">
            <v>FPUS2</v>
          </cell>
          <cell r="G463">
            <v>2132543.7000000002</v>
          </cell>
        </row>
        <row r="464">
          <cell r="B464" t="str">
            <v>FPUS2</v>
          </cell>
          <cell r="G464">
            <v>2132543.7000000002</v>
          </cell>
        </row>
        <row r="465">
          <cell r="B465" t="str">
            <v>FPUS2</v>
          </cell>
          <cell r="G465">
            <v>2510161.7220000001</v>
          </cell>
        </row>
        <row r="466">
          <cell r="B466" t="str">
            <v>FPUS2</v>
          </cell>
          <cell r="G466">
            <v>12830829.135000002</v>
          </cell>
        </row>
        <row r="467">
          <cell r="B467" t="str">
            <v>FPUS2</v>
          </cell>
          <cell r="G467">
            <v>2132543.7000000002</v>
          </cell>
        </row>
        <row r="468">
          <cell r="B468" t="str">
            <v>FPUS2</v>
          </cell>
          <cell r="G468">
            <v>12763192.6962</v>
          </cell>
        </row>
        <row r="469">
          <cell r="B469" t="str">
            <v>FPUS2</v>
          </cell>
          <cell r="G469">
            <v>2310255.6750000003</v>
          </cell>
        </row>
        <row r="470">
          <cell r="B470" t="str">
            <v>FPUS2</v>
          </cell>
          <cell r="G470">
            <v>1996517.25</v>
          </cell>
        </row>
        <row r="471">
          <cell r="B471" t="str">
            <v>FPUS2</v>
          </cell>
          <cell r="G471">
            <v>2042157.9000000001</v>
          </cell>
        </row>
        <row r="472">
          <cell r="B472" t="str">
            <v>FPUS2</v>
          </cell>
          <cell r="G472">
            <v>2053680</v>
          </cell>
        </row>
        <row r="473">
          <cell r="B473" t="str">
            <v>FPUS2</v>
          </cell>
          <cell r="G473">
            <v>2293494.9</v>
          </cell>
        </row>
        <row r="474">
          <cell r="B474" t="str">
            <v>FPUS2</v>
          </cell>
          <cell r="G474">
            <v>2103328.3109999998</v>
          </cell>
        </row>
        <row r="475">
          <cell r="B475" t="str">
            <v>FPUS2</v>
          </cell>
          <cell r="G475">
            <v>1350938.4965999997</v>
          </cell>
        </row>
        <row r="476">
          <cell r="B476" t="str">
            <v>FPUS2</v>
          </cell>
          <cell r="G476">
            <v>4364769.75</v>
          </cell>
        </row>
        <row r="477">
          <cell r="B477" t="str">
            <v>FPUS2</v>
          </cell>
          <cell r="G477">
            <v>2351868.75</v>
          </cell>
        </row>
        <row r="478">
          <cell r="B478" t="str">
            <v>FPUS2</v>
          </cell>
          <cell r="G478">
            <v>2001134.19</v>
          </cell>
        </row>
        <row r="479">
          <cell r="B479" t="str">
            <v>FPUS2</v>
          </cell>
          <cell r="G479">
            <v>2040033.3524999998</v>
          </cell>
        </row>
        <row r="480">
          <cell r="B480" t="str">
            <v>FPUS2</v>
          </cell>
          <cell r="G480">
            <v>2868731.25</v>
          </cell>
        </row>
        <row r="481">
          <cell r="B481" t="str">
            <v>FPUS2</v>
          </cell>
          <cell r="G481">
            <v>3293327.3190000001</v>
          </cell>
        </row>
        <row r="482">
          <cell r="B482" t="str">
            <v>FPUS2</v>
          </cell>
          <cell r="G482">
            <v>1705395.2080000001</v>
          </cell>
        </row>
        <row r="483">
          <cell r="B483" t="str">
            <v>FPUS2</v>
          </cell>
          <cell r="G483">
            <v>2093017.875</v>
          </cell>
        </row>
        <row r="484">
          <cell r="B484" t="str">
            <v>FPUS2</v>
          </cell>
          <cell r="G484">
            <v>1706241.05</v>
          </cell>
        </row>
        <row r="485">
          <cell r="B485" t="str">
            <v>FPUS2</v>
          </cell>
          <cell r="G485">
            <v>2764071.5885999999</v>
          </cell>
        </row>
        <row r="486">
          <cell r="B486" t="str">
            <v>FPUS2</v>
          </cell>
          <cell r="G486">
            <v>2350687.5</v>
          </cell>
        </row>
        <row r="487">
          <cell r="B487" t="str">
            <v>FPUS2</v>
          </cell>
          <cell r="G487">
            <v>2338150.5</v>
          </cell>
        </row>
        <row r="488">
          <cell r="B488" t="str">
            <v>FPUS2</v>
          </cell>
          <cell r="G488">
            <v>2018591.3250000002</v>
          </cell>
        </row>
        <row r="489">
          <cell r="B489" t="str">
            <v>FPUS2</v>
          </cell>
          <cell r="G489">
            <v>2561105.1923000002</v>
          </cell>
        </row>
        <row r="490">
          <cell r="B490" t="str">
            <v>FPUS2</v>
          </cell>
          <cell r="G490">
            <v>2302819.9155000001</v>
          </cell>
        </row>
        <row r="491">
          <cell r="B491" t="str">
            <v>FPUS2</v>
          </cell>
          <cell r="G491">
            <v>957541.5</v>
          </cell>
        </row>
        <row r="492">
          <cell r="B492" t="str">
            <v>FPUS2</v>
          </cell>
          <cell r="G492">
            <v>2373624</v>
          </cell>
        </row>
        <row r="493">
          <cell r="B493" t="str">
            <v>FPUS2</v>
          </cell>
          <cell r="G493">
            <v>2315135.83</v>
          </cell>
        </row>
        <row r="494">
          <cell r="B494" t="str">
            <v>FPUS2</v>
          </cell>
          <cell r="G494">
            <v>2324758.6936000003</v>
          </cell>
        </row>
        <row r="495">
          <cell r="B495" t="str">
            <v>FPUS2</v>
          </cell>
          <cell r="G495">
            <v>1706805.75</v>
          </cell>
        </row>
        <row r="496">
          <cell r="B496" t="str">
            <v>FPUS2</v>
          </cell>
          <cell r="G496">
            <v>2053560.6</v>
          </cell>
        </row>
        <row r="497">
          <cell r="B497" t="str">
            <v>FPUS2</v>
          </cell>
          <cell r="G497">
            <v>4155549.84</v>
          </cell>
        </row>
        <row r="498">
          <cell r="B498" t="str">
            <v>FPUS2</v>
          </cell>
          <cell r="G498">
            <v>2064724.5</v>
          </cell>
        </row>
        <row r="499">
          <cell r="B499" t="str">
            <v>FPUS2</v>
          </cell>
          <cell r="G499">
            <v>2074575</v>
          </cell>
        </row>
        <row r="500">
          <cell r="B500" t="str">
            <v>FPUS2</v>
          </cell>
          <cell r="G500">
            <v>2521316.0699999998</v>
          </cell>
        </row>
        <row r="501">
          <cell r="B501" t="str">
            <v>FPUS2</v>
          </cell>
          <cell r="G501">
            <v>2064969.27</v>
          </cell>
        </row>
        <row r="502">
          <cell r="B502" t="str">
            <v>FPUS2</v>
          </cell>
          <cell r="G502">
            <v>5109230.3999999994</v>
          </cell>
        </row>
        <row r="503">
          <cell r="B503" t="str">
            <v>FPUS2</v>
          </cell>
          <cell r="G503">
            <v>5424424.2000000002</v>
          </cell>
        </row>
        <row r="504">
          <cell r="B504" t="str">
            <v>FPUS2</v>
          </cell>
          <cell r="G504">
            <v>5424424.2000000002</v>
          </cell>
        </row>
        <row r="505">
          <cell r="B505" t="str">
            <v>FPUS2</v>
          </cell>
          <cell r="G505">
            <v>5044354.148</v>
          </cell>
        </row>
        <row r="506">
          <cell r="B506" t="str">
            <v>FPUS2</v>
          </cell>
          <cell r="G506">
            <v>4709427.5890000006</v>
          </cell>
        </row>
        <row r="507">
          <cell r="B507" t="str">
            <v>FPUS2</v>
          </cell>
          <cell r="G507">
            <v>2841244</v>
          </cell>
        </row>
        <row r="508">
          <cell r="B508" t="str">
            <v>FPUS2</v>
          </cell>
          <cell r="G508">
            <v>3939887.5</v>
          </cell>
        </row>
        <row r="509">
          <cell r="B509" t="str">
            <v>FPUS2</v>
          </cell>
          <cell r="G509">
            <v>2814858.5807999996</v>
          </cell>
        </row>
        <row r="510">
          <cell r="B510" t="str">
            <v>FPUS2</v>
          </cell>
          <cell r="G510">
            <v>2314360.37</v>
          </cell>
        </row>
        <row r="511">
          <cell r="B511" t="str">
            <v>FPUS2</v>
          </cell>
          <cell r="G511">
            <v>2779744.5</v>
          </cell>
        </row>
        <row r="512">
          <cell r="B512" t="str">
            <v>FPUS2</v>
          </cell>
          <cell r="G512">
            <v>294636.99950000003</v>
          </cell>
        </row>
        <row r="513">
          <cell r="B513" t="str">
            <v>FPUS2</v>
          </cell>
          <cell r="G513">
            <v>1769755.5</v>
          </cell>
        </row>
        <row r="514">
          <cell r="B514" t="str">
            <v>FPUS2</v>
          </cell>
          <cell r="G514">
            <v>2303580.2985</v>
          </cell>
        </row>
        <row r="515">
          <cell r="B515" t="str">
            <v>FPUS2</v>
          </cell>
          <cell r="G515">
            <v>6059000</v>
          </cell>
        </row>
        <row r="516">
          <cell r="B516" t="str">
            <v>FPUS2</v>
          </cell>
          <cell r="G516">
            <v>4188357.12</v>
          </cell>
        </row>
        <row r="517">
          <cell r="B517" t="str">
            <v>FPUS2</v>
          </cell>
          <cell r="G517">
            <v>2530988.7823999999</v>
          </cell>
        </row>
        <row r="518">
          <cell r="B518" t="str">
            <v>FPUS2</v>
          </cell>
          <cell r="G518">
            <v>2025886.6758000001</v>
          </cell>
        </row>
        <row r="519">
          <cell r="B519" t="str">
            <v>FPUS2</v>
          </cell>
          <cell r="G519">
            <v>2083940.8800000001</v>
          </cell>
        </row>
        <row r="520">
          <cell r="B520" t="str">
            <v>FPUS2</v>
          </cell>
          <cell r="G520">
            <v>1850474.1360000002</v>
          </cell>
        </row>
        <row r="521">
          <cell r="B521" t="str">
            <v>FPUS2</v>
          </cell>
          <cell r="G521">
            <v>2291189.88</v>
          </cell>
        </row>
        <row r="522">
          <cell r="B522" t="str">
            <v>FPUS2</v>
          </cell>
          <cell r="G522">
            <v>2106514.62</v>
          </cell>
        </row>
        <row r="523">
          <cell r="B523" t="str">
            <v>FPUS2</v>
          </cell>
          <cell r="G523">
            <v>2062893.9239999999</v>
          </cell>
        </row>
        <row r="524">
          <cell r="B524" t="str">
            <v>FPUS2</v>
          </cell>
          <cell r="G524">
            <v>3518014.5</v>
          </cell>
        </row>
        <row r="525">
          <cell r="B525" t="str">
            <v>FPUS2</v>
          </cell>
          <cell r="G525">
            <v>2542679.3699999996</v>
          </cell>
        </row>
        <row r="526">
          <cell r="B526" t="str">
            <v>FPUS2</v>
          </cell>
          <cell r="G526">
            <v>2192728.7250000001</v>
          </cell>
        </row>
        <row r="527">
          <cell r="B527" t="str">
            <v>FPUS2</v>
          </cell>
          <cell r="G527">
            <v>2995000</v>
          </cell>
        </row>
        <row r="528">
          <cell r="B528" t="str">
            <v>FPUS2</v>
          </cell>
          <cell r="G528">
            <v>956902.5</v>
          </cell>
        </row>
        <row r="529">
          <cell r="B529" t="str">
            <v>FPUS2</v>
          </cell>
          <cell r="G529">
            <v>1706523.4</v>
          </cell>
        </row>
        <row r="530">
          <cell r="B530" t="str">
            <v>FPUS2</v>
          </cell>
          <cell r="G530">
            <v>1978021.85</v>
          </cell>
        </row>
        <row r="531">
          <cell r="B531" t="str">
            <v>FPUS2</v>
          </cell>
          <cell r="G531">
            <v>2538873.4</v>
          </cell>
        </row>
        <row r="532">
          <cell r="B532" t="str">
            <v>FPUS2</v>
          </cell>
          <cell r="G532">
            <v>2866806.25</v>
          </cell>
        </row>
        <row r="533">
          <cell r="B533" t="str">
            <v>FPUS2</v>
          </cell>
          <cell r="G533">
            <v>2309707.61</v>
          </cell>
        </row>
        <row r="534">
          <cell r="B534" t="str">
            <v>FPUS2</v>
          </cell>
          <cell r="G534">
            <v>2364333.2999999998</v>
          </cell>
        </row>
        <row r="535">
          <cell r="B535" t="str">
            <v>FPUS2</v>
          </cell>
          <cell r="G535">
            <v>2891850</v>
          </cell>
        </row>
        <row r="536">
          <cell r="B536" t="str">
            <v>FPUS2</v>
          </cell>
          <cell r="G536">
            <v>2464500.9375</v>
          </cell>
        </row>
        <row r="537">
          <cell r="B537" t="str">
            <v>FPUS2</v>
          </cell>
          <cell r="G537">
            <v>2606894.3250000002</v>
          </cell>
        </row>
        <row r="538">
          <cell r="B538" t="str">
            <v>FPUS2</v>
          </cell>
          <cell r="G538">
            <v>2276887.7999999998</v>
          </cell>
        </row>
        <row r="539">
          <cell r="B539" t="str">
            <v>FPUS2</v>
          </cell>
          <cell r="G539">
            <v>280956.09630000003</v>
          </cell>
        </row>
        <row r="540">
          <cell r="B540" t="str">
            <v>FPUS2</v>
          </cell>
          <cell r="G540">
            <v>1546847.4582</v>
          </cell>
        </row>
        <row r="541">
          <cell r="B541" t="str">
            <v>FPUS2</v>
          </cell>
          <cell r="G541">
            <v>2018933.28</v>
          </cell>
        </row>
        <row r="542">
          <cell r="B542" t="str">
            <v>FPUS2</v>
          </cell>
          <cell r="G542">
            <v>1916021.25</v>
          </cell>
        </row>
        <row r="543">
          <cell r="B543" t="str">
            <v>FPUS2</v>
          </cell>
          <cell r="G543">
            <v>3832085.3759999997</v>
          </cell>
        </row>
        <row r="544">
          <cell r="B544" t="str">
            <v>FPUS2</v>
          </cell>
          <cell r="G544">
            <v>1832215.9394999999</v>
          </cell>
        </row>
        <row r="545">
          <cell r="B545" t="str">
            <v>FPUS2</v>
          </cell>
          <cell r="G545">
            <v>2867768.75</v>
          </cell>
        </row>
        <row r="546">
          <cell r="B546" t="str">
            <v>FPUS2</v>
          </cell>
          <cell r="G546">
            <v>2898100.06</v>
          </cell>
        </row>
        <row r="547">
          <cell r="B547" t="str">
            <v>FPUS2</v>
          </cell>
          <cell r="G547">
            <v>2092123.8576</v>
          </cell>
        </row>
        <row r="548">
          <cell r="B548" t="str">
            <v>FPUS2</v>
          </cell>
          <cell r="G548">
            <v>2544414</v>
          </cell>
        </row>
        <row r="549">
          <cell r="B549" t="str">
            <v>FPUS2</v>
          </cell>
          <cell r="G549">
            <v>1981313.4510000001</v>
          </cell>
        </row>
        <row r="550">
          <cell r="B550" t="str">
            <v>FPUS2</v>
          </cell>
          <cell r="G550">
            <v>2660560.35</v>
          </cell>
        </row>
        <row r="551">
          <cell r="B551" t="str">
            <v>FPUS2</v>
          </cell>
          <cell r="G551">
            <v>3285342.3420000002</v>
          </cell>
        </row>
        <row r="552">
          <cell r="B552" t="str">
            <v>FPUS2</v>
          </cell>
          <cell r="G552">
            <v>3526289.5815000003</v>
          </cell>
        </row>
        <row r="553">
          <cell r="B553" t="str">
            <v>FPUS2</v>
          </cell>
          <cell r="G553">
            <v>1978668.5599999998</v>
          </cell>
        </row>
        <row r="554">
          <cell r="B554" t="str">
            <v>FPUS2</v>
          </cell>
          <cell r="G554">
            <v>1829737.7999999998</v>
          </cell>
        </row>
        <row r="555">
          <cell r="B555" t="str">
            <v>FPUS2</v>
          </cell>
          <cell r="G555">
            <v>9465271.1999999993</v>
          </cell>
        </row>
        <row r="556">
          <cell r="B556" t="str">
            <v>FPUS2</v>
          </cell>
          <cell r="G556">
            <v>2865827.25</v>
          </cell>
        </row>
        <row r="557">
          <cell r="B557" t="str">
            <v>FPUS2</v>
          </cell>
          <cell r="G557">
            <v>3335217.7039999999</v>
          </cell>
        </row>
        <row r="558">
          <cell r="B558" t="str">
            <v>FPUS2</v>
          </cell>
          <cell r="G558">
            <v>3641711.6248000003</v>
          </cell>
        </row>
        <row r="559">
          <cell r="B559" t="str">
            <v>FPUS2</v>
          </cell>
          <cell r="G559">
            <v>2103017.2799999998</v>
          </cell>
        </row>
        <row r="560">
          <cell r="B560" t="str">
            <v>FPUS2</v>
          </cell>
          <cell r="G560">
            <v>2103017.2799999998</v>
          </cell>
        </row>
        <row r="561">
          <cell r="B561" t="str">
            <v>FPUS2</v>
          </cell>
          <cell r="G561">
            <v>2347001.6</v>
          </cell>
        </row>
        <row r="562">
          <cell r="B562" t="str">
            <v>FPUS2</v>
          </cell>
          <cell r="G562">
            <v>2415067.1999999997</v>
          </cell>
        </row>
        <row r="563">
          <cell r="B563" t="str">
            <v>FPUS2</v>
          </cell>
          <cell r="G563">
            <v>2415067.1999999997</v>
          </cell>
        </row>
        <row r="564">
          <cell r="B564" t="str">
            <v>FPUS2</v>
          </cell>
          <cell r="G564">
            <v>2660486.4</v>
          </cell>
        </row>
        <row r="565">
          <cell r="B565" t="str">
            <v>FPUS2</v>
          </cell>
          <cell r="G565">
            <v>2339280</v>
          </cell>
        </row>
        <row r="566">
          <cell r="B566" t="str">
            <v>FPUS2</v>
          </cell>
          <cell r="G566">
            <v>4294984.352</v>
          </cell>
        </row>
        <row r="567">
          <cell r="B567" t="str">
            <v>FPUS2</v>
          </cell>
          <cell r="G567">
            <v>1859020.7999999998</v>
          </cell>
        </row>
        <row r="568">
          <cell r="B568" t="str">
            <v>FPUS2</v>
          </cell>
          <cell r="G568">
            <v>2235889.6</v>
          </cell>
        </row>
        <row r="569">
          <cell r="B569" t="str">
            <v>FPUS2</v>
          </cell>
          <cell r="G569">
            <v>1966059.2</v>
          </cell>
        </row>
        <row r="570">
          <cell r="B570" t="str">
            <v>FPUS2</v>
          </cell>
          <cell r="G570">
            <v>2106720</v>
          </cell>
        </row>
        <row r="571">
          <cell r="B571" t="str">
            <v>FPUS2</v>
          </cell>
          <cell r="G571">
            <v>2004015</v>
          </cell>
        </row>
        <row r="572">
          <cell r="B572" t="str">
            <v>FPUS2</v>
          </cell>
          <cell r="G572">
            <v>2321287.5</v>
          </cell>
        </row>
        <row r="573">
          <cell r="B573" t="str">
            <v>FPUS2</v>
          </cell>
          <cell r="G573">
            <v>2196036.5625</v>
          </cell>
        </row>
        <row r="574">
          <cell r="B574" t="str">
            <v>FPUS2</v>
          </cell>
          <cell r="G574">
            <v>2097741.2399999998</v>
          </cell>
        </row>
        <row r="575">
          <cell r="B575" t="str">
            <v>FPUS2</v>
          </cell>
          <cell r="G575">
            <v>2875468.75</v>
          </cell>
        </row>
        <row r="576">
          <cell r="B576" t="str">
            <v>FPUS2</v>
          </cell>
          <cell r="G576">
            <v>2040931.2</v>
          </cell>
        </row>
        <row r="577">
          <cell r="B577" t="str">
            <v>FPUS2</v>
          </cell>
          <cell r="G577">
            <v>2381604.6869999999</v>
          </cell>
        </row>
        <row r="578">
          <cell r="B578" t="str">
            <v>FPUS2</v>
          </cell>
          <cell r="G578">
            <v>4162510.5599999996</v>
          </cell>
        </row>
        <row r="579">
          <cell r="B579" t="str">
            <v>FPUS2</v>
          </cell>
          <cell r="G579">
            <v>4197960</v>
          </cell>
        </row>
        <row r="580">
          <cell r="B580" t="str">
            <v>FPUS2</v>
          </cell>
          <cell r="G580">
            <v>4750691.3999999994</v>
          </cell>
        </row>
        <row r="581">
          <cell r="B581" t="str">
            <v>FPUS2</v>
          </cell>
          <cell r="G581">
            <v>4224343.1619999995</v>
          </cell>
        </row>
        <row r="582">
          <cell r="B582" t="str">
            <v>FPUS2</v>
          </cell>
          <cell r="G582">
            <v>1933685.6240000001</v>
          </cell>
        </row>
        <row r="583">
          <cell r="B583" t="str">
            <v>FPUS2</v>
          </cell>
          <cell r="G583">
            <v>2450038.5</v>
          </cell>
        </row>
        <row r="584">
          <cell r="B584" t="str">
            <v>FPUS2</v>
          </cell>
          <cell r="G584">
            <v>1856082.6375000002</v>
          </cell>
        </row>
        <row r="585">
          <cell r="B585" t="str">
            <v>FPUS2</v>
          </cell>
          <cell r="G585">
            <v>1818203.4000000001</v>
          </cell>
        </row>
        <row r="586">
          <cell r="B586" t="str">
            <v>FPUS2</v>
          </cell>
          <cell r="G586">
            <v>1956107.1348000001</v>
          </cell>
        </row>
        <row r="587">
          <cell r="B587" t="str">
            <v>FPUS2</v>
          </cell>
          <cell r="G587">
            <v>5690626.9875000007</v>
          </cell>
        </row>
        <row r="588">
          <cell r="B588" t="str">
            <v>FPUS2</v>
          </cell>
          <cell r="G588">
            <v>2542646.568</v>
          </cell>
        </row>
        <row r="589">
          <cell r="B589" t="str">
            <v>FPUS2</v>
          </cell>
          <cell r="G589">
            <v>2449117.44</v>
          </cell>
        </row>
        <row r="590">
          <cell r="B590" t="str">
            <v>FPUS2</v>
          </cell>
          <cell r="G590">
            <v>4055313.6</v>
          </cell>
        </row>
        <row r="591">
          <cell r="B591" t="str">
            <v>FPUS2</v>
          </cell>
          <cell r="G591">
            <v>3845556</v>
          </cell>
        </row>
        <row r="592">
          <cell r="B592" t="str">
            <v>FPUS2</v>
          </cell>
          <cell r="G592">
            <v>2204596.6</v>
          </cell>
        </row>
        <row r="593">
          <cell r="B593" t="str">
            <v>FPUS2</v>
          </cell>
          <cell r="G593">
            <v>2642331.0375000001</v>
          </cell>
        </row>
        <row r="594">
          <cell r="B594" t="str">
            <v>FPUS2</v>
          </cell>
          <cell r="G594">
            <v>7065644</v>
          </cell>
        </row>
        <row r="595">
          <cell r="B595" t="str">
            <v>FPUS2</v>
          </cell>
          <cell r="G595">
            <v>5790947.9040000001</v>
          </cell>
        </row>
        <row r="596">
          <cell r="B596" t="str">
            <v>FPUS2</v>
          </cell>
          <cell r="G596">
            <v>6838860</v>
          </cell>
        </row>
        <row r="597">
          <cell r="B597" t="str">
            <v>FPUS2</v>
          </cell>
          <cell r="G597">
            <v>2324395.5</v>
          </cell>
        </row>
        <row r="598">
          <cell r="B598" t="str">
            <v>FPUS2</v>
          </cell>
          <cell r="G598">
            <v>2701324.5</v>
          </cell>
        </row>
        <row r="599">
          <cell r="B599" t="str">
            <v>FPUS2</v>
          </cell>
          <cell r="G599">
            <v>1546836.3372</v>
          </cell>
        </row>
        <row r="600">
          <cell r="B600" t="str">
            <v>FPUS2</v>
          </cell>
          <cell r="G600">
            <v>2127620.6688000001</v>
          </cell>
        </row>
        <row r="601">
          <cell r="B601" t="str">
            <v>FPUS2</v>
          </cell>
          <cell r="G601">
            <v>3754447.1713</v>
          </cell>
        </row>
        <row r="602">
          <cell r="B602" t="str">
            <v>FPUS2</v>
          </cell>
          <cell r="G602">
            <v>6803615.3472000007</v>
          </cell>
        </row>
        <row r="603">
          <cell r="B603" t="str">
            <v>FPUS2</v>
          </cell>
          <cell r="G603">
            <v>2458637.7200000002</v>
          </cell>
        </row>
        <row r="604">
          <cell r="B604" t="str">
            <v>FPUS2</v>
          </cell>
          <cell r="G604">
            <v>2458637.7200000002</v>
          </cell>
        </row>
        <row r="605">
          <cell r="B605" t="str">
            <v>FPUS2</v>
          </cell>
          <cell r="G605">
            <v>2458637.7200000002</v>
          </cell>
        </row>
        <row r="606">
          <cell r="B606" t="str">
            <v>FPUS2</v>
          </cell>
          <cell r="G606">
            <v>2558990.2800000003</v>
          </cell>
        </row>
        <row r="607">
          <cell r="B607" t="str">
            <v>FPUS2</v>
          </cell>
          <cell r="G607">
            <v>2558990.2800000003</v>
          </cell>
        </row>
        <row r="608">
          <cell r="B608" t="str">
            <v>FPUS2</v>
          </cell>
          <cell r="G608">
            <v>2408461.44</v>
          </cell>
        </row>
        <row r="609">
          <cell r="B609" t="str">
            <v>FPUS2</v>
          </cell>
          <cell r="G609">
            <v>2960400.52</v>
          </cell>
        </row>
        <row r="610">
          <cell r="B610" t="str">
            <v>FPUS2</v>
          </cell>
          <cell r="G610">
            <v>7445790</v>
          </cell>
        </row>
        <row r="611">
          <cell r="B611" t="str">
            <v>FPUS2</v>
          </cell>
          <cell r="G611">
            <v>2200542</v>
          </cell>
        </row>
        <row r="612">
          <cell r="B612" t="str">
            <v>FPUS2</v>
          </cell>
          <cell r="G612">
            <v>5895375</v>
          </cell>
        </row>
        <row r="613">
          <cell r="B613" t="str">
            <v>FPUS2</v>
          </cell>
          <cell r="G613">
            <v>2469607.0559999999</v>
          </cell>
        </row>
        <row r="614">
          <cell r="B614" t="str">
            <v>FPUS2</v>
          </cell>
          <cell r="G614">
            <v>2444715</v>
          </cell>
        </row>
        <row r="615">
          <cell r="B615" t="str">
            <v>FPUS2</v>
          </cell>
          <cell r="G615">
            <v>7403825</v>
          </cell>
        </row>
        <row r="616">
          <cell r="B616" t="str">
            <v>FPUS2</v>
          </cell>
          <cell r="G616">
            <v>3042768.75</v>
          </cell>
        </row>
        <row r="617">
          <cell r="B617" t="str">
            <v>FPUS2</v>
          </cell>
          <cell r="G617">
            <v>1907668.125</v>
          </cell>
        </row>
        <row r="618">
          <cell r="B618" t="str">
            <v>FPUS2</v>
          </cell>
          <cell r="G618">
            <v>2572237.5</v>
          </cell>
        </row>
        <row r="619">
          <cell r="B619" t="str">
            <v>FPUS2</v>
          </cell>
          <cell r="G619">
            <v>6834300</v>
          </cell>
        </row>
        <row r="620">
          <cell r="B620" t="str">
            <v>FPUS2</v>
          </cell>
          <cell r="G620">
            <v>6811884.4319999991</v>
          </cell>
        </row>
        <row r="621">
          <cell r="B621" t="str">
            <v>FPUS2</v>
          </cell>
          <cell r="G621">
            <v>7402590</v>
          </cell>
        </row>
        <row r="622">
          <cell r="B622" t="str">
            <v>FPUS2</v>
          </cell>
          <cell r="G622">
            <v>2820431.25</v>
          </cell>
        </row>
        <row r="623">
          <cell r="B623" t="str">
            <v>FPUS2</v>
          </cell>
          <cell r="G623">
            <v>2820431.25</v>
          </cell>
        </row>
        <row r="624">
          <cell r="B624" t="str">
            <v>FPUS2</v>
          </cell>
          <cell r="G624">
            <v>2813947.5</v>
          </cell>
        </row>
        <row r="625">
          <cell r="B625" t="str">
            <v>FPUS2</v>
          </cell>
          <cell r="G625">
            <v>2813947.5</v>
          </cell>
        </row>
        <row r="626">
          <cell r="B626" t="str">
            <v>FPUS2</v>
          </cell>
          <cell r="G626">
            <v>2366100</v>
          </cell>
        </row>
        <row r="627">
          <cell r="B627" t="str">
            <v>FPUS2</v>
          </cell>
          <cell r="G627">
            <v>2283645</v>
          </cell>
        </row>
        <row r="628">
          <cell r="B628" t="str">
            <v>FPUS2</v>
          </cell>
          <cell r="G628">
            <v>1283094.8025</v>
          </cell>
        </row>
        <row r="629">
          <cell r="B629" t="str">
            <v>FPUS2</v>
          </cell>
          <cell r="G629">
            <v>1553110.8075000001</v>
          </cell>
        </row>
        <row r="630">
          <cell r="B630" t="str">
            <v>FPUS2</v>
          </cell>
          <cell r="G630">
            <v>6464880</v>
          </cell>
        </row>
        <row r="631">
          <cell r="B631" t="str">
            <v>FPUS2</v>
          </cell>
          <cell r="G631">
            <v>2111162.625</v>
          </cell>
        </row>
        <row r="632">
          <cell r="B632" t="str">
            <v>FPUS2</v>
          </cell>
          <cell r="G632">
            <v>2111162.625</v>
          </cell>
        </row>
        <row r="633">
          <cell r="B633" t="str">
            <v>FPUS2</v>
          </cell>
          <cell r="G633">
            <v>3340314.9360000002</v>
          </cell>
        </row>
        <row r="634">
          <cell r="B634" t="str">
            <v>FPUS2</v>
          </cell>
          <cell r="G634">
            <v>2890015.92</v>
          </cell>
        </row>
        <row r="635">
          <cell r="B635" t="str">
            <v>FPUS2</v>
          </cell>
          <cell r="G635">
            <v>2910389.625</v>
          </cell>
        </row>
        <row r="636">
          <cell r="B636" t="str">
            <v>FPUS2</v>
          </cell>
          <cell r="G636">
            <v>2910389.625</v>
          </cell>
        </row>
        <row r="637">
          <cell r="B637" t="str">
            <v>FPUS2</v>
          </cell>
          <cell r="G637">
            <v>1888258.125</v>
          </cell>
        </row>
        <row r="638">
          <cell r="B638" t="str">
            <v>FPUS2</v>
          </cell>
          <cell r="G638">
            <v>2373649.2000000002</v>
          </cell>
        </row>
        <row r="639">
          <cell r="B639" t="str">
            <v>FPUS2</v>
          </cell>
          <cell r="G639">
            <v>2373649.2000000002</v>
          </cell>
        </row>
        <row r="640">
          <cell r="B640" t="str">
            <v>FPUS2</v>
          </cell>
          <cell r="G640">
            <v>1308701.6000000001</v>
          </cell>
        </row>
        <row r="641">
          <cell r="B641" t="str">
            <v>FPUS2</v>
          </cell>
          <cell r="G641">
            <v>1047890.15</v>
          </cell>
        </row>
        <row r="642">
          <cell r="B642" t="str">
            <v>FPUS2</v>
          </cell>
          <cell r="G642">
            <v>7391475</v>
          </cell>
        </row>
        <row r="643">
          <cell r="B643" t="str">
            <v>FPUS2</v>
          </cell>
          <cell r="G643">
            <v>4847850</v>
          </cell>
        </row>
        <row r="644">
          <cell r="B644" t="str">
            <v>FPUS2</v>
          </cell>
          <cell r="G644">
            <v>1823705.52</v>
          </cell>
        </row>
        <row r="645">
          <cell r="B645" t="str">
            <v>FPUS2</v>
          </cell>
          <cell r="G645">
            <v>2039859</v>
          </cell>
        </row>
        <row r="646">
          <cell r="B646" t="str">
            <v>FPUS2</v>
          </cell>
          <cell r="G646">
            <v>1815892.0250000001</v>
          </cell>
        </row>
        <row r="647">
          <cell r="B647" t="str">
            <v>FPUS2</v>
          </cell>
          <cell r="G647">
            <v>2369188.8675000002</v>
          </cell>
        </row>
        <row r="648">
          <cell r="B648" t="str">
            <v>FPUS2</v>
          </cell>
          <cell r="G648">
            <v>2770629.54</v>
          </cell>
        </row>
        <row r="649">
          <cell r="B649" t="str">
            <v>FPUS2</v>
          </cell>
          <cell r="G649">
            <v>2308127.2987500001</v>
          </cell>
        </row>
        <row r="650">
          <cell r="B650" t="str">
            <v>FPUS2</v>
          </cell>
          <cell r="G650">
            <v>2308127.2987500001</v>
          </cell>
        </row>
        <row r="651">
          <cell r="B651" t="str">
            <v>FPUS2</v>
          </cell>
          <cell r="G651">
            <v>3235955.1839999999</v>
          </cell>
        </row>
        <row r="652">
          <cell r="B652" t="str">
            <v>FPUS2</v>
          </cell>
          <cell r="G652">
            <v>3099428.1779999998</v>
          </cell>
        </row>
        <row r="653">
          <cell r="B653" t="str">
            <v>FPUS2</v>
          </cell>
          <cell r="G653">
            <v>2821820.625</v>
          </cell>
        </row>
        <row r="654">
          <cell r="B654" t="str">
            <v>FPUS2</v>
          </cell>
          <cell r="G654">
            <v>2156465.0249999999</v>
          </cell>
        </row>
        <row r="655">
          <cell r="B655" t="str">
            <v>FPUS2</v>
          </cell>
          <cell r="G655">
            <v>1283513.9000000001</v>
          </cell>
        </row>
        <row r="656">
          <cell r="B656" t="str">
            <v>FPUS2</v>
          </cell>
          <cell r="G656">
            <v>1114714.3500000001</v>
          </cell>
        </row>
        <row r="657">
          <cell r="B657" t="str">
            <v>FPUS2</v>
          </cell>
          <cell r="G657">
            <v>3840408</v>
          </cell>
        </row>
        <row r="658">
          <cell r="B658" t="str">
            <v>FPUS2</v>
          </cell>
          <cell r="G658">
            <v>2094768</v>
          </cell>
        </row>
        <row r="659">
          <cell r="B659" t="str">
            <v>FPUS2</v>
          </cell>
          <cell r="G659">
            <v>2081384.76</v>
          </cell>
        </row>
        <row r="660">
          <cell r="B660" t="str">
            <v>FPUS2</v>
          </cell>
          <cell r="G660">
            <v>2704835.25</v>
          </cell>
        </row>
        <row r="661">
          <cell r="B661" t="str">
            <v>FPUS2</v>
          </cell>
          <cell r="G661">
            <v>42833000</v>
          </cell>
        </row>
        <row r="662">
          <cell r="B662" t="str">
            <v>FPUS2</v>
          </cell>
          <cell r="G662">
            <v>6170000</v>
          </cell>
        </row>
        <row r="663">
          <cell r="B663" t="str">
            <v>FPUS2</v>
          </cell>
          <cell r="G663">
            <v>10792250</v>
          </cell>
        </row>
        <row r="664">
          <cell r="B664" t="str">
            <v>FPUS2</v>
          </cell>
          <cell r="G664">
            <v>3068000</v>
          </cell>
        </row>
        <row r="665">
          <cell r="B665" t="str">
            <v>FPUS2</v>
          </cell>
          <cell r="G665">
            <v>62010000</v>
          </cell>
        </row>
        <row r="666">
          <cell r="B666" t="str">
            <v>FPUS2</v>
          </cell>
          <cell r="G666">
            <v>9277500</v>
          </cell>
        </row>
        <row r="667">
          <cell r="B667" t="str">
            <v>FPUS2</v>
          </cell>
          <cell r="G667">
            <v>62150000</v>
          </cell>
        </row>
        <row r="668">
          <cell r="B668" t="str">
            <v>FPUS2</v>
          </cell>
          <cell r="G668">
            <v>46237500</v>
          </cell>
        </row>
        <row r="669">
          <cell r="B669" t="str">
            <v>FPUS2</v>
          </cell>
          <cell r="G669">
            <v>30750000</v>
          </cell>
        </row>
        <row r="670">
          <cell r="B670" t="str">
            <v>FPUS2</v>
          </cell>
          <cell r="G670">
            <v>6163000</v>
          </cell>
        </row>
        <row r="671">
          <cell r="B671" t="str">
            <v>FPUS2</v>
          </cell>
          <cell r="G671">
            <v>61620000</v>
          </cell>
        </row>
        <row r="672">
          <cell r="B672" t="str">
            <v>FPUS2</v>
          </cell>
          <cell r="G672">
            <v>12258000</v>
          </cell>
        </row>
        <row r="673">
          <cell r="B673" t="str">
            <v>FPUS2</v>
          </cell>
          <cell r="G673">
            <v>6095000</v>
          </cell>
        </row>
        <row r="674">
          <cell r="B674" t="str">
            <v>FPUS2</v>
          </cell>
          <cell r="G674">
            <v>40326000</v>
          </cell>
        </row>
        <row r="675">
          <cell r="B675" t="str">
            <v>FPUS2</v>
          </cell>
          <cell r="G675">
            <v>4611750</v>
          </cell>
        </row>
        <row r="676">
          <cell r="B676" t="str">
            <v>FPUS2</v>
          </cell>
          <cell r="G676">
            <v>12396000</v>
          </cell>
        </row>
        <row r="677">
          <cell r="B677" t="str">
            <v>FPUS2</v>
          </cell>
          <cell r="G677">
            <v>61600000</v>
          </cell>
        </row>
        <row r="678">
          <cell r="B678" t="str">
            <v>FPUS2</v>
          </cell>
          <cell r="G678">
            <v>4614750</v>
          </cell>
        </row>
        <row r="679">
          <cell r="B679" t="str">
            <v>FPUS2</v>
          </cell>
          <cell r="G679">
            <v>27895500</v>
          </cell>
        </row>
        <row r="680">
          <cell r="B680" t="str">
            <v>FPUS2</v>
          </cell>
          <cell r="G680">
            <v>18459000</v>
          </cell>
        </row>
        <row r="681">
          <cell r="B681" t="str">
            <v>FPUS2</v>
          </cell>
          <cell r="G681">
            <v>19042543.503983997</v>
          </cell>
        </row>
        <row r="682">
          <cell r="B682" t="str">
            <v>FPUS2</v>
          </cell>
          <cell r="G682">
            <v>334923.4056</v>
          </cell>
        </row>
        <row r="683">
          <cell r="B683" t="str">
            <v>FPUS2</v>
          </cell>
          <cell r="G683">
            <v>3049500</v>
          </cell>
        </row>
        <row r="684">
          <cell r="B684" t="str">
            <v>FPUS2</v>
          </cell>
          <cell r="G684">
            <v>6121000</v>
          </cell>
        </row>
        <row r="685">
          <cell r="B685" t="str">
            <v>FPUS2</v>
          </cell>
          <cell r="G685">
            <v>6138000</v>
          </cell>
        </row>
        <row r="686">
          <cell r="B686" t="str">
            <v>FPUS2</v>
          </cell>
          <cell r="G686">
            <v>6157000</v>
          </cell>
        </row>
        <row r="687">
          <cell r="B687" t="str">
            <v>FPUS2</v>
          </cell>
          <cell r="G687">
            <v>18360000</v>
          </cell>
        </row>
        <row r="688">
          <cell r="B688" t="str">
            <v>FPUS2</v>
          </cell>
          <cell r="G688">
            <v>30695000</v>
          </cell>
        </row>
        <row r="689">
          <cell r="B689" t="str">
            <v>FPUS2</v>
          </cell>
          <cell r="G689">
            <v>12374000</v>
          </cell>
        </row>
        <row r="690">
          <cell r="B690" t="str">
            <v>FPUS2</v>
          </cell>
          <cell r="G690">
            <v>6167000</v>
          </cell>
        </row>
        <row r="691">
          <cell r="B691" t="str">
            <v>FPUS2</v>
          </cell>
          <cell r="G691">
            <v>18396000</v>
          </cell>
        </row>
        <row r="692">
          <cell r="B692" t="str">
            <v>FPUS2</v>
          </cell>
          <cell r="G692">
            <v>46267500</v>
          </cell>
        </row>
        <row r="693">
          <cell r="B693" t="str">
            <v>FPUS2</v>
          </cell>
          <cell r="G693">
            <v>24748000</v>
          </cell>
        </row>
        <row r="694">
          <cell r="B694" t="str">
            <v>FPUS2</v>
          </cell>
          <cell r="G694">
            <v>61860000</v>
          </cell>
        </row>
        <row r="695">
          <cell r="B695" t="str">
            <v>FPUS2</v>
          </cell>
          <cell r="G695">
            <v>10864000</v>
          </cell>
        </row>
        <row r="696">
          <cell r="B696" t="str">
            <v>FPUS2</v>
          </cell>
          <cell r="G696">
            <v>6208000</v>
          </cell>
        </row>
        <row r="697">
          <cell r="B697" t="str">
            <v>FPUS2</v>
          </cell>
          <cell r="G697">
            <v>10885000</v>
          </cell>
        </row>
        <row r="698">
          <cell r="B698" t="str">
            <v>FPUS2</v>
          </cell>
          <cell r="G698">
            <v>4650750</v>
          </cell>
        </row>
        <row r="699">
          <cell r="B699" t="str">
            <v>FPUS2</v>
          </cell>
          <cell r="G699">
            <v>6107000</v>
          </cell>
        </row>
        <row r="700">
          <cell r="B700" t="str">
            <v>FPUS2</v>
          </cell>
          <cell r="G700">
            <v>30865000</v>
          </cell>
        </row>
        <row r="701">
          <cell r="B701" t="str">
            <v>FPUS2</v>
          </cell>
          <cell r="G701">
            <v>30795000</v>
          </cell>
        </row>
        <row r="702">
          <cell r="B702" t="str">
            <v>FPUS2</v>
          </cell>
          <cell r="G702">
            <v>43309000</v>
          </cell>
        </row>
        <row r="703">
          <cell r="B703" t="str">
            <v>FPUS2</v>
          </cell>
          <cell r="G703">
            <v>10813250</v>
          </cell>
        </row>
        <row r="704">
          <cell r="B704" t="str">
            <v>FPUS2</v>
          </cell>
          <cell r="G704">
            <v>62020000</v>
          </cell>
        </row>
        <row r="705">
          <cell r="B705" t="str">
            <v>FPUS2</v>
          </cell>
          <cell r="G705">
            <v>3051500</v>
          </cell>
        </row>
        <row r="706">
          <cell r="B706" t="str">
            <v>FPUS2</v>
          </cell>
          <cell r="G706">
            <v>3052000</v>
          </cell>
        </row>
        <row r="707">
          <cell r="B707" t="str">
            <v>FPUS2</v>
          </cell>
          <cell r="G707">
            <v>3056500</v>
          </cell>
        </row>
        <row r="708">
          <cell r="B708" t="str">
            <v>FPUS2</v>
          </cell>
          <cell r="G708">
            <v>3060000</v>
          </cell>
        </row>
        <row r="709">
          <cell r="B709" t="str">
            <v>FPUS2</v>
          </cell>
          <cell r="G709">
            <v>3060500</v>
          </cell>
        </row>
        <row r="710">
          <cell r="B710" t="str">
            <v>FPUS2</v>
          </cell>
          <cell r="G710">
            <v>3061000</v>
          </cell>
        </row>
        <row r="711">
          <cell r="B711" t="str">
            <v>FPUS2</v>
          </cell>
          <cell r="G711">
            <v>3072000</v>
          </cell>
        </row>
        <row r="712">
          <cell r="B712" t="str">
            <v>FPUS2</v>
          </cell>
          <cell r="G712">
            <v>3072500</v>
          </cell>
        </row>
        <row r="713">
          <cell r="B713" t="str">
            <v>FPUS2</v>
          </cell>
          <cell r="G713">
            <v>3073000</v>
          </cell>
        </row>
        <row r="714">
          <cell r="B714" t="str">
            <v>FPUS2</v>
          </cell>
          <cell r="G714">
            <v>12256000</v>
          </cell>
        </row>
        <row r="715">
          <cell r="B715" t="str">
            <v>FPUS2</v>
          </cell>
          <cell r="G715">
            <v>71185000</v>
          </cell>
        </row>
        <row r="716">
          <cell r="B716" t="str">
            <v>FPUS2</v>
          </cell>
          <cell r="G716">
            <v>71219500</v>
          </cell>
        </row>
        <row r="717">
          <cell r="B717" t="str">
            <v>FPUS2</v>
          </cell>
          <cell r="G717">
            <v>3265978.3075000001</v>
          </cell>
        </row>
        <row r="718">
          <cell r="B718" t="str">
            <v>FPUS2</v>
          </cell>
          <cell r="G718">
            <v>3593125.8000000003</v>
          </cell>
        </row>
        <row r="719">
          <cell r="B719" t="str">
            <v>FPUS2</v>
          </cell>
          <cell r="G719">
            <v>19058703.663999997</v>
          </cell>
        </row>
        <row r="720">
          <cell r="B720" t="str">
            <v>FPUS2</v>
          </cell>
          <cell r="G720">
            <v>30895000</v>
          </cell>
        </row>
        <row r="721">
          <cell r="B721" t="str">
            <v>FPUS2</v>
          </cell>
          <cell r="G721">
            <v>6186000</v>
          </cell>
        </row>
        <row r="722">
          <cell r="B722" t="str">
            <v>FPUS2</v>
          </cell>
          <cell r="G722">
            <v>6124000</v>
          </cell>
        </row>
        <row r="723">
          <cell r="B723" t="str">
            <v>FPUS2</v>
          </cell>
          <cell r="G723">
            <v>30795000</v>
          </cell>
        </row>
        <row r="724">
          <cell r="B724" t="str">
            <v>FPUS2</v>
          </cell>
          <cell r="G724">
            <v>10820250</v>
          </cell>
        </row>
        <row r="725">
          <cell r="B725" t="str">
            <v>FPUS2</v>
          </cell>
          <cell r="G725">
            <v>10827250</v>
          </cell>
        </row>
        <row r="726">
          <cell r="B726" t="str">
            <v>FPUS2</v>
          </cell>
          <cell r="G726">
            <v>6187000</v>
          </cell>
        </row>
        <row r="727">
          <cell r="B727" t="str">
            <v>FPUS2</v>
          </cell>
          <cell r="G727">
            <v>6187000</v>
          </cell>
        </row>
        <row r="728">
          <cell r="B728" t="str">
            <v>FPUS2</v>
          </cell>
          <cell r="G728">
            <v>3066500</v>
          </cell>
        </row>
        <row r="729">
          <cell r="B729" t="str">
            <v>FPUS2</v>
          </cell>
          <cell r="G729">
            <v>12374000</v>
          </cell>
        </row>
        <row r="730">
          <cell r="B730" t="str">
            <v>FPUS2</v>
          </cell>
          <cell r="G730">
            <v>6105000</v>
          </cell>
        </row>
        <row r="731">
          <cell r="B731" t="str">
            <v>FPUS2</v>
          </cell>
          <cell r="G731">
            <v>30985000</v>
          </cell>
        </row>
        <row r="732">
          <cell r="B732" t="str">
            <v>FPUS2</v>
          </cell>
          <cell r="G732">
            <v>12374000</v>
          </cell>
        </row>
        <row r="733">
          <cell r="B733" t="str">
            <v>FPUS2</v>
          </cell>
          <cell r="G733">
            <v>31075000</v>
          </cell>
        </row>
        <row r="734">
          <cell r="B734" t="str">
            <v>FPUS2</v>
          </cell>
          <cell r="G734">
            <v>85932000</v>
          </cell>
        </row>
        <row r="735">
          <cell r="B735" t="str">
            <v>FPUS2</v>
          </cell>
          <cell r="G735">
            <v>12298000</v>
          </cell>
        </row>
        <row r="736">
          <cell r="B736" t="str">
            <v>FPUS2</v>
          </cell>
          <cell r="G736">
            <v>10871000</v>
          </cell>
        </row>
        <row r="737">
          <cell r="B737" t="str">
            <v>FPUS2</v>
          </cell>
          <cell r="G737">
            <v>10804500</v>
          </cell>
        </row>
        <row r="738">
          <cell r="B738" t="str">
            <v>FPUS2</v>
          </cell>
          <cell r="G738">
            <v>10878000</v>
          </cell>
        </row>
        <row r="739">
          <cell r="B739" t="str">
            <v>FPUS2</v>
          </cell>
          <cell r="G739">
            <v>6208000</v>
          </cell>
        </row>
        <row r="740">
          <cell r="B740" t="str">
            <v>FPUS2</v>
          </cell>
          <cell r="G740">
            <v>4567500</v>
          </cell>
        </row>
        <row r="741">
          <cell r="B741" t="str">
            <v>FPUS2</v>
          </cell>
          <cell r="G741">
            <v>7642500</v>
          </cell>
        </row>
        <row r="742">
          <cell r="B742" t="str">
            <v>FPUS2</v>
          </cell>
          <cell r="G742">
            <v>4578000</v>
          </cell>
        </row>
        <row r="743">
          <cell r="B743" t="str">
            <v>FPUS2</v>
          </cell>
          <cell r="G743">
            <v>7688750</v>
          </cell>
        </row>
        <row r="744">
          <cell r="B744" t="str">
            <v>FPUS2</v>
          </cell>
          <cell r="G744">
            <v>7672500</v>
          </cell>
        </row>
        <row r="745">
          <cell r="B745" t="str">
            <v>FPUS2</v>
          </cell>
          <cell r="G745">
            <v>7655000</v>
          </cell>
        </row>
        <row r="746">
          <cell r="B746" t="str">
            <v>FPUS2</v>
          </cell>
          <cell r="G746">
            <v>12280000</v>
          </cell>
        </row>
        <row r="747">
          <cell r="B747" t="str">
            <v>FPUS2</v>
          </cell>
          <cell r="G747">
            <v>7665000</v>
          </cell>
        </row>
        <row r="748">
          <cell r="B748" t="str">
            <v>FPUS2</v>
          </cell>
          <cell r="G748">
            <v>7747500</v>
          </cell>
        </row>
        <row r="749">
          <cell r="B749" t="str">
            <v>FPUS2</v>
          </cell>
          <cell r="G749">
            <v>7736250</v>
          </cell>
        </row>
        <row r="750">
          <cell r="B750" t="str">
            <v>FPUS2</v>
          </cell>
          <cell r="G750">
            <v>7701250</v>
          </cell>
        </row>
        <row r="751">
          <cell r="B751" t="str">
            <v>FPUS2</v>
          </cell>
          <cell r="G751">
            <v>124000000</v>
          </cell>
        </row>
        <row r="752">
          <cell r="B752" t="str">
            <v>FPUS2</v>
          </cell>
          <cell r="G752">
            <v>123800000</v>
          </cell>
        </row>
        <row r="753">
          <cell r="B753" t="str">
            <v>FPUS2</v>
          </cell>
          <cell r="G753">
            <v>41060250</v>
          </cell>
        </row>
        <row r="754">
          <cell r="B754" t="str">
            <v>FPUS2</v>
          </cell>
          <cell r="G754">
            <v>21346500</v>
          </cell>
        </row>
        <row r="755">
          <cell r="B755" t="str">
            <v>FPUS2</v>
          </cell>
          <cell r="G755">
            <v>30665000</v>
          </cell>
        </row>
        <row r="756">
          <cell r="B756" t="str">
            <v>FPUS2</v>
          </cell>
          <cell r="G756">
            <v>6101000</v>
          </cell>
        </row>
        <row r="757">
          <cell r="B757" t="str">
            <v>FPUS2</v>
          </cell>
          <cell r="G757">
            <v>6111000</v>
          </cell>
        </row>
        <row r="758">
          <cell r="B758" t="str">
            <v>FPUS2</v>
          </cell>
          <cell r="G758">
            <v>6130000</v>
          </cell>
        </row>
        <row r="759">
          <cell r="B759" t="str">
            <v>FPUS2</v>
          </cell>
          <cell r="G759">
            <v>3766224</v>
          </cell>
        </row>
        <row r="760">
          <cell r="B760" t="str">
            <v>FPUS2</v>
          </cell>
          <cell r="G760">
            <v>19669188</v>
          </cell>
        </row>
        <row r="761">
          <cell r="B761" t="str">
            <v>FPUS2</v>
          </cell>
          <cell r="G761">
            <v>30685000</v>
          </cell>
        </row>
        <row r="762">
          <cell r="B762" t="str">
            <v>FPUS2</v>
          </cell>
          <cell r="G762">
            <v>61420000</v>
          </cell>
        </row>
        <row r="763">
          <cell r="B763" t="str">
            <v>FPUS2</v>
          </cell>
          <cell r="G763">
            <v>6180000</v>
          </cell>
        </row>
        <row r="764">
          <cell r="B764" t="str">
            <v>FPUS2</v>
          </cell>
          <cell r="G764">
            <v>7600041</v>
          </cell>
        </row>
        <row r="765">
          <cell r="B765" t="str">
            <v>FPUS2</v>
          </cell>
          <cell r="G765">
            <v>7396415</v>
          </cell>
        </row>
        <row r="766">
          <cell r="B766" t="str">
            <v>FPUS2</v>
          </cell>
          <cell r="G766">
            <v>2339610.1950000003</v>
          </cell>
        </row>
        <row r="767">
          <cell r="B767" t="str">
            <v>FPUS2</v>
          </cell>
          <cell r="G767">
            <v>2339610.1950000003</v>
          </cell>
        </row>
        <row r="768">
          <cell r="B768" t="str">
            <v>FPUS2</v>
          </cell>
          <cell r="G768">
            <v>2339610.1950000003</v>
          </cell>
        </row>
        <row r="769">
          <cell r="B769" t="str">
            <v>FPUS2</v>
          </cell>
          <cell r="G769">
            <v>1977505.4664999999</v>
          </cell>
        </row>
        <row r="770">
          <cell r="B770" t="str">
            <v>FPUS2</v>
          </cell>
          <cell r="G770">
            <v>5760562.5</v>
          </cell>
        </row>
        <row r="771">
          <cell r="B771" t="str">
            <v>FPUS2</v>
          </cell>
          <cell r="G771">
            <v>2301273.3744000001</v>
          </cell>
        </row>
        <row r="772">
          <cell r="B772" t="str">
            <v>FPUS2</v>
          </cell>
          <cell r="G772">
            <v>7390240</v>
          </cell>
        </row>
        <row r="773">
          <cell r="B773" t="str">
            <v>FPUS2</v>
          </cell>
          <cell r="G773">
            <v>2118994.02</v>
          </cell>
        </row>
        <row r="774">
          <cell r="B774" t="str">
            <v>FPUS2</v>
          </cell>
          <cell r="G774">
            <v>2354437.7999999998</v>
          </cell>
        </row>
        <row r="775">
          <cell r="B775" t="str">
            <v>FPUS2</v>
          </cell>
          <cell r="G775">
            <v>2354437.7999999998</v>
          </cell>
        </row>
        <row r="776">
          <cell r="B776" t="str">
            <v>FPUS2</v>
          </cell>
          <cell r="G776">
            <v>2126677.5</v>
          </cell>
        </row>
        <row r="777">
          <cell r="B777" t="str">
            <v>FPUS2</v>
          </cell>
          <cell r="G777">
            <v>2422217.0699999998</v>
          </cell>
        </row>
        <row r="778">
          <cell r="B778" t="str">
            <v>FPUS2</v>
          </cell>
          <cell r="G778">
            <v>2151374.4</v>
          </cell>
        </row>
        <row r="779">
          <cell r="B779" t="str">
            <v>FPUS2</v>
          </cell>
          <cell r="G779">
            <v>2832642.96</v>
          </cell>
        </row>
        <row r="780">
          <cell r="B780" t="str">
            <v>FPUS2</v>
          </cell>
          <cell r="G780">
            <v>2593223.284</v>
          </cell>
        </row>
        <row r="781">
          <cell r="B781" t="str">
            <v>FPUS2</v>
          </cell>
          <cell r="G781">
            <v>7592427</v>
          </cell>
        </row>
        <row r="782">
          <cell r="B782" t="str">
            <v>FPUS2</v>
          </cell>
          <cell r="G782">
            <v>2324896.3295</v>
          </cell>
        </row>
        <row r="783">
          <cell r="B783" t="str">
            <v>FPUS2</v>
          </cell>
          <cell r="G783">
            <v>2324896.3295</v>
          </cell>
        </row>
        <row r="784">
          <cell r="B784" t="str">
            <v>FPUS2</v>
          </cell>
          <cell r="G784">
            <v>2324896.3295</v>
          </cell>
        </row>
        <row r="785">
          <cell r="B785" t="str">
            <v>FPUS2</v>
          </cell>
          <cell r="G785">
            <v>2531927.7600000002</v>
          </cell>
        </row>
        <row r="786">
          <cell r="B786" t="str">
            <v>FPUS2</v>
          </cell>
          <cell r="G786">
            <v>2372877</v>
          </cell>
        </row>
        <row r="787">
          <cell r="B787" t="str">
            <v>FPUS2</v>
          </cell>
          <cell r="G787">
            <v>2945218.75</v>
          </cell>
        </row>
        <row r="788">
          <cell r="B788" t="str">
            <v>FPUS2</v>
          </cell>
          <cell r="G788">
            <v>2945218.75</v>
          </cell>
        </row>
        <row r="789">
          <cell r="B789" t="str">
            <v>FPUS2</v>
          </cell>
          <cell r="G789">
            <v>2506668.1209</v>
          </cell>
        </row>
        <row r="790">
          <cell r="B790" t="str">
            <v>FPUS2</v>
          </cell>
          <cell r="G790">
            <v>2063081.8791000003</v>
          </cell>
        </row>
        <row r="791">
          <cell r="B791" t="str">
            <v>FPUS2</v>
          </cell>
          <cell r="G791">
            <v>441180.12</v>
          </cell>
        </row>
        <row r="792">
          <cell r="B792" t="str">
            <v>FPUS2</v>
          </cell>
          <cell r="G792">
            <v>3257210.8800000004</v>
          </cell>
        </row>
        <row r="793">
          <cell r="B793" t="str">
            <v>FPUS2</v>
          </cell>
          <cell r="G793">
            <v>2377263.6030000001</v>
          </cell>
        </row>
        <row r="794">
          <cell r="B794" t="str">
            <v>FPUS2</v>
          </cell>
          <cell r="G794">
            <v>2392560.3000000003</v>
          </cell>
        </row>
        <row r="795">
          <cell r="B795" t="str">
            <v>FPUS2</v>
          </cell>
          <cell r="G795">
            <v>208777.20600000001</v>
          </cell>
        </row>
        <row r="796">
          <cell r="B796" t="str">
            <v>FPUS2</v>
          </cell>
          <cell r="G796">
            <v>2182439.6999999997</v>
          </cell>
        </row>
        <row r="797">
          <cell r="B797" t="str">
            <v>FPUS2</v>
          </cell>
          <cell r="G797">
            <v>2825062.5</v>
          </cell>
        </row>
        <row r="798">
          <cell r="B798" t="str">
            <v>FPUS2</v>
          </cell>
          <cell r="G798">
            <v>2124922.8000000003</v>
          </cell>
        </row>
        <row r="799">
          <cell r="B799" t="str">
            <v>FPUS2</v>
          </cell>
          <cell r="G799">
            <v>2587573.6199999996</v>
          </cell>
        </row>
        <row r="800">
          <cell r="B800" t="str">
            <v>FPUS2</v>
          </cell>
          <cell r="G800">
            <v>2587573.6199999996</v>
          </cell>
        </row>
        <row r="801">
          <cell r="B801" t="str">
            <v>FPUS1</v>
          </cell>
          <cell r="G801">
            <v>10509284.232799999</v>
          </cell>
        </row>
        <row r="802">
          <cell r="B802" t="str">
            <v>FPUS2</v>
          </cell>
          <cell r="G802">
            <v>5760562.5</v>
          </cell>
        </row>
        <row r="803">
          <cell r="B803" t="str">
            <v>FPUS2</v>
          </cell>
          <cell r="G803">
            <v>2806182.56</v>
          </cell>
        </row>
        <row r="804">
          <cell r="B804" t="str">
            <v>FPUS2</v>
          </cell>
          <cell r="G804">
            <v>2806187.3280000002</v>
          </cell>
        </row>
        <row r="805">
          <cell r="B805" t="str">
            <v>FPUS2</v>
          </cell>
          <cell r="G805">
            <v>2225613</v>
          </cell>
        </row>
        <row r="806">
          <cell r="B806" t="str">
            <v>FPUS2</v>
          </cell>
          <cell r="G806">
            <v>2190747</v>
          </cell>
        </row>
        <row r="807">
          <cell r="B807" t="str">
            <v>FPUS2</v>
          </cell>
          <cell r="G807">
            <v>2702115</v>
          </cell>
        </row>
        <row r="808">
          <cell r="B808" t="str">
            <v>FPUS2</v>
          </cell>
          <cell r="G808">
            <v>2539407</v>
          </cell>
        </row>
        <row r="809">
          <cell r="B809" t="str">
            <v>FPUS1</v>
          </cell>
          <cell r="G809">
            <v>1330001.0635000002</v>
          </cell>
        </row>
        <row r="810">
          <cell r="B810" t="str">
            <v>FPUS1</v>
          </cell>
          <cell r="G810">
            <v>720326.73200000008</v>
          </cell>
        </row>
        <row r="811">
          <cell r="B811" t="str">
            <v>FPUS1</v>
          </cell>
          <cell r="G811">
            <v>1630441.7890000001</v>
          </cell>
        </row>
        <row r="812">
          <cell r="B812" t="str">
            <v>FPUS2</v>
          </cell>
          <cell r="G812">
            <v>1103568.875</v>
          </cell>
        </row>
        <row r="813">
          <cell r="B813" t="str">
            <v>FPUS2</v>
          </cell>
          <cell r="G813">
            <v>1847820</v>
          </cell>
        </row>
        <row r="814">
          <cell r="B814" t="str">
            <v>FPUS2</v>
          </cell>
          <cell r="G814">
            <v>7385300</v>
          </cell>
        </row>
        <row r="815">
          <cell r="B815" t="str">
            <v>FPUS2</v>
          </cell>
          <cell r="G815">
            <v>2119402.5</v>
          </cell>
        </row>
        <row r="816">
          <cell r="B816" t="str">
            <v>FPUS2</v>
          </cell>
          <cell r="G816">
            <v>2360175.7725</v>
          </cell>
        </row>
        <row r="817">
          <cell r="B817" t="str">
            <v>FPUS2</v>
          </cell>
          <cell r="G817">
            <v>1864830.24</v>
          </cell>
        </row>
        <row r="818">
          <cell r="B818" t="str">
            <v>FPUS2</v>
          </cell>
          <cell r="G818">
            <v>2868969.6</v>
          </cell>
        </row>
        <row r="819">
          <cell r="B819" t="str">
            <v>FPUS2</v>
          </cell>
          <cell r="G819">
            <v>2127026.25</v>
          </cell>
        </row>
        <row r="820">
          <cell r="B820" t="str">
            <v>FPUS2</v>
          </cell>
          <cell r="G820">
            <v>72269.667499999996</v>
          </cell>
        </row>
        <row r="821">
          <cell r="B821" t="str">
            <v>FPUS2</v>
          </cell>
          <cell r="G821">
            <v>2475538.3574999999</v>
          </cell>
        </row>
        <row r="822">
          <cell r="B822" t="str">
            <v>FPUS2</v>
          </cell>
          <cell r="G822">
            <v>2196168.9750000001</v>
          </cell>
        </row>
        <row r="823">
          <cell r="B823" t="str">
            <v>FPUS2</v>
          </cell>
          <cell r="G823">
            <v>2351117.34</v>
          </cell>
        </row>
        <row r="824">
          <cell r="B824" t="str">
            <v>FPUS2</v>
          </cell>
          <cell r="G824">
            <v>2351117.34</v>
          </cell>
        </row>
        <row r="825">
          <cell r="B825" t="str">
            <v>FPUS2</v>
          </cell>
          <cell r="G825">
            <v>2747394</v>
          </cell>
        </row>
        <row r="826">
          <cell r="B826" t="str">
            <v>FPUS2</v>
          </cell>
          <cell r="G826">
            <v>2083672.5</v>
          </cell>
        </row>
        <row r="827">
          <cell r="B827" t="str">
            <v>FPUS2</v>
          </cell>
          <cell r="G827">
            <v>917580</v>
          </cell>
        </row>
        <row r="828">
          <cell r="B828" t="str">
            <v>FPUS2</v>
          </cell>
          <cell r="G828">
            <v>1920204</v>
          </cell>
        </row>
        <row r="829">
          <cell r="B829" t="str">
            <v>FPUS1</v>
          </cell>
          <cell r="G829">
            <v>1791616.77</v>
          </cell>
        </row>
        <row r="830">
          <cell r="B830" t="str">
            <v>FPUS1</v>
          </cell>
          <cell r="G830">
            <v>421142.87759999995</v>
          </cell>
        </row>
        <row r="831">
          <cell r="B831" t="str">
            <v>FPUS2</v>
          </cell>
          <cell r="G831">
            <v>2247768.0225</v>
          </cell>
        </row>
        <row r="832">
          <cell r="B832" t="str">
            <v>FPUS2</v>
          </cell>
          <cell r="G832">
            <v>3840275.25</v>
          </cell>
        </row>
        <row r="833">
          <cell r="B833" t="str">
            <v>FPUS2</v>
          </cell>
          <cell r="G833">
            <v>2324896.3295</v>
          </cell>
        </row>
        <row r="834">
          <cell r="B834" t="str">
            <v>FPUS2</v>
          </cell>
          <cell r="G834">
            <v>2130219</v>
          </cell>
        </row>
        <row r="835">
          <cell r="B835" t="str">
            <v>FPUS2</v>
          </cell>
          <cell r="G835">
            <v>436476.94500000001</v>
          </cell>
        </row>
        <row r="836">
          <cell r="B836" t="str">
            <v>FPUS2</v>
          </cell>
          <cell r="G836">
            <v>2421531</v>
          </cell>
        </row>
        <row r="837">
          <cell r="B837" t="str">
            <v>FPUS2</v>
          </cell>
          <cell r="G837">
            <v>2126664.54</v>
          </cell>
        </row>
        <row r="838">
          <cell r="B838" t="str">
            <v>FPUS2</v>
          </cell>
          <cell r="G838">
            <v>689989.44499999995</v>
          </cell>
        </row>
        <row r="839">
          <cell r="B839" t="str">
            <v>FPUS2</v>
          </cell>
          <cell r="G839">
            <v>1895004.21</v>
          </cell>
        </row>
        <row r="840">
          <cell r="B840" t="str">
            <v>FPUS2</v>
          </cell>
          <cell r="G840">
            <v>2674023.0075000003</v>
          </cell>
        </row>
        <row r="841">
          <cell r="B841" t="str">
            <v>FPUS2</v>
          </cell>
          <cell r="G841">
            <v>5506367.0363999996</v>
          </cell>
        </row>
        <row r="842">
          <cell r="B842" t="str">
            <v>FPUS2</v>
          </cell>
          <cell r="G842">
            <v>1928485.2250999999</v>
          </cell>
        </row>
        <row r="843">
          <cell r="B843" t="str">
            <v>FPUS2</v>
          </cell>
          <cell r="G843">
            <v>1928485.2250999999</v>
          </cell>
        </row>
        <row r="844">
          <cell r="B844" t="str">
            <v>FPUS2</v>
          </cell>
          <cell r="G844">
            <v>1928485.2250999999</v>
          </cell>
        </row>
        <row r="845">
          <cell r="B845" t="str">
            <v>FPUS2</v>
          </cell>
          <cell r="G845">
            <v>2385842.2398999999</v>
          </cell>
        </row>
        <row r="846">
          <cell r="B846" t="str">
            <v>FPUS2</v>
          </cell>
          <cell r="G846">
            <v>2385842.2398999999</v>
          </cell>
        </row>
        <row r="847">
          <cell r="B847" t="str">
            <v>FPUS2</v>
          </cell>
          <cell r="G847">
            <v>2555553</v>
          </cell>
        </row>
        <row r="848">
          <cell r="B848" t="str">
            <v>FPUS2</v>
          </cell>
          <cell r="G848">
            <v>1988695.8</v>
          </cell>
        </row>
        <row r="849">
          <cell r="B849" t="str">
            <v>FPUS2</v>
          </cell>
          <cell r="G849">
            <v>2372479.2000000002</v>
          </cell>
        </row>
        <row r="850">
          <cell r="B850" t="str">
            <v>FPUS2</v>
          </cell>
          <cell r="G850">
            <v>1000225.2386</v>
          </cell>
        </row>
        <row r="851">
          <cell r="B851" t="str">
            <v>FPUS2</v>
          </cell>
          <cell r="G851">
            <v>3909187.2694000001</v>
          </cell>
        </row>
        <row r="852">
          <cell r="B852" t="str">
            <v>FPUS2</v>
          </cell>
          <cell r="G852">
            <v>1432032.1358</v>
          </cell>
        </row>
        <row r="853">
          <cell r="B853" t="str">
            <v>FPUS2</v>
          </cell>
          <cell r="G853">
            <v>1278717.0928</v>
          </cell>
        </row>
        <row r="854">
          <cell r="B854" t="str">
            <v>FPUS2</v>
          </cell>
          <cell r="G854">
            <v>1097428.1376</v>
          </cell>
        </row>
        <row r="855">
          <cell r="B855" t="str">
            <v>FPUS2</v>
          </cell>
          <cell r="G855">
            <v>2241540.6</v>
          </cell>
        </row>
        <row r="856">
          <cell r="B856" t="str">
            <v>FPUS2</v>
          </cell>
          <cell r="G856">
            <v>2241540.6</v>
          </cell>
        </row>
        <row r="857">
          <cell r="B857" t="str">
            <v>FPUS2</v>
          </cell>
          <cell r="G857">
            <v>2241540.6</v>
          </cell>
        </row>
        <row r="858">
          <cell r="B858" t="str">
            <v>FPUS2</v>
          </cell>
          <cell r="G858">
            <v>2130461.2000000002</v>
          </cell>
        </row>
        <row r="859">
          <cell r="B859" t="str">
            <v>FPUS2</v>
          </cell>
          <cell r="G859">
            <v>3832686</v>
          </cell>
        </row>
        <row r="860">
          <cell r="B860" t="str">
            <v>FPUS2</v>
          </cell>
          <cell r="G860">
            <v>2446367.44</v>
          </cell>
        </row>
        <row r="861">
          <cell r="B861" t="str">
            <v>FPUS2</v>
          </cell>
          <cell r="G861">
            <v>2801702.4</v>
          </cell>
        </row>
        <row r="862">
          <cell r="B862" t="str">
            <v>FPUS2</v>
          </cell>
          <cell r="G862">
            <v>2312605.2096000002</v>
          </cell>
        </row>
        <row r="863">
          <cell r="B863" t="str">
            <v>FPUS2</v>
          </cell>
          <cell r="G863">
            <v>2129597.58</v>
          </cell>
        </row>
        <row r="864">
          <cell r="B864" t="str">
            <v>FPUS2</v>
          </cell>
          <cell r="G864">
            <v>4288320</v>
          </cell>
        </row>
        <row r="865">
          <cell r="B865" t="str">
            <v>FPUS2</v>
          </cell>
          <cell r="G865">
            <v>2365812.54</v>
          </cell>
        </row>
        <row r="866">
          <cell r="B866" t="str">
            <v>FPUS2</v>
          </cell>
          <cell r="G866">
            <v>2102468</v>
          </cell>
        </row>
        <row r="867">
          <cell r="B867" t="str">
            <v>FPUS2</v>
          </cell>
          <cell r="G867">
            <v>2102468</v>
          </cell>
        </row>
        <row r="868">
          <cell r="B868" t="str">
            <v>FPUS2</v>
          </cell>
          <cell r="G868">
            <v>2162028</v>
          </cell>
        </row>
        <row r="869">
          <cell r="B869" t="str">
            <v>FPUS2</v>
          </cell>
          <cell r="G869">
            <v>2162028</v>
          </cell>
        </row>
        <row r="870">
          <cell r="B870" t="str">
            <v>FPUS2</v>
          </cell>
          <cell r="G870">
            <v>2491662.8200000003</v>
          </cell>
        </row>
        <row r="871">
          <cell r="B871" t="str">
            <v>FPUS2</v>
          </cell>
          <cell r="G871">
            <v>4259195.16</v>
          </cell>
        </row>
        <row r="872">
          <cell r="B872" t="str">
            <v>FPUS1</v>
          </cell>
          <cell r="G872">
            <v>4956774.8549000006</v>
          </cell>
        </row>
        <row r="873">
          <cell r="B873" t="str">
            <v>FPUS1</v>
          </cell>
          <cell r="G873">
            <v>324810.06</v>
          </cell>
        </row>
        <row r="874">
          <cell r="B874" t="str">
            <v>FPUS2</v>
          </cell>
          <cell r="G874">
            <v>2726986.08</v>
          </cell>
        </row>
        <row r="875">
          <cell r="B875" t="str">
            <v>FPUS2</v>
          </cell>
          <cell r="G875">
            <v>2076154.0800000003</v>
          </cell>
        </row>
        <row r="876">
          <cell r="B876" t="str">
            <v>FPUS2</v>
          </cell>
          <cell r="G876">
            <v>2721088.5</v>
          </cell>
        </row>
        <row r="877">
          <cell r="B877" t="str">
            <v>FPUS2</v>
          </cell>
          <cell r="G877">
            <v>2532627.2790000001</v>
          </cell>
        </row>
        <row r="878">
          <cell r="B878" t="str">
            <v>FPUS2</v>
          </cell>
          <cell r="G878">
            <v>2306181.15</v>
          </cell>
        </row>
        <row r="879">
          <cell r="B879" t="str">
            <v>FPUS2</v>
          </cell>
          <cell r="G879">
            <v>2306181.15</v>
          </cell>
        </row>
        <row r="880">
          <cell r="B880" t="str">
            <v>FPUS2</v>
          </cell>
          <cell r="G880">
            <v>2306181.15</v>
          </cell>
        </row>
        <row r="881">
          <cell r="B881" t="str">
            <v>FPUS2</v>
          </cell>
          <cell r="G881">
            <v>2346712.41</v>
          </cell>
        </row>
        <row r="882">
          <cell r="B882" t="str">
            <v>FPUS2</v>
          </cell>
          <cell r="G882">
            <v>2346712.41</v>
          </cell>
        </row>
        <row r="883">
          <cell r="B883" t="str">
            <v>FPUS2</v>
          </cell>
          <cell r="G883">
            <v>2227170</v>
          </cell>
        </row>
        <row r="884">
          <cell r="B884" t="str">
            <v>FPUS2</v>
          </cell>
          <cell r="G884">
            <v>2070250</v>
          </cell>
        </row>
        <row r="885">
          <cell r="B885" t="str">
            <v>FPUS2</v>
          </cell>
          <cell r="G885">
            <v>1169198.8</v>
          </cell>
        </row>
        <row r="886">
          <cell r="B886" t="str">
            <v>FPUS2</v>
          </cell>
          <cell r="G886">
            <v>1950884.375</v>
          </cell>
        </row>
        <row r="887">
          <cell r="B887" t="str">
            <v>FPUS2</v>
          </cell>
          <cell r="G887">
            <v>1941725.52</v>
          </cell>
        </row>
        <row r="888">
          <cell r="B888" t="str">
            <v>FPUS2</v>
          </cell>
          <cell r="G888">
            <v>1063832.3999999999</v>
          </cell>
        </row>
        <row r="889">
          <cell r="B889" t="str">
            <v>FPUS1</v>
          </cell>
          <cell r="G889">
            <v>446498.24</v>
          </cell>
        </row>
        <row r="890">
          <cell r="B890" t="str">
            <v>FPUS1</v>
          </cell>
          <cell r="G890">
            <v>512869.60000000003</v>
          </cell>
        </row>
        <row r="891">
          <cell r="B891" t="str">
            <v>FPUS1</v>
          </cell>
          <cell r="G891">
            <v>645612.32000000007</v>
          </cell>
        </row>
        <row r="892">
          <cell r="B892" t="str">
            <v>FPUS2</v>
          </cell>
          <cell r="G892">
            <v>2071024.65</v>
          </cell>
        </row>
        <row r="893">
          <cell r="B893" t="str">
            <v>FPUS2</v>
          </cell>
          <cell r="G893">
            <v>2333404.6647000001</v>
          </cell>
        </row>
        <row r="894">
          <cell r="B894" t="str">
            <v>FPUS2</v>
          </cell>
          <cell r="G894">
            <v>2889600</v>
          </cell>
        </row>
        <row r="895">
          <cell r="B895" t="str">
            <v>FPUS1</v>
          </cell>
          <cell r="G895">
            <v>421664.6</v>
          </cell>
        </row>
        <row r="896">
          <cell r="B896" t="str">
            <v>FPUS1</v>
          </cell>
          <cell r="G896">
            <v>343071.60000000003</v>
          </cell>
        </row>
        <row r="897">
          <cell r="B897" t="str">
            <v>FPUS2</v>
          </cell>
          <cell r="G897">
            <v>724879.54</v>
          </cell>
        </row>
        <row r="898">
          <cell r="B898" t="str">
            <v>FPUS2</v>
          </cell>
          <cell r="G898">
            <v>2249438.125</v>
          </cell>
        </row>
        <row r="899">
          <cell r="B899" t="str">
            <v>FPUS2</v>
          </cell>
          <cell r="G899">
            <v>2955703.68</v>
          </cell>
        </row>
        <row r="900">
          <cell r="B900" t="str">
            <v>FPUS2</v>
          </cell>
          <cell r="G900">
            <v>1855857.4080000003</v>
          </cell>
        </row>
        <row r="901">
          <cell r="B901" t="str">
            <v>FPUS2</v>
          </cell>
          <cell r="G901">
            <v>5406694.1952</v>
          </cell>
        </row>
        <row r="902">
          <cell r="B902" t="str">
            <v>FPUS2</v>
          </cell>
          <cell r="G902">
            <v>10833903.4232</v>
          </cell>
        </row>
        <row r="903">
          <cell r="B903" t="str">
            <v>FPUS2</v>
          </cell>
          <cell r="G903">
            <v>8995912.5971000008</v>
          </cell>
        </row>
        <row r="904">
          <cell r="B904" t="str">
            <v>FPUS2</v>
          </cell>
          <cell r="G904">
            <v>8988425.5746999998</v>
          </cell>
        </row>
        <row r="905">
          <cell r="B905" t="str">
            <v>FPUS2</v>
          </cell>
          <cell r="G905">
            <v>12913758.139600001</v>
          </cell>
        </row>
        <row r="906">
          <cell r="B906" t="str">
            <v>FPUS2</v>
          </cell>
          <cell r="G906">
            <v>12852645.888</v>
          </cell>
        </row>
        <row r="907">
          <cell r="B907" t="str">
            <v>FSUS2</v>
          </cell>
          <cell r="G907">
            <v>1321614</v>
          </cell>
        </row>
        <row r="908">
          <cell r="B908" t="str">
            <v>FSUS2</v>
          </cell>
          <cell r="G908">
            <v>2865259.5729999999</v>
          </cell>
        </row>
        <row r="909">
          <cell r="B909" t="str">
            <v>FSUS2</v>
          </cell>
          <cell r="G909">
            <v>469709.23199999996</v>
          </cell>
        </row>
        <row r="910">
          <cell r="B910" t="str">
            <v>FSUS2</v>
          </cell>
          <cell r="G910">
            <v>2332223.2000000002</v>
          </cell>
        </row>
        <row r="911">
          <cell r="B911" t="str">
            <v>FSUS2</v>
          </cell>
          <cell r="G911">
            <v>1322470.8</v>
          </cell>
        </row>
        <row r="912">
          <cell r="B912" t="str">
            <v>FSUS2</v>
          </cell>
          <cell r="G912">
            <v>2889416.145</v>
          </cell>
        </row>
        <row r="913">
          <cell r="B913" t="str">
            <v>FSUS2</v>
          </cell>
          <cell r="G913">
            <v>1078293.3311999999</v>
          </cell>
        </row>
        <row r="914">
          <cell r="B914" t="str">
            <v>FPEU2</v>
          </cell>
          <cell r="G914">
            <v>4642650</v>
          </cell>
        </row>
        <row r="915">
          <cell r="B915" t="str">
            <v>FPEU2</v>
          </cell>
          <cell r="G915">
            <v>7224300</v>
          </cell>
        </row>
        <row r="916">
          <cell r="B916" t="str">
            <v>FPEU2</v>
          </cell>
          <cell r="G916">
            <v>5113600</v>
          </cell>
        </row>
        <row r="917">
          <cell r="B917" t="str">
            <v>FPEU2</v>
          </cell>
          <cell r="G917">
            <v>9922500</v>
          </cell>
        </row>
        <row r="918">
          <cell r="B918" t="str">
            <v>FPEU2</v>
          </cell>
          <cell r="G918">
            <v>2050603.0000000002</v>
          </cell>
        </row>
        <row r="919">
          <cell r="B919" t="str">
            <v>FSEU2</v>
          </cell>
          <cell r="G919">
            <v>114730000</v>
          </cell>
        </row>
        <row r="920">
          <cell r="B920" t="str">
            <v>FPUK2</v>
          </cell>
          <cell r="G920">
            <v>736741.04</v>
          </cell>
        </row>
        <row r="921">
          <cell r="B921" t="str">
            <v>FPUS2</v>
          </cell>
          <cell r="G921">
            <v>2328300</v>
          </cell>
        </row>
        <row r="922">
          <cell r="B922" t="str">
            <v>FPUS2</v>
          </cell>
          <cell r="G922">
            <v>1224875</v>
          </cell>
        </row>
        <row r="923">
          <cell r="B923" t="str">
            <v>FPUS2</v>
          </cell>
          <cell r="G923">
            <v>777411.7</v>
          </cell>
        </row>
        <row r="924">
          <cell r="B924" t="str">
            <v>FPUS2</v>
          </cell>
          <cell r="G924">
            <v>1196018</v>
          </cell>
        </row>
        <row r="925">
          <cell r="B925" t="str">
            <v>FPUS1</v>
          </cell>
          <cell r="G925">
            <v>2115400</v>
          </cell>
        </row>
        <row r="926">
          <cell r="B926" t="str">
            <v>FPUS1</v>
          </cell>
          <cell r="G926">
            <v>2024740</v>
          </cell>
        </row>
        <row r="927">
          <cell r="B927" t="str">
            <v>FPUS2</v>
          </cell>
          <cell r="G927">
            <v>8370824</v>
          </cell>
        </row>
        <row r="928">
          <cell r="B928" t="str">
            <v>FPUS2</v>
          </cell>
          <cell r="G928">
            <v>8991525</v>
          </cell>
        </row>
        <row r="929">
          <cell r="B929" t="str">
            <v>FSUS2</v>
          </cell>
          <cell r="G929">
            <v>38142300</v>
          </cell>
        </row>
        <row r="930">
          <cell r="B930" t="str">
            <v>FPUS2</v>
          </cell>
          <cell r="G930">
            <v>6109000</v>
          </cell>
        </row>
        <row r="931">
          <cell r="B931" t="str">
            <v>FPUS2</v>
          </cell>
          <cell r="G931">
            <v>12396000</v>
          </cell>
        </row>
        <row r="932">
          <cell r="B932" t="str">
            <v>FPUS2</v>
          </cell>
          <cell r="G932">
            <v>6182000</v>
          </cell>
        </row>
        <row r="933">
          <cell r="B933" t="str">
            <v>FPUS2</v>
          </cell>
          <cell r="G933">
            <v>12376000</v>
          </cell>
        </row>
        <row r="934">
          <cell r="B934" t="str">
            <v>FPUS2</v>
          </cell>
          <cell r="G934">
            <v>12410000</v>
          </cell>
        </row>
        <row r="935">
          <cell r="B935" t="str">
            <v>FPUS2</v>
          </cell>
          <cell r="G935">
            <v>6190000</v>
          </cell>
        </row>
        <row r="936">
          <cell r="B936" t="str">
            <v>FPUS2</v>
          </cell>
          <cell r="G936">
            <v>6119000</v>
          </cell>
        </row>
        <row r="937">
          <cell r="B937" t="str">
            <v>FPUS2</v>
          </cell>
          <cell r="G937">
            <v>6189000</v>
          </cell>
        </row>
        <row r="938">
          <cell r="B938" t="str">
            <v>FPUS2</v>
          </cell>
          <cell r="G938">
            <v>6186000</v>
          </cell>
        </row>
        <row r="939">
          <cell r="B939" t="str">
            <v>FPUS2</v>
          </cell>
          <cell r="G939">
            <v>6118000</v>
          </cell>
        </row>
        <row r="940">
          <cell r="B940" t="str">
            <v>FPUS2</v>
          </cell>
          <cell r="G940">
            <v>6103000</v>
          </cell>
        </row>
        <row r="941">
          <cell r="B941" t="str">
            <v>FPUS2</v>
          </cell>
          <cell r="G941">
            <v>6190000</v>
          </cell>
        </row>
        <row r="942">
          <cell r="B942" t="str">
            <v>FPUS2</v>
          </cell>
          <cell r="G942">
            <v>6147000</v>
          </cell>
        </row>
        <row r="943">
          <cell r="B943" t="str">
            <v>FPUS2</v>
          </cell>
          <cell r="G943">
            <v>6185000</v>
          </cell>
        </row>
        <row r="944">
          <cell r="B944" t="str">
            <v>FPUS2</v>
          </cell>
          <cell r="G944">
            <v>6128000</v>
          </cell>
        </row>
        <row r="945">
          <cell r="B945" t="str">
            <v>FPUS2</v>
          </cell>
          <cell r="G945">
            <v>6203000</v>
          </cell>
        </row>
        <row r="946">
          <cell r="B946" t="str">
            <v>FPUS2</v>
          </cell>
          <cell r="G946">
            <v>6189000</v>
          </cell>
        </row>
        <row r="947">
          <cell r="B947" t="str">
            <v>FPUS2</v>
          </cell>
          <cell r="G947">
            <v>6114000</v>
          </cell>
        </row>
        <row r="948">
          <cell r="B948" t="str">
            <v>FPUS2</v>
          </cell>
          <cell r="G948">
            <v>6185000</v>
          </cell>
        </row>
        <row r="949">
          <cell r="B949" t="str">
            <v>FPEU2</v>
          </cell>
          <cell r="G949">
            <v>41730000</v>
          </cell>
        </row>
        <row r="950">
          <cell r="B950" t="str">
            <v>FPEU2</v>
          </cell>
          <cell r="G950">
            <v>12262392.5</v>
          </cell>
        </row>
        <row r="951">
          <cell r="B951" t="str">
            <v>FPEU2</v>
          </cell>
          <cell r="G951">
            <v>16572000</v>
          </cell>
        </row>
        <row r="952">
          <cell r="B952" t="str">
            <v>FPEU2</v>
          </cell>
          <cell r="G952">
            <v>4075820.5759999999</v>
          </cell>
        </row>
        <row r="953">
          <cell r="B953" t="str">
            <v>FPEU2</v>
          </cell>
          <cell r="G953">
            <v>1836070.4179999998</v>
          </cell>
        </row>
        <row r="954">
          <cell r="B954" t="str">
            <v>FPEU2</v>
          </cell>
          <cell r="G954">
            <v>1960565.0688000002</v>
          </cell>
        </row>
        <row r="955">
          <cell r="B955" t="str">
            <v>FPEU2</v>
          </cell>
          <cell r="G955">
            <v>2751805.4399999999</v>
          </cell>
        </row>
        <row r="956">
          <cell r="B956" t="str">
            <v>FPEU2</v>
          </cell>
          <cell r="G956">
            <v>1248563.8219999999</v>
          </cell>
        </row>
        <row r="957">
          <cell r="B957" t="str">
            <v>FPEU2</v>
          </cell>
          <cell r="G957">
            <v>10363909.92</v>
          </cell>
        </row>
        <row r="958">
          <cell r="B958" t="str">
            <v>FPEU2</v>
          </cell>
          <cell r="G958">
            <v>976532.71199999994</v>
          </cell>
        </row>
        <row r="959">
          <cell r="B959" t="str">
            <v>FPEU2</v>
          </cell>
          <cell r="G959">
            <v>3149012.8219999997</v>
          </cell>
        </row>
        <row r="960">
          <cell r="B960" t="str">
            <v>FPEU2</v>
          </cell>
          <cell r="G960">
            <v>2792977.2</v>
          </cell>
        </row>
        <row r="961">
          <cell r="B961" t="str">
            <v>FPEU2</v>
          </cell>
          <cell r="G961">
            <v>3346143.64</v>
          </cell>
        </row>
        <row r="962">
          <cell r="B962" t="str">
            <v>FPUK2</v>
          </cell>
          <cell r="G962">
            <v>1243228.3199999998</v>
          </cell>
        </row>
        <row r="963">
          <cell r="B963" t="str">
            <v>FPUK2</v>
          </cell>
          <cell r="G963">
            <v>4469760</v>
          </cell>
        </row>
        <row r="964">
          <cell r="B964" t="str">
            <v>FPUK2</v>
          </cell>
          <cell r="G964">
            <v>768937.93131000001</v>
          </cell>
        </row>
        <row r="965">
          <cell r="B965" t="str">
            <v>FPUK2</v>
          </cell>
          <cell r="G965">
            <v>5037242.5920000002</v>
          </cell>
        </row>
        <row r="966">
          <cell r="B966" t="str">
            <v>FPUK2</v>
          </cell>
          <cell r="G966">
            <v>2004071.88</v>
          </cell>
        </row>
        <row r="967">
          <cell r="B967" t="str">
            <v>FPUK2</v>
          </cell>
          <cell r="G967">
            <v>1800607.5</v>
          </cell>
        </row>
        <row r="968">
          <cell r="B968" t="str">
            <v>FPUK2</v>
          </cell>
          <cell r="G968">
            <v>3148200</v>
          </cell>
        </row>
        <row r="969">
          <cell r="B969" t="str">
            <v>FPUK2</v>
          </cell>
          <cell r="G969">
            <v>364080</v>
          </cell>
        </row>
        <row r="970">
          <cell r="B970" t="str">
            <v>FPUK2</v>
          </cell>
          <cell r="G970">
            <v>1850211.243</v>
          </cell>
        </row>
        <row r="971">
          <cell r="B971" t="str">
            <v>FPUK2</v>
          </cell>
          <cell r="G971">
            <v>6615648</v>
          </cell>
        </row>
        <row r="972">
          <cell r="B972" t="str">
            <v>FPUK2</v>
          </cell>
          <cell r="G972">
            <v>1906525.83</v>
          </cell>
        </row>
        <row r="973">
          <cell r="B973" t="str">
            <v>FPUK2</v>
          </cell>
          <cell r="G973">
            <v>154731.04005000001</v>
          </cell>
        </row>
        <row r="974">
          <cell r="B974" t="str">
            <v>FPUK2</v>
          </cell>
          <cell r="G974">
            <v>731600</v>
          </cell>
        </row>
        <row r="975">
          <cell r="B975" t="str">
            <v>FPUK2</v>
          </cell>
          <cell r="G975">
            <v>4919802.5500000007</v>
          </cell>
        </row>
        <row r="976">
          <cell r="B976" t="str">
            <v>FPUK2</v>
          </cell>
          <cell r="G976">
            <v>1335061.45</v>
          </cell>
        </row>
        <row r="977">
          <cell r="B977" t="str">
            <v>FPUK2</v>
          </cell>
          <cell r="G977">
            <v>5076879.2</v>
          </cell>
        </row>
        <row r="978">
          <cell r="B978" t="str">
            <v>FPUK2</v>
          </cell>
          <cell r="G978">
            <v>728748</v>
          </cell>
        </row>
        <row r="979">
          <cell r="B979" t="str">
            <v>FPUK2</v>
          </cell>
          <cell r="G979">
            <v>549280.22931600001</v>
          </cell>
        </row>
        <row r="980">
          <cell r="B980" t="str">
            <v>FPUK2</v>
          </cell>
          <cell r="G980">
            <v>833436.17799999996</v>
          </cell>
        </row>
        <row r="981">
          <cell r="B981" t="str">
            <v>FPUK2</v>
          </cell>
          <cell r="G981">
            <v>3947120.7600000002</v>
          </cell>
        </row>
        <row r="982">
          <cell r="B982" t="str">
            <v>FPUK2</v>
          </cell>
          <cell r="G982">
            <v>2030625</v>
          </cell>
        </row>
        <row r="983">
          <cell r="B983" t="str">
            <v>FPUK2</v>
          </cell>
          <cell r="G983">
            <v>1126240.2216</v>
          </cell>
        </row>
        <row r="984">
          <cell r="B984" t="str">
            <v>FPUK2</v>
          </cell>
          <cell r="G984">
            <v>5348947.8000000007</v>
          </cell>
        </row>
        <row r="985">
          <cell r="B985" t="str">
            <v>FPUK2</v>
          </cell>
          <cell r="G985">
            <v>4068579</v>
          </cell>
        </row>
        <row r="986">
          <cell r="B986" t="str">
            <v>FPUK2</v>
          </cell>
          <cell r="G986">
            <v>730646.4</v>
          </cell>
        </row>
        <row r="987">
          <cell r="B987" t="str">
            <v>FPUK2</v>
          </cell>
          <cell r="G987">
            <v>4132159.85</v>
          </cell>
        </row>
        <row r="988">
          <cell r="B988" t="str">
            <v>FPUK2</v>
          </cell>
          <cell r="G988">
            <v>1075354.75</v>
          </cell>
        </row>
        <row r="989">
          <cell r="B989" t="str">
            <v>FPUS2</v>
          </cell>
          <cell r="G989">
            <v>30470000</v>
          </cell>
        </row>
        <row r="990">
          <cell r="B990" t="str">
            <v>FPUS2</v>
          </cell>
          <cell r="G990">
            <v>30560000</v>
          </cell>
        </row>
        <row r="991">
          <cell r="B991" t="str">
            <v>FPUS2</v>
          </cell>
          <cell r="G991">
            <v>61320000</v>
          </cell>
        </row>
        <row r="992">
          <cell r="B992" t="str">
            <v>FPUS2</v>
          </cell>
          <cell r="G992">
            <v>61500000</v>
          </cell>
        </row>
        <row r="993">
          <cell r="B993" t="str">
            <v>FPUS2</v>
          </cell>
          <cell r="G993">
            <v>2503893.1120000002</v>
          </cell>
        </row>
        <row r="994">
          <cell r="B994" t="str">
            <v>FPUS2</v>
          </cell>
          <cell r="G994">
            <v>4864396.5</v>
          </cell>
        </row>
        <row r="995">
          <cell r="B995" t="str">
            <v>FPUS2</v>
          </cell>
          <cell r="G995">
            <v>2555356.3884999999</v>
          </cell>
        </row>
        <row r="996">
          <cell r="B996" t="str">
            <v>FPUS2</v>
          </cell>
          <cell r="G996">
            <v>4950126.8</v>
          </cell>
        </row>
        <row r="997">
          <cell r="B997" t="str">
            <v>FPUS2</v>
          </cell>
          <cell r="G997">
            <v>2749408.7102999999</v>
          </cell>
        </row>
        <row r="998">
          <cell r="B998" t="str">
            <v>FPUS2</v>
          </cell>
          <cell r="G998">
            <v>2304390.1999999997</v>
          </cell>
        </row>
        <row r="999">
          <cell r="B999" t="str">
            <v>FPUS2</v>
          </cell>
          <cell r="G999">
            <v>4969737.5</v>
          </cell>
        </row>
        <row r="1000">
          <cell r="B1000" t="str">
            <v>FPUS2</v>
          </cell>
          <cell r="G1000">
            <v>2027191.4275</v>
          </cell>
        </row>
        <row r="1001">
          <cell r="B1001" t="str">
            <v>FPUS2</v>
          </cell>
          <cell r="G1001">
            <v>4755346.05</v>
          </cell>
        </row>
        <row r="1002">
          <cell r="B1002" t="str">
            <v>FPUS2</v>
          </cell>
          <cell r="G1002">
            <v>2989337.91</v>
          </cell>
        </row>
        <row r="1003">
          <cell r="B1003" t="str">
            <v>FPUS2</v>
          </cell>
          <cell r="G1003">
            <v>2684085.8190000001</v>
          </cell>
        </row>
        <row r="1004">
          <cell r="B1004" t="str">
            <v>FPUS2</v>
          </cell>
          <cell r="G1004">
            <v>2094961.5</v>
          </cell>
        </row>
        <row r="1005">
          <cell r="B1005" t="str">
            <v>FPUS2</v>
          </cell>
          <cell r="G1005">
            <v>3627285.0749999997</v>
          </cell>
        </row>
        <row r="1006">
          <cell r="B1006" t="str">
            <v>FPUS2</v>
          </cell>
          <cell r="G1006">
            <v>2137882.7400000002</v>
          </cell>
        </row>
        <row r="1007">
          <cell r="B1007" t="str">
            <v>FPUS2</v>
          </cell>
          <cell r="G1007">
            <v>2600320</v>
          </cell>
        </row>
        <row r="1008">
          <cell r="B1008" t="str">
            <v>FPUS2</v>
          </cell>
          <cell r="G1008">
            <v>4276488.8099999996</v>
          </cell>
        </row>
        <row r="1009">
          <cell r="B1009" t="str">
            <v>FPUS2</v>
          </cell>
          <cell r="G1009">
            <v>473314.33799999999</v>
          </cell>
        </row>
        <row r="1010">
          <cell r="B1010" t="str">
            <v>FPUS2</v>
          </cell>
          <cell r="G1010">
            <v>3835990.5999999996</v>
          </cell>
        </row>
        <row r="1011">
          <cell r="B1011" t="str">
            <v>FPUS2</v>
          </cell>
          <cell r="G1011">
            <v>7073858.9941000007</v>
          </cell>
        </row>
        <row r="1012">
          <cell r="B1012" t="str">
            <v>FPUS2</v>
          </cell>
          <cell r="G1012">
            <v>4385208.9462000001</v>
          </cell>
        </row>
        <row r="1013">
          <cell r="B1013" t="str">
            <v>FPUS2</v>
          </cell>
          <cell r="G1013">
            <v>1212.8</v>
          </cell>
        </row>
        <row r="1014">
          <cell r="B1014" t="str">
            <v>FPUS2</v>
          </cell>
          <cell r="G1014">
            <v>1912640</v>
          </cell>
        </row>
        <row r="1015">
          <cell r="B1015" t="str">
            <v>FPUS2</v>
          </cell>
          <cell r="G1015">
            <v>2181605</v>
          </cell>
        </row>
        <row r="1016">
          <cell r="B1016" t="str">
            <v>FPUS2</v>
          </cell>
          <cell r="G1016">
            <v>3477834.2123999996</v>
          </cell>
        </row>
        <row r="1017">
          <cell r="B1017" t="str">
            <v>FPUS2</v>
          </cell>
          <cell r="G1017">
            <v>4351347</v>
          </cell>
        </row>
        <row r="1018">
          <cell r="B1018" t="str">
            <v>FPUS2</v>
          </cell>
          <cell r="G1018">
            <v>3760618.6799999997</v>
          </cell>
        </row>
        <row r="1019">
          <cell r="B1019" t="str">
            <v>FPUS2</v>
          </cell>
          <cell r="G1019">
            <v>4267305</v>
          </cell>
        </row>
        <row r="1020">
          <cell r="B1020" t="str">
            <v>FPUS2</v>
          </cell>
          <cell r="G1020">
            <v>1445980.1608</v>
          </cell>
        </row>
        <row r="1021">
          <cell r="B1021" t="str">
            <v>FPUS2</v>
          </cell>
          <cell r="G1021">
            <v>789750.57642000006</v>
          </cell>
        </row>
        <row r="1022">
          <cell r="B1022" t="str">
            <v>FPUS2</v>
          </cell>
          <cell r="G1022">
            <v>2182700</v>
          </cell>
        </row>
        <row r="1023">
          <cell r="B1023" t="str">
            <v>FPUS2</v>
          </cell>
          <cell r="G1023">
            <v>1913600</v>
          </cell>
        </row>
        <row r="1024">
          <cell r="B1024" t="str">
            <v>FPUS2</v>
          </cell>
          <cell r="G1024">
            <v>2125179</v>
          </cell>
        </row>
        <row r="1025">
          <cell r="B1025" t="str">
            <v>FPUS2</v>
          </cell>
          <cell r="G1025">
            <v>2821817.5991999996</v>
          </cell>
        </row>
        <row r="1026">
          <cell r="B1026" t="str">
            <v>FPUS2</v>
          </cell>
          <cell r="G1026">
            <v>1861284.96</v>
          </cell>
        </row>
        <row r="1027">
          <cell r="B1027" t="str">
            <v>FPUS2</v>
          </cell>
          <cell r="G1027">
            <v>2208461.0155000002</v>
          </cell>
        </row>
        <row r="1028">
          <cell r="B1028" t="str">
            <v>FPUS2</v>
          </cell>
          <cell r="G1028">
            <v>4839703.1142999995</v>
          </cell>
        </row>
        <row r="1029">
          <cell r="B1029" t="str">
            <v>FPUS2</v>
          </cell>
          <cell r="G1029">
            <v>1900928.6772</v>
          </cell>
        </row>
        <row r="1030">
          <cell r="B1030" t="str">
            <v>FPUS2</v>
          </cell>
          <cell r="G1030">
            <v>2865639</v>
          </cell>
        </row>
        <row r="1031">
          <cell r="B1031" t="str">
            <v>FPUS2</v>
          </cell>
          <cell r="G1031">
            <v>2217755.4</v>
          </cell>
        </row>
        <row r="1032">
          <cell r="B1032" t="str">
            <v>FPUS2</v>
          </cell>
          <cell r="G1032">
            <v>4147802.4</v>
          </cell>
        </row>
        <row r="1033">
          <cell r="B1033" t="str">
            <v>FPUS2</v>
          </cell>
          <cell r="G1033">
            <v>667996.80000000005</v>
          </cell>
        </row>
        <row r="1034">
          <cell r="B1034" t="str">
            <v>FPUS2</v>
          </cell>
          <cell r="G1034">
            <v>2159010</v>
          </cell>
        </row>
        <row r="1035">
          <cell r="B1035" t="str">
            <v>FPUS2</v>
          </cell>
          <cell r="G1035">
            <v>2462854.7280000001</v>
          </cell>
        </row>
        <row r="1036">
          <cell r="B1036" t="str">
            <v>FPUS2</v>
          </cell>
          <cell r="G1036">
            <v>5287747.5</v>
          </cell>
        </row>
        <row r="1037">
          <cell r="B1037" t="str">
            <v>FPUS2</v>
          </cell>
          <cell r="G1037">
            <v>5305576.1896000002</v>
          </cell>
        </row>
        <row r="1038">
          <cell r="B1038" t="str">
            <v>FPUS2</v>
          </cell>
          <cell r="G1038">
            <v>2026072.5547999998</v>
          </cell>
        </row>
        <row r="1039">
          <cell r="B1039" t="str">
            <v>FPUS2</v>
          </cell>
          <cell r="G1039">
            <v>1499565.21</v>
          </cell>
        </row>
        <row r="1040">
          <cell r="B1040" t="str">
            <v>FPUS2</v>
          </cell>
          <cell r="G1040">
            <v>4446095.0669999998</v>
          </cell>
        </row>
        <row r="1041">
          <cell r="B1041" t="str">
            <v>FPUS2</v>
          </cell>
          <cell r="G1041">
            <v>4149251.7</v>
          </cell>
        </row>
        <row r="1042">
          <cell r="B1042" t="str">
            <v>FPUS2</v>
          </cell>
          <cell r="G1042">
            <v>2977375.9050000003</v>
          </cell>
        </row>
        <row r="1043">
          <cell r="B1043" t="str">
            <v>FPUS2</v>
          </cell>
          <cell r="G1043">
            <v>3713106.8429999999</v>
          </cell>
        </row>
        <row r="1044">
          <cell r="B1044" t="str">
            <v>FPUS2</v>
          </cell>
          <cell r="G1044">
            <v>20202512.229399998</v>
          </cell>
        </row>
        <row r="1045">
          <cell r="B1045" t="str">
            <v>FPUS2</v>
          </cell>
          <cell r="G1045">
            <v>1215781.9955000002</v>
          </cell>
        </row>
        <row r="1046">
          <cell r="B1046" t="str">
            <v>FPUS2</v>
          </cell>
          <cell r="G1046">
            <v>3843676.6439999999</v>
          </cell>
        </row>
        <row r="1047">
          <cell r="B1047" t="str">
            <v>FPUS2</v>
          </cell>
          <cell r="G1047">
            <v>2455324.5120000001</v>
          </cell>
        </row>
        <row r="1048">
          <cell r="B1048" t="str">
            <v>FPUS2</v>
          </cell>
          <cell r="G1048">
            <v>1251695.2</v>
          </cell>
        </row>
        <row r="1049">
          <cell r="B1049" t="str">
            <v>FPUS2</v>
          </cell>
          <cell r="G1049">
            <v>1745237.58</v>
          </cell>
        </row>
        <row r="1050">
          <cell r="B1050" t="str">
            <v>FPUS2</v>
          </cell>
          <cell r="G1050">
            <v>3891331.08</v>
          </cell>
        </row>
        <row r="1051">
          <cell r="B1051" t="str">
            <v>FPUS2</v>
          </cell>
          <cell r="G1051">
            <v>4224743.25</v>
          </cell>
        </row>
        <row r="1052">
          <cell r="B1052" t="str">
            <v>FPUS2</v>
          </cell>
          <cell r="G1052">
            <v>1914560</v>
          </cell>
        </row>
        <row r="1053">
          <cell r="B1053" t="str">
            <v>FPUS2</v>
          </cell>
          <cell r="G1053">
            <v>1913280</v>
          </cell>
        </row>
        <row r="1054">
          <cell r="B1054" t="str">
            <v>FPUS2</v>
          </cell>
          <cell r="G1054">
            <v>1913280</v>
          </cell>
        </row>
        <row r="1055">
          <cell r="B1055" t="str">
            <v>FPUS2</v>
          </cell>
          <cell r="G1055">
            <v>1460232.1184</v>
          </cell>
        </row>
        <row r="1056">
          <cell r="B1056" t="str">
            <v>FPUS2</v>
          </cell>
          <cell r="G1056">
            <v>2654366.6520000002</v>
          </cell>
        </row>
        <row r="1057">
          <cell r="B1057" t="str">
            <v>FPUS2</v>
          </cell>
          <cell r="G1057">
            <v>2300250.96</v>
          </cell>
        </row>
        <row r="1058">
          <cell r="B1058" t="str">
            <v>FPUS2</v>
          </cell>
          <cell r="G1058">
            <v>965346.84</v>
          </cell>
        </row>
        <row r="1059">
          <cell r="B1059" t="str">
            <v>FPUS2</v>
          </cell>
          <cell r="G1059">
            <v>4595180.6800000006</v>
          </cell>
        </row>
        <row r="1060">
          <cell r="B1060" t="str">
            <v>FPUS2</v>
          </cell>
          <cell r="G1060">
            <v>5896515.0942000002</v>
          </cell>
        </row>
        <row r="1061">
          <cell r="B1061" t="str">
            <v>FPUS2</v>
          </cell>
          <cell r="G1061">
            <v>1118438.763</v>
          </cell>
        </row>
        <row r="1062">
          <cell r="B1062" t="str">
            <v>FPUS2</v>
          </cell>
          <cell r="G1062">
            <v>2035926</v>
          </cell>
        </row>
        <row r="1063">
          <cell r="B1063" t="str">
            <v>FPUS2</v>
          </cell>
          <cell r="G1063">
            <v>2976872.0625</v>
          </cell>
        </row>
        <row r="1064">
          <cell r="B1064" t="str">
            <v>FPUS2</v>
          </cell>
          <cell r="G1064">
            <v>3069344.9070000001</v>
          </cell>
        </row>
        <row r="1065">
          <cell r="B1065" t="str">
            <v>FPUS2</v>
          </cell>
          <cell r="G1065">
            <v>3333218.8032000004</v>
          </cell>
        </row>
        <row r="1066">
          <cell r="B1066" t="str">
            <v>FPUS2</v>
          </cell>
          <cell r="G1066">
            <v>3788867.6640000003</v>
          </cell>
        </row>
        <row r="1067">
          <cell r="B1067" t="str">
            <v>FPUS2</v>
          </cell>
          <cell r="G1067">
            <v>469524.21</v>
          </cell>
        </row>
        <row r="1068">
          <cell r="B1068" t="str">
            <v>FPUS2</v>
          </cell>
          <cell r="G1068">
            <v>4285685.25</v>
          </cell>
        </row>
        <row r="1069">
          <cell r="B1069" t="str">
            <v>FPUS2</v>
          </cell>
          <cell r="G1069">
            <v>4480161.84</v>
          </cell>
        </row>
        <row r="1070">
          <cell r="B1070" t="str">
            <v>FPUS2</v>
          </cell>
          <cell r="G1070">
            <v>2488978.7999999998</v>
          </cell>
        </row>
        <row r="1071">
          <cell r="B1071" t="str">
            <v>FPUS2</v>
          </cell>
          <cell r="G1071">
            <v>2397795.4601000003</v>
          </cell>
        </row>
        <row r="1072">
          <cell r="B1072" t="str">
            <v>FPUS2</v>
          </cell>
          <cell r="G1072">
            <v>2770433.8898</v>
          </cell>
        </row>
        <row r="1073">
          <cell r="B1073" t="str">
            <v>FPUS2</v>
          </cell>
          <cell r="G1073">
            <v>2297552.04</v>
          </cell>
        </row>
        <row r="1074">
          <cell r="B1074" t="str">
            <v>FPUS2</v>
          </cell>
          <cell r="G1074">
            <v>2477501.9070000001</v>
          </cell>
        </row>
        <row r="1075">
          <cell r="B1075" t="str">
            <v>FPUS2</v>
          </cell>
          <cell r="G1075">
            <v>907037.5</v>
          </cell>
        </row>
        <row r="1076">
          <cell r="B1076" t="str">
            <v>FPUS2</v>
          </cell>
          <cell r="G1076">
            <v>5278912.5</v>
          </cell>
        </row>
        <row r="1077">
          <cell r="B1077" t="str">
            <v>FPUS2</v>
          </cell>
          <cell r="G1077">
            <v>4316643.4752000002</v>
          </cell>
        </row>
        <row r="1078">
          <cell r="B1078" t="str">
            <v>FPUS2</v>
          </cell>
          <cell r="G1078">
            <v>2209483.2599999998</v>
          </cell>
        </row>
        <row r="1079">
          <cell r="B1079" t="str">
            <v>FPUS2</v>
          </cell>
          <cell r="G1079">
            <v>1840551.02</v>
          </cell>
        </row>
        <row r="1080">
          <cell r="B1080" t="str">
            <v>FPUS2</v>
          </cell>
          <cell r="G1080">
            <v>1361346.7564000001</v>
          </cell>
        </row>
        <row r="1081">
          <cell r="B1081" t="str">
            <v>FPUS2</v>
          </cell>
          <cell r="G1081">
            <v>745953.51600000006</v>
          </cell>
        </row>
        <row r="1082">
          <cell r="B1082" t="str">
            <v>FPUS2</v>
          </cell>
          <cell r="G1082">
            <v>1756195.8630000001</v>
          </cell>
        </row>
        <row r="1083">
          <cell r="B1083" t="str">
            <v>FPUS2</v>
          </cell>
          <cell r="G1083">
            <v>1533847.392</v>
          </cell>
        </row>
        <row r="1084">
          <cell r="B1084" t="str">
            <v>FPUS2</v>
          </cell>
          <cell r="G1084">
            <v>616910.54700000002</v>
          </cell>
        </row>
        <row r="1085">
          <cell r="B1085" t="str">
            <v>FPUS2</v>
          </cell>
          <cell r="G1085">
            <v>1374411.6</v>
          </cell>
        </row>
        <row r="1086">
          <cell r="B1086" t="str">
            <v>FPUS2</v>
          </cell>
          <cell r="G1086">
            <v>2438682.6149999998</v>
          </cell>
        </row>
        <row r="1087">
          <cell r="B1087" t="str">
            <v>FPUS2</v>
          </cell>
          <cell r="G1087">
            <v>11717364.484800002</v>
          </cell>
        </row>
        <row r="1088">
          <cell r="B1088" t="str">
            <v>FPUS2</v>
          </cell>
          <cell r="G1088">
            <v>2430205.2544000004</v>
          </cell>
        </row>
        <row r="1089">
          <cell r="B1089" t="str">
            <v>FPUS2</v>
          </cell>
          <cell r="G1089">
            <v>3838649.4</v>
          </cell>
        </row>
        <row r="1090">
          <cell r="B1090" t="str">
            <v>FPUS2</v>
          </cell>
          <cell r="G1090">
            <v>1517275.6015999999</v>
          </cell>
        </row>
        <row r="1091">
          <cell r="B1091" t="str">
            <v>FPUS2</v>
          </cell>
          <cell r="G1091">
            <v>2209628.1600000001</v>
          </cell>
        </row>
        <row r="1092">
          <cell r="B1092" t="str">
            <v>FPUS2</v>
          </cell>
          <cell r="G1092">
            <v>4282681.8370000003</v>
          </cell>
        </row>
        <row r="1093">
          <cell r="B1093" t="str">
            <v>FPUS2</v>
          </cell>
          <cell r="G1093">
            <v>2532898.2000000002</v>
          </cell>
        </row>
        <row r="1094">
          <cell r="B1094" t="str">
            <v>FPUS2</v>
          </cell>
          <cell r="G1094">
            <v>4350619.3499999996</v>
          </cell>
        </row>
        <row r="1095">
          <cell r="B1095" t="str">
            <v>FPUS2</v>
          </cell>
          <cell r="G1095">
            <v>1473617.3663999999</v>
          </cell>
        </row>
        <row r="1096">
          <cell r="B1096" t="str">
            <v>FPUS2</v>
          </cell>
          <cell r="G1096">
            <v>1059168</v>
          </cell>
        </row>
        <row r="1097">
          <cell r="B1097" t="str">
            <v>FPUS2</v>
          </cell>
          <cell r="G1097">
            <v>2848824</v>
          </cell>
        </row>
        <row r="1098">
          <cell r="B1098" t="str">
            <v>FPUS2</v>
          </cell>
          <cell r="G1098">
            <v>643299.88319999992</v>
          </cell>
        </row>
        <row r="1099">
          <cell r="B1099" t="str">
            <v>FPUS2</v>
          </cell>
          <cell r="G1099">
            <v>2683164.2939999998</v>
          </cell>
        </row>
        <row r="1100">
          <cell r="B1100" t="str">
            <v>FPUS2</v>
          </cell>
          <cell r="G1100">
            <v>4572549.5640000002</v>
          </cell>
        </row>
        <row r="1101">
          <cell r="B1101" t="str">
            <v>FPUS2</v>
          </cell>
          <cell r="G1101">
            <v>2896379.9739999999</v>
          </cell>
        </row>
        <row r="1102">
          <cell r="B1102" t="str">
            <v>FPUS2</v>
          </cell>
          <cell r="G1102">
            <v>2060841.3</v>
          </cell>
        </row>
        <row r="1103">
          <cell r="B1103" t="str">
            <v>FPUS2</v>
          </cell>
          <cell r="G1103">
            <v>938328.29999999993</v>
          </cell>
        </row>
        <row r="1104">
          <cell r="B1104" t="str">
            <v>FPUS2</v>
          </cell>
          <cell r="G1104">
            <v>1747648.9845</v>
          </cell>
        </row>
        <row r="1105">
          <cell r="B1105" t="str">
            <v>FPUS2</v>
          </cell>
          <cell r="G1105">
            <v>4450361.8</v>
          </cell>
        </row>
        <row r="1106">
          <cell r="B1106" t="str">
            <v>FPUS2</v>
          </cell>
          <cell r="G1106">
            <v>907683.83999999997</v>
          </cell>
        </row>
        <row r="1107">
          <cell r="B1107" t="str">
            <v>FPUS2</v>
          </cell>
          <cell r="G1107">
            <v>4253644.5</v>
          </cell>
        </row>
        <row r="1108">
          <cell r="B1108" t="str">
            <v>FPUS2</v>
          </cell>
          <cell r="G1108">
            <v>2339053.6779999998</v>
          </cell>
        </row>
        <row r="1109">
          <cell r="B1109" t="str">
            <v>FPUS2</v>
          </cell>
          <cell r="G1109">
            <v>2203076.75</v>
          </cell>
        </row>
        <row r="1110">
          <cell r="B1110" t="str">
            <v>FPUS2</v>
          </cell>
          <cell r="G1110">
            <v>2355473.75</v>
          </cell>
        </row>
        <row r="1111">
          <cell r="B1111" t="str">
            <v>FPUS2</v>
          </cell>
          <cell r="G1111">
            <v>2391054.057</v>
          </cell>
        </row>
        <row r="1112">
          <cell r="B1112" t="str">
            <v>FPUS2</v>
          </cell>
          <cell r="G1112">
            <v>1941900.84</v>
          </cell>
        </row>
        <row r="1113">
          <cell r="B1113" t="str">
            <v>FPUS2</v>
          </cell>
          <cell r="G1113">
            <v>12626687.528000001</v>
          </cell>
        </row>
        <row r="1114">
          <cell r="B1114" t="str">
            <v>FPUS2</v>
          </cell>
          <cell r="G1114">
            <v>2399947.7999999998</v>
          </cell>
        </row>
        <row r="1115">
          <cell r="B1115" t="str">
            <v>FPUS2</v>
          </cell>
          <cell r="G1115">
            <v>2145600</v>
          </cell>
        </row>
        <row r="1116">
          <cell r="B1116" t="str">
            <v>FPUS2</v>
          </cell>
          <cell r="G1116">
            <v>2668998.2599999998</v>
          </cell>
        </row>
        <row r="1117">
          <cell r="B1117" t="str">
            <v>FPUS2</v>
          </cell>
          <cell r="G1117">
            <v>1827694.55</v>
          </cell>
        </row>
        <row r="1118">
          <cell r="B1118" t="str">
            <v>FPUS2</v>
          </cell>
          <cell r="G1118">
            <v>1104939.51</v>
          </cell>
        </row>
        <row r="1119">
          <cell r="B1119" t="str">
            <v>FPUS2</v>
          </cell>
          <cell r="G1119">
            <v>2330358.0209999997</v>
          </cell>
        </row>
        <row r="1120">
          <cell r="B1120" t="str">
            <v>FPUS2</v>
          </cell>
          <cell r="G1120">
            <v>1410370.8736</v>
          </cell>
        </row>
        <row r="1121">
          <cell r="B1121" t="str">
            <v>FPUS2</v>
          </cell>
          <cell r="G1121">
            <v>2061195.3</v>
          </cell>
        </row>
        <row r="1122">
          <cell r="B1122" t="str">
            <v>FPUS2</v>
          </cell>
          <cell r="G1122">
            <v>6215232.0780000007</v>
          </cell>
        </row>
        <row r="1123">
          <cell r="B1123" t="str">
            <v>FPUS2</v>
          </cell>
          <cell r="G1123">
            <v>2640536.415</v>
          </cell>
        </row>
        <row r="1124">
          <cell r="B1124" t="str">
            <v>FPUS2</v>
          </cell>
          <cell r="G1124">
            <v>2131762.9900000002</v>
          </cell>
        </row>
        <row r="1125">
          <cell r="B1125" t="str">
            <v>FPUS2</v>
          </cell>
          <cell r="G1125">
            <v>3912158.5360000003</v>
          </cell>
        </row>
        <row r="1126">
          <cell r="B1126" t="str">
            <v>FPUS2</v>
          </cell>
          <cell r="G1126">
            <v>1995761.1599999997</v>
          </cell>
        </row>
        <row r="1127">
          <cell r="B1127" t="str">
            <v>FPUS2</v>
          </cell>
          <cell r="G1127">
            <v>2038137.5999999999</v>
          </cell>
        </row>
        <row r="1128">
          <cell r="B1128" t="str">
            <v>FPUS2</v>
          </cell>
          <cell r="G1128">
            <v>1421187.8399999999</v>
          </cell>
        </row>
        <row r="1129">
          <cell r="B1129" t="str">
            <v>FPUS2</v>
          </cell>
          <cell r="G1129">
            <v>2949626.1795999999</v>
          </cell>
        </row>
        <row r="1130">
          <cell r="B1130" t="str">
            <v>FPUS2</v>
          </cell>
          <cell r="G1130">
            <v>916457.48999999987</v>
          </cell>
        </row>
        <row r="1131">
          <cell r="B1131" t="str">
            <v>FPUS2</v>
          </cell>
          <cell r="G1131">
            <v>501997.5</v>
          </cell>
        </row>
        <row r="1132">
          <cell r="B1132" t="str">
            <v>FPUS2</v>
          </cell>
          <cell r="G1132">
            <v>364402.41038400005</v>
          </cell>
        </row>
        <row r="1133">
          <cell r="B1133" t="str">
            <v>FPUS2</v>
          </cell>
          <cell r="G1133">
            <v>2147365.4687999999</v>
          </cell>
        </row>
        <row r="1134">
          <cell r="B1134" t="str">
            <v>FPUS2</v>
          </cell>
          <cell r="G1134">
            <v>1900503.8496000001</v>
          </cell>
        </row>
        <row r="1135">
          <cell r="B1135" t="str">
            <v>FPUS2</v>
          </cell>
          <cell r="G1135">
            <v>720747.76319999993</v>
          </cell>
        </row>
        <row r="1136">
          <cell r="B1136" t="str">
            <v>FPUS2</v>
          </cell>
          <cell r="G1136">
            <v>588913.74</v>
          </cell>
        </row>
        <row r="1137">
          <cell r="B1137" t="str">
            <v>FPUS2</v>
          </cell>
          <cell r="G1137">
            <v>4100414.64</v>
          </cell>
        </row>
        <row r="1138">
          <cell r="B1138" t="str">
            <v>FPUS2</v>
          </cell>
          <cell r="G1138">
            <v>319119.97200000001</v>
          </cell>
        </row>
        <row r="1139">
          <cell r="B1139" t="str">
            <v>FPUS2</v>
          </cell>
          <cell r="G1139">
            <v>373845.94559999998</v>
          </cell>
        </row>
        <row r="1140">
          <cell r="B1140" t="str">
            <v>FPUS2</v>
          </cell>
          <cell r="G1140">
            <v>321187.70399999997</v>
          </cell>
        </row>
        <row r="1141">
          <cell r="B1141" t="str">
            <v>FPUS2</v>
          </cell>
          <cell r="G1141">
            <v>261912.72</v>
          </cell>
        </row>
        <row r="1142">
          <cell r="B1142" t="str">
            <v>FPUS2</v>
          </cell>
          <cell r="G1142">
            <v>175343.67359999998</v>
          </cell>
        </row>
        <row r="1143">
          <cell r="B1143" t="str">
            <v>FPUS2</v>
          </cell>
          <cell r="G1143">
            <v>175343.67359999998</v>
          </cell>
        </row>
        <row r="1144">
          <cell r="B1144" t="str">
            <v>FPUS2</v>
          </cell>
          <cell r="G1144">
            <v>126820.89599999999</v>
          </cell>
        </row>
        <row r="1145">
          <cell r="B1145" t="str">
            <v>FPUS2</v>
          </cell>
          <cell r="G1145">
            <v>1986799.2964999997</v>
          </cell>
        </row>
        <row r="1146">
          <cell r="B1146" t="str">
            <v>FPUS1</v>
          </cell>
          <cell r="G1146">
            <v>434974.50057600002</v>
          </cell>
        </row>
        <row r="1147">
          <cell r="B1147" t="str">
            <v>FPUS2</v>
          </cell>
          <cell r="G1147">
            <v>3738790.1100000003</v>
          </cell>
        </row>
        <row r="1148">
          <cell r="B1148" t="str">
            <v>FPUS1</v>
          </cell>
          <cell r="G1148">
            <v>101752.23827999999</v>
          </cell>
        </row>
        <row r="1149">
          <cell r="B1149" t="str">
            <v>FPUS2</v>
          </cell>
          <cell r="G1149">
            <v>388669.32000000007</v>
          </cell>
        </row>
        <row r="1150">
          <cell r="B1150" t="str">
            <v>FPUS2</v>
          </cell>
          <cell r="G1150">
            <v>1382119.128</v>
          </cell>
        </row>
        <row r="1151">
          <cell r="B1151" t="str">
            <v>FPUS2</v>
          </cell>
          <cell r="G1151">
            <v>120184.27200000001</v>
          </cell>
        </row>
        <row r="1152">
          <cell r="B1152" t="str">
            <v>FPUS2</v>
          </cell>
          <cell r="G1152">
            <v>60092.136000000006</v>
          </cell>
        </row>
        <row r="1153">
          <cell r="B1153" t="str">
            <v>FPUS2</v>
          </cell>
          <cell r="G1153">
            <v>838671.21</v>
          </cell>
        </row>
        <row r="1154">
          <cell r="B1154" t="str">
            <v>FPUS2</v>
          </cell>
          <cell r="G1154">
            <v>1325449.4550000001</v>
          </cell>
        </row>
        <row r="1155">
          <cell r="B1155" t="str">
            <v>FPUS2</v>
          </cell>
          <cell r="G1155">
            <v>2845240.7974999999</v>
          </cell>
        </row>
        <row r="1156">
          <cell r="B1156" t="str">
            <v>FPUS2</v>
          </cell>
          <cell r="G1156">
            <v>3017417.52</v>
          </cell>
        </row>
        <row r="1157">
          <cell r="B1157" t="str">
            <v>FPUS2</v>
          </cell>
          <cell r="G1157">
            <v>3600688.2912000003</v>
          </cell>
        </row>
        <row r="1158">
          <cell r="B1158" t="str">
            <v>FPUS2</v>
          </cell>
          <cell r="G1158">
            <v>2200021.38</v>
          </cell>
        </row>
        <row r="1159">
          <cell r="B1159" t="str">
            <v>FPUS2</v>
          </cell>
          <cell r="G1159">
            <v>2251047.2400000002</v>
          </cell>
        </row>
        <row r="1160">
          <cell r="B1160" t="str">
            <v>FPUS2</v>
          </cell>
          <cell r="G1160">
            <v>2895928.2017999999</v>
          </cell>
        </row>
        <row r="1161">
          <cell r="B1161" t="str">
            <v>FPUS2</v>
          </cell>
          <cell r="G1161">
            <v>2548135.6032000002</v>
          </cell>
        </row>
        <row r="1162">
          <cell r="B1162" t="str">
            <v>FPUS2</v>
          </cell>
          <cell r="G1162">
            <v>2197253.6414999999</v>
          </cell>
        </row>
        <row r="1163">
          <cell r="B1163" t="str">
            <v>FPUS2</v>
          </cell>
          <cell r="G1163">
            <v>4523489.8146000002</v>
          </cell>
        </row>
        <row r="1164">
          <cell r="B1164" t="str">
            <v>FPUS2</v>
          </cell>
          <cell r="G1164">
            <v>2817661.5384</v>
          </cell>
        </row>
        <row r="1165">
          <cell r="B1165" t="str">
            <v>FPUS2</v>
          </cell>
          <cell r="G1165">
            <v>2880192.5375999999</v>
          </cell>
        </row>
        <row r="1166">
          <cell r="B1166" t="str">
            <v>FPUS2</v>
          </cell>
          <cell r="G1166">
            <v>1155971.6610000001</v>
          </cell>
        </row>
        <row r="1167">
          <cell r="B1167" t="str">
            <v>FPUS2</v>
          </cell>
          <cell r="G1167">
            <v>1356300</v>
          </cell>
        </row>
        <row r="1168">
          <cell r="B1168" t="str">
            <v>FPUS2</v>
          </cell>
          <cell r="G1168">
            <v>2237083.7288000002</v>
          </cell>
        </row>
        <row r="1169">
          <cell r="B1169" t="str">
            <v>FPUS2</v>
          </cell>
          <cell r="G1169">
            <v>367404.09494400001</v>
          </cell>
        </row>
        <row r="1170">
          <cell r="B1170" t="str">
            <v>FPUS2</v>
          </cell>
          <cell r="G1170">
            <v>4460855.5200000005</v>
          </cell>
        </row>
        <row r="1171">
          <cell r="B1171" t="str">
            <v>FPUS2</v>
          </cell>
          <cell r="G1171">
            <v>384869.10055999999</v>
          </cell>
        </row>
        <row r="1172">
          <cell r="B1172" t="str">
            <v>FPUS2</v>
          </cell>
          <cell r="G1172">
            <v>7697718</v>
          </cell>
        </row>
        <row r="1173">
          <cell r="B1173" t="str">
            <v>FPUS2</v>
          </cell>
          <cell r="G1173">
            <v>6126223.2126000002</v>
          </cell>
        </row>
        <row r="1174">
          <cell r="B1174" t="str">
            <v>FPUS2</v>
          </cell>
          <cell r="G1174">
            <v>7875782.2768000001</v>
          </cell>
        </row>
        <row r="1175">
          <cell r="B1175" t="str">
            <v>FPUS2</v>
          </cell>
          <cell r="G1175">
            <v>5553553.0005999999</v>
          </cell>
        </row>
        <row r="1176">
          <cell r="B1176" t="str">
            <v>FSJY2</v>
          </cell>
          <cell r="G1176">
            <v>13127649.999999998</v>
          </cell>
        </row>
        <row r="1177">
          <cell r="B1177" t="str">
            <v>FSJY2</v>
          </cell>
          <cell r="G1177">
            <v>25910750</v>
          </cell>
        </row>
        <row r="1178">
          <cell r="B1178" t="str">
            <v>FPUS2</v>
          </cell>
          <cell r="G1178">
            <v>25910727.752000004</v>
          </cell>
        </row>
        <row r="1179">
          <cell r="B1179" t="str">
            <v>FPUS2</v>
          </cell>
          <cell r="G1179">
            <v>13127641.3156</v>
          </cell>
        </row>
        <row r="1180">
          <cell r="B1180" t="str">
            <v>FPUS2</v>
          </cell>
          <cell r="G1180">
            <v>3778961.8</v>
          </cell>
        </row>
        <row r="1181">
          <cell r="B1181" t="str">
            <v>FPUS2</v>
          </cell>
          <cell r="G1181">
            <v>3762359.088</v>
          </cell>
        </row>
        <row r="1182">
          <cell r="B1182" t="str">
            <v>FPUS2</v>
          </cell>
          <cell r="G1182">
            <v>21759137.447999999</v>
          </cell>
        </row>
        <row r="1183">
          <cell r="B1183" t="str">
            <v>FPUS2</v>
          </cell>
          <cell r="G1183">
            <v>27468664.220000003</v>
          </cell>
        </row>
        <row r="1184">
          <cell r="B1184" t="str">
            <v>FPUS2</v>
          </cell>
          <cell r="G1184">
            <v>36663913.555200003</v>
          </cell>
        </row>
        <row r="1185">
          <cell r="B1185" t="str">
            <v>FPUS2</v>
          </cell>
          <cell r="G1185">
            <v>2743075.125</v>
          </cell>
        </row>
        <row r="1186">
          <cell r="B1186" t="str">
            <v>FPUS2</v>
          </cell>
          <cell r="G1186">
            <v>2380671</v>
          </cell>
        </row>
        <row r="1187">
          <cell r="B1187" t="str">
            <v>FPUS2</v>
          </cell>
          <cell r="G1187">
            <v>2380671</v>
          </cell>
        </row>
        <row r="1188">
          <cell r="B1188" t="str">
            <v>FPUS2</v>
          </cell>
          <cell r="G1188">
            <v>37987783.469999999</v>
          </cell>
        </row>
        <row r="1189">
          <cell r="B1189" t="str">
            <v>FPUS2</v>
          </cell>
          <cell r="G1189">
            <v>2375325</v>
          </cell>
        </row>
        <row r="1190">
          <cell r="B1190" t="str">
            <v>FPUS2</v>
          </cell>
          <cell r="G1190">
            <v>2685150</v>
          </cell>
        </row>
        <row r="1191">
          <cell r="B1191" t="str">
            <v>FPUS2</v>
          </cell>
          <cell r="G1191">
            <v>1940128.8</v>
          </cell>
        </row>
        <row r="1192">
          <cell r="B1192" t="str">
            <v>FPUS2</v>
          </cell>
          <cell r="G1192">
            <v>2312792.37</v>
          </cell>
        </row>
        <row r="1193">
          <cell r="B1193" t="str">
            <v>FPUS2</v>
          </cell>
          <cell r="G1193">
            <v>13576492.825000001</v>
          </cell>
        </row>
        <row r="1194">
          <cell r="B1194" t="str">
            <v>FPUS2</v>
          </cell>
          <cell r="G1194">
            <v>11658939.484000001</v>
          </cell>
        </row>
        <row r="1195">
          <cell r="B1195" t="str">
            <v>FPUS2</v>
          </cell>
          <cell r="G1195">
            <v>27170184.172000002</v>
          </cell>
        </row>
        <row r="1196">
          <cell r="B1196" t="str">
            <v>FPUS2</v>
          </cell>
          <cell r="G1196">
            <v>2748900</v>
          </cell>
        </row>
        <row r="1197">
          <cell r="B1197" t="str">
            <v>FPUS2</v>
          </cell>
          <cell r="G1197">
            <v>29751150.18</v>
          </cell>
        </row>
        <row r="1198">
          <cell r="B1198" t="str">
            <v>FPUS1</v>
          </cell>
          <cell r="G1198">
            <v>7560640.4831999997</v>
          </cell>
        </row>
        <row r="1199">
          <cell r="B1199" t="str">
            <v>FSUS2</v>
          </cell>
          <cell r="G1199">
            <v>213255000</v>
          </cell>
        </row>
        <row r="1200">
          <cell r="B1200" t="str">
            <v>FSUS2</v>
          </cell>
          <cell r="G1200">
            <v>303850000</v>
          </cell>
        </row>
        <row r="1201">
          <cell r="B1201" t="str">
            <v>FSUS2</v>
          </cell>
          <cell r="G1201">
            <v>304000000</v>
          </cell>
        </row>
        <row r="1202">
          <cell r="B1202" t="str">
            <v>FSUS2</v>
          </cell>
          <cell r="G1202">
            <v>305900000</v>
          </cell>
        </row>
        <row r="1203">
          <cell r="B1203" t="str">
            <v>FSUS2</v>
          </cell>
          <cell r="G1203">
            <v>314100000</v>
          </cell>
        </row>
        <row r="1204">
          <cell r="B1204" t="str">
            <v>FSUS2</v>
          </cell>
          <cell r="G1204">
            <v>304700000</v>
          </cell>
        </row>
        <row r="1205">
          <cell r="B1205" t="str">
            <v>FSUS3</v>
          </cell>
          <cell r="G1205">
            <v>314100000</v>
          </cell>
        </row>
        <row r="1206">
          <cell r="B1206" t="str">
            <v>FSUS2</v>
          </cell>
          <cell r="G1206">
            <v>304050000</v>
          </cell>
        </row>
        <row r="1207">
          <cell r="B1207" t="str">
            <v>FSUS2</v>
          </cell>
          <cell r="G1207">
            <v>303650000</v>
          </cell>
        </row>
        <row r="1208">
          <cell r="B1208" t="str">
            <v>FSUS2</v>
          </cell>
          <cell r="G1208">
            <v>305650000</v>
          </cell>
        </row>
        <row r="1209">
          <cell r="B1209" t="str">
            <v>FSEU2</v>
          </cell>
          <cell r="G1209">
            <v>612323906.39999998</v>
          </cell>
        </row>
        <row r="1210">
          <cell r="B1210" t="str">
            <v>FPUS2</v>
          </cell>
          <cell r="G1210">
            <v>304600</v>
          </cell>
        </row>
        <row r="1211">
          <cell r="B1211" t="str">
            <v>FPJY2</v>
          </cell>
          <cell r="G1211">
            <v>9010386</v>
          </cell>
        </row>
        <row r="1212">
          <cell r="B1212" t="str">
            <v>FPJY2</v>
          </cell>
          <cell r="G1212">
            <v>9010386</v>
          </cell>
        </row>
        <row r="1213">
          <cell r="B1213" t="str">
            <v>FPJY2</v>
          </cell>
          <cell r="G1213">
            <v>9010386</v>
          </cell>
        </row>
        <row r="1214">
          <cell r="B1214" t="str">
            <v>FPJY2</v>
          </cell>
          <cell r="G1214">
            <v>25502950.000000004</v>
          </cell>
        </row>
        <row r="1215">
          <cell r="B1215" t="str">
            <v>FPJY2</v>
          </cell>
          <cell r="G1215">
            <v>126562500</v>
          </cell>
        </row>
        <row r="1216">
          <cell r="B1216" t="str">
            <v>FPJY3</v>
          </cell>
          <cell r="G1216">
            <v>546996000</v>
          </cell>
        </row>
        <row r="1217">
          <cell r="B1217" t="str">
            <v>FPJY2</v>
          </cell>
          <cell r="G1217">
            <v>21024234.000000004</v>
          </cell>
        </row>
        <row r="1218">
          <cell r="B1218" t="str">
            <v>FPJY2</v>
          </cell>
          <cell r="G1218">
            <v>21024234.000000004</v>
          </cell>
        </row>
        <row r="1219">
          <cell r="B1219" t="str">
            <v>FPJY2</v>
          </cell>
          <cell r="G1219">
            <v>22622196.915170003</v>
          </cell>
        </row>
        <row r="1220">
          <cell r="B1220" t="str">
            <v>FPJY3</v>
          </cell>
          <cell r="G1220">
            <v>546996000</v>
          </cell>
        </row>
        <row r="1221">
          <cell r="B1221" t="str">
            <v>FPJY2</v>
          </cell>
          <cell r="G1221">
            <v>124925000</v>
          </cell>
        </row>
        <row r="1222">
          <cell r="B1222" t="str">
            <v>FPJY2</v>
          </cell>
          <cell r="G1222">
            <v>122975000</v>
          </cell>
        </row>
        <row r="1223">
          <cell r="B1223" t="str">
            <v>FPJY2</v>
          </cell>
          <cell r="G1223">
            <v>128305000</v>
          </cell>
        </row>
        <row r="1224">
          <cell r="B1224" t="str">
            <v>FPJY3</v>
          </cell>
          <cell r="G1224">
            <v>543341000</v>
          </cell>
        </row>
        <row r="1225">
          <cell r="B1225" t="str">
            <v>FPJY2</v>
          </cell>
          <cell r="G1225">
            <v>23663417.222010002</v>
          </cell>
        </row>
        <row r="1226">
          <cell r="B1226" t="str">
            <v>FPJY2</v>
          </cell>
          <cell r="G1226">
            <v>21024234.000000004</v>
          </cell>
        </row>
        <row r="1227">
          <cell r="B1227" t="str">
            <v>FPJY3</v>
          </cell>
          <cell r="G1227">
            <v>543341000</v>
          </cell>
        </row>
        <row r="1228">
          <cell r="B1228" t="str">
            <v>FPJY2</v>
          </cell>
          <cell r="G1228">
            <v>23364937.884160001</v>
          </cell>
        </row>
        <row r="1229">
          <cell r="B1229" t="str">
            <v>FPJY2</v>
          </cell>
          <cell r="G1229">
            <v>25783900</v>
          </cell>
        </row>
        <row r="1230">
          <cell r="B1230" t="str">
            <v>FPJY3</v>
          </cell>
          <cell r="G1230">
            <v>525776000</v>
          </cell>
        </row>
        <row r="1231">
          <cell r="B1231" t="str">
            <v>FSJY3</v>
          </cell>
          <cell r="G1231">
            <v>543341000</v>
          </cell>
        </row>
        <row r="1232">
          <cell r="B1232" t="str">
            <v>FSJY3</v>
          </cell>
          <cell r="G1232">
            <v>546996000</v>
          </cell>
        </row>
        <row r="1233">
          <cell r="B1233" t="str">
            <v>FSJY2</v>
          </cell>
          <cell r="G1233">
            <v>126562500</v>
          </cell>
        </row>
        <row r="1234">
          <cell r="B1234" t="str">
            <v>FSJY2</v>
          </cell>
          <cell r="G1234">
            <v>25783900</v>
          </cell>
        </row>
        <row r="1235">
          <cell r="B1235" t="str">
            <v>FSJY3</v>
          </cell>
          <cell r="G1235">
            <v>525776000</v>
          </cell>
        </row>
        <row r="1236">
          <cell r="B1236" t="str">
            <v>FSJY2</v>
          </cell>
          <cell r="G1236">
            <v>122975000</v>
          </cell>
        </row>
        <row r="1237">
          <cell r="B1237" t="str">
            <v>FSJY2</v>
          </cell>
          <cell r="G1237">
            <v>124925000</v>
          </cell>
        </row>
        <row r="1238">
          <cell r="B1238" t="str">
            <v>FSJY2</v>
          </cell>
          <cell r="G1238">
            <v>21119567.387919001</v>
          </cell>
        </row>
        <row r="1239">
          <cell r="B1239" t="str">
            <v>FSJY2</v>
          </cell>
          <cell r="G1239">
            <v>21119567.387919001</v>
          </cell>
        </row>
        <row r="1240">
          <cell r="B1240" t="str">
            <v>FSJY2</v>
          </cell>
          <cell r="G1240">
            <v>128305000</v>
          </cell>
        </row>
        <row r="1241">
          <cell r="B1241" t="str">
            <v>FSJY2</v>
          </cell>
          <cell r="G1241">
            <v>25502950.000000004</v>
          </cell>
        </row>
        <row r="1242">
          <cell r="B1242" t="str">
            <v>FSJY3</v>
          </cell>
          <cell r="G1242">
            <v>543341000</v>
          </cell>
        </row>
        <row r="1243">
          <cell r="B1243" t="str">
            <v>FSJY2</v>
          </cell>
          <cell r="G1243">
            <v>9414753.6023310013</v>
          </cell>
        </row>
        <row r="1244">
          <cell r="B1244" t="str">
            <v>FSJY2</v>
          </cell>
          <cell r="G1244">
            <v>9125260.4122680016</v>
          </cell>
        </row>
        <row r="1245">
          <cell r="B1245" t="str">
            <v>FSJY2</v>
          </cell>
          <cell r="G1245">
            <v>9414753.6023310013</v>
          </cell>
        </row>
        <row r="1246">
          <cell r="B1246" t="str">
            <v>FSJY2</v>
          </cell>
          <cell r="G1246">
            <v>22622196.915170003</v>
          </cell>
        </row>
        <row r="1247">
          <cell r="B1247" t="str">
            <v>FSJY2</v>
          </cell>
          <cell r="G1247">
            <v>21119567.387919001</v>
          </cell>
        </row>
        <row r="1248">
          <cell r="B1248" t="str">
            <v>FSJY2</v>
          </cell>
          <cell r="G1248">
            <v>23663417.222010002</v>
          </cell>
        </row>
        <row r="1249">
          <cell r="B1249" t="str">
            <v>FSJY2</v>
          </cell>
          <cell r="G1249">
            <v>23364937.884160001</v>
          </cell>
        </row>
        <row r="1250">
          <cell r="B1250" t="str">
            <v>FSJY3</v>
          </cell>
          <cell r="G1250">
            <v>546996000</v>
          </cell>
        </row>
        <row r="1251">
          <cell r="B1251" t="str">
            <v>FPUS3</v>
          </cell>
          <cell r="G1251">
            <v>543340757.31030011</v>
          </cell>
        </row>
        <row r="1252">
          <cell r="B1252" t="str">
            <v>FPUS3</v>
          </cell>
          <cell r="G1252">
            <v>543340757.31030011</v>
          </cell>
        </row>
        <row r="1253">
          <cell r="B1253" t="str">
            <v>FPUS3</v>
          </cell>
          <cell r="G1253">
            <v>546995515.97130001</v>
          </cell>
        </row>
        <row r="1254">
          <cell r="B1254" t="str">
            <v>FPUS3</v>
          </cell>
          <cell r="G1254">
            <v>546995515.97130001</v>
          </cell>
        </row>
        <row r="1255">
          <cell r="B1255" t="str">
            <v>FPUS3</v>
          </cell>
          <cell r="G1255">
            <v>525775862.36340004</v>
          </cell>
        </row>
        <row r="1256">
          <cell r="B1256" t="str">
            <v>FPUS2</v>
          </cell>
          <cell r="G1256">
            <v>23663431.815000001</v>
          </cell>
        </row>
        <row r="1257">
          <cell r="B1257" t="str">
            <v>FPUS2</v>
          </cell>
          <cell r="G1257">
            <v>23364952.1754</v>
          </cell>
        </row>
        <row r="1258">
          <cell r="B1258" t="str">
            <v>FPUS2</v>
          </cell>
          <cell r="G1258">
            <v>22622210.8506</v>
          </cell>
        </row>
        <row r="1259">
          <cell r="B1259" t="str">
            <v>FPUS2</v>
          </cell>
          <cell r="G1259">
            <v>122970779.26800001</v>
          </cell>
        </row>
        <row r="1260">
          <cell r="B1260" t="str">
            <v>FPUS2</v>
          </cell>
          <cell r="G1260">
            <v>124948453.602</v>
          </cell>
        </row>
        <row r="1261">
          <cell r="B1261" t="str">
            <v>FPUS2</v>
          </cell>
          <cell r="G1261">
            <v>9125256.8925000001</v>
          </cell>
        </row>
        <row r="1262">
          <cell r="B1262" t="str">
            <v>FPUS2</v>
          </cell>
          <cell r="G1262">
            <v>25502933.557999998</v>
          </cell>
        </row>
        <row r="1263">
          <cell r="B1263" t="str">
            <v>FPUS2</v>
          </cell>
          <cell r="G1263">
            <v>25783898.088500001</v>
          </cell>
        </row>
        <row r="1264">
          <cell r="B1264" t="str">
            <v>FPUS2</v>
          </cell>
          <cell r="G1264">
            <v>9414749.4749999996</v>
          </cell>
        </row>
        <row r="1265">
          <cell r="B1265" t="str">
            <v>FPUS2</v>
          </cell>
          <cell r="G1265">
            <v>9414749.4749999996</v>
          </cell>
        </row>
        <row r="1266">
          <cell r="B1266" t="str">
            <v>FPUS2</v>
          </cell>
          <cell r="G1266">
            <v>21119558.895</v>
          </cell>
        </row>
        <row r="1267">
          <cell r="B1267" t="str">
            <v>FPUS2</v>
          </cell>
          <cell r="G1267">
            <v>21119558.895</v>
          </cell>
        </row>
        <row r="1268">
          <cell r="B1268" t="str">
            <v>FPUS2</v>
          </cell>
          <cell r="G1268">
            <v>21119558.895</v>
          </cell>
        </row>
        <row r="1269">
          <cell r="B1269" t="str">
            <v>FPUS2</v>
          </cell>
          <cell r="G1269">
            <v>126562499.7975</v>
          </cell>
        </row>
        <row r="1270">
          <cell r="B1270" t="str">
            <v>FPUS2</v>
          </cell>
          <cell r="G1270">
            <v>128305084.8792</v>
          </cell>
        </row>
        <row r="1271">
          <cell r="B1271" t="str">
            <v>FPUS2</v>
          </cell>
          <cell r="G1271">
            <v>50411895.752549998</v>
          </cell>
        </row>
        <row r="1272">
          <cell r="B1272" t="str">
            <v>FPUS2</v>
          </cell>
          <cell r="G1272">
            <v>51375731.327849999</v>
          </cell>
        </row>
        <row r="1273">
          <cell r="B1273" t="str">
            <v>FPUS3</v>
          </cell>
          <cell r="G1273">
            <v>366146305.54694998</v>
          </cell>
        </row>
        <row r="1274">
          <cell r="B1274" t="str">
            <v>FSUS3</v>
          </cell>
          <cell r="G1274">
            <v>546995515.97130001</v>
          </cell>
        </row>
        <row r="1275">
          <cell r="B1275" t="str">
            <v>FSUS3</v>
          </cell>
          <cell r="G1275">
            <v>546995515.97130001</v>
          </cell>
        </row>
        <row r="1276">
          <cell r="B1276" t="str">
            <v>FSUS3</v>
          </cell>
          <cell r="G1276">
            <v>543340757.31030011</v>
          </cell>
        </row>
        <row r="1277">
          <cell r="B1277" t="str">
            <v>FSUS3</v>
          </cell>
          <cell r="G1277">
            <v>543340757.31030011</v>
          </cell>
        </row>
        <row r="1278">
          <cell r="B1278" t="str">
            <v>FSUS3</v>
          </cell>
          <cell r="G1278">
            <v>525775862.36340004</v>
          </cell>
        </row>
        <row r="1279">
          <cell r="B1279" t="str">
            <v>FSUS2</v>
          </cell>
          <cell r="G1279">
            <v>128305084.8792</v>
          </cell>
        </row>
        <row r="1280">
          <cell r="B1280" t="str">
            <v>FSUS2</v>
          </cell>
          <cell r="G1280">
            <v>126562499.7975</v>
          </cell>
        </row>
        <row r="1281">
          <cell r="B1281" t="str">
            <v>FSUS2</v>
          </cell>
          <cell r="G1281">
            <v>21024225.7425</v>
          </cell>
        </row>
        <row r="1282">
          <cell r="B1282" t="str">
            <v>FSUS2</v>
          </cell>
          <cell r="G1282">
            <v>25783898.088500001</v>
          </cell>
        </row>
        <row r="1283">
          <cell r="B1283" t="str">
            <v>FSUS2</v>
          </cell>
          <cell r="G1283">
            <v>21024225.7425</v>
          </cell>
        </row>
        <row r="1284">
          <cell r="B1284" t="str">
            <v>FSUS2</v>
          </cell>
          <cell r="G1284">
            <v>21024225.7425</v>
          </cell>
        </row>
        <row r="1285">
          <cell r="B1285" t="str">
            <v>FSUS2</v>
          </cell>
          <cell r="G1285">
            <v>25502933.557999998</v>
          </cell>
        </row>
        <row r="1286">
          <cell r="B1286" t="str">
            <v>FSUS2</v>
          </cell>
          <cell r="G1286">
            <v>122970779.26800001</v>
          </cell>
        </row>
        <row r="1287">
          <cell r="B1287" t="str">
            <v>FSUS2</v>
          </cell>
          <cell r="G1287">
            <v>124948453.602</v>
          </cell>
        </row>
        <row r="1288">
          <cell r="B1288" t="str">
            <v>FSUS2</v>
          </cell>
          <cell r="G1288">
            <v>23364952.1754</v>
          </cell>
        </row>
        <row r="1289">
          <cell r="B1289" t="str">
            <v>FSUS2</v>
          </cell>
          <cell r="G1289">
            <v>23663431.815000001</v>
          </cell>
        </row>
        <row r="1290">
          <cell r="B1290" t="str">
            <v>FSUS2</v>
          </cell>
          <cell r="G1290">
            <v>9010382.2874999996</v>
          </cell>
        </row>
        <row r="1291">
          <cell r="B1291" t="str">
            <v>FSUS2</v>
          </cell>
          <cell r="G1291">
            <v>9010382.2874999996</v>
          </cell>
        </row>
        <row r="1292">
          <cell r="B1292" t="str">
            <v>FSUS2</v>
          </cell>
          <cell r="G1292">
            <v>9010382.2874999996</v>
          </cell>
        </row>
        <row r="1293">
          <cell r="B1293" t="str">
            <v>FSUS2</v>
          </cell>
          <cell r="G1293">
            <v>22622210.8506</v>
          </cell>
        </row>
        <row r="65536">
          <cell r="B65536" t="str">
            <v>Cur/P/S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1_11"/>
      <sheetName val="Balance Sheet"/>
      <sheetName val="P _ L"/>
      <sheetName val="Cash Flow"/>
      <sheetName val="Cahs flow working"/>
      <sheetName val="Statement of Changes in Equity"/>
      <sheetName val="Tb link"/>
      <sheetName val="Note 5"/>
      <sheetName val="PIB-HL"/>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2009"/>
      <sheetName val="AFSII-2009"/>
      <sheetName val="KSE(Sector Wise)"/>
      <sheetName val="Trading"/>
      <sheetName val="Break up of shares"/>
      <sheetName val="PBC(Total Portfolio)"/>
      <sheetName val="AFS2008"/>
      <sheetName val="AFSII-2008"/>
      <sheetName val="AFS NIB 2008 "/>
      <sheetName val="AFS-2009 (2)"/>
      <sheetName val="AFSII-2009 (2)"/>
      <sheetName val="Trading (2)"/>
      <sheetName val="Sheet1"/>
      <sheetName val="Tickmarks"/>
      <sheetName val="Note1_11"/>
      <sheetName val="PKRV"/>
      <sheetName val="PIBrevrep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SCA 30-Jun-06"/>
      <sheetName val="FSV"/>
      <sheetName val="General Provision"/>
      <sheetName val="Branch Code"/>
      <sheetName val="Tickmarks"/>
      <sheetName val="Misc"/>
      <sheetName val="封面"/>
      <sheetName val="Lookups"/>
    </sheetNames>
    <sheetDataSet>
      <sheetData sheetId="0"/>
      <sheetData sheetId="1"/>
      <sheetData sheetId="2"/>
      <sheetData sheetId="3"/>
      <sheetData sheetId="4"/>
      <sheetData sheetId="5"/>
      <sheetData sheetId="6">
        <row r="632">
          <cell r="AB632">
            <v>144.49700000000001</v>
          </cell>
        </row>
        <row r="9734">
          <cell r="AB9734">
            <v>173.114</v>
          </cell>
        </row>
        <row r="9935">
          <cell r="AB9935">
            <v>13.923999999999999</v>
          </cell>
        </row>
      </sheetData>
      <sheetData sheetId="7" refreshError="1"/>
      <sheetData sheetId="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ickmarks"/>
      <sheetName val="Misc"/>
      <sheetName val="December 06"/>
      <sheetName val="November 06"/>
    </sheetNames>
    <sheetDataSet>
      <sheetData sheetId="0">
        <row r="11">
          <cell r="C11">
            <v>137.70100000000002</v>
          </cell>
        </row>
        <row r="13">
          <cell r="C13">
            <v>23.835000000000001</v>
          </cell>
        </row>
        <row r="19">
          <cell r="C19">
            <v>19.626000000000001</v>
          </cell>
        </row>
        <row r="21">
          <cell r="C21">
            <v>220.054</v>
          </cell>
        </row>
      </sheetData>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SCA 31-Dec-06"/>
      <sheetName val="FSV - Final"/>
      <sheetName val="Certificate"/>
      <sheetName val="Branch Code"/>
      <sheetName val="Summary"/>
      <sheetName val="FEb"/>
    </sheetNames>
    <sheetDataSet>
      <sheetData sheetId="0"/>
      <sheetData sheetId="1"/>
      <sheetData sheetId="2"/>
      <sheetData sheetId="3"/>
      <sheetData sheetId="4"/>
      <sheetData sheetId="5" refreshError="1"/>
      <sheetData sheetId="6"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Workdone"/>
      <sheetName val="Summary"/>
      <sheetName val="Govt. Gurantee"/>
      <sheetName val="Flood Affected"/>
      <sheetName val="SBP relief"/>
      <sheetName val="Gold Loan"/>
      <sheetName val="Liquid Assset"/>
      <sheetName val="Mortgage (FSV)"/>
      <sheetName val="Mortgage FSV"/>
      <sheetName val="Corporate (FSV)"/>
      <sheetName val="SME (FSV)"/>
      <sheetName val="Saiban (FSV)"/>
      <sheetName val="Consolidated FSV"/>
      <sheetName val="SCA_2009"/>
      <sheetName val="SCA 10"/>
      <sheetName val="Tickmarks"/>
      <sheetName val="mortgage agriculture"/>
      <sheetName val="misc. consumer"/>
      <sheetName val="CORP_revised_CHECKLIST_2010"/>
      <sheetName val="Additional Parties"/>
      <sheetName val="COmm_revised_CHECKLIST_2010"/>
      <sheetName val="Verified Corp (AASR)2009"/>
      <sheetName val="Verified Comm 2009"/>
      <sheetName val="Corporate 2009 A.R"/>
      <sheetName val="land building 2009 A.R"/>
      <sheetName val="residential commercial 2009 A.R"/>
      <sheetName val="cheklist to be filled"/>
      <sheetName val="land benifit and 2 b del"/>
      <sheetName val="sme parties for Land Benifit"/>
      <sheetName val="Sheet2"/>
      <sheetName val="Sheet1"/>
      <sheetName val="Reconciliation"/>
      <sheetName val="BSDOMOVS"/>
    </sheetNames>
    <sheetDataSet>
      <sheetData sheetId="0"/>
      <sheetData sheetId="1"/>
      <sheetData sheetId="2"/>
      <sheetData sheetId="3"/>
      <sheetData sheetId="4"/>
      <sheetData sheetId="5">
        <row r="17">
          <cell r="S17">
            <v>4521.3670000000002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ior loans"/>
      <sheetName val="SRF"/>
      <sheetName val="ECO-USD"/>
      <sheetName val="ECO-YEN"/>
      <sheetName val="ECO-FRF Conversion"/>
      <sheetName val="ECO-ECU"/>
      <sheetName val="JEXIM-YEN"/>
      <sheetName val="COFACE-ECU"/>
      <sheetName val="MITI-JPY"/>
      <sheetName val="SACE-ECU"/>
      <sheetName val="CDC-GBP"/>
      <sheetName val="Reasoning"/>
      <sheetName val="Tickmarks"/>
      <sheetName val="for Siddiqui Sahib A"/>
    </sheetNames>
    <sheetDataSet>
      <sheetData sheetId="0" refreshError="1"/>
      <sheetData sheetId="1" refreshError="1">
        <row r="25">
          <cell r="I25">
            <v>114553725.34000003</v>
          </cell>
        </row>
        <row r="33">
          <cell r="A33" t="str">
            <v>Change is due to repayment of principal as per repayment schedule amounting Rs.271,521,238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June09"/>
      <sheetName val="Verification Purchases"/>
      <sheetName val="Verification of Sales"/>
      <sheetName val="Dividend"/>
      <sheetName val="Tickmarks"/>
      <sheetName val="Movement"/>
      <sheetName val="MOvement Sched."/>
    </sheetNames>
    <sheetDataSet>
      <sheetData sheetId="0" refreshError="1"/>
      <sheetData sheetId="1" refreshError="1"/>
      <sheetData sheetId="2">
        <row r="3">
          <cell r="E3">
            <v>966404653</v>
          </cell>
        </row>
      </sheetData>
      <sheetData sheetId="3" refreshError="1"/>
      <sheetData sheetId="4" refreshError="1"/>
      <sheetData sheetId="5" refreshError="1"/>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BILUSZY"/>
    </sheetNames>
    <sheetDataSet>
      <sheetData sheetId="0"/>
      <sheetData sheetId="1"/>
      <sheetData sheetId="2"/>
      <sheetData sheetId="3"/>
      <sheetData sheetId="4"/>
      <sheetData sheetId="5"/>
      <sheetData sheetId="6">
        <row r="15">
          <cell r="C15">
            <v>37400</v>
          </cell>
        </row>
        <row r="22">
          <cell r="C22">
            <v>12000</v>
          </cell>
        </row>
      </sheetData>
      <sheetData sheetId="7"/>
      <sheetData sheetId="8"/>
      <sheetData sheetId="9"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c 31, 2008"/>
      <sheetName val="Investment in associates "/>
      <sheetName val="Quoted and unquoted  Sec-AFS"/>
      <sheetName val="AFS-CFS"/>
      <sheetName val="CFS Note"/>
      <sheetName val="CDC Recon"/>
      <sheetName val="Loss %"/>
      <sheetName val="Total porfolio"/>
      <sheetName val="Tickmarks"/>
      <sheetName val="Depreciation recalculation"/>
      <sheetName val="Schedule"/>
      <sheetName val="Sheet1"/>
    </sheetNames>
    <sheetDataSet>
      <sheetData sheetId="0"/>
      <sheetData sheetId="1"/>
      <sheetData sheetId="2">
        <row r="5">
          <cell r="E5">
            <v>4000000</v>
          </cell>
        </row>
      </sheetData>
      <sheetData sheetId="3">
        <row r="50">
          <cell r="H50">
            <v>1674095.4989</v>
          </cell>
        </row>
      </sheetData>
      <sheetData sheetId="4"/>
      <sheetData sheetId="5"/>
      <sheetData sheetId="6"/>
      <sheetData sheetId="7"/>
      <sheetData sheetId="8"/>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B-Cash"/>
      <sheetName val="CDB-Deposits"/>
      <sheetName val="Deps &amp; Cash-Summ"/>
      <sheetName val="FETRS-Data"/>
      <sheetName val="Recon+Br-Pos"/>
      <sheetName val="Static Data"/>
      <sheetName val="AL905"/>
      <sheetName val="Deposits"/>
      <sheetName val="Abu Dhabi"/>
      <sheetName val="BSDOMOVS"/>
      <sheetName val="I-BR"/>
      <sheetName val="I-B"/>
      <sheetName val="IE-DEC-06-DOM"/>
      <sheetName val="SLHUB"/>
    </sheetNames>
    <sheetDataSet>
      <sheetData sheetId="0" refreshError="1"/>
      <sheetData sheetId="1" refreshError="1">
        <row r="4">
          <cell r="F4">
            <v>1316.75</v>
          </cell>
        </row>
        <row r="5">
          <cell r="F5">
            <v>170.4</v>
          </cell>
        </row>
        <row r="6">
          <cell r="F6">
            <v>395690.07</v>
          </cell>
        </row>
        <row r="7">
          <cell r="F7">
            <v>818.58</v>
          </cell>
        </row>
        <row r="8">
          <cell r="F8">
            <v>2071.5100000000002</v>
          </cell>
        </row>
        <row r="9">
          <cell r="F9">
            <v>6971.54</v>
          </cell>
        </row>
        <row r="10">
          <cell r="F10">
            <v>103.66</v>
          </cell>
        </row>
        <row r="11">
          <cell r="F11">
            <v>295.69</v>
          </cell>
        </row>
        <row r="12">
          <cell r="F12">
            <v>1334.08</v>
          </cell>
        </row>
        <row r="13">
          <cell r="F13">
            <v>4264.97</v>
          </cell>
        </row>
        <row r="14">
          <cell r="F14">
            <v>4998.87</v>
          </cell>
        </row>
        <row r="15">
          <cell r="F15">
            <v>201058</v>
          </cell>
        </row>
        <row r="16">
          <cell r="F16">
            <v>1000</v>
          </cell>
        </row>
        <row r="17">
          <cell r="F17">
            <v>2800</v>
          </cell>
        </row>
        <row r="18">
          <cell r="F18">
            <v>3516.19</v>
          </cell>
        </row>
        <row r="19">
          <cell r="F19">
            <v>35120</v>
          </cell>
        </row>
        <row r="20">
          <cell r="F20">
            <v>39953.949999999997</v>
          </cell>
        </row>
        <row r="21">
          <cell r="F21">
            <v>11898.69</v>
          </cell>
        </row>
        <row r="22">
          <cell r="F22">
            <v>2906.7</v>
          </cell>
        </row>
        <row r="23">
          <cell r="F23">
            <v>2091.39</v>
          </cell>
        </row>
        <row r="24">
          <cell r="F24">
            <v>4971.17</v>
          </cell>
        </row>
        <row r="25">
          <cell r="F25">
            <v>145</v>
          </cell>
        </row>
        <row r="26">
          <cell r="F26">
            <v>774.6</v>
          </cell>
        </row>
        <row r="27">
          <cell r="F27">
            <v>1171.6099999999999</v>
          </cell>
        </row>
        <row r="28">
          <cell r="F28">
            <v>2052</v>
          </cell>
        </row>
        <row r="29">
          <cell r="F29">
            <v>539.24</v>
          </cell>
        </row>
        <row r="30">
          <cell r="F30">
            <v>1332.4</v>
          </cell>
        </row>
        <row r="31">
          <cell r="F31">
            <v>16.45</v>
          </cell>
        </row>
        <row r="32">
          <cell r="F32">
            <v>926.7</v>
          </cell>
        </row>
        <row r="33">
          <cell r="F33">
            <v>500</v>
          </cell>
        </row>
        <row r="34">
          <cell r="F34">
            <v>1000</v>
          </cell>
        </row>
        <row r="35">
          <cell r="F35">
            <v>2500</v>
          </cell>
        </row>
        <row r="36">
          <cell r="F36">
            <v>379.2</v>
          </cell>
        </row>
        <row r="37">
          <cell r="F37">
            <v>8920</v>
          </cell>
        </row>
        <row r="38">
          <cell r="F38">
            <v>5790</v>
          </cell>
        </row>
        <row r="39">
          <cell r="F39">
            <v>1050</v>
          </cell>
        </row>
        <row r="40">
          <cell r="F40">
            <v>205</v>
          </cell>
        </row>
        <row r="41">
          <cell r="F41">
            <v>11000.84</v>
          </cell>
        </row>
        <row r="42">
          <cell r="F42">
            <v>444.67</v>
          </cell>
        </row>
        <row r="43">
          <cell r="F43">
            <v>3434.43</v>
          </cell>
        </row>
        <row r="44">
          <cell r="F44">
            <v>361</v>
          </cell>
        </row>
        <row r="45">
          <cell r="F45">
            <v>6999.75</v>
          </cell>
        </row>
        <row r="46">
          <cell r="F46">
            <v>30000</v>
          </cell>
        </row>
        <row r="47">
          <cell r="F47">
            <v>995122.6</v>
          </cell>
        </row>
        <row r="48">
          <cell r="F48">
            <v>1306218.53</v>
          </cell>
        </row>
        <row r="49">
          <cell r="F49">
            <v>600</v>
          </cell>
        </row>
        <row r="50">
          <cell r="F50">
            <v>530</v>
          </cell>
        </row>
        <row r="51">
          <cell r="F51">
            <v>4999.12</v>
          </cell>
        </row>
        <row r="52">
          <cell r="F52">
            <v>11812.04</v>
          </cell>
        </row>
        <row r="53">
          <cell r="F53">
            <v>3517</v>
          </cell>
        </row>
        <row r="54">
          <cell r="F54">
            <v>3500</v>
          </cell>
        </row>
        <row r="55">
          <cell r="F55">
            <v>2875432.77</v>
          </cell>
        </row>
        <row r="56">
          <cell r="F56">
            <v>17814.259999999998</v>
          </cell>
        </row>
        <row r="57">
          <cell r="F57">
            <v>4496.3999999999996</v>
          </cell>
        </row>
        <row r="58">
          <cell r="F58">
            <v>585164.35</v>
          </cell>
        </row>
        <row r="59">
          <cell r="F59">
            <v>116757.8</v>
          </cell>
        </row>
        <row r="60">
          <cell r="F60">
            <v>106125.11</v>
          </cell>
        </row>
        <row r="61">
          <cell r="F61">
            <v>5447.02</v>
          </cell>
        </row>
        <row r="62">
          <cell r="F62">
            <v>3676.5</v>
          </cell>
        </row>
        <row r="63">
          <cell r="F63">
            <v>998</v>
          </cell>
        </row>
        <row r="64">
          <cell r="F64">
            <v>5928143.0999999996</v>
          </cell>
        </row>
        <row r="65">
          <cell r="F65">
            <v>1511</v>
          </cell>
        </row>
        <row r="66">
          <cell r="F66">
            <v>494362.89</v>
          </cell>
        </row>
        <row r="67">
          <cell r="F67">
            <v>5265.13</v>
          </cell>
        </row>
        <row r="68">
          <cell r="F68">
            <v>5792.91</v>
          </cell>
        </row>
        <row r="69">
          <cell r="F69">
            <v>14398.29</v>
          </cell>
        </row>
        <row r="70">
          <cell r="F70">
            <v>88887.34</v>
          </cell>
        </row>
        <row r="71">
          <cell r="F71">
            <v>90604.12</v>
          </cell>
        </row>
        <row r="72">
          <cell r="F72">
            <v>88550</v>
          </cell>
        </row>
        <row r="73">
          <cell r="F73">
            <v>61000</v>
          </cell>
        </row>
        <row r="74">
          <cell r="F74">
            <v>198057.46</v>
          </cell>
        </row>
        <row r="75">
          <cell r="F75">
            <v>108164.73</v>
          </cell>
        </row>
        <row r="76">
          <cell r="F76">
            <v>1076</v>
          </cell>
        </row>
        <row r="77">
          <cell r="F77">
            <v>1592</v>
          </cell>
        </row>
        <row r="78">
          <cell r="F78">
            <v>192291.54</v>
          </cell>
        </row>
        <row r="79">
          <cell r="F79">
            <v>9134</v>
          </cell>
        </row>
        <row r="80">
          <cell r="F80">
            <v>225569.04</v>
          </cell>
        </row>
        <row r="81">
          <cell r="F81">
            <v>29131.95</v>
          </cell>
        </row>
        <row r="82">
          <cell r="F82">
            <v>3343</v>
          </cell>
        </row>
        <row r="83">
          <cell r="F83">
            <v>358642.22</v>
          </cell>
        </row>
        <row r="84">
          <cell r="F84">
            <v>3562.49</v>
          </cell>
        </row>
        <row r="85">
          <cell r="F85">
            <v>4149</v>
          </cell>
        </row>
        <row r="86">
          <cell r="F86">
            <v>3096626.19</v>
          </cell>
        </row>
        <row r="87">
          <cell r="F87">
            <v>31242.66</v>
          </cell>
        </row>
        <row r="88">
          <cell r="F88">
            <v>336.8</v>
          </cell>
        </row>
        <row r="89">
          <cell r="F89">
            <v>1000</v>
          </cell>
        </row>
        <row r="90">
          <cell r="F90">
            <v>265174.13</v>
          </cell>
        </row>
        <row r="91">
          <cell r="F91">
            <v>66899.67</v>
          </cell>
        </row>
        <row r="92">
          <cell r="F92">
            <v>9846.6200000000008</v>
          </cell>
        </row>
        <row r="93">
          <cell r="F93">
            <v>685170.99</v>
          </cell>
        </row>
        <row r="94">
          <cell r="F94">
            <v>199634</v>
          </cell>
        </row>
        <row r="95">
          <cell r="F95">
            <v>122234.43</v>
          </cell>
        </row>
        <row r="96">
          <cell r="F96">
            <v>1000</v>
          </cell>
        </row>
        <row r="97">
          <cell r="F97">
            <v>43432.7</v>
          </cell>
        </row>
        <row r="98">
          <cell r="F98">
            <v>19403.830000000002</v>
          </cell>
        </row>
        <row r="99">
          <cell r="F99">
            <v>67.06</v>
          </cell>
        </row>
        <row r="100">
          <cell r="F100">
            <v>1586</v>
          </cell>
        </row>
        <row r="101">
          <cell r="F101">
            <v>373.2</v>
          </cell>
        </row>
        <row r="102">
          <cell r="F102">
            <v>142622.42000000001</v>
          </cell>
        </row>
        <row r="103">
          <cell r="F103">
            <v>153248.5</v>
          </cell>
        </row>
        <row r="104">
          <cell r="F104">
            <v>103595</v>
          </cell>
        </row>
        <row r="105">
          <cell r="F105">
            <v>114090.29</v>
          </cell>
        </row>
        <row r="106">
          <cell r="F106">
            <v>39762</v>
          </cell>
        </row>
        <row r="107">
          <cell r="F107">
            <v>629.32000000000005</v>
          </cell>
        </row>
        <row r="108">
          <cell r="F108">
            <v>600</v>
          </cell>
        </row>
        <row r="109">
          <cell r="F109">
            <v>1000</v>
          </cell>
        </row>
        <row r="110">
          <cell r="F110">
            <v>7374.85</v>
          </cell>
        </row>
        <row r="111">
          <cell r="F111">
            <v>174697.43</v>
          </cell>
        </row>
        <row r="112">
          <cell r="F112">
            <v>3623.5</v>
          </cell>
        </row>
        <row r="113">
          <cell r="F113">
            <v>18632.189999999999</v>
          </cell>
        </row>
        <row r="114">
          <cell r="F114">
            <v>20907.86</v>
          </cell>
        </row>
        <row r="115">
          <cell r="F115">
            <v>103068.53</v>
          </cell>
        </row>
        <row r="116">
          <cell r="F116">
            <v>94.5</v>
          </cell>
        </row>
        <row r="117">
          <cell r="F117">
            <v>1023.5</v>
          </cell>
        </row>
        <row r="118">
          <cell r="F118">
            <v>34816.29</v>
          </cell>
        </row>
        <row r="119">
          <cell r="F119">
            <v>32222.560000000001</v>
          </cell>
        </row>
        <row r="120">
          <cell r="F120">
            <v>3569</v>
          </cell>
        </row>
        <row r="121">
          <cell r="F121">
            <v>7375</v>
          </cell>
        </row>
        <row r="122">
          <cell r="F122">
            <v>9888.9500000000007</v>
          </cell>
        </row>
        <row r="123">
          <cell r="F123">
            <v>70360.289999999994</v>
          </cell>
        </row>
        <row r="124">
          <cell r="F124">
            <v>745</v>
          </cell>
        </row>
        <row r="125">
          <cell r="F125">
            <v>15902.72</v>
          </cell>
        </row>
        <row r="126">
          <cell r="F126">
            <v>28.75</v>
          </cell>
        </row>
        <row r="127">
          <cell r="F127">
            <v>50831.76</v>
          </cell>
        </row>
        <row r="128">
          <cell r="F128">
            <v>5</v>
          </cell>
        </row>
        <row r="129">
          <cell r="F129">
            <v>8467.3700000000008</v>
          </cell>
        </row>
        <row r="130">
          <cell r="F130">
            <v>46510</v>
          </cell>
        </row>
        <row r="131">
          <cell r="F131">
            <v>1007.85</v>
          </cell>
        </row>
        <row r="132">
          <cell r="F132">
            <v>44.5</v>
          </cell>
        </row>
        <row r="133">
          <cell r="F133">
            <v>14382</v>
          </cell>
        </row>
        <row r="134">
          <cell r="F134">
            <v>952818.18</v>
          </cell>
        </row>
        <row r="135">
          <cell r="F135">
            <v>2126650.6800000002</v>
          </cell>
        </row>
        <row r="136">
          <cell r="F136">
            <v>5300</v>
          </cell>
        </row>
        <row r="137">
          <cell r="F137">
            <v>434225.73</v>
          </cell>
        </row>
        <row r="138">
          <cell r="F138">
            <v>1540.38</v>
          </cell>
        </row>
        <row r="139">
          <cell r="F139">
            <v>56450.32</v>
          </cell>
        </row>
        <row r="140">
          <cell r="F140">
            <v>1840</v>
          </cell>
        </row>
        <row r="141">
          <cell r="F141">
            <v>47048.12</v>
          </cell>
        </row>
        <row r="142">
          <cell r="F142">
            <v>83410.94</v>
          </cell>
        </row>
        <row r="143">
          <cell r="F143">
            <v>44654.86</v>
          </cell>
        </row>
        <row r="144">
          <cell r="F144">
            <v>3181</v>
          </cell>
        </row>
        <row r="145">
          <cell r="F145">
            <v>13094.5</v>
          </cell>
        </row>
        <row r="146">
          <cell r="F146">
            <v>198436.39</v>
          </cell>
        </row>
        <row r="147">
          <cell r="F147">
            <v>38604.11</v>
          </cell>
        </row>
        <row r="148">
          <cell r="F148">
            <v>8.5</v>
          </cell>
        </row>
        <row r="149">
          <cell r="F149">
            <v>190438.6</v>
          </cell>
        </row>
        <row r="150">
          <cell r="F150">
            <v>110641.4</v>
          </cell>
        </row>
        <row r="151">
          <cell r="F151">
            <v>1460</v>
          </cell>
        </row>
        <row r="152">
          <cell r="F152">
            <v>121489.57</v>
          </cell>
        </row>
        <row r="153">
          <cell r="F153">
            <v>13592.67</v>
          </cell>
        </row>
        <row r="154">
          <cell r="F154">
            <v>23323.65</v>
          </cell>
        </row>
        <row r="155">
          <cell r="F155">
            <v>3400</v>
          </cell>
        </row>
        <row r="156">
          <cell r="F156">
            <v>93978.3</v>
          </cell>
        </row>
        <row r="157">
          <cell r="F157">
            <v>394460.35</v>
          </cell>
        </row>
        <row r="158">
          <cell r="F158">
            <v>25763.93</v>
          </cell>
        </row>
        <row r="159">
          <cell r="F159">
            <v>48820</v>
          </cell>
        </row>
        <row r="160">
          <cell r="F160">
            <v>75883.77</v>
          </cell>
        </row>
        <row r="161">
          <cell r="F161">
            <v>21612.5</v>
          </cell>
        </row>
        <row r="162">
          <cell r="F162">
            <v>42695.53</v>
          </cell>
        </row>
        <row r="163">
          <cell r="F163">
            <v>18920.689999999999</v>
          </cell>
        </row>
        <row r="164">
          <cell r="F164">
            <v>176.45</v>
          </cell>
        </row>
        <row r="165">
          <cell r="F165">
            <v>1360</v>
          </cell>
        </row>
        <row r="166">
          <cell r="F166">
            <v>102600</v>
          </cell>
        </row>
        <row r="167">
          <cell r="F167">
            <v>262496.57</v>
          </cell>
        </row>
        <row r="168">
          <cell r="F168">
            <v>60704.17</v>
          </cell>
        </row>
        <row r="169">
          <cell r="F169">
            <v>35016.67</v>
          </cell>
        </row>
        <row r="170">
          <cell r="F170">
            <v>2108515.69</v>
          </cell>
        </row>
        <row r="171">
          <cell r="F171">
            <v>1839.13</v>
          </cell>
        </row>
        <row r="172">
          <cell r="F172">
            <v>49393.23</v>
          </cell>
        </row>
        <row r="173">
          <cell r="F173">
            <v>1161.6500000000001</v>
          </cell>
        </row>
        <row r="174">
          <cell r="F174">
            <v>70322.009999999995</v>
          </cell>
        </row>
        <row r="175">
          <cell r="F175">
            <v>12585.24</v>
          </cell>
        </row>
        <row r="176">
          <cell r="F176">
            <v>460492.77</v>
          </cell>
        </row>
        <row r="177">
          <cell r="F177">
            <v>152607.67999999999</v>
          </cell>
        </row>
        <row r="178">
          <cell r="F178">
            <v>2135.85</v>
          </cell>
        </row>
        <row r="179">
          <cell r="F179">
            <v>15238.6</v>
          </cell>
        </row>
        <row r="180">
          <cell r="F180">
            <v>30683.5</v>
          </cell>
        </row>
        <row r="181">
          <cell r="F181">
            <v>130058.01</v>
          </cell>
        </row>
        <row r="182">
          <cell r="F182">
            <v>20445</v>
          </cell>
        </row>
        <row r="183">
          <cell r="F183">
            <v>3972.45</v>
          </cell>
        </row>
        <row r="184">
          <cell r="F184">
            <v>700</v>
          </cell>
        </row>
        <row r="185">
          <cell r="F185">
            <v>275896.96000000002</v>
          </cell>
        </row>
        <row r="186">
          <cell r="F186">
            <v>999.1</v>
          </cell>
        </row>
        <row r="187">
          <cell r="F187">
            <v>11316.83</v>
          </cell>
        </row>
        <row r="188">
          <cell r="F188">
            <v>855.9</v>
          </cell>
        </row>
        <row r="189">
          <cell r="F189">
            <v>7397.54</v>
          </cell>
        </row>
        <row r="190">
          <cell r="F190">
            <v>23658.54</v>
          </cell>
        </row>
        <row r="191">
          <cell r="F191">
            <v>4.0999999999999996</v>
          </cell>
        </row>
        <row r="192">
          <cell r="F192">
            <v>6106.35</v>
          </cell>
        </row>
        <row r="193">
          <cell r="F193">
            <v>186.05</v>
          </cell>
        </row>
        <row r="194">
          <cell r="F194">
            <v>2400.5700000000002</v>
          </cell>
        </row>
        <row r="195">
          <cell r="F195">
            <v>5900</v>
          </cell>
        </row>
        <row r="196">
          <cell r="F196">
            <v>1298.42</v>
          </cell>
        </row>
        <row r="197">
          <cell r="F197">
            <v>500</v>
          </cell>
        </row>
        <row r="198">
          <cell r="F198">
            <v>160.69999999999999</v>
          </cell>
        </row>
        <row r="199">
          <cell r="F199">
            <v>118518.96</v>
          </cell>
        </row>
        <row r="200">
          <cell r="F200">
            <v>5541.78</v>
          </cell>
        </row>
        <row r="201">
          <cell r="F201">
            <v>50</v>
          </cell>
        </row>
        <row r="202">
          <cell r="F202">
            <v>4210.97</v>
          </cell>
        </row>
        <row r="203">
          <cell r="F203">
            <v>44174</v>
          </cell>
        </row>
        <row r="204">
          <cell r="F204">
            <v>6000</v>
          </cell>
        </row>
        <row r="205">
          <cell r="F205">
            <v>53965.45</v>
          </cell>
        </row>
        <row r="206">
          <cell r="F206">
            <v>702.84</v>
          </cell>
        </row>
        <row r="207">
          <cell r="F207">
            <v>10310</v>
          </cell>
        </row>
        <row r="208">
          <cell r="F208">
            <v>12151.02</v>
          </cell>
        </row>
        <row r="209">
          <cell r="F209">
            <v>4897.2700000000004</v>
          </cell>
        </row>
        <row r="210">
          <cell r="F210">
            <v>5440</v>
          </cell>
        </row>
        <row r="211">
          <cell r="F211">
            <v>2230</v>
          </cell>
        </row>
        <row r="212">
          <cell r="F212">
            <v>5172.8500000000004</v>
          </cell>
        </row>
        <row r="213">
          <cell r="F213">
            <v>660</v>
          </cell>
        </row>
        <row r="214">
          <cell r="F214">
            <v>4886.34</v>
          </cell>
        </row>
        <row r="215">
          <cell r="F215">
            <v>2160.29</v>
          </cell>
        </row>
        <row r="216">
          <cell r="F216">
            <v>13071.85</v>
          </cell>
        </row>
        <row r="217">
          <cell r="F217">
            <v>30</v>
          </cell>
        </row>
        <row r="218">
          <cell r="F218">
            <v>81921.5</v>
          </cell>
        </row>
        <row r="219">
          <cell r="F219">
            <v>22861.34</v>
          </cell>
        </row>
        <row r="220">
          <cell r="F220">
            <v>6255.62</v>
          </cell>
        </row>
        <row r="221">
          <cell r="F221">
            <v>4701.3</v>
          </cell>
        </row>
        <row r="222">
          <cell r="F222">
            <v>8100</v>
          </cell>
        </row>
        <row r="223">
          <cell r="F223">
            <v>10597.8</v>
          </cell>
        </row>
        <row r="224">
          <cell r="F224">
            <v>6845.87</v>
          </cell>
        </row>
        <row r="225">
          <cell r="F225">
            <v>400</v>
          </cell>
        </row>
        <row r="226">
          <cell r="F226">
            <v>7636.13</v>
          </cell>
        </row>
        <row r="227">
          <cell r="F227">
            <v>8200</v>
          </cell>
        </row>
        <row r="228">
          <cell r="F228">
            <v>10479.620000000001</v>
          </cell>
        </row>
        <row r="229">
          <cell r="F229">
            <v>4250.18</v>
          </cell>
        </row>
        <row r="230">
          <cell r="F230">
            <v>1000</v>
          </cell>
        </row>
        <row r="231">
          <cell r="F231">
            <v>8999</v>
          </cell>
        </row>
        <row r="232">
          <cell r="F232">
            <v>303.33</v>
          </cell>
        </row>
        <row r="233">
          <cell r="F233">
            <v>3257.6</v>
          </cell>
        </row>
        <row r="234">
          <cell r="F234">
            <v>4283.8</v>
          </cell>
        </row>
        <row r="235">
          <cell r="F235">
            <v>5400</v>
          </cell>
        </row>
        <row r="236">
          <cell r="F236">
            <v>38823.25</v>
          </cell>
        </row>
        <row r="237">
          <cell r="F237">
            <v>226.2</v>
          </cell>
        </row>
        <row r="238">
          <cell r="F238">
            <v>500</v>
          </cell>
        </row>
        <row r="239">
          <cell r="F239">
            <v>674</v>
          </cell>
        </row>
        <row r="240">
          <cell r="F240">
            <v>18000</v>
          </cell>
        </row>
        <row r="241">
          <cell r="F241">
            <v>1537.37</v>
          </cell>
        </row>
        <row r="242">
          <cell r="F242">
            <v>1800</v>
          </cell>
        </row>
        <row r="243">
          <cell r="F243">
            <v>563.76</v>
          </cell>
        </row>
        <row r="244">
          <cell r="F244">
            <v>31.21</v>
          </cell>
        </row>
        <row r="245">
          <cell r="F245">
            <v>2656.777</v>
          </cell>
        </row>
        <row r="246">
          <cell r="F246">
            <v>500</v>
          </cell>
        </row>
        <row r="247">
          <cell r="F247">
            <v>859.86</v>
          </cell>
        </row>
        <row r="248">
          <cell r="F248">
            <v>750</v>
          </cell>
        </row>
        <row r="249">
          <cell r="F249">
            <v>508</v>
          </cell>
        </row>
        <row r="250">
          <cell r="F250">
            <v>23879.53</v>
          </cell>
        </row>
        <row r="251">
          <cell r="F251">
            <v>3896.43</v>
          </cell>
        </row>
        <row r="252">
          <cell r="F252">
            <v>650</v>
          </cell>
        </row>
        <row r="253">
          <cell r="F253">
            <v>211.28</v>
          </cell>
        </row>
        <row r="254">
          <cell r="F254">
            <v>419.84</v>
          </cell>
        </row>
        <row r="255">
          <cell r="F255">
            <v>50652.78</v>
          </cell>
        </row>
        <row r="256">
          <cell r="F256">
            <v>35235</v>
          </cell>
        </row>
        <row r="257">
          <cell r="F257">
            <v>705</v>
          </cell>
        </row>
        <row r="258">
          <cell r="F258">
            <v>634.66</v>
          </cell>
        </row>
        <row r="259">
          <cell r="F259">
            <v>1136.97</v>
          </cell>
        </row>
        <row r="260">
          <cell r="F260">
            <v>3016.82</v>
          </cell>
        </row>
        <row r="261">
          <cell r="F261">
            <v>4000</v>
          </cell>
        </row>
        <row r="262">
          <cell r="F262">
            <v>1963.46</v>
          </cell>
        </row>
        <row r="263">
          <cell r="F263">
            <v>656</v>
          </cell>
        </row>
        <row r="264">
          <cell r="F264">
            <v>891.66</v>
          </cell>
        </row>
        <row r="265">
          <cell r="F265">
            <v>1459.48</v>
          </cell>
        </row>
        <row r="266">
          <cell r="F266">
            <v>11</v>
          </cell>
        </row>
        <row r="267">
          <cell r="F267">
            <v>1815</v>
          </cell>
        </row>
        <row r="268">
          <cell r="F268">
            <v>2191.1999999999998</v>
          </cell>
        </row>
        <row r="269">
          <cell r="F269">
            <v>22330.6</v>
          </cell>
        </row>
        <row r="270">
          <cell r="F270">
            <v>8563</v>
          </cell>
        </row>
        <row r="271">
          <cell r="F271">
            <v>5994</v>
          </cell>
        </row>
        <row r="272">
          <cell r="F272">
            <v>22207.45</v>
          </cell>
        </row>
        <row r="273">
          <cell r="F273">
            <v>37645.800000000003</v>
          </cell>
        </row>
        <row r="274">
          <cell r="F274">
            <v>6065.01</v>
          </cell>
        </row>
        <row r="275">
          <cell r="F275">
            <v>1000</v>
          </cell>
        </row>
        <row r="276">
          <cell r="F276">
            <v>1998.32</v>
          </cell>
        </row>
        <row r="277">
          <cell r="F277">
            <v>474</v>
          </cell>
        </row>
        <row r="278">
          <cell r="F278">
            <v>3900</v>
          </cell>
        </row>
        <row r="279">
          <cell r="F279">
            <v>17503.939999999999</v>
          </cell>
        </row>
        <row r="280">
          <cell r="F280">
            <v>475</v>
          </cell>
        </row>
        <row r="281">
          <cell r="F281">
            <v>700</v>
          </cell>
        </row>
        <row r="282">
          <cell r="F282">
            <v>899.51</v>
          </cell>
        </row>
        <row r="283">
          <cell r="F283">
            <v>8066.44</v>
          </cell>
        </row>
        <row r="284">
          <cell r="F284">
            <v>26879.200000000001</v>
          </cell>
        </row>
        <row r="285">
          <cell r="F285">
            <v>41896.44</v>
          </cell>
        </row>
        <row r="286">
          <cell r="F286">
            <v>210434</v>
          </cell>
        </row>
        <row r="287">
          <cell r="F287">
            <v>10670</v>
          </cell>
        </row>
        <row r="288">
          <cell r="F288">
            <v>3695</v>
          </cell>
        </row>
        <row r="289">
          <cell r="F289">
            <v>8218.2999999999993</v>
          </cell>
        </row>
        <row r="290">
          <cell r="F290">
            <v>161</v>
          </cell>
        </row>
        <row r="291">
          <cell r="F291">
            <v>1603.93</v>
          </cell>
        </row>
        <row r="292">
          <cell r="F292">
            <v>4269.6000000000004</v>
          </cell>
        </row>
        <row r="293">
          <cell r="F293">
            <v>64018.31</v>
          </cell>
        </row>
        <row r="294">
          <cell r="F294">
            <v>1749.1</v>
          </cell>
        </row>
        <row r="295">
          <cell r="F295">
            <v>972.62</v>
          </cell>
        </row>
        <row r="296">
          <cell r="F296">
            <v>10205.91</v>
          </cell>
        </row>
        <row r="297">
          <cell r="F297">
            <v>2363.1999999999998</v>
          </cell>
        </row>
        <row r="298">
          <cell r="F298">
            <v>1282</v>
          </cell>
        </row>
        <row r="299">
          <cell r="F299">
            <v>12000</v>
          </cell>
        </row>
        <row r="300">
          <cell r="F300">
            <v>233390</v>
          </cell>
        </row>
        <row r="301">
          <cell r="F301">
            <v>118850</v>
          </cell>
        </row>
        <row r="302">
          <cell r="F302">
            <v>934</v>
          </cell>
        </row>
        <row r="303">
          <cell r="F303">
            <v>31473.4</v>
          </cell>
        </row>
        <row r="304">
          <cell r="F304">
            <v>22510</v>
          </cell>
        </row>
        <row r="305">
          <cell r="F305">
            <v>6260</v>
          </cell>
        </row>
        <row r="306">
          <cell r="F306">
            <v>77600</v>
          </cell>
        </row>
        <row r="307">
          <cell r="F307">
            <v>11747.43</v>
          </cell>
        </row>
        <row r="308">
          <cell r="F308">
            <v>234.72</v>
          </cell>
        </row>
        <row r="309">
          <cell r="F309">
            <v>182358.51</v>
          </cell>
        </row>
        <row r="310">
          <cell r="F310">
            <v>961.78</v>
          </cell>
        </row>
        <row r="311">
          <cell r="F311">
            <v>8000</v>
          </cell>
        </row>
        <row r="312">
          <cell r="F312">
            <v>2939.33</v>
          </cell>
        </row>
        <row r="313">
          <cell r="F313">
            <v>1.39</v>
          </cell>
        </row>
        <row r="314">
          <cell r="F314">
            <v>4531.66</v>
          </cell>
        </row>
        <row r="315">
          <cell r="F315">
            <v>7111.24</v>
          </cell>
        </row>
        <row r="316">
          <cell r="F316">
            <v>6600.2</v>
          </cell>
        </row>
        <row r="317">
          <cell r="F317">
            <v>35000</v>
          </cell>
        </row>
        <row r="318">
          <cell r="F318">
            <v>10000</v>
          </cell>
        </row>
        <row r="319">
          <cell r="F319">
            <v>25130</v>
          </cell>
        </row>
        <row r="320">
          <cell r="F320">
            <v>2350.35</v>
          </cell>
        </row>
        <row r="321">
          <cell r="F321">
            <v>4296.8</v>
          </cell>
        </row>
        <row r="322">
          <cell r="F322">
            <v>90000</v>
          </cell>
        </row>
        <row r="323">
          <cell r="F323">
            <v>12500</v>
          </cell>
        </row>
        <row r="324">
          <cell r="F324">
            <v>1000</v>
          </cell>
        </row>
        <row r="325">
          <cell r="F325">
            <v>29952.95</v>
          </cell>
        </row>
        <row r="326">
          <cell r="F326">
            <v>383562.81</v>
          </cell>
        </row>
        <row r="327">
          <cell r="F327">
            <v>8541.23</v>
          </cell>
        </row>
        <row r="328">
          <cell r="F328">
            <v>258426</v>
          </cell>
        </row>
        <row r="329">
          <cell r="F329">
            <v>28300</v>
          </cell>
        </row>
        <row r="330">
          <cell r="F330">
            <v>973706</v>
          </cell>
        </row>
        <row r="331">
          <cell r="F331">
            <v>48124.75</v>
          </cell>
        </row>
        <row r="332">
          <cell r="F332">
            <v>134039.88</v>
          </cell>
        </row>
        <row r="333">
          <cell r="F333">
            <v>37122.699999999997</v>
          </cell>
        </row>
        <row r="334">
          <cell r="F334">
            <v>2197.6</v>
          </cell>
        </row>
        <row r="335">
          <cell r="F335">
            <v>206000</v>
          </cell>
        </row>
        <row r="336">
          <cell r="F336">
            <v>5266</v>
          </cell>
        </row>
        <row r="337">
          <cell r="F337">
            <v>1587244.1</v>
          </cell>
        </row>
        <row r="338">
          <cell r="F338">
            <v>18000</v>
          </cell>
        </row>
        <row r="339">
          <cell r="F339">
            <v>114901.91</v>
          </cell>
        </row>
        <row r="340">
          <cell r="F340">
            <v>114540</v>
          </cell>
        </row>
        <row r="341">
          <cell r="F341">
            <v>23500</v>
          </cell>
        </row>
        <row r="342">
          <cell r="F342">
            <v>105000</v>
          </cell>
        </row>
        <row r="343">
          <cell r="F343">
            <v>100</v>
          </cell>
        </row>
        <row r="344">
          <cell r="F344">
            <v>23800.49</v>
          </cell>
        </row>
        <row r="345">
          <cell r="F345">
            <v>801067.61</v>
          </cell>
        </row>
        <row r="346">
          <cell r="F346">
            <v>9956</v>
          </cell>
        </row>
        <row r="347">
          <cell r="F347">
            <v>6997.64</v>
          </cell>
        </row>
        <row r="348">
          <cell r="F348">
            <v>70504.02</v>
          </cell>
        </row>
        <row r="349">
          <cell r="F349">
            <v>368</v>
          </cell>
        </row>
        <row r="350">
          <cell r="F350">
            <v>68820</v>
          </cell>
        </row>
        <row r="351">
          <cell r="F351">
            <v>2000</v>
          </cell>
        </row>
        <row r="352">
          <cell r="F352">
            <v>27000</v>
          </cell>
        </row>
        <row r="353">
          <cell r="F353">
            <v>2300</v>
          </cell>
        </row>
        <row r="354">
          <cell r="F354">
            <v>12800</v>
          </cell>
        </row>
        <row r="355">
          <cell r="F355">
            <v>2634</v>
          </cell>
        </row>
        <row r="356">
          <cell r="F356">
            <v>7595.6</v>
          </cell>
        </row>
        <row r="357">
          <cell r="F357">
            <v>46000</v>
          </cell>
        </row>
        <row r="358">
          <cell r="F358">
            <v>20000</v>
          </cell>
        </row>
        <row r="359">
          <cell r="F359">
            <v>2000</v>
          </cell>
        </row>
        <row r="360">
          <cell r="F360">
            <v>104961.34</v>
          </cell>
        </row>
        <row r="361">
          <cell r="F361">
            <v>2000</v>
          </cell>
        </row>
        <row r="362">
          <cell r="F362">
            <v>24776.7</v>
          </cell>
        </row>
        <row r="363">
          <cell r="F363">
            <v>41750</v>
          </cell>
        </row>
        <row r="364">
          <cell r="F364">
            <v>90000</v>
          </cell>
        </row>
        <row r="365">
          <cell r="F365">
            <v>50000</v>
          </cell>
        </row>
        <row r="366">
          <cell r="F366">
            <v>0.18</v>
          </cell>
        </row>
        <row r="367">
          <cell r="F367">
            <v>22900</v>
          </cell>
        </row>
        <row r="368">
          <cell r="F368">
            <v>9000</v>
          </cell>
        </row>
        <row r="369">
          <cell r="F369">
            <v>110000</v>
          </cell>
        </row>
        <row r="370">
          <cell r="F370">
            <v>102433</v>
          </cell>
        </row>
        <row r="371">
          <cell r="F371">
            <v>6056</v>
          </cell>
        </row>
        <row r="372">
          <cell r="F372">
            <v>234</v>
          </cell>
        </row>
        <row r="373">
          <cell r="F373">
            <v>31220</v>
          </cell>
        </row>
        <row r="374">
          <cell r="F374">
            <v>20000</v>
          </cell>
        </row>
        <row r="375">
          <cell r="F375">
            <v>6673490</v>
          </cell>
        </row>
        <row r="376">
          <cell r="F376">
            <v>1182.45</v>
          </cell>
        </row>
        <row r="377">
          <cell r="F377">
            <v>1490.42</v>
          </cell>
        </row>
        <row r="378">
          <cell r="F378">
            <v>8903.33</v>
          </cell>
        </row>
        <row r="379">
          <cell r="F379">
            <v>16552.3</v>
          </cell>
        </row>
        <row r="380">
          <cell r="F380">
            <v>54019.95</v>
          </cell>
        </row>
        <row r="381">
          <cell r="F381">
            <v>27449.040000000001</v>
          </cell>
        </row>
        <row r="382">
          <cell r="F382">
            <v>93951.15</v>
          </cell>
        </row>
        <row r="383">
          <cell r="F383">
            <v>2119.3200000000002</v>
          </cell>
        </row>
        <row r="384">
          <cell r="F384">
            <v>9254.4599999999991</v>
          </cell>
        </row>
        <row r="385">
          <cell r="F385">
            <v>20110.63</v>
          </cell>
        </row>
        <row r="386">
          <cell r="F386">
            <v>8124.95</v>
          </cell>
        </row>
        <row r="387">
          <cell r="F387">
            <v>4967.07</v>
          </cell>
        </row>
        <row r="388">
          <cell r="F388">
            <v>58925.71</v>
          </cell>
        </row>
        <row r="389">
          <cell r="F389">
            <v>1270.1500000000001</v>
          </cell>
        </row>
        <row r="390">
          <cell r="F390">
            <v>1579.4</v>
          </cell>
        </row>
        <row r="391">
          <cell r="F391">
            <v>1793.1</v>
          </cell>
        </row>
        <row r="392">
          <cell r="F392">
            <v>771.97</v>
          </cell>
        </row>
        <row r="393">
          <cell r="F393">
            <v>20873.21</v>
          </cell>
        </row>
        <row r="394">
          <cell r="F394">
            <v>53516.76</v>
          </cell>
        </row>
        <row r="395">
          <cell r="F395">
            <v>14930.36</v>
          </cell>
        </row>
        <row r="396">
          <cell r="F396">
            <v>790.23</v>
          </cell>
        </row>
        <row r="397">
          <cell r="F397">
            <v>8658.14</v>
          </cell>
        </row>
        <row r="398">
          <cell r="F398">
            <v>1381.87</v>
          </cell>
        </row>
        <row r="399">
          <cell r="F399">
            <v>3.32</v>
          </cell>
        </row>
        <row r="400">
          <cell r="F400">
            <v>19622.189999999999</v>
          </cell>
        </row>
        <row r="401">
          <cell r="F401">
            <v>83434.679999999993</v>
          </cell>
        </row>
        <row r="402">
          <cell r="F402">
            <v>93703.44</v>
          </cell>
        </row>
        <row r="403">
          <cell r="F403">
            <v>6731.97</v>
          </cell>
        </row>
        <row r="404">
          <cell r="F404">
            <v>10836.31</v>
          </cell>
        </row>
        <row r="405">
          <cell r="F405">
            <v>1661.45</v>
          </cell>
        </row>
        <row r="406">
          <cell r="F406">
            <v>96.63</v>
          </cell>
        </row>
        <row r="407">
          <cell r="F407">
            <v>154936.93</v>
          </cell>
        </row>
        <row r="408">
          <cell r="F408">
            <v>1017.5</v>
          </cell>
        </row>
        <row r="409">
          <cell r="F409">
            <v>1135.31</v>
          </cell>
        </row>
        <row r="410">
          <cell r="F410">
            <v>1764.46</v>
          </cell>
        </row>
        <row r="411">
          <cell r="F411">
            <v>19492.560000000001</v>
          </cell>
        </row>
        <row r="412">
          <cell r="F412">
            <v>1340.97</v>
          </cell>
        </row>
        <row r="413">
          <cell r="F413">
            <v>7579.14</v>
          </cell>
        </row>
        <row r="414">
          <cell r="F414">
            <v>6389.96</v>
          </cell>
        </row>
        <row r="415">
          <cell r="F415">
            <v>9644.0499999999993</v>
          </cell>
        </row>
        <row r="416">
          <cell r="F416">
            <v>1022.32</v>
          </cell>
        </row>
        <row r="417">
          <cell r="F417">
            <v>2377.04</v>
          </cell>
        </row>
        <row r="418">
          <cell r="F418">
            <v>223499.9</v>
          </cell>
        </row>
        <row r="419">
          <cell r="F419">
            <v>2202.39</v>
          </cell>
        </row>
        <row r="420">
          <cell r="F420">
            <v>1092.1099999999999</v>
          </cell>
        </row>
        <row r="421">
          <cell r="F421">
            <v>1014.6</v>
          </cell>
        </row>
        <row r="422">
          <cell r="F422">
            <v>4437.6899999999996</v>
          </cell>
        </row>
        <row r="423">
          <cell r="F423">
            <v>6163.69</v>
          </cell>
        </row>
        <row r="424">
          <cell r="F424">
            <v>12467.58</v>
          </cell>
        </row>
        <row r="425">
          <cell r="F425">
            <v>3307.66</v>
          </cell>
        </row>
        <row r="426">
          <cell r="F426">
            <v>280463.78000000003</v>
          </cell>
        </row>
        <row r="427">
          <cell r="F427">
            <v>212452.79</v>
          </cell>
        </row>
        <row r="428">
          <cell r="F428">
            <v>32279.06</v>
          </cell>
        </row>
        <row r="429">
          <cell r="F429">
            <v>4587.7700000000004</v>
          </cell>
        </row>
        <row r="430">
          <cell r="F430">
            <v>11772.48</v>
          </cell>
        </row>
        <row r="431">
          <cell r="F431">
            <v>1233.98</v>
          </cell>
        </row>
        <row r="432">
          <cell r="F432">
            <v>54575.55</v>
          </cell>
        </row>
        <row r="433">
          <cell r="F433">
            <v>537.13</v>
          </cell>
        </row>
        <row r="434">
          <cell r="F434">
            <v>31516.82</v>
          </cell>
        </row>
        <row r="435">
          <cell r="F435">
            <v>2275.2800000000002</v>
          </cell>
        </row>
        <row r="436">
          <cell r="F436">
            <v>1901.04</v>
          </cell>
        </row>
        <row r="437">
          <cell r="F437">
            <v>5259.24</v>
          </cell>
        </row>
        <row r="438">
          <cell r="F438">
            <v>6487.23</v>
          </cell>
        </row>
        <row r="439">
          <cell r="F439">
            <v>1665.95</v>
          </cell>
        </row>
        <row r="440">
          <cell r="F440">
            <v>87490.43</v>
          </cell>
        </row>
        <row r="441">
          <cell r="F441">
            <v>11431.75</v>
          </cell>
        </row>
        <row r="442">
          <cell r="F442">
            <v>479.77</v>
          </cell>
        </row>
        <row r="443">
          <cell r="F443">
            <v>41791.75</v>
          </cell>
        </row>
        <row r="444">
          <cell r="F444">
            <v>31190.73</v>
          </cell>
        </row>
        <row r="445">
          <cell r="F445">
            <v>3785.16</v>
          </cell>
        </row>
        <row r="446">
          <cell r="F446">
            <v>53251.34</v>
          </cell>
        </row>
        <row r="447">
          <cell r="F447">
            <v>10160.57</v>
          </cell>
        </row>
        <row r="448">
          <cell r="F448">
            <v>4782.87</v>
          </cell>
        </row>
        <row r="449">
          <cell r="F449">
            <v>3179.21</v>
          </cell>
        </row>
        <row r="450">
          <cell r="F450">
            <v>7521.43</v>
          </cell>
        </row>
        <row r="451">
          <cell r="F451">
            <v>3504.78</v>
          </cell>
        </row>
        <row r="452">
          <cell r="F452">
            <v>159216.64000000001</v>
          </cell>
        </row>
        <row r="453">
          <cell r="F453">
            <v>1331.88</v>
          </cell>
        </row>
        <row r="454">
          <cell r="F454">
            <v>48962.84</v>
          </cell>
        </row>
        <row r="455">
          <cell r="F455">
            <v>585.42999999999995</v>
          </cell>
        </row>
        <row r="456">
          <cell r="F456">
            <v>953.09</v>
          </cell>
        </row>
        <row r="457">
          <cell r="F457">
            <v>394.57</v>
          </cell>
        </row>
        <row r="458">
          <cell r="F458">
            <v>7946.21</v>
          </cell>
        </row>
        <row r="459">
          <cell r="F459">
            <v>119.72</v>
          </cell>
        </row>
        <row r="460">
          <cell r="F460">
            <v>886.81</v>
          </cell>
        </row>
        <row r="461">
          <cell r="F461">
            <v>73520.05</v>
          </cell>
        </row>
        <row r="462">
          <cell r="F462">
            <v>1863.91</v>
          </cell>
        </row>
        <row r="463">
          <cell r="F463">
            <v>25616.66</v>
          </cell>
        </row>
        <row r="464">
          <cell r="F464">
            <v>1353.83</v>
          </cell>
        </row>
        <row r="465">
          <cell r="F465">
            <v>25.14</v>
          </cell>
        </row>
        <row r="466">
          <cell r="F466">
            <v>91.3</v>
          </cell>
        </row>
        <row r="467">
          <cell r="F467">
            <v>447.69</v>
          </cell>
        </row>
        <row r="468">
          <cell r="F468">
            <v>7384.49</v>
          </cell>
        </row>
        <row r="469">
          <cell r="F469">
            <v>3118.49</v>
          </cell>
        </row>
        <row r="470">
          <cell r="F470">
            <v>104025.99</v>
          </cell>
        </row>
        <row r="471">
          <cell r="F471">
            <v>11880.55</v>
          </cell>
        </row>
        <row r="472">
          <cell r="F472">
            <v>807.62</v>
          </cell>
        </row>
        <row r="473">
          <cell r="F473">
            <v>7658.2</v>
          </cell>
        </row>
        <row r="474">
          <cell r="F474">
            <v>973.91</v>
          </cell>
        </row>
        <row r="475">
          <cell r="F475">
            <v>47.37</v>
          </cell>
        </row>
        <row r="476">
          <cell r="F476">
            <v>855.68</v>
          </cell>
        </row>
        <row r="477">
          <cell r="F477">
            <v>499.72</v>
          </cell>
        </row>
        <row r="478">
          <cell r="F478">
            <v>902.94</v>
          </cell>
        </row>
        <row r="479">
          <cell r="F479">
            <v>9617.6</v>
          </cell>
        </row>
        <row r="480">
          <cell r="F480">
            <v>1556.47</v>
          </cell>
        </row>
        <row r="481">
          <cell r="F481">
            <v>8526.84</v>
          </cell>
        </row>
        <row r="482">
          <cell r="F482">
            <v>441.67</v>
          </cell>
        </row>
        <row r="483">
          <cell r="F483">
            <v>97.94</v>
          </cell>
        </row>
        <row r="484">
          <cell r="F484">
            <v>580.12</v>
          </cell>
        </row>
        <row r="485">
          <cell r="F485">
            <v>3567.52</v>
          </cell>
        </row>
        <row r="486">
          <cell r="F486">
            <v>201.38</v>
          </cell>
        </row>
        <row r="487">
          <cell r="F487">
            <v>15216.7</v>
          </cell>
        </row>
        <row r="488">
          <cell r="F488">
            <v>3361.88</v>
          </cell>
        </row>
        <row r="489">
          <cell r="F489">
            <v>2904.21</v>
          </cell>
        </row>
        <row r="490">
          <cell r="F490">
            <v>14226.37</v>
          </cell>
        </row>
        <row r="491">
          <cell r="F491">
            <v>5630.27</v>
          </cell>
        </row>
        <row r="492">
          <cell r="F492">
            <v>2382.94</v>
          </cell>
        </row>
        <row r="493">
          <cell r="F493">
            <v>3350.11</v>
          </cell>
        </row>
        <row r="494">
          <cell r="F494">
            <v>3450.68</v>
          </cell>
        </row>
        <row r="495">
          <cell r="F495">
            <v>1458.55</v>
          </cell>
        </row>
        <row r="496">
          <cell r="F496">
            <v>4331.3</v>
          </cell>
        </row>
        <row r="497">
          <cell r="F497">
            <v>1906.86</v>
          </cell>
        </row>
        <row r="498">
          <cell r="F498">
            <v>11139.63</v>
          </cell>
        </row>
        <row r="499">
          <cell r="F499">
            <v>55.06</v>
          </cell>
        </row>
        <row r="500">
          <cell r="F500">
            <v>2026.49</v>
          </cell>
        </row>
        <row r="501">
          <cell r="F501">
            <v>1075.82</v>
          </cell>
        </row>
        <row r="502">
          <cell r="F502">
            <v>462.12</v>
          </cell>
        </row>
        <row r="503">
          <cell r="F503">
            <v>14925.56</v>
          </cell>
        </row>
        <row r="504">
          <cell r="F504">
            <v>2001.36</v>
          </cell>
        </row>
        <row r="505">
          <cell r="F505">
            <v>4266.04</v>
          </cell>
        </row>
        <row r="506">
          <cell r="F506">
            <v>157534.46</v>
          </cell>
        </row>
        <row r="507">
          <cell r="F507">
            <v>132343.98000000001</v>
          </cell>
        </row>
        <row r="508">
          <cell r="F508">
            <v>55941.88</v>
          </cell>
        </row>
        <row r="509">
          <cell r="F509">
            <v>453097.38</v>
          </cell>
        </row>
        <row r="510">
          <cell r="F510">
            <v>66801.58</v>
          </cell>
        </row>
        <row r="511">
          <cell r="F511">
            <v>328516.06</v>
          </cell>
        </row>
        <row r="512">
          <cell r="F512">
            <v>4564.29</v>
          </cell>
        </row>
        <row r="513">
          <cell r="F513">
            <v>54850.1</v>
          </cell>
        </row>
        <row r="514">
          <cell r="F514">
            <v>172359.11</v>
          </cell>
        </row>
        <row r="515">
          <cell r="F515">
            <v>12211.41</v>
          </cell>
        </row>
        <row r="516">
          <cell r="F516">
            <v>46672.83</v>
          </cell>
        </row>
        <row r="517">
          <cell r="F517">
            <v>448921.41</v>
          </cell>
        </row>
        <row r="518">
          <cell r="F518">
            <v>7516.7</v>
          </cell>
        </row>
        <row r="519">
          <cell r="F519">
            <v>104959.21</v>
          </cell>
        </row>
        <row r="520">
          <cell r="F520">
            <v>73326.66</v>
          </cell>
        </row>
        <row r="521">
          <cell r="F521">
            <v>15853.85</v>
          </cell>
        </row>
        <row r="522">
          <cell r="F522">
            <v>6936.14</v>
          </cell>
        </row>
        <row r="523">
          <cell r="F523">
            <v>82254.460000000006</v>
          </cell>
        </row>
        <row r="524">
          <cell r="F524">
            <v>27625.24</v>
          </cell>
        </row>
        <row r="525">
          <cell r="F525">
            <v>563653.02</v>
          </cell>
        </row>
        <row r="526">
          <cell r="F526">
            <v>1507.94</v>
          </cell>
        </row>
        <row r="527">
          <cell r="F527">
            <v>1423101.04</v>
          </cell>
        </row>
        <row r="528">
          <cell r="F528">
            <v>9796.34</v>
          </cell>
        </row>
        <row r="529">
          <cell r="F529">
            <v>2.1800000000000002</v>
          </cell>
        </row>
        <row r="530">
          <cell r="F530">
            <v>19467.16</v>
          </cell>
        </row>
        <row r="531">
          <cell r="F531">
            <v>771243.39</v>
          </cell>
        </row>
        <row r="532">
          <cell r="F532">
            <v>348955.17</v>
          </cell>
        </row>
        <row r="533">
          <cell r="F533">
            <v>136415.03</v>
          </cell>
        </row>
        <row r="534">
          <cell r="F534">
            <v>48477.97</v>
          </cell>
        </row>
        <row r="535">
          <cell r="F535">
            <v>254615.99</v>
          </cell>
        </row>
        <row r="536">
          <cell r="F536">
            <v>66724.98</v>
          </cell>
        </row>
        <row r="537">
          <cell r="F537">
            <v>300.01</v>
          </cell>
        </row>
        <row r="538">
          <cell r="F538">
            <v>62492.25</v>
          </cell>
        </row>
        <row r="539">
          <cell r="F539">
            <v>7750.75</v>
          </cell>
        </row>
        <row r="540">
          <cell r="F540">
            <v>323323.90000000002</v>
          </cell>
        </row>
        <row r="541">
          <cell r="F541">
            <v>265178.71000000002</v>
          </cell>
        </row>
        <row r="542">
          <cell r="F542">
            <v>1841.3</v>
          </cell>
        </row>
        <row r="543">
          <cell r="F543">
            <v>4555.82</v>
          </cell>
        </row>
        <row r="544">
          <cell r="F544">
            <v>5587.9</v>
          </cell>
        </row>
        <row r="545">
          <cell r="F545">
            <v>29969.16</v>
          </cell>
        </row>
        <row r="546">
          <cell r="F546">
            <v>184568.19</v>
          </cell>
        </row>
        <row r="547">
          <cell r="F547">
            <v>187986.91</v>
          </cell>
        </row>
        <row r="548">
          <cell r="F548">
            <v>34159.03</v>
          </cell>
        </row>
        <row r="549">
          <cell r="F549">
            <v>176193.7</v>
          </cell>
        </row>
        <row r="550">
          <cell r="F550">
            <v>117366.14</v>
          </cell>
        </row>
        <row r="551">
          <cell r="F551">
            <v>108045.84</v>
          </cell>
        </row>
        <row r="552">
          <cell r="F552">
            <v>4994.34</v>
          </cell>
        </row>
        <row r="553">
          <cell r="F553">
            <v>1374981.16</v>
          </cell>
        </row>
        <row r="554">
          <cell r="F554">
            <v>161405.51</v>
          </cell>
        </row>
        <row r="555">
          <cell r="F555">
            <v>107985.14</v>
          </cell>
        </row>
        <row r="556">
          <cell r="F556">
            <v>582186.41</v>
          </cell>
        </row>
        <row r="557">
          <cell r="F557">
            <v>49145.73</v>
          </cell>
        </row>
        <row r="558">
          <cell r="F558">
            <v>95625.75</v>
          </cell>
        </row>
        <row r="559">
          <cell r="F559">
            <v>359145.51</v>
          </cell>
        </row>
        <row r="560">
          <cell r="F560">
            <v>26069.57</v>
          </cell>
        </row>
        <row r="561">
          <cell r="F561">
            <v>123774.23</v>
          </cell>
        </row>
        <row r="562">
          <cell r="F562">
            <v>5002.2</v>
          </cell>
        </row>
        <row r="563">
          <cell r="F563">
            <v>50381.78</v>
          </cell>
        </row>
        <row r="564">
          <cell r="F564">
            <v>308.14999999999998</v>
          </cell>
        </row>
        <row r="565">
          <cell r="F565">
            <v>2101596.04</v>
          </cell>
        </row>
        <row r="566">
          <cell r="F566">
            <v>17666.14</v>
          </cell>
        </row>
        <row r="567">
          <cell r="F567">
            <v>36537.910000000003</v>
          </cell>
        </row>
        <row r="568">
          <cell r="F568">
            <v>451419.5</v>
          </cell>
        </row>
        <row r="569">
          <cell r="F569">
            <v>1956496.32</v>
          </cell>
        </row>
        <row r="570">
          <cell r="F570">
            <v>119956.93</v>
          </cell>
        </row>
        <row r="571">
          <cell r="F571">
            <v>350525.88</v>
          </cell>
        </row>
        <row r="572">
          <cell r="F572">
            <v>1025904.67</v>
          </cell>
        </row>
        <row r="573">
          <cell r="F573">
            <v>120198.15</v>
          </cell>
        </row>
        <row r="574">
          <cell r="F574">
            <v>226937.14</v>
          </cell>
        </row>
        <row r="575">
          <cell r="F575">
            <v>59243.94</v>
          </cell>
        </row>
        <row r="576">
          <cell r="F576">
            <v>122460.79</v>
          </cell>
        </row>
        <row r="577">
          <cell r="F577">
            <v>41325.69</v>
          </cell>
        </row>
        <row r="578">
          <cell r="F578">
            <v>13503.31</v>
          </cell>
        </row>
        <row r="579">
          <cell r="F579">
            <v>174972.55</v>
          </cell>
        </row>
        <row r="580">
          <cell r="F580">
            <v>3383415.99</v>
          </cell>
        </row>
        <row r="581">
          <cell r="F581">
            <v>274911.21000000002</v>
          </cell>
        </row>
        <row r="582">
          <cell r="F582">
            <v>71073.53</v>
          </cell>
        </row>
        <row r="583">
          <cell r="F583">
            <v>20064.580000000002</v>
          </cell>
        </row>
        <row r="584">
          <cell r="F584">
            <v>320118.45</v>
          </cell>
        </row>
        <row r="585">
          <cell r="F585">
            <v>1144795.1299999999</v>
          </cell>
        </row>
        <row r="586">
          <cell r="F586">
            <v>212241.29</v>
          </cell>
        </row>
        <row r="587">
          <cell r="F587">
            <v>321624.69</v>
          </cell>
        </row>
        <row r="588">
          <cell r="F588">
            <v>5989.79</v>
          </cell>
        </row>
        <row r="589">
          <cell r="F589">
            <v>8567</v>
          </cell>
        </row>
        <row r="590">
          <cell r="F590">
            <v>184763</v>
          </cell>
        </row>
        <row r="591">
          <cell r="F591">
            <v>142241.92000000001</v>
          </cell>
        </row>
        <row r="592">
          <cell r="F592">
            <v>54562.92</v>
          </cell>
        </row>
        <row r="593">
          <cell r="F593">
            <v>612416.94999999995</v>
          </cell>
        </row>
        <row r="594">
          <cell r="F594">
            <v>32956.959999999999</v>
          </cell>
        </row>
        <row r="595">
          <cell r="F595">
            <v>44309.75</v>
          </cell>
        </row>
        <row r="596">
          <cell r="F596">
            <v>110847.03999999999</v>
          </cell>
        </row>
        <row r="597">
          <cell r="F597">
            <v>2190.39</v>
          </cell>
        </row>
        <row r="598">
          <cell r="F598">
            <v>338581.61</v>
          </cell>
        </row>
        <row r="599">
          <cell r="F599">
            <v>543256.92000000004</v>
          </cell>
        </row>
        <row r="600">
          <cell r="F600">
            <v>69606.75</v>
          </cell>
        </row>
        <row r="601">
          <cell r="F601">
            <v>190115.03</v>
          </cell>
        </row>
        <row r="602">
          <cell r="F602">
            <v>105970.06</v>
          </cell>
        </row>
        <row r="603">
          <cell r="F603">
            <v>178797.84</v>
          </cell>
        </row>
        <row r="604">
          <cell r="F604">
            <v>229485.61</v>
          </cell>
        </row>
        <row r="605">
          <cell r="F605">
            <v>39306.199999999997</v>
          </cell>
        </row>
        <row r="606">
          <cell r="F606">
            <v>1769256.95</v>
          </cell>
        </row>
        <row r="607">
          <cell r="F607">
            <v>71082.990000000005</v>
          </cell>
        </row>
        <row r="608">
          <cell r="F608">
            <v>133289.07999999999</v>
          </cell>
        </row>
        <row r="609">
          <cell r="F609">
            <v>251.21</v>
          </cell>
        </row>
        <row r="610">
          <cell r="F610">
            <v>53.72</v>
          </cell>
        </row>
        <row r="611">
          <cell r="F611">
            <v>81663.56</v>
          </cell>
        </row>
        <row r="612">
          <cell r="F612">
            <v>8003.05</v>
          </cell>
        </row>
        <row r="613">
          <cell r="F613">
            <v>1148023.44</v>
          </cell>
        </row>
        <row r="614">
          <cell r="F614">
            <v>367417.89</v>
          </cell>
        </row>
        <row r="615">
          <cell r="F615">
            <v>114419.32</v>
          </cell>
        </row>
        <row r="616">
          <cell r="F616">
            <v>107705.3</v>
          </cell>
        </row>
        <row r="617">
          <cell r="F617">
            <v>78799.070000000007</v>
          </cell>
        </row>
        <row r="618">
          <cell r="F618">
            <v>495163.19</v>
          </cell>
        </row>
        <row r="619">
          <cell r="F619">
            <v>64.760000000000005</v>
          </cell>
        </row>
        <row r="620">
          <cell r="F620">
            <v>75</v>
          </cell>
        </row>
        <row r="621">
          <cell r="F621">
            <v>205344.36</v>
          </cell>
        </row>
        <row r="622">
          <cell r="F622">
            <v>380371.73</v>
          </cell>
        </row>
        <row r="623">
          <cell r="F623">
            <v>66283.5</v>
          </cell>
        </row>
        <row r="624">
          <cell r="F624">
            <v>527.91</v>
          </cell>
        </row>
        <row r="625">
          <cell r="F625">
            <v>828301.52</v>
          </cell>
        </row>
        <row r="626">
          <cell r="F626">
            <v>345264.85</v>
          </cell>
        </row>
        <row r="627">
          <cell r="F627">
            <v>13514.2</v>
          </cell>
        </row>
        <row r="628">
          <cell r="F628">
            <v>976.24</v>
          </cell>
        </row>
        <row r="629">
          <cell r="F629">
            <v>41953.440000000002</v>
          </cell>
        </row>
        <row r="630">
          <cell r="F630">
            <v>222655.26</v>
          </cell>
        </row>
        <row r="631">
          <cell r="F631">
            <v>500529.53</v>
          </cell>
        </row>
        <row r="632">
          <cell r="F632">
            <v>79619.09</v>
          </cell>
        </row>
        <row r="633">
          <cell r="F633">
            <v>1716266.19</v>
          </cell>
        </row>
        <row r="634">
          <cell r="F634">
            <v>407205.85</v>
          </cell>
        </row>
        <row r="635">
          <cell r="F635">
            <v>196175.93</v>
          </cell>
        </row>
        <row r="636">
          <cell r="F636">
            <v>24822.13</v>
          </cell>
        </row>
        <row r="637">
          <cell r="F637">
            <v>154928.28</v>
          </cell>
        </row>
        <row r="638">
          <cell r="F638">
            <v>7635.78</v>
          </cell>
        </row>
        <row r="639">
          <cell r="F639">
            <v>53990.17</v>
          </cell>
        </row>
        <row r="640">
          <cell r="F640">
            <v>123765.8</v>
          </cell>
        </row>
        <row r="641">
          <cell r="F641">
            <v>62933.02</v>
          </cell>
        </row>
        <row r="642">
          <cell r="F642">
            <v>78694.22</v>
          </cell>
        </row>
        <row r="643">
          <cell r="F643">
            <v>373470.49</v>
          </cell>
        </row>
        <row r="644">
          <cell r="F644">
            <v>50.2</v>
          </cell>
        </row>
        <row r="645">
          <cell r="F645">
            <v>76564.679999999993</v>
          </cell>
        </row>
        <row r="646">
          <cell r="F646">
            <v>2269971.36</v>
          </cell>
        </row>
        <row r="647">
          <cell r="F647">
            <v>765359.78</v>
          </cell>
        </row>
        <row r="648">
          <cell r="F648">
            <v>553949.66</v>
          </cell>
        </row>
        <row r="649">
          <cell r="F649">
            <v>1609.39</v>
          </cell>
        </row>
        <row r="650">
          <cell r="F650">
            <v>663289.67000000004</v>
          </cell>
        </row>
        <row r="651">
          <cell r="F651">
            <v>1218646.32</v>
          </cell>
        </row>
        <row r="652">
          <cell r="F652">
            <v>42526.52</v>
          </cell>
        </row>
        <row r="653">
          <cell r="F653">
            <v>532.62</v>
          </cell>
        </row>
        <row r="654">
          <cell r="F654">
            <v>8674.9500000000007</v>
          </cell>
        </row>
        <row r="655">
          <cell r="F655">
            <v>154599.84</v>
          </cell>
        </row>
        <row r="656">
          <cell r="F656">
            <v>105214.48</v>
          </cell>
        </row>
        <row r="657">
          <cell r="F657">
            <v>4672.1000000000004</v>
          </cell>
        </row>
        <row r="658">
          <cell r="F658">
            <v>196508.14</v>
          </cell>
        </row>
        <row r="659">
          <cell r="F659">
            <v>4906.79</v>
          </cell>
        </row>
        <row r="660">
          <cell r="F660">
            <v>257366.69</v>
          </cell>
        </row>
        <row r="661">
          <cell r="F661">
            <v>485792.69</v>
          </cell>
        </row>
        <row r="662">
          <cell r="F662">
            <v>170051.04</v>
          </cell>
        </row>
        <row r="663">
          <cell r="F663">
            <v>9000.11</v>
          </cell>
        </row>
        <row r="664">
          <cell r="F664">
            <v>43947.33</v>
          </cell>
        </row>
        <row r="665">
          <cell r="F665">
            <v>19944.22</v>
          </cell>
        </row>
        <row r="666">
          <cell r="F666">
            <v>39649.86</v>
          </cell>
        </row>
        <row r="667">
          <cell r="F667">
            <v>38677.360000000001</v>
          </cell>
        </row>
        <row r="668">
          <cell r="F668">
            <v>2500.09</v>
          </cell>
        </row>
        <row r="669">
          <cell r="F669">
            <v>600062.97</v>
          </cell>
        </row>
        <row r="670">
          <cell r="F670">
            <v>48638.01</v>
          </cell>
        </row>
        <row r="671">
          <cell r="F671">
            <v>1000.35</v>
          </cell>
        </row>
        <row r="672">
          <cell r="F672">
            <v>154117.19</v>
          </cell>
        </row>
        <row r="673">
          <cell r="F673">
            <v>85633.48</v>
          </cell>
        </row>
        <row r="674">
          <cell r="F674">
            <v>19531.41</v>
          </cell>
        </row>
        <row r="675">
          <cell r="F675">
            <v>446884.1</v>
          </cell>
        </row>
        <row r="676">
          <cell r="F676">
            <v>14632.43</v>
          </cell>
        </row>
        <row r="677">
          <cell r="F677">
            <v>129553.35</v>
          </cell>
        </row>
        <row r="678">
          <cell r="F678">
            <v>429197.95</v>
          </cell>
        </row>
        <row r="679">
          <cell r="F679">
            <v>31662.78</v>
          </cell>
        </row>
        <row r="680">
          <cell r="F680">
            <v>25412.25</v>
          </cell>
        </row>
        <row r="681">
          <cell r="F681">
            <v>3999.43</v>
          </cell>
        </row>
        <row r="682">
          <cell r="F682">
            <v>162484.04</v>
          </cell>
        </row>
        <row r="683">
          <cell r="F683">
            <v>40667.120000000003</v>
          </cell>
        </row>
        <row r="684">
          <cell r="F684">
            <v>1458703.17</v>
          </cell>
        </row>
        <row r="685">
          <cell r="F685">
            <v>36776.559999999998</v>
          </cell>
        </row>
        <row r="686">
          <cell r="F686">
            <v>15133.63</v>
          </cell>
        </row>
        <row r="687">
          <cell r="F687">
            <v>232439.35</v>
          </cell>
        </row>
        <row r="688">
          <cell r="F688">
            <v>460065.68</v>
          </cell>
        </row>
        <row r="689">
          <cell r="F689">
            <v>50786.62</v>
          </cell>
        </row>
        <row r="690">
          <cell r="F690">
            <v>264601.78000000003</v>
          </cell>
        </row>
        <row r="691">
          <cell r="F691">
            <v>254840.01</v>
          </cell>
        </row>
        <row r="692">
          <cell r="F692">
            <v>0.02</v>
          </cell>
        </row>
        <row r="693">
          <cell r="F693">
            <v>508.08</v>
          </cell>
        </row>
        <row r="694">
          <cell r="F694">
            <v>795102.34</v>
          </cell>
        </row>
        <row r="695">
          <cell r="F695">
            <v>73439.42</v>
          </cell>
        </row>
        <row r="696">
          <cell r="F696">
            <v>41350.879999999997</v>
          </cell>
        </row>
        <row r="697">
          <cell r="F697">
            <v>95.49</v>
          </cell>
        </row>
        <row r="698">
          <cell r="F698">
            <v>5000.22</v>
          </cell>
        </row>
        <row r="699">
          <cell r="F699">
            <v>48845.88</v>
          </cell>
        </row>
        <row r="700">
          <cell r="F700">
            <v>32641.05</v>
          </cell>
        </row>
        <row r="701">
          <cell r="F701">
            <v>1613965.29</v>
          </cell>
        </row>
        <row r="702">
          <cell r="F702">
            <v>18467.11</v>
          </cell>
        </row>
        <row r="703">
          <cell r="F703">
            <v>10000.23</v>
          </cell>
        </row>
        <row r="704">
          <cell r="F704">
            <v>660884.14</v>
          </cell>
        </row>
        <row r="705">
          <cell r="F705">
            <v>31516.19</v>
          </cell>
        </row>
        <row r="706">
          <cell r="F706">
            <v>308814.57</v>
          </cell>
        </row>
        <row r="707">
          <cell r="F707">
            <v>14012.75</v>
          </cell>
        </row>
        <row r="708">
          <cell r="F708">
            <v>47508.22</v>
          </cell>
        </row>
        <row r="709">
          <cell r="F709">
            <v>54033</v>
          </cell>
        </row>
        <row r="710">
          <cell r="F710">
            <v>1470107.45</v>
          </cell>
        </row>
        <row r="711">
          <cell r="F711">
            <v>136599.41</v>
          </cell>
        </row>
        <row r="712">
          <cell r="F712">
            <v>601.26</v>
          </cell>
        </row>
        <row r="713">
          <cell r="F713">
            <v>202319.2</v>
          </cell>
        </row>
        <row r="714">
          <cell r="F714">
            <v>304486.62</v>
          </cell>
        </row>
        <row r="715">
          <cell r="F715">
            <v>1060007.05</v>
          </cell>
        </row>
        <row r="716">
          <cell r="F716">
            <v>100</v>
          </cell>
        </row>
        <row r="717">
          <cell r="F717">
            <v>1570480.76</v>
          </cell>
        </row>
        <row r="718">
          <cell r="F718">
            <v>5342501.68</v>
          </cell>
        </row>
        <row r="719">
          <cell r="F719">
            <v>151978.5</v>
          </cell>
        </row>
        <row r="720">
          <cell r="F720">
            <v>66706.490000000005</v>
          </cell>
        </row>
        <row r="721">
          <cell r="F721">
            <v>807883.25</v>
          </cell>
        </row>
        <row r="722">
          <cell r="F722">
            <v>32725.87</v>
          </cell>
        </row>
        <row r="723">
          <cell r="F723">
            <v>28678.66</v>
          </cell>
        </row>
        <row r="724">
          <cell r="F724">
            <v>2216.6799999999998</v>
          </cell>
        </row>
        <row r="725">
          <cell r="F725">
            <v>406820.95</v>
          </cell>
        </row>
        <row r="726">
          <cell r="F726">
            <v>588.17999999999995</v>
          </cell>
        </row>
        <row r="727">
          <cell r="F727">
            <v>85191.84</v>
          </cell>
        </row>
        <row r="728">
          <cell r="F728">
            <v>22016.23</v>
          </cell>
        </row>
        <row r="729">
          <cell r="F729">
            <v>17524.07</v>
          </cell>
        </row>
        <row r="730">
          <cell r="F730">
            <v>12027.8</v>
          </cell>
        </row>
        <row r="731">
          <cell r="F731">
            <v>10051.44</v>
          </cell>
        </row>
        <row r="732">
          <cell r="F732">
            <v>437.63</v>
          </cell>
        </row>
        <row r="733">
          <cell r="F733">
            <v>40927.43</v>
          </cell>
        </row>
        <row r="734">
          <cell r="F734">
            <v>1099369.47</v>
          </cell>
        </row>
        <row r="735">
          <cell r="F735">
            <v>287541.58</v>
          </cell>
        </row>
        <row r="736">
          <cell r="F736">
            <v>147739.41</v>
          </cell>
        </row>
        <row r="737">
          <cell r="F737">
            <v>533919.21</v>
          </cell>
        </row>
        <row r="738">
          <cell r="F738">
            <v>75714.36</v>
          </cell>
        </row>
        <row r="739">
          <cell r="F739">
            <v>37670.230000000003</v>
          </cell>
        </row>
        <row r="740">
          <cell r="F740">
            <v>349812.99</v>
          </cell>
        </row>
        <row r="741">
          <cell r="F741">
            <v>10908.13</v>
          </cell>
        </row>
        <row r="742">
          <cell r="F742">
            <v>795657.65</v>
          </cell>
        </row>
        <row r="743">
          <cell r="F743">
            <v>915009.29</v>
          </cell>
        </row>
        <row r="744">
          <cell r="F744">
            <v>11964.54</v>
          </cell>
        </row>
        <row r="745">
          <cell r="F745">
            <v>5319.71</v>
          </cell>
        </row>
        <row r="746">
          <cell r="F746">
            <v>291615.35999999999</v>
          </cell>
        </row>
        <row r="747">
          <cell r="F747">
            <v>214944.99</v>
          </cell>
        </row>
        <row r="748">
          <cell r="F748">
            <v>154987.72</v>
          </cell>
        </row>
        <row r="749">
          <cell r="F749">
            <v>18486.650000000001</v>
          </cell>
        </row>
        <row r="750">
          <cell r="F750">
            <v>119481.41</v>
          </cell>
        </row>
        <row r="751">
          <cell r="F751">
            <v>25281.09</v>
          </cell>
        </row>
        <row r="752">
          <cell r="F752">
            <v>1514.84</v>
          </cell>
        </row>
        <row r="753">
          <cell r="F753">
            <v>8027.04</v>
          </cell>
        </row>
        <row r="754">
          <cell r="F754">
            <v>524226.99</v>
          </cell>
        </row>
        <row r="755">
          <cell r="F755">
            <v>5711.66</v>
          </cell>
        </row>
        <row r="756">
          <cell r="F756">
            <v>1698.63</v>
          </cell>
        </row>
        <row r="757">
          <cell r="F757">
            <v>17807.29</v>
          </cell>
        </row>
        <row r="758">
          <cell r="F758">
            <v>46195.05</v>
          </cell>
        </row>
        <row r="759">
          <cell r="F759">
            <v>689489.76</v>
          </cell>
        </row>
        <row r="760">
          <cell r="F760">
            <v>162364.62</v>
          </cell>
        </row>
        <row r="761">
          <cell r="F761">
            <v>33014.11</v>
          </cell>
        </row>
        <row r="762">
          <cell r="F762">
            <v>905210.62</v>
          </cell>
        </row>
        <row r="763">
          <cell r="F763">
            <v>228262.26</v>
          </cell>
        </row>
        <row r="764">
          <cell r="F764">
            <v>3116288.28</v>
          </cell>
        </row>
        <row r="765">
          <cell r="F765">
            <v>67303.05</v>
          </cell>
        </row>
        <row r="766">
          <cell r="F766">
            <v>99632.35</v>
          </cell>
        </row>
        <row r="767">
          <cell r="F767">
            <v>72189.429999999993</v>
          </cell>
        </row>
        <row r="768">
          <cell r="F768">
            <v>131885.39000000001</v>
          </cell>
        </row>
        <row r="769">
          <cell r="F769">
            <v>65431.67</v>
          </cell>
        </row>
        <row r="770">
          <cell r="F770">
            <v>479776.35</v>
          </cell>
        </row>
        <row r="771">
          <cell r="F771">
            <v>1048.2</v>
          </cell>
        </row>
        <row r="772">
          <cell r="F772">
            <v>550.25</v>
          </cell>
        </row>
        <row r="773">
          <cell r="F773">
            <v>408324.38</v>
          </cell>
        </row>
        <row r="774">
          <cell r="F774">
            <v>20214.419999999998</v>
          </cell>
        </row>
        <row r="775">
          <cell r="F775">
            <v>780954.59</v>
          </cell>
        </row>
        <row r="776">
          <cell r="F776">
            <v>44092.43</v>
          </cell>
        </row>
        <row r="777">
          <cell r="F777">
            <v>9400.2900000000009</v>
          </cell>
        </row>
        <row r="778">
          <cell r="F778">
            <v>17726.61</v>
          </cell>
        </row>
        <row r="779">
          <cell r="F779">
            <v>76022.259999999995</v>
          </cell>
        </row>
        <row r="780">
          <cell r="F780">
            <v>35128.71</v>
          </cell>
        </row>
        <row r="781">
          <cell r="F781">
            <v>93291.73</v>
          </cell>
        </row>
        <row r="782">
          <cell r="F782">
            <v>19701.669999999998</v>
          </cell>
        </row>
        <row r="783">
          <cell r="F783">
            <v>454.75</v>
          </cell>
        </row>
        <row r="784">
          <cell r="F784">
            <v>17890.8</v>
          </cell>
        </row>
        <row r="785">
          <cell r="F785">
            <v>143159.34</v>
          </cell>
        </row>
        <row r="786">
          <cell r="F786">
            <v>524917.56000000006</v>
          </cell>
        </row>
        <row r="787">
          <cell r="F787">
            <v>16968.39</v>
          </cell>
        </row>
        <row r="788">
          <cell r="F788">
            <v>350091.86</v>
          </cell>
        </row>
        <row r="789">
          <cell r="F789">
            <v>64598.43</v>
          </cell>
        </row>
        <row r="790">
          <cell r="F790">
            <v>43769.24</v>
          </cell>
        </row>
        <row r="791">
          <cell r="F791">
            <v>31165.54</v>
          </cell>
        </row>
        <row r="792">
          <cell r="F792">
            <v>516078.08000000002</v>
          </cell>
        </row>
        <row r="793">
          <cell r="F793">
            <v>1482969.9</v>
          </cell>
        </row>
        <row r="794">
          <cell r="F794">
            <v>1975083.29</v>
          </cell>
        </row>
        <row r="795">
          <cell r="F795">
            <v>11232.59</v>
          </cell>
        </row>
        <row r="796">
          <cell r="F796">
            <v>6958.42</v>
          </cell>
        </row>
        <row r="797">
          <cell r="F797">
            <v>115914.59</v>
          </cell>
        </row>
        <row r="798">
          <cell r="F798">
            <v>411.85</v>
          </cell>
        </row>
        <row r="799">
          <cell r="F799">
            <v>2900.02</v>
          </cell>
        </row>
        <row r="800">
          <cell r="F800">
            <v>5981.49</v>
          </cell>
        </row>
        <row r="801">
          <cell r="F801">
            <v>1819.82</v>
          </cell>
        </row>
        <row r="802">
          <cell r="F802">
            <v>6813.28</v>
          </cell>
        </row>
        <row r="803">
          <cell r="F803">
            <v>396.52</v>
          </cell>
        </row>
        <row r="804">
          <cell r="F804">
            <v>143500.06</v>
          </cell>
        </row>
        <row r="805">
          <cell r="F805">
            <v>0.14000000000000001</v>
          </cell>
        </row>
        <row r="806">
          <cell r="F806">
            <v>0.14000000000000001</v>
          </cell>
        </row>
        <row r="807">
          <cell r="F807">
            <v>2201.5100000000002</v>
          </cell>
        </row>
        <row r="808">
          <cell r="F808">
            <v>42232.87</v>
          </cell>
        </row>
        <row r="809">
          <cell r="F809">
            <v>230485.23</v>
          </cell>
        </row>
        <row r="810">
          <cell r="F810">
            <v>139695.44</v>
          </cell>
        </row>
        <row r="811">
          <cell r="F811">
            <v>78303.289999999994</v>
          </cell>
        </row>
        <row r="812">
          <cell r="F812">
            <v>1039069.13</v>
          </cell>
        </row>
        <row r="813">
          <cell r="F813">
            <v>44149.27</v>
          </cell>
        </row>
        <row r="814">
          <cell r="F814">
            <v>415134.32</v>
          </cell>
        </row>
        <row r="815">
          <cell r="F815">
            <v>35552.559999999998</v>
          </cell>
        </row>
        <row r="816">
          <cell r="F816">
            <v>90475.41</v>
          </cell>
        </row>
        <row r="817">
          <cell r="F817">
            <v>767488.42</v>
          </cell>
        </row>
        <row r="818">
          <cell r="F818">
            <v>384330.64</v>
          </cell>
        </row>
        <row r="819">
          <cell r="F819">
            <v>173750.72</v>
          </cell>
        </row>
        <row r="820">
          <cell r="F820">
            <v>42179.19</v>
          </cell>
        </row>
        <row r="821">
          <cell r="F821">
            <v>4256.7700000000004</v>
          </cell>
        </row>
        <row r="822">
          <cell r="F822">
            <v>115009.34</v>
          </cell>
        </row>
        <row r="823">
          <cell r="F823">
            <v>17315.32</v>
          </cell>
        </row>
        <row r="824">
          <cell r="F824">
            <v>7472.95</v>
          </cell>
        </row>
        <row r="825">
          <cell r="F825">
            <v>91354.04</v>
          </cell>
        </row>
        <row r="826">
          <cell r="F826">
            <v>114585.68</v>
          </cell>
        </row>
        <row r="827">
          <cell r="F827">
            <v>701.54</v>
          </cell>
        </row>
        <row r="828">
          <cell r="F828">
            <v>1197.52</v>
          </cell>
        </row>
        <row r="829">
          <cell r="F829">
            <v>79173.89</v>
          </cell>
        </row>
        <row r="830">
          <cell r="F830">
            <v>192283.95</v>
          </cell>
        </row>
        <row r="831">
          <cell r="F831">
            <v>4118.71</v>
          </cell>
        </row>
        <row r="832">
          <cell r="F832">
            <v>9920.67</v>
          </cell>
        </row>
        <row r="833">
          <cell r="F833">
            <v>11052.88</v>
          </cell>
        </row>
        <row r="834">
          <cell r="F834">
            <v>480.12</v>
          </cell>
        </row>
        <row r="835">
          <cell r="F835">
            <v>4654.6899999999996</v>
          </cell>
        </row>
        <row r="836">
          <cell r="F836">
            <v>27416.21</v>
          </cell>
        </row>
        <row r="837">
          <cell r="F837">
            <v>81832.28</v>
          </cell>
        </row>
        <row r="838">
          <cell r="F838">
            <v>146499.82999999999</v>
          </cell>
        </row>
        <row r="839">
          <cell r="F839">
            <v>550.45000000000005</v>
          </cell>
        </row>
        <row r="840">
          <cell r="F840">
            <v>52166.77</v>
          </cell>
        </row>
        <row r="841">
          <cell r="F841">
            <v>1.04</v>
          </cell>
        </row>
        <row r="842">
          <cell r="F842">
            <v>12977.52</v>
          </cell>
        </row>
        <row r="843">
          <cell r="F843">
            <v>704748.66</v>
          </cell>
        </row>
        <row r="844">
          <cell r="F844">
            <v>428903.42</v>
          </cell>
        </row>
        <row r="845">
          <cell r="F845">
            <v>349428.7</v>
          </cell>
        </row>
        <row r="846">
          <cell r="F846">
            <v>118478.24</v>
          </cell>
        </row>
        <row r="847">
          <cell r="F847">
            <v>89251.55</v>
          </cell>
        </row>
        <row r="848">
          <cell r="F848">
            <v>4000.48</v>
          </cell>
        </row>
        <row r="849">
          <cell r="F849">
            <v>109237.45</v>
          </cell>
        </row>
        <row r="850">
          <cell r="F850">
            <v>62972.52</v>
          </cell>
        </row>
        <row r="851">
          <cell r="F851">
            <v>30767.119999999999</v>
          </cell>
        </row>
        <row r="852">
          <cell r="F852">
            <v>2008.54</v>
          </cell>
        </row>
        <row r="853">
          <cell r="F853">
            <v>158911.67999999999</v>
          </cell>
        </row>
        <row r="854">
          <cell r="F854">
            <v>40444.78</v>
          </cell>
        </row>
        <row r="855">
          <cell r="F855">
            <v>42406.06</v>
          </cell>
        </row>
        <row r="856">
          <cell r="F856">
            <v>258376.08</v>
          </cell>
        </row>
        <row r="857">
          <cell r="F857">
            <v>64716.71</v>
          </cell>
        </row>
        <row r="858">
          <cell r="F858">
            <v>118424.32000000001</v>
          </cell>
        </row>
        <row r="859">
          <cell r="F859">
            <v>167879.66</v>
          </cell>
        </row>
        <row r="860">
          <cell r="F860">
            <v>23445.119999999999</v>
          </cell>
        </row>
        <row r="861">
          <cell r="F861">
            <v>49471.91</v>
          </cell>
        </row>
        <row r="862">
          <cell r="F862">
            <v>416909.63</v>
          </cell>
        </row>
        <row r="863">
          <cell r="F863">
            <v>65641.490000000005</v>
          </cell>
        </row>
        <row r="864">
          <cell r="F864">
            <v>5160.74</v>
          </cell>
        </row>
        <row r="865">
          <cell r="F865">
            <v>19769.14</v>
          </cell>
        </row>
        <row r="866">
          <cell r="F866">
            <v>59.38</v>
          </cell>
        </row>
        <row r="867">
          <cell r="F867">
            <v>567706.69999999995</v>
          </cell>
        </row>
        <row r="868">
          <cell r="F868">
            <v>123898.02</v>
          </cell>
        </row>
        <row r="869">
          <cell r="F869">
            <v>29513.08</v>
          </cell>
        </row>
        <row r="870">
          <cell r="F870">
            <v>9478.16</v>
          </cell>
        </row>
        <row r="871">
          <cell r="F871">
            <v>48671.73</v>
          </cell>
        </row>
        <row r="872">
          <cell r="F872">
            <v>13024.46</v>
          </cell>
        </row>
        <row r="873">
          <cell r="F873">
            <v>15717.34</v>
          </cell>
        </row>
        <row r="874">
          <cell r="F874">
            <v>31885.93</v>
          </cell>
        </row>
        <row r="875">
          <cell r="F875">
            <v>1080.6400000000001</v>
          </cell>
        </row>
        <row r="876">
          <cell r="F876">
            <v>193120.85</v>
          </cell>
        </row>
        <row r="877">
          <cell r="F877">
            <v>84929.67</v>
          </cell>
        </row>
        <row r="878">
          <cell r="F878">
            <v>404.21</v>
          </cell>
        </row>
        <row r="879">
          <cell r="F879">
            <v>8369.98</v>
          </cell>
        </row>
        <row r="880">
          <cell r="F880">
            <v>266441.32</v>
          </cell>
        </row>
        <row r="881">
          <cell r="F881">
            <v>187217.29</v>
          </cell>
        </row>
        <row r="882">
          <cell r="F882">
            <v>280222.98</v>
          </cell>
        </row>
        <row r="883">
          <cell r="F883">
            <v>929277.94</v>
          </cell>
        </row>
        <row r="884">
          <cell r="F884">
            <v>362946.23</v>
          </cell>
        </row>
        <row r="885">
          <cell r="F885">
            <v>961057.71</v>
          </cell>
        </row>
        <row r="886">
          <cell r="F886">
            <v>18234.03</v>
          </cell>
        </row>
        <row r="887">
          <cell r="F887">
            <v>28649.8</v>
          </cell>
        </row>
        <row r="888">
          <cell r="F888">
            <v>43705.84</v>
          </cell>
        </row>
        <row r="889">
          <cell r="F889">
            <v>25190.7</v>
          </cell>
        </row>
        <row r="890">
          <cell r="F890">
            <v>140696.88</v>
          </cell>
        </row>
        <row r="891">
          <cell r="F891">
            <v>92784.14</v>
          </cell>
        </row>
        <row r="892">
          <cell r="F892">
            <v>22994.9</v>
          </cell>
        </row>
        <row r="893">
          <cell r="F893">
            <v>223074.33</v>
          </cell>
        </row>
        <row r="894">
          <cell r="F894">
            <v>102558.09</v>
          </cell>
        </row>
        <row r="895">
          <cell r="F895">
            <v>87490.49</v>
          </cell>
        </row>
        <row r="896">
          <cell r="F896">
            <v>173592.2</v>
          </cell>
        </row>
        <row r="897">
          <cell r="F897">
            <v>10902.48</v>
          </cell>
        </row>
        <row r="898">
          <cell r="F898">
            <v>365644.79</v>
          </cell>
        </row>
        <row r="899">
          <cell r="F899">
            <v>259195.84</v>
          </cell>
        </row>
        <row r="900">
          <cell r="F900">
            <v>7731.2</v>
          </cell>
        </row>
        <row r="901">
          <cell r="F901">
            <v>12882.8</v>
          </cell>
        </row>
        <row r="902">
          <cell r="F902">
            <v>8515.6299999999992</v>
          </cell>
        </row>
        <row r="903">
          <cell r="F903">
            <v>85.4</v>
          </cell>
        </row>
        <row r="904">
          <cell r="F904">
            <v>881.42</v>
          </cell>
        </row>
        <row r="905">
          <cell r="F905">
            <v>148076.01999999999</v>
          </cell>
        </row>
        <row r="906">
          <cell r="F906">
            <v>141470.82999999999</v>
          </cell>
        </row>
        <row r="907">
          <cell r="F907">
            <v>428027.57</v>
          </cell>
        </row>
        <row r="908">
          <cell r="F908">
            <v>17758</v>
          </cell>
        </row>
        <row r="909">
          <cell r="F909">
            <v>232823.47</v>
          </cell>
        </row>
        <row r="910">
          <cell r="F910">
            <v>19501.91</v>
          </cell>
        </row>
        <row r="911">
          <cell r="F911">
            <v>32325.19</v>
          </cell>
        </row>
        <row r="912">
          <cell r="F912">
            <v>395210.11</v>
          </cell>
        </row>
        <row r="913">
          <cell r="F913">
            <v>22251.759999999998</v>
          </cell>
        </row>
        <row r="914">
          <cell r="F914">
            <v>22215.919999999998</v>
          </cell>
        </row>
        <row r="915">
          <cell r="F915">
            <v>44257.37</v>
          </cell>
        </row>
        <row r="916">
          <cell r="F916">
            <v>3585.32</v>
          </cell>
        </row>
        <row r="917">
          <cell r="F917">
            <v>184956.18</v>
          </cell>
        </row>
        <row r="918">
          <cell r="F918">
            <v>42353.08</v>
          </cell>
        </row>
        <row r="919">
          <cell r="F919">
            <v>99065.55</v>
          </cell>
        </row>
        <row r="920">
          <cell r="F920">
            <v>50258.68</v>
          </cell>
        </row>
        <row r="921">
          <cell r="F921">
            <v>126826.92</v>
          </cell>
        </row>
        <row r="922">
          <cell r="F922">
            <v>4970.1400000000003</v>
          </cell>
        </row>
        <row r="923">
          <cell r="F923">
            <v>3241.08</v>
          </cell>
        </row>
        <row r="924">
          <cell r="F924">
            <v>82277.62</v>
          </cell>
        </row>
        <row r="925">
          <cell r="F925">
            <v>48788.65</v>
          </cell>
        </row>
        <row r="926">
          <cell r="F926">
            <v>92461.35</v>
          </cell>
        </row>
        <row r="927">
          <cell r="F927">
            <v>259474.99</v>
          </cell>
        </row>
        <row r="928">
          <cell r="F928">
            <v>899.39</v>
          </cell>
        </row>
        <row r="929">
          <cell r="F929">
            <v>55859.73</v>
          </cell>
        </row>
        <row r="930">
          <cell r="F930">
            <v>767616.48</v>
          </cell>
        </row>
        <row r="931">
          <cell r="F931">
            <v>159736.76</v>
          </cell>
        </row>
        <row r="932">
          <cell r="F932">
            <v>12731.04</v>
          </cell>
        </row>
        <row r="933">
          <cell r="F933">
            <v>12811.36</v>
          </cell>
        </row>
        <row r="934">
          <cell r="F934">
            <v>682493.1</v>
          </cell>
        </row>
        <row r="935">
          <cell r="F935">
            <v>8503.7000000000007</v>
          </cell>
        </row>
        <row r="936">
          <cell r="F936">
            <v>37536.01</v>
          </cell>
        </row>
        <row r="937">
          <cell r="F937">
            <v>20115.14</v>
          </cell>
        </row>
        <row r="938">
          <cell r="F938">
            <v>11930.47</v>
          </cell>
        </row>
        <row r="939">
          <cell r="F939">
            <v>610537.23</v>
          </cell>
        </row>
        <row r="940">
          <cell r="F940">
            <v>137778.72</v>
          </cell>
        </row>
        <row r="941">
          <cell r="F941">
            <v>158669.63</v>
          </cell>
        </row>
        <row r="942">
          <cell r="F942">
            <v>203355.74</v>
          </cell>
        </row>
        <row r="943">
          <cell r="F943">
            <v>148623.14000000001</v>
          </cell>
        </row>
        <row r="944">
          <cell r="F944">
            <v>25604.880000000001</v>
          </cell>
        </row>
        <row r="945">
          <cell r="F945">
            <v>9438.7000000000007</v>
          </cell>
        </row>
        <row r="946">
          <cell r="F946">
            <v>45344.82</v>
          </cell>
        </row>
        <row r="947">
          <cell r="F947">
            <v>1460.86</v>
          </cell>
        </row>
        <row r="948">
          <cell r="F948">
            <v>14517.75</v>
          </cell>
        </row>
        <row r="949">
          <cell r="F949">
            <v>43851.73</v>
          </cell>
        </row>
        <row r="950">
          <cell r="F950">
            <v>52573.49</v>
          </cell>
        </row>
        <row r="951">
          <cell r="F951">
            <v>86966.1</v>
          </cell>
        </row>
        <row r="952">
          <cell r="F952">
            <v>269225.32</v>
          </cell>
        </row>
        <row r="953">
          <cell r="F953">
            <v>8315.7199999999993</v>
          </cell>
        </row>
        <row r="954">
          <cell r="F954">
            <v>18516.259999999998</v>
          </cell>
        </row>
        <row r="955">
          <cell r="F955">
            <v>4275.45</v>
          </cell>
        </row>
        <row r="956">
          <cell r="F956">
            <v>8295.6</v>
          </cell>
        </row>
        <row r="957">
          <cell r="F957">
            <v>390310.48</v>
          </cell>
        </row>
        <row r="958">
          <cell r="F958">
            <v>28116.959999999999</v>
          </cell>
        </row>
        <row r="959">
          <cell r="F959">
            <v>4941.71</v>
          </cell>
        </row>
        <row r="960">
          <cell r="F960">
            <v>339.57</v>
          </cell>
        </row>
        <row r="961">
          <cell r="F961">
            <v>17300.21</v>
          </cell>
        </row>
        <row r="962">
          <cell r="F962">
            <v>353.64</v>
          </cell>
        </row>
        <row r="963">
          <cell r="F963">
            <v>58625.8</v>
          </cell>
        </row>
        <row r="964">
          <cell r="F964">
            <v>48727.69</v>
          </cell>
        </row>
        <row r="965">
          <cell r="F965">
            <v>7548.19</v>
          </cell>
        </row>
        <row r="966">
          <cell r="F966">
            <v>195898.25</v>
          </cell>
        </row>
        <row r="967">
          <cell r="F967">
            <v>350.2</v>
          </cell>
        </row>
        <row r="968">
          <cell r="F968">
            <v>28460.52</v>
          </cell>
        </row>
        <row r="969">
          <cell r="F969">
            <v>6817.01</v>
          </cell>
        </row>
        <row r="970">
          <cell r="F970">
            <v>110404.36</v>
          </cell>
        </row>
        <row r="971">
          <cell r="F971">
            <v>115457.3</v>
          </cell>
        </row>
        <row r="972">
          <cell r="F972">
            <v>461330.02</v>
          </cell>
        </row>
        <row r="973">
          <cell r="F973">
            <v>344738.55</v>
          </cell>
        </row>
        <row r="974">
          <cell r="F974">
            <v>5831.39</v>
          </cell>
        </row>
        <row r="975">
          <cell r="F975">
            <v>41002.050000000003</v>
          </cell>
        </row>
        <row r="976">
          <cell r="F976">
            <v>53068.87</v>
          </cell>
        </row>
        <row r="977">
          <cell r="F977">
            <v>799.08</v>
          </cell>
        </row>
        <row r="978">
          <cell r="F978">
            <v>525620.53</v>
          </cell>
        </row>
        <row r="979">
          <cell r="F979">
            <v>54788.54</v>
          </cell>
        </row>
        <row r="980">
          <cell r="F980">
            <v>21606</v>
          </cell>
        </row>
        <row r="981">
          <cell r="F981">
            <v>2603.87</v>
          </cell>
        </row>
        <row r="982">
          <cell r="F982">
            <v>13559.87</v>
          </cell>
        </row>
        <row r="983">
          <cell r="F983">
            <v>168939.35</v>
          </cell>
        </row>
        <row r="984">
          <cell r="F984">
            <v>21826.18</v>
          </cell>
        </row>
        <row r="985">
          <cell r="F985">
            <v>98019.86</v>
          </cell>
        </row>
        <row r="986">
          <cell r="F986">
            <v>196.77</v>
          </cell>
        </row>
        <row r="987">
          <cell r="F987">
            <v>69192.710000000006</v>
          </cell>
        </row>
        <row r="988">
          <cell r="F988">
            <v>476634.23</v>
          </cell>
        </row>
        <row r="989">
          <cell r="F989">
            <v>5751.74</v>
          </cell>
        </row>
        <row r="990">
          <cell r="F990">
            <v>12936.05</v>
          </cell>
        </row>
        <row r="991">
          <cell r="F991">
            <v>247260.68</v>
          </cell>
        </row>
        <row r="992">
          <cell r="F992">
            <v>51450.98</v>
          </cell>
        </row>
        <row r="993">
          <cell r="F993">
            <v>18752.509999999998</v>
          </cell>
        </row>
        <row r="994">
          <cell r="F994">
            <v>22028.81</v>
          </cell>
        </row>
        <row r="995">
          <cell r="F995">
            <v>49935.93</v>
          </cell>
        </row>
        <row r="996">
          <cell r="F996">
            <v>23362.65</v>
          </cell>
        </row>
        <row r="997">
          <cell r="F997">
            <v>10056.299999999999</v>
          </cell>
        </row>
        <row r="998">
          <cell r="F998">
            <v>53601.19</v>
          </cell>
        </row>
        <row r="999">
          <cell r="F999">
            <v>511.69</v>
          </cell>
        </row>
        <row r="1000">
          <cell r="F1000">
            <v>85749.41</v>
          </cell>
        </row>
        <row r="1001">
          <cell r="F1001">
            <v>16850</v>
          </cell>
        </row>
        <row r="1002">
          <cell r="F1002">
            <v>3852.21</v>
          </cell>
        </row>
        <row r="1003">
          <cell r="F1003">
            <v>49804.21</v>
          </cell>
        </row>
        <row r="1004">
          <cell r="F1004">
            <v>45219.59</v>
          </cell>
        </row>
        <row r="1005">
          <cell r="F1005">
            <v>351.7</v>
          </cell>
        </row>
        <row r="1006">
          <cell r="F1006">
            <v>3900</v>
          </cell>
        </row>
        <row r="1007">
          <cell r="F1007">
            <v>4707.45</v>
          </cell>
        </row>
        <row r="1008">
          <cell r="F1008">
            <v>1330.32</v>
          </cell>
        </row>
        <row r="1009">
          <cell r="F1009">
            <v>599.19000000000005</v>
          </cell>
        </row>
        <row r="1010">
          <cell r="F1010">
            <v>42522.83</v>
          </cell>
        </row>
        <row r="1011">
          <cell r="F1011">
            <v>1077.29</v>
          </cell>
        </row>
        <row r="1012">
          <cell r="F1012">
            <v>21640.77</v>
          </cell>
        </row>
        <row r="1013">
          <cell r="F1013">
            <v>47580.44</v>
          </cell>
        </row>
        <row r="1014">
          <cell r="F1014">
            <v>130165.03</v>
          </cell>
        </row>
        <row r="1015">
          <cell r="F1015">
            <v>42857.88</v>
          </cell>
        </row>
        <row r="1016">
          <cell r="F1016">
            <v>1181.73</v>
          </cell>
        </row>
        <row r="1017">
          <cell r="F1017">
            <v>336386.61</v>
          </cell>
        </row>
        <row r="1018">
          <cell r="F1018">
            <v>191142.71</v>
          </cell>
        </row>
        <row r="1019">
          <cell r="F1019">
            <v>450</v>
          </cell>
        </row>
        <row r="1020">
          <cell r="F1020">
            <v>50672.93</v>
          </cell>
        </row>
        <row r="1021">
          <cell r="F1021">
            <v>17801.310000000001</v>
          </cell>
        </row>
        <row r="1022">
          <cell r="F1022">
            <v>56022.53</v>
          </cell>
        </row>
        <row r="1023">
          <cell r="F1023">
            <v>175433.17</v>
          </cell>
        </row>
        <row r="1024">
          <cell r="F1024">
            <v>799.72</v>
          </cell>
        </row>
        <row r="1025">
          <cell r="F1025">
            <v>8405.59</v>
          </cell>
        </row>
        <row r="1026">
          <cell r="F1026">
            <v>244558.77</v>
          </cell>
        </row>
        <row r="1027">
          <cell r="F1027">
            <v>269622.02</v>
          </cell>
        </row>
        <row r="1028">
          <cell r="F1028">
            <v>20273.37</v>
          </cell>
        </row>
        <row r="1029">
          <cell r="F1029">
            <v>30506.41</v>
          </cell>
        </row>
        <row r="1030">
          <cell r="F1030">
            <v>1015533.48</v>
          </cell>
        </row>
        <row r="1031">
          <cell r="F1031">
            <v>1277.75</v>
          </cell>
        </row>
        <row r="1032">
          <cell r="F1032">
            <v>214564.15</v>
          </cell>
        </row>
        <row r="1033">
          <cell r="F1033">
            <v>68344.149999999994</v>
          </cell>
        </row>
        <row r="1034">
          <cell r="F1034">
            <v>2041.86</v>
          </cell>
        </row>
        <row r="1035">
          <cell r="F1035">
            <v>182759.49</v>
          </cell>
        </row>
        <row r="1036">
          <cell r="F1036">
            <v>27205.66</v>
          </cell>
        </row>
        <row r="1037">
          <cell r="F1037">
            <v>37439.199999999997</v>
          </cell>
        </row>
        <row r="1038">
          <cell r="F1038">
            <v>308205.3</v>
          </cell>
        </row>
        <row r="1039">
          <cell r="F1039">
            <v>6161.06</v>
          </cell>
        </row>
        <row r="1040">
          <cell r="F1040">
            <v>571336.79</v>
          </cell>
        </row>
        <row r="1041">
          <cell r="F1041">
            <v>94179.47</v>
          </cell>
        </row>
        <row r="1042">
          <cell r="F1042">
            <v>32407.119999999999</v>
          </cell>
        </row>
        <row r="1043">
          <cell r="F1043">
            <v>5500</v>
          </cell>
        </row>
        <row r="1044">
          <cell r="F1044">
            <v>26156.98</v>
          </cell>
        </row>
        <row r="1045">
          <cell r="F1045">
            <v>130971.27</v>
          </cell>
        </row>
        <row r="1046">
          <cell r="F1046">
            <v>59.81</v>
          </cell>
        </row>
        <row r="1047">
          <cell r="F1047">
            <v>3245.28</v>
          </cell>
        </row>
        <row r="1048">
          <cell r="F1048">
            <v>52434.5</v>
          </cell>
        </row>
        <row r="1049">
          <cell r="F1049">
            <v>341.67</v>
          </cell>
        </row>
        <row r="1050">
          <cell r="F1050">
            <v>306128.78000000003</v>
          </cell>
        </row>
        <row r="1051">
          <cell r="F1051">
            <v>80232.289999999994</v>
          </cell>
        </row>
        <row r="1052">
          <cell r="F1052">
            <v>3956.11</v>
          </cell>
        </row>
        <row r="1053">
          <cell r="F1053">
            <v>2144924.1120000002</v>
          </cell>
        </row>
        <row r="1054">
          <cell r="F1054">
            <v>95770.52</v>
          </cell>
        </row>
        <row r="1055">
          <cell r="F1055">
            <v>12600.19</v>
          </cell>
        </row>
        <row r="1056">
          <cell r="F1056">
            <v>25973.279999999999</v>
          </cell>
        </row>
        <row r="1057">
          <cell r="F1057">
            <v>600.07000000000005</v>
          </cell>
        </row>
        <row r="1058">
          <cell r="F1058">
            <v>1199992.77</v>
          </cell>
        </row>
        <row r="1059">
          <cell r="F1059">
            <v>7800.38</v>
          </cell>
        </row>
        <row r="1060">
          <cell r="F1060">
            <v>2488.8530000000001</v>
          </cell>
        </row>
        <row r="1061">
          <cell r="F1061">
            <v>7622.7049999999999</v>
          </cell>
        </row>
        <row r="1062">
          <cell r="F1062">
            <v>14697.68</v>
          </cell>
        </row>
        <row r="1063">
          <cell r="F1063">
            <v>11584.57</v>
          </cell>
        </row>
        <row r="1064">
          <cell r="F1064">
            <v>14689.49</v>
          </cell>
        </row>
        <row r="1065">
          <cell r="F1065">
            <v>5690.1</v>
          </cell>
        </row>
        <row r="1066">
          <cell r="F1066">
            <v>7885.1290000000008</v>
          </cell>
        </row>
        <row r="1067">
          <cell r="F1067">
            <v>31726.16</v>
          </cell>
        </row>
        <row r="1068">
          <cell r="F1068">
            <v>271199.58</v>
          </cell>
        </row>
        <row r="1069">
          <cell r="F1069">
            <v>1517.96</v>
          </cell>
        </row>
        <row r="1070">
          <cell r="F1070">
            <v>135.31</v>
          </cell>
        </row>
        <row r="1071">
          <cell r="F1071">
            <v>8925.99</v>
          </cell>
        </row>
        <row r="1072">
          <cell r="F1072">
            <v>15369.59</v>
          </cell>
        </row>
        <row r="1073">
          <cell r="F1073">
            <v>75936.039999999994</v>
          </cell>
        </row>
        <row r="1074">
          <cell r="F1074">
            <v>72457.600000000006</v>
          </cell>
        </row>
        <row r="1075">
          <cell r="F1075">
            <v>14588.72</v>
          </cell>
        </row>
        <row r="1076">
          <cell r="F1076">
            <v>213992.79</v>
          </cell>
        </row>
        <row r="1077">
          <cell r="F1077">
            <v>112115.234</v>
          </cell>
        </row>
        <row r="1078">
          <cell r="F1078">
            <v>692.57100000000003</v>
          </cell>
        </row>
        <row r="1079">
          <cell r="F1079">
            <v>83122.263000000006</v>
          </cell>
        </row>
        <row r="1080">
          <cell r="F1080">
            <v>11266.549000000001</v>
          </cell>
        </row>
        <row r="1081">
          <cell r="F1081">
            <v>31824.543000000001</v>
          </cell>
        </row>
        <row r="1082">
          <cell r="F1082">
            <v>49118.256999999998</v>
          </cell>
        </row>
        <row r="1083">
          <cell r="F1083">
            <v>3788.57</v>
          </cell>
        </row>
        <row r="1084">
          <cell r="F1084">
            <v>42620.31</v>
          </cell>
        </row>
        <row r="1085">
          <cell r="F1085">
            <v>19633.48</v>
          </cell>
        </row>
        <row r="1086">
          <cell r="F1086">
            <v>26419.22</v>
          </cell>
        </row>
        <row r="1087">
          <cell r="F1087">
            <v>31800.29</v>
          </cell>
        </row>
        <row r="1088">
          <cell r="F1088">
            <v>4962.49</v>
          </cell>
        </row>
        <row r="1089">
          <cell r="F1089">
            <v>307253.37</v>
          </cell>
        </row>
        <row r="1090">
          <cell r="F1090">
            <v>1916.63</v>
          </cell>
        </row>
        <row r="1091">
          <cell r="F1091">
            <v>59779.03</v>
          </cell>
        </row>
        <row r="1092">
          <cell r="F1092">
            <v>2543.2199999999998</v>
          </cell>
        </row>
        <row r="1093">
          <cell r="F1093">
            <v>554.16</v>
          </cell>
        </row>
        <row r="1094">
          <cell r="F1094">
            <v>79498.3</v>
          </cell>
        </row>
        <row r="1095">
          <cell r="F1095">
            <v>258160.18100000001</v>
          </cell>
        </row>
        <row r="1096">
          <cell r="F1096">
            <v>23189.39</v>
          </cell>
        </row>
        <row r="1097">
          <cell r="F1097">
            <v>3456.96</v>
          </cell>
        </row>
        <row r="1098">
          <cell r="F1098">
            <v>54634.83</v>
          </cell>
        </row>
        <row r="1099">
          <cell r="F1099">
            <v>479.34</v>
          </cell>
        </row>
        <row r="1100">
          <cell r="F1100">
            <v>100933.17</v>
          </cell>
        </row>
        <row r="1101">
          <cell r="F1101">
            <v>1134.444</v>
          </cell>
        </row>
        <row r="1102">
          <cell r="F1102">
            <v>49857.387000000002</v>
          </cell>
        </row>
        <row r="1103">
          <cell r="F1103">
            <v>45705.595999999998</v>
          </cell>
        </row>
        <row r="1104">
          <cell r="F1104">
            <v>3842.4810000000002</v>
          </cell>
        </row>
        <row r="1105">
          <cell r="F1105">
            <v>99252.811000000002</v>
          </cell>
        </row>
        <row r="1106">
          <cell r="F1106">
            <v>17553.178</v>
          </cell>
        </row>
        <row r="1107">
          <cell r="F1107">
            <v>517.95000000000005</v>
          </cell>
        </row>
        <row r="1108">
          <cell r="F1108">
            <v>17838.38</v>
          </cell>
        </row>
        <row r="1109">
          <cell r="F1109">
            <v>773480.77099999995</v>
          </cell>
        </row>
        <row r="1110">
          <cell r="F1110">
            <v>17709.009999999998</v>
          </cell>
        </row>
        <row r="1111">
          <cell r="F1111">
            <v>14195.51</v>
          </cell>
        </row>
        <row r="1112">
          <cell r="F1112">
            <v>153725</v>
          </cell>
        </row>
        <row r="1113">
          <cell r="F1113">
            <v>80357.184999999998</v>
          </cell>
        </row>
        <row r="1114">
          <cell r="F1114">
            <v>2500.9540000000002</v>
          </cell>
        </row>
        <row r="1115">
          <cell r="F1115">
            <v>16071.794</v>
          </cell>
        </row>
        <row r="1116">
          <cell r="F1116">
            <v>14890.857</v>
          </cell>
        </row>
        <row r="1117">
          <cell r="F1117">
            <v>21829.96</v>
          </cell>
        </row>
        <row r="1118">
          <cell r="F1118">
            <v>500.15100000000001</v>
          </cell>
        </row>
        <row r="1119">
          <cell r="F1119">
            <v>5461.8190000000004</v>
          </cell>
        </row>
        <row r="1120">
          <cell r="F1120">
            <v>2404.056</v>
          </cell>
        </row>
        <row r="1121">
          <cell r="F1121">
            <v>114323.076</v>
          </cell>
        </row>
        <row r="1122">
          <cell r="F1122">
            <v>29774.116000000002</v>
          </cell>
        </row>
        <row r="1123">
          <cell r="F1123">
            <v>64101.091999999997</v>
          </cell>
        </row>
        <row r="1124">
          <cell r="F1124">
            <v>700.89</v>
          </cell>
        </row>
        <row r="1125">
          <cell r="F1125">
            <v>28590.555</v>
          </cell>
        </row>
        <row r="1126">
          <cell r="F1126">
            <v>333292.89600000001</v>
          </cell>
        </row>
        <row r="1127">
          <cell r="F1127">
            <v>71603.289999999994</v>
          </cell>
        </row>
        <row r="1128">
          <cell r="F1128">
            <v>7587.15</v>
          </cell>
        </row>
        <row r="1129">
          <cell r="F1129">
            <v>192840.25</v>
          </cell>
        </row>
        <row r="1130">
          <cell r="F1130">
            <v>2203.1530000000002</v>
          </cell>
        </row>
        <row r="1131">
          <cell r="F1131">
            <v>19701.169999999998</v>
          </cell>
        </row>
        <row r="1132">
          <cell r="F1132">
            <v>17815.411</v>
          </cell>
        </row>
        <row r="1133">
          <cell r="F1133">
            <v>15957.818000000001</v>
          </cell>
        </row>
        <row r="1134">
          <cell r="F1134">
            <v>24017.629000000001</v>
          </cell>
        </row>
        <row r="1135">
          <cell r="F1135">
            <v>39753.980000000003</v>
          </cell>
        </row>
        <row r="1136">
          <cell r="F1136">
            <v>134941.46</v>
          </cell>
        </row>
        <row r="1137">
          <cell r="F1137">
            <v>16121.89</v>
          </cell>
        </row>
        <row r="1138">
          <cell r="F1138">
            <v>11578.42</v>
          </cell>
        </row>
        <row r="1139">
          <cell r="F1139">
            <v>9325.75</v>
          </cell>
        </row>
        <row r="1140">
          <cell r="F1140">
            <v>1327.34</v>
          </cell>
        </row>
        <row r="1141">
          <cell r="F1141">
            <v>51074.775000000001</v>
          </cell>
        </row>
        <row r="1142">
          <cell r="F1142">
            <v>164.518</v>
          </cell>
        </row>
        <row r="1143">
          <cell r="F1143">
            <v>0.40800000000000003</v>
          </cell>
        </row>
        <row r="1144">
          <cell r="F1144">
            <v>35985.760000000002</v>
          </cell>
        </row>
        <row r="1145">
          <cell r="F1145">
            <v>319996.37</v>
          </cell>
        </row>
        <row r="1146">
          <cell r="F1146">
            <v>3601.14</v>
          </cell>
        </row>
        <row r="1147">
          <cell r="F1147">
            <v>277702.14</v>
          </cell>
        </row>
        <row r="1148">
          <cell r="F1148">
            <v>75984</v>
          </cell>
        </row>
        <row r="1149">
          <cell r="F1149">
            <v>500</v>
          </cell>
        </row>
        <row r="1150">
          <cell r="F1150">
            <v>69757.289999999994</v>
          </cell>
        </row>
        <row r="1151">
          <cell r="F1151">
            <v>112466.05</v>
          </cell>
        </row>
        <row r="1152">
          <cell r="F1152">
            <v>658633.04</v>
          </cell>
        </row>
        <row r="1153">
          <cell r="F1153">
            <v>29984.45</v>
          </cell>
        </row>
        <row r="1154">
          <cell r="F1154">
            <v>110607.94</v>
          </cell>
        </row>
        <row r="1155">
          <cell r="F1155">
            <v>6713.41</v>
          </cell>
        </row>
        <row r="1156">
          <cell r="F1156">
            <v>7806.9740000000002</v>
          </cell>
        </row>
        <row r="1157">
          <cell r="F1157">
            <v>22396.292000000001</v>
          </cell>
        </row>
        <row r="1158">
          <cell r="F1158">
            <v>65182.442000000003</v>
          </cell>
        </row>
        <row r="1159">
          <cell r="F1159">
            <v>71455.039999999994</v>
          </cell>
        </row>
        <row r="1160">
          <cell r="F1160">
            <v>14001.28</v>
          </cell>
        </row>
        <row r="1161">
          <cell r="F1161">
            <v>2300.04</v>
          </cell>
        </row>
        <row r="1162">
          <cell r="F1162">
            <v>16658.75</v>
          </cell>
        </row>
        <row r="1163">
          <cell r="F1163">
            <v>1057.05</v>
          </cell>
        </row>
        <row r="1164">
          <cell r="F1164">
            <v>124292.92</v>
          </cell>
        </row>
        <row r="1165">
          <cell r="F1165">
            <v>197965.68</v>
          </cell>
        </row>
        <row r="1166">
          <cell r="F1166">
            <v>61602.656000000003</v>
          </cell>
        </row>
        <row r="1167">
          <cell r="F1167">
            <v>2309.895</v>
          </cell>
        </row>
        <row r="1168">
          <cell r="F1168">
            <v>2080.86</v>
          </cell>
        </row>
        <row r="1169">
          <cell r="F1169">
            <v>43693.22</v>
          </cell>
        </row>
        <row r="1170">
          <cell r="F1170">
            <v>5974.8</v>
          </cell>
        </row>
        <row r="1171">
          <cell r="F1171">
            <v>74785.974000000002</v>
          </cell>
        </row>
        <row r="1172">
          <cell r="F1172">
            <v>65997.279999999999</v>
          </cell>
        </row>
        <row r="1173">
          <cell r="F1173">
            <v>14816.87</v>
          </cell>
        </row>
        <row r="1174">
          <cell r="F1174">
            <v>7693.69</v>
          </cell>
        </row>
        <row r="1175">
          <cell r="F1175">
            <v>79818.7</v>
          </cell>
        </row>
        <row r="1176">
          <cell r="F1176">
            <v>23209.673999999999</v>
          </cell>
        </row>
        <row r="1177">
          <cell r="F1177">
            <v>6720.3420000000006</v>
          </cell>
        </row>
        <row r="1178">
          <cell r="F1178">
            <v>32891.53</v>
          </cell>
        </row>
        <row r="1179">
          <cell r="F1179">
            <v>937.99</v>
          </cell>
        </row>
        <row r="1180">
          <cell r="F1180">
            <v>4002.55</v>
          </cell>
        </row>
        <row r="1181">
          <cell r="F1181">
            <v>136664.024</v>
          </cell>
        </row>
        <row r="1182">
          <cell r="F1182">
            <v>44331.65</v>
          </cell>
        </row>
        <row r="1183">
          <cell r="F1183">
            <v>16196.17</v>
          </cell>
        </row>
        <row r="1184">
          <cell r="F1184">
            <v>61431.16</v>
          </cell>
        </row>
        <row r="1185">
          <cell r="F1185">
            <v>306208.09000000003</v>
          </cell>
        </row>
        <row r="1186">
          <cell r="F1186">
            <v>57623.256999999998</v>
          </cell>
        </row>
        <row r="1187">
          <cell r="F1187">
            <v>36106.82</v>
          </cell>
        </row>
        <row r="1188">
          <cell r="F1188">
            <v>555.70000000000005</v>
          </cell>
        </row>
        <row r="1189">
          <cell r="F1189">
            <v>105.09</v>
          </cell>
        </row>
        <row r="1190">
          <cell r="F1190">
            <v>10264.06</v>
          </cell>
        </row>
        <row r="1191">
          <cell r="F1191">
            <v>139592.56</v>
          </cell>
        </row>
        <row r="1192">
          <cell r="F1192">
            <v>26910.85</v>
          </cell>
        </row>
        <row r="1193">
          <cell r="F1193">
            <v>455863.59</v>
          </cell>
        </row>
        <row r="1194">
          <cell r="F1194">
            <v>245887.48</v>
          </cell>
        </row>
        <row r="1195">
          <cell r="F1195">
            <v>400955.27500000002</v>
          </cell>
        </row>
        <row r="1196">
          <cell r="F1196">
            <v>31914.19</v>
          </cell>
        </row>
        <row r="1197">
          <cell r="F1197">
            <v>256665.44</v>
          </cell>
        </row>
        <row r="1198">
          <cell r="F1198">
            <v>106.96</v>
          </cell>
        </row>
        <row r="1199">
          <cell r="F1199">
            <v>168562.49</v>
          </cell>
        </row>
        <row r="1200">
          <cell r="F1200">
            <v>85416.63</v>
          </cell>
        </row>
        <row r="1201">
          <cell r="F1201">
            <v>114653.79</v>
          </cell>
        </row>
        <row r="1202">
          <cell r="F1202">
            <v>73686.81</v>
          </cell>
        </row>
        <row r="1203">
          <cell r="F1203">
            <v>35437.620000000003</v>
          </cell>
        </row>
        <row r="1204">
          <cell r="F1204">
            <v>387484.14</v>
          </cell>
        </row>
        <row r="1205">
          <cell r="F1205">
            <v>95297.18</v>
          </cell>
        </row>
        <row r="1206">
          <cell r="F1206">
            <v>49309.33</v>
          </cell>
        </row>
        <row r="1207">
          <cell r="F1207">
            <v>2486.2800000000002</v>
          </cell>
        </row>
        <row r="1208">
          <cell r="F1208">
            <v>97379.66</v>
          </cell>
        </row>
        <row r="1209">
          <cell r="F1209">
            <v>7925.55</v>
          </cell>
        </row>
        <row r="1210">
          <cell r="F1210">
            <v>233359.32</v>
          </cell>
        </row>
        <row r="1211">
          <cell r="F1211">
            <v>551443.03</v>
          </cell>
        </row>
        <row r="1212">
          <cell r="F1212">
            <v>7982.3969999999999</v>
          </cell>
        </row>
        <row r="1213">
          <cell r="F1213">
            <v>187368.92</v>
          </cell>
        </row>
        <row r="1214">
          <cell r="F1214">
            <v>84381.282000000007</v>
          </cell>
        </row>
        <row r="1215">
          <cell r="F1215">
            <v>128.60400000000001</v>
          </cell>
        </row>
        <row r="1216">
          <cell r="F1216">
            <v>400.47300000000001</v>
          </cell>
        </row>
        <row r="1217">
          <cell r="F1217">
            <v>423396.11900000001</v>
          </cell>
        </row>
        <row r="1218">
          <cell r="F1218">
            <v>12365.13</v>
          </cell>
        </row>
        <row r="1219">
          <cell r="F1219">
            <v>33340.370000000003</v>
          </cell>
        </row>
        <row r="1220">
          <cell r="F1220">
            <v>27784</v>
          </cell>
        </row>
        <row r="1221">
          <cell r="F1221">
            <v>47025.14</v>
          </cell>
        </row>
        <row r="1222">
          <cell r="F1222">
            <v>31975.89</v>
          </cell>
        </row>
        <row r="1223">
          <cell r="F1223">
            <v>11886.796</v>
          </cell>
        </row>
        <row r="1224">
          <cell r="F1224">
            <v>111507.45</v>
          </cell>
        </row>
        <row r="1225">
          <cell r="F1225">
            <v>35414.745999999999</v>
          </cell>
        </row>
        <row r="1226">
          <cell r="F1226">
            <v>45629.112000000001</v>
          </cell>
        </row>
        <row r="1227">
          <cell r="F1227">
            <v>15719.472</v>
          </cell>
        </row>
        <row r="1228">
          <cell r="F1228">
            <v>317533.26</v>
          </cell>
        </row>
        <row r="1229">
          <cell r="F1229">
            <v>229710.01</v>
          </cell>
        </row>
        <row r="1230">
          <cell r="F1230">
            <v>7508.68</v>
          </cell>
        </row>
        <row r="1231">
          <cell r="F1231">
            <v>39885.56</v>
          </cell>
        </row>
        <row r="1232">
          <cell r="F1232">
            <v>34444.54</v>
          </cell>
        </row>
        <row r="1233">
          <cell r="F1233">
            <v>210284.88</v>
          </cell>
        </row>
        <row r="1234">
          <cell r="F1234">
            <v>31641.26</v>
          </cell>
        </row>
        <row r="1235">
          <cell r="F1235">
            <v>12144.12</v>
          </cell>
        </row>
        <row r="1236">
          <cell r="F1236">
            <v>591.26</v>
          </cell>
        </row>
        <row r="1237">
          <cell r="F1237">
            <v>2500.1799999999998</v>
          </cell>
        </row>
        <row r="1238">
          <cell r="F1238">
            <v>29416.5</v>
          </cell>
        </row>
        <row r="1239">
          <cell r="F1239">
            <v>2771.33</v>
          </cell>
        </row>
        <row r="1240">
          <cell r="F1240">
            <v>365334.03</v>
          </cell>
        </row>
        <row r="1241">
          <cell r="F1241">
            <v>2564.19</v>
          </cell>
        </row>
        <row r="1242">
          <cell r="F1242">
            <v>299893.83</v>
          </cell>
        </row>
        <row r="1243">
          <cell r="F1243">
            <v>11228.16</v>
          </cell>
        </row>
        <row r="1244">
          <cell r="F1244">
            <v>1001.62</v>
          </cell>
        </row>
        <row r="1245">
          <cell r="F1245">
            <v>2030.2</v>
          </cell>
        </row>
        <row r="1246">
          <cell r="F1246">
            <v>59.499000000000002</v>
          </cell>
        </row>
        <row r="1247">
          <cell r="F1247">
            <v>23495.7</v>
          </cell>
        </row>
        <row r="1248">
          <cell r="F1248">
            <v>3315.79</v>
          </cell>
        </row>
        <row r="1249">
          <cell r="F1249">
            <v>13351.81</v>
          </cell>
        </row>
        <row r="1250">
          <cell r="F1250">
            <v>110746.26</v>
          </cell>
        </row>
        <row r="1251">
          <cell r="F1251">
            <v>200676.12</v>
          </cell>
        </row>
        <row r="1252">
          <cell r="F1252">
            <v>3464691.9</v>
          </cell>
        </row>
        <row r="1253">
          <cell r="F1253">
            <v>560612.76</v>
          </cell>
        </row>
        <row r="1254">
          <cell r="F1254">
            <v>8611.64</v>
          </cell>
        </row>
        <row r="1255">
          <cell r="F1255">
            <v>51060.83</v>
          </cell>
        </row>
        <row r="1256">
          <cell r="F1256">
            <v>198279.67</v>
          </cell>
        </row>
        <row r="1257">
          <cell r="F1257">
            <v>88379.839999999997</v>
          </cell>
        </row>
        <row r="1258">
          <cell r="F1258">
            <v>66092.289999999994</v>
          </cell>
        </row>
        <row r="1259">
          <cell r="F1259">
            <v>107923.94</v>
          </cell>
        </row>
        <row r="1260">
          <cell r="F1260">
            <v>18384.439999999999</v>
          </cell>
        </row>
        <row r="1261">
          <cell r="F1261">
            <v>807689.14</v>
          </cell>
        </row>
        <row r="1262">
          <cell r="F1262">
            <v>67068.27</v>
          </cell>
        </row>
        <row r="1263">
          <cell r="F1263">
            <v>718.48</v>
          </cell>
        </row>
        <row r="1264">
          <cell r="F1264">
            <v>60089.82</v>
          </cell>
        </row>
        <row r="1265">
          <cell r="F1265">
            <v>431898.9</v>
          </cell>
        </row>
        <row r="1266">
          <cell r="F1266">
            <v>14281.19</v>
          </cell>
        </row>
        <row r="1267">
          <cell r="F1267">
            <v>498561.61</v>
          </cell>
        </row>
        <row r="1268">
          <cell r="F1268">
            <v>262289.03000000003</v>
          </cell>
        </row>
        <row r="1269">
          <cell r="F1269">
            <v>98107.82</v>
          </cell>
        </row>
        <row r="1270">
          <cell r="F1270">
            <v>506943.27</v>
          </cell>
        </row>
        <row r="1271">
          <cell r="F1271">
            <v>212.04</v>
          </cell>
        </row>
        <row r="1272">
          <cell r="F1272">
            <v>2023.17</v>
          </cell>
        </row>
        <row r="1273">
          <cell r="F1273">
            <v>60088.428</v>
          </cell>
        </row>
        <row r="1274">
          <cell r="F1274">
            <v>42606.92</v>
          </cell>
        </row>
        <row r="1275">
          <cell r="F1275">
            <v>206043.15</v>
          </cell>
        </row>
        <row r="1276">
          <cell r="F1276">
            <v>56584.42</v>
          </cell>
        </row>
        <row r="1277">
          <cell r="F1277">
            <v>4571.07</v>
          </cell>
        </row>
        <row r="1278">
          <cell r="F1278">
            <v>53866.78</v>
          </cell>
        </row>
        <row r="1279">
          <cell r="F1279">
            <v>1505.53</v>
          </cell>
        </row>
        <row r="1280">
          <cell r="F1280">
            <v>65885.350000000006</v>
          </cell>
        </row>
        <row r="1281">
          <cell r="F1281">
            <v>2000.27</v>
          </cell>
        </row>
        <row r="1282">
          <cell r="F1282">
            <v>7807.06</v>
          </cell>
        </row>
        <row r="1283">
          <cell r="F1283">
            <v>99528.44</v>
          </cell>
        </row>
        <row r="1284">
          <cell r="F1284">
            <v>25180</v>
          </cell>
        </row>
        <row r="1285">
          <cell r="F1285">
            <v>137369.25</v>
          </cell>
        </row>
        <row r="1286">
          <cell r="F1286">
            <v>1643.655</v>
          </cell>
        </row>
        <row r="1287">
          <cell r="F1287">
            <v>34671.285000000003</v>
          </cell>
        </row>
        <row r="1288">
          <cell r="F1288">
            <v>9905.6299999999992</v>
          </cell>
        </row>
        <row r="1289">
          <cell r="F1289">
            <v>96711.41</v>
          </cell>
        </row>
        <row r="1290">
          <cell r="F1290">
            <v>24952.42</v>
          </cell>
        </row>
        <row r="1291">
          <cell r="F1291">
            <v>243811.20000000001</v>
          </cell>
        </row>
        <row r="1292">
          <cell r="F1292">
            <v>114063.98</v>
          </cell>
        </row>
        <row r="1293">
          <cell r="F1293">
            <v>317444.5</v>
          </cell>
        </row>
        <row r="1294">
          <cell r="F1294">
            <v>132500.39000000001</v>
          </cell>
        </row>
        <row r="1295">
          <cell r="F1295">
            <v>35950.089999999997</v>
          </cell>
        </row>
        <row r="1296">
          <cell r="F1296">
            <v>42070.51</v>
          </cell>
        </row>
        <row r="1297">
          <cell r="F1297">
            <v>130.00200000000001</v>
          </cell>
        </row>
        <row r="1298">
          <cell r="F1298">
            <v>167287.34</v>
          </cell>
        </row>
        <row r="1299">
          <cell r="F1299">
            <v>23392.78</v>
          </cell>
        </row>
        <row r="1300">
          <cell r="F1300">
            <v>185015.405</v>
          </cell>
        </row>
        <row r="1301">
          <cell r="F1301">
            <v>8791.4699999999993</v>
          </cell>
        </row>
        <row r="1302">
          <cell r="F1302">
            <v>71241.62</v>
          </cell>
        </row>
        <row r="1303">
          <cell r="F1303">
            <v>107978.8</v>
          </cell>
        </row>
        <row r="1304">
          <cell r="F1304">
            <v>132924.56</v>
          </cell>
        </row>
        <row r="1305">
          <cell r="F1305">
            <v>2520.5</v>
          </cell>
        </row>
        <row r="1306">
          <cell r="F1306">
            <v>191.59</v>
          </cell>
        </row>
        <row r="1307">
          <cell r="F1307">
            <v>3381.89</v>
          </cell>
        </row>
        <row r="1308">
          <cell r="F1308">
            <v>501821.62</v>
          </cell>
        </row>
        <row r="1309">
          <cell r="F1309">
            <v>151112.1</v>
          </cell>
        </row>
        <row r="1310">
          <cell r="F1310">
            <v>4579</v>
          </cell>
        </row>
        <row r="1311">
          <cell r="F1311">
            <v>36009.370000000003</v>
          </cell>
        </row>
        <row r="1312">
          <cell r="F1312">
            <v>10024.719999999999</v>
          </cell>
        </row>
        <row r="1313">
          <cell r="F1313">
            <v>24056.66</v>
          </cell>
        </row>
        <row r="1314">
          <cell r="F1314">
            <v>8507.7000000000007</v>
          </cell>
        </row>
        <row r="1315">
          <cell r="F1315">
            <v>2019.33</v>
          </cell>
        </row>
        <row r="1316">
          <cell r="F1316">
            <v>3111.78</v>
          </cell>
        </row>
        <row r="1317">
          <cell r="F1317">
            <v>32650.06</v>
          </cell>
        </row>
        <row r="1318">
          <cell r="F1318">
            <v>191922.85</v>
          </cell>
        </row>
        <row r="1319">
          <cell r="F1319">
            <v>17158.03</v>
          </cell>
        </row>
        <row r="1320">
          <cell r="F1320">
            <v>133675.59</v>
          </cell>
        </row>
        <row r="1321">
          <cell r="F1321">
            <v>83398.09</v>
          </cell>
        </row>
        <row r="1322">
          <cell r="F1322">
            <v>10560.46</v>
          </cell>
        </row>
        <row r="1323">
          <cell r="F1323">
            <v>5201.49</v>
          </cell>
        </row>
        <row r="1324">
          <cell r="F1324">
            <v>5501.94</v>
          </cell>
        </row>
        <row r="1325">
          <cell r="F1325">
            <v>3032.8</v>
          </cell>
        </row>
        <row r="1326">
          <cell r="F1326">
            <v>25164.17</v>
          </cell>
        </row>
        <row r="1327">
          <cell r="F1327">
            <v>62156.05</v>
          </cell>
        </row>
        <row r="1328">
          <cell r="F1328">
            <v>2002.57</v>
          </cell>
        </row>
        <row r="1329">
          <cell r="F1329">
            <v>2429.7399999999998</v>
          </cell>
        </row>
        <row r="1330">
          <cell r="F1330">
            <v>4072.28</v>
          </cell>
        </row>
        <row r="1331">
          <cell r="F1331">
            <v>67.739999999999995</v>
          </cell>
        </row>
        <row r="1332">
          <cell r="F1332">
            <v>35075.629999999997</v>
          </cell>
        </row>
        <row r="1333">
          <cell r="F1333">
            <v>2765.25</v>
          </cell>
        </row>
        <row r="1334">
          <cell r="F1334">
            <v>17000.259999999998</v>
          </cell>
        </row>
        <row r="1335">
          <cell r="F1335">
            <v>115478.76</v>
          </cell>
        </row>
        <row r="1336">
          <cell r="F1336">
            <v>54914.559999999998</v>
          </cell>
        </row>
        <row r="1337">
          <cell r="F1337">
            <v>14413.98</v>
          </cell>
        </row>
        <row r="1338">
          <cell r="F1338">
            <v>2.1800000000000002</v>
          </cell>
        </row>
        <row r="1339">
          <cell r="F1339">
            <v>21502.92</v>
          </cell>
        </row>
        <row r="1340">
          <cell r="F1340">
            <v>397867.09</v>
          </cell>
        </row>
        <row r="1341">
          <cell r="F1341">
            <v>25207.3</v>
          </cell>
        </row>
        <row r="1342">
          <cell r="F1342">
            <v>3639.18</v>
          </cell>
        </row>
        <row r="1343">
          <cell r="F1343">
            <v>68160.73</v>
          </cell>
        </row>
        <row r="1344">
          <cell r="F1344">
            <v>272967.17</v>
          </cell>
        </row>
        <row r="1345">
          <cell r="F1345">
            <v>32365.99</v>
          </cell>
        </row>
        <row r="1346">
          <cell r="F1346">
            <v>27124.15</v>
          </cell>
        </row>
        <row r="1347">
          <cell r="F1347">
            <v>54724.800000000003</v>
          </cell>
        </row>
        <row r="1348">
          <cell r="F1348">
            <v>26628.92</v>
          </cell>
        </row>
        <row r="1349">
          <cell r="F1349">
            <v>14116.24</v>
          </cell>
        </row>
        <row r="1350">
          <cell r="F1350">
            <v>9757.92</v>
          </cell>
        </row>
        <row r="1351">
          <cell r="F1351">
            <v>478707.96</v>
          </cell>
        </row>
        <row r="1352">
          <cell r="F1352">
            <v>4969.6000000000004</v>
          </cell>
        </row>
        <row r="1353">
          <cell r="F1353">
            <v>10013.68</v>
          </cell>
        </row>
        <row r="1354">
          <cell r="F1354">
            <v>322575.53000000003</v>
          </cell>
        </row>
        <row r="1355">
          <cell r="F1355">
            <v>121564.08</v>
          </cell>
        </row>
        <row r="1356">
          <cell r="F1356">
            <v>146884.07999999999</v>
          </cell>
        </row>
        <row r="1357">
          <cell r="F1357">
            <v>4500.93</v>
          </cell>
        </row>
        <row r="1358">
          <cell r="F1358">
            <v>9076.49</v>
          </cell>
        </row>
        <row r="1359">
          <cell r="F1359">
            <v>367826.25</v>
          </cell>
        </row>
        <row r="1360">
          <cell r="F1360">
            <v>11988.42</v>
          </cell>
        </row>
        <row r="1361">
          <cell r="F1361">
            <v>7065.66</v>
          </cell>
        </row>
        <row r="1362">
          <cell r="F1362">
            <v>912.5</v>
          </cell>
        </row>
        <row r="1363">
          <cell r="F1363">
            <v>133131.79</v>
          </cell>
        </row>
        <row r="1364">
          <cell r="F1364">
            <v>529.25</v>
          </cell>
        </row>
        <row r="1365">
          <cell r="F1365">
            <v>1397.5</v>
          </cell>
        </row>
        <row r="1366">
          <cell r="F1366">
            <v>776.35</v>
          </cell>
        </row>
        <row r="1367">
          <cell r="F1367">
            <v>2827.1</v>
          </cell>
        </row>
        <row r="1368">
          <cell r="F1368">
            <v>46306.3</v>
          </cell>
        </row>
        <row r="1369">
          <cell r="F1369">
            <v>75.02</v>
          </cell>
        </row>
        <row r="1370">
          <cell r="F1370">
            <v>5630.53</v>
          </cell>
        </row>
        <row r="1371">
          <cell r="F1371">
            <v>29792.1</v>
          </cell>
        </row>
        <row r="1372">
          <cell r="F1372">
            <v>264.58999999999997</v>
          </cell>
        </row>
        <row r="1373">
          <cell r="F1373">
            <v>50175.54</v>
          </cell>
        </row>
        <row r="1374">
          <cell r="F1374">
            <v>202585.42</v>
          </cell>
        </row>
        <row r="1375">
          <cell r="F1375">
            <v>54790.33</v>
          </cell>
        </row>
        <row r="1376">
          <cell r="F1376">
            <v>263793.32</v>
          </cell>
        </row>
        <row r="1377">
          <cell r="F1377">
            <v>85706.48</v>
          </cell>
        </row>
        <row r="1378">
          <cell r="F1378">
            <v>2020.57</v>
          </cell>
        </row>
        <row r="1379">
          <cell r="F1379">
            <v>55185.23</v>
          </cell>
        </row>
        <row r="1380">
          <cell r="F1380">
            <v>3650.01</v>
          </cell>
        </row>
        <row r="1381">
          <cell r="F1381">
            <v>2494.21</v>
          </cell>
        </row>
        <row r="1382">
          <cell r="F1382">
            <v>437.24</v>
          </cell>
        </row>
        <row r="1383">
          <cell r="F1383">
            <v>1285.8800000000001</v>
          </cell>
        </row>
        <row r="1384">
          <cell r="F1384">
            <v>25494.28</v>
          </cell>
        </row>
        <row r="1385">
          <cell r="F1385">
            <v>54808.17</v>
          </cell>
        </row>
        <row r="1386">
          <cell r="F1386">
            <v>181734.12</v>
          </cell>
        </row>
        <row r="1387">
          <cell r="F1387">
            <v>148896.01999999999</v>
          </cell>
        </row>
        <row r="1388">
          <cell r="F1388">
            <v>82865.5</v>
          </cell>
        </row>
        <row r="1389">
          <cell r="F1389">
            <v>364106.16</v>
          </cell>
        </row>
        <row r="1390">
          <cell r="F1390">
            <v>3983.61</v>
          </cell>
        </row>
        <row r="1391">
          <cell r="F1391">
            <v>19381.78</v>
          </cell>
        </row>
        <row r="1392">
          <cell r="F1392">
            <v>4006.96</v>
          </cell>
        </row>
        <row r="1393">
          <cell r="F1393">
            <v>16001.41</v>
          </cell>
        </row>
        <row r="1394">
          <cell r="F1394">
            <v>4139.92</v>
          </cell>
        </row>
        <row r="1395">
          <cell r="F1395">
            <v>24875.13</v>
          </cell>
        </row>
        <row r="1396">
          <cell r="F1396">
            <v>8988.0400000000009</v>
          </cell>
        </row>
        <row r="1397">
          <cell r="F1397">
            <v>3434.71</v>
          </cell>
        </row>
        <row r="1398">
          <cell r="F1398">
            <v>93877.65</v>
          </cell>
        </row>
        <row r="1399">
          <cell r="F1399">
            <v>145419.16</v>
          </cell>
        </row>
        <row r="1400">
          <cell r="F1400">
            <v>42515.15</v>
          </cell>
        </row>
        <row r="1401">
          <cell r="F1401">
            <v>156284.43</v>
          </cell>
        </row>
        <row r="1402">
          <cell r="F1402">
            <v>179201.1</v>
          </cell>
        </row>
        <row r="1403">
          <cell r="F1403">
            <v>220333.37</v>
          </cell>
        </row>
        <row r="1404">
          <cell r="F1404">
            <v>48.76</v>
          </cell>
        </row>
        <row r="1405">
          <cell r="F1405">
            <v>14362.53</v>
          </cell>
        </row>
        <row r="1406">
          <cell r="F1406">
            <v>10298</v>
          </cell>
        </row>
        <row r="1407">
          <cell r="F1407">
            <v>117768.41</v>
          </cell>
        </row>
        <row r="1408">
          <cell r="F1408">
            <v>34.04</v>
          </cell>
        </row>
        <row r="1409">
          <cell r="F1409">
            <v>6086.21</v>
          </cell>
        </row>
        <row r="1410">
          <cell r="F1410">
            <v>5550</v>
          </cell>
        </row>
        <row r="1411">
          <cell r="F1411">
            <v>259.99</v>
          </cell>
        </row>
        <row r="1412">
          <cell r="F1412">
            <v>372264.94</v>
          </cell>
        </row>
        <row r="1413">
          <cell r="F1413">
            <v>111978.75</v>
          </cell>
        </row>
        <row r="1414">
          <cell r="F1414">
            <v>200126.78</v>
          </cell>
        </row>
        <row r="1415">
          <cell r="F1415">
            <v>3003</v>
          </cell>
        </row>
        <row r="1416">
          <cell r="F1416">
            <v>10338.26</v>
          </cell>
        </row>
        <row r="1417">
          <cell r="F1417">
            <v>21159.81</v>
          </cell>
        </row>
        <row r="1418">
          <cell r="F1418">
            <v>165367.22</v>
          </cell>
        </row>
        <row r="1419">
          <cell r="F1419">
            <v>36421.32</v>
          </cell>
        </row>
        <row r="1420">
          <cell r="F1420">
            <v>2350.62</v>
          </cell>
        </row>
        <row r="1421">
          <cell r="F1421">
            <v>3035.31</v>
          </cell>
        </row>
        <row r="1422">
          <cell r="F1422">
            <v>7702.13</v>
          </cell>
        </row>
        <row r="1423">
          <cell r="F1423">
            <v>0.76</v>
          </cell>
        </row>
        <row r="1424">
          <cell r="F1424">
            <v>105.56</v>
          </cell>
        </row>
        <row r="1425">
          <cell r="F1425">
            <v>117069.68</v>
          </cell>
        </row>
        <row r="1426">
          <cell r="F1426">
            <v>158405.51999999999</v>
          </cell>
        </row>
        <row r="1427">
          <cell r="F1427">
            <v>34504.14</v>
          </cell>
        </row>
        <row r="1428">
          <cell r="F1428">
            <v>106931.78</v>
          </cell>
        </row>
        <row r="1429">
          <cell r="F1429">
            <v>169697.98</v>
          </cell>
        </row>
        <row r="1430">
          <cell r="F1430">
            <v>48790.47</v>
          </cell>
        </row>
        <row r="1431">
          <cell r="F1431">
            <v>65827.88</v>
          </cell>
        </row>
        <row r="1432">
          <cell r="F1432">
            <v>11391.09</v>
          </cell>
        </row>
        <row r="1433">
          <cell r="F1433">
            <v>96566.37</v>
          </cell>
        </row>
        <row r="1434">
          <cell r="F1434">
            <v>57065.3</v>
          </cell>
        </row>
        <row r="1435">
          <cell r="F1435">
            <v>5503.05</v>
          </cell>
        </row>
        <row r="1436">
          <cell r="F1436">
            <v>378199.02</v>
          </cell>
        </row>
        <row r="1437">
          <cell r="F1437">
            <v>71582.94</v>
          </cell>
        </row>
        <row r="1438">
          <cell r="F1438">
            <v>237282.85</v>
          </cell>
        </row>
        <row r="1439">
          <cell r="F1439">
            <v>545091.32999999996</v>
          </cell>
        </row>
        <row r="1440">
          <cell r="F1440">
            <v>55342.78</v>
          </cell>
        </row>
        <row r="1441">
          <cell r="F1441">
            <v>133853.87</v>
          </cell>
        </row>
        <row r="1442">
          <cell r="F1442">
            <v>80000.399999999994</v>
          </cell>
        </row>
        <row r="1443">
          <cell r="F1443">
            <v>33672.33</v>
          </cell>
        </row>
        <row r="1444">
          <cell r="F1444">
            <v>307456.61</v>
          </cell>
        </row>
        <row r="1445">
          <cell r="F1445">
            <v>101097.76</v>
          </cell>
        </row>
        <row r="1446">
          <cell r="F1446">
            <v>10018.32</v>
          </cell>
        </row>
        <row r="1447">
          <cell r="F1447">
            <v>54668.57</v>
          </cell>
        </row>
        <row r="1448">
          <cell r="F1448">
            <v>50154.51</v>
          </cell>
        </row>
        <row r="1449">
          <cell r="F1449">
            <v>22629.21</v>
          </cell>
        </row>
        <row r="1450">
          <cell r="F1450">
            <v>99943.94</v>
          </cell>
        </row>
        <row r="1451">
          <cell r="F1451">
            <v>20611.79</v>
          </cell>
        </row>
        <row r="1452">
          <cell r="F1452">
            <v>2002.72</v>
          </cell>
        </row>
        <row r="1453">
          <cell r="F1453">
            <v>2010.24</v>
          </cell>
        </row>
        <row r="1454">
          <cell r="F1454">
            <v>25439.97</v>
          </cell>
        </row>
        <row r="1455">
          <cell r="F1455">
            <v>5909.3</v>
          </cell>
        </row>
        <row r="1456">
          <cell r="F1456">
            <v>16.96</v>
          </cell>
        </row>
        <row r="1457">
          <cell r="F1457">
            <v>78771.56</v>
          </cell>
        </row>
        <row r="1458">
          <cell r="F1458">
            <v>35575.910000000003</v>
          </cell>
        </row>
        <row r="1459">
          <cell r="F1459">
            <v>84966.12</v>
          </cell>
        </row>
        <row r="1460">
          <cell r="F1460">
            <v>18003</v>
          </cell>
        </row>
        <row r="1461">
          <cell r="F1461">
            <v>3.61</v>
          </cell>
        </row>
        <row r="1462">
          <cell r="F1462">
            <v>7000</v>
          </cell>
        </row>
        <row r="1463">
          <cell r="F1463">
            <v>10056.43</v>
          </cell>
        </row>
        <row r="1464">
          <cell r="F1464">
            <v>48763.48</v>
          </cell>
        </row>
        <row r="1465">
          <cell r="F1465">
            <v>1353.05</v>
          </cell>
        </row>
        <row r="1466">
          <cell r="F1466">
            <v>624.62</v>
          </cell>
        </row>
        <row r="1467">
          <cell r="F1467">
            <v>324003.56</v>
          </cell>
        </row>
        <row r="1468">
          <cell r="F1468">
            <v>26114.87</v>
          </cell>
        </row>
        <row r="1469">
          <cell r="F1469">
            <v>60037.46</v>
          </cell>
        </row>
        <row r="1470">
          <cell r="F1470">
            <v>137980.82999999999</v>
          </cell>
        </row>
        <row r="1471">
          <cell r="F1471">
            <v>20001.939999999999</v>
          </cell>
        </row>
        <row r="1472">
          <cell r="F1472">
            <v>2001.21</v>
          </cell>
        </row>
        <row r="1473">
          <cell r="F1473">
            <v>82519.960000000006</v>
          </cell>
        </row>
        <row r="1474">
          <cell r="F1474">
            <v>19302.66</v>
          </cell>
        </row>
        <row r="1475">
          <cell r="F1475">
            <v>77743.75</v>
          </cell>
        </row>
        <row r="1476">
          <cell r="F1476">
            <v>30361.34</v>
          </cell>
        </row>
        <row r="1477">
          <cell r="F1477">
            <v>52108.95</v>
          </cell>
        </row>
        <row r="1478">
          <cell r="F1478">
            <v>49118.89</v>
          </cell>
        </row>
        <row r="1479">
          <cell r="F1479">
            <v>15094.22</v>
          </cell>
        </row>
        <row r="1480">
          <cell r="F1480">
            <v>2000</v>
          </cell>
        </row>
        <row r="1481">
          <cell r="F1481">
            <v>56000</v>
          </cell>
        </row>
        <row r="1482">
          <cell r="F1482">
            <v>8285.3700000000008</v>
          </cell>
        </row>
        <row r="1483">
          <cell r="F1483">
            <v>138448.04</v>
          </cell>
        </row>
        <row r="1484">
          <cell r="F1484">
            <v>81043.69</v>
          </cell>
        </row>
        <row r="1485">
          <cell r="F1485">
            <v>101.3</v>
          </cell>
        </row>
        <row r="1486">
          <cell r="F1486">
            <v>6055.39</v>
          </cell>
        </row>
        <row r="1487">
          <cell r="F1487">
            <v>40971</v>
          </cell>
        </row>
        <row r="1488">
          <cell r="F1488">
            <v>184039.45</v>
          </cell>
        </row>
        <row r="1489">
          <cell r="F1489">
            <v>943.5</v>
          </cell>
        </row>
        <row r="1490">
          <cell r="F1490">
            <v>12012.53</v>
          </cell>
        </row>
        <row r="1491">
          <cell r="F1491">
            <v>51022.21</v>
          </cell>
        </row>
        <row r="1492">
          <cell r="F1492">
            <v>71842.41</v>
          </cell>
        </row>
        <row r="1493">
          <cell r="F1493">
            <v>388.19</v>
          </cell>
        </row>
        <row r="1494">
          <cell r="F1494">
            <v>373331.09</v>
          </cell>
        </row>
        <row r="1495">
          <cell r="F1495">
            <v>88584.14</v>
          </cell>
        </row>
        <row r="1496">
          <cell r="F1496">
            <v>54724.78</v>
          </cell>
        </row>
        <row r="1497">
          <cell r="F1497">
            <v>100194.6</v>
          </cell>
        </row>
        <row r="1498">
          <cell r="F1498">
            <v>19701.810000000001</v>
          </cell>
        </row>
        <row r="1499">
          <cell r="F1499">
            <v>2000.1</v>
          </cell>
        </row>
        <row r="1500">
          <cell r="F1500">
            <v>33000.129999999997</v>
          </cell>
        </row>
        <row r="1501">
          <cell r="F1501">
            <v>11.68</v>
          </cell>
        </row>
        <row r="1502">
          <cell r="F1502">
            <v>26.58</v>
          </cell>
        </row>
        <row r="1503">
          <cell r="F1503">
            <v>51882.29</v>
          </cell>
        </row>
        <row r="1504">
          <cell r="F1504">
            <v>34091.379999999997</v>
          </cell>
        </row>
        <row r="1505">
          <cell r="F1505">
            <v>48585.62</v>
          </cell>
        </row>
        <row r="1506">
          <cell r="F1506">
            <v>22058.400000000001</v>
          </cell>
        </row>
        <row r="1507">
          <cell r="F1507">
            <v>15774.3</v>
          </cell>
        </row>
        <row r="1508">
          <cell r="F1508">
            <v>7384.4</v>
          </cell>
        </row>
        <row r="1509">
          <cell r="F1509">
            <v>54400.81</v>
          </cell>
        </row>
        <row r="1510">
          <cell r="F1510">
            <v>10.45</v>
          </cell>
        </row>
        <row r="1511">
          <cell r="F1511">
            <v>3000</v>
          </cell>
        </row>
        <row r="1512">
          <cell r="F1512">
            <v>35685.68</v>
          </cell>
        </row>
        <row r="1513">
          <cell r="F1513">
            <v>1077.8399999999999</v>
          </cell>
        </row>
        <row r="1514">
          <cell r="F1514">
            <v>70902.02</v>
          </cell>
        </row>
        <row r="1515">
          <cell r="F1515">
            <v>869454.4</v>
          </cell>
        </row>
        <row r="1516">
          <cell r="F1516">
            <v>12848.07</v>
          </cell>
        </row>
        <row r="1517">
          <cell r="F1517">
            <v>76531.179999999993</v>
          </cell>
        </row>
        <row r="1518">
          <cell r="F1518">
            <v>20819.11</v>
          </cell>
        </row>
        <row r="1519">
          <cell r="F1519">
            <v>1337.58</v>
          </cell>
        </row>
        <row r="1520">
          <cell r="F1520">
            <v>20000</v>
          </cell>
        </row>
        <row r="1521">
          <cell r="F1521">
            <v>33771.74</v>
          </cell>
        </row>
        <row r="1522">
          <cell r="F1522">
            <v>85000</v>
          </cell>
        </row>
        <row r="1523">
          <cell r="F1523">
            <v>69069.64</v>
          </cell>
        </row>
        <row r="1524">
          <cell r="F1524">
            <v>5000</v>
          </cell>
        </row>
        <row r="1525">
          <cell r="F1525">
            <v>30058.18</v>
          </cell>
        </row>
        <row r="1526">
          <cell r="F1526">
            <v>7000</v>
          </cell>
        </row>
        <row r="1527">
          <cell r="F1527">
            <v>4000</v>
          </cell>
        </row>
        <row r="1528">
          <cell r="F1528">
            <v>49831.55</v>
          </cell>
        </row>
        <row r="1529">
          <cell r="F1529">
            <v>1000</v>
          </cell>
        </row>
        <row r="1530">
          <cell r="F1530">
            <v>9780.89</v>
          </cell>
        </row>
        <row r="1531">
          <cell r="F1531">
            <v>2284.9299999999998</v>
          </cell>
        </row>
        <row r="1532">
          <cell r="F1532">
            <v>620</v>
          </cell>
        </row>
        <row r="1533">
          <cell r="F1533">
            <v>20000</v>
          </cell>
        </row>
        <row r="1534">
          <cell r="F1534">
            <v>126.63</v>
          </cell>
        </row>
        <row r="1535">
          <cell r="F1535">
            <v>670000</v>
          </cell>
        </row>
        <row r="1536">
          <cell r="F1536">
            <v>95000</v>
          </cell>
        </row>
        <row r="1537">
          <cell r="F1537">
            <v>14600</v>
          </cell>
        </row>
        <row r="1538">
          <cell r="F1538">
            <v>21120.400000000001</v>
          </cell>
        </row>
        <row r="1539">
          <cell r="F1539">
            <v>800000</v>
          </cell>
        </row>
        <row r="1540">
          <cell r="F1540">
            <v>208448.96</v>
          </cell>
        </row>
        <row r="1541">
          <cell r="F1541">
            <v>20022.439999999999</v>
          </cell>
        </row>
        <row r="1542">
          <cell r="F1542">
            <v>13557000</v>
          </cell>
        </row>
        <row r="1543">
          <cell r="F1543">
            <v>1251514.74</v>
          </cell>
        </row>
        <row r="1544">
          <cell r="F1544">
            <v>39044.36</v>
          </cell>
        </row>
        <row r="1545">
          <cell r="F1545">
            <v>91351.91</v>
          </cell>
        </row>
        <row r="1546">
          <cell r="F1546">
            <v>665636.74</v>
          </cell>
        </row>
        <row r="1547">
          <cell r="F1547">
            <v>765300.07</v>
          </cell>
        </row>
        <row r="1548">
          <cell r="F1548">
            <v>28079.71</v>
          </cell>
        </row>
        <row r="1549">
          <cell r="F1549">
            <v>9255.26</v>
          </cell>
        </row>
        <row r="1550">
          <cell r="F1550">
            <v>1282848.1499999999</v>
          </cell>
        </row>
        <row r="1551">
          <cell r="F1551">
            <v>908350</v>
          </cell>
        </row>
        <row r="1552">
          <cell r="F1552">
            <v>62361000</v>
          </cell>
        </row>
        <row r="1553">
          <cell r="F1553">
            <v>50000</v>
          </cell>
        </row>
        <row r="1554">
          <cell r="F1554">
            <v>15000</v>
          </cell>
        </row>
        <row r="1555">
          <cell r="F1555">
            <v>75450.38</v>
          </cell>
        </row>
        <row r="1556">
          <cell r="F1556">
            <v>8713.81</v>
          </cell>
        </row>
        <row r="1557">
          <cell r="F1557">
            <v>107000</v>
          </cell>
        </row>
        <row r="1558">
          <cell r="F1558">
            <v>169500</v>
          </cell>
        </row>
        <row r="1559">
          <cell r="F1559">
            <v>50000</v>
          </cell>
        </row>
        <row r="1560">
          <cell r="F1560">
            <v>7500</v>
          </cell>
        </row>
        <row r="1561">
          <cell r="F1561">
            <v>481834.43</v>
          </cell>
        </row>
        <row r="1562">
          <cell r="F1562">
            <v>108.75</v>
          </cell>
        </row>
        <row r="1563">
          <cell r="F1563">
            <v>14038</v>
          </cell>
        </row>
        <row r="1564">
          <cell r="F1564">
            <v>8012.74</v>
          </cell>
        </row>
        <row r="1565">
          <cell r="F1565">
            <v>52241</v>
          </cell>
        </row>
        <row r="1566">
          <cell r="F1566">
            <v>175200</v>
          </cell>
        </row>
        <row r="1567">
          <cell r="F1567">
            <v>50024.51</v>
          </cell>
        </row>
        <row r="1568">
          <cell r="F1568">
            <v>172630</v>
          </cell>
        </row>
        <row r="1569">
          <cell r="F1569">
            <v>195000</v>
          </cell>
        </row>
        <row r="1570">
          <cell r="F1570">
            <v>325000</v>
          </cell>
        </row>
        <row r="1571">
          <cell r="F1571">
            <v>1166.95</v>
          </cell>
        </row>
        <row r="1572">
          <cell r="F1572">
            <v>300000</v>
          </cell>
        </row>
        <row r="1573">
          <cell r="F1573">
            <v>197000</v>
          </cell>
        </row>
        <row r="1574">
          <cell r="F1574">
            <v>1714.92</v>
          </cell>
        </row>
        <row r="1575">
          <cell r="F1575">
            <v>2044.12</v>
          </cell>
        </row>
        <row r="1576">
          <cell r="F1576">
            <v>45500</v>
          </cell>
        </row>
        <row r="1577">
          <cell r="F1577">
            <v>175000</v>
          </cell>
        </row>
        <row r="1578">
          <cell r="F1578">
            <v>150000</v>
          </cell>
        </row>
        <row r="1579">
          <cell r="F1579">
            <v>17376.41</v>
          </cell>
        </row>
        <row r="1580">
          <cell r="F1580">
            <v>202499.07</v>
          </cell>
        </row>
        <row r="1581">
          <cell r="F1581">
            <v>60436.06</v>
          </cell>
        </row>
        <row r="1582">
          <cell r="F1582">
            <v>90000</v>
          </cell>
        </row>
        <row r="1583">
          <cell r="F1583">
            <v>80000</v>
          </cell>
        </row>
        <row r="1584">
          <cell r="F1584">
            <v>900000</v>
          </cell>
        </row>
        <row r="1585">
          <cell r="F1585">
            <v>220000</v>
          </cell>
        </row>
        <row r="1586">
          <cell r="F1586">
            <v>5000</v>
          </cell>
        </row>
        <row r="1587">
          <cell r="F1587">
            <v>9500</v>
          </cell>
        </row>
        <row r="1588">
          <cell r="F1588">
            <v>400000</v>
          </cell>
        </row>
        <row r="1589">
          <cell r="F1589">
            <v>3083271.21</v>
          </cell>
        </row>
        <row r="1590">
          <cell r="F1590">
            <v>1552000</v>
          </cell>
        </row>
        <row r="1591">
          <cell r="F1591">
            <v>91139.7</v>
          </cell>
        </row>
        <row r="1592">
          <cell r="F1592">
            <v>15656.68</v>
          </cell>
        </row>
        <row r="1593">
          <cell r="F1593">
            <v>563270.18000000005</v>
          </cell>
        </row>
        <row r="1594">
          <cell r="F1594">
            <v>2000000</v>
          </cell>
        </row>
        <row r="1595">
          <cell r="F1595">
            <v>1010.52</v>
          </cell>
        </row>
        <row r="1596">
          <cell r="F1596">
            <v>219640.4</v>
          </cell>
        </row>
        <row r="1597">
          <cell r="F1597">
            <v>20545.169999999998</v>
          </cell>
        </row>
        <row r="1598">
          <cell r="F1598">
            <v>4300000</v>
          </cell>
        </row>
        <row r="1599">
          <cell r="F1599">
            <v>15000</v>
          </cell>
        </row>
        <row r="1600">
          <cell r="F1600">
            <v>5000</v>
          </cell>
        </row>
        <row r="1601">
          <cell r="F1601">
            <v>1312103.7</v>
          </cell>
        </row>
        <row r="1602">
          <cell r="F1602">
            <v>10191.59</v>
          </cell>
        </row>
        <row r="1603">
          <cell r="F1603">
            <v>24872.46</v>
          </cell>
        </row>
        <row r="1604">
          <cell r="F1604">
            <v>100000</v>
          </cell>
        </row>
        <row r="1605">
          <cell r="F1605">
            <v>19750</v>
          </cell>
        </row>
        <row r="1606">
          <cell r="F1606">
            <v>40631.83</v>
          </cell>
        </row>
        <row r="1607">
          <cell r="F1607">
            <v>20013.599999999999</v>
          </cell>
        </row>
        <row r="1608">
          <cell r="F1608">
            <v>8152.09</v>
          </cell>
        </row>
        <row r="1609">
          <cell r="F1609">
            <v>376878.49</v>
          </cell>
        </row>
        <row r="1610">
          <cell r="F1610">
            <v>511400.88</v>
          </cell>
        </row>
        <row r="1611">
          <cell r="F1611">
            <v>10000</v>
          </cell>
        </row>
        <row r="1612">
          <cell r="F1612">
            <v>596978.53</v>
          </cell>
        </row>
        <row r="1613">
          <cell r="F1613">
            <v>37382.410000000003</v>
          </cell>
        </row>
        <row r="1614">
          <cell r="F1614">
            <v>3909.71</v>
          </cell>
        </row>
        <row r="1615">
          <cell r="F1615">
            <v>13046</v>
          </cell>
        </row>
        <row r="1616">
          <cell r="F1616">
            <v>1115.23</v>
          </cell>
        </row>
        <row r="1617">
          <cell r="F1617">
            <v>45000</v>
          </cell>
        </row>
        <row r="1618">
          <cell r="F1618">
            <v>152091.5</v>
          </cell>
        </row>
        <row r="1619">
          <cell r="F1619">
            <v>107854.88</v>
          </cell>
        </row>
        <row r="1620">
          <cell r="F1620">
            <v>13006.34</v>
          </cell>
        </row>
        <row r="1621">
          <cell r="F1621">
            <v>14875.77</v>
          </cell>
        </row>
        <row r="1622">
          <cell r="F1622">
            <v>16765.77</v>
          </cell>
        </row>
        <row r="1623">
          <cell r="F1623">
            <v>10000</v>
          </cell>
        </row>
        <row r="1624">
          <cell r="F1624">
            <v>268473.53999999998</v>
          </cell>
        </row>
        <row r="1625">
          <cell r="F1625">
            <v>15000</v>
          </cell>
        </row>
        <row r="1626">
          <cell r="F1626">
            <v>1003.51</v>
          </cell>
        </row>
        <row r="1627">
          <cell r="F1627">
            <v>20791.73</v>
          </cell>
        </row>
        <row r="1628">
          <cell r="F1628">
            <v>154857.25</v>
          </cell>
        </row>
        <row r="1629">
          <cell r="F1629">
            <v>25630.59</v>
          </cell>
        </row>
        <row r="1630">
          <cell r="F1630">
            <v>450000</v>
          </cell>
        </row>
        <row r="1631">
          <cell r="F1631">
            <v>18988.13</v>
          </cell>
        </row>
        <row r="1632">
          <cell r="F1632">
            <v>15000</v>
          </cell>
        </row>
        <row r="1633">
          <cell r="F1633">
            <v>32000</v>
          </cell>
        </row>
        <row r="1634">
          <cell r="F1634">
            <v>270581.5</v>
          </cell>
        </row>
        <row r="1635">
          <cell r="F1635">
            <v>8012.56</v>
          </cell>
        </row>
        <row r="1636">
          <cell r="F1636">
            <v>200000</v>
          </cell>
        </row>
        <row r="1637">
          <cell r="F1637">
            <v>21771.29</v>
          </cell>
        </row>
        <row r="1638">
          <cell r="F1638">
            <v>18021.64</v>
          </cell>
        </row>
        <row r="1639">
          <cell r="F1639">
            <v>285713.11</v>
          </cell>
        </row>
        <row r="1640">
          <cell r="F1640">
            <v>800000</v>
          </cell>
        </row>
        <row r="1641">
          <cell r="F1641">
            <v>48000</v>
          </cell>
        </row>
        <row r="1642">
          <cell r="F1642">
            <v>21043.33</v>
          </cell>
        </row>
        <row r="1643">
          <cell r="F1643">
            <v>14073.33</v>
          </cell>
        </row>
        <row r="1644">
          <cell r="F1644">
            <v>438882.82</v>
          </cell>
        </row>
        <row r="1645">
          <cell r="F1645">
            <v>492.17</v>
          </cell>
        </row>
        <row r="1646">
          <cell r="F1646">
            <v>2728.35</v>
          </cell>
        </row>
        <row r="1647">
          <cell r="F1647">
            <v>270500</v>
          </cell>
        </row>
        <row r="1648">
          <cell r="F1648">
            <v>17000</v>
          </cell>
        </row>
        <row r="1649">
          <cell r="F1649">
            <v>22000</v>
          </cell>
        </row>
        <row r="1650">
          <cell r="F1650">
            <v>8630.7999999999993</v>
          </cell>
        </row>
        <row r="1651">
          <cell r="F1651">
            <v>5249.69</v>
          </cell>
        </row>
        <row r="1652">
          <cell r="F1652">
            <v>15845.67</v>
          </cell>
        </row>
        <row r="1653">
          <cell r="F1653">
            <v>10009.280000000001</v>
          </cell>
        </row>
        <row r="1654">
          <cell r="F1654">
            <v>33562.92</v>
          </cell>
        </row>
        <row r="1655">
          <cell r="F1655">
            <v>26865.26</v>
          </cell>
        </row>
        <row r="1656">
          <cell r="F1656">
            <v>4115.6499999999996</v>
          </cell>
        </row>
        <row r="1657">
          <cell r="F1657">
            <v>222000</v>
          </cell>
        </row>
        <row r="1658">
          <cell r="F1658">
            <v>6078.44</v>
          </cell>
        </row>
        <row r="1659">
          <cell r="F1659">
            <v>4920</v>
          </cell>
        </row>
        <row r="1660">
          <cell r="F1660">
            <v>2052.3000000000002</v>
          </cell>
        </row>
        <row r="1661">
          <cell r="F1661">
            <v>22462.15</v>
          </cell>
        </row>
        <row r="1662">
          <cell r="F1662">
            <v>16685.82</v>
          </cell>
        </row>
        <row r="1663">
          <cell r="F1663">
            <v>10376.959999999999</v>
          </cell>
        </row>
        <row r="1664">
          <cell r="F1664">
            <v>10553.21</v>
          </cell>
        </row>
        <row r="1665">
          <cell r="F1665">
            <v>13206.401</v>
          </cell>
        </row>
        <row r="1666">
          <cell r="F1666">
            <v>7000</v>
          </cell>
        </row>
        <row r="1667">
          <cell r="F1667">
            <v>25194.95</v>
          </cell>
        </row>
        <row r="1668">
          <cell r="F1668">
            <v>31812.77</v>
          </cell>
        </row>
        <row r="1669">
          <cell r="F1669">
            <v>56316.73</v>
          </cell>
        </row>
        <row r="1670">
          <cell r="F1670">
            <v>1190.26</v>
          </cell>
        </row>
        <row r="1671">
          <cell r="F1671">
            <v>15165.71</v>
          </cell>
        </row>
        <row r="1672">
          <cell r="F1672">
            <v>5000</v>
          </cell>
        </row>
        <row r="1673">
          <cell r="F1673">
            <v>717208.07</v>
          </cell>
        </row>
        <row r="1674">
          <cell r="F1674">
            <v>218946.24</v>
          </cell>
        </row>
        <row r="1675">
          <cell r="F1675">
            <v>27504.46</v>
          </cell>
        </row>
        <row r="1676">
          <cell r="F1676">
            <v>9500</v>
          </cell>
        </row>
        <row r="1677">
          <cell r="F1677">
            <v>212274.68</v>
          </cell>
        </row>
        <row r="1678">
          <cell r="F1678">
            <v>72000</v>
          </cell>
        </row>
        <row r="1679">
          <cell r="F1679">
            <v>6142.04</v>
          </cell>
        </row>
        <row r="1680">
          <cell r="F1680">
            <v>123000</v>
          </cell>
        </row>
        <row r="1681">
          <cell r="F1681">
            <v>20149.21</v>
          </cell>
        </row>
        <row r="1682">
          <cell r="F1682">
            <v>5178.5659999999998</v>
          </cell>
        </row>
        <row r="1683">
          <cell r="F1683">
            <v>28999.14</v>
          </cell>
        </row>
        <row r="1684">
          <cell r="F1684">
            <v>20000</v>
          </cell>
        </row>
        <row r="1685">
          <cell r="F1685">
            <v>20000</v>
          </cell>
        </row>
        <row r="1686">
          <cell r="F1686">
            <v>11081.38</v>
          </cell>
        </row>
        <row r="1687">
          <cell r="F1687">
            <v>13604.11</v>
          </cell>
        </row>
        <row r="1688">
          <cell r="F1688">
            <v>807304.62</v>
          </cell>
        </row>
        <row r="1689">
          <cell r="F1689">
            <v>29188.800999999999</v>
          </cell>
        </row>
        <row r="1690">
          <cell r="F1690">
            <v>17000</v>
          </cell>
        </row>
        <row r="1691">
          <cell r="F1691">
            <v>800</v>
          </cell>
        </row>
        <row r="1692">
          <cell r="F1692">
            <v>20000.419999999998</v>
          </cell>
        </row>
        <row r="1693">
          <cell r="F1693">
            <v>16439.39</v>
          </cell>
        </row>
        <row r="1694">
          <cell r="F1694">
            <v>688000</v>
          </cell>
        </row>
        <row r="1695">
          <cell r="F1695">
            <v>28200</v>
          </cell>
        </row>
        <row r="1696">
          <cell r="F1696">
            <v>41405.49</v>
          </cell>
        </row>
        <row r="1697">
          <cell r="F1697">
            <v>85000</v>
          </cell>
        </row>
        <row r="1698">
          <cell r="F1698">
            <v>122035.364</v>
          </cell>
        </row>
        <row r="1699">
          <cell r="F1699">
            <v>201449</v>
          </cell>
        </row>
        <row r="1700">
          <cell r="F1700">
            <v>2363672</v>
          </cell>
        </row>
        <row r="1701">
          <cell r="F1701">
            <v>5562.4</v>
          </cell>
        </row>
        <row r="1702">
          <cell r="F1702">
            <v>200000</v>
          </cell>
        </row>
        <row r="1703">
          <cell r="F1703">
            <v>47022.559999999998</v>
          </cell>
        </row>
        <row r="1704">
          <cell r="F1704">
            <v>90333</v>
          </cell>
        </row>
        <row r="1705">
          <cell r="F1705">
            <v>141000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ement Schedule - Provision"/>
      <sheetName val="Movement Schedule - Suspense"/>
      <sheetName val="Recoveries-provision"/>
      <sheetName val="Recoveries-suspense"/>
      <sheetName val="OS"/>
    </sheetNames>
    <sheetDataSet>
      <sheetData sheetId="0" refreshError="1"/>
      <sheetData sheetId="1">
        <row r="14">
          <cell r="C14">
            <v>-6577112</v>
          </cell>
        </row>
        <row r="71">
          <cell r="C71">
            <v>6577102</v>
          </cell>
        </row>
      </sheetData>
      <sheetData sheetId="2">
        <row r="21">
          <cell r="C21">
            <v>154282939</v>
          </cell>
        </row>
      </sheetData>
      <sheetData sheetId="3"/>
      <sheetData sheetId="4"/>
      <sheetData sheetId="5"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Movement-Accrual"/>
      <sheetName val="Secured Borrowings"/>
      <sheetName val="Verification"/>
      <sheetName val="Sampling Sheet"/>
      <sheetName val="Tickmarks"/>
      <sheetName val="Recalculation"/>
      <sheetName val="Secured Borrowings (2)"/>
      <sheetName val="Deal Register"/>
      <sheetName val="rptPlaceAndBorrowing.rpt"/>
      <sheetName val="Secured Borrowing"/>
      <sheetName val="JS bank RS"/>
      <sheetName val="Note 15 - 23"/>
      <sheetName val="RevIntia(TT)"/>
    </sheetNames>
    <sheetDataSet>
      <sheetData sheetId="0"/>
      <sheetData sheetId="1">
        <row r="17">
          <cell r="G17">
            <v>7766001</v>
          </cell>
        </row>
      </sheetData>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VT. SEC."/>
      <sheetName val="INCOME FUNDS "/>
      <sheetName val="MOV IN EQUITY SEC."/>
      <sheetName val="Equity portfolio"/>
      <sheetName val="TFCs 2"/>
      <sheetName val="DEBT SEC."/>
      <sheetName val="REV REPO CFS"/>
      <sheetName val="REPO TRANS"/>
      <sheetName val="FUTURE TRANSAC"/>
      <sheetName val="LOANS &amp; ADVANCES"/>
      <sheetName val="REPORT"/>
    </sheetNames>
    <sheetDataSet>
      <sheetData sheetId="0" refreshError="1"/>
      <sheetData sheetId="1" refreshError="1"/>
      <sheetData sheetId="2" refreshError="1"/>
      <sheetData sheetId="3" refreshError="1"/>
      <sheetData sheetId="4">
        <row r="8">
          <cell r="B8" t="str">
            <v>Issuer</v>
          </cell>
          <cell r="C8" t="str">
            <v>Instrument Rating</v>
          </cell>
          <cell r="D8" t="str">
            <v>Issue Date</v>
          </cell>
          <cell r="E8" t="str">
            <v>Purchase Date</v>
          </cell>
          <cell r="F8" t="str">
            <v>Maturity Date</v>
          </cell>
          <cell r="G8" t="str">
            <v>Face Value of Outstanding TFCs as at</v>
          </cell>
          <cell r="H8" t="str">
            <v>Purchase Price</v>
          </cell>
          <cell r="I8" t="str">
            <v>Purchase Cost</v>
          </cell>
          <cell r="J8" t="str">
            <v># of Units</v>
          </cell>
          <cell r="K8" t="str">
            <v>Coupon Rate</v>
          </cell>
          <cell r="L8" t="str">
            <v>Current Yield</v>
          </cell>
          <cell r="M8" t="str">
            <v>Redeem Value Per TFC</v>
          </cell>
          <cell r="N8" t="str">
            <v>Market Price</v>
          </cell>
          <cell r="O8" t="str">
            <v>Market Value</v>
          </cell>
          <cell r="P8" t="str">
            <v>Appreciation/ (Depreciation)</v>
          </cell>
          <cell r="Q8" t="str">
            <v>Total Days to Maturity From Purchase Date</v>
          </cell>
          <cell r="R8" t="str">
            <v>No of Days up to</v>
          </cell>
          <cell r="S8" t="str">
            <v>No. of Days Left in Maturity After</v>
          </cell>
          <cell r="T8" t="str">
            <v>Last Coupon Date</v>
          </cell>
          <cell r="U8" t="str">
            <v>Next Coupon Date</v>
          </cell>
          <cell r="V8" t="str">
            <v>Cut off Date</v>
          </cell>
          <cell r="W8" t="str">
            <v>Coupon Days</v>
          </cell>
          <cell r="X8" t="str">
            <v>Accrued Days</v>
          </cell>
          <cell r="Y8" t="str">
            <v>Premium/ Discount on Purchase</v>
          </cell>
          <cell r="Z8" t="str">
            <v>Premium /Disc.  Amortised up to</v>
          </cell>
          <cell r="AA8" t="str">
            <v>Unamortised Premium</v>
          </cell>
          <cell r="AB8" t="str">
            <v>Amortised Cost / Book Value</v>
          </cell>
          <cell r="AC8" t="str">
            <v>Coupon Accrual up to</v>
          </cell>
          <cell r="AD8" t="str">
            <v>Coupon A/Cs #</v>
          </cell>
          <cell r="AE8" t="str">
            <v>Coupon Accrued</v>
          </cell>
          <cell r="AF8" t="str">
            <v>Coupon for the Month</v>
          </cell>
          <cell r="AG8" t="str">
            <v>AmortisedA/Cs #</v>
          </cell>
          <cell r="AH8" t="str">
            <v>Amortised  Prem/disc.</v>
          </cell>
          <cell r="AI8" t="str">
            <v xml:space="preserve">Amortised  Prem/disc. for the Month </v>
          </cell>
        </row>
        <row r="9">
          <cell r="C9" t="str">
            <v>Rating</v>
          </cell>
          <cell r="N9">
            <v>40036</v>
          </cell>
          <cell r="R9">
            <v>40036</v>
          </cell>
          <cell r="S9">
            <v>40036</v>
          </cell>
          <cell r="Z9">
            <v>40036</v>
          </cell>
          <cell r="AC9">
            <v>40036</v>
          </cell>
        </row>
        <row r="13">
          <cell r="B13" t="str">
            <v>AVARI HOTELS-TFC (30-04-09)</v>
          </cell>
          <cell r="C13" t="str">
            <v>A-</v>
          </cell>
          <cell r="D13">
            <v>39933</v>
          </cell>
          <cell r="E13">
            <v>39951</v>
          </cell>
          <cell r="F13">
            <v>42490</v>
          </cell>
          <cell r="G13">
            <v>3333</v>
          </cell>
          <cell r="H13">
            <v>80</v>
          </cell>
          <cell r="I13">
            <v>2666.4</v>
          </cell>
          <cell r="J13">
            <v>1</v>
          </cell>
          <cell r="K13">
            <v>0.16600000000000001</v>
          </cell>
          <cell r="L13">
            <v>0.20749999999999999</v>
          </cell>
          <cell r="M13">
            <v>3333</v>
          </cell>
          <cell r="N13">
            <v>92.890299999999996</v>
          </cell>
          <cell r="O13">
            <v>3096.0336989999996</v>
          </cell>
          <cell r="P13">
            <v>393.9276730055135</v>
          </cell>
          <cell r="Q13">
            <v>2539</v>
          </cell>
          <cell r="R13">
            <v>136</v>
          </cell>
          <cell r="S13">
            <v>2403</v>
          </cell>
          <cell r="T13">
            <v>39933</v>
          </cell>
          <cell r="U13">
            <v>40116</v>
          </cell>
          <cell r="V13">
            <v>40086</v>
          </cell>
          <cell r="W13">
            <v>183</v>
          </cell>
          <cell r="X13">
            <v>154</v>
          </cell>
          <cell r="Y13">
            <v>-666.6</v>
          </cell>
          <cell r="Z13">
            <v>-35.706025994486012</v>
          </cell>
          <cell r="AA13">
            <v>-630.89397400551388</v>
          </cell>
          <cell r="AB13">
            <v>2702.1060259944861</v>
          </cell>
          <cell r="AC13">
            <v>233.43784109589041</v>
          </cell>
          <cell r="AD13" t="str">
            <v>212636-5871</v>
          </cell>
          <cell r="AE13">
            <v>187.96</v>
          </cell>
          <cell r="AF13">
            <v>45.477841095890398</v>
          </cell>
          <cell r="AG13" t="str">
            <v>212636-5801</v>
          </cell>
          <cell r="AH13">
            <v>638.77</v>
          </cell>
          <cell r="AI13">
            <v>7.8760259944860991</v>
          </cell>
        </row>
        <row r="15">
          <cell r="B15" t="str">
            <v>ORIX LEASING PAKISTAN LTD-TFC (15-01-08)</v>
          </cell>
          <cell r="C15" t="str">
            <v>AA</v>
          </cell>
          <cell r="D15">
            <v>39462</v>
          </cell>
          <cell r="E15">
            <v>39974</v>
          </cell>
          <cell r="F15">
            <v>41289</v>
          </cell>
          <cell r="G15">
            <v>25000000</v>
          </cell>
          <cell r="H15">
            <v>98.33</v>
          </cell>
          <cell r="I15">
            <v>24582500</v>
          </cell>
          <cell r="J15">
            <v>250</v>
          </cell>
          <cell r="K15">
            <v>0.13200000000000001</v>
          </cell>
          <cell r="L15">
            <v>0.13424183870639683</v>
          </cell>
          <cell r="M15">
            <v>100000</v>
          </cell>
          <cell r="N15">
            <v>82.410899999999998</v>
          </cell>
          <cell r="O15">
            <v>20602725</v>
          </cell>
          <cell r="P15">
            <v>-4015651.4258555137</v>
          </cell>
          <cell r="Q15">
            <v>1315</v>
          </cell>
          <cell r="R15">
            <v>113</v>
          </cell>
          <cell r="S15">
            <v>1202</v>
          </cell>
          <cell r="T15">
            <v>40009</v>
          </cell>
          <cell r="U15">
            <v>40193</v>
          </cell>
          <cell r="V15">
            <v>40086</v>
          </cell>
          <cell r="W15">
            <v>184</v>
          </cell>
          <cell r="X15">
            <v>78</v>
          </cell>
          <cell r="Y15">
            <v>-417500</v>
          </cell>
          <cell r="Z15">
            <v>-35876.425855513306</v>
          </cell>
          <cell r="AA15">
            <v>-381623.57414448669</v>
          </cell>
          <cell r="AB15">
            <v>24618376.425855514</v>
          </cell>
          <cell r="AC15">
            <v>705205.47945205483</v>
          </cell>
          <cell r="AD15" t="str">
            <v>202975-5871</v>
          </cell>
          <cell r="AE15">
            <v>433972.7</v>
          </cell>
          <cell r="AF15">
            <v>271232.77945205482</v>
          </cell>
          <cell r="AG15" t="str">
            <v>202975-5801</v>
          </cell>
          <cell r="AH15">
            <v>391148.29</v>
          </cell>
          <cell r="AI15">
            <v>9524.7158555132919</v>
          </cell>
        </row>
        <row r="17">
          <cell r="B17" t="str">
            <v>AZGARD NINE LTD- TFC (04-12-07) PP</v>
          </cell>
          <cell r="C17" t="str">
            <v>AA-</v>
          </cell>
          <cell r="D17">
            <v>39420</v>
          </cell>
          <cell r="E17">
            <v>39974</v>
          </cell>
          <cell r="F17">
            <v>41977</v>
          </cell>
          <cell r="G17">
            <v>64961000</v>
          </cell>
          <cell r="H17">
            <v>97.86</v>
          </cell>
          <cell r="I17">
            <v>63570834.600000001</v>
          </cell>
          <cell r="J17">
            <v>13000</v>
          </cell>
          <cell r="K17">
            <v>0.15989999999999999</v>
          </cell>
          <cell r="L17">
            <v>0.16339668914776209</v>
          </cell>
          <cell r="M17">
            <v>4997</v>
          </cell>
          <cell r="N17">
            <v>99.029600000000002</v>
          </cell>
          <cell r="O17">
            <v>64330618.456000008</v>
          </cell>
          <cell r="P17">
            <v>681357.15095756948</v>
          </cell>
          <cell r="Q17">
            <v>2003</v>
          </cell>
          <cell r="R17">
            <v>113</v>
          </cell>
          <cell r="S17">
            <v>1890</v>
          </cell>
          <cell r="T17">
            <v>39968</v>
          </cell>
          <cell r="U17">
            <v>40151</v>
          </cell>
          <cell r="V17">
            <v>40086</v>
          </cell>
          <cell r="W17">
            <v>183</v>
          </cell>
          <cell r="X17">
            <v>119</v>
          </cell>
          <cell r="Y17">
            <v>-1390165.4</v>
          </cell>
          <cell r="Z17">
            <v>-78426.705042436253</v>
          </cell>
          <cell r="AA17">
            <v>-1311738.6949575623</v>
          </cell>
          <cell r="AB17">
            <v>63649261.305042438</v>
          </cell>
          <cell r="AC17">
            <v>3386532.6139726019</v>
          </cell>
          <cell r="AD17" t="str">
            <v>208159-5871</v>
          </cell>
          <cell r="AE17">
            <v>2532784.9</v>
          </cell>
          <cell r="AF17">
            <v>853747.71397260204</v>
          </cell>
          <cell r="AG17" t="str">
            <v>208159-5801</v>
          </cell>
          <cell r="AH17">
            <v>1332559.94</v>
          </cell>
          <cell r="AI17">
            <v>20821.245042437688</v>
          </cell>
        </row>
        <row r="19">
          <cell r="B19" t="str">
            <v>PAK AMERICAN FERTILIZER LTD-SUKUK (06-08-08)</v>
          </cell>
          <cell r="C19" t="str">
            <v>AA-</v>
          </cell>
          <cell r="D19">
            <v>39666</v>
          </cell>
          <cell r="E19">
            <v>39974</v>
          </cell>
          <cell r="F19">
            <v>42222</v>
          </cell>
          <cell r="G19">
            <v>24000000</v>
          </cell>
          <cell r="H19">
            <v>88.5</v>
          </cell>
          <cell r="I19">
            <v>21240000</v>
          </cell>
          <cell r="J19">
            <v>4800</v>
          </cell>
          <cell r="K19">
            <v>0.14029999999999998</v>
          </cell>
          <cell r="L19">
            <v>0.15853107344632766</v>
          </cell>
          <cell r="M19">
            <v>5000</v>
          </cell>
          <cell r="N19">
            <v>89.954999999999998</v>
          </cell>
          <cell r="O19">
            <v>21589200</v>
          </cell>
          <cell r="P19">
            <v>210463.34519572929</v>
          </cell>
          <cell r="Q19">
            <v>2248</v>
          </cell>
          <cell r="R19">
            <v>113</v>
          </cell>
          <cell r="S19">
            <v>2135</v>
          </cell>
          <cell r="T19">
            <v>40031</v>
          </cell>
          <cell r="U19">
            <v>40215</v>
          </cell>
          <cell r="V19">
            <v>40086</v>
          </cell>
          <cell r="W19">
            <v>184</v>
          </cell>
          <cell r="X19">
            <v>56</v>
          </cell>
          <cell r="Y19">
            <v>-2760000</v>
          </cell>
          <cell r="Z19">
            <v>-138736.65480427045</v>
          </cell>
          <cell r="AA19">
            <v>-2621263.3451957298</v>
          </cell>
          <cell r="AB19">
            <v>21378736.654804271</v>
          </cell>
          <cell r="AC19">
            <v>516611.50684931502</v>
          </cell>
          <cell r="AD19" t="str">
            <v>208140-5871</v>
          </cell>
          <cell r="AE19">
            <v>239855.34</v>
          </cell>
          <cell r="AF19">
            <v>276756.16684931505</v>
          </cell>
          <cell r="AG19" t="str">
            <v>208140-5801</v>
          </cell>
          <cell r="AH19">
            <v>2658096.09</v>
          </cell>
          <cell r="AI19">
            <v>36832.7448042701</v>
          </cell>
        </row>
        <row r="21">
          <cell r="B21" t="str">
            <v>PAK AMERICAN FERTILIZER LTD-TFC (30-11-07)</v>
          </cell>
          <cell r="C21" t="str">
            <v>AA-</v>
          </cell>
          <cell r="D21">
            <v>39416</v>
          </cell>
          <cell r="E21">
            <v>39974</v>
          </cell>
          <cell r="F21">
            <v>41973</v>
          </cell>
          <cell r="G21">
            <v>19988000</v>
          </cell>
          <cell r="H21">
            <v>97.55</v>
          </cell>
          <cell r="I21">
            <v>19498294</v>
          </cell>
          <cell r="J21">
            <v>4000</v>
          </cell>
          <cell r="K21">
            <v>0.1552</v>
          </cell>
          <cell r="L21">
            <v>0.15909789851358278</v>
          </cell>
          <cell r="M21">
            <v>4997</v>
          </cell>
          <cell r="N21">
            <v>97.921400000000006</v>
          </cell>
          <cell r="O21">
            <v>19572529.432</v>
          </cell>
          <cell r="P21">
            <v>46553.201884943992</v>
          </cell>
          <cell r="Q21">
            <v>1999</v>
          </cell>
          <cell r="R21">
            <v>113</v>
          </cell>
          <cell r="S21">
            <v>1886</v>
          </cell>
          <cell r="T21">
            <v>39963</v>
          </cell>
          <cell r="U21">
            <v>40147</v>
          </cell>
          <cell r="V21">
            <v>40086</v>
          </cell>
          <cell r="W21">
            <v>184</v>
          </cell>
          <cell r="X21">
            <v>124</v>
          </cell>
          <cell r="Y21">
            <v>-489706</v>
          </cell>
          <cell r="Z21">
            <v>-27682.230115057526</v>
          </cell>
          <cell r="AA21">
            <v>-462023.76988494245</v>
          </cell>
          <cell r="AB21">
            <v>19525976.230115056</v>
          </cell>
          <cell r="AC21">
            <v>1053876.8832876713</v>
          </cell>
          <cell r="AD21" t="str">
            <v>212717-5871</v>
          </cell>
          <cell r="AE21">
            <v>798906.67</v>
          </cell>
          <cell r="AF21">
            <v>254970.21328767121</v>
          </cell>
          <cell r="AG21" t="str">
            <v>212717-5801</v>
          </cell>
          <cell r="AH21">
            <v>469373.03</v>
          </cell>
          <cell r="AI21">
            <v>7349.2601150575792</v>
          </cell>
        </row>
        <row r="23">
          <cell r="B23" t="str">
            <v>PACE (PAKISTAN) LTD-TFC (15-02-08)</v>
          </cell>
          <cell r="C23" t="str">
            <v>AA-</v>
          </cell>
          <cell r="D23">
            <v>39493</v>
          </cell>
          <cell r="E23">
            <v>39997</v>
          </cell>
          <cell r="F23">
            <v>41320</v>
          </cell>
          <cell r="G23">
            <v>49970000</v>
          </cell>
          <cell r="H23">
            <v>83</v>
          </cell>
          <cell r="I23">
            <v>41473400</v>
          </cell>
          <cell r="J23">
            <v>10000</v>
          </cell>
          <cell r="K23">
            <v>0.1578</v>
          </cell>
          <cell r="L23">
            <v>0.19012827499071694</v>
          </cell>
          <cell r="M23">
            <v>4997</v>
          </cell>
          <cell r="N23">
            <v>84.466700000000003</v>
          </cell>
          <cell r="O23">
            <v>42208009.990000002</v>
          </cell>
          <cell r="P23">
            <v>156609.99000000209</v>
          </cell>
          <cell r="Q23">
            <v>1323</v>
          </cell>
          <cell r="R23">
            <v>90</v>
          </cell>
          <cell r="S23">
            <v>1233</v>
          </cell>
          <cell r="T23">
            <v>40040</v>
          </cell>
          <cell r="U23">
            <v>40224</v>
          </cell>
          <cell r="V23">
            <v>40086</v>
          </cell>
          <cell r="W23">
            <v>184</v>
          </cell>
          <cell r="X23">
            <v>47</v>
          </cell>
          <cell r="Y23">
            <v>-8496600</v>
          </cell>
          <cell r="Z23">
            <v>-578000</v>
          </cell>
          <cell r="AA23">
            <v>-7918600</v>
          </cell>
          <cell r="AB23">
            <v>42051400</v>
          </cell>
          <cell r="AC23">
            <v>1015363.0191780822</v>
          </cell>
          <cell r="AD23" t="str">
            <v>210803-5871</v>
          </cell>
          <cell r="AE23">
            <v>367258.96</v>
          </cell>
          <cell r="AF23">
            <v>648104.05917808227</v>
          </cell>
          <cell r="AG23" t="str">
            <v>210803-5801</v>
          </cell>
          <cell r="AH23">
            <v>8111266.6699999999</v>
          </cell>
          <cell r="AI23">
            <v>192666.67</v>
          </cell>
        </row>
        <row r="25">
          <cell r="B25" t="str">
            <v>PAKISTAN MOBILE COMMUNICATION LTD-TFC (28-10-08)</v>
          </cell>
          <cell r="C25" t="str">
            <v>AA-</v>
          </cell>
          <cell r="D25">
            <v>39749</v>
          </cell>
          <cell r="E25">
            <v>39997</v>
          </cell>
          <cell r="F25">
            <v>41575</v>
          </cell>
          <cell r="G25">
            <v>30000000</v>
          </cell>
          <cell r="H25">
            <v>97.89</v>
          </cell>
          <cell r="I25">
            <v>29367000</v>
          </cell>
          <cell r="J25">
            <v>6000</v>
          </cell>
          <cell r="K25">
            <v>0.15010000000000001</v>
          </cell>
          <cell r="L25">
            <v>0.15333537644294618</v>
          </cell>
          <cell r="M25">
            <v>5000</v>
          </cell>
          <cell r="N25">
            <v>92.25</v>
          </cell>
          <cell r="O25">
            <v>27675000</v>
          </cell>
          <cell r="P25">
            <v>-1728102.6615969576</v>
          </cell>
          <cell r="Q25">
            <v>1578</v>
          </cell>
          <cell r="R25">
            <v>90</v>
          </cell>
          <cell r="S25">
            <v>1488</v>
          </cell>
          <cell r="T25">
            <v>39931</v>
          </cell>
          <cell r="U25">
            <v>40114</v>
          </cell>
          <cell r="V25">
            <v>40086</v>
          </cell>
          <cell r="W25">
            <v>183</v>
          </cell>
          <cell r="X25">
            <v>156</v>
          </cell>
          <cell r="Y25">
            <v>-633000</v>
          </cell>
          <cell r="Z25">
            <v>-36102.661596958176</v>
          </cell>
          <cell r="AA25">
            <v>-596897.33840304182</v>
          </cell>
          <cell r="AB25">
            <v>29403102.661596958</v>
          </cell>
          <cell r="AC25">
            <v>1924569.8630136987</v>
          </cell>
          <cell r="AD25" t="str">
            <v>204099-5871</v>
          </cell>
          <cell r="AE25">
            <v>1554460.27</v>
          </cell>
          <cell r="AF25">
            <v>370109.5930136987</v>
          </cell>
          <cell r="AG25" t="str">
            <v>204099-5801</v>
          </cell>
          <cell r="AH25">
            <v>608931.56000000006</v>
          </cell>
          <cell r="AI25">
            <v>12034.221596958232</v>
          </cell>
        </row>
        <row r="27">
          <cell r="B27" t="str">
            <v>ENGRO CHEMICAL PAKISTAN LTD-TFC (18-03-08) (PRP-I)</v>
          </cell>
          <cell r="C27" t="str">
            <v>AA</v>
          </cell>
          <cell r="D27">
            <v>39525</v>
          </cell>
          <cell r="E27">
            <v>40004</v>
          </cell>
          <cell r="F27">
            <v>43177</v>
          </cell>
          <cell r="G27">
            <v>67000000</v>
          </cell>
          <cell r="H27">
            <v>86.75</v>
          </cell>
          <cell r="I27">
            <v>58122500</v>
          </cell>
          <cell r="J27">
            <v>13400</v>
          </cell>
          <cell r="K27">
            <v>0.14369999999999999</v>
          </cell>
          <cell r="L27">
            <v>0.16564841498559077</v>
          </cell>
          <cell r="M27">
            <v>5000</v>
          </cell>
          <cell r="N27">
            <v>88</v>
          </cell>
          <cell r="O27">
            <v>58960000</v>
          </cell>
          <cell r="P27">
            <v>605280.49164827913</v>
          </cell>
          <cell r="Q27">
            <v>3173</v>
          </cell>
          <cell r="R27">
            <v>83</v>
          </cell>
          <cell r="S27">
            <v>3090</v>
          </cell>
          <cell r="T27">
            <v>40074</v>
          </cell>
          <cell r="U27">
            <v>40255</v>
          </cell>
          <cell r="V27">
            <v>40086</v>
          </cell>
          <cell r="W27">
            <v>181</v>
          </cell>
          <cell r="X27">
            <v>13</v>
          </cell>
          <cell r="Y27">
            <v>-8877500</v>
          </cell>
          <cell r="Z27">
            <v>-232219.50835171761</v>
          </cell>
          <cell r="AA27">
            <v>-8645280.4916482829</v>
          </cell>
          <cell r="AB27">
            <v>58354719.508351721</v>
          </cell>
          <cell r="AC27">
            <v>342911.50684931508</v>
          </cell>
          <cell r="AD27" t="str">
            <v>212822-5871</v>
          </cell>
          <cell r="AE27">
            <v>0</v>
          </cell>
          <cell r="AF27">
            <v>342911.50684931508</v>
          </cell>
          <cell r="AG27" t="str">
            <v>212822-5801</v>
          </cell>
          <cell r="AH27">
            <v>8729215.25</v>
          </cell>
          <cell r="AI27">
            <v>83934.758351717144</v>
          </cell>
        </row>
        <row r="29">
          <cell r="B29" t="str">
            <v>ENGRO CHEMICAL PAKISTAN LTD-TFC (18-03-08) (PRP-II)</v>
          </cell>
          <cell r="C29" t="str">
            <v>AA</v>
          </cell>
          <cell r="D29">
            <v>39525</v>
          </cell>
          <cell r="E29">
            <v>40010</v>
          </cell>
          <cell r="F29">
            <v>43177</v>
          </cell>
          <cell r="G29">
            <v>20000000</v>
          </cell>
          <cell r="H29">
            <v>87.67</v>
          </cell>
          <cell r="I29">
            <v>17534000</v>
          </cell>
          <cell r="J29">
            <v>4000</v>
          </cell>
          <cell r="K29">
            <v>0.13920000000000002</v>
          </cell>
          <cell r="L29">
            <v>0.15877723280483635</v>
          </cell>
          <cell r="M29">
            <v>5000</v>
          </cell>
          <cell r="N29">
            <v>86</v>
          </cell>
          <cell r="O29">
            <v>17200000</v>
          </cell>
          <cell r="P29">
            <v>-393956.42563940585</v>
          </cell>
          <cell r="Q29">
            <v>3167</v>
          </cell>
          <cell r="R29">
            <v>77</v>
          </cell>
          <cell r="S29">
            <v>3090</v>
          </cell>
          <cell r="T29">
            <v>40074</v>
          </cell>
          <cell r="U29">
            <v>40255</v>
          </cell>
          <cell r="V29">
            <v>40086</v>
          </cell>
          <cell r="W29">
            <v>181</v>
          </cell>
          <cell r="X29">
            <v>13</v>
          </cell>
          <cell r="Y29">
            <v>-2466000</v>
          </cell>
          <cell r="Z29">
            <v>-59956.425639406378</v>
          </cell>
          <cell r="AA29">
            <v>-2406043.5743605937</v>
          </cell>
          <cell r="AB29">
            <v>17593956.425639406</v>
          </cell>
          <cell r="AC29">
            <v>99156.164383561671</v>
          </cell>
          <cell r="AD29" t="str">
            <v>212873-5871</v>
          </cell>
          <cell r="AE29">
            <v>0</v>
          </cell>
          <cell r="AF29">
            <v>99156.164383561671</v>
          </cell>
          <cell r="AG29" t="str">
            <v>212873-5801</v>
          </cell>
          <cell r="AH29">
            <v>2429403.2200000002</v>
          </cell>
          <cell r="AI29">
            <v>23359.645639406517</v>
          </cell>
        </row>
        <row r="31">
          <cell r="B31" t="str">
            <v>KARACHI SHIPYARD &amp; ENGINEERING WORKS LTD-SUKUK (04-02-08)</v>
          </cell>
          <cell r="C31" t="str">
            <v>GG</v>
          </cell>
          <cell r="D31">
            <v>39482</v>
          </cell>
          <cell r="E31">
            <v>40065</v>
          </cell>
          <cell r="F31">
            <v>42404</v>
          </cell>
          <cell r="G31">
            <v>29600000</v>
          </cell>
          <cell r="H31">
            <v>98.084459459459467</v>
          </cell>
          <cell r="I31">
            <v>29033000</v>
          </cell>
          <cell r="J31">
            <v>5920</v>
          </cell>
          <cell r="K31">
            <v>0.124</v>
          </cell>
          <cell r="L31">
            <v>0.12642165811318154</v>
          </cell>
          <cell r="M31">
            <v>5000</v>
          </cell>
          <cell r="N31">
            <v>98.084500000000006</v>
          </cell>
          <cell r="O31">
            <v>29033012.000000004</v>
          </cell>
          <cell r="P31">
            <v>-5321.0483112409711</v>
          </cell>
          <cell r="Q31">
            <v>2339</v>
          </cell>
          <cell r="R31">
            <v>22</v>
          </cell>
          <cell r="S31">
            <v>2317</v>
          </cell>
          <cell r="T31">
            <v>40029</v>
          </cell>
          <cell r="U31">
            <v>40213</v>
          </cell>
          <cell r="V31">
            <v>40086</v>
          </cell>
          <cell r="W31">
            <v>184</v>
          </cell>
          <cell r="X31">
            <v>58</v>
          </cell>
          <cell r="Y31">
            <v>-567000</v>
          </cell>
          <cell r="Z31">
            <v>-5333.0483112441216</v>
          </cell>
          <cell r="AA31">
            <v>-561666.95168875589</v>
          </cell>
          <cell r="AB31">
            <v>29038333.048311245</v>
          </cell>
          <cell r="AC31">
            <v>583241.64383561641</v>
          </cell>
          <cell r="AD31" t="str">
            <v>212725-5871</v>
          </cell>
          <cell r="AE31">
            <v>362012</v>
          </cell>
          <cell r="AF31">
            <v>221229.64383561641</v>
          </cell>
          <cell r="AG31" t="str">
            <v>212725-5801</v>
          </cell>
          <cell r="AH31">
            <v>567000</v>
          </cell>
          <cell r="AI31">
            <v>5333.0483112441143</v>
          </cell>
        </row>
        <row r="33">
          <cell r="B33" t="str">
            <v>AZGARD NINE LTD- TFC (20-09-05)</v>
          </cell>
          <cell r="C33" t="str">
            <v>AA-</v>
          </cell>
          <cell r="D33">
            <v>38615</v>
          </cell>
          <cell r="E33">
            <v>40086</v>
          </cell>
          <cell r="F33">
            <v>41172</v>
          </cell>
          <cell r="G33">
            <v>18725000</v>
          </cell>
          <cell r="H33">
            <v>94</v>
          </cell>
          <cell r="I33">
            <v>17601500</v>
          </cell>
          <cell r="J33">
            <v>5000</v>
          </cell>
          <cell r="K33">
            <v>0.15060000000000001</v>
          </cell>
          <cell r="L33">
            <v>0.1602127659574468</v>
          </cell>
          <cell r="M33">
            <v>3745</v>
          </cell>
          <cell r="N33">
            <v>94</v>
          </cell>
          <cell r="O33">
            <v>17601500</v>
          </cell>
          <cell r="P33">
            <v>-1034.5303867384791</v>
          </cell>
          <cell r="Q33">
            <v>1086</v>
          </cell>
          <cell r="R33">
            <v>1</v>
          </cell>
          <cell r="S33">
            <v>1085</v>
          </cell>
          <cell r="T33">
            <v>40076</v>
          </cell>
          <cell r="U33">
            <v>40257</v>
          </cell>
          <cell r="V33">
            <v>40086</v>
          </cell>
          <cell r="W33">
            <v>181</v>
          </cell>
          <cell r="X33">
            <v>11</v>
          </cell>
          <cell r="Y33">
            <v>-1123500</v>
          </cell>
          <cell r="Z33">
            <v>-1034.5303867403316</v>
          </cell>
          <cell r="AA33">
            <v>-1122465.4696132597</v>
          </cell>
          <cell r="AB33">
            <v>17602534.530386738</v>
          </cell>
          <cell r="AC33">
            <v>84985.849315068495</v>
          </cell>
          <cell r="AD33" t="str">
            <v>213047-5871</v>
          </cell>
          <cell r="AE33">
            <v>77260</v>
          </cell>
          <cell r="AF33">
            <v>7725.8493150684953</v>
          </cell>
          <cell r="AG33" t="str">
            <v>213047-5801</v>
          </cell>
          <cell r="AH33">
            <v>1123500</v>
          </cell>
          <cell r="AI33">
            <v>1034.5303867403418</v>
          </cell>
        </row>
        <row r="37">
          <cell r="G37">
            <v>349247333</v>
          </cell>
          <cell r="I37">
            <v>322025695</v>
          </cell>
          <cell r="K37">
            <v>0.14731023236761553</v>
          </cell>
          <cell r="L37">
            <v>0.16055317800951749</v>
          </cell>
          <cell r="O37">
            <v>318775690.911699</v>
          </cell>
          <cell r="P37">
            <v>-4443407.9844303271</v>
          </cell>
        </row>
        <row r="39">
          <cell r="B39" t="str">
            <v>ENGRO CHEMICAL PAKISTAN LTD-TFC (30-11-07)</v>
          </cell>
          <cell r="C39" t="str">
            <v>AA</v>
          </cell>
          <cell r="D39">
            <v>39416</v>
          </cell>
          <cell r="E39">
            <v>40024</v>
          </cell>
          <cell r="F39">
            <v>42338</v>
          </cell>
          <cell r="G39">
            <v>39976000</v>
          </cell>
          <cell r="H39">
            <v>97.5</v>
          </cell>
          <cell r="I39">
            <v>38976600</v>
          </cell>
          <cell r="J39">
            <v>8000</v>
          </cell>
          <cell r="K39">
            <v>0.153</v>
          </cell>
          <cell r="L39">
            <v>0.15692307692307692</v>
          </cell>
          <cell r="M39">
            <v>4997</v>
          </cell>
          <cell r="N39">
            <v>96.420199999999994</v>
          </cell>
          <cell r="O39">
            <v>38544939.152000003</v>
          </cell>
          <cell r="P39">
            <v>-458870.09605531394</v>
          </cell>
          <cell r="Q39">
            <v>2314</v>
          </cell>
          <cell r="R39">
            <v>63</v>
          </cell>
          <cell r="S39">
            <v>2251</v>
          </cell>
          <cell r="T39">
            <v>39963</v>
          </cell>
          <cell r="U39">
            <v>40147</v>
          </cell>
          <cell r="V39">
            <v>40086</v>
          </cell>
          <cell r="W39">
            <v>184</v>
          </cell>
          <cell r="X39">
            <v>124</v>
          </cell>
          <cell r="Y39">
            <v>-999400</v>
          </cell>
          <cell r="Z39">
            <v>-27209.248055315471</v>
          </cell>
          <cell r="AA39">
            <v>-972190.75194468454</v>
          </cell>
          <cell r="AB39">
            <v>39003809.248055317</v>
          </cell>
          <cell r="AC39">
            <v>2077875.8136986301</v>
          </cell>
          <cell r="AD39" t="str">
            <v>212962-5871</v>
          </cell>
          <cell r="AE39">
            <v>1575163.92</v>
          </cell>
          <cell r="AF39">
            <v>502711.89369863016</v>
          </cell>
          <cell r="AG39" t="str">
            <v>212962-5801</v>
          </cell>
          <cell r="AH39">
            <v>985147.54</v>
          </cell>
          <cell r="AI39">
            <v>12956.788055315497</v>
          </cell>
        </row>
        <row r="41">
          <cell r="B41" t="str">
            <v>BANK AL-HABIB LTD-TFC (15-06-09)</v>
          </cell>
          <cell r="C41" t="str">
            <v>AA</v>
          </cell>
          <cell r="D41">
            <v>39979</v>
          </cell>
          <cell r="E41">
            <v>40010</v>
          </cell>
          <cell r="F41">
            <v>42901</v>
          </cell>
          <cell r="G41">
            <v>49990000</v>
          </cell>
          <cell r="H41">
            <v>105</v>
          </cell>
          <cell r="I41">
            <v>52490000</v>
          </cell>
          <cell r="J41">
            <v>10000</v>
          </cell>
          <cell r="K41">
            <v>0.155</v>
          </cell>
          <cell r="L41">
            <v>0.14761764145551534</v>
          </cell>
          <cell r="M41">
            <v>4999</v>
          </cell>
          <cell r="N41">
            <v>103.5</v>
          </cell>
          <cell r="O41">
            <v>51739649.999999993</v>
          </cell>
          <cell r="P41">
            <v>-683764.04358354211</v>
          </cell>
          <cell r="Q41">
            <v>2891</v>
          </cell>
          <cell r="R41">
            <v>77</v>
          </cell>
          <cell r="S41">
            <v>2814</v>
          </cell>
          <cell r="T41">
            <v>40071</v>
          </cell>
          <cell r="U41">
            <v>40162</v>
          </cell>
          <cell r="V41">
            <v>40086</v>
          </cell>
          <cell r="W41">
            <v>91</v>
          </cell>
          <cell r="X41">
            <v>16</v>
          </cell>
          <cell r="Y41">
            <v>2500000</v>
          </cell>
          <cell r="Z41">
            <v>66585.956416464891</v>
          </cell>
          <cell r="AA41">
            <v>2433414.0435835351</v>
          </cell>
          <cell r="AB41">
            <v>52423414.043583535</v>
          </cell>
          <cell r="AC41">
            <v>339658.08219178085</v>
          </cell>
          <cell r="AD41" t="str">
            <v>212881-5871</v>
          </cell>
          <cell r="AE41">
            <v>0</v>
          </cell>
          <cell r="AF41">
            <v>339658.08219178085</v>
          </cell>
          <cell r="AG41" t="str">
            <v>212881-5801</v>
          </cell>
          <cell r="AH41">
            <v>-2459356.62</v>
          </cell>
          <cell r="AI41">
            <v>-25942.576416464988</v>
          </cell>
        </row>
        <row r="43">
          <cell r="B43" t="str">
            <v>BANK AL-HABIB LTD-TFC (15-06-09)</v>
          </cell>
          <cell r="C43" t="str">
            <v>AA</v>
          </cell>
          <cell r="D43">
            <v>39979</v>
          </cell>
          <cell r="E43">
            <v>39979</v>
          </cell>
          <cell r="F43">
            <v>42901</v>
          </cell>
          <cell r="G43">
            <v>49990000</v>
          </cell>
          <cell r="H43">
            <v>100</v>
          </cell>
          <cell r="I43">
            <v>49990000</v>
          </cell>
          <cell r="J43">
            <v>10000</v>
          </cell>
          <cell r="K43">
            <v>0.155</v>
          </cell>
          <cell r="L43">
            <v>0.155</v>
          </cell>
          <cell r="M43">
            <v>4999</v>
          </cell>
          <cell r="N43">
            <v>103.5</v>
          </cell>
          <cell r="O43">
            <v>51739649.999999993</v>
          </cell>
          <cell r="P43">
            <v>1749649.9999999925</v>
          </cell>
          <cell r="Q43">
            <v>2922</v>
          </cell>
          <cell r="R43">
            <v>108</v>
          </cell>
          <cell r="S43">
            <v>2814</v>
          </cell>
          <cell r="T43">
            <v>40071</v>
          </cell>
          <cell r="U43">
            <v>40162</v>
          </cell>
          <cell r="V43">
            <v>40086</v>
          </cell>
          <cell r="W43">
            <v>91</v>
          </cell>
          <cell r="X43">
            <v>16</v>
          </cell>
          <cell r="Y43">
            <v>0</v>
          </cell>
          <cell r="Z43">
            <v>0</v>
          </cell>
          <cell r="AA43">
            <v>0</v>
          </cell>
          <cell r="AB43">
            <v>49990000</v>
          </cell>
          <cell r="AC43">
            <v>339658.08219178085</v>
          </cell>
          <cell r="AD43" t="str">
            <v>208175-5871</v>
          </cell>
          <cell r="AE43">
            <v>0</v>
          </cell>
          <cell r="AF43">
            <v>339658.08219178085</v>
          </cell>
          <cell r="AI43">
            <v>0</v>
          </cell>
        </row>
        <row r="45">
          <cell r="B45" t="str">
            <v>ENGRO CHEMICAL PAKISTAN LTD-TFC (30-11-07)</v>
          </cell>
          <cell r="C45" t="str">
            <v>AA</v>
          </cell>
          <cell r="D45">
            <v>39416</v>
          </cell>
          <cell r="E45">
            <v>39946</v>
          </cell>
          <cell r="F45">
            <v>42338</v>
          </cell>
          <cell r="G45">
            <v>49970000</v>
          </cell>
          <cell r="H45">
            <v>98</v>
          </cell>
          <cell r="I45">
            <v>48970600</v>
          </cell>
          <cell r="J45">
            <v>10000</v>
          </cell>
          <cell r="K45">
            <v>0.153</v>
          </cell>
          <cell r="L45">
            <v>0.15612244897959185</v>
          </cell>
          <cell r="M45">
            <v>4997</v>
          </cell>
          <cell r="N45">
            <v>96.420199999999994</v>
          </cell>
          <cell r="O45">
            <v>48181173.939999998</v>
          </cell>
          <cell r="P45">
            <v>-848337.18040134013</v>
          </cell>
          <cell r="Q45">
            <v>2392</v>
          </cell>
          <cell r="R45">
            <v>141</v>
          </cell>
          <cell r="S45">
            <v>2251</v>
          </cell>
          <cell r="T45">
            <v>39963</v>
          </cell>
          <cell r="U45">
            <v>40147</v>
          </cell>
          <cell r="V45">
            <v>40086</v>
          </cell>
          <cell r="W45">
            <v>184</v>
          </cell>
          <cell r="X45">
            <v>124</v>
          </cell>
          <cell r="Y45">
            <v>-999400</v>
          </cell>
          <cell r="Z45">
            <v>-58911.120401337794</v>
          </cell>
          <cell r="AA45">
            <v>-940488.87959866226</v>
          </cell>
          <cell r="AB45">
            <v>49029511.120401338</v>
          </cell>
          <cell r="AC45">
            <v>2597344.7671232875</v>
          </cell>
          <cell r="AD45" t="str">
            <v>203807-5871</v>
          </cell>
          <cell r="AE45">
            <v>1968954.9</v>
          </cell>
          <cell r="AF45">
            <v>628389.86712328764</v>
          </cell>
          <cell r="AG45" t="str">
            <v>203807-5801</v>
          </cell>
          <cell r="AH45">
            <v>953023.16</v>
          </cell>
          <cell r="AI45">
            <v>12534.280401337775</v>
          </cell>
        </row>
        <row r="47">
          <cell r="B47" t="str">
            <v>JAHANGIR SIDDIQUI &amp; COMPANY LTD-TFC (21-11-06)</v>
          </cell>
          <cell r="C47" t="str">
            <v>AA+</v>
          </cell>
          <cell r="D47">
            <v>39042</v>
          </cell>
          <cell r="E47">
            <v>38906</v>
          </cell>
          <cell r="F47">
            <v>40868</v>
          </cell>
          <cell r="G47">
            <v>24975000</v>
          </cell>
          <cell r="H47">
            <v>100</v>
          </cell>
          <cell r="I47">
            <v>24975000</v>
          </cell>
          <cell r="J47">
            <v>5000</v>
          </cell>
          <cell r="K47">
            <v>0.16</v>
          </cell>
          <cell r="L47">
            <v>0.16</v>
          </cell>
          <cell r="M47">
            <v>4995</v>
          </cell>
          <cell r="N47">
            <v>92.999700000000004</v>
          </cell>
          <cell r="O47">
            <v>23226675.075000003</v>
          </cell>
          <cell r="P47">
            <v>-1748324.924999997</v>
          </cell>
          <cell r="Q47">
            <v>1962</v>
          </cell>
          <cell r="R47">
            <v>1181</v>
          </cell>
          <cell r="S47">
            <v>781</v>
          </cell>
          <cell r="T47">
            <v>39954</v>
          </cell>
          <cell r="U47">
            <v>40138</v>
          </cell>
          <cell r="V47">
            <v>40086</v>
          </cell>
          <cell r="W47">
            <v>184</v>
          </cell>
          <cell r="X47">
            <v>133</v>
          </cell>
          <cell r="Y47">
            <v>0</v>
          </cell>
          <cell r="Z47">
            <v>0</v>
          </cell>
          <cell r="AA47">
            <v>0</v>
          </cell>
          <cell r="AB47">
            <v>24975000</v>
          </cell>
          <cell r="AC47">
            <v>1456076.7123287672</v>
          </cell>
          <cell r="AD47" t="str">
            <v>205303-5871</v>
          </cell>
          <cell r="AE47">
            <v>1127638.3600000001</v>
          </cell>
          <cell r="AF47">
            <v>328438.35232876707</v>
          </cell>
          <cell r="AI47">
            <v>0</v>
          </cell>
        </row>
        <row r="49">
          <cell r="B49" t="str">
            <v>AL-ZAMIN LEASING MODARABA LTD-TFC (12-05-08)</v>
          </cell>
          <cell r="C49" t="str">
            <v>A-</v>
          </cell>
          <cell r="D49">
            <v>39580</v>
          </cell>
          <cell r="E49">
            <v>39580</v>
          </cell>
          <cell r="F49">
            <v>41041</v>
          </cell>
          <cell r="G49">
            <v>50000000</v>
          </cell>
          <cell r="H49">
            <v>100</v>
          </cell>
          <cell r="I49">
            <v>50000000</v>
          </cell>
          <cell r="J49">
            <v>10000</v>
          </cell>
          <cell r="K49">
            <v>0.1525</v>
          </cell>
          <cell r="L49">
            <v>0.1525</v>
          </cell>
          <cell r="M49">
            <v>5000</v>
          </cell>
          <cell r="N49">
            <v>95.129499999999993</v>
          </cell>
          <cell r="O49">
            <v>47564749.999999993</v>
          </cell>
          <cell r="P49">
            <v>-2435250.0000000075</v>
          </cell>
          <cell r="Q49">
            <v>1461</v>
          </cell>
          <cell r="R49">
            <v>507</v>
          </cell>
          <cell r="S49">
            <v>954</v>
          </cell>
          <cell r="T49">
            <v>39945</v>
          </cell>
          <cell r="U49">
            <v>40129</v>
          </cell>
          <cell r="V49">
            <v>40086</v>
          </cell>
          <cell r="W49">
            <v>184</v>
          </cell>
          <cell r="X49">
            <v>142</v>
          </cell>
          <cell r="Y49">
            <v>0</v>
          </cell>
          <cell r="Z49">
            <v>0</v>
          </cell>
          <cell r="AA49">
            <v>0</v>
          </cell>
          <cell r="AB49">
            <v>50000000</v>
          </cell>
          <cell r="AC49">
            <v>2966438.3561643837</v>
          </cell>
          <cell r="AD49" t="str">
            <v>210986-5871</v>
          </cell>
          <cell r="AE49">
            <v>2339726.0299999998</v>
          </cell>
          <cell r="AF49">
            <v>626712.32616438391</v>
          </cell>
          <cell r="AI49">
            <v>0</v>
          </cell>
        </row>
        <row r="51">
          <cell r="B51" t="str">
            <v>PAK ARAB FERTILIZERS (28-02-08)</v>
          </cell>
          <cell r="C51" t="str">
            <v>AA</v>
          </cell>
          <cell r="D51">
            <v>39506</v>
          </cell>
          <cell r="E51">
            <v>39506</v>
          </cell>
          <cell r="F51">
            <v>41333</v>
          </cell>
          <cell r="G51">
            <v>17224659</v>
          </cell>
          <cell r="H51">
            <v>100</v>
          </cell>
          <cell r="I51">
            <v>17224659</v>
          </cell>
          <cell r="J51">
            <v>3447</v>
          </cell>
          <cell r="K51">
            <v>0.14050000000000001</v>
          </cell>
          <cell r="L51">
            <v>0.14050000000000001</v>
          </cell>
          <cell r="M51">
            <v>4997</v>
          </cell>
          <cell r="N51">
            <v>96.675200000000004</v>
          </cell>
          <cell r="O51">
            <v>16651973.537568001</v>
          </cell>
          <cell r="P51">
            <v>-572685.46243199892</v>
          </cell>
          <cell r="Q51">
            <v>1827</v>
          </cell>
          <cell r="R51">
            <v>581</v>
          </cell>
          <cell r="S51">
            <v>1246</v>
          </cell>
          <cell r="T51">
            <v>40053</v>
          </cell>
          <cell r="U51">
            <v>40237</v>
          </cell>
          <cell r="V51">
            <v>40086</v>
          </cell>
          <cell r="W51">
            <v>184</v>
          </cell>
          <cell r="X51">
            <v>34</v>
          </cell>
          <cell r="Y51">
            <v>0</v>
          </cell>
          <cell r="Z51">
            <v>0</v>
          </cell>
          <cell r="AA51">
            <v>0</v>
          </cell>
          <cell r="AB51">
            <v>17224659</v>
          </cell>
          <cell r="AC51">
            <v>225430.67409041099</v>
          </cell>
          <cell r="AD51" t="str">
            <v>202398-5871</v>
          </cell>
          <cell r="AE51">
            <v>26521.26</v>
          </cell>
          <cell r="AF51">
            <v>198909.41409041098</v>
          </cell>
          <cell r="AI51">
            <v>0</v>
          </cell>
        </row>
        <row r="53">
          <cell r="B53" t="str">
            <v>MAPLE LEAF SUKUK-(3-12-07)</v>
          </cell>
          <cell r="C53" t="str">
            <v>A+</v>
          </cell>
          <cell r="D53">
            <v>39419</v>
          </cell>
          <cell r="E53">
            <v>39419</v>
          </cell>
          <cell r="F53">
            <v>41611</v>
          </cell>
          <cell r="G53">
            <v>30000000</v>
          </cell>
          <cell r="H53">
            <v>100</v>
          </cell>
          <cell r="I53">
            <v>30000000</v>
          </cell>
          <cell r="J53">
            <v>6000</v>
          </cell>
          <cell r="K53">
            <v>0.15440000000000001</v>
          </cell>
          <cell r="L53">
            <v>0.15440000000000001</v>
          </cell>
          <cell r="M53">
            <v>5000</v>
          </cell>
          <cell r="N53">
            <v>91</v>
          </cell>
          <cell r="O53">
            <v>27300000</v>
          </cell>
          <cell r="P53">
            <v>-2700000</v>
          </cell>
          <cell r="Q53">
            <v>2192</v>
          </cell>
          <cell r="R53">
            <v>668</v>
          </cell>
          <cell r="S53">
            <v>1524</v>
          </cell>
          <cell r="T53">
            <v>39967</v>
          </cell>
          <cell r="U53">
            <v>40150</v>
          </cell>
          <cell r="V53">
            <v>40086</v>
          </cell>
          <cell r="W53">
            <v>183</v>
          </cell>
          <cell r="X53">
            <v>120</v>
          </cell>
          <cell r="Y53">
            <v>0</v>
          </cell>
          <cell r="Z53">
            <v>0</v>
          </cell>
          <cell r="AA53">
            <v>0</v>
          </cell>
          <cell r="AB53">
            <v>30000000</v>
          </cell>
          <cell r="AC53">
            <v>1522849.3150684931</v>
          </cell>
          <cell r="AD53" t="str">
            <v>210765-5871</v>
          </cell>
          <cell r="AE53">
            <v>1142136.99</v>
          </cell>
          <cell r="AF53">
            <v>380712.32506849314</v>
          </cell>
          <cell r="AI53">
            <v>0</v>
          </cell>
        </row>
        <row r="55">
          <cell r="B55" t="str">
            <v>EDEN HOUSING LTD.- SUKUK (31-12-07)</v>
          </cell>
          <cell r="C55" t="str">
            <v>A</v>
          </cell>
          <cell r="D55">
            <v>39447</v>
          </cell>
          <cell r="E55">
            <v>39447</v>
          </cell>
          <cell r="F55">
            <v>41274</v>
          </cell>
          <cell r="G55">
            <v>43750000</v>
          </cell>
          <cell r="H55">
            <v>100</v>
          </cell>
          <cell r="I55">
            <v>43750000</v>
          </cell>
          <cell r="J55">
            <v>10000</v>
          </cell>
          <cell r="K55">
            <v>0.1525</v>
          </cell>
          <cell r="L55">
            <v>0.1525</v>
          </cell>
          <cell r="M55">
            <v>4375</v>
          </cell>
          <cell r="N55">
            <v>96.407399999999996</v>
          </cell>
          <cell r="O55">
            <v>42178237.499999993</v>
          </cell>
          <cell r="P55">
            <v>-1571762.5000000075</v>
          </cell>
          <cell r="Q55">
            <v>1827</v>
          </cell>
          <cell r="R55">
            <v>640</v>
          </cell>
          <cell r="S55">
            <v>1187</v>
          </cell>
          <cell r="T55">
            <v>39994</v>
          </cell>
          <cell r="U55">
            <v>40178</v>
          </cell>
          <cell r="V55">
            <v>40086</v>
          </cell>
          <cell r="W55">
            <v>184</v>
          </cell>
          <cell r="X55">
            <v>93</v>
          </cell>
          <cell r="Y55">
            <v>0</v>
          </cell>
          <cell r="Z55">
            <v>0</v>
          </cell>
          <cell r="AA55">
            <v>0</v>
          </cell>
          <cell r="AB55">
            <v>43750000</v>
          </cell>
          <cell r="AC55">
            <v>1699957.1917808219</v>
          </cell>
          <cell r="AD55" t="str">
            <v>202355-5871</v>
          </cell>
          <cell r="AE55">
            <v>1151583.8999999999</v>
          </cell>
          <cell r="AF55">
            <v>548373.29178082198</v>
          </cell>
          <cell r="AI55">
            <v>0</v>
          </cell>
        </row>
        <row r="57">
          <cell r="B57" t="str">
            <v>SEARLE PAKISTAN LTD-TFC (09-03-06)</v>
          </cell>
          <cell r="C57" t="str">
            <v>BBB+</v>
          </cell>
          <cell r="D57">
            <v>38785</v>
          </cell>
          <cell r="E57">
            <v>38646</v>
          </cell>
          <cell r="F57">
            <v>40611</v>
          </cell>
          <cell r="G57">
            <v>11063697.75</v>
          </cell>
          <cell r="H57">
            <v>100</v>
          </cell>
          <cell r="I57">
            <v>11063697.75</v>
          </cell>
          <cell r="J57">
            <v>5903</v>
          </cell>
          <cell r="K57">
            <v>0.15060000000000001</v>
          </cell>
          <cell r="L57">
            <v>0.15060000000000001</v>
          </cell>
          <cell r="M57">
            <v>1874.25</v>
          </cell>
          <cell r="N57">
            <v>95.919399999999996</v>
          </cell>
          <cell r="O57">
            <v>10612232.499613499</v>
          </cell>
          <cell r="P57">
            <v>-451465.25038650073</v>
          </cell>
          <cell r="Q57">
            <v>1965</v>
          </cell>
          <cell r="R57">
            <v>1441</v>
          </cell>
          <cell r="S57">
            <v>524</v>
          </cell>
          <cell r="T57">
            <v>40065</v>
          </cell>
          <cell r="U57">
            <v>40246</v>
          </cell>
          <cell r="V57">
            <v>40086</v>
          </cell>
          <cell r="W57">
            <v>181</v>
          </cell>
          <cell r="X57">
            <v>22</v>
          </cell>
          <cell r="Y57">
            <v>0</v>
          </cell>
          <cell r="Z57">
            <v>0</v>
          </cell>
          <cell r="AA57">
            <v>0</v>
          </cell>
          <cell r="AB57">
            <v>11063697.75</v>
          </cell>
          <cell r="AC57">
            <v>100428.06406931508</v>
          </cell>
          <cell r="AD57" t="str">
            <v>204749-5871</v>
          </cell>
          <cell r="AE57">
            <v>0</v>
          </cell>
          <cell r="AF57">
            <v>100428.06406931508</v>
          </cell>
          <cell r="AI57">
            <v>0</v>
          </cell>
        </row>
        <row r="59">
          <cell r="B59" t="str">
            <v>AL-ZAMIN LEASING MODARABA-TFC (31-05-05)</v>
          </cell>
          <cell r="C59" t="str">
            <v>A</v>
          </cell>
          <cell r="D59">
            <v>38503</v>
          </cell>
          <cell r="E59">
            <v>37408</v>
          </cell>
          <cell r="F59">
            <v>40329</v>
          </cell>
          <cell r="G59">
            <v>323000</v>
          </cell>
          <cell r="H59">
            <v>100</v>
          </cell>
          <cell r="I59">
            <v>323000</v>
          </cell>
          <cell r="J59">
            <v>190</v>
          </cell>
          <cell r="K59">
            <v>9.5000000000000001E-2</v>
          </cell>
          <cell r="L59">
            <v>9.5000000000000001E-2</v>
          </cell>
          <cell r="M59">
            <v>1700</v>
          </cell>
          <cell r="N59">
            <v>94.9589</v>
          </cell>
          <cell r="O59">
            <v>306717.24700000003</v>
          </cell>
          <cell r="P59">
            <v>-16282.752999999968</v>
          </cell>
          <cell r="Q59">
            <v>2921</v>
          </cell>
          <cell r="R59">
            <v>2679</v>
          </cell>
          <cell r="S59">
            <v>242</v>
          </cell>
          <cell r="T59">
            <v>39964</v>
          </cell>
          <cell r="U59">
            <v>40147</v>
          </cell>
          <cell r="V59">
            <v>40086</v>
          </cell>
          <cell r="W59">
            <v>183</v>
          </cell>
          <cell r="X59">
            <v>123</v>
          </cell>
          <cell r="Y59">
            <v>0</v>
          </cell>
          <cell r="Z59">
            <v>0</v>
          </cell>
          <cell r="AA59">
            <v>0</v>
          </cell>
          <cell r="AB59">
            <v>323000</v>
          </cell>
          <cell r="AC59">
            <v>10340.424657534246</v>
          </cell>
          <cell r="AD59" t="str">
            <v>204625-5871</v>
          </cell>
          <cell r="AE59">
            <v>7818.37</v>
          </cell>
          <cell r="AF59">
            <v>2522.054657534246</v>
          </cell>
          <cell r="AI59">
            <v>0</v>
          </cell>
        </row>
        <row r="61">
          <cell r="B61" t="str">
            <v>TELECARD LTD-TFC (27-05-05)</v>
          </cell>
          <cell r="C61" t="str">
            <v>BBB</v>
          </cell>
          <cell r="D61">
            <v>38499</v>
          </cell>
          <cell r="E61">
            <v>38468</v>
          </cell>
          <cell r="F61">
            <v>40690</v>
          </cell>
          <cell r="G61">
            <v>20497680</v>
          </cell>
          <cell r="H61">
            <v>100</v>
          </cell>
          <cell r="I61">
            <v>20497680</v>
          </cell>
          <cell r="J61">
            <v>8715</v>
          </cell>
          <cell r="K61">
            <v>0.17499999999999999</v>
          </cell>
          <cell r="L61">
            <v>0.17499999999999999</v>
          </cell>
          <cell r="M61">
            <v>2352</v>
          </cell>
          <cell r="N61">
            <v>96.313900000000004</v>
          </cell>
          <cell r="O61">
            <v>19742115.017519999</v>
          </cell>
          <cell r="P61">
            <v>-755564.9824800007</v>
          </cell>
          <cell r="Q61">
            <v>2222</v>
          </cell>
          <cell r="R61">
            <v>1619</v>
          </cell>
          <cell r="S61">
            <v>603</v>
          </cell>
          <cell r="T61">
            <v>39960</v>
          </cell>
          <cell r="U61">
            <v>40144</v>
          </cell>
          <cell r="V61">
            <v>40086</v>
          </cell>
          <cell r="W61">
            <v>184</v>
          </cell>
          <cell r="X61">
            <v>127</v>
          </cell>
          <cell r="Y61">
            <v>0</v>
          </cell>
          <cell r="Z61">
            <v>0</v>
          </cell>
          <cell r="AA61">
            <v>0</v>
          </cell>
          <cell r="AB61">
            <v>20497680</v>
          </cell>
          <cell r="AC61">
            <v>1248112.1589041096</v>
          </cell>
          <cell r="AD61" t="str">
            <v>204560-5871</v>
          </cell>
          <cell r="AE61">
            <v>953282.52</v>
          </cell>
          <cell r="AF61">
            <v>294829.6389041096</v>
          </cell>
          <cell r="AI61">
            <v>0</v>
          </cell>
        </row>
        <row r="63">
          <cell r="B63" t="str">
            <v>UNITED BANK LTD-TFC (15-03-05)</v>
          </cell>
          <cell r="C63" t="str">
            <v>AA</v>
          </cell>
          <cell r="D63">
            <v>38426</v>
          </cell>
          <cell r="E63">
            <v>38352</v>
          </cell>
          <cell r="F63">
            <v>41348</v>
          </cell>
          <cell r="G63">
            <v>31754283.200000007</v>
          </cell>
          <cell r="H63">
            <v>100</v>
          </cell>
          <cell r="I63">
            <v>31754283.200000007</v>
          </cell>
          <cell r="J63">
            <v>6352</v>
          </cell>
          <cell r="K63">
            <v>9.4899999999999998E-2</v>
          </cell>
          <cell r="L63">
            <v>9.4899999999999998E-2</v>
          </cell>
          <cell r="M63">
            <v>4999.1000000000004</v>
          </cell>
          <cell r="N63">
            <v>85.932599999999994</v>
          </cell>
          <cell r="O63">
            <v>27287281.165123202</v>
          </cell>
          <cell r="P63">
            <v>-4467002.0348768048</v>
          </cell>
          <cell r="Q63">
            <v>2996</v>
          </cell>
          <cell r="R63">
            <v>1735</v>
          </cell>
          <cell r="S63">
            <v>1261</v>
          </cell>
          <cell r="T63">
            <v>40071</v>
          </cell>
          <cell r="U63">
            <v>40252</v>
          </cell>
          <cell r="V63">
            <v>40086</v>
          </cell>
          <cell r="W63">
            <v>181</v>
          </cell>
          <cell r="X63">
            <v>16</v>
          </cell>
          <cell r="Y63">
            <v>0</v>
          </cell>
          <cell r="Z63">
            <v>0</v>
          </cell>
          <cell r="AA63">
            <v>0</v>
          </cell>
          <cell r="AB63">
            <v>31754283.200000007</v>
          </cell>
          <cell r="AC63">
            <v>132097.81811200004</v>
          </cell>
          <cell r="AD63" t="str">
            <v>204420-5871</v>
          </cell>
          <cell r="AE63">
            <v>0</v>
          </cell>
          <cell r="AF63">
            <v>132097.81811200004</v>
          </cell>
          <cell r="AI63">
            <v>0</v>
          </cell>
        </row>
        <row r="65">
          <cell r="B65" t="str">
            <v>SCB (PAK) LTD-TFC (20-01-04)</v>
          </cell>
          <cell r="C65" t="str">
            <v>AA</v>
          </cell>
          <cell r="D65">
            <v>38006</v>
          </cell>
          <cell r="E65">
            <v>38259</v>
          </cell>
          <cell r="F65">
            <v>40563</v>
          </cell>
          <cell r="G65">
            <v>16036152</v>
          </cell>
          <cell r="H65">
            <v>100.0485</v>
          </cell>
          <cell r="I65">
            <v>16036152</v>
          </cell>
          <cell r="J65">
            <v>4587</v>
          </cell>
          <cell r="K65">
            <v>0.1075</v>
          </cell>
          <cell r="L65">
            <v>0.1075</v>
          </cell>
          <cell r="M65">
            <v>3496</v>
          </cell>
          <cell r="N65">
            <v>97.263900000000007</v>
          </cell>
          <cell r="O65">
            <v>15597386.845128</v>
          </cell>
          <cell r="P65">
            <v>-438765.15487200022</v>
          </cell>
          <cell r="Q65">
            <v>2304</v>
          </cell>
          <cell r="R65">
            <v>1828</v>
          </cell>
          <cell r="S65">
            <v>476</v>
          </cell>
          <cell r="T65">
            <v>40014</v>
          </cell>
          <cell r="U65">
            <v>40198</v>
          </cell>
          <cell r="V65">
            <v>40086</v>
          </cell>
          <cell r="W65">
            <v>184</v>
          </cell>
          <cell r="X65">
            <v>73</v>
          </cell>
          <cell r="Y65">
            <v>0</v>
          </cell>
          <cell r="Z65">
            <v>0</v>
          </cell>
          <cell r="AA65">
            <v>0</v>
          </cell>
          <cell r="AB65">
            <v>16036152</v>
          </cell>
          <cell r="AC65">
            <v>344777.26800000004</v>
          </cell>
          <cell r="AD65" t="str">
            <v>204102-5871</v>
          </cell>
          <cell r="AE65">
            <v>203087.98</v>
          </cell>
          <cell r="AF65">
            <v>141689.28800000003</v>
          </cell>
          <cell r="AI65">
            <v>0</v>
          </cell>
        </row>
        <row r="67">
          <cell r="G67">
            <v>435550471.94999999</v>
          </cell>
          <cell r="I67">
            <v>436051671.94999999</v>
          </cell>
          <cell r="K67">
            <v>0.14837526635431766</v>
          </cell>
          <cell r="L67">
            <v>0.1482462654493247</v>
          </cell>
          <cell r="O67">
            <v>420672781.97895271</v>
          </cell>
          <cell r="P67">
            <v>-15398424.383087521</v>
          </cell>
        </row>
        <row r="69">
          <cell r="G69">
            <v>784797804.95000005</v>
          </cell>
          <cell r="I69">
            <v>758077366.95000005</v>
          </cell>
          <cell r="K69">
            <v>0.14790130952484642</v>
          </cell>
          <cell r="L69">
            <v>0.15372303457635528</v>
          </cell>
          <cell r="O69">
            <v>739448472.8906517</v>
          </cell>
          <cell r="P69">
            <v>-19841832.367517848</v>
          </cell>
          <cell r="AB69">
            <v>759290305.25816953</v>
          </cell>
          <cell r="AD69" t="str">
            <v>9363130-586</v>
          </cell>
          <cell r="AF69">
            <v>7911119.6663593967</v>
          </cell>
          <cell r="AG69" t="str">
            <v>9363135-586</v>
          </cell>
          <cell r="AI69">
            <v>392447.2081695277</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Lookups"/>
      <sheetName val="BS-OVS"/>
      <sheetName val="T-BILL"/>
      <sheetName val="Sheet1"/>
      <sheetName val="ADDITION 2011"/>
      <sheetName val="Deposit_Summary_GLs"/>
      <sheetName val="Sheet4"/>
      <sheetName val="March 110"/>
      <sheetName val="Feb"/>
      <sheetName val="MarchSL904"/>
      <sheetName val="TB"/>
      <sheetName val="29-30"/>
      <sheetName val="FI-Funded"/>
      <sheetName val="Sheet2"/>
      <sheetName val="I-BR"/>
      <sheetName val="I-B"/>
      <sheetName val="FE - Summary - STD"/>
      <sheetName val="Abu Dhabi"/>
      <sheetName val="BS - 2"/>
      <sheetName val="Data-904"/>
      <sheetName val="DATA 1211"/>
      <sheetName val="Investments"/>
      <sheetName val="AL"/>
      <sheetName val="Notes"/>
      <sheetName val="ASSET QLTY"/>
      <sheetName val="INPUT"/>
      <sheetName val="AL905"/>
      <sheetName val="CDB-Deposits"/>
      <sheetName val="B2"/>
      <sheetName val="Implied Rate"/>
      <sheetName val="DISTRIBUTION"/>
      <sheetName val="Deposits"/>
      <sheetName val="Tables"/>
      <sheetName val="OUTSTANDING FX-SWAP"/>
      <sheetName val="Code"/>
      <sheetName val="Macro1"/>
      <sheetName val="1-bwb(cb)"/>
      <sheetName val="actual (2)"/>
      <sheetName val="Pool"/>
      <sheetName val="INDEX"/>
      <sheetName val="MAT-MANUAL"/>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
      <sheetName val="PRE-CLO"/>
      <sheetName val="SUMM"/>
      <sheetName val="SUMM-2"/>
      <sheetName val="MM"/>
      <sheetName val="FX"/>
      <sheetName val="FINAL"/>
      <sheetName val="VARI"/>
      <sheetName val="SUM-ACC"/>
      <sheetName val="SUMM-INC"/>
      <sheetName val="MAIN"/>
      <sheetName val="SUMM -1"/>
      <sheetName val="MM1"/>
      <sheetName val="COUPONS"/>
      <sheetName val="ENTRY"/>
      <sheetName val="MARCH"/>
      <sheetName val="SUMM_2"/>
      <sheetName val="LOOK-UP"/>
      <sheetName val="PTA-2007"/>
      <sheetName val="rm"/>
      <sheetName val="UTIL"/>
    </sheetNames>
    <sheetDataSet>
      <sheetData sheetId="0"/>
      <sheetData sheetId="1"/>
      <sheetData sheetId="2"/>
      <sheetData sheetId="3">
        <row r="3">
          <cell r="C3" t="str">
            <v>SAUDI PAK COMM. BANK LTD</v>
          </cell>
        </row>
        <row r="4">
          <cell r="C4" t="str">
            <v>FX PROFIT &amp; LOSS SUMMARY</v>
          </cell>
        </row>
        <row r="5">
          <cell r="C5" t="str">
            <v>FOR THE MONTH OF SEPTEMBER `2002</v>
          </cell>
        </row>
        <row r="7">
          <cell r="C7" t="str">
            <v>PARTICULARS</v>
          </cell>
          <cell r="D7" t="str">
            <v>AMOUNT</v>
          </cell>
        </row>
        <row r="8">
          <cell r="C8" t="str">
            <v>FX REVALUATION</v>
          </cell>
          <cell r="D8">
            <v>0</v>
          </cell>
        </row>
        <row r="9">
          <cell r="C9" t="str">
            <v xml:space="preserve">INTEREST  RECEIVED ON PLACEMENTS AGAINST  FE 25 &amp; 13  </v>
          </cell>
          <cell r="D9">
            <v>0</v>
          </cell>
        </row>
        <row r="10">
          <cell r="C10" t="str">
            <v xml:space="preserve">INTEREST  RECEIVED  AG  FE  45     (BHUMIPUTA) </v>
          </cell>
          <cell r="D10">
            <v>0</v>
          </cell>
        </row>
        <row r="11">
          <cell r="C11" t="str">
            <v>INTEREST RECEIVED  FROM FOREIGN BANKS</v>
          </cell>
          <cell r="D11">
            <v>0</v>
          </cell>
        </row>
        <row r="12">
          <cell r="C12" t="str">
            <v>OTHER REBATES &amp; LC COMMISION</v>
          </cell>
          <cell r="D12">
            <v>0</v>
          </cell>
        </row>
        <row r="13">
          <cell r="C13" t="str">
            <v>TOTAL  RECEIVED</v>
          </cell>
          <cell r="D13">
            <v>0</v>
          </cell>
        </row>
        <row r="15">
          <cell r="C15" t="str">
            <v>INTEREST  PAID TO BRANCHES     (T.O. ACCOUNT)</v>
          </cell>
          <cell r="D15">
            <v>0</v>
          </cell>
        </row>
        <row r="16">
          <cell r="C16" t="str">
            <v>FESS PAID TO SBP AG. 45 (BHUMIPUTRA)</v>
          </cell>
          <cell r="D16">
            <v>0</v>
          </cell>
        </row>
        <row r="17">
          <cell r="C17" t="str">
            <v>INTEREST  PAID TO BHUMIPUTRA (AG 45)</v>
          </cell>
          <cell r="D17">
            <v>0</v>
          </cell>
        </row>
        <row r="18">
          <cell r="C18" t="str">
            <v>INTEREST PAID ON NOSTRO  BALANCES</v>
          </cell>
          <cell r="D18">
            <v>0</v>
          </cell>
        </row>
        <row r="19">
          <cell r="C19" t="str">
            <v>TOTAL PAID</v>
          </cell>
          <cell r="D19">
            <v>0</v>
          </cell>
        </row>
        <row r="21">
          <cell r="C21" t="str">
            <v>NET FOREIGN EXCHANGE PROFIT</v>
          </cell>
          <cell r="D21">
            <v>0</v>
          </cell>
        </row>
        <row r="25">
          <cell r="C25" t="str">
            <v xml:space="preserve">MONEY MARKET PROFIT &amp; LOSS SUMMARY </v>
          </cell>
        </row>
        <row r="26">
          <cell r="C26" t="str">
            <v>FOR THE MONTH OF SEPTEMBER `2002</v>
          </cell>
        </row>
        <row r="28">
          <cell r="C28" t="str">
            <v>INTEREST RECEIVED ON HOLDINGS</v>
          </cell>
          <cell r="D28" t="str">
            <v>AMOUNT</v>
          </cell>
        </row>
        <row r="29">
          <cell r="C29" t="str">
            <v>FIB HOLDINGS</v>
          </cell>
          <cell r="D29">
            <v>8580438</v>
          </cell>
        </row>
        <row r="30">
          <cell r="C30" t="str">
            <v>PIB HOLDINGS</v>
          </cell>
          <cell r="D30">
            <v>12538974</v>
          </cell>
        </row>
        <row r="31">
          <cell r="C31" t="str">
            <v>T-BILLS HOLDING</v>
          </cell>
          <cell r="D31">
            <v>0</v>
          </cell>
        </row>
        <row r="32">
          <cell r="C32" t="str">
            <v>TFC HOLDINGS</v>
          </cell>
          <cell r="D32">
            <v>0</v>
          </cell>
        </row>
        <row r="33">
          <cell r="C33" t="str">
            <v>COUPON RECEIVED ON HOLDINGS DURING THE MONTH</v>
          </cell>
          <cell r="D33">
            <v>0</v>
          </cell>
        </row>
        <row r="34">
          <cell r="C34" t="str">
            <v>UNDER WRITING COMMISION</v>
          </cell>
          <cell r="D34">
            <v>0</v>
          </cell>
        </row>
        <row r="35">
          <cell r="C35" t="str">
            <v>DISCOUNT ON Securities Holdings</v>
          </cell>
          <cell r="D35">
            <v>0</v>
          </cell>
        </row>
        <row r="36">
          <cell r="C36" t="str">
            <v>TOTAL</v>
          </cell>
          <cell r="D36">
            <v>21119412</v>
          </cell>
        </row>
        <row r="38">
          <cell r="C38" t="str">
            <v xml:space="preserve">INTEREST RECEIVED ON LENDINGS </v>
          </cell>
        </row>
        <row r="39">
          <cell r="C39" t="str">
            <v>INTER BANK LENDING AGST. FIB`S   (R/REPO)</v>
          </cell>
          <cell r="D39">
            <v>0</v>
          </cell>
        </row>
        <row r="40">
          <cell r="C40" t="str">
            <v>INTER BANK LENDING AGST. PIB`S   (R/REPO)</v>
          </cell>
          <cell r="D40">
            <v>40260</v>
          </cell>
        </row>
        <row r="41">
          <cell r="C41" t="str">
            <v>INTER BANK LENDING AGST. TB`S    (R/REPO)</v>
          </cell>
          <cell r="D41">
            <v>0</v>
          </cell>
        </row>
        <row r="42">
          <cell r="C42" t="str">
            <v>INTER BANK LENDING AGST. TFC     (R/REPO)</v>
          </cell>
          <cell r="D42">
            <v>0</v>
          </cell>
        </row>
        <row r="43">
          <cell r="C43" t="str">
            <v>INTER BANK LENDING AGST. NIT     (R/REPO)</v>
          </cell>
          <cell r="D43">
            <v>0</v>
          </cell>
        </row>
        <row r="44">
          <cell r="C44" t="str">
            <v>INTER BANK LENDING AGST. SHARES (R/REPO)</v>
          </cell>
          <cell r="D44">
            <v>0</v>
          </cell>
        </row>
        <row r="45">
          <cell r="C45" t="str">
            <v>INTEREST ON  R/R  GOVT. SECURITIES.  ( DUIRNG THE MONTH)</v>
          </cell>
          <cell r="D45">
            <v>0</v>
          </cell>
        </row>
        <row r="46">
          <cell r="C46" t="str">
            <v>COI LENDINGS</v>
          </cell>
          <cell r="D46">
            <v>0</v>
          </cell>
        </row>
        <row r="47">
          <cell r="C47" t="str">
            <v>CALL MONEY PLACEMENTS</v>
          </cell>
          <cell r="D47">
            <v>0</v>
          </cell>
        </row>
        <row r="48">
          <cell r="C48" t="str">
            <v>DIVIDEND ON SHARES</v>
          </cell>
          <cell r="D48">
            <v>0</v>
          </cell>
        </row>
        <row r="49">
          <cell r="C49" t="str">
            <v>CAPITAL GAIN ON GOVT. SECURITIES</v>
          </cell>
          <cell r="D49">
            <v>0</v>
          </cell>
        </row>
        <row r="50">
          <cell r="C50" t="str">
            <v>CAPITLA GAIN ON SHARES</v>
          </cell>
          <cell r="D50">
            <v>0</v>
          </cell>
        </row>
        <row r="51">
          <cell r="C51" t="str">
            <v>TOTAL</v>
          </cell>
          <cell r="D51">
            <v>40260</v>
          </cell>
        </row>
        <row r="53">
          <cell r="C53" t="str">
            <v>NET INTEREST RECEIVED AGAINST SECURITIES</v>
          </cell>
          <cell r="D53">
            <v>21159672</v>
          </cell>
        </row>
        <row r="55">
          <cell r="C55" t="str">
            <v>LESS:  INTEREST PAID ON BORROWINGS</v>
          </cell>
        </row>
        <row r="56">
          <cell r="C56" t="str">
            <v>INTEREST PAYABLE AGST. FIB (REPO)</v>
          </cell>
          <cell r="D56">
            <v>0</v>
          </cell>
        </row>
        <row r="57">
          <cell r="C57" t="str">
            <v>INTEREST PAYABLE AGST. PIB (REPO)</v>
          </cell>
          <cell r="D57">
            <v>982174</v>
          </cell>
        </row>
        <row r="58">
          <cell r="C58" t="str">
            <v>INTEREST PAYABLE AGST. TB (REPO)</v>
          </cell>
          <cell r="D58">
            <v>0</v>
          </cell>
        </row>
        <row r="59">
          <cell r="C59" t="str">
            <v>INTEREST PAYABLE AGST. (TFC,NIT,SHARES)   (REPO)</v>
          </cell>
          <cell r="D59">
            <v>0</v>
          </cell>
        </row>
        <row r="60">
          <cell r="C60" t="str">
            <v>INTEREST ON  REPO GOVT. SECURITIES.  ( DUIRNG THE MONTH)</v>
          </cell>
          <cell r="D60">
            <v>0</v>
          </cell>
        </row>
        <row r="61">
          <cell r="C61" t="str">
            <v xml:space="preserve">INTEREST ON CALL MONEY BORROWING </v>
          </cell>
          <cell r="D61">
            <v>0</v>
          </cell>
        </row>
        <row r="62">
          <cell r="C62" t="str">
            <v>AMORTIZATION ON FIB/PIB/TFC</v>
          </cell>
          <cell r="D62">
            <v>0</v>
          </cell>
        </row>
        <row r="63">
          <cell r="C63" t="str">
            <v>AMORTIZATION OF USD 10MIO SWAP</v>
          </cell>
          <cell r="D63">
            <v>0</v>
          </cell>
        </row>
        <row r="64">
          <cell r="C64" t="str">
            <v>TOTAL INTEREST PAID</v>
          </cell>
          <cell r="D64">
            <v>982174</v>
          </cell>
        </row>
        <row r="66">
          <cell r="C66" t="str">
            <v xml:space="preserve">INTER-BRANCH INTEREST EXSPENSES </v>
          </cell>
          <cell r="D66">
            <v>0</v>
          </cell>
        </row>
        <row r="68">
          <cell r="C68" t="str">
            <v>NET INTEREST PAID ON SECURITIES  &amp; INTER BRANCH A/C</v>
          </cell>
          <cell r="D68">
            <v>982174</v>
          </cell>
        </row>
        <row r="70">
          <cell r="C70" t="str">
            <v>NET PROFIT/(LOSS) ON MONEY MARKET &amp; EQUITY</v>
          </cell>
          <cell r="D70">
            <v>20177498</v>
          </cell>
        </row>
        <row r="73">
          <cell r="C73" t="str">
            <v>PROFIT &amp; LOSS SUMMARY OF TREASURY</v>
          </cell>
        </row>
        <row r="74">
          <cell r="C74" t="str">
            <v>FOR THE MONTH OF SEPTEMBER `2002</v>
          </cell>
        </row>
        <row r="76">
          <cell r="C76" t="str">
            <v>MONEY MARKET INTEREST RECEIVED</v>
          </cell>
          <cell r="D76">
            <v>21159672</v>
          </cell>
        </row>
        <row r="77">
          <cell r="C77" t="str">
            <v>MONEY MARKET INTEREST PAID</v>
          </cell>
          <cell r="D77">
            <v>982174</v>
          </cell>
        </row>
        <row r="78">
          <cell r="C78" t="str">
            <v>NET PROFIT/(LOSS) OF MONEY MARKET</v>
          </cell>
          <cell r="D78">
            <v>20177498</v>
          </cell>
        </row>
        <row r="80">
          <cell r="C80" t="str">
            <v>NET PROFIT/(LOSS) OF FOREIGN EXCHANGE</v>
          </cell>
          <cell r="D80">
            <v>0</v>
          </cell>
        </row>
        <row r="82">
          <cell r="C82" t="str">
            <v>OTHER MISC. INCOME</v>
          </cell>
          <cell r="D82">
            <v>0</v>
          </cell>
        </row>
        <row r="84">
          <cell r="C84" t="str">
            <v>OTHER EXPENDITURES</v>
          </cell>
          <cell r="D84">
            <v>0</v>
          </cell>
        </row>
        <row r="86">
          <cell r="C86" t="str">
            <v>NET PROFIT/(LOSS)</v>
          </cell>
          <cell r="D86">
            <v>20177498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7-38"/>
      <sheetName val="BS"/>
      <sheetName val="TRAN"/>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Parameters"/>
      <sheetName val="Schedule "/>
      <sheetName val="Depreciation working-09"/>
      <sheetName val="dep on wdv"/>
      <sheetName val="disposal of assets"/>
      <sheetName val="Plant_and_machinery"/>
      <sheetName val="Iron_Curtain_Method"/>
      <sheetName val="Sheet3"/>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WORKERS"/>
      <sheetName val="TBPRICE"/>
    </sheetNames>
    <sheetDataSet>
      <sheetData sheetId="0" refreshError="1"/>
      <sheetData sheetId="1" refreshError="1"/>
      <sheetData sheetId="2">
        <row r="8">
          <cell r="E8" t="str">
            <v>Practice US C Corporation</v>
          </cell>
        </row>
        <row r="27">
          <cell r="F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11"/>
      <sheetName val="Sheet2"/>
      <sheetName val="Note 11.3(revaluation)"/>
      <sheetName val="Note 11.3"/>
      <sheetName val="Note 11.6 "/>
      <sheetName val="Note 11.4"/>
      <sheetName val="Entry 2b passed"/>
      <sheetName val="Exch. rates"/>
      <sheetName val="Note 11.1"/>
      <sheetName val="Sheet1"/>
      <sheetName val="CWIP"/>
      <sheetName val="AL-DEC-06-DOM"/>
      <sheetName val="IE-DEC-06-DOM"/>
      <sheetName val="LEASHOLD IMPR"/>
      <sheetName val="Domestic Movement(GAD)"/>
      <sheetName val="Dom-Disposal((GAD)"/>
      <sheetName val="Fixed Assets Mov.Jan-Dec 06"/>
      <sheetName val="Holding.Bank (6A)"/>
      <sheetName val="misys adjust"/>
      <sheetName val="Note 11.2"/>
      <sheetName val="working intangible assets "/>
      <sheetName val="adjustments"/>
      <sheetName val="Property Movement"/>
      <sheetName val="consolidation Group"/>
      <sheetName val="Con.Bank(6B)"/>
      <sheetName val="O.S consolidation Holding"/>
      <sheetName val="New format mat.(group)"/>
      <sheetName val="New format mat.(Hol)"/>
      <sheetName val="Belgium"/>
      <sheetName val="Rotterdam"/>
      <sheetName val="Turkey"/>
      <sheetName val="France"/>
      <sheetName val=" Bahrain $"/>
      <sheetName val="Oman"/>
      <sheetName val="Male Mrf"/>
      <sheetName val="Male USD"/>
      <sheetName val="KEPZ"/>
      <sheetName val="Kenya"/>
      <sheetName val="Mauritius"/>
      <sheetName val="Seychelles"/>
      <sheetName val="Kabul"/>
      <sheetName val="Hong Kong"/>
      <sheetName val="UAE"/>
      <sheetName val="Bahrain FCB"/>
      <sheetName val="Bangladesh"/>
      <sheetName val="Singapore"/>
      <sheetName val="Srilanka"/>
      <sheetName val="Australia"/>
      <sheetName val="USA"/>
      <sheetName val="HAIB"/>
      <sheetName val="Lebanon"/>
      <sheetName val="Fiji"/>
      <sheetName val="Sudan"/>
      <sheetName val="GEO SEG (FIXED ASSETS)"/>
      <sheetName val="countrywise breakup"/>
      <sheetName val="currwise maturity HOL"/>
      <sheetName val="Info for Regulatory"/>
      <sheetName val="note 11.6"/>
      <sheetName val="note 11.3(revaluation) (2)"/>
      <sheetName val="Maturity of fixed assets group"/>
      <sheetName val="Maturity of fixed assets Hol"/>
      <sheetName val="Mat. of fixed assets-Holding"/>
      <sheetName val="Maturity of deferred tax"/>
      <sheetName val="o-c, o-ad, WDV with cl.rate "/>
      <sheetName val="WDV with cl.rate"/>
      <sheetName val="countrytwise cl cost&amp;ad"/>
      <sheetName val="Dep on prop"/>
      <sheetName val="Kabu"/>
      <sheetName val="Kab"/>
      <sheetName val="Ka"/>
      <sheetName val="K"/>
      <sheetName val=""/>
      <sheetName val="HAI"/>
      <sheetName val="1-bwb(cb)"/>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D2" t="str">
            <v>B A N</v>
          </cell>
          <cell r="E2" t="str">
            <v>K    L I M I T E D</v>
          </cell>
          <cell r="F2" t="str">
            <v>DATE:- 04/01/2007</v>
          </cell>
        </row>
        <row r="3">
          <cell r="D3" t="str">
            <v>E LEDG</v>
          </cell>
          <cell r="E3" t="str">
            <v>ER AS ON  30-12-2006</v>
          </cell>
        </row>
        <row r="4">
          <cell r="F4" t="str">
            <v>&lt;   DOMESTIC    &gt;</v>
          </cell>
        </row>
        <row r="5">
          <cell r="D5" t="str">
            <v>------</v>
          </cell>
          <cell r="E5" t="str">
            <v>----------------------------------</v>
          </cell>
          <cell r="F5" t="str">
            <v>---------------------------</v>
          </cell>
        </row>
        <row r="6">
          <cell r="D6" t="str">
            <v>Code</v>
          </cell>
          <cell r="E6" t="str">
            <v>|Narration</v>
          </cell>
          <cell r="F6" t="str">
            <v>|       Amount       |</v>
          </cell>
        </row>
        <row r="7">
          <cell r="D7" t="str">
            <v>------</v>
          </cell>
          <cell r="E7" t="str">
            <v>----------------------------------</v>
          </cell>
          <cell r="F7" t="str">
            <v>---------------------------</v>
          </cell>
        </row>
        <row r="9">
          <cell r="E9" t="str">
            <v>E X P E N D I T U R E</v>
          </cell>
        </row>
        <row r="10">
          <cell r="E10" t="str">
            <v>=====================</v>
          </cell>
        </row>
        <row r="11">
          <cell r="D11">
            <v>917530</v>
          </cell>
          <cell r="E11" t="str">
            <v>PLS SAVING BANK (SB)</v>
          </cell>
          <cell r="F11">
            <v>134066.29999999999</v>
          </cell>
        </row>
        <row r="12">
          <cell r="D12">
            <v>917521</v>
          </cell>
          <cell r="E12" t="str">
            <v>PLS SPECIAL SAVING BANK (SSB)</v>
          </cell>
          <cell r="F12">
            <v>2400</v>
          </cell>
        </row>
        <row r="13">
          <cell r="D13">
            <v>917522</v>
          </cell>
          <cell r="E13" t="str">
            <v>PLS SNTD 7 DAYS</v>
          </cell>
          <cell r="F13">
            <v>579</v>
          </cell>
        </row>
        <row r="14">
          <cell r="D14">
            <v>917512</v>
          </cell>
          <cell r="E14" t="str">
            <v>PLS TDR 3M F 25M TO L/T 50M</v>
          </cell>
          <cell r="F14">
            <v>3714</v>
          </cell>
        </row>
        <row r="15">
          <cell r="D15">
            <v>917135</v>
          </cell>
          <cell r="E15" t="str">
            <v>PLS TDR 3M F 500M TO L/T 1000M</v>
          </cell>
          <cell r="F15">
            <v>371</v>
          </cell>
        </row>
        <row r="16">
          <cell r="D16">
            <v>917136</v>
          </cell>
          <cell r="E16" t="str">
            <v>PLS TDR 3M F 1000(M) &amp;  ABOVE</v>
          </cell>
          <cell r="F16">
            <v>0</v>
          </cell>
        </row>
        <row r="17">
          <cell r="D17">
            <v>200051</v>
          </cell>
          <cell r="E17" t="str">
            <v>TOTAL PLS TDR 3 MONTHS</v>
          </cell>
          <cell r="F17">
            <v>4085</v>
          </cell>
        </row>
        <row r="18">
          <cell r="D18">
            <v>200001</v>
          </cell>
          <cell r="E18" t="str">
            <v>TOT DEP FROM SCHEDULED BANKS</v>
          </cell>
          <cell r="F18">
            <v>141130.29999999999</v>
          </cell>
        </row>
        <row r="19">
          <cell r="D19">
            <v>917531</v>
          </cell>
          <cell r="E19" t="str">
            <v>PLS SAVING BANK (SB)</v>
          </cell>
          <cell r="F19">
            <v>31268</v>
          </cell>
        </row>
        <row r="20">
          <cell r="D20">
            <v>917533</v>
          </cell>
          <cell r="E20" t="str">
            <v>PLS SNTD 7 DAYS</v>
          </cell>
          <cell r="F20">
            <v>24613</v>
          </cell>
        </row>
        <row r="21">
          <cell r="D21">
            <v>200053</v>
          </cell>
          <cell r="E21" t="str">
            <v>TOT DEP FROM NBFIs &amp; HBFC</v>
          </cell>
          <cell r="F21">
            <v>55881</v>
          </cell>
        </row>
        <row r="22">
          <cell r="D22">
            <v>917561</v>
          </cell>
          <cell r="E22" t="str">
            <v>PLS SAVING BANK (SB)</v>
          </cell>
          <cell r="F22">
            <v>4325</v>
          </cell>
        </row>
        <row r="23">
          <cell r="D23">
            <v>917563</v>
          </cell>
          <cell r="E23" t="str">
            <v>PLS SNTD 7 DAYS</v>
          </cell>
          <cell r="F23">
            <v>0</v>
          </cell>
        </row>
        <row r="24">
          <cell r="D24">
            <v>917587</v>
          </cell>
          <cell r="E24" t="str">
            <v>PLS TDR 3M F 1000(M) &amp;  ABOVE</v>
          </cell>
          <cell r="F24">
            <v>45833.25</v>
          </cell>
        </row>
        <row r="25">
          <cell r="D25">
            <v>200056</v>
          </cell>
          <cell r="E25" t="str">
            <v>TOTAL PLS TDR 3 MONTHS</v>
          </cell>
          <cell r="F25">
            <v>45833.25</v>
          </cell>
        </row>
        <row r="26">
          <cell r="D26">
            <v>200055</v>
          </cell>
          <cell r="E26" t="str">
            <v>TOT DEP FROM OTHER NBFIs</v>
          </cell>
          <cell r="F26">
            <v>50158.25</v>
          </cell>
        </row>
        <row r="27">
          <cell r="D27">
            <v>200052</v>
          </cell>
          <cell r="E27" t="str">
            <v>Total Dep.from Bank/NBFIs</v>
          </cell>
          <cell r="F27">
            <v>247169.55</v>
          </cell>
        </row>
        <row r="28">
          <cell r="D28">
            <v>917106</v>
          </cell>
          <cell r="E28" t="str">
            <v>PLS STAFF PROVIDENT FUND</v>
          </cell>
          <cell r="F28">
            <v>-427.15</v>
          </cell>
        </row>
        <row r="29">
          <cell r="D29">
            <v>200007</v>
          </cell>
          <cell r="E29" t="str">
            <v>TOTAL PLS OTHER SUNDRY DEP</v>
          </cell>
          <cell r="F29">
            <v>-427.15</v>
          </cell>
        </row>
        <row r="30">
          <cell r="D30">
            <v>200008</v>
          </cell>
          <cell r="E30" t="str">
            <v>TOTAL PLS SUNDRY DEPOSIT</v>
          </cell>
          <cell r="F30">
            <v>-427.15</v>
          </cell>
        </row>
        <row r="31">
          <cell r="D31">
            <v>200002</v>
          </cell>
          <cell r="E31" t="str">
            <v>TOT CD DEP INCL SY,CALL,SP/EXP</v>
          </cell>
          <cell r="F31">
            <v>-427.15</v>
          </cell>
        </row>
        <row r="32">
          <cell r="D32">
            <v>917101</v>
          </cell>
          <cell r="E32" t="str">
            <v>PLS Saving Deposits</v>
          </cell>
          <cell r="F32">
            <v>1384434766.1900001</v>
          </cell>
        </row>
        <row r="33">
          <cell r="D33">
            <v>200003</v>
          </cell>
          <cell r="E33" t="str">
            <v>TOTAL PLS SAVING DEPOSIT</v>
          </cell>
          <cell r="F33">
            <v>1384434766.1900001</v>
          </cell>
        </row>
        <row r="34">
          <cell r="D34">
            <v>917107</v>
          </cell>
          <cell r="E34" t="str">
            <v>PLS Overdue TDR</v>
          </cell>
          <cell r="F34">
            <v>18440794.300000001</v>
          </cell>
        </row>
        <row r="35">
          <cell r="D35">
            <v>917145</v>
          </cell>
          <cell r="E35" t="str">
            <v>PLS Overdue Khas TDRs</v>
          </cell>
          <cell r="F35">
            <v>444389.18</v>
          </cell>
        </row>
        <row r="36">
          <cell r="D36">
            <v>917146</v>
          </cell>
          <cell r="E36" t="str">
            <v>PLS Overdue GIS</v>
          </cell>
          <cell r="F36">
            <v>0</v>
          </cell>
        </row>
        <row r="37">
          <cell r="D37">
            <v>917147</v>
          </cell>
          <cell r="E37" t="str">
            <v>PLS Overdue MIS 5 yrs</v>
          </cell>
          <cell r="F37">
            <v>7988</v>
          </cell>
        </row>
        <row r="38">
          <cell r="D38">
            <v>917148</v>
          </cell>
          <cell r="E38" t="str">
            <v>PLS Overdue MIS 3 Yrs</v>
          </cell>
          <cell r="F38">
            <v>46592.15</v>
          </cell>
        </row>
        <row r="39">
          <cell r="D39">
            <v>917176</v>
          </cell>
          <cell r="E39" t="str">
            <v>PLS OVERDUE MPDC</v>
          </cell>
          <cell r="F39">
            <v>5192</v>
          </cell>
        </row>
        <row r="40">
          <cell r="D40">
            <v>200004</v>
          </cell>
          <cell r="E40" t="str">
            <v>Total Overdue Deposits</v>
          </cell>
          <cell r="F40">
            <v>18944955.629999999</v>
          </cell>
        </row>
        <row r="41">
          <cell r="D41">
            <v>200005</v>
          </cell>
          <cell r="E41" t="str">
            <v>Total Saving &amp; Overdue Dep.</v>
          </cell>
          <cell r="F41">
            <v>1403379721.8199999</v>
          </cell>
        </row>
        <row r="42">
          <cell r="D42">
            <v>917113</v>
          </cell>
          <cell r="E42" t="str">
            <v>a.PLS Sp.Sav.Dep.Scheme</v>
          </cell>
          <cell r="F42">
            <v>1173129230.2</v>
          </cell>
        </row>
        <row r="43">
          <cell r="D43">
            <v>917230</v>
          </cell>
          <cell r="E43" t="str">
            <v>DLY MUNAFA PLUS DEP.AC (DMPDA)</v>
          </cell>
          <cell r="F43">
            <v>1026589</v>
          </cell>
        </row>
        <row r="44">
          <cell r="D44">
            <v>917114</v>
          </cell>
          <cell r="E44" t="str">
            <v>b.PLS Conv.Rup.Sav.Dep.</v>
          </cell>
          <cell r="F44">
            <v>0</v>
          </cell>
        </row>
        <row r="45">
          <cell r="D45">
            <v>200006</v>
          </cell>
          <cell r="E45" t="str">
            <v>Total Sp.Sav.Dep.&amp; Other</v>
          </cell>
          <cell r="F45">
            <v>1174155819.2</v>
          </cell>
        </row>
        <row r="46">
          <cell r="D46">
            <v>915111</v>
          </cell>
          <cell r="E46" t="str">
            <v>b.D.G.C.-IB</v>
          </cell>
          <cell r="F46">
            <v>3220</v>
          </cell>
        </row>
        <row r="47">
          <cell r="D47">
            <v>917116</v>
          </cell>
          <cell r="E47" t="str">
            <v>d.PLS CPDC</v>
          </cell>
          <cell r="F47">
            <v>3596.64</v>
          </cell>
        </row>
        <row r="48">
          <cell r="D48">
            <v>200009</v>
          </cell>
          <cell r="E48" t="str">
            <v>Total Closed Scheme Dep.</v>
          </cell>
          <cell r="F48">
            <v>6816.64</v>
          </cell>
        </row>
        <row r="49">
          <cell r="D49">
            <v>917102</v>
          </cell>
          <cell r="E49" t="str">
            <v>PLS TDR - 1 MONTH BELOW 100(M)</v>
          </cell>
          <cell r="F49">
            <v>770683128.92999995</v>
          </cell>
        </row>
        <row r="50">
          <cell r="D50">
            <v>917108</v>
          </cell>
          <cell r="E50" t="str">
            <v>PLS TDR - 2 MONTH BELOW 100(M)</v>
          </cell>
          <cell r="F50">
            <v>910</v>
          </cell>
        </row>
        <row r="51">
          <cell r="D51">
            <v>917109</v>
          </cell>
          <cell r="E51" t="str">
            <v>PLS TDR - 3 MONTH BELOW 100(M)</v>
          </cell>
          <cell r="F51">
            <v>151304.20000000001</v>
          </cell>
        </row>
        <row r="52">
          <cell r="D52">
            <v>917117</v>
          </cell>
          <cell r="E52" t="str">
            <v>PLS TDR - 6 MONTH BELOW 100(M)</v>
          </cell>
          <cell r="F52">
            <v>31196.15</v>
          </cell>
        </row>
        <row r="53">
          <cell r="D53">
            <v>917160</v>
          </cell>
          <cell r="E53" t="str">
            <v>PLS TDR -2 MONTH 100(M)&amp; above</v>
          </cell>
          <cell r="F53">
            <v>-1804.93</v>
          </cell>
        </row>
        <row r="54">
          <cell r="D54">
            <v>917161</v>
          </cell>
          <cell r="E54" t="str">
            <v>PLS TDR -3 MONTH 100(M)&amp; above</v>
          </cell>
          <cell r="F54">
            <v>0</v>
          </cell>
        </row>
        <row r="55">
          <cell r="D55">
            <v>917162</v>
          </cell>
          <cell r="E55" t="str">
            <v>PLS TDR -6 MONTH 100(M)&amp; above</v>
          </cell>
          <cell r="F55">
            <v>-201.41</v>
          </cell>
        </row>
        <row r="56">
          <cell r="D56">
            <v>200010</v>
          </cell>
          <cell r="E56" t="str">
            <v>Total Term Deposits</v>
          </cell>
          <cell r="F56">
            <v>770864532.94000006</v>
          </cell>
        </row>
        <row r="57">
          <cell r="D57">
            <v>917104</v>
          </cell>
          <cell r="E57" t="str">
            <v>a.PLS SNTD 7 - Day's</v>
          </cell>
          <cell r="F57">
            <v>146109.75</v>
          </cell>
        </row>
        <row r="58">
          <cell r="D58">
            <v>917105</v>
          </cell>
          <cell r="E58" t="str">
            <v>b.PLS SNTD 30 - Day's</v>
          </cell>
          <cell r="F58">
            <v>802918.44</v>
          </cell>
        </row>
        <row r="59">
          <cell r="D59">
            <v>200011</v>
          </cell>
          <cell r="E59" t="str">
            <v>Total Other Short Term Dep</v>
          </cell>
          <cell r="F59">
            <v>949028.19</v>
          </cell>
        </row>
        <row r="60">
          <cell r="D60">
            <v>200012</v>
          </cell>
          <cell r="E60" t="str">
            <v>Tot Short Term TDR upto 6M</v>
          </cell>
          <cell r="F60">
            <v>771813561.13</v>
          </cell>
        </row>
        <row r="61">
          <cell r="D61">
            <v>917128</v>
          </cell>
          <cell r="E61" t="str">
            <v>PLS KHAS TDR-1 YEAR -BEL-100(M</v>
          </cell>
          <cell r="F61">
            <v>7473.94</v>
          </cell>
        </row>
        <row r="62">
          <cell r="D62">
            <v>917103</v>
          </cell>
          <cell r="E62" t="str">
            <v>PLS K.TDR 1-1 1/2YRS-BEL-100(M</v>
          </cell>
          <cell r="F62">
            <v>27285374.550000001</v>
          </cell>
        </row>
        <row r="68">
          <cell r="D68" t="str">
            <v>B A N</v>
          </cell>
          <cell r="E68" t="str">
            <v>K    L I M I T E D</v>
          </cell>
          <cell r="F68" t="str">
            <v>DATE:- 04/01/2007</v>
          </cell>
        </row>
        <row r="69">
          <cell r="D69" t="str">
            <v>E LEDG</v>
          </cell>
          <cell r="E69" t="str">
            <v>ER AS ON  30-12-2006</v>
          </cell>
        </row>
        <row r="70">
          <cell r="F70" t="str">
            <v>&lt;   DOMESTIC    &gt;</v>
          </cell>
        </row>
        <row r="71">
          <cell r="D71" t="str">
            <v>------</v>
          </cell>
          <cell r="E71" t="str">
            <v>----------------------------------</v>
          </cell>
          <cell r="F71" t="str">
            <v>---------------------------</v>
          </cell>
        </row>
        <row r="72">
          <cell r="D72" t="str">
            <v>Code</v>
          </cell>
          <cell r="E72" t="str">
            <v>|Narration</v>
          </cell>
          <cell r="F72" t="str">
            <v>|       Amount       |</v>
          </cell>
        </row>
        <row r="73">
          <cell r="D73" t="str">
            <v>------</v>
          </cell>
          <cell r="E73" t="str">
            <v>----------------------------------</v>
          </cell>
          <cell r="F73" t="str">
            <v>---------------------------</v>
          </cell>
        </row>
        <row r="75">
          <cell r="E75" t="str">
            <v>E X P E N D I T U R E</v>
          </cell>
        </row>
        <row r="76">
          <cell r="E76" t="str">
            <v>=====================</v>
          </cell>
        </row>
        <row r="77">
          <cell r="D77">
            <v>917137</v>
          </cell>
          <cell r="E77" t="str">
            <v>PLS K.TDR 2-2 1/2YRS-BEL-100(M</v>
          </cell>
          <cell r="F77">
            <v>38913.919999999998</v>
          </cell>
        </row>
        <row r="78">
          <cell r="D78">
            <v>917138</v>
          </cell>
          <cell r="E78" t="str">
            <v>PLS K.TDR 3-3 1/2YRS-BEL-100(M</v>
          </cell>
          <cell r="F78">
            <v>-36702.49</v>
          </cell>
        </row>
        <row r="79">
          <cell r="D79">
            <v>917139</v>
          </cell>
          <cell r="E79" t="str">
            <v>PLS K.TDR 4-4 1/2YRS-BEL-100(M</v>
          </cell>
          <cell r="F79">
            <v>49881</v>
          </cell>
        </row>
        <row r="80">
          <cell r="D80">
            <v>917140</v>
          </cell>
          <cell r="E80" t="str">
            <v>PLS K.TDR FOR 5 YRS- BEL-100(M</v>
          </cell>
          <cell r="F80">
            <v>-1383901.65</v>
          </cell>
        </row>
        <row r="81">
          <cell r="D81">
            <v>917129</v>
          </cell>
          <cell r="E81" t="str">
            <v>PLS K.TDR ABVE 5 YRS BEL-100(M</v>
          </cell>
          <cell r="F81">
            <v>-114441.82</v>
          </cell>
        </row>
        <row r="82">
          <cell r="D82">
            <v>917169</v>
          </cell>
          <cell r="E82" t="str">
            <v>PLS K.TDR-1 YEAR 100(M)&amp; above</v>
          </cell>
          <cell r="F82">
            <v>0</v>
          </cell>
        </row>
        <row r="83">
          <cell r="D83">
            <v>917195</v>
          </cell>
          <cell r="E83" t="str">
            <v>PLS K.TDR 2-2 1/2YR-100(M)&amp;abv</v>
          </cell>
          <cell r="F83">
            <v>961</v>
          </cell>
        </row>
        <row r="84">
          <cell r="D84">
            <v>917178</v>
          </cell>
          <cell r="E84" t="str">
            <v>PLS K.TDR 3-3 1/2YR-100(M)&amp;abv</v>
          </cell>
          <cell r="F84">
            <v>0</v>
          </cell>
        </row>
        <row r="85">
          <cell r="D85">
            <v>917179</v>
          </cell>
          <cell r="E85" t="str">
            <v>PLS K.TDR 4-4 1/2YR-100(M)&amp;abv</v>
          </cell>
          <cell r="F85">
            <v>-2407</v>
          </cell>
        </row>
        <row r="86">
          <cell r="D86">
            <v>917180</v>
          </cell>
          <cell r="E86" t="str">
            <v>PLS K.TDR FOR 5 YRS-100(M)&amp;abv</v>
          </cell>
          <cell r="F86">
            <v>-15873.07</v>
          </cell>
        </row>
        <row r="87">
          <cell r="D87">
            <v>917177</v>
          </cell>
          <cell r="E87" t="str">
            <v>PLS K.TDR ABVE-5 YR-100(M)&amp;abv</v>
          </cell>
          <cell r="F87">
            <v>13668</v>
          </cell>
        </row>
        <row r="88">
          <cell r="D88">
            <v>200013</v>
          </cell>
          <cell r="E88" t="str">
            <v>TOTAL PLS KHAS TDR</v>
          </cell>
          <cell r="F88">
            <v>25842946.379999999</v>
          </cell>
        </row>
        <row r="89">
          <cell r="D89">
            <v>917126</v>
          </cell>
          <cell r="E89" t="str">
            <v>PLS TDR-1TO 1 1/2YRS-BEL-100(M</v>
          </cell>
          <cell r="F89">
            <v>9820.43</v>
          </cell>
        </row>
        <row r="90">
          <cell r="D90">
            <v>917141</v>
          </cell>
          <cell r="E90" t="str">
            <v>PLS TDR-2TO 2 1/2YRS-BEL-100(M</v>
          </cell>
          <cell r="F90">
            <v>-1097.5999999999999</v>
          </cell>
        </row>
        <row r="91">
          <cell r="D91">
            <v>917142</v>
          </cell>
          <cell r="E91" t="str">
            <v>PLS TDR-3TO 3 1/2YRS-BEL-100(M</v>
          </cell>
          <cell r="F91">
            <v>55172.41</v>
          </cell>
        </row>
        <row r="92">
          <cell r="D92">
            <v>917143</v>
          </cell>
          <cell r="E92" t="str">
            <v>PLS TDR-4TO 4 1/2YRS-BEL-100(M</v>
          </cell>
          <cell r="F92">
            <v>-17482.04</v>
          </cell>
        </row>
        <row r="93">
          <cell r="D93">
            <v>917144</v>
          </cell>
          <cell r="E93" t="str">
            <v>PLS TDR FOR 5 YEARS -BEL-100(M</v>
          </cell>
          <cell r="F93">
            <v>-1686021.31</v>
          </cell>
        </row>
        <row r="94">
          <cell r="D94">
            <v>917130</v>
          </cell>
          <cell r="E94" t="str">
            <v>PLS TDR ABVE 5 YEARS BEL-100(M</v>
          </cell>
          <cell r="F94">
            <v>174906.5</v>
          </cell>
        </row>
        <row r="95">
          <cell r="D95">
            <v>917163</v>
          </cell>
          <cell r="E95" t="str">
            <v>PLS TDR-1TO 1 1/2YR-100(M)&amp;abv</v>
          </cell>
          <cell r="F95">
            <v>0</v>
          </cell>
        </row>
        <row r="96">
          <cell r="D96">
            <v>917164</v>
          </cell>
          <cell r="E96" t="str">
            <v>PLS TDR-2TO 2 1/2YR-100(M)&amp;abv</v>
          </cell>
          <cell r="F96">
            <v>0</v>
          </cell>
        </row>
        <row r="97">
          <cell r="D97">
            <v>917165</v>
          </cell>
          <cell r="E97" t="str">
            <v>PLS TDR-3TO 3 1/2YR-100(M)&amp;abv</v>
          </cell>
          <cell r="F97">
            <v>26782</v>
          </cell>
        </row>
        <row r="98">
          <cell r="D98">
            <v>917166</v>
          </cell>
          <cell r="E98" t="str">
            <v>PLS TDR-4TO 4 1/2YR-100(M)&amp;abv</v>
          </cell>
          <cell r="F98">
            <v>0</v>
          </cell>
        </row>
        <row r="99">
          <cell r="D99">
            <v>917167</v>
          </cell>
          <cell r="E99" t="str">
            <v>PLS TDR FOR 5 YEARS-100(M)&amp;abv</v>
          </cell>
          <cell r="F99">
            <v>2727</v>
          </cell>
        </row>
        <row r="100">
          <cell r="D100">
            <v>917168</v>
          </cell>
          <cell r="E100" t="str">
            <v>PLS TDR ABVE 5 YEAR-100(M)&amp;abv</v>
          </cell>
          <cell r="F100">
            <v>-800</v>
          </cell>
        </row>
        <row r="101">
          <cell r="D101">
            <v>200014</v>
          </cell>
          <cell r="E101" t="str">
            <v>Total PLS Term Dep.Bey.6M</v>
          </cell>
          <cell r="F101">
            <v>-1435992.61</v>
          </cell>
        </row>
        <row r="102">
          <cell r="D102">
            <v>917131</v>
          </cell>
          <cell r="E102" t="str">
            <v>PLS MPDC-FOR-1-YEAR-Blow-100-M</v>
          </cell>
          <cell r="F102">
            <v>1621895536.97</v>
          </cell>
        </row>
        <row r="103">
          <cell r="D103">
            <v>917132</v>
          </cell>
          <cell r="E103" t="str">
            <v>PLS MPDC FOR 1 YEAR(100 M &amp; AB</v>
          </cell>
          <cell r="F103">
            <v>247820.54</v>
          </cell>
        </row>
        <row r="104">
          <cell r="D104">
            <v>917133</v>
          </cell>
          <cell r="E104" t="str">
            <v>PLS MPDC FOR 2 YEAR</v>
          </cell>
          <cell r="F104">
            <v>-477167.63</v>
          </cell>
        </row>
        <row r="105">
          <cell r="D105">
            <v>917156</v>
          </cell>
          <cell r="E105" t="str">
            <v>PLS MPDC FOR 3 YEAR</v>
          </cell>
          <cell r="F105">
            <v>-483058.78</v>
          </cell>
        </row>
        <row r="106">
          <cell r="D106">
            <v>917157</v>
          </cell>
          <cell r="E106" t="str">
            <v>PLS MPDC FOR 4 YEAR</v>
          </cell>
          <cell r="F106">
            <v>79558</v>
          </cell>
        </row>
        <row r="107">
          <cell r="D107">
            <v>917158</v>
          </cell>
          <cell r="E107" t="str">
            <v>PLS MPDC FOR 5 YEAR</v>
          </cell>
          <cell r="F107">
            <v>-235690.16</v>
          </cell>
        </row>
        <row r="108">
          <cell r="D108">
            <v>917111</v>
          </cell>
          <cell r="E108" t="str">
            <v>PLS MPDC FOR 6 YEAR</v>
          </cell>
          <cell r="F108">
            <v>1060022869</v>
          </cell>
        </row>
        <row r="109">
          <cell r="D109">
            <v>917196</v>
          </cell>
          <cell r="E109" t="str">
            <v>PLS MPDC FOR 7 YEAR</v>
          </cell>
          <cell r="F109">
            <v>0</v>
          </cell>
        </row>
        <row r="110">
          <cell r="D110">
            <v>917197</v>
          </cell>
          <cell r="E110" t="str">
            <v>PLS MPDC FOR 8 YEAR</v>
          </cell>
          <cell r="F110">
            <v>2719</v>
          </cell>
        </row>
        <row r="111">
          <cell r="D111">
            <v>917198</v>
          </cell>
          <cell r="E111" t="str">
            <v>PLS MPDC FOR 9 YEAR</v>
          </cell>
          <cell r="F111">
            <v>444616.15</v>
          </cell>
        </row>
        <row r="112">
          <cell r="D112">
            <v>917199</v>
          </cell>
          <cell r="E112" t="str">
            <v>PLS MPDC FOR 10YEAR &amp; above</v>
          </cell>
          <cell r="F112">
            <v>-6084.89</v>
          </cell>
        </row>
        <row r="113">
          <cell r="D113">
            <v>200019</v>
          </cell>
          <cell r="E113" t="str">
            <v>TOT MUNAFA PLUS DEP-CERTIFICTE</v>
          </cell>
          <cell r="F113">
            <v>2681491118.1999998</v>
          </cell>
        </row>
        <row r="114">
          <cell r="D114">
            <v>917232</v>
          </cell>
          <cell r="E114" t="str">
            <v>IPDC-3 M FRM  50M TO L/T  250M</v>
          </cell>
          <cell r="F114">
            <v>49500</v>
          </cell>
        </row>
        <row r="115">
          <cell r="D115">
            <v>917208</v>
          </cell>
          <cell r="E115" t="str">
            <v>IPDC-3 M FRM 250M TO L/T  500M</v>
          </cell>
          <cell r="F115">
            <v>2783210007.9699998</v>
          </cell>
        </row>
        <row r="116">
          <cell r="D116">
            <v>200021</v>
          </cell>
          <cell r="E116" t="str">
            <v>TOT INVESTMENT PLUS DEPOSIT</v>
          </cell>
          <cell r="F116">
            <v>2783259507.9699998</v>
          </cell>
        </row>
        <row r="117">
          <cell r="D117">
            <v>917115</v>
          </cell>
          <cell r="E117" t="str">
            <v>c.PLS M.I.S. (3 years)</v>
          </cell>
          <cell r="F117">
            <v>1042910.43</v>
          </cell>
        </row>
        <row r="118">
          <cell r="D118">
            <v>917120</v>
          </cell>
          <cell r="E118" t="str">
            <v>d.PLS GTD</v>
          </cell>
          <cell r="F118">
            <v>52243</v>
          </cell>
        </row>
        <row r="119">
          <cell r="D119">
            <v>200015</v>
          </cell>
          <cell r="E119" t="str">
            <v>Tot Other Long Term Dep.</v>
          </cell>
          <cell r="F119">
            <v>1095153.43</v>
          </cell>
        </row>
        <row r="120">
          <cell r="D120">
            <v>200016</v>
          </cell>
          <cell r="E120" t="str">
            <v>TOTAL Long Term Deposits</v>
          </cell>
          <cell r="F120">
            <v>25502107.199999999</v>
          </cell>
        </row>
        <row r="121">
          <cell r="D121">
            <v>200017</v>
          </cell>
          <cell r="E121" t="str">
            <v>TOTAL PAK RUPEE DEP.CUST.</v>
          </cell>
          <cell r="F121">
            <v>8839608225.0100002</v>
          </cell>
        </row>
        <row r="122">
          <cell r="D122">
            <v>915119</v>
          </cell>
          <cell r="E122" t="str">
            <v>a.F.C. NDRP III</v>
          </cell>
          <cell r="F122">
            <v>1364</v>
          </cell>
        </row>
        <row r="123">
          <cell r="D123">
            <v>200020</v>
          </cell>
          <cell r="E123" t="str">
            <v>Total FC NDRP-III</v>
          </cell>
          <cell r="F123">
            <v>1364</v>
          </cell>
        </row>
        <row r="124">
          <cell r="D124">
            <v>915101</v>
          </cell>
          <cell r="E124" t="str">
            <v>a. F.C. Saving Old Rules</v>
          </cell>
          <cell r="F124">
            <v>-548831.17000000004</v>
          </cell>
        </row>
        <row r="125">
          <cell r="D125">
            <v>200025</v>
          </cell>
          <cell r="E125" t="str">
            <v>Total FC Dep. U/Old Rules</v>
          </cell>
          <cell r="F125">
            <v>-548831.17000000004</v>
          </cell>
        </row>
        <row r="126">
          <cell r="D126">
            <v>915110</v>
          </cell>
          <cell r="E126" t="str">
            <v>a. F.C. INC Saving F.E. 31</v>
          </cell>
          <cell r="F126">
            <v>730356.57</v>
          </cell>
        </row>
        <row r="127">
          <cell r="D127">
            <v>200026</v>
          </cell>
          <cell r="E127" t="str">
            <v>Total FC Inc. Dep  F.E. 31</v>
          </cell>
          <cell r="F127">
            <v>730356.57</v>
          </cell>
        </row>
        <row r="128">
          <cell r="D128">
            <v>915113</v>
          </cell>
          <cell r="E128" t="str">
            <v>a. F.C. Saving New Rules</v>
          </cell>
          <cell r="F128">
            <v>557768616.12</v>
          </cell>
        </row>
        <row r="134">
          <cell r="D134" t="str">
            <v>B A N</v>
          </cell>
          <cell r="E134" t="str">
            <v>K    L I M I T E D</v>
          </cell>
          <cell r="F134" t="str">
            <v>DATE:- 04/01/2007</v>
          </cell>
        </row>
        <row r="135">
          <cell r="D135" t="str">
            <v>E LEDG</v>
          </cell>
          <cell r="E135" t="str">
            <v>ER AS ON  30-12-2006</v>
          </cell>
        </row>
        <row r="136">
          <cell r="F136" t="str">
            <v>&lt;   DOMESTIC    &gt;</v>
          </cell>
        </row>
        <row r="137">
          <cell r="D137" t="str">
            <v>------</v>
          </cell>
          <cell r="E137" t="str">
            <v>----------------------------------</v>
          </cell>
          <cell r="F137" t="str">
            <v>---------------------------</v>
          </cell>
        </row>
        <row r="138">
          <cell r="D138" t="str">
            <v>Code</v>
          </cell>
          <cell r="E138" t="str">
            <v>|Narration</v>
          </cell>
          <cell r="F138" t="str">
            <v>|       Amount       |</v>
          </cell>
        </row>
        <row r="139">
          <cell r="D139" t="str">
            <v>------</v>
          </cell>
          <cell r="E139" t="str">
            <v>----------------------------------</v>
          </cell>
          <cell r="F139" t="str">
            <v>---------------------------</v>
          </cell>
        </row>
        <row r="141">
          <cell r="E141" t="str">
            <v>E X P E N D I T U R E</v>
          </cell>
        </row>
        <row r="142">
          <cell r="E142" t="str">
            <v>=====================</v>
          </cell>
        </row>
        <row r="143">
          <cell r="D143">
            <v>915114</v>
          </cell>
          <cell r="E143" t="str">
            <v>b. F.C. F.D.R. New Rules</v>
          </cell>
          <cell r="F143">
            <v>4127791.64</v>
          </cell>
        </row>
        <row r="144">
          <cell r="D144">
            <v>200028</v>
          </cell>
          <cell r="E144" t="str">
            <v>Total FC Dep. U/New Rules</v>
          </cell>
          <cell r="F144">
            <v>561896407.75999999</v>
          </cell>
        </row>
        <row r="145">
          <cell r="D145">
            <v>200030</v>
          </cell>
          <cell r="E145" t="str">
            <v>TOTAL F.C. DEPOSITS-CUSTOMER</v>
          </cell>
          <cell r="F145">
            <v>562079297.15999997</v>
          </cell>
        </row>
        <row r="146">
          <cell r="D146">
            <v>200031</v>
          </cell>
          <cell r="E146" t="str">
            <v>TOTAL P/I PAID ON CUSTOMER.DEP</v>
          </cell>
          <cell r="F146">
            <v>9401687522.1700001</v>
          </cell>
        </row>
        <row r="147">
          <cell r="D147">
            <v>200032</v>
          </cell>
          <cell r="E147" t="str">
            <v>TOTAL P/I PAID ON TOT DEPOSIT</v>
          </cell>
          <cell r="F147">
            <v>9401934691.7199993</v>
          </cell>
        </row>
        <row r="148">
          <cell r="D148">
            <v>917124</v>
          </cell>
          <cell r="E148" t="str">
            <v>i.P/Paid on E.R.F.FR SBP</v>
          </cell>
          <cell r="F148">
            <v>862815775.40999997</v>
          </cell>
        </row>
        <row r="149">
          <cell r="D149">
            <v>917125</v>
          </cell>
          <cell r="E149" t="str">
            <v>ii.P/Paid on L.M.M.RF SBP</v>
          </cell>
          <cell r="F149">
            <v>77480606.239999995</v>
          </cell>
        </row>
        <row r="150">
          <cell r="D150">
            <v>200033</v>
          </cell>
          <cell r="E150" t="str">
            <v>Total Borrow. from SBP Ag.R/F</v>
          </cell>
          <cell r="F150">
            <v>940296381.64999998</v>
          </cell>
        </row>
        <row r="151">
          <cell r="D151">
            <v>917127</v>
          </cell>
          <cell r="E151" t="str">
            <v>i.P/paid on borr F/SBP U/FCEF</v>
          </cell>
          <cell r="F151">
            <v>219712430.33000001</v>
          </cell>
        </row>
        <row r="152">
          <cell r="D152">
            <v>200111</v>
          </cell>
          <cell r="E152" t="str">
            <v>Tol.Borr F/SBP Ag.F.C. Re-Fin</v>
          </cell>
          <cell r="F152">
            <v>219712430.33000001</v>
          </cell>
        </row>
        <row r="153">
          <cell r="D153">
            <v>917515</v>
          </cell>
          <cell r="E153" t="str">
            <v>a. Inter Group Borrowing</v>
          </cell>
          <cell r="F153">
            <v>67964437</v>
          </cell>
        </row>
        <row r="154">
          <cell r="D154">
            <v>917234</v>
          </cell>
          <cell r="E154" t="str">
            <v>BORR F/BR IPDC 1M 250M &amp; ABOVE</v>
          </cell>
          <cell r="F154">
            <v>33579853.409999996</v>
          </cell>
        </row>
        <row r="155">
          <cell r="D155">
            <v>917214</v>
          </cell>
          <cell r="E155" t="str">
            <v>BORR F/BR IPDC 3M 250M LT 500M</v>
          </cell>
          <cell r="F155">
            <v>610333667.76999998</v>
          </cell>
        </row>
        <row r="156">
          <cell r="D156">
            <v>200034</v>
          </cell>
          <cell r="E156" t="str">
            <v>Total  Group Based</v>
          </cell>
          <cell r="F156">
            <v>711877958.17999995</v>
          </cell>
        </row>
        <row r="157">
          <cell r="D157">
            <v>917110</v>
          </cell>
          <cell r="E157" t="str">
            <v>a.P/Paid on Borrow.F/B</v>
          </cell>
          <cell r="F157">
            <v>452982.44</v>
          </cell>
        </row>
        <row r="158">
          <cell r="D158">
            <v>915124</v>
          </cell>
          <cell r="E158" t="str">
            <v>b.Int. Paid on FE-45 - IB</v>
          </cell>
          <cell r="F158">
            <v>63348098</v>
          </cell>
        </row>
        <row r="159">
          <cell r="D159">
            <v>917150</v>
          </cell>
          <cell r="E159" t="str">
            <v>d.Mup paid on C.M.Borrow</v>
          </cell>
          <cell r="F159">
            <v>441953035.79000002</v>
          </cell>
        </row>
        <row r="160">
          <cell r="D160">
            <v>917153</v>
          </cell>
          <cell r="E160" t="str">
            <v>g.Mup paid on MTB Repo</v>
          </cell>
          <cell r="F160">
            <v>367962338.33999997</v>
          </cell>
        </row>
        <row r="161">
          <cell r="D161">
            <v>915128</v>
          </cell>
          <cell r="E161" t="str">
            <v>l.I/Paid to F.Ex.Br.VOSTRO</v>
          </cell>
          <cell r="F161">
            <v>388926.62</v>
          </cell>
        </row>
        <row r="162">
          <cell r="D162">
            <v>915130</v>
          </cell>
          <cell r="E162" t="str">
            <v>n.I/pd to Banks  INTER BNK</v>
          </cell>
          <cell r="F162">
            <v>3477062.53</v>
          </cell>
        </row>
        <row r="163">
          <cell r="D163">
            <v>200035</v>
          </cell>
          <cell r="E163" t="str">
            <v>Tot BORR F/BANK EXT BASED</v>
          </cell>
          <cell r="F163">
            <v>877582443.72000003</v>
          </cell>
        </row>
        <row r="164">
          <cell r="D164">
            <v>200037</v>
          </cell>
          <cell r="E164" t="str">
            <v>Total P/Paid on Bor.F/Bank</v>
          </cell>
          <cell r="F164">
            <v>2749469213.8800001</v>
          </cell>
        </row>
        <row r="165">
          <cell r="D165">
            <v>917301</v>
          </cell>
          <cell r="E165" t="str">
            <v>i.Return on Pak A/c.Paid</v>
          </cell>
          <cell r="F165">
            <v>46764407216.949997</v>
          </cell>
        </row>
        <row r="166">
          <cell r="D166">
            <v>917302</v>
          </cell>
          <cell r="E166" t="str">
            <v>iii.Return on Cost Centres</v>
          </cell>
          <cell r="F166">
            <v>32011231</v>
          </cell>
        </row>
        <row r="167">
          <cell r="D167">
            <v>917306</v>
          </cell>
          <cell r="E167" t="str">
            <v>iv.Return on M.O.A/c HOK</v>
          </cell>
          <cell r="F167">
            <v>56</v>
          </cell>
        </row>
        <row r="168">
          <cell r="D168">
            <v>917307</v>
          </cell>
          <cell r="E168" t="str">
            <v>v.I/P on Banks/Brs.(F.C)</v>
          </cell>
          <cell r="F168">
            <v>75340.160000000003</v>
          </cell>
        </row>
        <row r="169">
          <cell r="D169">
            <v>917308</v>
          </cell>
          <cell r="E169" t="str">
            <v>vi.Intt/pd.D/Brs.F.C A/c</v>
          </cell>
          <cell r="F169">
            <v>934630173.60000002</v>
          </cell>
        </row>
        <row r="170">
          <cell r="D170">
            <v>917310</v>
          </cell>
          <cell r="E170" t="str">
            <v>viii.Int pd to subs  I/BNK</v>
          </cell>
          <cell r="F170">
            <v>374341.9</v>
          </cell>
        </row>
        <row r="171">
          <cell r="D171">
            <v>917311</v>
          </cell>
          <cell r="E171" t="str">
            <v>ix. .Int pd to OS BR.I/BNK</v>
          </cell>
          <cell r="F171">
            <v>22832401.920000002</v>
          </cell>
        </row>
        <row r="172">
          <cell r="D172">
            <v>200058</v>
          </cell>
          <cell r="E172" t="str">
            <v>TOTAL Pak Account</v>
          </cell>
          <cell r="F172">
            <v>47754330761.529999</v>
          </cell>
        </row>
        <row r="173">
          <cell r="D173">
            <v>918092</v>
          </cell>
          <cell r="E173" t="str">
            <v>i.Borr F/Treasury U/FCIF</v>
          </cell>
          <cell r="F173">
            <v>13140843</v>
          </cell>
        </row>
        <row r="174">
          <cell r="D174">
            <v>918088</v>
          </cell>
          <cell r="E174" t="str">
            <v>ii.Borr F/Treas U/FCF F/Exp</v>
          </cell>
          <cell r="F174">
            <v>60037420.390000001</v>
          </cell>
        </row>
        <row r="175">
          <cell r="D175">
            <v>918093</v>
          </cell>
          <cell r="E175" t="str">
            <v>iii.Borr F/Treasury U/FCBP</v>
          </cell>
          <cell r="F175">
            <v>6651169</v>
          </cell>
        </row>
        <row r="176">
          <cell r="D176">
            <v>200059</v>
          </cell>
          <cell r="E176" t="str">
            <v>TOTAL Inter Br FC Deposit</v>
          </cell>
          <cell r="F176">
            <v>79829432.390000001</v>
          </cell>
        </row>
        <row r="177">
          <cell r="D177">
            <v>918111</v>
          </cell>
          <cell r="E177" t="str">
            <v>F/TREASURY UNDR ERF OWN SOURCE</v>
          </cell>
          <cell r="F177">
            <v>2948984.6</v>
          </cell>
        </row>
        <row r="178">
          <cell r="D178">
            <v>200121</v>
          </cell>
          <cell r="E178" t="str">
            <v>TOTAL INTER BR BORR F/TREASURY</v>
          </cell>
          <cell r="F178">
            <v>2948984.6</v>
          </cell>
        </row>
        <row r="179">
          <cell r="D179">
            <v>917305</v>
          </cell>
          <cell r="E179" t="str">
            <v>i.R/on SLR Eligible Assets</v>
          </cell>
          <cell r="F179">
            <v>10519</v>
          </cell>
        </row>
        <row r="180">
          <cell r="D180">
            <v>200060</v>
          </cell>
          <cell r="E180" t="str">
            <v>TOTAL SLR Eligible Assets</v>
          </cell>
          <cell r="F180">
            <v>10519</v>
          </cell>
        </row>
        <row r="181">
          <cell r="D181">
            <v>200061</v>
          </cell>
          <cell r="E181" t="str">
            <v>TOTAL POOL ACCOUNT</v>
          </cell>
          <cell r="F181">
            <v>47837119697.519997</v>
          </cell>
        </row>
        <row r="182">
          <cell r="D182">
            <v>200201</v>
          </cell>
          <cell r="E182" t="str">
            <v>TOTAL FUNDS BASED EXPENDITURE</v>
          </cell>
          <cell r="F182">
            <v>59988523603.120003</v>
          </cell>
        </row>
        <row r="183">
          <cell r="D183">
            <v>917401</v>
          </cell>
          <cell r="E183" t="str">
            <v>a. Sal. Basic (Incl.I/Pay)</v>
          </cell>
          <cell r="F183">
            <v>2653982144.77</v>
          </cell>
        </row>
        <row r="184">
          <cell r="D184">
            <v>917405</v>
          </cell>
          <cell r="E184" t="str">
            <v>b. Sp.Pay(Staff Post N.Area)</v>
          </cell>
          <cell r="F184">
            <v>750319.1</v>
          </cell>
        </row>
        <row r="185">
          <cell r="D185">
            <v>918066</v>
          </cell>
          <cell r="E185" t="str">
            <v>c. Award to staff</v>
          </cell>
          <cell r="F185">
            <v>7401255</v>
          </cell>
        </row>
        <row r="186">
          <cell r="D186">
            <v>917491</v>
          </cell>
          <cell r="E186" t="str">
            <v>d. staff cost psp expenses</v>
          </cell>
          <cell r="F186">
            <v>-14854773.699999999</v>
          </cell>
        </row>
        <row r="187">
          <cell r="D187">
            <v>917455</v>
          </cell>
          <cell r="E187" t="str">
            <v>e. Executive Payroll A/c</v>
          </cell>
          <cell r="F187">
            <v>256435953.75999999</v>
          </cell>
        </row>
        <row r="188">
          <cell r="D188">
            <v>917461</v>
          </cell>
          <cell r="E188" t="str">
            <v>f. Additional salary A/c</v>
          </cell>
          <cell r="F188">
            <v>377992444.24000001</v>
          </cell>
        </row>
        <row r="189">
          <cell r="D189">
            <v>918105</v>
          </cell>
          <cell r="E189" t="str">
            <v>g. charg/retir benifits execut</v>
          </cell>
          <cell r="F189">
            <v>-443872.15</v>
          </cell>
        </row>
        <row r="190">
          <cell r="D190">
            <v>200062</v>
          </cell>
          <cell r="E190" t="str">
            <v>Total Salaries</v>
          </cell>
          <cell r="F190">
            <v>3281263471.02</v>
          </cell>
        </row>
        <row r="191">
          <cell r="D191">
            <v>917402</v>
          </cell>
          <cell r="E191" t="str">
            <v>a. House Rent Allowance</v>
          </cell>
          <cell r="F191">
            <v>1159430868.79</v>
          </cell>
        </row>
        <row r="192">
          <cell r="D192">
            <v>917408</v>
          </cell>
          <cell r="E192" t="str">
            <v>b. Utilities Allowance</v>
          </cell>
          <cell r="F192">
            <v>293052608.22000003</v>
          </cell>
        </row>
        <row r="193">
          <cell r="D193">
            <v>917413</v>
          </cell>
          <cell r="E193" t="str">
            <v>c. Teaching Allowance</v>
          </cell>
          <cell r="F193">
            <v>643511.09</v>
          </cell>
        </row>
        <row r="194">
          <cell r="D194">
            <v>917414</v>
          </cell>
          <cell r="E194" t="str">
            <v>d. Un-attractive Area Allowanc</v>
          </cell>
          <cell r="F194">
            <v>13921106.08</v>
          </cell>
        </row>
        <row r="200">
          <cell r="D200" t="str">
            <v>B A N</v>
          </cell>
          <cell r="E200" t="str">
            <v>K    L I M I T E D</v>
          </cell>
          <cell r="F200" t="str">
            <v>DATE:- 04/01/2007</v>
          </cell>
        </row>
        <row r="201">
          <cell r="D201" t="str">
            <v>E LEDG</v>
          </cell>
          <cell r="E201" t="str">
            <v>ER AS ON  30-12-2006</v>
          </cell>
        </row>
        <row r="202">
          <cell r="F202" t="str">
            <v>&lt;   DOMESTIC    &gt;</v>
          </cell>
        </row>
        <row r="203">
          <cell r="D203" t="str">
            <v>------</v>
          </cell>
          <cell r="E203" t="str">
            <v>----------------------------------</v>
          </cell>
          <cell r="F203" t="str">
            <v>---------------------------</v>
          </cell>
        </row>
        <row r="204">
          <cell r="D204" t="str">
            <v>Code</v>
          </cell>
          <cell r="E204" t="str">
            <v>|Narration</v>
          </cell>
          <cell r="F204" t="str">
            <v>|       Amount       |</v>
          </cell>
        </row>
        <row r="205">
          <cell r="D205" t="str">
            <v>------</v>
          </cell>
          <cell r="E205" t="str">
            <v>----------------------------------</v>
          </cell>
          <cell r="F205" t="str">
            <v>---------------------------</v>
          </cell>
        </row>
        <row r="207">
          <cell r="E207" t="str">
            <v>E X P E N D I T U R E</v>
          </cell>
        </row>
        <row r="208">
          <cell r="E208" t="str">
            <v>=====================</v>
          </cell>
        </row>
        <row r="209">
          <cell r="D209">
            <v>917415</v>
          </cell>
          <cell r="E209" t="str">
            <v>e. Dis-comfort Allowance</v>
          </cell>
          <cell r="F209">
            <v>9435998.6999999993</v>
          </cell>
        </row>
        <row r="210">
          <cell r="D210">
            <v>917416</v>
          </cell>
          <cell r="E210" t="str">
            <v>f. Severe Winter Allowance</v>
          </cell>
          <cell r="F210">
            <v>4154000</v>
          </cell>
        </row>
        <row r="211">
          <cell r="D211">
            <v>917417</v>
          </cell>
          <cell r="E211" t="str">
            <v>g. Hill Allowance</v>
          </cell>
          <cell r="F211">
            <v>483700</v>
          </cell>
        </row>
        <row r="212">
          <cell r="D212">
            <v>917418</v>
          </cell>
          <cell r="E212" t="str">
            <v>h. Evening Banking Allowance</v>
          </cell>
          <cell r="F212">
            <v>5331347.58</v>
          </cell>
        </row>
        <row r="213">
          <cell r="D213">
            <v>917419</v>
          </cell>
          <cell r="E213" t="str">
            <v>i. Education Allowance</v>
          </cell>
          <cell r="F213">
            <v>70388168.870000005</v>
          </cell>
        </row>
        <row r="214">
          <cell r="D214">
            <v>917480</v>
          </cell>
          <cell r="E214" t="str">
            <v>j. Gun Allowance</v>
          </cell>
          <cell r="F214">
            <v>446516.93</v>
          </cell>
        </row>
        <row r="215">
          <cell r="D215">
            <v>917420</v>
          </cell>
          <cell r="E215" t="str">
            <v>k. Special Duty Allowance</v>
          </cell>
          <cell r="F215">
            <v>1834280</v>
          </cell>
        </row>
        <row r="216">
          <cell r="D216">
            <v>917406</v>
          </cell>
          <cell r="E216" t="str">
            <v>l. Entert.Allow.(Br.Mang Only)</v>
          </cell>
          <cell r="F216">
            <v>9736248.4100000001</v>
          </cell>
        </row>
        <row r="217">
          <cell r="D217">
            <v>917451</v>
          </cell>
          <cell r="E217" t="str">
            <v>m. Key Allowance</v>
          </cell>
          <cell r="F217">
            <v>13416479.65</v>
          </cell>
        </row>
        <row r="218">
          <cell r="D218">
            <v>917407</v>
          </cell>
          <cell r="E218" t="str">
            <v>n. Casual Leave Encashment</v>
          </cell>
          <cell r="F218">
            <v>127814868.53</v>
          </cell>
        </row>
        <row r="219">
          <cell r="D219">
            <v>917421</v>
          </cell>
          <cell r="E219" t="str">
            <v>o. Extra Payment Cl/Non-Cl</v>
          </cell>
          <cell r="F219">
            <v>238612</v>
          </cell>
        </row>
        <row r="220">
          <cell r="D220">
            <v>917481</v>
          </cell>
          <cell r="E220" t="str">
            <v>m. EX-GRATIA</v>
          </cell>
          <cell r="F220">
            <v>39959714.049999997</v>
          </cell>
        </row>
        <row r="221">
          <cell r="D221">
            <v>918028</v>
          </cell>
          <cell r="E221" t="str">
            <v>MBA/CA/IBP FEES</v>
          </cell>
          <cell r="F221">
            <v>4657211</v>
          </cell>
        </row>
        <row r="222">
          <cell r="D222">
            <v>917422</v>
          </cell>
          <cell r="E222" t="str">
            <v>p. Compens.to Staff Member</v>
          </cell>
          <cell r="F222">
            <v>1000900</v>
          </cell>
        </row>
        <row r="223">
          <cell r="D223">
            <v>917423</v>
          </cell>
          <cell r="E223" t="str">
            <v>q. Service/Qualific.Increment</v>
          </cell>
          <cell r="F223">
            <v>25479190</v>
          </cell>
        </row>
        <row r="224">
          <cell r="D224">
            <v>917425</v>
          </cell>
          <cell r="E224" t="str">
            <v>r. Other Allowances</v>
          </cell>
          <cell r="F224">
            <v>34185434.509999998</v>
          </cell>
        </row>
        <row r="225">
          <cell r="D225">
            <v>918060</v>
          </cell>
          <cell r="E225" t="str">
            <v>s. Hafiz-e-Quran</v>
          </cell>
          <cell r="F225">
            <v>6293000</v>
          </cell>
        </row>
        <row r="226">
          <cell r="D226">
            <v>918063</v>
          </cell>
          <cell r="E226" t="str">
            <v>PAYMENT OF UNIFORMS FOR NCS</v>
          </cell>
          <cell r="F226">
            <v>8977854</v>
          </cell>
        </row>
        <row r="227">
          <cell r="D227">
            <v>918061</v>
          </cell>
          <cell r="E227" t="str">
            <v>v. Scholarships</v>
          </cell>
          <cell r="F227">
            <v>9291381.9600000009</v>
          </cell>
        </row>
        <row r="228">
          <cell r="D228">
            <v>200063</v>
          </cell>
          <cell r="E228" t="str">
            <v>Total Allowances</v>
          </cell>
          <cell r="F228">
            <v>1840173000.3699999</v>
          </cell>
        </row>
        <row r="229">
          <cell r="D229">
            <v>917403</v>
          </cell>
          <cell r="E229" t="str">
            <v>a.Bonus to Staff</v>
          </cell>
          <cell r="F229">
            <v>468631930.94999999</v>
          </cell>
        </row>
        <row r="230">
          <cell r="D230">
            <v>200064</v>
          </cell>
          <cell r="E230" t="str">
            <v>Total Bonus to Staff</v>
          </cell>
          <cell r="F230">
            <v>468631930.94999999</v>
          </cell>
        </row>
        <row r="231">
          <cell r="D231">
            <v>917409</v>
          </cell>
          <cell r="E231" t="str">
            <v>a. Medical Allowoance Cl/N-Cl.</v>
          </cell>
          <cell r="F231">
            <v>35386610.740000002</v>
          </cell>
        </row>
        <row r="232">
          <cell r="D232">
            <v>917426</v>
          </cell>
          <cell r="E232" t="str">
            <v>b. Cons/Hosp/Path Test Cl/N-cl</v>
          </cell>
          <cell r="F232">
            <v>27975183.629999999</v>
          </cell>
        </row>
        <row r="233">
          <cell r="D233">
            <v>917427</v>
          </cell>
          <cell r="E233" t="str">
            <v>c. Cost of Medicine Cl/N-Cl</v>
          </cell>
          <cell r="F233">
            <v>8796518</v>
          </cell>
        </row>
        <row r="234">
          <cell r="D234">
            <v>917428</v>
          </cell>
          <cell r="E234" t="str">
            <v>d.Excess over Ceil-MFC Cl/N-Cl</v>
          </cell>
          <cell r="F234">
            <v>40678857.079999998</v>
          </cell>
        </row>
        <row r="235">
          <cell r="D235">
            <v>917429</v>
          </cell>
          <cell r="E235" t="str">
            <v>e. Maternity Charges:- Cl/N-Cl</v>
          </cell>
          <cell r="F235">
            <v>715829</v>
          </cell>
        </row>
        <row r="236">
          <cell r="D236">
            <v>917410</v>
          </cell>
          <cell r="E236" t="str">
            <v>f. Medical Allowance Off/Exe</v>
          </cell>
          <cell r="F236">
            <v>182104037.88999999</v>
          </cell>
        </row>
        <row r="237">
          <cell r="D237">
            <v>917430</v>
          </cell>
          <cell r="E237" t="str">
            <v>g. Cons/Hosp/Path Test Off/Exe</v>
          </cell>
          <cell r="F237">
            <v>92310377.560000002</v>
          </cell>
        </row>
        <row r="238">
          <cell r="D238">
            <v>917431</v>
          </cell>
          <cell r="E238" t="str">
            <v>h. Cost of Medicine Off/Exec</v>
          </cell>
          <cell r="F238">
            <v>56225776.780000001</v>
          </cell>
        </row>
        <row r="239">
          <cell r="D239">
            <v>917432</v>
          </cell>
          <cell r="E239" t="str">
            <v>i.Excess over Ceil-MFC Off/Exe</v>
          </cell>
          <cell r="F239">
            <v>139192621.28999999</v>
          </cell>
        </row>
        <row r="240">
          <cell r="D240">
            <v>917433</v>
          </cell>
          <cell r="E240" t="str">
            <v>j. Maternity Charges:-Off/Exec</v>
          </cell>
          <cell r="F240">
            <v>683211</v>
          </cell>
        </row>
        <row r="241">
          <cell r="D241">
            <v>917412</v>
          </cell>
          <cell r="E241" t="str">
            <v>k. Med.Exp.Paid to Retired Emp</v>
          </cell>
          <cell r="F241">
            <v>81018456.939999998</v>
          </cell>
        </row>
        <row r="242">
          <cell r="D242">
            <v>917434</v>
          </cell>
          <cell r="E242" t="str">
            <v>l. Exp.A/c Med. Expenses H.O.K</v>
          </cell>
          <cell r="F242">
            <v>22382</v>
          </cell>
        </row>
        <row r="243">
          <cell r="D243">
            <v>200065</v>
          </cell>
          <cell r="E243" t="str">
            <v>Total Medical Expenses</v>
          </cell>
          <cell r="F243">
            <v>665109861.90999997</v>
          </cell>
        </row>
        <row r="244">
          <cell r="D244">
            <v>918015</v>
          </cell>
          <cell r="E244" t="str">
            <v>a. Petrol Ceiling/Car Enc Benf</v>
          </cell>
          <cell r="F244">
            <v>364623099.73000002</v>
          </cell>
        </row>
        <row r="245">
          <cell r="D245">
            <v>200066</v>
          </cell>
          <cell r="E245" t="str">
            <v>Total Motor Car Expenses</v>
          </cell>
          <cell r="F245">
            <v>364623099.73000002</v>
          </cell>
        </row>
        <row r="246">
          <cell r="D246">
            <v>917404</v>
          </cell>
          <cell r="E246" t="str">
            <v>a. Bank Contr.to Staff Provd F</v>
          </cell>
          <cell r="F246">
            <v>133553688</v>
          </cell>
        </row>
        <row r="247">
          <cell r="D247">
            <v>917435</v>
          </cell>
          <cell r="E247" t="str">
            <v>b. Bank Contr.to B.F.</v>
          </cell>
          <cell r="F247">
            <v>16304443.119999999</v>
          </cell>
        </row>
        <row r="248">
          <cell r="D248">
            <v>200067</v>
          </cell>
          <cell r="E248" t="str">
            <v>Total Bank Cont. to Staff</v>
          </cell>
          <cell r="F248">
            <v>149858131.12</v>
          </cell>
        </row>
        <row r="249">
          <cell r="D249">
            <v>917175</v>
          </cell>
          <cell r="E249" t="str">
            <v>BANK CONT. TO BENEVOLENT FUND</v>
          </cell>
          <cell r="F249">
            <v>531479000</v>
          </cell>
        </row>
        <row r="250">
          <cell r="D250">
            <v>200089</v>
          </cell>
          <cell r="E250" t="str">
            <v>TOTAL BANK CONT. TO BENV FUND</v>
          </cell>
          <cell r="F250">
            <v>531479000</v>
          </cell>
        </row>
        <row r="251">
          <cell r="D251">
            <v>917810</v>
          </cell>
          <cell r="E251" t="str">
            <v>a.Computers</v>
          </cell>
          <cell r="F251">
            <v>26600</v>
          </cell>
        </row>
        <row r="252">
          <cell r="D252">
            <v>917811</v>
          </cell>
          <cell r="E252" t="str">
            <v>b."Electrical Appliances</v>
          </cell>
          <cell r="F252">
            <v>45642</v>
          </cell>
        </row>
        <row r="253">
          <cell r="D253">
            <v>917805</v>
          </cell>
          <cell r="E253" t="str">
            <v>d.Cars(on ent.pro to SvP&amp;A</v>
          </cell>
          <cell r="F253">
            <v>23304552</v>
          </cell>
        </row>
        <row r="254">
          <cell r="D254">
            <v>200101</v>
          </cell>
          <cell r="E254" t="str">
            <v>Total Depreciation Exe/Off</v>
          </cell>
          <cell r="F254">
            <v>23376794</v>
          </cell>
        </row>
        <row r="255">
          <cell r="D255">
            <v>918094</v>
          </cell>
          <cell r="E255" t="str">
            <v>a.charge for gratuity</v>
          </cell>
          <cell r="F255">
            <v>78483000</v>
          </cell>
        </row>
        <row r="256">
          <cell r="D256">
            <v>918095</v>
          </cell>
          <cell r="E256" t="str">
            <v>b.charge for medical benf</v>
          </cell>
          <cell r="F256">
            <v>-77721688.480000004</v>
          </cell>
        </row>
        <row r="257">
          <cell r="D257">
            <v>918096</v>
          </cell>
          <cell r="E257" t="str">
            <v>c.charge for leave absence</v>
          </cell>
          <cell r="F257">
            <v>157046831</v>
          </cell>
        </row>
        <row r="258">
          <cell r="D258">
            <v>918097</v>
          </cell>
          <cell r="E258" t="str">
            <v>d.charge for staff w.fund</v>
          </cell>
          <cell r="F258">
            <v>19149.96</v>
          </cell>
        </row>
        <row r="259">
          <cell r="D259">
            <v>918098</v>
          </cell>
          <cell r="E259" t="str">
            <v>e.charge for pension fund</v>
          </cell>
          <cell r="F259">
            <v>-116727000</v>
          </cell>
        </row>
        <row r="260">
          <cell r="D260">
            <v>200102</v>
          </cell>
          <cell r="E260" t="str">
            <v>Total defined benefit plan</v>
          </cell>
          <cell r="F260">
            <v>41100292.479999997</v>
          </cell>
        </row>
        <row r="266">
          <cell r="D266" t="str">
            <v>B A N</v>
          </cell>
          <cell r="E266" t="str">
            <v>K    L I M I T E D</v>
          </cell>
          <cell r="F266" t="str">
            <v>DATE:- 04/01/2007</v>
          </cell>
        </row>
        <row r="267">
          <cell r="D267" t="str">
            <v>E LEDG</v>
          </cell>
          <cell r="E267" t="str">
            <v>ER AS ON  30-12-2006</v>
          </cell>
        </row>
        <row r="268">
          <cell r="F268" t="str">
            <v>&lt;   DOMESTIC    &gt;</v>
          </cell>
        </row>
        <row r="269">
          <cell r="D269" t="str">
            <v>------</v>
          </cell>
          <cell r="E269" t="str">
            <v>----------------------------------</v>
          </cell>
          <cell r="F269" t="str">
            <v>---------------------------</v>
          </cell>
        </row>
        <row r="270">
          <cell r="D270" t="str">
            <v>Code</v>
          </cell>
          <cell r="E270" t="str">
            <v>|Narration</v>
          </cell>
          <cell r="F270" t="str">
            <v>|       Amount       |</v>
          </cell>
        </row>
        <row r="271">
          <cell r="D271" t="str">
            <v>------</v>
          </cell>
          <cell r="E271" t="str">
            <v>----------------------------------</v>
          </cell>
          <cell r="F271" t="str">
            <v>---------------------------</v>
          </cell>
        </row>
        <row r="273">
          <cell r="E273" t="str">
            <v>E X P E N D I T U R E</v>
          </cell>
        </row>
        <row r="274">
          <cell r="E274" t="str">
            <v>=====================</v>
          </cell>
        </row>
        <row r="275">
          <cell r="D275">
            <v>200202</v>
          </cell>
          <cell r="E275" t="str">
            <v>TOTAL PERSONNEL EXPENSES</v>
          </cell>
          <cell r="F275">
            <v>7365615581.5799999</v>
          </cell>
        </row>
        <row r="276">
          <cell r="D276">
            <v>917507</v>
          </cell>
          <cell r="E276" t="str">
            <v>a. Rent-Int.on Bk Own Prem</v>
          </cell>
          <cell r="F276">
            <v>52733799.049999997</v>
          </cell>
        </row>
        <row r="277">
          <cell r="D277">
            <v>917501</v>
          </cell>
          <cell r="E277" t="str">
            <v>b. Rent on Bk Rented Prem.</v>
          </cell>
          <cell r="F277">
            <v>348564212.62</v>
          </cell>
        </row>
        <row r="278">
          <cell r="D278">
            <v>917503</v>
          </cell>
          <cell r="E278" t="str">
            <v>c. Rent on Godown</v>
          </cell>
          <cell r="F278">
            <v>10788910.84</v>
          </cell>
        </row>
        <row r="279">
          <cell r="D279">
            <v>200068</v>
          </cell>
          <cell r="E279" t="str">
            <v>Total Rent</v>
          </cell>
          <cell r="F279">
            <v>412086922.50999999</v>
          </cell>
        </row>
        <row r="280">
          <cell r="D280">
            <v>917502</v>
          </cell>
          <cell r="E280" t="str">
            <v>a. Lighting Charges</v>
          </cell>
          <cell r="F280">
            <v>282659351.74000001</v>
          </cell>
        </row>
        <row r="281">
          <cell r="D281">
            <v>917508</v>
          </cell>
          <cell r="E281" t="str">
            <v>b. "Others (incl. Gas etc.</v>
          </cell>
          <cell r="F281">
            <v>45450855.380000003</v>
          </cell>
        </row>
        <row r="282">
          <cell r="D282">
            <v>200069</v>
          </cell>
          <cell r="E282" t="str">
            <v>Total Utilities (Br/Off)</v>
          </cell>
          <cell r="F282">
            <v>328110207.12</v>
          </cell>
        </row>
        <row r="283">
          <cell r="D283">
            <v>917509</v>
          </cell>
          <cell r="E283" t="str">
            <v>a. Insurance Ch.(Property)</v>
          </cell>
          <cell r="F283">
            <v>5625722</v>
          </cell>
        </row>
        <row r="284">
          <cell r="D284">
            <v>917504</v>
          </cell>
          <cell r="E284" t="str">
            <v>b. Insurance Ch.(F &amp; Fix)</v>
          </cell>
          <cell r="F284">
            <v>4092237</v>
          </cell>
        </row>
        <row r="285">
          <cell r="D285">
            <v>917505</v>
          </cell>
          <cell r="E285" t="str">
            <v>c. Rates,Taxes P/on Bk Pr.</v>
          </cell>
          <cell r="F285">
            <v>110511950.5</v>
          </cell>
        </row>
        <row r="286">
          <cell r="D286">
            <v>200070</v>
          </cell>
          <cell r="E286" t="str">
            <v>Total Rates/Taxes &amp; Insrn.</v>
          </cell>
          <cell r="F286">
            <v>120229909.5</v>
          </cell>
        </row>
        <row r="287">
          <cell r="D287">
            <v>917506</v>
          </cell>
          <cell r="E287" t="str">
            <v>a. Repairs &amp; Renovation</v>
          </cell>
          <cell r="F287">
            <v>39450822.530000001</v>
          </cell>
        </row>
        <row r="288">
          <cell r="D288">
            <v>200071</v>
          </cell>
          <cell r="E288" t="str">
            <v>Total Repairs &amp; Renovation</v>
          </cell>
          <cell r="F288">
            <v>39450822.530000001</v>
          </cell>
        </row>
        <row r="289">
          <cell r="D289">
            <v>917510</v>
          </cell>
          <cell r="E289" t="str">
            <v>a. "Maintenance Charges</v>
          </cell>
          <cell r="F289">
            <v>267811997.49000001</v>
          </cell>
        </row>
        <row r="290">
          <cell r="D290">
            <v>200072</v>
          </cell>
          <cell r="E290" t="str">
            <v>Total Mainteannce Charges</v>
          </cell>
          <cell r="F290">
            <v>267811997.49000001</v>
          </cell>
        </row>
        <row r="291">
          <cell r="D291">
            <v>200203</v>
          </cell>
          <cell r="E291" t="str">
            <v>TOTAL OCCUPANCY EXPENSES</v>
          </cell>
          <cell r="F291">
            <v>1167689859.1500001</v>
          </cell>
        </row>
        <row r="292">
          <cell r="D292">
            <v>917701</v>
          </cell>
          <cell r="E292" t="str">
            <v>a. Postage Charges</v>
          </cell>
          <cell r="F292">
            <v>48013576.149999999</v>
          </cell>
        </row>
        <row r="293">
          <cell r="D293">
            <v>917702</v>
          </cell>
          <cell r="E293" t="str">
            <v>b. Telegram Ch.(Incl.Reg.)</v>
          </cell>
          <cell r="F293">
            <v>3557958.87</v>
          </cell>
        </row>
        <row r="294">
          <cell r="D294">
            <v>917711</v>
          </cell>
          <cell r="E294" t="str">
            <v>c. Telex Charges</v>
          </cell>
          <cell r="F294">
            <v>227087.12</v>
          </cell>
        </row>
        <row r="295">
          <cell r="D295">
            <v>917712</v>
          </cell>
          <cell r="E295" t="str">
            <v>d. Swift Charges</v>
          </cell>
          <cell r="F295">
            <v>12028378.1</v>
          </cell>
        </row>
        <row r="296">
          <cell r="D296">
            <v>917703</v>
          </cell>
          <cell r="E296" t="str">
            <v>e. Courier Charges-Inland</v>
          </cell>
          <cell r="F296">
            <v>174554732.05000001</v>
          </cell>
        </row>
        <row r="297">
          <cell r="D297">
            <v>917705</v>
          </cell>
          <cell r="E297" t="str">
            <v>f. Courier Charges-Foreign</v>
          </cell>
          <cell r="F297">
            <v>7513147</v>
          </cell>
        </row>
        <row r="298">
          <cell r="D298">
            <v>917704</v>
          </cell>
          <cell r="E298" t="str">
            <v>g. Internet &amp; E-mail Char.</v>
          </cell>
          <cell r="F298">
            <v>3480395.94</v>
          </cell>
        </row>
        <row r="299">
          <cell r="D299">
            <v>917713</v>
          </cell>
          <cell r="E299" t="str">
            <v>h. Vide Area Netw. Charges</v>
          </cell>
          <cell r="F299">
            <v>43418133.520000003</v>
          </cell>
        </row>
        <row r="300">
          <cell r="D300">
            <v>917714</v>
          </cell>
          <cell r="E300" t="str">
            <v>i. Lease Line Rent Charges</v>
          </cell>
          <cell r="F300">
            <v>5897965.8200000003</v>
          </cell>
        </row>
        <row r="301">
          <cell r="D301">
            <v>918001</v>
          </cell>
          <cell r="E301" t="str">
            <v>j. Telephone Ch. (Br/Off)</v>
          </cell>
          <cell r="F301">
            <v>150908702.09999999</v>
          </cell>
        </row>
        <row r="302">
          <cell r="D302">
            <v>917715</v>
          </cell>
          <cell r="E302" t="str">
            <v>k. PABX Charges</v>
          </cell>
          <cell r="F302">
            <v>2412249.65</v>
          </cell>
        </row>
        <row r="303">
          <cell r="D303">
            <v>918002</v>
          </cell>
          <cell r="E303" t="str">
            <v>l. Trunk,O/Station Call Ch</v>
          </cell>
          <cell r="F303">
            <v>4139012.74</v>
          </cell>
        </row>
        <row r="304">
          <cell r="D304">
            <v>918035</v>
          </cell>
          <cell r="E304" t="str">
            <v>m. Mobile Phone Charges</v>
          </cell>
          <cell r="F304">
            <v>4770290.1399999997</v>
          </cell>
        </row>
        <row r="305">
          <cell r="D305">
            <v>918036</v>
          </cell>
          <cell r="E305" t="str">
            <v>n. Overseas Call Charges</v>
          </cell>
          <cell r="F305">
            <v>982219.5</v>
          </cell>
        </row>
        <row r="306">
          <cell r="D306">
            <v>918037</v>
          </cell>
          <cell r="E306" t="str">
            <v>o. Fax Charges</v>
          </cell>
          <cell r="F306">
            <v>3302339.19</v>
          </cell>
        </row>
        <row r="307">
          <cell r="D307">
            <v>200073</v>
          </cell>
          <cell r="E307" t="str">
            <v>Total Communication Charges</v>
          </cell>
          <cell r="F307">
            <v>465206187.88999999</v>
          </cell>
        </row>
        <row r="308">
          <cell r="D308">
            <v>917901</v>
          </cell>
          <cell r="E308" t="str">
            <v>a. Printing &amp; Statnry. Ch.</v>
          </cell>
          <cell r="F308">
            <v>254262872.08000001</v>
          </cell>
        </row>
        <row r="309">
          <cell r="D309">
            <v>200074</v>
          </cell>
          <cell r="E309" t="str">
            <v>Total Printing &amp; Stationery</v>
          </cell>
          <cell r="F309">
            <v>254262872.08000001</v>
          </cell>
        </row>
        <row r="310">
          <cell r="D310">
            <v>917902</v>
          </cell>
          <cell r="E310" t="str">
            <v>a. Advertisement Expenses</v>
          </cell>
          <cell r="F310">
            <v>90689085.540000007</v>
          </cell>
        </row>
        <row r="311">
          <cell r="D311">
            <v>917911</v>
          </cell>
          <cell r="E311" t="str">
            <v>b. Marketing give aways</v>
          </cell>
          <cell r="F311">
            <v>9100733.25</v>
          </cell>
        </row>
        <row r="312">
          <cell r="D312">
            <v>917912</v>
          </cell>
          <cell r="E312" t="str">
            <v>c. Souvenirs for Customers</v>
          </cell>
          <cell r="F312">
            <v>4520</v>
          </cell>
        </row>
        <row r="313">
          <cell r="D313">
            <v>917913</v>
          </cell>
          <cell r="E313" t="str">
            <v>d. Neon Sign Ch. (O/T Br)</v>
          </cell>
          <cell r="F313">
            <v>215434</v>
          </cell>
        </row>
        <row r="314">
          <cell r="D314">
            <v>917914</v>
          </cell>
          <cell r="E314" t="str">
            <v>e. Bill Boards Expenses</v>
          </cell>
          <cell r="F314">
            <v>74404807</v>
          </cell>
        </row>
        <row r="315">
          <cell r="D315">
            <v>917915</v>
          </cell>
          <cell r="E315" t="str">
            <v>f. Sponsorship for Sports</v>
          </cell>
          <cell r="F315">
            <v>700000</v>
          </cell>
        </row>
        <row r="316">
          <cell r="D316">
            <v>917916</v>
          </cell>
          <cell r="E316" t="str">
            <v>g. Other Exp.related to Mk</v>
          </cell>
          <cell r="F316">
            <v>37468866</v>
          </cell>
        </row>
        <row r="317">
          <cell r="D317">
            <v>917917</v>
          </cell>
          <cell r="E317" t="str">
            <v>h. Dealer Comm.on Auto Fin</v>
          </cell>
          <cell r="F317">
            <v>1874750</v>
          </cell>
        </row>
        <row r="318">
          <cell r="D318">
            <v>917918</v>
          </cell>
          <cell r="E318" t="str">
            <v>i. Dealer Reward on Auto F</v>
          </cell>
          <cell r="F318">
            <v>48000</v>
          </cell>
        </row>
        <row r="319">
          <cell r="D319">
            <v>200075</v>
          </cell>
          <cell r="E319" t="str">
            <v>Total Marketing Expenses</v>
          </cell>
          <cell r="F319">
            <v>214506195.78999999</v>
          </cell>
        </row>
        <row r="320">
          <cell r="D320">
            <v>917119</v>
          </cell>
          <cell r="E320" t="str">
            <v>PRIZE MONEY TO STF ON DEP TARG</v>
          </cell>
          <cell r="F320">
            <v>18009702.210000001</v>
          </cell>
        </row>
        <row r="321">
          <cell r="D321">
            <v>917920</v>
          </cell>
          <cell r="E321" t="str">
            <v>PRIZE MONEY TO STF ON ATM CARD</v>
          </cell>
          <cell r="F321">
            <v>4000</v>
          </cell>
        </row>
        <row r="322">
          <cell r="D322">
            <v>917921</v>
          </cell>
          <cell r="E322" t="str">
            <v>PRIZE MONEY TO STF ON RECV NPL</v>
          </cell>
          <cell r="F322">
            <v>1788503</v>
          </cell>
        </row>
        <row r="323">
          <cell r="D323">
            <v>917922</v>
          </cell>
          <cell r="E323" t="str">
            <v>PRIZE MONEY TO STF ON CUST SER</v>
          </cell>
          <cell r="F323">
            <v>13565609.58</v>
          </cell>
        </row>
        <row r="324">
          <cell r="D324">
            <v>917926</v>
          </cell>
          <cell r="E324" t="str">
            <v>PRIZE MONEY TO STF ON AGRI TGT</v>
          </cell>
          <cell r="F324">
            <v>3696634</v>
          </cell>
        </row>
        <row r="325">
          <cell r="D325">
            <v>917927</v>
          </cell>
          <cell r="E325" t="str">
            <v>PRIZE MONEY TO STF ON CONS TGT</v>
          </cell>
          <cell r="F325">
            <v>0</v>
          </cell>
        </row>
        <row r="326">
          <cell r="D326">
            <v>917919</v>
          </cell>
          <cell r="E326" t="str">
            <v>SALES STAFF COMM. ON AUTO FIN.</v>
          </cell>
          <cell r="F326">
            <v>10059646</v>
          </cell>
        </row>
        <row r="332">
          <cell r="D332" t="str">
            <v>B A N</v>
          </cell>
          <cell r="E332" t="str">
            <v>K    L I M I T E D</v>
          </cell>
          <cell r="F332" t="str">
            <v>DATE:- 04/01/2007</v>
          </cell>
        </row>
        <row r="333">
          <cell r="D333" t="str">
            <v>E LEDG</v>
          </cell>
          <cell r="E333" t="str">
            <v>ER AS ON  30-12-2006</v>
          </cell>
        </row>
        <row r="334">
          <cell r="F334" t="str">
            <v>&lt;   DOMESTIC    &gt;</v>
          </cell>
        </row>
        <row r="335">
          <cell r="D335" t="str">
            <v>------</v>
          </cell>
          <cell r="E335" t="str">
            <v>----------------------------------</v>
          </cell>
          <cell r="F335" t="str">
            <v>---------------------------</v>
          </cell>
        </row>
        <row r="336">
          <cell r="D336" t="str">
            <v>Code</v>
          </cell>
          <cell r="E336" t="str">
            <v>|Narration</v>
          </cell>
          <cell r="F336" t="str">
            <v>|       Amount       |</v>
          </cell>
        </row>
        <row r="337">
          <cell r="D337" t="str">
            <v>------</v>
          </cell>
          <cell r="E337" t="str">
            <v>----------------------------------</v>
          </cell>
          <cell r="F337" t="str">
            <v>---------------------------</v>
          </cell>
        </row>
        <row r="339">
          <cell r="E339" t="str">
            <v>E X P E N D I T U R E</v>
          </cell>
        </row>
        <row r="340">
          <cell r="E340" t="str">
            <v>=====================</v>
          </cell>
        </row>
        <row r="341">
          <cell r="D341">
            <v>917172</v>
          </cell>
          <cell r="E341" t="str">
            <v>SALS STF COM.ON LIFE STYLE FIN</v>
          </cell>
          <cell r="F341">
            <v>0</v>
          </cell>
        </row>
        <row r="342">
          <cell r="D342">
            <v>917923</v>
          </cell>
          <cell r="E342" t="str">
            <v>SALES STF COMM. ON HOUSE FIN.</v>
          </cell>
          <cell r="F342">
            <v>210000</v>
          </cell>
        </row>
        <row r="343">
          <cell r="D343">
            <v>917924</v>
          </cell>
          <cell r="E343" t="str">
            <v>SALES STF COMM. ON FLEXI LOAN</v>
          </cell>
          <cell r="F343">
            <v>390</v>
          </cell>
        </row>
        <row r="344">
          <cell r="D344">
            <v>917925</v>
          </cell>
          <cell r="E344" t="str">
            <v>SALS STF COMM ON TELEMARKETING</v>
          </cell>
          <cell r="F344">
            <v>69640</v>
          </cell>
        </row>
        <row r="345">
          <cell r="D345">
            <v>200122</v>
          </cell>
          <cell r="E345" t="str">
            <v>TOT BUSSIN. PROMOTION EXPENSES</v>
          </cell>
          <cell r="F345">
            <v>47404124.789999999</v>
          </cell>
        </row>
        <row r="346">
          <cell r="D346">
            <v>918005</v>
          </cell>
          <cell r="E346" t="str">
            <v>a. Entertainment Charges</v>
          </cell>
          <cell r="F346">
            <v>47850089.920000002</v>
          </cell>
        </row>
        <row r="347">
          <cell r="D347">
            <v>200076</v>
          </cell>
          <cell r="E347" t="str">
            <v>Total Entertainment Ch.</v>
          </cell>
          <cell r="F347">
            <v>47850089.920000002</v>
          </cell>
        </row>
        <row r="348">
          <cell r="D348">
            <v>918006</v>
          </cell>
          <cell r="E348" t="str">
            <v>a. Travelling Expenses</v>
          </cell>
          <cell r="F348">
            <v>190615794.53</v>
          </cell>
        </row>
        <row r="349">
          <cell r="D349">
            <v>200077</v>
          </cell>
          <cell r="E349" t="str">
            <v>Total Travelling Expenses</v>
          </cell>
          <cell r="F349">
            <v>190615794.53</v>
          </cell>
        </row>
        <row r="350">
          <cell r="D350">
            <v>918003</v>
          </cell>
          <cell r="E350" t="str">
            <v>a.Conveyance Charges</v>
          </cell>
          <cell r="F350">
            <v>27478690.469999999</v>
          </cell>
        </row>
        <row r="351">
          <cell r="D351">
            <v>917187</v>
          </cell>
          <cell r="E351" t="str">
            <v>VERIFICATION CH - CONS. ASSET</v>
          </cell>
          <cell r="F351">
            <v>517905.93</v>
          </cell>
        </row>
        <row r="352">
          <cell r="D352">
            <v>200078</v>
          </cell>
          <cell r="E352" t="str">
            <v>Total Conveyance Charges</v>
          </cell>
          <cell r="F352">
            <v>27996596.399999999</v>
          </cell>
        </row>
        <row r="353">
          <cell r="D353">
            <v>918004</v>
          </cell>
          <cell r="E353" t="str">
            <v>a.Banks Cars</v>
          </cell>
          <cell r="F353">
            <v>30285475.57</v>
          </cell>
        </row>
        <row r="354">
          <cell r="D354">
            <v>918038</v>
          </cell>
          <cell r="E354" t="str">
            <v>b.Executives Cars</v>
          </cell>
          <cell r="F354">
            <v>4380560.8</v>
          </cell>
        </row>
        <row r="355">
          <cell r="D355">
            <v>917174</v>
          </cell>
          <cell r="E355" t="str">
            <v>MOTOR CYCLE EXP STAFF</v>
          </cell>
          <cell r="F355">
            <v>1671968.12</v>
          </cell>
        </row>
        <row r="356">
          <cell r="D356">
            <v>918039</v>
          </cell>
          <cell r="E356" t="str">
            <v>c.Insurance Ch.on Vehicles</v>
          </cell>
          <cell r="F356">
            <v>10141079</v>
          </cell>
        </row>
        <row r="357">
          <cell r="D357">
            <v>200079</v>
          </cell>
          <cell r="E357" t="str">
            <v>Total Car Expenses(Bk.Use)</v>
          </cell>
          <cell r="F357">
            <v>46479083.490000002</v>
          </cell>
        </row>
        <row r="358">
          <cell r="D358">
            <v>918019</v>
          </cell>
          <cell r="E358" t="str">
            <v>a. Training Expenses</v>
          </cell>
          <cell r="F358">
            <v>96971587.739999995</v>
          </cell>
        </row>
        <row r="359">
          <cell r="D359">
            <v>200080</v>
          </cell>
          <cell r="E359" t="str">
            <v>Total Training Expenses</v>
          </cell>
          <cell r="F359">
            <v>96971587.739999995</v>
          </cell>
        </row>
        <row r="360">
          <cell r="D360">
            <v>918101</v>
          </cell>
          <cell r="E360" t="str">
            <v>a. Auditor's Fees</v>
          </cell>
          <cell r="F360">
            <v>237610</v>
          </cell>
        </row>
        <row r="361">
          <cell r="D361">
            <v>200081</v>
          </cell>
          <cell r="E361" t="str">
            <v>Total Auditor's Fees</v>
          </cell>
          <cell r="F361">
            <v>237610</v>
          </cell>
        </row>
        <row r="362">
          <cell r="D362">
            <v>917601</v>
          </cell>
          <cell r="E362" t="str">
            <v>a. Law Charges</v>
          </cell>
          <cell r="F362">
            <v>100313623.92</v>
          </cell>
        </row>
        <row r="363">
          <cell r="D363">
            <v>917611</v>
          </cell>
          <cell r="E363" t="str">
            <v>b. Legal Documentation Fee</v>
          </cell>
          <cell r="F363">
            <v>615915</v>
          </cell>
        </row>
        <row r="364">
          <cell r="D364">
            <v>200082</v>
          </cell>
          <cell r="E364" t="str">
            <v>Total Legal Charges</v>
          </cell>
          <cell r="F364">
            <v>100929538.92</v>
          </cell>
        </row>
        <row r="365">
          <cell r="D365">
            <v>918025</v>
          </cell>
          <cell r="E365" t="str">
            <v>a. Ch.P/for Val.fo F.Asset</v>
          </cell>
          <cell r="F365">
            <v>699475</v>
          </cell>
        </row>
        <row r="366">
          <cell r="D366">
            <v>918056</v>
          </cell>
          <cell r="E366" t="str">
            <v>b. All Consultancy Charges</v>
          </cell>
          <cell r="F366">
            <v>196405536.74000001</v>
          </cell>
        </row>
        <row r="367">
          <cell r="D367">
            <v>200083</v>
          </cell>
          <cell r="E367" t="str">
            <v>Total Prof.Consultancy Ch.</v>
          </cell>
          <cell r="F367">
            <v>197105011.74000001</v>
          </cell>
        </row>
        <row r="368">
          <cell r="D368">
            <v>918008</v>
          </cell>
          <cell r="E368" t="str">
            <v>a.Newsp/Gen/M/Subsc Br/off</v>
          </cell>
          <cell r="F368">
            <v>14568405.68</v>
          </cell>
        </row>
        <row r="369">
          <cell r="D369">
            <v>918057</v>
          </cell>
          <cell r="E369" t="str">
            <v>b.Cntr.to IBP/Bankers club</v>
          </cell>
          <cell r="F369">
            <v>1362938</v>
          </cell>
        </row>
        <row r="370">
          <cell r="D370">
            <v>918058</v>
          </cell>
          <cell r="E370" t="str">
            <v>c.Reuter's Charges</v>
          </cell>
          <cell r="F370">
            <v>6641367.2199999997</v>
          </cell>
        </row>
        <row r="371">
          <cell r="D371">
            <v>917424</v>
          </cell>
          <cell r="E371" t="str">
            <v>NEWSPAPER BILL REIMBURSED STAF</v>
          </cell>
          <cell r="F371">
            <v>8260608</v>
          </cell>
        </row>
        <row r="372">
          <cell r="D372">
            <v>200084</v>
          </cell>
          <cell r="E372" t="str">
            <v>Total Subscription Charges</v>
          </cell>
          <cell r="F372">
            <v>30833318.899999999</v>
          </cell>
        </row>
        <row r="373">
          <cell r="D373">
            <v>918026</v>
          </cell>
          <cell r="E373" t="str">
            <v>a. Maint. of Off Equipmnt.</v>
          </cell>
          <cell r="F373">
            <v>26956838.600000001</v>
          </cell>
        </row>
        <row r="374">
          <cell r="D374">
            <v>918059</v>
          </cell>
          <cell r="E374" t="str">
            <v>b. Maint.of Comp.Hardware</v>
          </cell>
          <cell r="F374">
            <v>43585715.579999998</v>
          </cell>
        </row>
        <row r="375">
          <cell r="D375">
            <v>200085</v>
          </cell>
          <cell r="E375" t="str">
            <v>Total Maintenance of Office</v>
          </cell>
          <cell r="F375">
            <v>70542554.180000007</v>
          </cell>
        </row>
        <row r="376">
          <cell r="D376">
            <v>918027</v>
          </cell>
          <cell r="E376" t="str">
            <v>a. MainT.of Comp.Software</v>
          </cell>
          <cell r="F376">
            <v>36493001.329999998</v>
          </cell>
        </row>
        <row r="377">
          <cell r="D377">
            <v>200086</v>
          </cell>
          <cell r="E377" t="str">
            <v>Total Main.of Comp.Software</v>
          </cell>
          <cell r="F377">
            <v>36493001.329999998</v>
          </cell>
        </row>
        <row r="378">
          <cell r="D378">
            <v>918017</v>
          </cell>
          <cell r="E378" t="str">
            <v>a. Security Charges</v>
          </cell>
          <cell r="F378">
            <v>278345062.75</v>
          </cell>
        </row>
        <row r="379">
          <cell r="D379">
            <v>200087</v>
          </cell>
          <cell r="E379" t="str">
            <v>Total Security Charges</v>
          </cell>
          <cell r="F379">
            <v>278345062.75</v>
          </cell>
        </row>
        <row r="380">
          <cell r="D380">
            <v>918029</v>
          </cell>
          <cell r="E380" t="str">
            <v>a. Property</v>
          </cell>
          <cell r="F380">
            <v>0</v>
          </cell>
        </row>
        <row r="381">
          <cell r="D381">
            <v>918011</v>
          </cell>
          <cell r="E381" t="str">
            <v>b. Furniture &amp; Fixture</v>
          </cell>
          <cell r="F381">
            <v>1761699.17</v>
          </cell>
        </row>
        <row r="382">
          <cell r="D382">
            <v>200088</v>
          </cell>
          <cell r="E382" t="str">
            <v>Tot Loss on Sale (F.Assets)</v>
          </cell>
          <cell r="F382">
            <v>1761699.17</v>
          </cell>
        </row>
        <row r="383">
          <cell r="D383">
            <v>918030</v>
          </cell>
          <cell r="E383" t="str">
            <v>a.Sp.Hajj Sch.Pay.for Emp.</v>
          </cell>
          <cell r="F383">
            <v>13226100</v>
          </cell>
        </row>
        <row r="384">
          <cell r="D384">
            <v>918062</v>
          </cell>
          <cell r="E384" t="str">
            <v>b.Sub.on Cantn. F/to Staff</v>
          </cell>
          <cell r="F384">
            <v>20232061</v>
          </cell>
        </row>
        <row r="385">
          <cell r="D385">
            <v>918064</v>
          </cell>
          <cell r="E385" t="str">
            <v>d.Club Subsc.Fee for Staff</v>
          </cell>
          <cell r="F385">
            <v>2226175.84</v>
          </cell>
        </row>
        <row r="386">
          <cell r="D386">
            <v>918065</v>
          </cell>
          <cell r="E386" t="str">
            <v>e.Club Membr.Fee for Staff</v>
          </cell>
          <cell r="F386">
            <v>14098615.029999999</v>
          </cell>
        </row>
        <row r="387">
          <cell r="D387">
            <v>917454</v>
          </cell>
          <cell r="E387" t="str">
            <v>f.Gold/Silver Pins to Staf</v>
          </cell>
          <cell r="F387">
            <v>2619829</v>
          </cell>
        </row>
        <row r="388">
          <cell r="D388">
            <v>200090</v>
          </cell>
          <cell r="E388" t="str">
            <v>Total Subsidized Staff Ben</v>
          </cell>
          <cell r="F388">
            <v>52402780.869999997</v>
          </cell>
        </row>
        <row r="389">
          <cell r="D389">
            <v>918031</v>
          </cell>
          <cell r="E389" t="str">
            <v>a.Insurance of Staff Loans</v>
          </cell>
          <cell r="F389">
            <v>27630</v>
          </cell>
        </row>
        <row r="390">
          <cell r="D390">
            <v>918067</v>
          </cell>
          <cell r="E390" t="str">
            <v>b.Insurance of Lockers</v>
          </cell>
          <cell r="F390">
            <v>292829</v>
          </cell>
        </row>
        <row r="391">
          <cell r="D391">
            <v>918068</v>
          </cell>
          <cell r="E391" t="str">
            <v>c.Insurance of Cash</v>
          </cell>
          <cell r="F391">
            <v>49398893.909999996</v>
          </cell>
        </row>
        <row r="392">
          <cell r="D392">
            <v>918069</v>
          </cell>
          <cell r="E392" t="str">
            <v>d.Insurance of Fr.&amp;  For.</v>
          </cell>
          <cell r="F392">
            <v>432057</v>
          </cell>
        </row>
        <row r="398">
          <cell r="D398" t="str">
            <v>B A N</v>
          </cell>
          <cell r="E398" t="str">
            <v>K    L I M I T E D</v>
          </cell>
          <cell r="F398" t="str">
            <v>DATE:- 04/01/2007</v>
          </cell>
        </row>
        <row r="399">
          <cell r="D399" t="str">
            <v>E LEDG</v>
          </cell>
          <cell r="E399" t="str">
            <v>ER AS ON  30-12-2006</v>
          </cell>
        </row>
        <row r="400">
          <cell r="F400" t="str">
            <v>&lt;   DOMESTIC    &gt;</v>
          </cell>
        </row>
        <row r="401">
          <cell r="D401" t="str">
            <v>------</v>
          </cell>
          <cell r="E401" t="str">
            <v>----------------------------------</v>
          </cell>
          <cell r="F401" t="str">
            <v>---------------------------</v>
          </cell>
        </row>
        <row r="402">
          <cell r="D402" t="str">
            <v>Code</v>
          </cell>
          <cell r="E402" t="str">
            <v>|Narration</v>
          </cell>
          <cell r="F402" t="str">
            <v>|       Amount       |</v>
          </cell>
        </row>
        <row r="403">
          <cell r="D403" t="str">
            <v>------</v>
          </cell>
          <cell r="E403" t="str">
            <v>----------------------------------</v>
          </cell>
          <cell r="F403" t="str">
            <v>---------------------------</v>
          </cell>
        </row>
        <row r="405">
          <cell r="E405" t="str">
            <v>E X P E N D I T U R E</v>
          </cell>
        </row>
        <row r="406">
          <cell r="E406" t="str">
            <v>=====================</v>
          </cell>
        </row>
        <row r="407">
          <cell r="D407">
            <v>918070</v>
          </cell>
          <cell r="E407" t="str">
            <v>e.Insurance of Computers</v>
          </cell>
          <cell r="F407">
            <v>1463967</v>
          </cell>
        </row>
        <row r="408">
          <cell r="D408">
            <v>918071</v>
          </cell>
          <cell r="E408" t="str">
            <v>f.Insurance of F.E.B.C.Enc</v>
          </cell>
          <cell r="F408">
            <v>118384</v>
          </cell>
        </row>
        <row r="409">
          <cell r="D409">
            <v>917181</v>
          </cell>
          <cell r="E409" t="str">
            <v>INSURANCE OF STAFF</v>
          </cell>
          <cell r="F409">
            <v>667543.9</v>
          </cell>
        </row>
        <row r="410">
          <cell r="D410">
            <v>918099</v>
          </cell>
          <cell r="E410" t="str">
            <v>INSURANCE PREIUM CLASFIED FIN</v>
          </cell>
          <cell r="F410">
            <v>6259241.2400000002</v>
          </cell>
        </row>
        <row r="411">
          <cell r="D411">
            <v>918112</v>
          </cell>
          <cell r="E411" t="str">
            <v>INSURANCE PREIUM FLEXI LOAN</v>
          </cell>
          <cell r="F411">
            <v>26805425.449999999</v>
          </cell>
        </row>
        <row r="412">
          <cell r="D412">
            <v>918113</v>
          </cell>
          <cell r="E412" t="str">
            <v>INSURANCE PREIUM LIFESTYLE LON</v>
          </cell>
          <cell r="F412">
            <v>6347.6</v>
          </cell>
        </row>
        <row r="413">
          <cell r="D413">
            <v>918114</v>
          </cell>
          <cell r="E413" t="str">
            <v>INSURANCE PREIUM AUTO FINANCE</v>
          </cell>
          <cell r="F413">
            <v>324217246.27999997</v>
          </cell>
        </row>
        <row r="414">
          <cell r="D414">
            <v>918073</v>
          </cell>
          <cell r="E414" t="str">
            <v>Group insurance prem staff</v>
          </cell>
          <cell r="F414">
            <v>52914253.600000001</v>
          </cell>
        </row>
        <row r="415">
          <cell r="D415">
            <v>200091</v>
          </cell>
          <cell r="E415" t="str">
            <v>Total Insurance Charges</v>
          </cell>
          <cell r="F415">
            <v>462603818.98000002</v>
          </cell>
        </row>
        <row r="416">
          <cell r="D416">
            <v>200091</v>
          </cell>
          <cell r="E416" t="str">
            <v>a. SBP Penalties</v>
          </cell>
          <cell r="F416">
            <v>21259033.109999999</v>
          </cell>
        </row>
        <row r="417">
          <cell r="D417">
            <v>200092</v>
          </cell>
          <cell r="E417" t="str">
            <v>Total SBP Penalties</v>
          </cell>
          <cell r="F417">
            <v>21259033.109999999</v>
          </cell>
        </row>
        <row r="418">
          <cell r="D418">
            <v>918032</v>
          </cell>
          <cell r="E418" t="str">
            <v>a. CIRC</v>
          </cell>
          <cell r="F418">
            <v>100000</v>
          </cell>
        </row>
        <row r="419">
          <cell r="D419">
            <v>918072</v>
          </cell>
          <cell r="E419" t="str">
            <v>b. NAB</v>
          </cell>
          <cell r="F419">
            <v>1553487.45</v>
          </cell>
        </row>
        <row r="420">
          <cell r="D420">
            <v>918106</v>
          </cell>
          <cell r="E420" t="str">
            <v>c. SBP(CIB CHARG)Rest-GAD</v>
          </cell>
          <cell r="F420">
            <v>3295806</v>
          </cell>
        </row>
        <row r="421">
          <cell r="D421">
            <v>918107</v>
          </cell>
          <cell r="E421" t="str">
            <v>D. PMT made Banking Mohtsb</v>
          </cell>
          <cell r="F421">
            <v>4303757</v>
          </cell>
        </row>
        <row r="422">
          <cell r="D422">
            <v>200093</v>
          </cell>
          <cell r="E422" t="str">
            <v>Total Payment To Govt. Ag.</v>
          </cell>
          <cell r="F422">
            <v>9253050.4499999993</v>
          </cell>
        </row>
        <row r="423">
          <cell r="D423">
            <v>918007</v>
          </cell>
          <cell r="E423" t="str">
            <v>a. Remittance Charges</v>
          </cell>
          <cell r="F423">
            <v>46046564</v>
          </cell>
        </row>
        <row r="424">
          <cell r="D424">
            <v>918010</v>
          </cell>
          <cell r="E424" t="str">
            <v>b. B/Cl.House &amp; NIFT Chrg.</v>
          </cell>
          <cell r="F424">
            <v>70482557.260000005</v>
          </cell>
        </row>
        <row r="425">
          <cell r="D425">
            <v>918018</v>
          </cell>
          <cell r="E425" t="str">
            <v>c. Cash Tr.thru Sec.Agen.</v>
          </cell>
          <cell r="F425">
            <v>116491070.20999999</v>
          </cell>
        </row>
        <row r="426">
          <cell r="D426">
            <v>918020</v>
          </cell>
          <cell r="E426" t="str">
            <v>d. Cash Sorting Charges</v>
          </cell>
          <cell r="F426">
            <v>15741477.699999999</v>
          </cell>
        </row>
        <row r="427">
          <cell r="D427">
            <v>918023</v>
          </cell>
          <cell r="E427" t="str">
            <v>e. Cash Management Charges</v>
          </cell>
          <cell r="F427">
            <v>41568173.75</v>
          </cell>
        </row>
        <row r="428">
          <cell r="D428">
            <v>200094</v>
          </cell>
          <cell r="E428" t="str">
            <v>Total Cash Handling/Mov Ch.</v>
          </cell>
          <cell r="F428">
            <v>290329842.92000002</v>
          </cell>
        </row>
        <row r="429">
          <cell r="D429">
            <v>918022</v>
          </cell>
          <cell r="E429" t="str">
            <v>a. Hajj Booth Charges</v>
          </cell>
          <cell r="F429">
            <v>2000530.6</v>
          </cell>
        </row>
        <row r="430">
          <cell r="D430">
            <v>200095</v>
          </cell>
          <cell r="E430" t="str">
            <v>Total Hajj Booth Charges</v>
          </cell>
          <cell r="F430">
            <v>2000530.6</v>
          </cell>
        </row>
        <row r="431">
          <cell r="D431">
            <v>918021</v>
          </cell>
          <cell r="E431" t="str">
            <v>a. Loss on val. of FC-Cash</v>
          </cell>
          <cell r="F431">
            <v>43052.14</v>
          </cell>
        </row>
        <row r="432">
          <cell r="D432">
            <v>918024</v>
          </cell>
          <cell r="E432" t="str">
            <v>b. Loss on val. of FC-A/c</v>
          </cell>
          <cell r="F432">
            <v>4072.29</v>
          </cell>
        </row>
        <row r="433">
          <cell r="D433">
            <v>200096</v>
          </cell>
          <cell r="E433" t="str">
            <v>Total Loss of Val. of Fc</v>
          </cell>
          <cell r="F433">
            <v>47124.43</v>
          </cell>
        </row>
        <row r="434">
          <cell r="D434">
            <v>918034</v>
          </cell>
          <cell r="E434" t="str">
            <v>Fr/Forgerr etc.write off</v>
          </cell>
          <cell r="F434">
            <v>38774651.460000001</v>
          </cell>
        </row>
        <row r="435">
          <cell r="D435">
            <v>918075</v>
          </cell>
          <cell r="E435" t="str">
            <v>b.Customer Calim &amp; B/Debts</v>
          </cell>
          <cell r="F435">
            <v>2859683449.5</v>
          </cell>
        </row>
        <row r="436">
          <cell r="D436">
            <v>200097</v>
          </cell>
          <cell r="E436" t="str">
            <v>Total Write Off</v>
          </cell>
          <cell r="F436">
            <v>2898458100.96</v>
          </cell>
        </row>
        <row r="437">
          <cell r="D437">
            <v>917202</v>
          </cell>
          <cell r="E437" t="str">
            <v>a. Brokerage Paid</v>
          </cell>
          <cell r="F437">
            <v>132000</v>
          </cell>
        </row>
        <row r="438">
          <cell r="D438">
            <v>917203</v>
          </cell>
          <cell r="E438" t="str">
            <v>b. Discount on T.T. Sold</v>
          </cell>
          <cell r="F438">
            <v>334084.43</v>
          </cell>
        </row>
        <row r="439">
          <cell r="D439">
            <v>917303</v>
          </cell>
          <cell r="E439" t="str">
            <v>c. ATM Swtich Tranac. Fee</v>
          </cell>
          <cell r="F439">
            <v>24837563.649999999</v>
          </cell>
        </row>
        <row r="440">
          <cell r="D440">
            <v>917182</v>
          </cell>
          <cell r="E440" t="str">
            <v>SS CARD SCANNING CHARGES</v>
          </cell>
          <cell r="F440">
            <v>6320100.2800000003</v>
          </cell>
        </row>
        <row r="441">
          <cell r="D441">
            <v>917183</v>
          </cell>
          <cell r="E441" t="str">
            <v>MASTER CARD OPERATION EXPENSES</v>
          </cell>
          <cell r="F441">
            <v>3069426.2</v>
          </cell>
        </row>
        <row r="442">
          <cell r="D442">
            <v>917184</v>
          </cell>
          <cell r="E442" t="str">
            <v>MASTER CARD FEE</v>
          </cell>
          <cell r="F442">
            <v>4083751</v>
          </cell>
        </row>
        <row r="443">
          <cell r="D443">
            <v>917185</v>
          </cell>
          <cell r="E443" t="str">
            <v>DATA &amp; POWER CABLING WORK</v>
          </cell>
          <cell r="F443">
            <v>7479669.5</v>
          </cell>
        </row>
        <row r="444">
          <cell r="D444">
            <v>917186</v>
          </cell>
          <cell r="E444" t="str">
            <v>F.F. ITMES LESS THAN RS.5000/-</v>
          </cell>
          <cell r="F444">
            <v>23217668.190000001</v>
          </cell>
        </row>
        <row r="445">
          <cell r="D445">
            <v>918079</v>
          </cell>
          <cell r="E445" t="str">
            <v>g. Brokg.paid on FIB/STFB</v>
          </cell>
          <cell r="F445">
            <v>6349414</v>
          </cell>
        </row>
        <row r="446">
          <cell r="D446">
            <v>918080</v>
          </cell>
          <cell r="E446" t="str">
            <v>h. Exp.A/c Exchange Diff.</v>
          </cell>
          <cell r="F446">
            <v>172290113.52000001</v>
          </cell>
        </row>
        <row r="447">
          <cell r="D447">
            <v>918081</v>
          </cell>
          <cell r="E447" t="str">
            <v>i. Exp.A/c F.C. Charges</v>
          </cell>
          <cell r="F447">
            <v>245748.21</v>
          </cell>
        </row>
        <row r="448">
          <cell r="D448">
            <v>918082</v>
          </cell>
          <cell r="E448" t="str">
            <v>j. Exp.A/c Mup P/under GHS</v>
          </cell>
          <cell r="F448">
            <v>-744</v>
          </cell>
        </row>
        <row r="449">
          <cell r="D449">
            <v>918083</v>
          </cell>
          <cell r="E449" t="str">
            <v>k. Equity Mkt.Op.Expenses</v>
          </cell>
          <cell r="F449">
            <v>588225.89</v>
          </cell>
        </row>
        <row r="450">
          <cell r="D450">
            <v>918085</v>
          </cell>
          <cell r="E450" t="str">
            <v>m. Exp.Exchange Diff.Paid</v>
          </cell>
          <cell r="F450">
            <v>22305318.100000001</v>
          </cell>
        </row>
        <row r="451">
          <cell r="D451">
            <v>918089</v>
          </cell>
          <cell r="E451" t="str">
            <v>p. Forex Brokrage Paid</v>
          </cell>
          <cell r="F451">
            <v>8739350</v>
          </cell>
        </row>
        <row r="452">
          <cell r="D452">
            <v>917411</v>
          </cell>
          <cell r="E452" t="str">
            <v>r.salry paid to temp. staf</v>
          </cell>
          <cell r="F452">
            <v>378529381.19999999</v>
          </cell>
        </row>
        <row r="453">
          <cell r="D453">
            <v>917204</v>
          </cell>
          <cell r="E453" t="str">
            <v>CDC EXPN/DEP/CUSTODY/TRANS/CON</v>
          </cell>
          <cell r="F453">
            <v>1262826.82</v>
          </cell>
        </row>
        <row r="454">
          <cell r="D454">
            <v>917205</v>
          </cell>
          <cell r="E454" t="str">
            <v>CONS CREDT INFO SER(DATA CHCK)</v>
          </cell>
          <cell r="F454">
            <v>2862446</v>
          </cell>
        </row>
        <row r="455">
          <cell r="D455">
            <v>917206</v>
          </cell>
          <cell r="E455" t="str">
            <v>MYSTER SHOPPER CHARGES</v>
          </cell>
          <cell r="F455">
            <v>5375000</v>
          </cell>
        </row>
        <row r="456">
          <cell r="D456">
            <v>917207</v>
          </cell>
          <cell r="E456" t="str">
            <v>INCETV-RECOV-TEHSILDAR AGR FIN</v>
          </cell>
          <cell r="F456">
            <v>183596.87</v>
          </cell>
        </row>
        <row r="457">
          <cell r="D457">
            <v>917241</v>
          </cell>
          <cell r="E457" t="str">
            <v>VSSS - 2005 - LEAVE ENCASHMENT</v>
          </cell>
          <cell r="F457">
            <v>-0.33</v>
          </cell>
        </row>
        <row r="458">
          <cell r="D458">
            <v>917242</v>
          </cell>
          <cell r="E458" t="str">
            <v>VSSS - 2005 - MEDICAL BENEFIT</v>
          </cell>
          <cell r="F458">
            <v>-0.2</v>
          </cell>
        </row>
        <row r="464">
          <cell r="D464" t="str">
            <v>B A N</v>
          </cell>
          <cell r="E464" t="str">
            <v>K    L I M I T E D</v>
          </cell>
          <cell r="F464" t="str">
            <v>DATE:- 04/01/2007</v>
          </cell>
        </row>
        <row r="465">
          <cell r="D465" t="str">
            <v>E LEDG</v>
          </cell>
          <cell r="E465" t="str">
            <v>ER AS ON  30-12-2006</v>
          </cell>
        </row>
        <row r="466">
          <cell r="F466" t="str">
            <v>&lt;   DOMESTIC    &gt;</v>
          </cell>
        </row>
        <row r="467">
          <cell r="D467" t="str">
            <v>------</v>
          </cell>
          <cell r="E467" t="str">
            <v>----------------------------------</v>
          </cell>
          <cell r="F467" t="str">
            <v>---------------------------</v>
          </cell>
        </row>
        <row r="468">
          <cell r="D468" t="str">
            <v>Code</v>
          </cell>
          <cell r="E468" t="str">
            <v>|Narration</v>
          </cell>
          <cell r="F468" t="str">
            <v>|       Amount       |</v>
          </cell>
        </row>
        <row r="469">
          <cell r="D469" t="str">
            <v>------</v>
          </cell>
          <cell r="E469" t="str">
            <v>----------------------------------</v>
          </cell>
          <cell r="F469" t="str">
            <v>---------------------------</v>
          </cell>
        </row>
        <row r="471">
          <cell r="E471" t="str">
            <v>E X P E N D I T U R E</v>
          </cell>
        </row>
        <row r="472">
          <cell r="E472" t="str">
            <v>=====================</v>
          </cell>
        </row>
        <row r="473">
          <cell r="D473">
            <v>917244</v>
          </cell>
          <cell r="E473" t="str">
            <v>VSSS - 2005 - INCENTIVES</v>
          </cell>
          <cell r="F473">
            <v>766753346.5</v>
          </cell>
        </row>
        <row r="474">
          <cell r="D474">
            <v>917245</v>
          </cell>
          <cell r="E474" t="str">
            <v>VSSS - 2005 - SPCL. INCENTIVES</v>
          </cell>
          <cell r="F474">
            <v>131529861.79000001</v>
          </cell>
        </row>
        <row r="475">
          <cell r="D475">
            <v>917246</v>
          </cell>
          <cell r="E475" t="str">
            <v>VSSS - 2005 - EX-GRATIA</v>
          </cell>
          <cell r="F475">
            <v>825487710</v>
          </cell>
        </row>
        <row r="476">
          <cell r="D476">
            <v>918091</v>
          </cell>
          <cell r="E476" t="str">
            <v>t. Pur permim Exp.PIBs(AFS</v>
          </cell>
          <cell r="F476">
            <v>361749637.95999998</v>
          </cell>
        </row>
        <row r="477">
          <cell r="D477">
            <v>918040</v>
          </cell>
          <cell r="E477" t="str">
            <v>q. "Unspecified Expenses</v>
          </cell>
          <cell r="F477">
            <v>34649872.060000002</v>
          </cell>
        </row>
        <row r="478">
          <cell r="D478">
            <v>917237</v>
          </cell>
          <cell r="E478" t="str">
            <v>INTERIM PROFIT PAYMENT A/C</v>
          </cell>
          <cell r="F478">
            <v>-674026117.63999999</v>
          </cell>
        </row>
        <row r="479">
          <cell r="D479">
            <v>200098</v>
          </cell>
          <cell r="E479" t="str">
            <v>Total Other Expenses</v>
          </cell>
          <cell r="F479">
            <v>2114349250</v>
          </cell>
        </row>
        <row r="480">
          <cell r="D480">
            <v>917188</v>
          </cell>
          <cell r="E480" t="str">
            <v>OTHER PROVISIONS</v>
          </cell>
          <cell r="F480">
            <v>99735179</v>
          </cell>
        </row>
        <row r="481">
          <cell r="D481">
            <v>917189</v>
          </cell>
          <cell r="E481" t="str">
            <v>CHRG FOR BAD &amp; D/FUL DEBTS-DOM</v>
          </cell>
          <cell r="F481">
            <v>2650614087.3099999</v>
          </cell>
        </row>
        <row r="482">
          <cell r="D482">
            <v>200099</v>
          </cell>
          <cell r="E482" t="str">
            <v>TOTAL PROVISIONS/BAD DEBTS</v>
          </cell>
          <cell r="F482">
            <v>2750349266.3099999</v>
          </cell>
        </row>
        <row r="483">
          <cell r="D483">
            <v>917190</v>
          </cell>
          <cell r="E483" t="str">
            <v>RESERVE AGNST-FLEXI LOAN</v>
          </cell>
          <cell r="F483">
            <v>-9775320.4000000004</v>
          </cell>
        </row>
        <row r="484">
          <cell r="D484">
            <v>917191</v>
          </cell>
          <cell r="E484" t="str">
            <v>RESERVE AGNST-BL TRNS FAC(BTF)</v>
          </cell>
          <cell r="F484">
            <v>5780290.0499999998</v>
          </cell>
        </row>
        <row r="485">
          <cell r="D485">
            <v>917192</v>
          </cell>
          <cell r="E485" t="str">
            <v>RESERVE AGNST-AUTO LEASE FIN</v>
          </cell>
          <cell r="F485">
            <v>-14632178.220000001</v>
          </cell>
        </row>
        <row r="486">
          <cell r="D486">
            <v>917193</v>
          </cell>
          <cell r="E486" t="str">
            <v>RESERVE AGNST-LIFE STYLE FIN</v>
          </cell>
          <cell r="F486">
            <v>-6345404.1699999999</v>
          </cell>
        </row>
        <row r="487">
          <cell r="D487">
            <v>917194</v>
          </cell>
          <cell r="E487" t="str">
            <v>RESERVE AGNST-HOUSE FINANCE</v>
          </cell>
          <cell r="F487">
            <v>-5018313.97</v>
          </cell>
        </row>
        <row r="488">
          <cell r="D488">
            <v>200110</v>
          </cell>
          <cell r="E488" t="str">
            <v>TOTAL RESERVE AGANST CONS-PROD</v>
          </cell>
          <cell r="F488">
            <v>-29990926.710000001</v>
          </cell>
        </row>
        <row r="489">
          <cell r="D489">
            <v>200204</v>
          </cell>
          <cell r="E489" t="str">
            <v>TOTAL OTHER OPERATING EXPENSES</v>
          </cell>
          <cell r="F489">
            <v>10678602201.540001</v>
          </cell>
        </row>
        <row r="490">
          <cell r="D490">
            <v>917801</v>
          </cell>
          <cell r="E490" t="str">
            <v>a. Building only</v>
          </cell>
          <cell r="F490">
            <v>124348668.66</v>
          </cell>
        </row>
        <row r="491">
          <cell r="D491">
            <v>917807</v>
          </cell>
          <cell r="E491" t="str">
            <v>b. Computers</v>
          </cell>
          <cell r="F491">
            <v>382863491.72000003</v>
          </cell>
        </row>
        <row r="492">
          <cell r="D492">
            <v>917808</v>
          </cell>
          <cell r="E492" t="str">
            <v>c. ATM/Office Equipments</v>
          </cell>
          <cell r="F492">
            <v>52069130.75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Input"/>
      <sheetName val="FRA001"/>
      <sheetName val="Sheet1"/>
      <sheetName val="customer sheet"/>
      <sheetName val="100082"/>
      <sheetName val="acct"/>
    </sheetNames>
    <sheetDataSet>
      <sheetData sheetId="0" refreshError="1">
        <row r="44">
          <cell r="C44">
            <v>1</v>
          </cell>
          <cell r="D44">
            <v>6.9800000000000001E-2</v>
          </cell>
        </row>
        <row r="45">
          <cell r="C45">
            <v>2</v>
          </cell>
          <cell r="D45">
            <v>6.9800000000000001E-2</v>
          </cell>
        </row>
        <row r="46">
          <cell r="C46">
            <v>3</v>
          </cell>
          <cell r="D46">
            <v>6.9800000000000001E-2</v>
          </cell>
        </row>
        <row r="47">
          <cell r="C47">
            <v>4</v>
          </cell>
          <cell r="D47">
            <v>6.9800000000000001E-2</v>
          </cell>
        </row>
        <row r="48">
          <cell r="C48">
            <v>5</v>
          </cell>
          <cell r="D48">
            <v>6.9800000000000001E-2</v>
          </cell>
        </row>
        <row r="49">
          <cell r="C49">
            <v>6</v>
          </cell>
          <cell r="D49">
            <v>6.9800000000000001E-2</v>
          </cell>
        </row>
        <row r="50">
          <cell r="C50">
            <v>7</v>
          </cell>
          <cell r="D50">
            <v>6.9800000000000001E-2</v>
          </cell>
        </row>
        <row r="51">
          <cell r="C51">
            <v>8</v>
          </cell>
          <cell r="D51">
            <v>6.7387500000000003E-2</v>
          </cell>
        </row>
        <row r="52">
          <cell r="C52">
            <v>9</v>
          </cell>
          <cell r="D52">
            <v>6.4975000000000005E-2</v>
          </cell>
        </row>
        <row r="53">
          <cell r="C53">
            <v>10</v>
          </cell>
          <cell r="D53">
            <v>6.2562500000000007E-2</v>
          </cell>
        </row>
        <row r="54">
          <cell r="C54">
            <v>11</v>
          </cell>
          <cell r="D54">
            <v>6.0150000000000009E-2</v>
          </cell>
        </row>
        <row r="55">
          <cell r="C55">
            <v>12</v>
          </cell>
          <cell r="D55">
            <v>5.7737500000000011E-2</v>
          </cell>
        </row>
        <row r="56">
          <cell r="C56">
            <v>13</v>
          </cell>
          <cell r="D56">
            <v>5.5325000000000013E-2</v>
          </cell>
        </row>
        <row r="57">
          <cell r="C57">
            <v>14</v>
          </cell>
          <cell r="D57">
            <v>5.2912500000000015E-2</v>
          </cell>
        </row>
        <row r="58">
          <cell r="C58">
            <v>15</v>
          </cell>
          <cell r="D58">
            <v>5.0499999999999996E-2</v>
          </cell>
        </row>
        <row r="59">
          <cell r="C59">
            <v>16</v>
          </cell>
          <cell r="D59">
            <v>4.9813333333333328E-2</v>
          </cell>
        </row>
        <row r="60">
          <cell r="C60">
            <v>17</v>
          </cell>
          <cell r="D60">
            <v>4.9126666666666659E-2</v>
          </cell>
        </row>
        <row r="61">
          <cell r="C61">
            <v>18</v>
          </cell>
          <cell r="D61">
            <v>4.843999999999999E-2</v>
          </cell>
        </row>
        <row r="62">
          <cell r="C62">
            <v>19</v>
          </cell>
          <cell r="D62">
            <v>4.7753333333333321E-2</v>
          </cell>
        </row>
        <row r="63">
          <cell r="C63">
            <v>20</v>
          </cell>
          <cell r="D63">
            <v>4.7066666666666652E-2</v>
          </cell>
        </row>
        <row r="64">
          <cell r="C64">
            <v>21</v>
          </cell>
          <cell r="D64">
            <v>4.6379999999999984E-2</v>
          </cell>
        </row>
        <row r="65">
          <cell r="C65">
            <v>22</v>
          </cell>
          <cell r="D65">
            <v>4.5693333333333315E-2</v>
          </cell>
        </row>
        <row r="66">
          <cell r="C66">
            <v>23</v>
          </cell>
          <cell r="D66">
            <v>4.5006666666666646E-2</v>
          </cell>
        </row>
        <row r="67">
          <cell r="C67">
            <v>24</v>
          </cell>
          <cell r="D67">
            <v>4.4319999999999977E-2</v>
          </cell>
        </row>
        <row r="68">
          <cell r="C68">
            <v>25</v>
          </cell>
          <cell r="D68">
            <v>4.3633333333333309E-2</v>
          </cell>
        </row>
        <row r="69">
          <cell r="C69">
            <v>26</v>
          </cell>
          <cell r="D69">
            <v>4.294666666666664E-2</v>
          </cell>
        </row>
        <row r="70">
          <cell r="C70">
            <v>27</v>
          </cell>
          <cell r="D70">
            <v>4.2259999999999971E-2</v>
          </cell>
        </row>
        <row r="71">
          <cell r="C71">
            <v>28</v>
          </cell>
          <cell r="D71">
            <v>4.1573333333333302E-2</v>
          </cell>
        </row>
        <row r="72">
          <cell r="C72">
            <v>29</v>
          </cell>
          <cell r="D72">
            <v>4.0886666666666634E-2</v>
          </cell>
        </row>
        <row r="73">
          <cell r="C73">
            <v>30</v>
          </cell>
          <cell r="D73">
            <v>4.0199999999999993E-2</v>
          </cell>
        </row>
        <row r="74">
          <cell r="C74">
            <v>31</v>
          </cell>
          <cell r="D74">
            <v>4.015666666666666E-2</v>
          </cell>
        </row>
        <row r="75">
          <cell r="C75">
            <v>32</v>
          </cell>
          <cell r="D75">
            <v>4.0113333333333327E-2</v>
          </cell>
        </row>
        <row r="76">
          <cell r="C76">
            <v>33</v>
          </cell>
          <cell r="D76">
            <v>4.0069999999999995E-2</v>
          </cell>
        </row>
        <row r="77">
          <cell r="C77">
            <v>34</v>
          </cell>
          <cell r="D77">
            <v>4.0026666666666662E-2</v>
          </cell>
        </row>
        <row r="78">
          <cell r="C78">
            <v>35</v>
          </cell>
          <cell r="D78">
            <v>3.9983333333333329E-2</v>
          </cell>
        </row>
        <row r="79">
          <cell r="C79">
            <v>36</v>
          </cell>
          <cell r="D79">
            <v>3.9939999999999996E-2</v>
          </cell>
        </row>
        <row r="80">
          <cell r="C80">
            <v>37</v>
          </cell>
          <cell r="D80">
            <v>3.9896666666666664E-2</v>
          </cell>
        </row>
        <row r="81">
          <cell r="C81">
            <v>38</v>
          </cell>
          <cell r="D81">
            <v>3.9853333333333331E-2</v>
          </cell>
        </row>
        <row r="82">
          <cell r="C82">
            <v>39</v>
          </cell>
          <cell r="D82">
            <v>3.9809999999999998E-2</v>
          </cell>
        </row>
        <row r="83">
          <cell r="C83">
            <v>40</v>
          </cell>
          <cell r="D83">
            <v>3.9766666666666665E-2</v>
          </cell>
        </row>
        <row r="84">
          <cell r="C84">
            <v>41</v>
          </cell>
          <cell r="D84">
            <v>3.9723333333333333E-2</v>
          </cell>
        </row>
        <row r="85">
          <cell r="C85">
            <v>42</v>
          </cell>
          <cell r="D85">
            <v>3.968E-2</v>
          </cell>
        </row>
        <row r="86">
          <cell r="C86">
            <v>43</v>
          </cell>
          <cell r="D86">
            <v>3.9636666666666667E-2</v>
          </cell>
        </row>
        <row r="87">
          <cell r="C87">
            <v>44</v>
          </cell>
          <cell r="D87">
            <v>3.9593333333333335E-2</v>
          </cell>
        </row>
        <row r="88">
          <cell r="C88">
            <v>45</v>
          </cell>
          <cell r="D88">
            <v>3.9550000000000002E-2</v>
          </cell>
        </row>
        <row r="89">
          <cell r="C89">
            <v>46</v>
          </cell>
          <cell r="D89">
            <v>3.9506666666666669E-2</v>
          </cell>
        </row>
        <row r="90">
          <cell r="C90">
            <v>47</v>
          </cell>
          <cell r="D90">
            <v>3.9463333333333336E-2</v>
          </cell>
        </row>
        <row r="91">
          <cell r="C91">
            <v>48</v>
          </cell>
          <cell r="D91">
            <v>3.9420000000000004E-2</v>
          </cell>
        </row>
        <row r="92">
          <cell r="C92">
            <v>49</v>
          </cell>
          <cell r="D92">
            <v>3.9376666666666671E-2</v>
          </cell>
        </row>
        <row r="93">
          <cell r="C93">
            <v>50</v>
          </cell>
          <cell r="D93">
            <v>3.9333333333333338E-2</v>
          </cell>
        </row>
        <row r="94">
          <cell r="C94">
            <v>51</v>
          </cell>
          <cell r="D94">
            <v>3.9290000000000005E-2</v>
          </cell>
        </row>
        <row r="95">
          <cell r="C95">
            <v>52</v>
          </cell>
          <cell r="D95">
            <v>3.9246666666666673E-2</v>
          </cell>
        </row>
        <row r="96">
          <cell r="C96">
            <v>53</v>
          </cell>
          <cell r="D96">
            <v>3.920333333333334E-2</v>
          </cell>
        </row>
        <row r="97">
          <cell r="C97">
            <v>54</v>
          </cell>
          <cell r="D97">
            <v>3.9160000000000007E-2</v>
          </cell>
        </row>
        <row r="98">
          <cell r="C98">
            <v>55</v>
          </cell>
          <cell r="D98">
            <v>3.9116666666666675E-2</v>
          </cell>
        </row>
        <row r="99">
          <cell r="C99">
            <v>56</v>
          </cell>
          <cell r="D99">
            <v>3.9073333333333342E-2</v>
          </cell>
        </row>
        <row r="100">
          <cell r="C100">
            <v>57</v>
          </cell>
          <cell r="D100">
            <v>3.9030000000000009E-2</v>
          </cell>
        </row>
        <row r="101">
          <cell r="C101">
            <v>58</v>
          </cell>
          <cell r="D101">
            <v>3.8986666666666676E-2</v>
          </cell>
        </row>
        <row r="102">
          <cell r="C102">
            <v>59</v>
          </cell>
          <cell r="D102">
            <v>3.8943333333333344E-2</v>
          </cell>
        </row>
        <row r="103">
          <cell r="C103">
            <v>60</v>
          </cell>
          <cell r="D103">
            <v>3.889999999999999E-2</v>
          </cell>
        </row>
        <row r="104">
          <cell r="C104">
            <v>61</v>
          </cell>
          <cell r="D104">
            <v>3.8856666666666657E-2</v>
          </cell>
        </row>
        <row r="105">
          <cell r="C105">
            <v>62</v>
          </cell>
          <cell r="D105">
            <v>3.8813333333333325E-2</v>
          </cell>
        </row>
        <row r="106">
          <cell r="C106">
            <v>63</v>
          </cell>
          <cell r="D106">
            <v>3.8769999999999992E-2</v>
          </cell>
        </row>
        <row r="107">
          <cell r="C107">
            <v>64</v>
          </cell>
          <cell r="D107">
            <v>3.8726666666666659E-2</v>
          </cell>
        </row>
        <row r="108">
          <cell r="C108">
            <v>65</v>
          </cell>
          <cell r="D108">
            <v>3.8683333333333327E-2</v>
          </cell>
        </row>
        <row r="109">
          <cell r="C109">
            <v>66</v>
          </cell>
          <cell r="D109">
            <v>3.8639999999999994E-2</v>
          </cell>
        </row>
        <row r="110">
          <cell r="C110">
            <v>67</v>
          </cell>
          <cell r="D110">
            <v>3.8596666666666661E-2</v>
          </cell>
        </row>
        <row r="111">
          <cell r="C111">
            <v>68</v>
          </cell>
          <cell r="D111">
            <v>3.8553333333333328E-2</v>
          </cell>
        </row>
        <row r="112">
          <cell r="C112">
            <v>69</v>
          </cell>
          <cell r="D112">
            <v>3.8509999999999996E-2</v>
          </cell>
        </row>
        <row r="113">
          <cell r="C113">
            <v>70</v>
          </cell>
          <cell r="D113">
            <v>3.8466666666666663E-2</v>
          </cell>
        </row>
        <row r="114">
          <cell r="C114">
            <v>71</v>
          </cell>
          <cell r="D114">
            <v>3.842333333333333E-2</v>
          </cell>
        </row>
        <row r="115">
          <cell r="C115">
            <v>72</v>
          </cell>
          <cell r="D115">
            <v>3.8379999999999997E-2</v>
          </cell>
        </row>
        <row r="116">
          <cell r="C116">
            <v>73</v>
          </cell>
          <cell r="D116">
            <v>3.8336666666666665E-2</v>
          </cell>
        </row>
        <row r="117">
          <cell r="C117">
            <v>74</v>
          </cell>
          <cell r="D117">
            <v>3.8293333333333332E-2</v>
          </cell>
        </row>
        <row r="118">
          <cell r="C118">
            <v>75</v>
          </cell>
          <cell r="D118">
            <v>3.8249999999999999E-2</v>
          </cell>
        </row>
        <row r="119">
          <cell r="C119">
            <v>76</v>
          </cell>
          <cell r="D119">
            <v>3.8206666666666667E-2</v>
          </cell>
        </row>
        <row r="120">
          <cell r="C120">
            <v>77</v>
          </cell>
          <cell r="D120">
            <v>3.8163333333333334E-2</v>
          </cell>
        </row>
        <row r="121">
          <cell r="C121">
            <v>78</v>
          </cell>
          <cell r="D121">
            <v>3.8120000000000001E-2</v>
          </cell>
        </row>
        <row r="122">
          <cell r="C122">
            <v>79</v>
          </cell>
          <cell r="D122">
            <v>3.8076666666666668E-2</v>
          </cell>
        </row>
        <row r="123">
          <cell r="C123">
            <v>80</v>
          </cell>
          <cell r="D123">
            <v>3.8033333333333336E-2</v>
          </cell>
        </row>
        <row r="124">
          <cell r="C124">
            <v>81</v>
          </cell>
          <cell r="D124">
            <v>3.7990000000000003E-2</v>
          </cell>
        </row>
        <row r="125">
          <cell r="C125">
            <v>82</v>
          </cell>
          <cell r="D125">
            <v>3.794666666666667E-2</v>
          </cell>
        </row>
        <row r="126">
          <cell r="C126">
            <v>83</v>
          </cell>
          <cell r="D126">
            <v>3.7903333333333337E-2</v>
          </cell>
        </row>
        <row r="127">
          <cell r="C127">
            <v>84</v>
          </cell>
          <cell r="D127">
            <v>3.7860000000000005E-2</v>
          </cell>
        </row>
        <row r="128">
          <cell r="C128">
            <v>85</v>
          </cell>
          <cell r="D128">
            <v>3.7816666666666672E-2</v>
          </cell>
        </row>
        <row r="129">
          <cell r="C129">
            <v>86</v>
          </cell>
          <cell r="D129">
            <v>3.7773333333333339E-2</v>
          </cell>
        </row>
        <row r="130">
          <cell r="C130">
            <v>87</v>
          </cell>
          <cell r="D130">
            <v>3.7730000000000007E-2</v>
          </cell>
        </row>
        <row r="131">
          <cell r="C131">
            <v>88</v>
          </cell>
          <cell r="D131">
            <v>3.7686666666666674E-2</v>
          </cell>
        </row>
        <row r="132">
          <cell r="C132">
            <v>89</v>
          </cell>
          <cell r="D132">
            <v>3.7643333333333341E-2</v>
          </cell>
        </row>
        <row r="133">
          <cell r="C133">
            <v>90</v>
          </cell>
          <cell r="D133">
            <v>3.7599999999999995E-2</v>
          </cell>
        </row>
        <row r="134">
          <cell r="C134">
            <v>91</v>
          </cell>
          <cell r="D134">
            <v>3.7634444444444443E-2</v>
          </cell>
        </row>
        <row r="135">
          <cell r="C135">
            <v>92</v>
          </cell>
          <cell r="D135">
            <v>3.7668888888888891E-2</v>
          </cell>
        </row>
        <row r="136">
          <cell r="C136">
            <v>93</v>
          </cell>
          <cell r="D136">
            <v>3.7703333333333339E-2</v>
          </cell>
        </row>
        <row r="137">
          <cell r="C137">
            <v>94</v>
          </cell>
          <cell r="D137">
            <v>3.7737777777777787E-2</v>
          </cell>
        </row>
        <row r="138">
          <cell r="C138">
            <v>95</v>
          </cell>
          <cell r="D138">
            <v>3.7772222222222235E-2</v>
          </cell>
        </row>
        <row r="139">
          <cell r="C139">
            <v>96</v>
          </cell>
          <cell r="D139">
            <v>3.7806666666666683E-2</v>
          </cell>
        </row>
        <row r="140">
          <cell r="C140">
            <v>97</v>
          </cell>
          <cell r="D140">
            <v>3.7841111111111131E-2</v>
          </cell>
        </row>
        <row r="141">
          <cell r="C141">
            <v>98</v>
          </cell>
          <cell r="D141">
            <v>3.7875555555555579E-2</v>
          </cell>
        </row>
        <row r="142">
          <cell r="C142">
            <v>99</v>
          </cell>
          <cell r="D142">
            <v>3.7910000000000027E-2</v>
          </cell>
        </row>
        <row r="143">
          <cell r="C143">
            <v>100</v>
          </cell>
          <cell r="D143">
            <v>3.7944444444444475E-2</v>
          </cell>
        </row>
        <row r="144">
          <cell r="C144">
            <v>101</v>
          </cell>
          <cell r="D144">
            <v>3.7978888888888923E-2</v>
          </cell>
        </row>
        <row r="145">
          <cell r="C145">
            <v>102</v>
          </cell>
          <cell r="D145">
            <v>3.8013333333333371E-2</v>
          </cell>
        </row>
        <row r="146">
          <cell r="C146">
            <v>103</v>
          </cell>
          <cell r="D146">
            <v>3.8047777777777819E-2</v>
          </cell>
        </row>
        <row r="147">
          <cell r="C147">
            <v>104</v>
          </cell>
          <cell r="D147">
            <v>3.8082222222222267E-2</v>
          </cell>
        </row>
        <row r="148">
          <cell r="C148">
            <v>105</v>
          </cell>
          <cell r="D148">
            <v>3.8116666666666715E-2</v>
          </cell>
        </row>
        <row r="149">
          <cell r="C149">
            <v>106</v>
          </cell>
          <cell r="D149">
            <v>3.8151111111111163E-2</v>
          </cell>
        </row>
        <row r="150">
          <cell r="C150">
            <v>107</v>
          </cell>
          <cell r="D150">
            <v>3.8185555555555611E-2</v>
          </cell>
        </row>
        <row r="151">
          <cell r="C151">
            <v>108</v>
          </cell>
          <cell r="D151">
            <v>3.8220000000000059E-2</v>
          </cell>
        </row>
        <row r="152">
          <cell r="C152">
            <v>109</v>
          </cell>
          <cell r="D152">
            <v>3.8254444444444508E-2</v>
          </cell>
        </row>
        <row r="153">
          <cell r="C153">
            <v>110</v>
          </cell>
          <cell r="D153">
            <v>3.8288888888888956E-2</v>
          </cell>
        </row>
        <row r="154">
          <cell r="C154">
            <v>111</v>
          </cell>
          <cell r="D154">
            <v>3.8323333333333404E-2</v>
          </cell>
        </row>
        <row r="155">
          <cell r="C155">
            <v>112</v>
          </cell>
          <cell r="D155">
            <v>3.8357777777777852E-2</v>
          </cell>
        </row>
        <row r="156">
          <cell r="C156">
            <v>113</v>
          </cell>
          <cell r="D156">
            <v>3.83922222222223E-2</v>
          </cell>
        </row>
        <row r="157">
          <cell r="C157">
            <v>114</v>
          </cell>
          <cell r="D157">
            <v>3.8426666666666748E-2</v>
          </cell>
        </row>
        <row r="158">
          <cell r="C158">
            <v>115</v>
          </cell>
          <cell r="D158">
            <v>3.8461111111111196E-2</v>
          </cell>
        </row>
        <row r="159">
          <cell r="C159">
            <v>116</v>
          </cell>
          <cell r="D159">
            <v>3.8495555555555644E-2</v>
          </cell>
        </row>
        <row r="160">
          <cell r="C160">
            <v>117</v>
          </cell>
          <cell r="D160">
            <v>3.8530000000000092E-2</v>
          </cell>
        </row>
        <row r="161">
          <cell r="C161">
            <v>118</v>
          </cell>
          <cell r="D161">
            <v>3.856444444444454E-2</v>
          </cell>
        </row>
        <row r="162">
          <cell r="C162">
            <v>119</v>
          </cell>
          <cell r="D162">
            <v>3.8598888888888988E-2</v>
          </cell>
        </row>
        <row r="163">
          <cell r="C163">
            <v>120</v>
          </cell>
          <cell r="D163">
            <v>3.8633333333333332E-2</v>
          </cell>
        </row>
        <row r="164">
          <cell r="C164">
            <v>121</v>
          </cell>
          <cell r="D164">
            <v>3.8667777777777773E-2</v>
          </cell>
        </row>
        <row r="165">
          <cell r="C165">
            <v>122</v>
          </cell>
          <cell r="D165">
            <v>3.8702222222222214E-2</v>
          </cell>
        </row>
        <row r="166">
          <cell r="C166">
            <v>123</v>
          </cell>
          <cell r="D166">
            <v>3.8736666666666655E-2</v>
          </cell>
        </row>
        <row r="167">
          <cell r="C167">
            <v>124</v>
          </cell>
          <cell r="D167">
            <v>3.8771111111111096E-2</v>
          </cell>
        </row>
        <row r="168">
          <cell r="C168">
            <v>125</v>
          </cell>
          <cell r="D168">
            <v>3.8805555555555538E-2</v>
          </cell>
        </row>
        <row r="169">
          <cell r="C169">
            <v>126</v>
          </cell>
          <cell r="D169">
            <v>3.8839999999999979E-2</v>
          </cell>
        </row>
        <row r="170">
          <cell r="C170">
            <v>127</v>
          </cell>
          <cell r="D170">
            <v>3.887444444444442E-2</v>
          </cell>
        </row>
        <row r="171">
          <cell r="C171">
            <v>128</v>
          </cell>
          <cell r="D171">
            <v>3.8908888888888861E-2</v>
          </cell>
        </row>
        <row r="172">
          <cell r="C172">
            <v>129</v>
          </cell>
          <cell r="D172">
            <v>3.8943333333333302E-2</v>
          </cell>
        </row>
        <row r="173">
          <cell r="C173">
            <v>130</v>
          </cell>
          <cell r="D173">
            <v>3.8977777777777743E-2</v>
          </cell>
        </row>
        <row r="174">
          <cell r="C174">
            <v>131</v>
          </cell>
          <cell r="D174">
            <v>3.9012222222222184E-2</v>
          </cell>
        </row>
        <row r="175">
          <cell r="C175">
            <v>132</v>
          </cell>
          <cell r="D175">
            <v>3.9046666666666625E-2</v>
          </cell>
        </row>
        <row r="176">
          <cell r="C176">
            <v>133</v>
          </cell>
          <cell r="D176">
            <v>3.9081111111111067E-2</v>
          </cell>
        </row>
        <row r="177">
          <cell r="C177">
            <v>134</v>
          </cell>
          <cell r="D177">
            <v>3.9115555555555508E-2</v>
          </cell>
        </row>
        <row r="178">
          <cell r="C178">
            <v>135</v>
          </cell>
          <cell r="D178">
            <v>3.9149999999999949E-2</v>
          </cell>
        </row>
        <row r="179">
          <cell r="C179">
            <v>136</v>
          </cell>
          <cell r="D179">
            <v>3.918444444444439E-2</v>
          </cell>
        </row>
        <row r="180">
          <cell r="C180">
            <v>137</v>
          </cell>
          <cell r="D180">
            <v>3.9218888888888831E-2</v>
          </cell>
        </row>
        <row r="181">
          <cell r="C181">
            <v>138</v>
          </cell>
          <cell r="D181">
            <v>3.9253333333333272E-2</v>
          </cell>
        </row>
        <row r="182">
          <cell r="C182">
            <v>139</v>
          </cell>
          <cell r="D182">
            <v>3.9287777777777713E-2</v>
          </cell>
        </row>
        <row r="183">
          <cell r="C183">
            <v>140</v>
          </cell>
          <cell r="D183">
            <v>3.9322222222222154E-2</v>
          </cell>
        </row>
        <row r="184">
          <cell r="C184">
            <v>141</v>
          </cell>
          <cell r="D184">
            <v>3.9356666666666595E-2</v>
          </cell>
        </row>
        <row r="185">
          <cell r="C185">
            <v>142</v>
          </cell>
          <cell r="D185">
            <v>3.9391111111111037E-2</v>
          </cell>
        </row>
        <row r="186">
          <cell r="C186">
            <v>143</v>
          </cell>
          <cell r="D186">
            <v>3.9425555555555478E-2</v>
          </cell>
        </row>
        <row r="187">
          <cell r="C187">
            <v>144</v>
          </cell>
          <cell r="D187">
            <v>3.9459999999999919E-2</v>
          </cell>
        </row>
        <row r="188">
          <cell r="C188">
            <v>145</v>
          </cell>
          <cell r="D188">
            <v>3.949444444444436E-2</v>
          </cell>
        </row>
        <row r="189">
          <cell r="C189">
            <v>146</v>
          </cell>
          <cell r="D189">
            <v>3.9528888888888801E-2</v>
          </cell>
        </row>
        <row r="190">
          <cell r="C190">
            <v>147</v>
          </cell>
          <cell r="D190">
            <v>3.9563333333333242E-2</v>
          </cell>
        </row>
        <row r="191">
          <cell r="C191">
            <v>148</v>
          </cell>
          <cell r="D191">
            <v>3.9597777777777683E-2</v>
          </cell>
        </row>
        <row r="192">
          <cell r="C192">
            <v>149</v>
          </cell>
          <cell r="D192">
            <v>3.9632222222222124E-2</v>
          </cell>
        </row>
        <row r="193">
          <cell r="C193">
            <v>150</v>
          </cell>
          <cell r="D193">
            <v>3.9666666666666565E-2</v>
          </cell>
        </row>
        <row r="194">
          <cell r="C194">
            <v>151</v>
          </cell>
          <cell r="D194">
            <v>3.9701111111111007E-2</v>
          </cell>
        </row>
        <row r="195">
          <cell r="C195">
            <v>152</v>
          </cell>
          <cell r="D195">
            <v>3.9735555555555448E-2</v>
          </cell>
        </row>
        <row r="196">
          <cell r="C196">
            <v>153</v>
          </cell>
          <cell r="D196">
            <v>3.9769999999999889E-2</v>
          </cell>
        </row>
        <row r="197">
          <cell r="C197">
            <v>154</v>
          </cell>
          <cell r="D197">
            <v>3.980444444444433E-2</v>
          </cell>
        </row>
        <row r="198">
          <cell r="C198">
            <v>155</v>
          </cell>
          <cell r="D198">
            <v>3.9838888888888771E-2</v>
          </cell>
        </row>
        <row r="199">
          <cell r="C199">
            <v>156</v>
          </cell>
          <cell r="D199">
            <v>3.9873333333333212E-2</v>
          </cell>
        </row>
        <row r="200">
          <cell r="C200">
            <v>157</v>
          </cell>
          <cell r="D200">
            <v>3.9907777777777653E-2</v>
          </cell>
        </row>
        <row r="201">
          <cell r="C201">
            <v>158</v>
          </cell>
          <cell r="D201">
            <v>3.9942222222222094E-2</v>
          </cell>
        </row>
        <row r="202">
          <cell r="C202">
            <v>159</v>
          </cell>
          <cell r="D202">
            <v>3.9976666666666535E-2</v>
          </cell>
        </row>
        <row r="203">
          <cell r="C203">
            <v>160</v>
          </cell>
          <cell r="D203">
            <v>4.0011111111110977E-2</v>
          </cell>
        </row>
        <row r="204">
          <cell r="C204">
            <v>161</v>
          </cell>
          <cell r="D204">
            <v>4.0045555555555418E-2</v>
          </cell>
        </row>
        <row r="205">
          <cell r="C205">
            <v>162</v>
          </cell>
          <cell r="D205">
            <v>4.0079999999999859E-2</v>
          </cell>
        </row>
        <row r="206">
          <cell r="C206">
            <v>163</v>
          </cell>
          <cell r="D206">
            <v>4.01144444444443E-2</v>
          </cell>
        </row>
        <row r="207">
          <cell r="C207">
            <v>164</v>
          </cell>
          <cell r="D207">
            <v>4.0148888888888741E-2</v>
          </cell>
        </row>
        <row r="208">
          <cell r="C208">
            <v>165</v>
          </cell>
          <cell r="D208">
            <v>4.0183333333333182E-2</v>
          </cell>
        </row>
        <row r="209">
          <cell r="C209">
            <v>166</v>
          </cell>
          <cell r="D209">
            <v>4.0217777777777623E-2</v>
          </cell>
        </row>
        <row r="210">
          <cell r="C210">
            <v>167</v>
          </cell>
          <cell r="D210">
            <v>4.0252222222222064E-2</v>
          </cell>
        </row>
        <row r="211">
          <cell r="C211">
            <v>168</v>
          </cell>
          <cell r="D211">
            <v>4.0286666666666505E-2</v>
          </cell>
        </row>
        <row r="212">
          <cell r="C212">
            <v>169</v>
          </cell>
          <cell r="D212">
            <v>4.0321111111110947E-2</v>
          </cell>
        </row>
        <row r="213">
          <cell r="C213">
            <v>170</v>
          </cell>
          <cell r="D213">
            <v>4.0355555555555388E-2</v>
          </cell>
        </row>
        <row r="214">
          <cell r="C214">
            <v>171</v>
          </cell>
          <cell r="D214">
            <v>4.0389999999999829E-2</v>
          </cell>
        </row>
        <row r="215">
          <cell r="C215">
            <v>172</v>
          </cell>
          <cell r="D215">
            <v>4.042444444444427E-2</v>
          </cell>
        </row>
        <row r="216">
          <cell r="C216">
            <v>173</v>
          </cell>
          <cell r="D216">
            <v>4.0458888888888711E-2</v>
          </cell>
        </row>
        <row r="217">
          <cell r="C217">
            <v>174</v>
          </cell>
          <cell r="D217">
            <v>4.0493333333333152E-2</v>
          </cell>
        </row>
        <row r="218">
          <cell r="C218">
            <v>175</v>
          </cell>
          <cell r="D218">
            <v>4.0527777777777593E-2</v>
          </cell>
        </row>
        <row r="219">
          <cell r="C219">
            <v>176</v>
          </cell>
          <cell r="D219">
            <v>4.0562222222222034E-2</v>
          </cell>
        </row>
        <row r="220">
          <cell r="C220">
            <v>177</v>
          </cell>
          <cell r="D220">
            <v>4.0596666666666475E-2</v>
          </cell>
        </row>
        <row r="221">
          <cell r="C221">
            <v>178</v>
          </cell>
          <cell r="D221">
            <v>4.0631111111110917E-2</v>
          </cell>
        </row>
        <row r="222">
          <cell r="C222">
            <v>179</v>
          </cell>
          <cell r="D222">
            <v>4.0665555555555358E-2</v>
          </cell>
        </row>
        <row r="223">
          <cell r="C223">
            <v>180</v>
          </cell>
          <cell r="D223">
            <v>4.07E-2</v>
          </cell>
        </row>
        <row r="224">
          <cell r="C224">
            <v>181</v>
          </cell>
          <cell r="D224">
            <v>4.072166666666667E-2</v>
          </cell>
        </row>
        <row r="225">
          <cell r="C225">
            <v>182</v>
          </cell>
          <cell r="D225">
            <v>4.074333333333334E-2</v>
          </cell>
        </row>
        <row r="226">
          <cell r="C226">
            <v>183</v>
          </cell>
          <cell r="D226">
            <v>4.076500000000001E-2</v>
          </cell>
        </row>
        <row r="227">
          <cell r="C227">
            <v>184</v>
          </cell>
          <cell r="D227">
            <v>4.0786666666666679E-2</v>
          </cell>
        </row>
        <row r="228">
          <cell r="C228">
            <v>185</v>
          </cell>
          <cell r="D228">
            <v>4.0808333333333349E-2</v>
          </cell>
        </row>
        <row r="229">
          <cell r="C229">
            <v>186</v>
          </cell>
          <cell r="D229">
            <v>4.0830000000000019E-2</v>
          </cell>
        </row>
        <row r="230">
          <cell r="C230">
            <v>187</v>
          </cell>
          <cell r="D230">
            <v>4.0851666666666689E-2</v>
          </cell>
        </row>
        <row r="231">
          <cell r="C231">
            <v>188</v>
          </cell>
          <cell r="D231">
            <v>4.0873333333333359E-2</v>
          </cell>
        </row>
        <row r="232">
          <cell r="C232">
            <v>189</v>
          </cell>
          <cell r="D232">
            <v>4.0895000000000029E-2</v>
          </cell>
        </row>
        <row r="233">
          <cell r="C233">
            <v>190</v>
          </cell>
          <cell r="D233">
            <v>4.0916666666666698E-2</v>
          </cell>
        </row>
        <row r="234">
          <cell r="C234">
            <v>191</v>
          </cell>
          <cell r="D234">
            <v>4.0938333333333368E-2</v>
          </cell>
        </row>
        <row r="235">
          <cell r="C235">
            <v>192</v>
          </cell>
          <cell r="D235">
            <v>4.0960000000000038E-2</v>
          </cell>
        </row>
        <row r="236">
          <cell r="C236">
            <v>193</v>
          </cell>
          <cell r="D236">
            <v>4.0981666666666708E-2</v>
          </cell>
        </row>
        <row r="237">
          <cell r="C237">
            <v>194</v>
          </cell>
          <cell r="D237">
            <v>4.1003333333333378E-2</v>
          </cell>
        </row>
        <row r="238">
          <cell r="C238">
            <v>195</v>
          </cell>
          <cell r="D238">
            <v>4.1025000000000048E-2</v>
          </cell>
        </row>
        <row r="239">
          <cell r="C239">
            <v>196</v>
          </cell>
          <cell r="D239">
            <v>4.1046666666666717E-2</v>
          </cell>
        </row>
        <row r="240">
          <cell r="C240">
            <v>197</v>
          </cell>
          <cell r="D240">
            <v>4.1068333333333387E-2</v>
          </cell>
        </row>
        <row r="241">
          <cell r="C241">
            <v>198</v>
          </cell>
          <cell r="D241">
            <v>4.1090000000000057E-2</v>
          </cell>
        </row>
        <row r="242">
          <cell r="C242">
            <v>199</v>
          </cell>
          <cell r="D242">
            <v>4.1111666666666727E-2</v>
          </cell>
        </row>
        <row r="243">
          <cell r="C243">
            <v>200</v>
          </cell>
          <cell r="D243">
            <v>4.1133333333333397E-2</v>
          </cell>
        </row>
        <row r="244">
          <cell r="C244">
            <v>201</v>
          </cell>
          <cell r="D244">
            <v>4.1155000000000067E-2</v>
          </cell>
        </row>
        <row r="245">
          <cell r="C245">
            <v>202</v>
          </cell>
          <cell r="D245">
            <v>4.1176666666666736E-2</v>
          </cell>
        </row>
        <row r="246">
          <cell r="C246">
            <v>203</v>
          </cell>
          <cell r="D246">
            <v>4.1198333333333406E-2</v>
          </cell>
        </row>
        <row r="247">
          <cell r="C247">
            <v>204</v>
          </cell>
          <cell r="D247">
            <v>4.1220000000000076E-2</v>
          </cell>
        </row>
        <row r="248">
          <cell r="C248">
            <v>205</v>
          </cell>
          <cell r="D248">
            <v>4.1241666666666746E-2</v>
          </cell>
        </row>
        <row r="249">
          <cell r="C249">
            <v>206</v>
          </cell>
          <cell r="D249">
            <v>4.1263333333333416E-2</v>
          </cell>
        </row>
        <row r="250">
          <cell r="C250">
            <v>207</v>
          </cell>
          <cell r="D250">
            <v>4.1285000000000086E-2</v>
          </cell>
        </row>
        <row r="251">
          <cell r="C251">
            <v>208</v>
          </cell>
          <cell r="D251">
            <v>4.1306666666666755E-2</v>
          </cell>
        </row>
        <row r="252">
          <cell r="C252">
            <v>209</v>
          </cell>
          <cell r="D252">
            <v>4.1328333333333425E-2</v>
          </cell>
        </row>
        <row r="253">
          <cell r="C253">
            <v>210</v>
          </cell>
          <cell r="D253">
            <v>4.1350000000000095E-2</v>
          </cell>
        </row>
        <row r="254">
          <cell r="C254">
            <v>211</v>
          </cell>
          <cell r="D254">
            <v>4.1371666666666765E-2</v>
          </cell>
        </row>
        <row r="255">
          <cell r="C255">
            <v>212</v>
          </cell>
          <cell r="D255">
            <v>4.1393333333333435E-2</v>
          </cell>
        </row>
        <row r="256">
          <cell r="C256">
            <v>213</v>
          </cell>
          <cell r="D256">
            <v>4.1415000000000105E-2</v>
          </cell>
        </row>
        <row r="257">
          <cell r="C257">
            <v>214</v>
          </cell>
          <cell r="D257">
            <v>4.1436666666666774E-2</v>
          </cell>
        </row>
        <row r="258">
          <cell r="C258">
            <v>215</v>
          </cell>
          <cell r="D258">
            <v>4.1458333333333444E-2</v>
          </cell>
        </row>
        <row r="259">
          <cell r="C259">
            <v>216</v>
          </cell>
          <cell r="D259">
            <v>4.1480000000000114E-2</v>
          </cell>
        </row>
        <row r="260">
          <cell r="C260">
            <v>217</v>
          </cell>
          <cell r="D260">
            <v>4.1501666666666784E-2</v>
          </cell>
        </row>
        <row r="261">
          <cell r="C261">
            <v>218</v>
          </cell>
          <cell r="D261">
            <v>4.1523333333333454E-2</v>
          </cell>
        </row>
        <row r="262">
          <cell r="C262">
            <v>219</v>
          </cell>
          <cell r="D262">
            <v>4.1545000000000123E-2</v>
          </cell>
        </row>
        <row r="263">
          <cell r="C263">
            <v>220</v>
          </cell>
          <cell r="D263">
            <v>4.1566666666666793E-2</v>
          </cell>
        </row>
        <row r="264">
          <cell r="C264">
            <v>221</v>
          </cell>
          <cell r="D264">
            <v>4.1588333333333463E-2</v>
          </cell>
        </row>
        <row r="265">
          <cell r="C265">
            <v>222</v>
          </cell>
          <cell r="D265">
            <v>4.1610000000000133E-2</v>
          </cell>
        </row>
        <row r="266">
          <cell r="C266">
            <v>223</v>
          </cell>
          <cell r="D266">
            <v>4.1631666666666803E-2</v>
          </cell>
        </row>
        <row r="267">
          <cell r="C267">
            <v>224</v>
          </cell>
          <cell r="D267">
            <v>4.1653333333333473E-2</v>
          </cell>
        </row>
        <row r="268">
          <cell r="C268">
            <v>225</v>
          </cell>
          <cell r="D268">
            <v>4.1675000000000142E-2</v>
          </cell>
        </row>
        <row r="269">
          <cell r="C269">
            <v>226</v>
          </cell>
          <cell r="D269">
            <v>4.1696666666666812E-2</v>
          </cell>
        </row>
        <row r="270">
          <cell r="C270">
            <v>227</v>
          </cell>
          <cell r="D270">
            <v>4.1718333333333482E-2</v>
          </cell>
        </row>
        <row r="271">
          <cell r="C271">
            <v>228</v>
          </cell>
          <cell r="D271">
            <v>4.1740000000000152E-2</v>
          </cell>
        </row>
        <row r="272">
          <cell r="C272">
            <v>229</v>
          </cell>
          <cell r="D272">
            <v>4.1761666666666822E-2</v>
          </cell>
        </row>
        <row r="273">
          <cell r="C273">
            <v>230</v>
          </cell>
          <cell r="D273">
            <v>4.1783333333333492E-2</v>
          </cell>
        </row>
        <row r="274">
          <cell r="C274">
            <v>231</v>
          </cell>
          <cell r="D274">
            <v>4.1805000000000161E-2</v>
          </cell>
        </row>
        <row r="275">
          <cell r="C275">
            <v>232</v>
          </cell>
          <cell r="D275">
            <v>4.1826666666666831E-2</v>
          </cell>
        </row>
        <row r="276">
          <cell r="C276">
            <v>233</v>
          </cell>
          <cell r="D276">
            <v>4.1848333333333501E-2</v>
          </cell>
        </row>
        <row r="277">
          <cell r="C277">
            <v>234</v>
          </cell>
          <cell r="D277">
            <v>4.1870000000000171E-2</v>
          </cell>
        </row>
        <row r="278">
          <cell r="C278">
            <v>235</v>
          </cell>
          <cell r="D278">
            <v>4.1891666666666841E-2</v>
          </cell>
        </row>
        <row r="279">
          <cell r="C279">
            <v>236</v>
          </cell>
          <cell r="D279">
            <v>4.1913333333333511E-2</v>
          </cell>
        </row>
        <row r="280">
          <cell r="C280">
            <v>237</v>
          </cell>
          <cell r="D280">
            <v>4.193500000000018E-2</v>
          </cell>
        </row>
        <row r="281">
          <cell r="C281">
            <v>238</v>
          </cell>
          <cell r="D281">
            <v>4.195666666666685E-2</v>
          </cell>
        </row>
        <row r="282">
          <cell r="C282">
            <v>239</v>
          </cell>
          <cell r="D282">
            <v>4.197833333333352E-2</v>
          </cell>
        </row>
        <row r="283">
          <cell r="C283">
            <v>240</v>
          </cell>
          <cell r="D283">
            <v>4.200000000000019E-2</v>
          </cell>
        </row>
        <row r="284">
          <cell r="C284">
            <v>241</v>
          </cell>
          <cell r="D284">
            <v>4.202166666666686E-2</v>
          </cell>
        </row>
        <row r="285">
          <cell r="C285">
            <v>242</v>
          </cell>
          <cell r="D285">
            <v>4.204333333333353E-2</v>
          </cell>
        </row>
        <row r="286">
          <cell r="C286">
            <v>243</v>
          </cell>
          <cell r="D286">
            <v>4.2065000000000199E-2</v>
          </cell>
        </row>
        <row r="287">
          <cell r="C287">
            <v>244</v>
          </cell>
          <cell r="D287">
            <v>4.2086666666666869E-2</v>
          </cell>
        </row>
        <row r="288">
          <cell r="C288">
            <v>245</v>
          </cell>
          <cell r="D288">
            <v>4.2108333333333539E-2</v>
          </cell>
        </row>
        <row r="289">
          <cell r="C289">
            <v>246</v>
          </cell>
          <cell r="D289">
            <v>4.2130000000000209E-2</v>
          </cell>
        </row>
        <row r="290">
          <cell r="C290">
            <v>247</v>
          </cell>
          <cell r="D290">
            <v>4.2151666666666879E-2</v>
          </cell>
        </row>
        <row r="291">
          <cell r="C291">
            <v>248</v>
          </cell>
          <cell r="D291">
            <v>4.2173333333333549E-2</v>
          </cell>
        </row>
        <row r="292">
          <cell r="C292">
            <v>249</v>
          </cell>
          <cell r="D292">
            <v>4.2195000000000218E-2</v>
          </cell>
        </row>
        <row r="293">
          <cell r="C293">
            <v>250</v>
          </cell>
          <cell r="D293">
            <v>4.2216666666666888E-2</v>
          </cell>
        </row>
        <row r="294">
          <cell r="C294">
            <v>251</v>
          </cell>
          <cell r="D294">
            <v>4.2238333333333558E-2</v>
          </cell>
        </row>
        <row r="295">
          <cell r="C295">
            <v>252</v>
          </cell>
          <cell r="D295">
            <v>4.2260000000000228E-2</v>
          </cell>
        </row>
        <row r="296">
          <cell r="C296">
            <v>253</v>
          </cell>
          <cell r="D296">
            <v>4.2281666666666898E-2</v>
          </cell>
        </row>
        <row r="297">
          <cell r="C297">
            <v>254</v>
          </cell>
          <cell r="D297">
            <v>4.2303333333333568E-2</v>
          </cell>
        </row>
        <row r="298">
          <cell r="C298">
            <v>255</v>
          </cell>
          <cell r="D298">
            <v>4.2325000000000237E-2</v>
          </cell>
        </row>
        <row r="299">
          <cell r="C299">
            <v>256</v>
          </cell>
          <cell r="D299">
            <v>4.2346666666666907E-2</v>
          </cell>
        </row>
        <row r="300">
          <cell r="C300">
            <v>257</v>
          </cell>
          <cell r="D300">
            <v>4.2368333333333577E-2</v>
          </cell>
        </row>
        <row r="301">
          <cell r="C301">
            <v>258</v>
          </cell>
          <cell r="D301">
            <v>4.2390000000000247E-2</v>
          </cell>
        </row>
        <row r="302">
          <cell r="C302">
            <v>259</v>
          </cell>
          <cell r="D302">
            <v>4.2411666666666917E-2</v>
          </cell>
        </row>
        <row r="303">
          <cell r="C303">
            <v>260</v>
          </cell>
          <cell r="D303">
            <v>4.2433333333333587E-2</v>
          </cell>
        </row>
        <row r="304">
          <cell r="C304">
            <v>261</v>
          </cell>
          <cell r="D304">
            <v>4.2455000000000256E-2</v>
          </cell>
        </row>
        <row r="305">
          <cell r="C305">
            <v>262</v>
          </cell>
          <cell r="D305">
            <v>4.2476666666666926E-2</v>
          </cell>
        </row>
        <row r="306">
          <cell r="C306">
            <v>263</v>
          </cell>
          <cell r="D306">
            <v>4.2498333333333596E-2</v>
          </cell>
        </row>
        <row r="307">
          <cell r="C307">
            <v>264</v>
          </cell>
          <cell r="D307">
            <v>4.2520000000000266E-2</v>
          </cell>
        </row>
        <row r="308">
          <cell r="C308">
            <v>265</v>
          </cell>
          <cell r="D308">
            <v>4.2541666666666936E-2</v>
          </cell>
        </row>
        <row r="309">
          <cell r="C309">
            <v>266</v>
          </cell>
          <cell r="D309">
            <v>4.2563333333333606E-2</v>
          </cell>
        </row>
        <row r="310">
          <cell r="C310">
            <v>267</v>
          </cell>
          <cell r="D310">
            <v>4.2585000000000275E-2</v>
          </cell>
        </row>
        <row r="311">
          <cell r="C311">
            <v>268</v>
          </cell>
          <cell r="D311">
            <v>4.2606666666666945E-2</v>
          </cell>
        </row>
        <row r="312">
          <cell r="C312">
            <v>269</v>
          </cell>
          <cell r="D312">
            <v>4.2628333333333615E-2</v>
          </cell>
        </row>
        <row r="313">
          <cell r="C313">
            <v>270</v>
          </cell>
          <cell r="D313">
            <v>4.265E-2</v>
          </cell>
        </row>
        <row r="314">
          <cell r="C314">
            <v>271</v>
          </cell>
          <cell r="D314">
            <v>4.2670744680851067E-2</v>
          </cell>
        </row>
        <row r="315">
          <cell r="C315">
            <v>272</v>
          </cell>
          <cell r="D315">
            <v>4.2691489361702133E-2</v>
          </cell>
        </row>
        <row r="316">
          <cell r="C316">
            <v>273</v>
          </cell>
          <cell r="D316">
            <v>4.2712234042553199E-2</v>
          </cell>
        </row>
        <row r="317">
          <cell r="C317">
            <v>274</v>
          </cell>
          <cell r="D317">
            <v>4.2732978723404265E-2</v>
          </cell>
        </row>
        <row r="318">
          <cell r="C318">
            <v>275</v>
          </cell>
          <cell r="D318">
            <v>4.2753723404255331E-2</v>
          </cell>
        </row>
        <row r="319">
          <cell r="C319">
            <v>276</v>
          </cell>
          <cell r="D319">
            <v>4.2774468085106397E-2</v>
          </cell>
        </row>
        <row r="320">
          <cell r="C320">
            <v>277</v>
          </cell>
          <cell r="D320">
            <v>4.2795212765957463E-2</v>
          </cell>
        </row>
        <row r="321">
          <cell r="C321">
            <v>278</v>
          </cell>
          <cell r="D321">
            <v>4.2815957446808529E-2</v>
          </cell>
        </row>
        <row r="322">
          <cell r="C322">
            <v>279</v>
          </cell>
          <cell r="D322">
            <v>4.2836702127659596E-2</v>
          </cell>
        </row>
        <row r="323">
          <cell r="C323">
            <v>280</v>
          </cell>
          <cell r="D323">
            <v>4.2857446808510662E-2</v>
          </cell>
        </row>
        <row r="324">
          <cell r="C324">
            <v>281</v>
          </cell>
          <cell r="D324">
            <v>4.2878191489361728E-2</v>
          </cell>
        </row>
        <row r="325">
          <cell r="C325">
            <v>282</v>
          </cell>
          <cell r="D325">
            <v>4.2898936170212794E-2</v>
          </cell>
        </row>
        <row r="326">
          <cell r="C326">
            <v>283</v>
          </cell>
          <cell r="D326">
            <v>4.291968085106386E-2</v>
          </cell>
        </row>
        <row r="327">
          <cell r="C327">
            <v>284</v>
          </cell>
          <cell r="D327">
            <v>4.2940425531914926E-2</v>
          </cell>
        </row>
        <row r="328">
          <cell r="C328">
            <v>285</v>
          </cell>
          <cell r="D328">
            <v>4.2961170212765992E-2</v>
          </cell>
        </row>
        <row r="329">
          <cell r="C329">
            <v>286</v>
          </cell>
          <cell r="D329">
            <v>4.2981914893617058E-2</v>
          </cell>
        </row>
        <row r="330">
          <cell r="C330">
            <v>287</v>
          </cell>
          <cell r="D330">
            <v>4.3002659574468124E-2</v>
          </cell>
        </row>
        <row r="331">
          <cell r="C331">
            <v>288</v>
          </cell>
          <cell r="D331">
            <v>4.3023404255319191E-2</v>
          </cell>
        </row>
        <row r="332">
          <cell r="C332">
            <v>289</v>
          </cell>
          <cell r="D332">
            <v>4.3044148936170257E-2</v>
          </cell>
        </row>
        <row r="333">
          <cell r="C333">
            <v>290</v>
          </cell>
          <cell r="D333">
            <v>4.3064893617021323E-2</v>
          </cell>
        </row>
        <row r="334">
          <cell r="C334">
            <v>291</v>
          </cell>
          <cell r="D334">
            <v>4.3085638297872389E-2</v>
          </cell>
        </row>
        <row r="335">
          <cell r="C335">
            <v>292</v>
          </cell>
          <cell r="D335">
            <v>4.3106382978723455E-2</v>
          </cell>
        </row>
        <row r="336">
          <cell r="C336">
            <v>293</v>
          </cell>
          <cell r="D336">
            <v>4.3127127659574521E-2</v>
          </cell>
        </row>
        <row r="337">
          <cell r="C337">
            <v>294</v>
          </cell>
          <cell r="D337">
            <v>4.3147872340425587E-2</v>
          </cell>
        </row>
        <row r="338">
          <cell r="C338">
            <v>295</v>
          </cell>
          <cell r="D338">
            <v>4.3168617021276653E-2</v>
          </cell>
        </row>
        <row r="339">
          <cell r="C339">
            <v>296</v>
          </cell>
          <cell r="D339">
            <v>4.318936170212772E-2</v>
          </cell>
        </row>
        <row r="340">
          <cell r="C340">
            <v>297</v>
          </cell>
          <cell r="D340">
            <v>4.3210106382978786E-2</v>
          </cell>
        </row>
        <row r="341">
          <cell r="C341">
            <v>298</v>
          </cell>
          <cell r="D341">
            <v>4.3230851063829852E-2</v>
          </cell>
        </row>
        <row r="342">
          <cell r="C342">
            <v>299</v>
          </cell>
          <cell r="D342">
            <v>4.3251595744680918E-2</v>
          </cell>
        </row>
        <row r="343">
          <cell r="C343">
            <v>300</v>
          </cell>
          <cell r="D343">
            <v>4.3272340425531984E-2</v>
          </cell>
        </row>
        <row r="344">
          <cell r="C344">
            <v>301</v>
          </cell>
          <cell r="D344">
            <v>4.329308510638305E-2</v>
          </cell>
        </row>
        <row r="345">
          <cell r="C345">
            <v>302</v>
          </cell>
          <cell r="D345">
            <v>4.3313829787234116E-2</v>
          </cell>
        </row>
        <row r="346">
          <cell r="C346">
            <v>303</v>
          </cell>
          <cell r="D346">
            <v>4.3334574468085182E-2</v>
          </cell>
        </row>
        <row r="347">
          <cell r="C347">
            <v>304</v>
          </cell>
          <cell r="D347">
            <v>4.3355319148936249E-2</v>
          </cell>
        </row>
        <row r="348">
          <cell r="C348">
            <v>305</v>
          </cell>
          <cell r="D348">
            <v>4.3376063829787315E-2</v>
          </cell>
        </row>
        <row r="349">
          <cell r="C349">
            <v>306</v>
          </cell>
          <cell r="D349">
            <v>4.3396808510638381E-2</v>
          </cell>
        </row>
        <row r="350">
          <cell r="C350">
            <v>307</v>
          </cell>
          <cell r="D350">
            <v>4.3417553191489447E-2</v>
          </cell>
        </row>
        <row r="351">
          <cell r="C351">
            <v>308</v>
          </cell>
          <cell r="D351">
            <v>4.3438297872340513E-2</v>
          </cell>
        </row>
        <row r="352">
          <cell r="C352">
            <v>309</v>
          </cell>
          <cell r="D352">
            <v>4.3459042553191579E-2</v>
          </cell>
        </row>
        <row r="353">
          <cell r="C353">
            <v>310</v>
          </cell>
          <cell r="D353">
            <v>4.3479787234042645E-2</v>
          </cell>
        </row>
        <row r="354">
          <cell r="C354">
            <v>311</v>
          </cell>
          <cell r="D354">
            <v>4.3500531914893711E-2</v>
          </cell>
        </row>
        <row r="355">
          <cell r="C355">
            <v>312</v>
          </cell>
          <cell r="D355">
            <v>4.3521276595744778E-2</v>
          </cell>
        </row>
        <row r="356">
          <cell r="C356">
            <v>313</v>
          </cell>
          <cell r="D356">
            <v>4.3542021276595844E-2</v>
          </cell>
        </row>
        <row r="357">
          <cell r="C357">
            <v>314</v>
          </cell>
          <cell r="D357">
            <v>4.356276595744691E-2</v>
          </cell>
        </row>
        <row r="358">
          <cell r="C358">
            <v>315</v>
          </cell>
          <cell r="D358">
            <v>4.3583510638297976E-2</v>
          </cell>
        </row>
        <row r="359">
          <cell r="C359">
            <v>316</v>
          </cell>
          <cell r="D359">
            <v>4.3604255319149042E-2</v>
          </cell>
        </row>
        <row r="360">
          <cell r="C360">
            <v>317</v>
          </cell>
          <cell r="D360">
            <v>4.3625000000000108E-2</v>
          </cell>
        </row>
        <row r="361">
          <cell r="C361">
            <v>318</v>
          </cell>
          <cell r="D361">
            <v>4.3645744680851174E-2</v>
          </cell>
        </row>
        <row r="362">
          <cell r="C362">
            <v>319</v>
          </cell>
          <cell r="D362">
            <v>4.366648936170224E-2</v>
          </cell>
        </row>
        <row r="363">
          <cell r="C363">
            <v>320</v>
          </cell>
          <cell r="D363">
            <v>4.3687234042553307E-2</v>
          </cell>
        </row>
        <row r="364">
          <cell r="C364">
            <v>321</v>
          </cell>
          <cell r="D364">
            <v>4.3707978723404373E-2</v>
          </cell>
        </row>
        <row r="365">
          <cell r="C365">
            <v>322</v>
          </cell>
          <cell r="D365">
            <v>4.3728723404255439E-2</v>
          </cell>
        </row>
        <row r="366">
          <cell r="C366">
            <v>323</v>
          </cell>
          <cell r="D366">
            <v>4.3749468085106505E-2</v>
          </cell>
        </row>
        <row r="367">
          <cell r="C367">
            <v>324</v>
          </cell>
          <cell r="D367">
            <v>4.3770212765957571E-2</v>
          </cell>
        </row>
        <row r="368">
          <cell r="C368">
            <v>325</v>
          </cell>
          <cell r="D368">
            <v>4.3790957446808637E-2</v>
          </cell>
        </row>
        <row r="369">
          <cell r="C369">
            <v>326</v>
          </cell>
          <cell r="D369">
            <v>4.3811702127659703E-2</v>
          </cell>
        </row>
        <row r="370">
          <cell r="C370">
            <v>327</v>
          </cell>
          <cell r="D370">
            <v>4.3832446808510769E-2</v>
          </cell>
        </row>
        <row r="371">
          <cell r="C371">
            <v>328</v>
          </cell>
          <cell r="D371">
            <v>4.3853191489361835E-2</v>
          </cell>
        </row>
        <row r="372">
          <cell r="C372">
            <v>329</v>
          </cell>
          <cell r="D372">
            <v>4.3873936170212902E-2</v>
          </cell>
        </row>
        <row r="373">
          <cell r="C373">
            <v>330</v>
          </cell>
          <cell r="D373">
            <v>4.3894680851063968E-2</v>
          </cell>
        </row>
        <row r="374">
          <cell r="C374">
            <v>331</v>
          </cell>
          <cell r="D374">
            <v>4.3915425531915034E-2</v>
          </cell>
        </row>
        <row r="375">
          <cell r="C375">
            <v>332</v>
          </cell>
          <cell r="D375">
            <v>4.39361702127661E-2</v>
          </cell>
        </row>
        <row r="376">
          <cell r="C376">
            <v>333</v>
          </cell>
          <cell r="D376">
            <v>4.3956914893617166E-2</v>
          </cell>
        </row>
        <row r="377">
          <cell r="C377">
            <v>334</v>
          </cell>
          <cell r="D377">
            <v>4.3977659574468232E-2</v>
          </cell>
        </row>
        <row r="378">
          <cell r="C378">
            <v>335</v>
          </cell>
          <cell r="D378">
            <v>4.3998404255319298E-2</v>
          </cell>
        </row>
        <row r="379">
          <cell r="C379">
            <v>336</v>
          </cell>
          <cell r="D379">
            <v>4.4019148936170364E-2</v>
          </cell>
        </row>
        <row r="380">
          <cell r="C380">
            <v>337</v>
          </cell>
          <cell r="D380">
            <v>4.4039893617021431E-2</v>
          </cell>
        </row>
        <row r="381">
          <cell r="C381">
            <v>338</v>
          </cell>
          <cell r="D381">
            <v>4.4060638297872497E-2</v>
          </cell>
        </row>
        <row r="382">
          <cell r="C382">
            <v>339</v>
          </cell>
          <cell r="D382">
            <v>4.4081382978723563E-2</v>
          </cell>
        </row>
        <row r="383">
          <cell r="C383">
            <v>340</v>
          </cell>
          <cell r="D383">
            <v>4.4102127659574629E-2</v>
          </cell>
        </row>
        <row r="384">
          <cell r="C384">
            <v>341</v>
          </cell>
          <cell r="D384">
            <v>4.4122872340425695E-2</v>
          </cell>
        </row>
        <row r="385">
          <cell r="C385">
            <v>342</v>
          </cell>
          <cell r="D385">
            <v>4.4143617021276761E-2</v>
          </cell>
        </row>
        <row r="386">
          <cell r="C386">
            <v>343</v>
          </cell>
          <cell r="D386">
            <v>4.4164361702127827E-2</v>
          </cell>
        </row>
        <row r="387">
          <cell r="C387">
            <v>344</v>
          </cell>
          <cell r="D387">
            <v>4.4185106382978893E-2</v>
          </cell>
        </row>
        <row r="388">
          <cell r="C388">
            <v>345</v>
          </cell>
          <cell r="D388">
            <v>4.420585106382996E-2</v>
          </cell>
        </row>
        <row r="389">
          <cell r="C389">
            <v>346</v>
          </cell>
          <cell r="D389">
            <v>4.4226595744681026E-2</v>
          </cell>
        </row>
        <row r="390">
          <cell r="C390">
            <v>347</v>
          </cell>
          <cell r="D390">
            <v>4.4247340425532092E-2</v>
          </cell>
        </row>
        <row r="391">
          <cell r="C391">
            <v>348</v>
          </cell>
          <cell r="D391">
            <v>4.4268085106383158E-2</v>
          </cell>
        </row>
        <row r="392">
          <cell r="C392">
            <v>349</v>
          </cell>
          <cell r="D392">
            <v>4.4288829787234224E-2</v>
          </cell>
        </row>
        <row r="393">
          <cell r="C393">
            <v>350</v>
          </cell>
          <cell r="D393">
            <v>4.430957446808529E-2</v>
          </cell>
        </row>
        <row r="394">
          <cell r="C394">
            <v>351</v>
          </cell>
          <cell r="D394">
            <v>4.4330319148936356E-2</v>
          </cell>
        </row>
        <row r="395">
          <cell r="C395">
            <v>352</v>
          </cell>
          <cell r="D395">
            <v>4.4351063829787422E-2</v>
          </cell>
        </row>
        <row r="396">
          <cell r="C396">
            <v>353</v>
          </cell>
          <cell r="D396">
            <v>4.4371808510638489E-2</v>
          </cell>
        </row>
        <row r="397">
          <cell r="C397">
            <v>354</v>
          </cell>
          <cell r="D397">
            <v>4.4392553191489555E-2</v>
          </cell>
        </row>
        <row r="398">
          <cell r="C398">
            <v>355</v>
          </cell>
          <cell r="D398">
            <v>4.4413297872340621E-2</v>
          </cell>
        </row>
        <row r="399">
          <cell r="C399">
            <v>356</v>
          </cell>
          <cell r="D399">
            <v>4.4434042553191687E-2</v>
          </cell>
        </row>
        <row r="400">
          <cell r="C400">
            <v>357</v>
          </cell>
          <cell r="D400">
            <v>4.4454787234042753E-2</v>
          </cell>
        </row>
        <row r="401">
          <cell r="C401">
            <v>358</v>
          </cell>
          <cell r="D401">
            <v>4.4475531914893819E-2</v>
          </cell>
        </row>
        <row r="402">
          <cell r="C402">
            <v>359</v>
          </cell>
          <cell r="D402">
            <v>4.4496276595744885E-2</v>
          </cell>
        </row>
        <row r="403">
          <cell r="C403">
            <v>360</v>
          </cell>
          <cell r="D403">
            <v>4.4517021276595951E-2</v>
          </cell>
        </row>
        <row r="404">
          <cell r="C404">
            <v>361</v>
          </cell>
          <cell r="D404">
            <v>4.4537765957447017E-2</v>
          </cell>
        </row>
        <row r="405">
          <cell r="C405">
            <v>362</v>
          </cell>
          <cell r="D405">
            <v>4.4558510638298084E-2</v>
          </cell>
        </row>
        <row r="406">
          <cell r="C406">
            <v>363</v>
          </cell>
          <cell r="D406">
            <v>4.457925531914915E-2</v>
          </cell>
        </row>
        <row r="407">
          <cell r="C407">
            <v>364</v>
          </cell>
          <cell r="D407">
            <v>4.4600000000000001E-2</v>
          </cell>
        </row>
        <row r="408">
          <cell r="C408">
            <v>365</v>
          </cell>
          <cell r="D408">
            <v>4.4608888888888892E-2</v>
          </cell>
        </row>
        <row r="409">
          <cell r="C409">
            <v>366</v>
          </cell>
          <cell r="D409">
            <v>4.4617777777777784E-2</v>
          </cell>
        </row>
        <row r="410">
          <cell r="C410">
            <v>367</v>
          </cell>
          <cell r="D410">
            <v>4.4626666666666676E-2</v>
          </cell>
        </row>
        <row r="411">
          <cell r="C411">
            <v>368</v>
          </cell>
          <cell r="D411">
            <v>4.4635555555555567E-2</v>
          </cell>
        </row>
        <row r="412">
          <cell r="C412">
            <v>369</v>
          </cell>
          <cell r="D412">
            <v>4.4644444444444459E-2</v>
          </cell>
        </row>
        <row r="413">
          <cell r="C413">
            <v>370</v>
          </cell>
          <cell r="D413">
            <v>4.465333333333335E-2</v>
          </cell>
        </row>
        <row r="414">
          <cell r="C414">
            <v>371</v>
          </cell>
          <cell r="D414">
            <v>4.4662222222222242E-2</v>
          </cell>
        </row>
        <row r="415">
          <cell r="C415">
            <v>372</v>
          </cell>
          <cell r="D415">
            <v>4.4671111111111134E-2</v>
          </cell>
        </row>
        <row r="416">
          <cell r="C416">
            <v>373</v>
          </cell>
          <cell r="D416">
            <v>4.4680000000000025E-2</v>
          </cell>
        </row>
        <row r="417">
          <cell r="C417">
            <v>374</v>
          </cell>
          <cell r="D417">
            <v>4.4688888888888917E-2</v>
          </cell>
        </row>
        <row r="418">
          <cell r="C418">
            <v>375</v>
          </cell>
          <cell r="D418">
            <v>4.4697777777777808E-2</v>
          </cell>
        </row>
        <row r="419">
          <cell r="C419">
            <v>376</v>
          </cell>
          <cell r="D419">
            <v>4.47066666666667E-2</v>
          </cell>
        </row>
        <row r="420">
          <cell r="C420">
            <v>377</v>
          </cell>
          <cell r="D420">
            <v>4.4715555555555592E-2</v>
          </cell>
        </row>
        <row r="421">
          <cell r="C421">
            <v>378</v>
          </cell>
          <cell r="D421">
            <v>4.4724444444444483E-2</v>
          </cell>
        </row>
        <row r="422">
          <cell r="C422">
            <v>379</v>
          </cell>
          <cell r="D422">
            <v>4.4733333333333375E-2</v>
          </cell>
        </row>
        <row r="423">
          <cell r="C423">
            <v>380</v>
          </cell>
          <cell r="D423">
            <v>4.4742222222222267E-2</v>
          </cell>
        </row>
        <row r="424">
          <cell r="C424">
            <v>381</v>
          </cell>
          <cell r="D424">
            <v>4.4751111111111158E-2</v>
          </cell>
        </row>
        <row r="425">
          <cell r="C425">
            <v>382</v>
          </cell>
          <cell r="D425">
            <v>4.476000000000005E-2</v>
          </cell>
        </row>
        <row r="426">
          <cell r="C426">
            <v>383</v>
          </cell>
          <cell r="D426">
            <v>4.4768888888888941E-2</v>
          </cell>
        </row>
        <row r="427">
          <cell r="C427">
            <v>384</v>
          </cell>
          <cell r="D427">
            <v>4.4777777777777833E-2</v>
          </cell>
        </row>
        <row r="428">
          <cell r="C428">
            <v>385</v>
          </cell>
          <cell r="D428">
            <v>4.4786666666666725E-2</v>
          </cell>
        </row>
        <row r="429">
          <cell r="C429">
            <v>386</v>
          </cell>
          <cell r="D429">
            <v>4.4795555555555616E-2</v>
          </cell>
        </row>
        <row r="430">
          <cell r="C430">
            <v>387</v>
          </cell>
          <cell r="D430">
            <v>4.4804444444444508E-2</v>
          </cell>
        </row>
        <row r="431">
          <cell r="C431">
            <v>388</v>
          </cell>
          <cell r="D431">
            <v>4.4813333333333399E-2</v>
          </cell>
        </row>
        <row r="432">
          <cell r="C432">
            <v>389</v>
          </cell>
          <cell r="D432">
            <v>4.4822222222222291E-2</v>
          </cell>
        </row>
        <row r="433">
          <cell r="C433">
            <v>390</v>
          </cell>
          <cell r="D433">
            <v>4.4831111111111183E-2</v>
          </cell>
        </row>
        <row r="434">
          <cell r="C434">
            <v>391</v>
          </cell>
          <cell r="D434">
            <v>4.4840000000000074E-2</v>
          </cell>
        </row>
        <row r="435">
          <cell r="C435">
            <v>392</v>
          </cell>
          <cell r="D435">
            <v>4.4848888888888966E-2</v>
          </cell>
        </row>
        <row r="436">
          <cell r="C436">
            <v>393</v>
          </cell>
          <cell r="D436">
            <v>4.4857777777777857E-2</v>
          </cell>
        </row>
        <row r="437">
          <cell r="C437">
            <v>394</v>
          </cell>
          <cell r="D437">
            <v>4.4866666666666749E-2</v>
          </cell>
        </row>
        <row r="438">
          <cell r="C438">
            <v>395</v>
          </cell>
          <cell r="D438">
            <v>4.4875555555555641E-2</v>
          </cell>
        </row>
        <row r="439">
          <cell r="C439">
            <v>396</v>
          </cell>
          <cell r="D439">
            <v>4.4884444444444532E-2</v>
          </cell>
        </row>
        <row r="440">
          <cell r="C440">
            <v>397</v>
          </cell>
          <cell r="D440">
            <v>4.4893333333333424E-2</v>
          </cell>
        </row>
        <row r="441">
          <cell r="C441">
            <v>398</v>
          </cell>
          <cell r="D441">
            <v>4.4902222222222316E-2</v>
          </cell>
        </row>
        <row r="442">
          <cell r="C442">
            <v>399</v>
          </cell>
          <cell r="D442">
            <v>4.4911111111111207E-2</v>
          </cell>
        </row>
        <row r="443">
          <cell r="C443">
            <v>400</v>
          </cell>
          <cell r="D443">
            <v>4.4920000000000099E-2</v>
          </cell>
        </row>
        <row r="444">
          <cell r="C444">
            <v>401</v>
          </cell>
          <cell r="D444">
            <v>4.492888888888899E-2</v>
          </cell>
        </row>
        <row r="445">
          <cell r="C445">
            <v>402</v>
          </cell>
          <cell r="D445">
            <v>4.4937777777777882E-2</v>
          </cell>
        </row>
        <row r="446">
          <cell r="C446">
            <v>403</v>
          </cell>
          <cell r="D446">
            <v>4.4946666666666774E-2</v>
          </cell>
        </row>
        <row r="447">
          <cell r="C447">
            <v>404</v>
          </cell>
          <cell r="D447">
            <v>4.4955555555555665E-2</v>
          </cell>
        </row>
        <row r="448">
          <cell r="C448">
            <v>405</v>
          </cell>
          <cell r="D448">
            <v>4.4964444444444557E-2</v>
          </cell>
        </row>
        <row r="449">
          <cell r="C449">
            <v>406</v>
          </cell>
          <cell r="D449">
            <v>4.4973333333333448E-2</v>
          </cell>
        </row>
        <row r="450">
          <cell r="C450">
            <v>407</v>
          </cell>
          <cell r="D450">
            <v>4.498222222222234E-2</v>
          </cell>
        </row>
        <row r="451">
          <cell r="C451">
            <v>408</v>
          </cell>
          <cell r="D451">
            <v>4.4991111111111232E-2</v>
          </cell>
        </row>
        <row r="452">
          <cell r="C452">
            <v>409</v>
          </cell>
          <cell r="D452">
            <v>4.5000000000000123E-2</v>
          </cell>
        </row>
        <row r="453">
          <cell r="C453">
            <v>410</v>
          </cell>
          <cell r="D453">
            <v>4.5008888888889015E-2</v>
          </cell>
        </row>
        <row r="454">
          <cell r="C454">
            <v>411</v>
          </cell>
          <cell r="D454">
            <v>4.5017777777777906E-2</v>
          </cell>
        </row>
        <row r="455">
          <cell r="C455">
            <v>412</v>
          </cell>
          <cell r="D455">
            <v>4.5026666666666798E-2</v>
          </cell>
        </row>
        <row r="456">
          <cell r="C456">
            <v>413</v>
          </cell>
          <cell r="D456">
            <v>4.503555555555569E-2</v>
          </cell>
        </row>
        <row r="457">
          <cell r="C457">
            <v>414</v>
          </cell>
          <cell r="D457">
            <v>4.5044444444444581E-2</v>
          </cell>
        </row>
        <row r="458">
          <cell r="C458">
            <v>415</v>
          </cell>
          <cell r="D458">
            <v>4.5053333333333473E-2</v>
          </cell>
        </row>
        <row r="459">
          <cell r="C459">
            <v>416</v>
          </cell>
          <cell r="D459">
            <v>4.5062222222222365E-2</v>
          </cell>
        </row>
        <row r="460">
          <cell r="C460">
            <v>417</v>
          </cell>
          <cell r="D460">
            <v>4.5071111111111256E-2</v>
          </cell>
        </row>
        <row r="461">
          <cell r="C461">
            <v>418</v>
          </cell>
          <cell r="D461">
            <v>4.5080000000000148E-2</v>
          </cell>
        </row>
        <row r="462">
          <cell r="C462">
            <v>419</v>
          </cell>
          <cell r="D462">
            <v>4.5088888888889039E-2</v>
          </cell>
        </row>
        <row r="463">
          <cell r="C463">
            <v>420</v>
          </cell>
          <cell r="D463">
            <v>4.5097777777777931E-2</v>
          </cell>
        </row>
        <row r="464">
          <cell r="C464">
            <v>421</v>
          </cell>
          <cell r="D464">
            <v>4.5106666666666823E-2</v>
          </cell>
        </row>
        <row r="465">
          <cell r="C465">
            <v>422</v>
          </cell>
          <cell r="D465">
            <v>4.5115555555555714E-2</v>
          </cell>
        </row>
        <row r="466">
          <cell r="C466">
            <v>423</v>
          </cell>
          <cell r="D466">
            <v>4.5124444444444606E-2</v>
          </cell>
        </row>
        <row r="467">
          <cell r="C467">
            <v>424</v>
          </cell>
          <cell r="D467">
            <v>4.5133333333333497E-2</v>
          </cell>
        </row>
        <row r="468">
          <cell r="C468">
            <v>425</v>
          </cell>
          <cell r="D468">
            <v>4.5142222222222389E-2</v>
          </cell>
        </row>
        <row r="469">
          <cell r="C469">
            <v>426</v>
          </cell>
          <cell r="D469">
            <v>4.5151111111111281E-2</v>
          </cell>
        </row>
        <row r="470">
          <cell r="C470">
            <v>427</v>
          </cell>
          <cell r="D470">
            <v>4.5160000000000172E-2</v>
          </cell>
        </row>
        <row r="471">
          <cell r="C471">
            <v>428</v>
          </cell>
          <cell r="D471">
            <v>4.5168888888889064E-2</v>
          </cell>
        </row>
        <row r="472">
          <cell r="C472">
            <v>429</v>
          </cell>
          <cell r="D472">
            <v>4.5177777777777955E-2</v>
          </cell>
        </row>
        <row r="473">
          <cell r="C473">
            <v>430</v>
          </cell>
          <cell r="D473">
            <v>4.5186666666666847E-2</v>
          </cell>
        </row>
        <row r="474">
          <cell r="C474">
            <v>431</v>
          </cell>
          <cell r="D474">
            <v>4.5195555555555739E-2</v>
          </cell>
        </row>
        <row r="475">
          <cell r="C475">
            <v>432</v>
          </cell>
          <cell r="D475">
            <v>4.520444444444463E-2</v>
          </cell>
        </row>
        <row r="476">
          <cell r="C476">
            <v>433</v>
          </cell>
          <cell r="D476">
            <v>4.5213333333333522E-2</v>
          </cell>
        </row>
        <row r="477">
          <cell r="C477">
            <v>434</v>
          </cell>
          <cell r="D477">
            <v>4.5222222222222414E-2</v>
          </cell>
        </row>
        <row r="478">
          <cell r="C478">
            <v>435</v>
          </cell>
          <cell r="D478">
            <v>4.5231111111111305E-2</v>
          </cell>
        </row>
        <row r="479">
          <cell r="C479">
            <v>436</v>
          </cell>
          <cell r="D479">
            <v>4.5240000000000197E-2</v>
          </cell>
        </row>
        <row r="480">
          <cell r="C480">
            <v>437</v>
          </cell>
          <cell r="D480">
            <v>4.5248888888889088E-2</v>
          </cell>
        </row>
        <row r="481">
          <cell r="C481">
            <v>438</v>
          </cell>
          <cell r="D481">
            <v>4.525777777777798E-2</v>
          </cell>
        </row>
        <row r="482">
          <cell r="C482">
            <v>439</v>
          </cell>
          <cell r="D482">
            <v>4.5266666666666872E-2</v>
          </cell>
        </row>
        <row r="483">
          <cell r="C483">
            <v>440</v>
          </cell>
          <cell r="D483">
            <v>4.5275555555555763E-2</v>
          </cell>
        </row>
        <row r="484">
          <cell r="C484">
            <v>441</v>
          </cell>
          <cell r="D484">
            <v>4.5284444444444655E-2</v>
          </cell>
        </row>
        <row r="485">
          <cell r="C485">
            <v>442</v>
          </cell>
          <cell r="D485">
            <v>4.5293333333333546E-2</v>
          </cell>
        </row>
        <row r="486">
          <cell r="C486">
            <v>443</v>
          </cell>
          <cell r="D486">
            <v>4.5302222222222438E-2</v>
          </cell>
        </row>
        <row r="487">
          <cell r="C487">
            <v>444</v>
          </cell>
          <cell r="D487">
            <v>4.531111111111133E-2</v>
          </cell>
        </row>
        <row r="488">
          <cell r="C488">
            <v>445</v>
          </cell>
          <cell r="D488">
            <v>4.5320000000000221E-2</v>
          </cell>
        </row>
        <row r="489">
          <cell r="C489">
            <v>446</v>
          </cell>
          <cell r="D489">
            <v>4.5328888888889113E-2</v>
          </cell>
        </row>
        <row r="490">
          <cell r="C490">
            <v>447</v>
          </cell>
          <cell r="D490">
            <v>4.5337777777778004E-2</v>
          </cell>
        </row>
        <row r="491">
          <cell r="C491">
            <v>448</v>
          </cell>
          <cell r="D491">
            <v>4.5346666666666896E-2</v>
          </cell>
        </row>
        <row r="492">
          <cell r="C492">
            <v>449</v>
          </cell>
          <cell r="D492">
            <v>4.5355555555555788E-2</v>
          </cell>
        </row>
        <row r="493">
          <cell r="C493">
            <v>450</v>
          </cell>
          <cell r="D493">
            <v>4.5364444444444679E-2</v>
          </cell>
        </row>
        <row r="494">
          <cell r="C494">
            <v>451</v>
          </cell>
          <cell r="D494">
            <v>4.5373333333333571E-2</v>
          </cell>
        </row>
        <row r="495">
          <cell r="C495">
            <v>452</v>
          </cell>
          <cell r="D495">
            <v>4.5382222222222462E-2</v>
          </cell>
        </row>
        <row r="496">
          <cell r="C496">
            <v>453</v>
          </cell>
          <cell r="D496">
            <v>4.5391111111111354E-2</v>
          </cell>
        </row>
        <row r="497">
          <cell r="C497">
            <v>454</v>
          </cell>
          <cell r="D497">
            <v>4.5400000000000246E-2</v>
          </cell>
        </row>
        <row r="498">
          <cell r="C498">
            <v>455</v>
          </cell>
          <cell r="D498">
            <v>4.5408888888889137E-2</v>
          </cell>
        </row>
        <row r="499">
          <cell r="C499">
            <v>456</v>
          </cell>
          <cell r="D499">
            <v>4.5417777777778029E-2</v>
          </cell>
        </row>
        <row r="500">
          <cell r="C500">
            <v>457</v>
          </cell>
          <cell r="D500">
            <v>4.5426666666666921E-2</v>
          </cell>
        </row>
        <row r="501">
          <cell r="C501">
            <v>458</v>
          </cell>
          <cell r="D501">
            <v>4.5435555555555812E-2</v>
          </cell>
        </row>
        <row r="502">
          <cell r="C502">
            <v>459</v>
          </cell>
          <cell r="D502">
            <v>4.5444444444444704E-2</v>
          </cell>
        </row>
        <row r="503">
          <cell r="C503">
            <v>460</v>
          </cell>
          <cell r="D503">
            <v>4.5453333333333595E-2</v>
          </cell>
        </row>
        <row r="504">
          <cell r="C504">
            <v>461</v>
          </cell>
          <cell r="D504">
            <v>4.5462222222222487E-2</v>
          </cell>
        </row>
        <row r="505">
          <cell r="C505">
            <v>462</v>
          </cell>
          <cell r="D505">
            <v>4.5471111111111379E-2</v>
          </cell>
        </row>
        <row r="506">
          <cell r="C506">
            <v>463</v>
          </cell>
          <cell r="D506">
            <v>4.548000000000027E-2</v>
          </cell>
        </row>
        <row r="507">
          <cell r="C507">
            <v>464</v>
          </cell>
          <cell r="D507">
            <v>4.5488888888889162E-2</v>
          </cell>
        </row>
        <row r="508">
          <cell r="C508">
            <v>465</v>
          </cell>
          <cell r="D508">
            <v>4.5497777777778053E-2</v>
          </cell>
        </row>
        <row r="509">
          <cell r="C509">
            <v>466</v>
          </cell>
          <cell r="D509">
            <v>4.5506666666666945E-2</v>
          </cell>
        </row>
        <row r="510">
          <cell r="C510">
            <v>467</v>
          </cell>
          <cell r="D510">
            <v>4.5515555555555837E-2</v>
          </cell>
        </row>
        <row r="511">
          <cell r="C511">
            <v>468</v>
          </cell>
          <cell r="D511">
            <v>4.5524444444444728E-2</v>
          </cell>
        </row>
        <row r="512">
          <cell r="C512">
            <v>469</v>
          </cell>
          <cell r="D512">
            <v>4.553333333333362E-2</v>
          </cell>
        </row>
        <row r="513">
          <cell r="C513">
            <v>470</v>
          </cell>
          <cell r="D513">
            <v>4.5542222222222511E-2</v>
          </cell>
        </row>
        <row r="514">
          <cell r="C514">
            <v>471</v>
          </cell>
          <cell r="D514">
            <v>4.5551111111111403E-2</v>
          </cell>
        </row>
        <row r="515">
          <cell r="C515">
            <v>472</v>
          </cell>
          <cell r="D515">
            <v>4.5560000000000295E-2</v>
          </cell>
        </row>
        <row r="516">
          <cell r="C516">
            <v>473</v>
          </cell>
          <cell r="D516">
            <v>4.5568888888889186E-2</v>
          </cell>
        </row>
        <row r="517">
          <cell r="C517">
            <v>474</v>
          </cell>
          <cell r="D517">
            <v>4.5577777777778078E-2</v>
          </cell>
        </row>
        <row r="518">
          <cell r="C518">
            <v>475</v>
          </cell>
          <cell r="D518">
            <v>4.558666666666697E-2</v>
          </cell>
        </row>
        <row r="519">
          <cell r="C519">
            <v>476</v>
          </cell>
          <cell r="D519">
            <v>4.5595555555555861E-2</v>
          </cell>
        </row>
        <row r="520">
          <cell r="C520">
            <v>477</v>
          </cell>
          <cell r="D520">
            <v>4.5604444444444753E-2</v>
          </cell>
        </row>
        <row r="521">
          <cell r="C521">
            <v>478</v>
          </cell>
          <cell r="D521">
            <v>4.5613333333333644E-2</v>
          </cell>
        </row>
        <row r="522">
          <cell r="C522">
            <v>479</v>
          </cell>
          <cell r="D522">
            <v>4.5622222222222536E-2</v>
          </cell>
        </row>
        <row r="523">
          <cell r="C523">
            <v>480</v>
          </cell>
          <cell r="D523">
            <v>4.5631111111111428E-2</v>
          </cell>
        </row>
        <row r="524">
          <cell r="C524">
            <v>481</v>
          </cell>
          <cell r="D524">
            <v>4.5640000000000319E-2</v>
          </cell>
        </row>
        <row r="525">
          <cell r="C525">
            <v>482</v>
          </cell>
          <cell r="D525">
            <v>4.5648888888889211E-2</v>
          </cell>
        </row>
        <row r="526">
          <cell r="C526">
            <v>483</v>
          </cell>
          <cell r="D526">
            <v>4.5657777777778102E-2</v>
          </cell>
        </row>
        <row r="527">
          <cell r="C527">
            <v>484</v>
          </cell>
          <cell r="D527">
            <v>4.5666666666666994E-2</v>
          </cell>
        </row>
        <row r="528">
          <cell r="C528">
            <v>485</v>
          </cell>
          <cell r="D528">
            <v>4.5675555555555886E-2</v>
          </cell>
        </row>
        <row r="529">
          <cell r="C529">
            <v>486</v>
          </cell>
          <cell r="D529">
            <v>4.5684444444444777E-2</v>
          </cell>
        </row>
        <row r="530">
          <cell r="C530">
            <v>487</v>
          </cell>
          <cell r="D530">
            <v>4.5693333333333669E-2</v>
          </cell>
        </row>
        <row r="531">
          <cell r="C531">
            <v>488</v>
          </cell>
          <cell r="D531">
            <v>4.570222222222256E-2</v>
          </cell>
        </row>
        <row r="532">
          <cell r="C532">
            <v>489</v>
          </cell>
          <cell r="D532">
            <v>4.5711111111111452E-2</v>
          </cell>
        </row>
        <row r="533">
          <cell r="C533">
            <v>490</v>
          </cell>
          <cell r="D533">
            <v>4.5720000000000344E-2</v>
          </cell>
        </row>
        <row r="534">
          <cell r="C534">
            <v>491</v>
          </cell>
          <cell r="D534">
            <v>4.5728888888889235E-2</v>
          </cell>
        </row>
        <row r="535">
          <cell r="C535">
            <v>492</v>
          </cell>
          <cell r="D535">
            <v>4.5737777777778127E-2</v>
          </cell>
        </row>
        <row r="536">
          <cell r="C536">
            <v>493</v>
          </cell>
          <cell r="D536">
            <v>4.5746666666667019E-2</v>
          </cell>
        </row>
        <row r="537">
          <cell r="C537">
            <v>494</v>
          </cell>
          <cell r="D537">
            <v>4.575555555555591E-2</v>
          </cell>
        </row>
        <row r="538">
          <cell r="C538">
            <v>495</v>
          </cell>
          <cell r="D538">
            <v>4.5764444444444802E-2</v>
          </cell>
        </row>
        <row r="539">
          <cell r="C539">
            <v>496</v>
          </cell>
          <cell r="D539">
            <v>4.5773333333333693E-2</v>
          </cell>
        </row>
        <row r="540">
          <cell r="C540">
            <v>497</v>
          </cell>
          <cell r="D540">
            <v>4.5782222222222585E-2</v>
          </cell>
        </row>
        <row r="541">
          <cell r="C541">
            <v>498</v>
          </cell>
          <cell r="D541">
            <v>4.5791111111111477E-2</v>
          </cell>
        </row>
        <row r="542">
          <cell r="C542">
            <v>499</v>
          </cell>
          <cell r="D542">
            <v>4.5800000000000368E-2</v>
          </cell>
        </row>
        <row r="543">
          <cell r="C543">
            <v>500</v>
          </cell>
          <cell r="D543">
            <v>4.580888888888926E-2</v>
          </cell>
        </row>
        <row r="544">
          <cell r="C544">
            <v>501</v>
          </cell>
          <cell r="D544">
            <v>4.5817777777778151E-2</v>
          </cell>
        </row>
        <row r="545">
          <cell r="C545">
            <v>502</v>
          </cell>
          <cell r="D545">
            <v>4.5826666666667043E-2</v>
          </cell>
        </row>
        <row r="546">
          <cell r="C546">
            <v>503</v>
          </cell>
          <cell r="D546">
            <v>4.5835555555555935E-2</v>
          </cell>
        </row>
        <row r="547">
          <cell r="C547">
            <v>504</v>
          </cell>
          <cell r="D547">
            <v>4.5844444444444826E-2</v>
          </cell>
        </row>
        <row r="548">
          <cell r="C548">
            <v>505</v>
          </cell>
          <cell r="D548">
            <v>4.5853333333333718E-2</v>
          </cell>
        </row>
        <row r="549">
          <cell r="C549">
            <v>506</v>
          </cell>
          <cell r="D549">
            <v>4.5862222222222609E-2</v>
          </cell>
        </row>
        <row r="550">
          <cell r="C550">
            <v>507</v>
          </cell>
          <cell r="D550">
            <v>4.5871111111111501E-2</v>
          </cell>
        </row>
        <row r="551">
          <cell r="C551">
            <v>508</v>
          </cell>
          <cell r="D551">
            <v>4.5880000000000393E-2</v>
          </cell>
        </row>
        <row r="552">
          <cell r="C552">
            <v>509</v>
          </cell>
          <cell r="D552">
            <v>4.5888888888889284E-2</v>
          </cell>
        </row>
        <row r="553">
          <cell r="C553">
            <v>510</v>
          </cell>
          <cell r="D553">
            <v>4.5897777777778176E-2</v>
          </cell>
        </row>
        <row r="554">
          <cell r="C554">
            <v>511</v>
          </cell>
          <cell r="D554">
            <v>4.5906666666667068E-2</v>
          </cell>
        </row>
        <row r="555">
          <cell r="C555">
            <v>512</v>
          </cell>
          <cell r="D555">
            <v>4.5915555555555959E-2</v>
          </cell>
        </row>
        <row r="556">
          <cell r="C556">
            <v>513</v>
          </cell>
          <cell r="D556">
            <v>4.5924444444444851E-2</v>
          </cell>
        </row>
        <row r="557">
          <cell r="C557">
            <v>514</v>
          </cell>
          <cell r="D557">
            <v>4.5933333333333742E-2</v>
          </cell>
        </row>
        <row r="558">
          <cell r="C558">
            <v>515</v>
          </cell>
          <cell r="D558">
            <v>4.5942222222222634E-2</v>
          </cell>
        </row>
        <row r="559">
          <cell r="C559">
            <v>516</v>
          </cell>
          <cell r="D559">
            <v>4.5951111111111526E-2</v>
          </cell>
        </row>
        <row r="560">
          <cell r="C560">
            <v>517</v>
          </cell>
          <cell r="D560">
            <v>4.5960000000000417E-2</v>
          </cell>
        </row>
        <row r="561">
          <cell r="C561">
            <v>518</v>
          </cell>
          <cell r="D561">
            <v>4.5968888888889309E-2</v>
          </cell>
        </row>
        <row r="562">
          <cell r="C562">
            <v>519</v>
          </cell>
          <cell r="D562">
            <v>4.59777777777782E-2</v>
          </cell>
        </row>
        <row r="563">
          <cell r="C563">
            <v>520</v>
          </cell>
          <cell r="D563">
            <v>4.5986666666667092E-2</v>
          </cell>
        </row>
        <row r="564">
          <cell r="C564">
            <v>521</v>
          </cell>
          <cell r="D564">
            <v>4.5995555555555984E-2</v>
          </cell>
        </row>
        <row r="565">
          <cell r="C565">
            <v>522</v>
          </cell>
          <cell r="D565">
            <v>4.6004444444444875E-2</v>
          </cell>
        </row>
        <row r="566">
          <cell r="C566">
            <v>523</v>
          </cell>
          <cell r="D566">
            <v>4.6013333333333767E-2</v>
          </cell>
        </row>
        <row r="567">
          <cell r="C567">
            <v>524</v>
          </cell>
          <cell r="D567">
            <v>4.6022222222222658E-2</v>
          </cell>
        </row>
        <row r="568">
          <cell r="C568">
            <v>525</v>
          </cell>
          <cell r="D568">
            <v>4.603111111111155E-2</v>
          </cell>
        </row>
        <row r="569">
          <cell r="C569">
            <v>526</v>
          </cell>
          <cell r="D569">
            <v>4.6040000000000442E-2</v>
          </cell>
        </row>
        <row r="570">
          <cell r="C570">
            <v>527</v>
          </cell>
          <cell r="D570">
            <v>4.6048888888889333E-2</v>
          </cell>
        </row>
        <row r="571">
          <cell r="C571">
            <v>528</v>
          </cell>
          <cell r="D571">
            <v>4.6057777777778225E-2</v>
          </cell>
        </row>
        <row r="572">
          <cell r="C572">
            <v>529</v>
          </cell>
          <cell r="D572">
            <v>4.6066666666667117E-2</v>
          </cell>
        </row>
        <row r="573">
          <cell r="C573">
            <v>530</v>
          </cell>
          <cell r="D573">
            <v>4.6075555555556008E-2</v>
          </cell>
        </row>
        <row r="574">
          <cell r="C574">
            <v>531</v>
          </cell>
          <cell r="D574">
            <v>4.60844444444449E-2</v>
          </cell>
        </row>
        <row r="575">
          <cell r="C575">
            <v>532</v>
          </cell>
          <cell r="D575">
            <v>4.6093333333333791E-2</v>
          </cell>
        </row>
        <row r="576">
          <cell r="C576">
            <v>533</v>
          </cell>
          <cell r="D576">
            <v>4.6102222222222683E-2</v>
          </cell>
        </row>
        <row r="577">
          <cell r="C577">
            <v>534</v>
          </cell>
          <cell r="D577">
            <v>4.6111111111111575E-2</v>
          </cell>
        </row>
        <row r="578">
          <cell r="C578">
            <v>535</v>
          </cell>
          <cell r="D578">
            <v>4.6120000000000466E-2</v>
          </cell>
        </row>
        <row r="579">
          <cell r="C579">
            <v>536</v>
          </cell>
          <cell r="D579">
            <v>4.6128888888889358E-2</v>
          </cell>
        </row>
        <row r="580">
          <cell r="C580">
            <v>537</v>
          </cell>
          <cell r="D580">
            <v>4.6137777777778249E-2</v>
          </cell>
        </row>
        <row r="581">
          <cell r="C581">
            <v>538</v>
          </cell>
          <cell r="D581">
            <v>4.6146666666667141E-2</v>
          </cell>
        </row>
        <row r="582">
          <cell r="C582">
            <v>539</v>
          </cell>
          <cell r="D582">
            <v>4.6155555555556033E-2</v>
          </cell>
        </row>
        <row r="583">
          <cell r="C583">
            <v>540</v>
          </cell>
          <cell r="D583">
            <v>4.6164444444444924E-2</v>
          </cell>
        </row>
        <row r="584">
          <cell r="C584">
            <v>541</v>
          </cell>
          <cell r="D584">
            <v>4.6173333333333816E-2</v>
          </cell>
        </row>
        <row r="585">
          <cell r="C585">
            <v>542</v>
          </cell>
          <cell r="D585">
            <v>4.6182222222222707E-2</v>
          </cell>
        </row>
        <row r="586">
          <cell r="C586">
            <v>543</v>
          </cell>
          <cell r="D586">
            <v>4.6191111111111599E-2</v>
          </cell>
        </row>
        <row r="587">
          <cell r="C587">
            <v>544</v>
          </cell>
          <cell r="D587">
            <v>4.6200000000000491E-2</v>
          </cell>
        </row>
        <row r="588">
          <cell r="C588">
            <v>545</v>
          </cell>
          <cell r="D588">
            <v>4.6208888888889382E-2</v>
          </cell>
        </row>
        <row r="589">
          <cell r="C589">
            <v>546</v>
          </cell>
          <cell r="D589">
            <v>4.6217777777778274E-2</v>
          </cell>
        </row>
        <row r="590">
          <cell r="C590">
            <v>547</v>
          </cell>
          <cell r="D590">
            <v>4.6199999999999998E-2</v>
          </cell>
        </row>
        <row r="591">
          <cell r="C591">
            <v>548</v>
          </cell>
          <cell r="D591">
            <v>4.6105E-2</v>
          </cell>
        </row>
        <row r="592">
          <cell r="C592">
            <v>549</v>
          </cell>
          <cell r="D592">
            <v>4.6010000000000002E-2</v>
          </cell>
        </row>
        <row r="593">
          <cell r="C593">
            <v>550</v>
          </cell>
          <cell r="D593">
            <v>4.5915000000000004E-2</v>
          </cell>
        </row>
        <row r="594">
          <cell r="C594">
            <v>551</v>
          </cell>
          <cell r="D594">
            <v>4.5820000000000007E-2</v>
          </cell>
        </row>
        <row r="595">
          <cell r="C595">
            <v>552</v>
          </cell>
          <cell r="D595">
            <v>4.5725000000000009E-2</v>
          </cell>
        </row>
        <row r="596">
          <cell r="C596">
            <v>553</v>
          </cell>
          <cell r="D596">
            <v>4.5630000000000011E-2</v>
          </cell>
        </row>
        <row r="597">
          <cell r="C597">
            <v>554</v>
          </cell>
          <cell r="D597">
            <v>4.5535000000000013E-2</v>
          </cell>
        </row>
        <row r="598">
          <cell r="C598">
            <v>555</v>
          </cell>
          <cell r="D598">
            <v>4.5440000000000015E-2</v>
          </cell>
        </row>
        <row r="599">
          <cell r="C599">
            <v>556</v>
          </cell>
          <cell r="D599">
            <v>4.5345000000000017E-2</v>
          </cell>
        </row>
        <row r="600">
          <cell r="C600">
            <v>557</v>
          </cell>
          <cell r="D600">
            <v>4.5250000000000019E-2</v>
          </cell>
        </row>
        <row r="601">
          <cell r="C601">
            <v>558</v>
          </cell>
          <cell r="D601">
            <v>4.5155000000000022E-2</v>
          </cell>
        </row>
        <row r="602">
          <cell r="C602">
            <v>559</v>
          </cell>
          <cell r="D602">
            <v>4.5060000000000024E-2</v>
          </cell>
        </row>
        <row r="603">
          <cell r="C603">
            <v>560</v>
          </cell>
          <cell r="D603">
            <v>4.4965000000000026E-2</v>
          </cell>
        </row>
        <row r="604">
          <cell r="C604">
            <v>561</v>
          </cell>
          <cell r="D604">
            <v>4.4870000000000028E-2</v>
          </cell>
        </row>
        <row r="605">
          <cell r="C605">
            <v>562</v>
          </cell>
          <cell r="D605">
            <v>4.477500000000003E-2</v>
          </cell>
        </row>
        <row r="606">
          <cell r="C606">
            <v>563</v>
          </cell>
          <cell r="D606">
            <v>4.4680000000000032E-2</v>
          </cell>
        </row>
        <row r="607">
          <cell r="C607">
            <v>564</v>
          </cell>
          <cell r="D607">
            <v>4.4585000000000034E-2</v>
          </cell>
        </row>
        <row r="608">
          <cell r="C608">
            <v>565</v>
          </cell>
          <cell r="D608">
            <v>4.4490000000000036E-2</v>
          </cell>
        </row>
        <row r="609">
          <cell r="C609">
            <v>566</v>
          </cell>
          <cell r="D609">
            <v>4.4395000000000039E-2</v>
          </cell>
        </row>
        <row r="610">
          <cell r="C610">
            <v>567</v>
          </cell>
          <cell r="D610">
            <v>4.4300000000000041E-2</v>
          </cell>
        </row>
        <row r="611">
          <cell r="C611">
            <v>568</v>
          </cell>
          <cell r="D611">
            <v>4.4205000000000043E-2</v>
          </cell>
        </row>
        <row r="612">
          <cell r="C612">
            <v>569</v>
          </cell>
          <cell r="D612">
            <v>4.4110000000000045E-2</v>
          </cell>
        </row>
        <row r="613">
          <cell r="C613">
            <v>570</v>
          </cell>
          <cell r="D613">
            <v>4.4015000000000047E-2</v>
          </cell>
        </row>
        <row r="614">
          <cell r="C614">
            <v>571</v>
          </cell>
          <cell r="D614">
            <v>4.3920000000000049E-2</v>
          </cell>
        </row>
        <row r="615">
          <cell r="C615">
            <v>572</v>
          </cell>
          <cell r="D615">
            <v>4.3825000000000051E-2</v>
          </cell>
        </row>
        <row r="616">
          <cell r="C616">
            <v>573</v>
          </cell>
          <cell r="D616">
            <v>4.3730000000000054E-2</v>
          </cell>
        </row>
        <row r="617">
          <cell r="C617">
            <v>574</v>
          </cell>
          <cell r="D617">
            <v>4.3635000000000056E-2</v>
          </cell>
        </row>
        <row r="618">
          <cell r="C618">
            <v>575</v>
          </cell>
          <cell r="D618">
            <v>4.3540000000000058E-2</v>
          </cell>
        </row>
        <row r="619">
          <cell r="C619">
            <v>576</v>
          </cell>
          <cell r="D619">
            <v>4.344500000000006E-2</v>
          </cell>
        </row>
        <row r="620">
          <cell r="C620">
            <v>577</v>
          </cell>
          <cell r="D620">
            <v>4.3350000000000062E-2</v>
          </cell>
        </row>
        <row r="621">
          <cell r="C621">
            <v>578</v>
          </cell>
          <cell r="D621">
            <v>4.3255000000000064E-2</v>
          </cell>
        </row>
        <row r="622">
          <cell r="C622">
            <v>579</v>
          </cell>
          <cell r="D622">
            <v>4.3160000000000066E-2</v>
          </cell>
        </row>
        <row r="623">
          <cell r="C623">
            <v>580</v>
          </cell>
          <cell r="D623">
            <v>4.3065000000000069E-2</v>
          </cell>
        </row>
        <row r="624">
          <cell r="C624">
            <v>581</v>
          </cell>
          <cell r="D624">
            <v>4.2970000000000071E-2</v>
          </cell>
        </row>
        <row r="625">
          <cell r="C625">
            <v>582</v>
          </cell>
          <cell r="D625">
            <v>4.2875000000000073E-2</v>
          </cell>
        </row>
        <row r="626">
          <cell r="C626">
            <v>583</v>
          </cell>
          <cell r="D626">
            <v>4.2780000000000075E-2</v>
          </cell>
        </row>
        <row r="627">
          <cell r="C627">
            <v>584</v>
          </cell>
          <cell r="D627">
            <v>4.2685000000000077E-2</v>
          </cell>
        </row>
        <row r="628">
          <cell r="C628">
            <v>585</v>
          </cell>
          <cell r="D628">
            <v>4.2590000000000079E-2</v>
          </cell>
        </row>
        <row r="629">
          <cell r="C629">
            <v>586</v>
          </cell>
          <cell r="D629">
            <v>4.2495000000000081E-2</v>
          </cell>
        </row>
        <row r="630">
          <cell r="C630">
            <v>587</v>
          </cell>
          <cell r="D630">
            <v>4.2400000000000083E-2</v>
          </cell>
        </row>
        <row r="631">
          <cell r="C631">
            <v>588</v>
          </cell>
          <cell r="D631">
            <v>4.2305000000000086E-2</v>
          </cell>
        </row>
        <row r="632">
          <cell r="C632">
            <v>589</v>
          </cell>
          <cell r="D632">
            <v>4.2210000000000088E-2</v>
          </cell>
        </row>
        <row r="633">
          <cell r="C633">
            <v>590</v>
          </cell>
          <cell r="D633">
            <v>4.211500000000009E-2</v>
          </cell>
        </row>
        <row r="634">
          <cell r="C634">
            <v>591</v>
          </cell>
          <cell r="D634">
            <v>4.2020000000000092E-2</v>
          </cell>
        </row>
        <row r="635">
          <cell r="C635">
            <v>592</v>
          </cell>
          <cell r="D635">
            <v>4.1925000000000094E-2</v>
          </cell>
        </row>
        <row r="636">
          <cell r="C636">
            <v>593</v>
          </cell>
          <cell r="D636">
            <v>4.1830000000000096E-2</v>
          </cell>
        </row>
        <row r="637">
          <cell r="C637">
            <v>594</v>
          </cell>
          <cell r="D637">
            <v>4.1735000000000098E-2</v>
          </cell>
        </row>
        <row r="638">
          <cell r="C638">
            <v>595</v>
          </cell>
          <cell r="D638">
            <v>4.1640000000000101E-2</v>
          </cell>
        </row>
        <row r="639">
          <cell r="C639">
            <v>596</v>
          </cell>
          <cell r="D639">
            <v>4.1545000000000103E-2</v>
          </cell>
        </row>
        <row r="640">
          <cell r="C640">
            <v>597</v>
          </cell>
          <cell r="D640">
            <v>4.1450000000000105E-2</v>
          </cell>
        </row>
        <row r="641">
          <cell r="C641">
            <v>598</v>
          </cell>
          <cell r="D641">
            <v>4.1355000000000107E-2</v>
          </cell>
        </row>
        <row r="642">
          <cell r="C642">
            <v>599</v>
          </cell>
          <cell r="D642">
            <v>4.1260000000000109E-2</v>
          </cell>
        </row>
        <row r="643">
          <cell r="C643">
            <v>600</v>
          </cell>
          <cell r="D643">
            <v>4.1165000000000111E-2</v>
          </cell>
        </row>
        <row r="644">
          <cell r="C644">
            <v>601</v>
          </cell>
          <cell r="D644">
            <v>4.1070000000000113E-2</v>
          </cell>
        </row>
        <row r="645">
          <cell r="C645">
            <v>602</v>
          </cell>
          <cell r="D645">
            <v>4.0975000000000115E-2</v>
          </cell>
        </row>
        <row r="646">
          <cell r="C646">
            <v>603</v>
          </cell>
          <cell r="D646">
            <v>4.0880000000000118E-2</v>
          </cell>
        </row>
        <row r="647">
          <cell r="C647">
            <v>604</v>
          </cell>
          <cell r="D647">
            <v>4.078500000000012E-2</v>
          </cell>
        </row>
        <row r="648">
          <cell r="C648">
            <v>605</v>
          </cell>
          <cell r="D648">
            <v>4.0690000000000122E-2</v>
          </cell>
        </row>
        <row r="649">
          <cell r="C649">
            <v>606</v>
          </cell>
          <cell r="D649">
            <v>4.0595000000000124E-2</v>
          </cell>
        </row>
        <row r="650">
          <cell r="C650">
            <v>607</v>
          </cell>
          <cell r="D650">
            <v>4.0500000000000126E-2</v>
          </cell>
        </row>
        <row r="651">
          <cell r="C651">
            <v>608</v>
          </cell>
          <cell r="D651">
            <v>4.0405000000000128E-2</v>
          </cell>
        </row>
        <row r="652">
          <cell r="C652">
            <v>609</v>
          </cell>
          <cell r="D652">
            <v>4.031000000000013E-2</v>
          </cell>
        </row>
        <row r="653">
          <cell r="C653">
            <v>610</v>
          </cell>
          <cell r="D653">
            <v>4.0215000000000133E-2</v>
          </cell>
        </row>
        <row r="654">
          <cell r="C654">
            <v>611</v>
          </cell>
          <cell r="D654">
            <v>4.0120000000000135E-2</v>
          </cell>
        </row>
        <row r="655">
          <cell r="C655">
            <v>612</v>
          </cell>
          <cell r="D655">
            <v>4.0025000000000137E-2</v>
          </cell>
        </row>
        <row r="656">
          <cell r="C656">
            <v>613</v>
          </cell>
          <cell r="D656">
            <v>3.9930000000000139E-2</v>
          </cell>
        </row>
        <row r="657">
          <cell r="C657">
            <v>614</v>
          </cell>
          <cell r="D657">
            <v>3.9835000000000141E-2</v>
          </cell>
        </row>
        <row r="658">
          <cell r="C658">
            <v>615</v>
          </cell>
          <cell r="D658">
            <v>3.9740000000000143E-2</v>
          </cell>
        </row>
        <row r="659">
          <cell r="C659">
            <v>616</v>
          </cell>
          <cell r="D659">
            <v>3.9645000000000145E-2</v>
          </cell>
        </row>
        <row r="660">
          <cell r="C660">
            <v>617</v>
          </cell>
          <cell r="D660">
            <v>3.9550000000000148E-2</v>
          </cell>
        </row>
        <row r="661">
          <cell r="C661">
            <v>618</v>
          </cell>
          <cell r="D661">
            <v>3.945500000000015E-2</v>
          </cell>
        </row>
        <row r="662">
          <cell r="C662">
            <v>619</v>
          </cell>
          <cell r="D662">
            <v>3.9360000000000152E-2</v>
          </cell>
        </row>
        <row r="663">
          <cell r="C663">
            <v>620</v>
          </cell>
          <cell r="D663">
            <v>3.9265000000000154E-2</v>
          </cell>
        </row>
        <row r="664">
          <cell r="C664">
            <v>621</v>
          </cell>
          <cell r="D664">
            <v>3.9170000000000156E-2</v>
          </cell>
        </row>
        <row r="665">
          <cell r="C665">
            <v>622</v>
          </cell>
          <cell r="D665">
            <v>3.9075000000000158E-2</v>
          </cell>
        </row>
        <row r="666">
          <cell r="C666">
            <v>623</v>
          </cell>
          <cell r="D666">
            <v>3.898000000000016E-2</v>
          </cell>
        </row>
        <row r="667">
          <cell r="C667">
            <v>624</v>
          </cell>
          <cell r="D667">
            <v>3.8885000000000162E-2</v>
          </cell>
        </row>
        <row r="668">
          <cell r="C668">
            <v>625</v>
          </cell>
          <cell r="D668">
            <v>3.8790000000000165E-2</v>
          </cell>
        </row>
        <row r="669">
          <cell r="C669">
            <v>626</v>
          </cell>
          <cell r="D669">
            <v>3.8695000000000167E-2</v>
          </cell>
        </row>
        <row r="670">
          <cell r="C670">
            <v>627</v>
          </cell>
          <cell r="D670">
            <v>3.8600000000000169E-2</v>
          </cell>
        </row>
        <row r="671">
          <cell r="C671">
            <v>628</v>
          </cell>
          <cell r="D671">
            <v>3.8505000000000171E-2</v>
          </cell>
        </row>
        <row r="672">
          <cell r="C672">
            <v>629</v>
          </cell>
          <cell r="D672">
            <v>3.8410000000000173E-2</v>
          </cell>
        </row>
        <row r="673">
          <cell r="C673">
            <v>630</v>
          </cell>
          <cell r="D673">
            <v>3.8315000000000175E-2</v>
          </cell>
        </row>
        <row r="674">
          <cell r="C674">
            <v>631</v>
          </cell>
          <cell r="D674">
            <v>3.8220000000000177E-2</v>
          </cell>
        </row>
        <row r="675">
          <cell r="C675">
            <v>632</v>
          </cell>
          <cell r="D675">
            <v>3.812500000000018E-2</v>
          </cell>
        </row>
        <row r="676">
          <cell r="C676">
            <v>633</v>
          </cell>
          <cell r="D676">
            <v>3.8030000000000182E-2</v>
          </cell>
        </row>
        <row r="677">
          <cell r="C677">
            <v>634</v>
          </cell>
          <cell r="D677">
            <v>3.7935000000000184E-2</v>
          </cell>
        </row>
        <row r="678">
          <cell r="C678">
            <v>635</v>
          </cell>
          <cell r="D678">
            <v>3.7840000000000186E-2</v>
          </cell>
        </row>
        <row r="679">
          <cell r="C679">
            <v>636</v>
          </cell>
          <cell r="D679">
            <v>3.7745000000000188E-2</v>
          </cell>
        </row>
        <row r="680">
          <cell r="C680">
            <v>637</v>
          </cell>
          <cell r="D680">
            <v>3.765000000000019E-2</v>
          </cell>
        </row>
        <row r="681">
          <cell r="C681">
            <v>638</v>
          </cell>
          <cell r="D681">
            <v>3.7555000000000192E-2</v>
          </cell>
        </row>
        <row r="682">
          <cell r="C682">
            <v>639</v>
          </cell>
          <cell r="D682">
            <v>3.7460000000000195E-2</v>
          </cell>
        </row>
        <row r="683">
          <cell r="C683">
            <v>640</v>
          </cell>
          <cell r="D683">
            <v>3.7365000000000197E-2</v>
          </cell>
        </row>
        <row r="684">
          <cell r="C684">
            <v>641</v>
          </cell>
          <cell r="D684">
            <v>3.7270000000000199E-2</v>
          </cell>
        </row>
        <row r="685">
          <cell r="C685">
            <v>642</v>
          </cell>
          <cell r="D685">
            <v>3.7175000000000201E-2</v>
          </cell>
        </row>
        <row r="686">
          <cell r="C686">
            <v>643</v>
          </cell>
          <cell r="D686">
            <v>3.7080000000000203E-2</v>
          </cell>
        </row>
        <row r="687">
          <cell r="C687">
            <v>644</v>
          </cell>
          <cell r="D687">
            <v>3.6985000000000205E-2</v>
          </cell>
        </row>
        <row r="688">
          <cell r="C688">
            <v>645</v>
          </cell>
          <cell r="D688">
            <v>3.6890000000000207E-2</v>
          </cell>
        </row>
        <row r="689">
          <cell r="C689">
            <v>646</v>
          </cell>
          <cell r="D689">
            <v>3.6795000000000209E-2</v>
          </cell>
        </row>
        <row r="690">
          <cell r="C690">
            <v>647</v>
          </cell>
          <cell r="D690">
            <v>3.6700000000000212E-2</v>
          </cell>
        </row>
        <row r="691">
          <cell r="C691">
            <v>648</v>
          </cell>
          <cell r="D691">
            <v>3.6605000000000214E-2</v>
          </cell>
        </row>
        <row r="692">
          <cell r="C692">
            <v>649</v>
          </cell>
          <cell r="D692">
            <v>3.6510000000000216E-2</v>
          </cell>
        </row>
        <row r="693">
          <cell r="C693">
            <v>650</v>
          </cell>
          <cell r="D693">
            <v>3.6415000000000218E-2</v>
          </cell>
        </row>
        <row r="694">
          <cell r="C694">
            <v>651</v>
          </cell>
          <cell r="D694">
            <v>3.632000000000022E-2</v>
          </cell>
        </row>
        <row r="695">
          <cell r="C695">
            <v>652</v>
          </cell>
          <cell r="D695">
            <v>3.6225000000000222E-2</v>
          </cell>
        </row>
        <row r="696">
          <cell r="C696">
            <v>653</v>
          </cell>
          <cell r="D696">
            <v>3.6130000000000224E-2</v>
          </cell>
        </row>
        <row r="697">
          <cell r="C697">
            <v>654</v>
          </cell>
          <cell r="D697">
            <v>3.6035000000000227E-2</v>
          </cell>
        </row>
        <row r="698">
          <cell r="C698">
            <v>655</v>
          </cell>
          <cell r="D698">
            <v>3.5940000000000229E-2</v>
          </cell>
        </row>
        <row r="699">
          <cell r="C699">
            <v>656</v>
          </cell>
          <cell r="D699">
            <v>3.5845000000000231E-2</v>
          </cell>
        </row>
        <row r="700">
          <cell r="C700">
            <v>657</v>
          </cell>
          <cell r="D700">
            <v>3.5750000000000233E-2</v>
          </cell>
        </row>
        <row r="701">
          <cell r="C701">
            <v>658</v>
          </cell>
          <cell r="D701">
            <v>3.5655000000000235E-2</v>
          </cell>
        </row>
        <row r="702">
          <cell r="C702">
            <v>659</v>
          </cell>
          <cell r="D702">
            <v>3.5560000000000237E-2</v>
          </cell>
        </row>
        <row r="703">
          <cell r="C703">
            <v>660</v>
          </cell>
          <cell r="D703">
            <v>3.5465000000000239E-2</v>
          </cell>
        </row>
        <row r="704">
          <cell r="C704">
            <v>661</v>
          </cell>
          <cell r="D704">
            <v>3.5370000000000242E-2</v>
          </cell>
        </row>
        <row r="705">
          <cell r="C705">
            <v>662</v>
          </cell>
          <cell r="D705">
            <v>3.5275000000000244E-2</v>
          </cell>
        </row>
        <row r="706">
          <cell r="C706">
            <v>663</v>
          </cell>
          <cell r="D706">
            <v>3.5180000000000246E-2</v>
          </cell>
        </row>
        <row r="707">
          <cell r="C707">
            <v>664</v>
          </cell>
          <cell r="D707">
            <v>3.5085000000000248E-2</v>
          </cell>
        </row>
        <row r="708">
          <cell r="C708">
            <v>665</v>
          </cell>
          <cell r="D708">
            <v>3.499000000000025E-2</v>
          </cell>
        </row>
        <row r="709">
          <cell r="C709">
            <v>666</v>
          </cell>
          <cell r="D709">
            <v>3.4895000000000252E-2</v>
          </cell>
        </row>
        <row r="710">
          <cell r="C710">
            <v>667</v>
          </cell>
          <cell r="D710">
            <v>3.4800000000000254E-2</v>
          </cell>
        </row>
        <row r="711">
          <cell r="C711">
            <v>668</v>
          </cell>
          <cell r="D711">
            <v>3.4705000000000256E-2</v>
          </cell>
        </row>
        <row r="712">
          <cell r="C712">
            <v>669</v>
          </cell>
          <cell r="D712">
            <v>3.4610000000000259E-2</v>
          </cell>
        </row>
        <row r="713">
          <cell r="C713">
            <v>670</v>
          </cell>
          <cell r="D713">
            <v>3.4515000000000261E-2</v>
          </cell>
        </row>
        <row r="714">
          <cell r="C714">
            <v>671</v>
          </cell>
          <cell r="D714">
            <v>3.4420000000000263E-2</v>
          </cell>
        </row>
        <row r="715">
          <cell r="C715">
            <v>672</v>
          </cell>
          <cell r="D715">
            <v>3.4325000000000265E-2</v>
          </cell>
        </row>
        <row r="716">
          <cell r="C716">
            <v>673</v>
          </cell>
          <cell r="D716">
            <v>3.4230000000000267E-2</v>
          </cell>
        </row>
        <row r="717">
          <cell r="C717">
            <v>674</v>
          </cell>
          <cell r="D717">
            <v>3.4135000000000269E-2</v>
          </cell>
        </row>
        <row r="718">
          <cell r="C718">
            <v>675</v>
          </cell>
          <cell r="D718">
            <v>3.4040000000000271E-2</v>
          </cell>
        </row>
        <row r="719">
          <cell r="C719">
            <v>676</v>
          </cell>
          <cell r="D719">
            <v>3.3945000000000274E-2</v>
          </cell>
        </row>
        <row r="720">
          <cell r="C720">
            <v>677</v>
          </cell>
          <cell r="D720">
            <v>3.3850000000000276E-2</v>
          </cell>
        </row>
        <row r="721">
          <cell r="C721">
            <v>678</v>
          </cell>
          <cell r="D721">
            <v>3.3755000000000278E-2</v>
          </cell>
        </row>
        <row r="722">
          <cell r="C722">
            <v>679</v>
          </cell>
          <cell r="D722">
            <v>3.366000000000028E-2</v>
          </cell>
        </row>
        <row r="723">
          <cell r="C723">
            <v>680</v>
          </cell>
          <cell r="D723">
            <v>3.3565000000000282E-2</v>
          </cell>
        </row>
        <row r="724">
          <cell r="C724">
            <v>681</v>
          </cell>
          <cell r="D724">
            <v>3.3470000000000284E-2</v>
          </cell>
        </row>
        <row r="725">
          <cell r="C725">
            <v>682</v>
          </cell>
          <cell r="D725">
            <v>3.3375000000000286E-2</v>
          </cell>
        </row>
        <row r="726">
          <cell r="C726">
            <v>683</v>
          </cell>
          <cell r="D726">
            <v>3.3280000000000289E-2</v>
          </cell>
        </row>
        <row r="727">
          <cell r="C727">
            <v>684</v>
          </cell>
          <cell r="D727">
            <v>3.3185000000000291E-2</v>
          </cell>
        </row>
        <row r="728">
          <cell r="C728">
            <v>685</v>
          </cell>
          <cell r="D728">
            <v>3.3090000000000293E-2</v>
          </cell>
        </row>
        <row r="729">
          <cell r="C729">
            <v>686</v>
          </cell>
          <cell r="D729">
            <v>3.2995000000000295E-2</v>
          </cell>
        </row>
        <row r="730">
          <cell r="C730">
            <v>687</v>
          </cell>
          <cell r="D730">
            <v>3.2900000000000297E-2</v>
          </cell>
        </row>
        <row r="731">
          <cell r="C731">
            <v>688</v>
          </cell>
          <cell r="D731">
            <v>3.2805000000000299E-2</v>
          </cell>
        </row>
        <row r="732">
          <cell r="C732">
            <v>689</v>
          </cell>
          <cell r="D732">
            <v>3.2710000000000301E-2</v>
          </cell>
        </row>
        <row r="733">
          <cell r="C733">
            <v>690</v>
          </cell>
          <cell r="D733">
            <v>3.2615000000000303E-2</v>
          </cell>
        </row>
        <row r="734">
          <cell r="C734">
            <v>691</v>
          </cell>
          <cell r="D734">
            <v>3.2520000000000306E-2</v>
          </cell>
        </row>
        <row r="735">
          <cell r="C735">
            <v>692</v>
          </cell>
          <cell r="D735">
            <v>3.2425000000000308E-2</v>
          </cell>
        </row>
        <row r="736">
          <cell r="C736">
            <v>693</v>
          </cell>
          <cell r="D736">
            <v>3.233000000000031E-2</v>
          </cell>
        </row>
        <row r="737">
          <cell r="C737">
            <v>694</v>
          </cell>
          <cell r="D737">
            <v>3.2235000000000312E-2</v>
          </cell>
        </row>
        <row r="738">
          <cell r="C738">
            <v>695</v>
          </cell>
          <cell r="D738">
            <v>3.2140000000000314E-2</v>
          </cell>
        </row>
        <row r="739">
          <cell r="C739">
            <v>696</v>
          </cell>
          <cell r="D739">
            <v>3.2045000000000316E-2</v>
          </cell>
        </row>
        <row r="740">
          <cell r="C740">
            <v>697</v>
          </cell>
          <cell r="D740">
            <v>3.1950000000000318E-2</v>
          </cell>
        </row>
        <row r="741">
          <cell r="C741">
            <v>698</v>
          </cell>
          <cell r="D741">
            <v>3.1855000000000321E-2</v>
          </cell>
        </row>
        <row r="742">
          <cell r="C742">
            <v>699</v>
          </cell>
          <cell r="D742">
            <v>3.1760000000000323E-2</v>
          </cell>
        </row>
        <row r="743">
          <cell r="C743">
            <v>700</v>
          </cell>
          <cell r="D743">
            <v>3.1665000000000325E-2</v>
          </cell>
        </row>
        <row r="744">
          <cell r="C744">
            <v>701</v>
          </cell>
          <cell r="D744">
            <v>3.1570000000000327E-2</v>
          </cell>
        </row>
        <row r="745">
          <cell r="C745">
            <v>702</v>
          </cell>
          <cell r="D745">
            <v>3.1475000000000329E-2</v>
          </cell>
        </row>
        <row r="746">
          <cell r="C746">
            <v>703</v>
          </cell>
          <cell r="D746">
            <v>3.1380000000000331E-2</v>
          </cell>
        </row>
        <row r="747">
          <cell r="C747">
            <v>704</v>
          </cell>
          <cell r="D747">
            <v>3.1285000000000333E-2</v>
          </cell>
        </row>
        <row r="748">
          <cell r="C748">
            <v>705</v>
          </cell>
          <cell r="D748">
            <v>3.1190000000000332E-2</v>
          </cell>
        </row>
        <row r="749">
          <cell r="C749">
            <v>706</v>
          </cell>
          <cell r="D749">
            <v>3.1095000000000331E-2</v>
          </cell>
        </row>
        <row r="750">
          <cell r="C750">
            <v>707</v>
          </cell>
          <cell r="D750">
            <v>3.1000000000000329E-2</v>
          </cell>
        </row>
        <row r="751">
          <cell r="C751">
            <v>708</v>
          </cell>
          <cell r="D751">
            <v>3.0905000000000328E-2</v>
          </cell>
        </row>
        <row r="752">
          <cell r="C752">
            <v>709</v>
          </cell>
          <cell r="D752">
            <v>3.0810000000000327E-2</v>
          </cell>
        </row>
        <row r="753">
          <cell r="C753">
            <v>710</v>
          </cell>
          <cell r="D753">
            <v>3.0715000000000325E-2</v>
          </cell>
        </row>
        <row r="754">
          <cell r="C754">
            <v>711</v>
          </cell>
          <cell r="D754">
            <v>3.0620000000000324E-2</v>
          </cell>
        </row>
        <row r="755">
          <cell r="C755">
            <v>712</v>
          </cell>
          <cell r="D755">
            <v>3.0525000000000323E-2</v>
          </cell>
        </row>
        <row r="756">
          <cell r="C756">
            <v>713</v>
          </cell>
          <cell r="D756">
            <v>3.0430000000000321E-2</v>
          </cell>
        </row>
        <row r="757">
          <cell r="C757">
            <v>714</v>
          </cell>
          <cell r="D757">
            <v>3.033500000000032E-2</v>
          </cell>
        </row>
        <row r="758">
          <cell r="C758">
            <v>715</v>
          </cell>
          <cell r="D758">
            <v>3.0240000000000319E-2</v>
          </cell>
        </row>
        <row r="759">
          <cell r="C759">
            <v>716</v>
          </cell>
          <cell r="D759">
            <v>3.0145000000000317E-2</v>
          </cell>
        </row>
        <row r="760">
          <cell r="C760">
            <v>717</v>
          </cell>
          <cell r="D760">
            <v>3.0050000000000316E-2</v>
          </cell>
        </row>
        <row r="761">
          <cell r="C761">
            <v>718</v>
          </cell>
          <cell r="D761">
            <v>2.9955000000000315E-2</v>
          </cell>
        </row>
        <row r="762">
          <cell r="C762">
            <v>719</v>
          </cell>
          <cell r="D762">
            <v>2.9860000000000313E-2</v>
          </cell>
        </row>
        <row r="763">
          <cell r="C763">
            <v>720</v>
          </cell>
          <cell r="D763">
            <v>2.9765000000000312E-2</v>
          </cell>
        </row>
        <row r="764">
          <cell r="C764">
            <v>721</v>
          </cell>
          <cell r="D764">
            <v>2.9670000000000311E-2</v>
          </cell>
        </row>
        <row r="765">
          <cell r="C765">
            <v>722</v>
          </cell>
          <cell r="D765">
            <v>2.9575000000000309E-2</v>
          </cell>
        </row>
        <row r="766">
          <cell r="C766">
            <v>723</v>
          </cell>
          <cell r="D766">
            <v>2.9480000000000308E-2</v>
          </cell>
        </row>
        <row r="767">
          <cell r="C767">
            <v>724</v>
          </cell>
          <cell r="D767">
            <v>2.9385000000000307E-2</v>
          </cell>
        </row>
        <row r="768">
          <cell r="C768">
            <v>725</v>
          </cell>
          <cell r="D768">
            <v>2.9290000000000305E-2</v>
          </cell>
        </row>
        <row r="769">
          <cell r="C769">
            <v>726</v>
          </cell>
          <cell r="D769">
            <v>2.9195000000000304E-2</v>
          </cell>
        </row>
        <row r="770">
          <cell r="C770">
            <v>727</v>
          </cell>
          <cell r="D770">
            <v>2.9100000000000303E-2</v>
          </cell>
        </row>
        <row r="771">
          <cell r="C771">
            <v>728</v>
          </cell>
          <cell r="D771">
            <v>2.9005000000000301E-2</v>
          </cell>
        </row>
        <row r="772">
          <cell r="C772">
            <v>729</v>
          </cell>
          <cell r="D772">
            <v>2.89100000000003E-2</v>
          </cell>
        </row>
        <row r="773">
          <cell r="C773">
            <v>730</v>
          </cell>
          <cell r="D773">
            <v>2.9100000000000001E-2</v>
          </cell>
        </row>
      </sheetData>
      <sheetData sheetId="1"/>
      <sheetData sheetId="2"/>
      <sheetData sheetId="3"/>
      <sheetData sheetId="4" refreshError="1"/>
      <sheetData sheetId="5"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Agritech"/>
      <sheetName val="2002 P3"/>
      <sheetName val="broker sheet-2"/>
    </sheetNames>
    <sheetDataSet>
      <sheetData sheetId="0" refreshError="1"/>
      <sheetData sheetId="1">
        <row r="9">
          <cell r="C9" t="str">
            <v>TFCs and Sukuks</v>
          </cell>
          <cell r="D9" t="str">
            <v>Traded / Non-Traded</v>
          </cell>
          <cell r="E9" t="str">
            <v>Price</v>
          </cell>
        </row>
        <row r="11">
          <cell r="C11" t="str">
            <v>KARACHI SHIPYARD &amp; ENGINEERING WORKS LTD-SUKUK (02-11-07)</v>
          </cell>
          <cell r="D11" t="str">
            <v>Non-Traded</v>
          </cell>
          <cell r="E11">
            <v>100.0936</v>
          </cell>
        </row>
        <row r="12">
          <cell r="C12" t="str">
            <v>KARACHI SHIPYARD &amp; ENGINEERING WORKS LTD-SUKUK (04-02-08)</v>
          </cell>
          <cell r="D12" t="str">
            <v>Non-Traded</v>
          </cell>
          <cell r="E12">
            <v>100.29770000000001</v>
          </cell>
        </row>
        <row r="13">
          <cell r="C13" t="str">
            <v>NATIONAL INDUSTRIAL PARK DEVEL. &amp; MANAGEMENT Co. SUKUK (11-08-07)</v>
          </cell>
          <cell r="D13" t="str">
            <v>Non-Traded</v>
          </cell>
          <cell r="E13">
            <v>101.652</v>
          </cell>
        </row>
        <row r="14">
          <cell r="C14" t="str">
            <v>SCB (PAK) LTD-TFC (01-02-06)</v>
          </cell>
          <cell r="D14" t="str">
            <v>Non-Traded</v>
          </cell>
          <cell r="E14">
            <v>102.375</v>
          </cell>
        </row>
        <row r="15">
          <cell r="C15" t="str">
            <v>WAPDA-SUKUK (05-01-06)</v>
          </cell>
          <cell r="D15" t="str">
            <v>Non-Traded</v>
          </cell>
          <cell r="E15">
            <v>100.0814</v>
          </cell>
        </row>
        <row r="16">
          <cell r="C16" t="str">
            <v>WAPDA-SUKUK (13-07-07)</v>
          </cell>
          <cell r="D16" t="str">
            <v>Non-Traded</v>
          </cell>
          <cell r="E16">
            <v>95.850200000000001</v>
          </cell>
        </row>
        <row r="18">
          <cell r="C18" t="str">
            <v>ORIX LEASING PAKISTAN LTD-TFC (25-05-07)**</v>
          </cell>
          <cell r="D18" t="str">
            <v>Non-Traded</v>
          </cell>
          <cell r="E18">
            <v>96.808499999999995</v>
          </cell>
        </row>
        <row r="19">
          <cell r="C19" t="str">
            <v>ORIX LEASING PAKISTAN LTD-TFC (15-01-08)</v>
          </cell>
          <cell r="D19" t="str">
            <v>Non-Traded</v>
          </cell>
          <cell r="E19">
            <v>100.5728</v>
          </cell>
        </row>
        <row r="20">
          <cell r="C20" t="str">
            <v>ORIX LEASING PAKISTAN LTD-TFC (30-06-11)</v>
          </cell>
          <cell r="D20" t="str">
            <v>Non-Traded</v>
          </cell>
          <cell r="E20">
            <v>103.54349999999999</v>
          </cell>
        </row>
        <row r="22">
          <cell r="C22" t="str">
            <v>BANK AL-HABIB LTD-TFC (15-07-04) 10% cap**</v>
          </cell>
          <cell r="D22" t="str">
            <v>Non-Traded</v>
          </cell>
          <cell r="E22">
            <v>90.779499999999999</v>
          </cell>
        </row>
        <row r="23">
          <cell r="C23" t="str">
            <v>BANK AL-HABIB LTD-TFC (07-02-07)</v>
          </cell>
          <cell r="D23" t="str">
            <v>Non-Traded</v>
          </cell>
          <cell r="E23">
            <v>102.7948</v>
          </cell>
        </row>
        <row r="24">
          <cell r="C24" t="str">
            <v>BANK AL-HABIB LTD-TFC (15-06-09)***</v>
          </cell>
          <cell r="D24" t="str">
            <v>Non-Traded</v>
          </cell>
          <cell r="E24">
            <v>107.2383</v>
          </cell>
        </row>
        <row r="25">
          <cell r="C25" t="str">
            <v>BANK AL-HABIB LTD-TFC (30-06-11)</v>
          </cell>
          <cell r="D25" t="str">
            <v>Non-Traded</v>
          </cell>
          <cell r="E25">
            <v>106</v>
          </cell>
        </row>
        <row r="26">
          <cell r="C26" t="str">
            <v>ENGRO CORPORATION LTD-TFC (01-02-11) ***</v>
          </cell>
          <cell r="D26" t="str">
            <v>Non-Traded</v>
          </cell>
          <cell r="E26">
            <v>100.7783</v>
          </cell>
        </row>
        <row r="27">
          <cell r="C27" t="str">
            <v>ENGRO CORPORATION LTD-TFC (16-09-11)</v>
          </cell>
          <cell r="D27" t="str">
            <v>Non-Traded</v>
          </cell>
          <cell r="E27">
            <v>102.633</v>
          </cell>
        </row>
        <row r="28">
          <cell r="C28" t="str">
            <v>ENGRO FERTILIZER LTD-TFC (30-11-07)</v>
          </cell>
          <cell r="D28" t="str">
            <v>Traded</v>
          </cell>
          <cell r="E28">
            <v>98.009200000000007</v>
          </cell>
        </row>
        <row r="29">
          <cell r="C29" t="str">
            <v>ENGRO FERTILIZER LTD-TFC (18-03-08) (PRP-I) ***</v>
          </cell>
          <cell r="D29" t="str">
            <v>Non-Traded</v>
          </cell>
          <cell r="E29">
            <v>98.684399999999997</v>
          </cell>
        </row>
        <row r="30">
          <cell r="C30" t="str">
            <v>ENGRO FERTILIZER LTD-TFC (18-03-08) (PRP-II)</v>
          </cell>
          <cell r="D30" t="str">
            <v>Non-Traded</v>
          </cell>
          <cell r="E30">
            <v>101.0239</v>
          </cell>
        </row>
        <row r="31">
          <cell r="C31" t="str">
            <v>ENGRO FERTILIZER LTD-TFC (17-12-09)***</v>
          </cell>
          <cell r="D31" t="str">
            <v>Non-Traded</v>
          </cell>
          <cell r="E31">
            <v>101.55159999999999</v>
          </cell>
        </row>
        <row r="32">
          <cell r="C32" t="str">
            <v>JAHANGIR SIDDIQUI &amp; COMPANY LTD-TFC (21-11-06)</v>
          </cell>
          <cell r="D32" t="str">
            <v>Non-Traded</v>
          </cell>
          <cell r="E32">
            <v>100.6233</v>
          </cell>
        </row>
        <row r="33">
          <cell r="C33" t="str">
            <v>JAHANGIR SIDDIQUI &amp; COMPANY LTD-TFC (04-07-07)</v>
          </cell>
          <cell r="D33" t="str">
            <v>Non-Traded</v>
          </cell>
          <cell r="E33">
            <v>101.0501</v>
          </cell>
        </row>
        <row r="34">
          <cell r="C34" t="str">
            <v>ORIX LEASING PAKISTAN LTD-SUKUK (30-06-07)</v>
          </cell>
          <cell r="D34" t="str">
            <v>Non-Traded</v>
          </cell>
          <cell r="E34">
            <v>100.203</v>
          </cell>
        </row>
        <row r="35">
          <cell r="C35" t="str">
            <v>PAK ARAB FERTILIZERS LTD-TFC (28-02-08) ***</v>
          </cell>
          <cell r="D35" t="str">
            <v>Non-Traded</v>
          </cell>
          <cell r="E35">
            <v>100.4492</v>
          </cell>
        </row>
        <row r="36">
          <cell r="C36" t="str">
            <v>PAK ARAB FERTILIZERS LTD-TFC (16-12-09)</v>
          </cell>
          <cell r="D36" t="str">
            <v>Non-Traded</v>
          </cell>
          <cell r="E36">
            <v>102.31</v>
          </cell>
        </row>
        <row r="37">
          <cell r="C37" t="str">
            <v>PAK LIBYA HOLDING COMPANY (PVT) LTD-TFC (07-02-11)</v>
          </cell>
          <cell r="D37" t="str">
            <v>Non-Traded</v>
          </cell>
          <cell r="E37">
            <v>101.9542</v>
          </cell>
        </row>
        <row r="38">
          <cell r="C38" t="str">
            <v>SUI SOUTHERN GAS COMPANY - SUKKUK (31-12-07) - I ***</v>
          </cell>
          <cell r="D38" t="str">
            <v>Non-Traded</v>
          </cell>
          <cell r="E38">
            <v>100.3091</v>
          </cell>
        </row>
        <row r="39">
          <cell r="C39" t="str">
            <v>UNITED BANK LTD-TFC (10-08-04)**</v>
          </cell>
          <cell r="D39" t="str">
            <v>Non-Traded</v>
          </cell>
          <cell r="E39">
            <v>94.75</v>
          </cell>
        </row>
        <row r="40">
          <cell r="C40" t="str">
            <v>UNITED BANK LTD-TFC (15-03-05)</v>
          </cell>
          <cell r="D40" t="str">
            <v>Non-Traded</v>
          </cell>
          <cell r="E40">
            <v>95.05</v>
          </cell>
        </row>
        <row r="41">
          <cell r="C41" t="str">
            <v>UNITED BANK LTD-TFC (08-09-06) ***</v>
          </cell>
          <cell r="D41" t="str">
            <v>Non-Traded</v>
          </cell>
          <cell r="E41">
            <v>99.674599999999998</v>
          </cell>
        </row>
        <row r="42">
          <cell r="C42" t="str">
            <v>UNITED BANK LTD-TFC (14-02-08)</v>
          </cell>
          <cell r="D42" t="str">
            <v>Traded</v>
          </cell>
          <cell r="E42">
            <v>99.7012</v>
          </cell>
        </row>
        <row r="44">
          <cell r="C44" t="str">
            <v>ALLIED BANK LTD-TFC (06-12-06)</v>
          </cell>
          <cell r="D44" t="str">
            <v>Non-Traded</v>
          </cell>
          <cell r="E44">
            <v>100.2244</v>
          </cell>
        </row>
        <row r="45">
          <cell r="C45" t="str">
            <v>ALLIED BANK LTD-TFC (28-08-09)</v>
          </cell>
          <cell r="D45" t="str">
            <v>Non-Traded</v>
          </cell>
          <cell r="E45">
            <v>94.832800000000006</v>
          </cell>
        </row>
        <row r="46">
          <cell r="C46" t="str">
            <v>ASKARI BANK LTD-TFC (04-02-05)</v>
          </cell>
          <cell r="D46" t="str">
            <v>Non-Traded</v>
          </cell>
          <cell r="E46">
            <v>99.919899999999998</v>
          </cell>
        </row>
        <row r="47">
          <cell r="C47" t="str">
            <v>ASKARI BANK LTD-TFC (31-10-05)</v>
          </cell>
          <cell r="D47" t="str">
            <v>Non-Traded</v>
          </cell>
          <cell r="E47">
            <v>99.567499999999995</v>
          </cell>
        </row>
        <row r="48">
          <cell r="C48" t="str">
            <v>ASKARI BANK LTD-TFC (18-11-09)***</v>
          </cell>
          <cell r="D48" t="str">
            <v>Non-Traded</v>
          </cell>
          <cell r="E48">
            <v>102.37779999999999</v>
          </cell>
        </row>
        <row r="49">
          <cell r="C49" t="str">
            <v>ASKARI BANK LTD-TFC (23-12-11)</v>
          </cell>
          <cell r="D49" t="str">
            <v>Traded</v>
          </cell>
          <cell r="E49">
            <v>100</v>
          </cell>
        </row>
        <row r="50">
          <cell r="C50" t="str">
            <v>BANK ALFALAH LTD-TFC (23-11-04)</v>
          </cell>
          <cell r="D50" t="str">
            <v>Non-Traded</v>
          </cell>
          <cell r="E50">
            <v>99.972499999999997</v>
          </cell>
        </row>
        <row r="51">
          <cell r="C51" t="str">
            <v>BANK ALFALAH LTD-TFC (25-11-05)</v>
          </cell>
          <cell r="D51" t="str">
            <v>Non-Traded</v>
          </cell>
          <cell r="E51">
            <v>99.650499999999994</v>
          </cell>
        </row>
        <row r="52">
          <cell r="C52" t="str">
            <v>BANK ALFALAH LTD-TFC (02-12-09) - Fixed ***</v>
          </cell>
          <cell r="D52" t="str">
            <v>Non-Traded</v>
          </cell>
          <cell r="E52">
            <v>103.0368</v>
          </cell>
        </row>
        <row r="53">
          <cell r="C53" t="str">
            <v>BANK ALFALAH LTD-TFC (02-12-09) - Floating***</v>
          </cell>
          <cell r="D53" t="str">
            <v>Non-Traded</v>
          </cell>
          <cell r="E53">
            <v>100.4004</v>
          </cell>
        </row>
        <row r="54">
          <cell r="C54" t="str">
            <v>ENGRO FERTILIZER LTD-SUKUK (06-09-07)</v>
          </cell>
          <cell r="D54" t="str">
            <v>Traded</v>
          </cell>
          <cell r="E54">
            <v>101.5</v>
          </cell>
        </row>
        <row r="55">
          <cell r="C55" t="str">
            <v>FAYSAL BANK LTD -TFC (10-02-05) (FORMERLY: RBS  - TFC (10-02-05)  )</v>
          </cell>
          <cell r="D55" t="str">
            <v>Non-Traded</v>
          </cell>
          <cell r="E55">
            <v>100.417</v>
          </cell>
        </row>
        <row r="56">
          <cell r="C56" t="str">
            <v>FAYSAL BANK LTD  (12-11-2007)</v>
          </cell>
          <cell r="D56" t="str">
            <v>Non-Traded</v>
          </cell>
          <cell r="E56">
            <v>99.328400000000002</v>
          </cell>
        </row>
        <row r="57">
          <cell r="C57" t="str">
            <v>FAYSAL BANK LTD  (27-12-2010)</v>
          </cell>
          <cell r="D57" t="str">
            <v>Traded</v>
          </cell>
          <cell r="E57">
            <v>103.41930000000001</v>
          </cell>
        </row>
        <row r="59">
          <cell r="C59" t="str">
            <v>AL ABBAS SUGAR MILLS LTD-TFC (21-11-07)</v>
          </cell>
          <cell r="D59" t="str">
            <v>Non-Traded</v>
          </cell>
          <cell r="E59">
            <v>99.017399999999995</v>
          </cell>
        </row>
        <row r="60">
          <cell r="C60" t="str">
            <v>CENTURY PAPER &amp; BOARD MILLS LTD- SUKUK (25-09-07) ***</v>
          </cell>
          <cell r="D60" t="str">
            <v>Non-Traded</v>
          </cell>
          <cell r="E60">
            <v>98.8947</v>
          </cell>
        </row>
        <row r="61">
          <cell r="C61" t="str">
            <v>FINANCIAL REC'BLES SEC'ZATION CO. LTD-TFC CLASS "A" </v>
          </cell>
          <cell r="D61" t="str">
            <v>Non-Traded</v>
          </cell>
          <cell r="E61">
            <v>99.484099999999998</v>
          </cell>
        </row>
        <row r="62">
          <cell r="E62" t="str">
            <v>Page 1 of 3</v>
          </cell>
        </row>
        <row r="69">
          <cell r="C69" t="str">
            <v>FINANCIAL REC'BLES SEC'ZATION CO. LTD-TFC CLASS "B"</v>
          </cell>
          <cell r="D69" t="str">
            <v>Non-Traded</v>
          </cell>
          <cell r="E69">
            <v>99.484099999999998</v>
          </cell>
        </row>
        <row r="70">
          <cell r="C70" t="str">
            <v>JDW SUGAR MILLS LTD. TFC (23-06-08)</v>
          </cell>
          <cell r="D70" t="str">
            <v>Non-Traded</v>
          </cell>
          <cell r="E70">
            <v>98.254499999999993</v>
          </cell>
        </row>
        <row r="71">
          <cell r="C71" t="str">
            <v>KASB SECURITIES LTD- TFC (27-06-07)</v>
          </cell>
          <cell r="D71" t="str">
            <v>Non-Traded</v>
          </cell>
          <cell r="E71">
            <v>99.884699999999995</v>
          </cell>
        </row>
        <row r="72">
          <cell r="C72" t="str">
            <v>NIB BANK LTD-TFC (05-03-08)</v>
          </cell>
          <cell r="D72" t="str">
            <v>Non-Traded</v>
          </cell>
          <cell r="E72">
            <v>98.007099999999994</v>
          </cell>
        </row>
        <row r="73">
          <cell r="C73" t="str">
            <v>PAKISTAN MOBILE COMMUNICATION LTD-TFC (31-05-06)</v>
          </cell>
          <cell r="D73" t="str">
            <v>Non-Traded</v>
          </cell>
          <cell r="E73">
            <v>100.271</v>
          </cell>
        </row>
        <row r="74">
          <cell r="C74" t="str">
            <v>PAKISTAN MOBILE COMMUNICATION LTD-TFC (28-10-08)</v>
          </cell>
          <cell r="D74" t="str">
            <v>Traded</v>
          </cell>
          <cell r="E74">
            <v>98.356800000000007</v>
          </cell>
        </row>
        <row r="75">
          <cell r="C75" t="str">
            <v>SITARA CHEMICALS LTD - SUKUK - III (02-01-08)</v>
          </cell>
          <cell r="D75" t="str">
            <v>Non-Traded</v>
          </cell>
          <cell r="E75">
            <v>99.319199999999995</v>
          </cell>
        </row>
        <row r="76">
          <cell r="C76" t="str">
            <v>SONERI BANK LTD-TFC (05-05-05)</v>
          </cell>
          <cell r="D76" t="str">
            <v>Non-Traded</v>
          </cell>
          <cell r="E76">
            <v>99.360100000000003</v>
          </cell>
        </row>
        <row r="78">
          <cell r="C78" t="str">
            <v>EDEN BUILDERS LTD.- SUKUK (08-09-08)</v>
          </cell>
          <cell r="D78" t="str">
            <v>Non-Traded</v>
          </cell>
          <cell r="E78">
            <v>98.510400000000004</v>
          </cell>
        </row>
        <row r="79">
          <cell r="C79" t="str">
            <v>HOUSE BUILDING FINANCE CORPORATION LTD - SUKUK (08-05-08)</v>
          </cell>
          <cell r="D79" t="str">
            <v>Non-Traded</v>
          </cell>
          <cell r="E79">
            <v>96.831100000000006</v>
          </cell>
        </row>
        <row r="80">
          <cell r="C80" t="str">
            <v>JDW SUGAR MILLS LTD. SUKUK (19-06-08)</v>
          </cell>
          <cell r="D80" t="str">
            <v>Non-Traded</v>
          </cell>
          <cell r="E80">
            <v>97.110299999999995</v>
          </cell>
        </row>
        <row r="81">
          <cell r="C81" t="str">
            <v>OPTIMUS LTD - TFC (10-10-07) ***</v>
          </cell>
          <cell r="D81" t="str">
            <v>Non-Traded</v>
          </cell>
          <cell r="E81">
            <v>84.886499999999998</v>
          </cell>
        </row>
        <row r="82">
          <cell r="C82" t="str">
            <v>SUMMIT BANK LTD - TFC (27-10-11)</v>
          </cell>
          <cell r="D82" t="str">
            <v>Non-Traded</v>
          </cell>
          <cell r="E82">
            <v>96.131600000000006</v>
          </cell>
        </row>
        <row r="84">
          <cell r="C84" t="str">
            <v>AVARI HOTELS-TFC (30-04-09)</v>
          </cell>
          <cell r="D84" t="str">
            <v>Non-Traded</v>
          </cell>
          <cell r="E84">
            <v>95.435599999999994</v>
          </cell>
        </row>
        <row r="85">
          <cell r="C85" t="str">
            <v>SHAHMURAD SUGAR MILLS LTD-SUKUK (27-09-07)</v>
          </cell>
          <cell r="D85" t="str">
            <v>Non-Traded</v>
          </cell>
          <cell r="E85">
            <v>99.214600000000004</v>
          </cell>
        </row>
        <row r="87">
          <cell r="C87" t="str">
            <v>PEL-SUKUK (28-09-07)</v>
          </cell>
          <cell r="D87" t="str">
            <v>Non-Traded</v>
          </cell>
          <cell r="E87">
            <v>91.887900000000002</v>
          </cell>
        </row>
        <row r="88">
          <cell r="C88" t="str">
            <v>PEL-SUKUK (31-03-08)</v>
          </cell>
          <cell r="D88" t="str">
            <v>Non-Traded</v>
          </cell>
          <cell r="E88">
            <v>91.465900000000005</v>
          </cell>
        </row>
        <row r="89">
          <cell r="C89" t="str">
            <v>QUETTA TEXTILE MILLS LTD-SUKUK (26-09-08)</v>
          </cell>
          <cell r="D89" t="str">
            <v>Non-Traded</v>
          </cell>
          <cell r="E89">
            <v>91.768699999999995</v>
          </cell>
        </row>
        <row r="91">
          <cell r="C91" t="str">
            <v>TRUST INVESTMENT BANK LTD-TFC (04-07-08) </v>
          </cell>
          <cell r="D91" t="str">
            <v>Non-Traded</v>
          </cell>
          <cell r="E91">
            <v>95.9816</v>
          </cell>
        </row>
        <row r="92">
          <cell r="C92" t="str">
            <v>WORLDCALL TELECOM LTD-TFC (07-10-08)</v>
          </cell>
          <cell r="D92" t="str">
            <v>Non-Traded</v>
          </cell>
          <cell r="E92">
            <v>86.998099999999994</v>
          </cell>
        </row>
        <row r="94">
          <cell r="C94" t="str">
            <v>----------------------N/A-----------------------------</v>
          </cell>
        </row>
        <row r="96">
          <cell r="C96" t="str">
            <v>TFCs and Sukuks</v>
          </cell>
          <cell r="D96" t="str">
            <v>Traded / Non-Traded</v>
          </cell>
          <cell r="E96" t="str">
            <v>Price</v>
          </cell>
        </row>
        <row r="97">
          <cell r="C97" t="str">
            <v>ALZAMIN LEASING CORPORATION LTD-TFC (05-09-07)</v>
          </cell>
          <cell r="D97" t="str">
            <v>Non-Traded</v>
          </cell>
          <cell r="E97">
            <v>75</v>
          </cell>
        </row>
        <row r="98">
          <cell r="C98" t="str">
            <v>BRR GUARDIAN MODARABA (07-07-08)</v>
          </cell>
          <cell r="D98" t="str">
            <v>Non-Traded</v>
          </cell>
          <cell r="E98">
            <v>75</v>
          </cell>
        </row>
        <row r="99">
          <cell r="C99" t="str">
            <v>ESCORTS INVESTMENT BANK LTD-TFC (15-03-07)</v>
          </cell>
          <cell r="D99" t="str">
            <v>Non-Traded</v>
          </cell>
          <cell r="E99">
            <v>73.735600000000005</v>
          </cell>
        </row>
        <row r="100">
          <cell r="C100" t="str">
            <v>MAPLE LEAF SUKUK-(31-03-10)</v>
          </cell>
          <cell r="D100" t="str">
            <v>Non-Traded</v>
          </cell>
          <cell r="E100">
            <v>70.405900000000003</v>
          </cell>
        </row>
        <row r="102">
          <cell r="C102" t="str">
            <v>TFCs and Sukuks</v>
          </cell>
          <cell r="D102" t="str">
            <v>Traded / Non-Traded</v>
          </cell>
          <cell r="E102" t="str">
            <v>Price</v>
          </cell>
        </row>
        <row r="103">
          <cell r="C103" t="str">
            <v>DAWOOD HERCULES-SUKUK (18-09-07)</v>
          </cell>
          <cell r="D103" t="str">
            <v>Non-Traded</v>
          </cell>
          <cell r="E103">
            <v>100.19750000000001</v>
          </cell>
        </row>
        <row r="104">
          <cell r="C104" t="str">
            <v>SITARA ENERGY LTD-SUKUK (16-07-07)</v>
          </cell>
          <cell r="D104" t="str">
            <v>Non-Traded</v>
          </cell>
          <cell r="E104">
            <v>99.688299999999998</v>
          </cell>
        </row>
        <row r="106">
          <cell r="C106" t="str">
            <v>TFCs and Sukuks</v>
          </cell>
          <cell r="D106" t="str">
            <v>Traded / Non-Traded</v>
          </cell>
          <cell r="E106" t="str">
            <v>Price</v>
          </cell>
        </row>
        <row r="107">
          <cell r="C107" t="str">
            <v>JAVEDAN CEMENT LTD-TFC (10-11-06)</v>
          </cell>
          <cell r="D107" t="str">
            <v>Non-Traded</v>
          </cell>
          <cell r="E107">
            <v>75</v>
          </cell>
        </row>
        <row r="108">
          <cell r="C108" t="str">
            <v>KOHAT CEMENT-SUKKUK (20-12-07)</v>
          </cell>
          <cell r="D108" t="str">
            <v>Non-Traded</v>
          </cell>
          <cell r="E108">
            <v>66.802400000000006</v>
          </cell>
        </row>
        <row r="109">
          <cell r="C109" t="str">
            <v>SECURITY LEASING CORPORATION LTD-PPTFC (28-03-06)</v>
          </cell>
          <cell r="D109" t="str">
            <v>Non-Traded</v>
          </cell>
          <cell r="E109">
            <v>70.328000000000003</v>
          </cell>
        </row>
        <row r="110">
          <cell r="C110" t="str">
            <v>SECURITY LEASING CORPORATION LTD-SUKKUK (01-06-07) - I</v>
          </cell>
          <cell r="D110" t="str">
            <v>Non-Traded</v>
          </cell>
          <cell r="E110">
            <v>70.682500000000005</v>
          </cell>
        </row>
        <row r="111">
          <cell r="C111" t="str">
            <v>SECURITY LEASING CORPORATION LTD-SUKKUK (19-09-07) - II</v>
          </cell>
          <cell r="D111" t="str">
            <v>Non-Traded</v>
          </cell>
          <cell r="E111">
            <v>70.682500000000005</v>
          </cell>
        </row>
        <row r="123">
          <cell r="C123" t="str">
            <v>AGRITECH LTD-TFC (30-11-07)</v>
          </cell>
          <cell r="D123" t="str">
            <v>Non-Traded</v>
          </cell>
          <cell r="E123" t="str">
            <v>94.2984</v>
          </cell>
        </row>
        <row r="124">
          <cell r="C124" t="str">
            <v>AGRITECH LTD-TFC (01-12-08)</v>
          </cell>
          <cell r="D124" t="str">
            <v>Non-Traded</v>
          </cell>
          <cell r="E124" t="str">
            <v>A/C to NPA</v>
          </cell>
        </row>
        <row r="125">
          <cell r="C125" t="str">
            <v>AL-ZAMIN LEASING MODARABA LTD-TFC (12-05-08)</v>
          </cell>
          <cell r="D125" t="str">
            <v>Non-Traded</v>
          </cell>
          <cell r="E125">
            <v>97.165899999999993</v>
          </cell>
        </row>
        <row r="126">
          <cell r="C126" t="str">
            <v>ARZOO TEXTILE MILLS LTD-SUKUK (15-04-08)</v>
          </cell>
          <cell r="D126" t="str">
            <v>Non-Traded</v>
          </cell>
          <cell r="E126" t="str">
            <v>A/C to NPA</v>
          </cell>
        </row>
        <row r="127">
          <cell r="C127" t="str">
            <v>AZGARD NINE LTD- TFC (20-09-05)</v>
          </cell>
          <cell r="D127" t="str">
            <v>Non-Traded</v>
          </cell>
          <cell r="E127" t="str">
            <v>96.7658</v>
          </cell>
        </row>
        <row r="128">
          <cell r="C128" t="str">
            <v>AZGARD NINE LTD- TFC (04-12-07) PP</v>
          </cell>
          <cell r="D128" t="str">
            <v>Non-Traded</v>
          </cell>
          <cell r="E128" t="str">
            <v>91.7607</v>
          </cell>
        </row>
        <row r="129">
          <cell r="C129" t="str">
            <v>BUNNY'S LTD. - TFC (30-11-08)</v>
          </cell>
          <cell r="D129" t="str">
            <v>Non-Traded</v>
          </cell>
          <cell r="E129" t="str">
            <v>A/C to NPA</v>
          </cell>
        </row>
        <row r="130">
          <cell r="C130" t="str">
            <v>DEWAN CEMENT LTD</v>
          </cell>
          <cell r="D130" t="str">
            <v>Non-Traded</v>
          </cell>
          <cell r="E130" t="str">
            <v>A/C to NPA</v>
          </cell>
        </row>
        <row r="131">
          <cell r="C131" t="str">
            <v>EDEN HOUSING LTD.- SUKUK (31-12-07)</v>
          </cell>
          <cell r="D131" t="str">
            <v>Non-Traded</v>
          </cell>
          <cell r="E131" t="str">
            <v>92.6441</v>
          </cell>
        </row>
        <row r="132">
          <cell r="C132" t="str">
            <v>EDEN HOUSING LTD.- SUKUK (31-03-08)</v>
          </cell>
          <cell r="D132" t="str">
            <v>Non-Traded</v>
          </cell>
          <cell r="E132" t="str">
            <v>A/C to NPA</v>
          </cell>
        </row>
        <row r="133">
          <cell r="C133" t="str">
            <v>GHARIBWAL CEMENT-TFC (18-01-08)</v>
          </cell>
          <cell r="D133" t="str">
            <v>Non-Traded</v>
          </cell>
          <cell r="E133" t="str">
            <v>A/C to NPA</v>
          </cell>
        </row>
        <row r="134">
          <cell r="C134" t="str">
            <v>NEW ALLIED ELECTRONIC (15-05-07)</v>
          </cell>
          <cell r="D134" t="str">
            <v>Non-Traded</v>
          </cell>
          <cell r="E134" t="str">
            <v>A/C to NPA</v>
          </cell>
        </row>
        <row r="135">
          <cell r="C135" t="str">
            <v>NEW ALLIED ELECTRONIC - SUKUK (27-07-07)</v>
          </cell>
          <cell r="D135" t="str">
            <v>Non-Traded</v>
          </cell>
          <cell r="E135" t="str">
            <v>A/C to NPA</v>
          </cell>
        </row>
        <row r="136">
          <cell r="C136" t="str">
            <v>NEW ALLIED ELECTRONIC - SUKUK (03-12-07)</v>
          </cell>
          <cell r="D136" t="str">
            <v>Non-Traded</v>
          </cell>
          <cell r="E136" t="str">
            <v>A/C to NPA</v>
          </cell>
        </row>
        <row r="137">
          <cell r="C137" t="str">
            <v>PAK HY-OILS LTD-TFC (31-12-08)</v>
          </cell>
          <cell r="D137" t="str">
            <v>Non-Traded</v>
          </cell>
          <cell r="E137" t="str">
            <v>A/C to NPA</v>
          </cell>
        </row>
        <row r="138">
          <cell r="C138" t="str">
            <v>SECURITY LEASING CORPORATION LTD-PPTFC (28-03-06)</v>
          </cell>
          <cell r="D138" t="str">
            <v>Non-Traded</v>
          </cell>
          <cell r="E138" t="str">
            <v>A/C to NPA</v>
          </cell>
        </row>
        <row r="139">
          <cell r="C139" t="str">
            <v>SHAKARGANJ MILLS LTD-TFC (22-09-08)</v>
          </cell>
          <cell r="D139" t="str">
            <v>Non-Traded</v>
          </cell>
          <cell r="E139" t="str">
            <v>A/C to NPA</v>
          </cell>
        </row>
        <row r="140">
          <cell r="C140" t="str">
            <v>SITARA PEROXIDE LTD-SUK (19-08-08)</v>
          </cell>
          <cell r="D140" t="str">
            <v>Non-Traded</v>
          </cell>
          <cell r="E140" t="str">
            <v>A/C to NPA</v>
          </cell>
        </row>
        <row r="141">
          <cell r="C141" t="str">
            <v>THREE STAR HOSIERY SUKUK (25-06-08)</v>
          </cell>
          <cell r="D141" t="str">
            <v>Non-Traded</v>
          </cell>
          <cell r="E141" t="str">
            <v>A/C to NPA</v>
          </cell>
        </row>
        <row r="142">
          <cell r="C142" t="str">
            <v>PACE (PAKISTAN) LTD-TFC (15-02-08)**</v>
          </cell>
          <cell r="D142" t="str">
            <v>Non-Traded</v>
          </cell>
          <cell r="E142" t="str">
            <v>65.0000</v>
          </cell>
        </row>
        <row r="143">
          <cell r="C143" t="str">
            <v>TELECARD LTD-TFC (27-05-05)</v>
          </cell>
          <cell r="D143" t="str">
            <v>Non-Traded</v>
          </cell>
          <cell r="E143" t="str">
            <v>75.0000</v>
          </cell>
        </row>
        <row r="144">
          <cell r="C144" t="str">
            <v>MAPLE LEAF SUKUK-(03-12-07)</v>
          </cell>
          <cell r="D144" t="str">
            <v>Non-Traded</v>
          </cell>
          <cell r="E144">
            <v>62.714500000000001</v>
          </cell>
        </row>
      </sheetData>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BS-OV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B-Cash"/>
      <sheetName val="CDB-Deposits"/>
      <sheetName val="Deps &amp; Cash-Summ"/>
      <sheetName val="FETRS-Data"/>
      <sheetName val="Recon+Br-Pos"/>
      <sheetName val="Static Data"/>
      <sheetName val="AL905"/>
      <sheetName val="Deposits"/>
      <sheetName val="Abu Dhabi"/>
      <sheetName val="BSDOMOVS"/>
      <sheetName val="I-BR"/>
      <sheetName val="I-B"/>
    </sheetNames>
    <sheetDataSet>
      <sheetData sheetId="0" refreshError="1"/>
      <sheetData sheetId="1" refreshError="1">
        <row r="4">
          <cell r="F4">
            <v>1316.75</v>
          </cell>
          <cell r="K4" t="str">
            <v>USDFE-12</v>
          </cell>
        </row>
        <row r="5">
          <cell r="F5">
            <v>170.4</v>
          </cell>
          <cell r="K5" t="str">
            <v>USDFE-12</v>
          </cell>
        </row>
        <row r="6">
          <cell r="F6">
            <v>395690.07</v>
          </cell>
          <cell r="K6" t="str">
            <v>USDFE-12</v>
          </cell>
        </row>
        <row r="7">
          <cell r="F7">
            <v>818.58</v>
          </cell>
          <cell r="K7" t="str">
            <v>USDFE-12</v>
          </cell>
        </row>
        <row r="8">
          <cell r="F8">
            <v>2071.5100000000002</v>
          </cell>
          <cell r="K8" t="str">
            <v>USDFE-12</v>
          </cell>
        </row>
        <row r="9">
          <cell r="F9">
            <v>6971.54</v>
          </cell>
          <cell r="K9" t="str">
            <v>USDFE-12</v>
          </cell>
        </row>
        <row r="10">
          <cell r="F10">
            <v>103.66</v>
          </cell>
          <cell r="K10" t="str">
            <v>USDFE-12</v>
          </cell>
        </row>
        <row r="11">
          <cell r="F11">
            <v>295.69</v>
          </cell>
          <cell r="K11" t="str">
            <v>USDFE-12</v>
          </cell>
        </row>
        <row r="12">
          <cell r="F12">
            <v>1334.08</v>
          </cell>
          <cell r="K12" t="str">
            <v>USDFE-12</v>
          </cell>
        </row>
        <row r="13">
          <cell r="F13">
            <v>4264.97</v>
          </cell>
          <cell r="K13" t="str">
            <v>USDFE-12</v>
          </cell>
        </row>
        <row r="14">
          <cell r="F14">
            <v>4998.87</v>
          </cell>
          <cell r="K14" t="str">
            <v>USDFE-12</v>
          </cell>
        </row>
        <row r="15">
          <cell r="F15">
            <v>201058</v>
          </cell>
          <cell r="K15" t="str">
            <v>USDFE-12</v>
          </cell>
        </row>
        <row r="16">
          <cell r="F16">
            <v>1000</v>
          </cell>
          <cell r="K16" t="str">
            <v>USDFE-12</v>
          </cell>
        </row>
        <row r="17">
          <cell r="F17">
            <v>2800</v>
          </cell>
          <cell r="K17" t="str">
            <v>USDFE-12</v>
          </cell>
        </row>
        <row r="18">
          <cell r="F18">
            <v>3516.19</v>
          </cell>
          <cell r="K18" t="str">
            <v>USDFE-12</v>
          </cell>
        </row>
        <row r="19">
          <cell r="F19">
            <v>35120</v>
          </cell>
          <cell r="K19" t="str">
            <v>USDFE-12</v>
          </cell>
        </row>
        <row r="20">
          <cell r="F20">
            <v>39953.949999999997</v>
          </cell>
          <cell r="K20" t="str">
            <v>USDFE-12</v>
          </cell>
        </row>
        <row r="21">
          <cell r="F21">
            <v>11898.69</v>
          </cell>
          <cell r="K21" t="str">
            <v>USDFE-12</v>
          </cell>
        </row>
        <row r="22">
          <cell r="F22">
            <v>2906.7</v>
          </cell>
          <cell r="K22" t="str">
            <v>USDFE-12</v>
          </cell>
        </row>
        <row r="23">
          <cell r="F23">
            <v>2091.39</v>
          </cell>
          <cell r="K23" t="str">
            <v>USDFE-12</v>
          </cell>
        </row>
        <row r="24">
          <cell r="F24">
            <v>4971.17</v>
          </cell>
          <cell r="K24" t="str">
            <v>USDFE-12</v>
          </cell>
        </row>
        <row r="25">
          <cell r="F25">
            <v>145</v>
          </cell>
          <cell r="K25" t="str">
            <v>USDFE-12</v>
          </cell>
        </row>
        <row r="26">
          <cell r="F26">
            <v>774.6</v>
          </cell>
          <cell r="K26" t="str">
            <v>USDFE-12</v>
          </cell>
        </row>
        <row r="27">
          <cell r="F27">
            <v>1171.6099999999999</v>
          </cell>
          <cell r="K27" t="str">
            <v>USDFE-12</v>
          </cell>
        </row>
        <row r="28">
          <cell r="F28">
            <v>2052</v>
          </cell>
          <cell r="K28" t="str">
            <v>USDFE-12</v>
          </cell>
        </row>
        <row r="29">
          <cell r="F29">
            <v>539.24</v>
          </cell>
          <cell r="K29" t="str">
            <v>USDFE-12</v>
          </cell>
        </row>
        <row r="30">
          <cell r="F30">
            <v>1332.4</v>
          </cell>
          <cell r="K30" t="str">
            <v>USDFE-12</v>
          </cell>
        </row>
        <row r="31">
          <cell r="F31">
            <v>16.45</v>
          </cell>
          <cell r="K31" t="str">
            <v>USDFE-12</v>
          </cell>
        </row>
        <row r="32">
          <cell r="F32">
            <v>926.7</v>
          </cell>
          <cell r="K32" t="str">
            <v>GBPFE-12</v>
          </cell>
        </row>
        <row r="33">
          <cell r="F33">
            <v>500</v>
          </cell>
          <cell r="K33" t="str">
            <v>GBPFE-12</v>
          </cell>
        </row>
        <row r="34">
          <cell r="F34">
            <v>1000</v>
          </cell>
          <cell r="K34" t="str">
            <v>GBPFE-12</v>
          </cell>
        </row>
        <row r="35">
          <cell r="F35">
            <v>2500</v>
          </cell>
          <cell r="K35" t="str">
            <v>GBPFE-12</v>
          </cell>
        </row>
        <row r="36">
          <cell r="F36">
            <v>379.2</v>
          </cell>
          <cell r="K36" t="str">
            <v>GBPFE-12</v>
          </cell>
        </row>
        <row r="37">
          <cell r="F37">
            <v>8920</v>
          </cell>
          <cell r="K37" t="str">
            <v>GBPFE-12</v>
          </cell>
        </row>
        <row r="38">
          <cell r="F38">
            <v>5790</v>
          </cell>
          <cell r="K38" t="str">
            <v>GBPFE-12</v>
          </cell>
        </row>
        <row r="39">
          <cell r="F39">
            <v>1050</v>
          </cell>
          <cell r="K39" t="str">
            <v>GBPFE-12</v>
          </cell>
        </row>
        <row r="40">
          <cell r="F40">
            <v>205</v>
          </cell>
          <cell r="K40" t="str">
            <v>GBPFE-12</v>
          </cell>
        </row>
        <row r="41">
          <cell r="F41">
            <v>11000.84</v>
          </cell>
          <cell r="K41" t="str">
            <v>GBPFE-12</v>
          </cell>
        </row>
        <row r="42">
          <cell r="F42">
            <v>444.67</v>
          </cell>
          <cell r="K42" t="str">
            <v>GBPFE-12</v>
          </cell>
        </row>
        <row r="43">
          <cell r="F43">
            <v>3434.43</v>
          </cell>
          <cell r="K43" t="str">
            <v>GBPFE-12</v>
          </cell>
        </row>
        <row r="44">
          <cell r="F44">
            <v>361</v>
          </cell>
          <cell r="K44" t="str">
            <v>GBPFE-12</v>
          </cell>
        </row>
        <row r="45">
          <cell r="F45">
            <v>6999.75</v>
          </cell>
          <cell r="K45" t="str">
            <v>GBPFE-12</v>
          </cell>
        </row>
        <row r="46">
          <cell r="F46">
            <v>30000</v>
          </cell>
          <cell r="K46" t="str">
            <v>JPYFE-25</v>
          </cell>
        </row>
        <row r="47">
          <cell r="F47">
            <v>995122.6</v>
          </cell>
          <cell r="K47" t="str">
            <v>USDFE-25</v>
          </cell>
        </row>
        <row r="48">
          <cell r="F48">
            <v>1306218.53</v>
          </cell>
          <cell r="K48" t="str">
            <v>EURFE-25</v>
          </cell>
        </row>
        <row r="49">
          <cell r="F49">
            <v>600</v>
          </cell>
          <cell r="K49" t="str">
            <v>EURFE-25</v>
          </cell>
        </row>
        <row r="50">
          <cell r="F50">
            <v>530</v>
          </cell>
          <cell r="K50" t="str">
            <v>EURFE-25</v>
          </cell>
        </row>
        <row r="51">
          <cell r="F51">
            <v>4999.12</v>
          </cell>
          <cell r="K51" t="str">
            <v>EURFE-25</v>
          </cell>
        </row>
        <row r="52">
          <cell r="F52">
            <v>11812.04</v>
          </cell>
          <cell r="K52" t="str">
            <v>USDFE-25</v>
          </cell>
        </row>
        <row r="53">
          <cell r="F53">
            <v>3517</v>
          </cell>
          <cell r="K53" t="str">
            <v>USDFE-25</v>
          </cell>
        </row>
        <row r="54">
          <cell r="F54">
            <v>3500</v>
          </cell>
          <cell r="K54" t="str">
            <v>USDFE-25</v>
          </cell>
        </row>
        <row r="55">
          <cell r="F55">
            <v>2875432.77</v>
          </cell>
          <cell r="K55" t="str">
            <v>USDFE-25</v>
          </cell>
        </row>
        <row r="56">
          <cell r="F56">
            <v>17814.259999999998</v>
          </cell>
          <cell r="K56" t="str">
            <v>USDFE-25</v>
          </cell>
        </row>
        <row r="57">
          <cell r="F57">
            <v>4496.3999999999996</v>
          </cell>
          <cell r="K57" t="str">
            <v>USDFE-25</v>
          </cell>
        </row>
        <row r="58">
          <cell r="F58">
            <v>585164.35</v>
          </cell>
          <cell r="K58" t="str">
            <v>USDFE-25</v>
          </cell>
        </row>
        <row r="59">
          <cell r="F59">
            <v>116757.8</v>
          </cell>
          <cell r="K59" t="str">
            <v>USDFE-25</v>
          </cell>
        </row>
        <row r="60">
          <cell r="F60">
            <v>106125.11</v>
          </cell>
          <cell r="K60" t="str">
            <v>USDFE-25</v>
          </cell>
        </row>
        <row r="61">
          <cell r="F61">
            <v>5447.02</v>
          </cell>
          <cell r="K61" t="str">
            <v>USDFE-25</v>
          </cell>
        </row>
        <row r="62">
          <cell r="F62">
            <v>3676.5</v>
          </cell>
          <cell r="K62" t="str">
            <v>USDFE-25</v>
          </cell>
        </row>
        <row r="63">
          <cell r="F63">
            <v>998</v>
          </cell>
          <cell r="K63" t="str">
            <v>USDFE-25</v>
          </cell>
        </row>
        <row r="64">
          <cell r="F64">
            <v>5928143.0999999996</v>
          </cell>
          <cell r="K64" t="str">
            <v>USDFE-25</v>
          </cell>
        </row>
        <row r="65">
          <cell r="F65">
            <v>1511</v>
          </cell>
          <cell r="K65" t="str">
            <v>USDFE-25</v>
          </cell>
        </row>
        <row r="66">
          <cell r="F66">
            <v>494362.89</v>
          </cell>
          <cell r="K66" t="str">
            <v>USDFE-25</v>
          </cell>
        </row>
        <row r="67">
          <cell r="F67">
            <v>5265.13</v>
          </cell>
          <cell r="K67" t="str">
            <v>USDFE-25</v>
          </cell>
        </row>
        <row r="68">
          <cell r="F68">
            <v>5792.91</v>
          </cell>
          <cell r="K68" t="str">
            <v>USDFE-25</v>
          </cell>
        </row>
        <row r="69">
          <cell r="F69">
            <v>14398.29</v>
          </cell>
          <cell r="K69" t="str">
            <v>USDFE-25</v>
          </cell>
        </row>
        <row r="70">
          <cell r="F70">
            <v>88887.34</v>
          </cell>
          <cell r="K70" t="str">
            <v>USDFE-25</v>
          </cell>
        </row>
        <row r="71">
          <cell r="F71">
            <v>90604.12</v>
          </cell>
          <cell r="K71" t="str">
            <v>USDFE-25</v>
          </cell>
        </row>
        <row r="72">
          <cell r="F72">
            <v>88550</v>
          </cell>
          <cell r="K72" t="str">
            <v>USDFE-25</v>
          </cell>
        </row>
        <row r="73">
          <cell r="F73">
            <v>61000</v>
          </cell>
          <cell r="K73" t="str">
            <v>USDFE-25</v>
          </cell>
        </row>
        <row r="74">
          <cell r="F74">
            <v>198057.46</v>
          </cell>
          <cell r="K74" t="str">
            <v>USDFE-25</v>
          </cell>
        </row>
        <row r="75">
          <cell r="F75">
            <v>108164.73</v>
          </cell>
          <cell r="K75" t="str">
            <v>USDFE-25</v>
          </cell>
        </row>
        <row r="76">
          <cell r="F76">
            <v>1076</v>
          </cell>
          <cell r="K76" t="str">
            <v>USDFE-25</v>
          </cell>
        </row>
        <row r="77">
          <cell r="F77">
            <v>1592</v>
          </cell>
          <cell r="K77" t="str">
            <v>USDFE-25</v>
          </cell>
        </row>
        <row r="78">
          <cell r="F78">
            <v>192291.54</v>
          </cell>
          <cell r="K78" t="str">
            <v>USDFE-25</v>
          </cell>
        </row>
        <row r="79">
          <cell r="F79">
            <v>9134</v>
          </cell>
          <cell r="K79" t="str">
            <v>USDFE-25</v>
          </cell>
        </row>
        <row r="80">
          <cell r="F80">
            <v>225569.04</v>
          </cell>
          <cell r="K80" t="str">
            <v>USDFE-25</v>
          </cell>
        </row>
        <row r="81">
          <cell r="F81">
            <v>29131.95</v>
          </cell>
          <cell r="K81" t="str">
            <v>USDFE-25</v>
          </cell>
        </row>
        <row r="82">
          <cell r="F82">
            <v>3343</v>
          </cell>
          <cell r="K82" t="str">
            <v>USDFE-25</v>
          </cell>
        </row>
        <row r="83">
          <cell r="F83">
            <v>358642.22</v>
          </cell>
          <cell r="K83" t="str">
            <v>USDFE-25</v>
          </cell>
        </row>
        <row r="84">
          <cell r="F84">
            <v>3562.49</v>
          </cell>
          <cell r="K84" t="str">
            <v>USDFE-25</v>
          </cell>
        </row>
        <row r="85">
          <cell r="F85">
            <v>4149</v>
          </cell>
          <cell r="K85" t="str">
            <v>USDFE-25</v>
          </cell>
        </row>
        <row r="86">
          <cell r="F86">
            <v>3096626.19</v>
          </cell>
          <cell r="K86" t="str">
            <v>USDFE-25</v>
          </cell>
        </row>
        <row r="87">
          <cell r="F87">
            <v>31242.66</v>
          </cell>
          <cell r="K87" t="str">
            <v>USDFE-25</v>
          </cell>
        </row>
        <row r="88">
          <cell r="F88">
            <v>336.8</v>
          </cell>
          <cell r="K88" t="str">
            <v>USDFE-25</v>
          </cell>
        </row>
        <row r="89">
          <cell r="F89">
            <v>1000</v>
          </cell>
          <cell r="K89" t="str">
            <v>USDFE-25</v>
          </cell>
        </row>
        <row r="90">
          <cell r="F90">
            <v>265174.13</v>
          </cell>
          <cell r="K90" t="str">
            <v>USDFE-25</v>
          </cell>
        </row>
        <row r="91">
          <cell r="F91">
            <v>66899.67</v>
          </cell>
          <cell r="K91" t="str">
            <v>USDFE-25</v>
          </cell>
        </row>
        <row r="92">
          <cell r="F92">
            <v>9846.6200000000008</v>
          </cell>
          <cell r="K92" t="str">
            <v>USDFE-25</v>
          </cell>
        </row>
        <row r="93">
          <cell r="F93">
            <v>685170.99</v>
          </cell>
          <cell r="K93" t="str">
            <v>USDFE-25</v>
          </cell>
        </row>
        <row r="94">
          <cell r="F94">
            <v>199634</v>
          </cell>
          <cell r="K94" t="str">
            <v>USDFE-25</v>
          </cell>
        </row>
        <row r="95">
          <cell r="F95">
            <v>122234.43</v>
          </cell>
          <cell r="K95" t="str">
            <v>USDFE-25</v>
          </cell>
        </row>
        <row r="96">
          <cell r="F96">
            <v>1000</v>
          </cell>
          <cell r="K96" t="str">
            <v>USDFE-25</v>
          </cell>
        </row>
        <row r="97">
          <cell r="F97">
            <v>43432.7</v>
          </cell>
          <cell r="K97" t="str">
            <v>USDFE-25</v>
          </cell>
        </row>
        <row r="98">
          <cell r="F98">
            <v>19403.830000000002</v>
          </cell>
          <cell r="K98" t="str">
            <v>USDFE-25</v>
          </cell>
        </row>
        <row r="99">
          <cell r="F99">
            <v>67.06</v>
          </cell>
          <cell r="K99" t="str">
            <v>USDFE-25</v>
          </cell>
        </row>
        <row r="100">
          <cell r="F100">
            <v>1586</v>
          </cell>
          <cell r="K100" t="str">
            <v>USDFE-25</v>
          </cell>
        </row>
        <row r="101">
          <cell r="F101">
            <v>373.2</v>
          </cell>
          <cell r="K101" t="str">
            <v>USDFE-25</v>
          </cell>
        </row>
        <row r="102">
          <cell r="F102">
            <v>142622.42000000001</v>
          </cell>
          <cell r="K102" t="str">
            <v>USDFE-25</v>
          </cell>
        </row>
        <row r="103">
          <cell r="F103">
            <v>153248.5</v>
          </cell>
          <cell r="K103" t="str">
            <v>USDFE-25</v>
          </cell>
        </row>
        <row r="104">
          <cell r="F104">
            <v>103595</v>
          </cell>
          <cell r="K104" t="str">
            <v>USDFE-25</v>
          </cell>
        </row>
        <row r="105">
          <cell r="F105">
            <v>114090.29</v>
          </cell>
          <cell r="K105" t="str">
            <v>USDFE-25</v>
          </cell>
        </row>
        <row r="106">
          <cell r="F106">
            <v>39762</v>
          </cell>
          <cell r="K106" t="str">
            <v>USDFE-25</v>
          </cell>
        </row>
        <row r="107">
          <cell r="F107">
            <v>629.32000000000005</v>
          </cell>
          <cell r="K107" t="str">
            <v>USDFE-25</v>
          </cell>
        </row>
        <row r="108">
          <cell r="F108">
            <v>600</v>
          </cell>
          <cell r="K108" t="str">
            <v>USDFE-25</v>
          </cell>
        </row>
        <row r="109">
          <cell r="F109">
            <v>1000</v>
          </cell>
          <cell r="K109" t="str">
            <v>USDFE-25</v>
          </cell>
        </row>
        <row r="110">
          <cell r="F110">
            <v>7374.85</v>
          </cell>
          <cell r="K110" t="str">
            <v>USDFE-25</v>
          </cell>
        </row>
        <row r="111">
          <cell r="F111">
            <v>174697.43</v>
          </cell>
          <cell r="K111" t="str">
            <v>USDFE-25</v>
          </cell>
        </row>
        <row r="112">
          <cell r="F112">
            <v>3623.5</v>
          </cell>
          <cell r="K112" t="str">
            <v>USDFE-25</v>
          </cell>
        </row>
        <row r="113">
          <cell r="F113">
            <v>18632.189999999999</v>
          </cell>
          <cell r="K113" t="str">
            <v>USDFE-25</v>
          </cell>
        </row>
        <row r="114">
          <cell r="F114">
            <v>20907.86</v>
          </cell>
          <cell r="K114" t="str">
            <v>USDFE-25</v>
          </cell>
        </row>
        <row r="115">
          <cell r="F115">
            <v>103068.53</v>
          </cell>
          <cell r="K115" t="str">
            <v>USDFE-25</v>
          </cell>
        </row>
        <row r="116">
          <cell r="F116">
            <v>94.5</v>
          </cell>
          <cell r="K116" t="str">
            <v>USDFE-25</v>
          </cell>
        </row>
        <row r="117">
          <cell r="F117">
            <v>1023.5</v>
          </cell>
          <cell r="K117" t="str">
            <v>USDFE-25</v>
          </cell>
        </row>
        <row r="118">
          <cell r="F118">
            <v>34816.29</v>
          </cell>
          <cell r="K118" t="str">
            <v>USDFE-25</v>
          </cell>
        </row>
        <row r="119">
          <cell r="F119">
            <v>32222.560000000001</v>
          </cell>
          <cell r="K119" t="str">
            <v>USDFE-25</v>
          </cell>
        </row>
        <row r="120">
          <cell r="F120">
            <v>3569</v>
          </cell>
          <cell r="K120" t="str">
            <v>USDFE-25</v>
          </cell>
        </row>
        <row r="121">
          <cell r="F121">
            <v>7375</v>
          </cell>
          <cell r="K121" t="str">
            <v>USDFE-25</v>
          </cell>
        </row>
        <row r="122">
          <cell r="F122">
            <v>9888.9500000000007</v>
          </cell>
          <cell r="K122" t="str">
            <v>USDFE-25</v>
          </cell>
        </row>
        <row r="123">
          <cell r="F123">
            <v>70360.289999999994</v>
          </cell>
          <cell r="K123" t="str">
            <v>USDFE-25</v>
          </cell>
        </row>
        <row r="124">
          <cell r="F124">
            <v>745</v>
          </cell>
          <cell r="K124" t="str">
            <v>USDFE-25</v>
          </cell>
        </row>
        <row r="125">
          <cell r="F125">
            <v>15902.72</v>
          </cell>
          <cell r="K125" t="str">
            <v>USDFE-25</v>
          </cell>
        </row>
        <row r="126">
          <cell r="F126">
            <v>28.75</v>
          </cell>
          <cell r="K126" t="str">
            <v>USDFE-25</v>
          </cell>
        </row>
        <row r="127">
          <cell r="F127">
            <v>50831.76</v>
          </cell>
          <cell r="K127" t="str">
            <v>USDFE-25</v>
          </cell>
        </row>
        <row r="128">
          <cell r="F128">
            <v>5</v>
          </cell>
          <cell r="K128" t="str">
            <v>USDFE-25</v>
          </cell>
        </row>
        <row r="129">
          <cell r="F129">
            <v>8467.3700000000008</v>
          </cell>
          <cell r="K129" t="str">
            <v>USDFE-25</v>
          </cell>
        </row>
        <row r="130">
          <cell r="F130">
            <v>46510</v>
          </cell>
          <cell r="K130" t="str">
            <v>USDFE-25</v>
          </cell>
        </row>
        <row r="131">
          <cell r="F131">
            <v>1007.85</v>
          </cell>
          <cell r="K131" t="str">
            <v>USDFE-25</v>
          </cell>
        </row>
        <row r="132">
          <cell r="F132">
            <v>44.5</v>
          </cell>
          <cell r="K132" t="str">
            <v>USDFE-25</v>
          </cell>
        </row>
        <row r="133">
          <cell r="F133">
            <v>14382</v>
          </cell>
          <cell r="K133" t="str">
            <v>USDFE-25</v>
          </cell>
        </row>
        <row r="134">
          <cell r="F134">
            <v>952818.18</v>
          </cell>
          <cell r="K134" t="str">
            <v>USDFE-25</v>
          </cell>
        </row>
        <row r="135">
          <cell r="F135">
            <v>2126650.6800000002</v>
          </cell>
          <cell r="K135" t="str">
            <v>USDFE-25</v>
          </cell>
        </row>
        <row r="136">
          <cell r="F136">
            <v>5300</v>
          </cell>
          <cell r="K136" t="str">
            <v>USDFE-25</v>
          </cell>
        </row>
        <row r="137">
          <cell r="F137">
            <v>434225.73</v>
          </cell>
          <cell r="K137" t="str">
            <v>USDFE-25</v>
          </cell>
        </row>
        <row r="138">
          <cell r="F138">
            <v>1540.38</v>
          </cell>
          <cell r="K138" t="str">
            <v>USDFE-25</v>
          </cell>
        </row>
        <row r="139">
          <cell r="F139">
            <v>56450.32</v>
          </cell>
          <cell r="K139" t="str">
            <v>USDFE-25</v>
          </cell>
        </row>
        <row r="140">
          <cell r="F140">
            <v>1840</v>
          </cell>
          <cell r="K140" t="str">
            <v>USDFE-25</v>
          </cell>
        </row>
        <row r="141">
          <cell r="F141">
            <v>47048.12</v>
          </cell>
          <cell r="K141" t="str">
            <v>USDFE-25</v>
          </cell>
        </row>
        <row r="142">
          <cell r="F142">
            <v>83410.94</v>
          </cell>
          <cell r="K142" t="str">
            <v>USDFE-25</v>
          </cell>
        </row>
        <row r="143">
          <cell r="F143">
            <v>44654.86</v>
          </cell>
          <cell r="K143" t="str">
            <v>USDFE-25</v>
          </cell>
        </row>
        <row r="144">
          <cell r="F144">
            <v>3181</v>
          </cell>
          <cell r="K144" t="str">
            <v>USDFE-25</v>
          </cell>
        </row>
        <row r="145">
          <cell r="F145">
            <v>13094.5</v>
          </cell>
          <cell r="K145" t="str">
            <v>USDFE-25</v>
          </cell>
        </row>
        <row r="146">
          <cell r="F146">
            <v>198436.39</v>
          </cell>
          <cell r="K146" t="str">
            <v>USDFE-25</v>
          </cell>
        </row>
        <row r="147">
          <cell r="F147">
            <v>38604.11</v>
          </cell>
          <cell r="K147" t="str">
            <v>USDFE-25</v>
          </cell>
        </row>
        <row r="148">
          <cell r="F148">
            <v>8.5</v>
          </cell>
          <cell r="K148" t="str">
            <v>USDFE-25</v>
          </cell>
        </row>
        <row r="149">
          <cell r="F149">
            <v>190438.6</v>
          </cell>
          <cell r="K149" t="str">
            <v>USDFE-25</v>
          </cell>
        </row>
        <row r="150">
          <cell r="F150">
            <v>110641.4</v>
          </cell>
          <cell r="K150" t="str">
            <v>USDFE-25</v>
          </cell>
        </row>
        <row r="151">
          <cell r="F151">
            <v>1460</v>
          </cell>
          <cell r="K151" t="str">
            <v>USDFE-25</v>
          </cell>
        </row>
        <row r="152">
          <cell r="F152">
            <v>121489.57</v>
          </cell>
          <cell r="K152" t="str">
            <v>USDFE-25</v>
          </cell>
        </row>
        <row r="153">
          <cell r="F153">
            <v>13592.67</v>
          </cell>
          <cell r="K153" t="str">
            <v>USDFE-25</v>
          </cell>
        </row>
        <row r="154">
          <cell r="F154">
            <v>23323.65</v>
          </cell>
          <cell r="K154" t="str">
            <v>USDFE-25</v>
          </cell>
        </row>
        <row r="155">
          <cell r="F155">
            <v>3400</v>
          </cell>
          <cell r="K155" t="str">
            <v>USDFE-25</v>
          </cell>
        </row>
        <row r="156">
          <cell r="F156">
            <v>93978.3</v>
          </cell>
          <cell r="K156" t="str">
            <v>USDFE-25</v>
          </cell>
        </row>
        <row r="157">
          <cell r="F157">
            <v>394460.35</v>
          </cell>
          <cell r="K157" t="str">
            <v>USDFE-25</v>
          </cell>
        </row>
        <row r="158">
          <cell r="F158">
            <v>25763.93</v>
          </cell>
          <cell r="K158" t="str">
            <v>USDFE-25</v>
          </cell>
        </row>
        <row r="159">
          <cell r="F159">
            <v>48820</v>
          </cell>
          <cell r="K159" t="str">
            <v>USDFE-25</v>
          </cell>
        </row>
        <row r="160">
          <cell r="F160">
            <v>75883.77</v>
          </cell>
          <cell r="K160" t="str">
            <v>USDFE-25</v>
          </cell>
        </row>
        <row r="161">
          <cell r="F161">
            <v>21612.5</v>
          </cell>
          <cell r="K161" t="str">
            <v>USDFE-25</v>
          </cell>
        </row>
        <row r="162">
          <cell r="F162">
            <v>42695.53</v>
          </cell>
          <cell r="K162" t="str">
            <v>USDFE-25</v>
          </cell>
        </row>
        <row r="163">
          <cell r="F163">
            <v>18920.689999999999</v>
          </cell>
          <cell r="K163" t="str">
            <v>USDFE-25</v>
          </cell>
        </row>
        <row r="164">
          <cell r="F164">
            <v>176.45</v>
          </cell>
          <cell r="K164" t="str">
            <v>USDFE-25</v>
          </cell>
        </row>
        <row r="165">
          <cell r="F165">
            <v>1360</v>
          </cell>
          <cell r="K165" t="str">
            <v>USDFE-25</v>
          </cell>
        </row>
        <row r="166">
          <cell r="F166">
            <v>102600</v>
          </cell>
          <cell r="K166" t="str">
            <v>USDFE-25</v>
          </cell>
        </row>
        <row r="167">
          <cell r="F167">
            <v>262496.57</v>
          </cell>
          <cell r="K167" t="str">
            <v>USDFE-25</v>
          </cell>
        </row>
        <row r="168">
          <cell r="F168">
            <v>60704.17</v>
          </cell>
          <cell r="K168" t="str">
            <v>USDFE-25</v>
          </cell>
        </row>
        <row r="169">
          <cell r="F169">
            <v>35016.67</v>
          </cell>
          <cell r="K169" t="str">
            <v>USDFE-25</v>
          </cell>
        </row>
        <row r="170">
          <cell r="F170">
            <v>2108515.69</v>
          </cell>
          <cell r="K170" t="str">
            <v>USDFE-25</v>
          </cell>
        </row>
        <row r="171">
          <cell r="F171">
            <v>1839.13</v>
          </cell>
          <cell r="K171" t="str">
            <v>USDFE-25</v>
          </cell>
        </row>
        <row r="172">
          <cell r="F172">
            <v>49393.23</v>
          </cell>
          <cell r="K172" t="str">
            <v>USDFE-25</v>
          </cell>
        </row>
        <row r="173">
          <cell r="F173">
            <v>1161.6500000000001</v>
          </cell>
          <cell r="K173" t="str">
            <v>USDFE-25</v>
          </cell>
        </row>
        <row r="174">
          <cell r="F174">
            <v>70322.009999999995</v>
          </cell>
          <cell r="K174" t="str">
            <v>USDFE-25</v>
          </cell>
        </row>
        <row r="175">
          <cell r="F175">
            <v>12585.24</v>
          </cell>
          <cell r="K175" t="str">
            <v>USDFE-25</v>
          </cell>
        </row>
        <row r="176">
          <cell r="F176">
            <v>460492.77</v>
          </cell>
          <cell r="K176" t="str">
            <v>USDFE-25</v>
          </cell>
        </row>
        <row r="177">
          <cell r="F177">
            <v>152607.67999999999</v>
          </cell>
          <cell r="K177" t="str">
            <v>USDFE-25</v>
          </cell>
        </row>
        <row r="178">
          <cell r="F178">
            <v>2135.85</v>
          </cell>
          <cell r="K178" t="str">
            <v>USDFE-25</v>
          </cell>
        </row>
        <row r="179">
          <cell r="F179">
            <v>15238.6</v>
          </cell>
          <cell r="K179" t="str">
            <v>USDFE-25</v>
          </cell>
        </row>
        <row r="180">
          <cell r="F180">
            <v>30683.5</v>
          </cell>
          <cell r="K180" t="str">
            <v>USDFE-25</v>
          </cell>
        </row>
        <row r="181">
          <cell r="F181">
            <v>130058.01</v>
          </cell>
          <cell r="K181" t="str">
            <v>USDFE-25</v>
          </cell>
        </row>
        <row r="182">
          <cell r="F182">
            <v>20445</v>
          </cell>
          <cell r="K182" t="str">
            <v>GBPFE-25</v>
          </cell>
        </row>
        <row r="183">
          <cell r="F183">
            <v>3972.45</v>
          </cell>
          <cell r="K183" t="str">
            <v>GBPFE-25</v>
          </cell>
        </row>
        <row r="184">
          <cell r="F184">
            <v>700</v>
          </cell>
          <cell r="K184" t="str">
            <v>GBPFE-25</v>
          </cell>
        </row>
        <row r="185">
          <cell r="F185">
            <v>275896.96000000002</v>
          </cell>
          <cell r="K185" t="str">
            <v>GBPFE-25</v>
          </cell>
        </row>
        <row r="186">
          <cell r="F186">
            <v>999.1</v>
          </cell>
          <cell r="K186" t="str">
            <v>GBPFE-25</v>
          </cell>
        </row>
        <row r="187">
          <cell r="F187">
            <v>11316.83</v>
          </cell>
          <cell r="K187" t="str">
            <v>GBPFE-25</v>
          </cell>
        </row>
        <row r="188">
          <cell r="F188">
            <v>855.9</v>
          </cell>
          <cell r="K188" t="str">
            <v>GBPFE-25</v>
          </cell>
        </row>
        <row r="189">
          <cell r="F189">
            <v>7397.54</v>
          </cell>
          <cell r="K189" t="str">
            <v>GBPFE-25</v>
          </cell>
        </row>
        <row r="190">
          <cell r="F190">
            <v>23658.54</v>
          </cell>
          <cell r="K190" t="str">
            <v>GBPFE-25</v>
          </cell>
        </row>
        <row r="191">
          <cell r="F191">
            <v>4.0999999999999996</v>
          </cell>
          <cell r="K191" t="str">
            <v>GBPFE-25</v>
          </cell>
        </row>
        <row r="192">
          <cell r="F192">
            <v>6106.35</v>
          </cell>
          <cell r="K192" t="str">
            <v>GBPFE-25</v>
          </cell>
        </row>
        <row r="193">
          <cell r="F193">
            <v>186.05</v>
          </cell>
          <cell r="K193" t="str">
            <v>GBPFE-25</v>
          </cell>
        </row>
        <row r="194">
          <cell r="F194">
            <v>2400.5700000000002</v>
          </cell>
          <cell r="K194" t="str">
            <v>GBPFE-25</v>
          </cell>
        </row>
        <row r="195">
          <cell r="F195">
            <v>5900</v>
          </cell>
          <cell r="K195" t="str">
            <v>GBPFE-25</v>
          </cell>
        </row>
        <row r="196">
          <cell r="F196">
            <v>1298.42</v>
          </cell>
          <cell r="K196" t="str">
            <v>GBPFE-25</v>
          </cell>
        </row>
        <row r="197">
          <cell r="F197">
            <v>500</v>
          </cell>
          <cell r="K197" t="str">
            <v>GBPFE-25</v>
          </cell>
        </row>
        <row r="198">
          <cell r="F198">
            <v>160.69999999999999</v>
          </cell>
          <cell r="K198" t="str">
            <v>GBPFE-25</v>
          </cell>
        </row>
        <row r="199">
          <cell r="F199">
            <v>118518.96</v>
          </cell>
          <cell r="K199" t="str">
            <v>GBPFE-25</v>
          </cell>
        </row>
        <row r="200">
          <cell r="F200">
            <v>5541.78</v>
          </cell>
          <cell r="K200" t="str">
            <v>GBPFE-25</v>
          </cell>
        </row>
        <row r="201">
          <cell r="F201">
            <v>50</v>
          </cell>
          <cell r="K201" t="str">
            <v>GBPFE-25</v>
          </cell>
        </row>
        <row r="202">
          <cell r="F202">
            <v>4210.97</v>
          </cell>
          <cell r="K202" t="str">
            <v>GBPFE-25</v>
          </cell>
        </row>
        <row r="203">
          <cell r="F203">
            <v>44174</v>
          </cell>
          <cell r="K203" t="str">
            <v>GBPFE-25</v>
          </cell>
        </row>
        <row r="204">
          <cell r="F204">
            <v>6000</v>
          </cell>
          <cell r="K204" t="str">
            <v>GBPFE-25</v>
          </cell>
        </row>
        <row r="205">
          <cell r="F205">
            <v>53965.45</v>
          </cell>
          <cell r="K205" t="str">
            <v>GBPFE-25</v>
          </cell>
        </row>
        <row r="206">
          <cell r="F206">
            <v>702.84</v>
          </cell>
          <cell r="K206" t="str">
            <v>GBPFE-25</v>
          </cell>
        </row>
        <row r="207">
          <cell r="F207">
            <v>10310</v>
          </cell>
          <cell r="K207" t="str">
            <v>GBPFE-25</v>
          </cell>
        </row>
        <row r="208">
          <cell r="F208">
            <v>12151.02</v>
          </cell>
          <cell r="K208" t="str">
            <v>GBPFE-25</v>
          </cell>
        </row>
        <row r="209">
          <cell r="F209">
            <v>4897.2700000000004</v>
          </cell>
          <cell r="K209" t="str">
            <v>GBPFE-25</v>
          </cell>
        </row>
        <row r="210">
          <cell r="F210">
            <v>5440</v>
          </cell>
          <cell r="K210" t="str">
            <v>GBPFE-25</v>
          </cell>
        </row>
        <row r="211">
          <cell r="F211">
            <v>2230</v>
          </cell>
          <cell r="K211" t="str">
            <v>GBPFE-25</v>
          </cell>
        </row>
        <row r="212">
          <cell r="F212">
            <v>5172.8500000000004</v>
          </cell>
          <cell r="K212" t="str">
            <v>GBPFE-25</v>
          </cell>
        </row>
        <row r="213">
          <cell r="F213">
            <v>660</v>
          </cell>
          <cell r="K213" t="str">
            <v>GBPFE-25</v>
          </cell>
        </row>
        <row r="214">
          <cell r="F214">
            <v>4886.34</v>
          </cell>
          <cell r="K214" t="str">
            <v>GBPFE-25</v>
          </cell>
        </row>
        <row r="215">
          <cell r="F215">
            <v>2160.29</v>
          </cell>
          <cell r="K215" t="str">
            <v>GBPFE-25</v>
          </cell>
        </row>
        <row r="216">
          <cell r="F216">
            <v>13071.85</v>
          </cell>
          <cell r="K216" t="str">
            <v>GBPFE-25</v>
          </cell>
        </row>
        <row r="217">
          <cell r="F217">
            <v>30</v>
          </cell>
          <cell r="K217" t="str">
            <v>GBPFE-25</v>
          </cell>
        </row>
        <row r="218">
          <cell r="F218">
            <v>81921.5</v>
          </cell>
          <cell r="K218" t="str">
            <v>GBPFE-25</v>
          </cell>
        </row>
        <row r="219">
          <cell r="F219">
            <v>22861.34</v>
          </cell>
          <cell r="K219" t="str">
            <v>GBPFE-25</v>
          </cell>
        </row>
        <row r="220">
          <cell r="F220">
            <v>6255.62</v>
          </cell>
          <cell r="K220" t="str">
            <v>GBPFE-25</v>
          </cell>
        </row>
        <row r="221">
          <cell r="F221">
            <v>4701.3</v>
          </cell>
          <cell r="K221" t="str">
            <v>GBPFE-25</v>
          </cell>
        </row>
        <row r="222">
          <cell r="F222">
            <v>8100</v>
          </cell>
          <cell r="K222" t="str">
            <v>GBPFE-25</v>
          </cell>
        </row>
        <row r="223">
          <cell r="F223">
            <v>10597.8</v>
          </cell>
          <cell r="K223" t="str">
            <v>GBPFE-25</v>
          </cell>
        </row>
        <row r="224">
          <cell r="F224">
            <v>6845.87</v>
          </cell>
          <cell r="K224" t="str">
            <v>GBPFE-25</v>
          </cell>
        </row>
        <row r="225">
          <cell r="F225">
            <v>400</v>
          </cell>
          <cell r="K225" t="str">
            <v>GBPFE-25</v>
          </cell>
        </row>
        <row r="226">
          <cell r="F226">
            <v>7636.13</v>
          </cell>
          <cell r="K226" t="str">
            <v>GBPFE-25</v>
          </cell>
        </row>
        <row r="227">
          <cell r="F227">
            <v>8200</v>
          </cell>
          <cell r="K227" t="str">
            <v>GBPFE-25</v>
          </cell>
        </row>
        <row r="228">
          <cell r="F228">
            <v>10479.620000000001</v>
          </cell>
          <cell r="K228" t="str">
            <v>GBPFE-25</v>
          </cell>
        </row>
        <row r="229">
          <cell r="F229">
            <v>4250.18</v>
          </cell>
          <cell r="K229" t="str">
            <v>GBPFE-25</v>
          </cell>
        </row>
        <row r="230">
          <cell r="F230">
            <v>1000</v>
          </cell>
          <cell r="K230" t="str">
            <v>GBPFE-25</v>
          </cell>
        </row>
        <row r="231">
          <cell r="F231">
            <v>8999</v>
          </cell>
          <cell r="K231" t="str">
            <v>GBPFE-25</v>
          </cell>
        </row>
        <row r="232">
          <cell r="F232">
            <v>303.33</v>
          </cell>
          <cell r="K232" t="str">
            <v>GBPFE-25</v>
          </cell>
        </row>
        <row r="233">
          <cell r="F233">
            <v>3257.6</v>
          </cell>
          <cell r="K233" t="str">
            <v>GBPFE-25</v>
          </cell>
        </row>
        <row r="234">
          <cell r="F234">
            <v>4283.8</v>
          </cell>
          <cell r="K234" t="str">
            <v>GBPFE-25</v>
          </cell>
        </row>
        <row r="235">
          <cell r="F235">
            <v>5400</v>
          </cell>
          <cell r="K235" t="str">
            <v>EURFE-25</v>
          </cell>
        </row>
        <row r="236">
          <cell r="F236">
            <v>38823.25</v>
          </cell>
          <cell r="K236" t="str">
            <v>EURFE-25</v>
          </cell>
        </row>
        <row r="237">
          <cell r="F237">
            <v>226.2</v>
          </cell>
          <cell r="K237" t="str">
            <v>EURFE-25</v>
          </cell>
        </row>
        <row r="238">
          <cell r="F238">
            <v>500</v>
          </cell>
          <cell r="K238" t="str">
            <v>EURFE-25</v>
          </cell>
        </row>
        <row r="239">
          <cell r="F239">
            <v>674</v>
          </cell>
          <cell r="K239" t="str">
            <v>EURFE-25</v>
          </cell>
        </row>
        <row r="240">
          <cell r="F240">
            <v>18000</v>
          </cell>
          <cell r="K240" t="str">
            <v>EURFE-25</v>
          </cell>
        </row>
        <row r="241">
          <cell r="F241">
            <v>1537.37</v>
          </cell>
          <cell r="K241" t="str">
            <v>EURFE-25</v>
          </cell>
        </row>
        <row r="242">
          <cell r="F242">
            <v>1800</v>
          </cell>
          <cell r="K242" t="str">
            <v>EURFE-25</v>
          </cell>
        </row>
        <row r="243">
          <cell r="F243">
            <v>563.76</v>
          </cell>
          <cell r="K243" t="str">
            <v>EURFE-25</v>
          </cell>
        </row>
        <row r="244">
          <cell r="F244">
            <v>31.21</v>
          </cell>
          <cell r="K244" t="str">
            <v>EURFE-25</v>
          </cell>
        </row>
        <row r="245">
          <cell r="F245">
            <v>2656.777</v>
          </cell>
          <cell r="K245" t="str">
            <v>EURFE-25</v>
          </cell>
        </row>
        <row r="246">
          <cell r="F246">
            <v>500</v>
          </cell>
          <cell r="K246" t="str">
            <v>EURFE-25</v>
          </cell>
        </row>
        <row r="247">
          <cell r="F247">
            <v>859.86</v>
          </cell>
          <cell r="K247" t="str">
            <v>EURFE-25</v>
          </cell>
        </row>
        <row r="248">
          <cell r="F248">
            <v>750</v>
          </cell>
          <cell r="K248" t="str">
            <v>EURFE-25</v>
          </cell>
        </row>
        <row r="249">
          <cell r="F249">
            <v>508</v>
          </cell>
          <cell r="K249" t="str">
            <v>EURFE-25</v>
          </cell>
        </row>
        <row r="250">
          <cell r="F250">
            <v>23879.53</v>
          </cell>
          <cell r="K250" t="str">
            <v>EURFE-25</v>
          </cell>
        </row>
        <row r="251">
          <cell r="F251">
            <v>3896.43</v>
          </cell>
          <cell r="K251" t="str">
            <v>EURFE-25</v>
          </cell>
        </row>
        <row r="252">
          <cell r="F252">
            <v>650</v>
          </cell>
          <cell r="K252" t="str">
            <v>EURFE-25</v>
          </cell>
        </row>
        <row r="253">
          <cell r="F253">
            <v>211.28</v>
          </cell>
          <cell r="K253" t="str">
            <v>EURFE-25</v>
          </cell>
        </row>
        <row r="254">
          <cell r="F254">
            <v>419.84</v>
          </cell>
          <cell r="K254" t="str">
            <v>EURFE-25</v>
          </cell>
        </row>
        <row r="255">
          <cell r="F255">
            <v>50652.78</v>
          </cell>
          <cell r="K255" t="str">
            <v>EURFE-25</v>
          </cell>
        </row>
        <row r="256">
          <cell r="F256">
            <v>35235</v>
          </cell>
          <cell r="K256" t="str">
            <v>EURFE-25</v>
          </cell>
        </row>
        <row r="257">
          <cell r="F257">
            <v>705</v>
          </cell>
          <cell r="K257" t="str">
            <v>EURFE-25</v>
          </cell>
        </row>
        <row r="258">
          <cell r="F258">
            <v>634.66</v>
          </cell>
          <cell r="K258" t="str">
            <v>EURFE-25</v>
          </cell>
        </row>
        <row r="259">
          <cell r="F259">
            <v>1136.97</v>
          </cell>
          <cell r="K259" t="str">
            <v>EURFE-25</v>
          </cell>
        </row>
        <row r="260">
          <cell r="F260">
            <v>3016.82</v>
          </cell>
          <cell r="K260" t="str">
            <v>EURFE-25</v>
          </cell>
        </row>
        <row r="261">
          <cell r="F261">
            <v>4000</v>
          </cell>
          <cell r="K261" t="str">
            <v>EURFE-25</v>
          </cell>
        </row>
        <row r="262">
          <cell r="F262">
            <v>1963.46</v>
          </cell>
          <cell r="K262" t="str">
            <v>EURFE-25</v>
          </cell>
        </row>
        <row r="263">
          <cell r="F263">
            <v>656</v>
          </cell>
          <cell r="K263" t="str">
            <v>EURFE-25</v>
          </cell>
        </row>
        <row r="264">
          <cell r="F264">
            <v>891.66</v>
          </cell>
          <cell r="K264" t="str">
            <v>EURFE-25</v>
          </cell>
        </row>
        <row r="265">
          <cell r="F265">
            <v>1459.48</v>
          </cell>
          <cell r="K265" t="str">
            <v>EURFE-25</v>
          </cell>
        </row>
        <row r="266">
          <cell r="F266">
            <v>11</v>
          </cell>
          <cell r="K266" t="str">
            <v>EURFE-25</v>
          </cell>
        </row>
        <row r="267">
          <cell r="F267">
            <v>1815</v>
          </cell>
          <cell r="K267" t="str">
            <v>EURFE-25</v>
          </cell>
        </row>
        <row r="268">
          <cell r="F268">
            <v>2191.1999999999998</v>
          </cell>
          <cell r="K268" t="str">
            <v>EURFE-25</v>
          </cell>
        </row>
        <row r="269">
          <cell r="F269">
            <v>22330.6</v>
          </cell>
          <cell r="K269" t="str">
            <v>EURFE-25</v>
          </cell>
        </row>
        <row r="270">
          <cell r="F270">
            <v>8563</v>
          </cell>
          <cell r="K270" t="str">
            <v>EURFE-25</v>
          </cell>
        </row>
        <row r="271">
          <cell r="F271">
            <v>5994</v>
          </cell>
          <cell r="K271" t="str">
            <v>EURFE-25</v>
          </cell>
        </row>
        <row r="272">
          <cell r="F272">
            <v>22207.45</v>
          </cell>
          <cell r="K272" t="str">
            <v>EURFE-25</v>
          </cell>
        </row>
        <row r="273">
          <cell r="F273">
            <v>37645.800000000003</v>
          </cell>
          <cell r="K273" t="str">
            <v>EURFE-25</v>
          </cell>
        </row>
        <row r="274">
          <cell r="F274">
            <v>6065.01</v>
          </cell>
          <cell r="K274" t="str">
            <v>EURFE-25</v>
          </cell>
        </row>
        <row r="275">
          <cell r="F275">
            <v>1000</v>
          </cell>
          <cell r="K275" t="str">
            <v>EURFE-25</v>
          </cell>
        </row>
        <row r="276">
          <cell r="F276">
            <v>1998.32</v>
          </cell>
          <cell r="K276" t="str">
            <v>EURFE-25</v>
          </cell>
        </row>
        <row r="277">
          <cell r="F277">
            <v>474</v>
          </cell>
          <cell r="K277" t="str">
            <v>EURFE-25</v>
          </cell>
        </row>
        <row r="278">
          <cell r="F278">
            <v>3900</v>
          </cell>
          <cell r="K278" t="str">
            <v>EURFE-25</v>
          </cell>
        </row>
        <row r="279">
          <cell r="F279">
            <v>17503.939999999999</v>
          </cell>
          <cell r="K279" t="str">
            <v>EURFE-25</v>
          </cell>
        </row>
        <row r="280">
          <cell r="F280">
            <v>475</v>
          </cell>
          <cell r="K280" t="str">
            <v>EURFE-25</v>
          </cell>
        </row>
        <row r="281">
          <cell r="F281">
            <v>700</v>
          </cell>
          <cell r="K281" t="str">
            <v>EURFE-25</v>
          </cell>
        </row>
        <row r="282">
          <cell r="F282">
            <v>899.51</v>
          </cell>
          <cell r="K282" t="str">
            <v>EURFE-25</v>
          </cell>
        </row>
        <row r="283">
          <cell r="F283">
            <v>8066.44</v>
          </cell>
          <cell r="K283" t="str">
            <v>EURFE-25</v>
          </cell>
        </row>
        <row r="284">
          <cell r="F284">
            <v>26879.200000000001</v>
          </cell>
          <cell r="K284" t="str">
            <v>EURFE-25</v>
          </cell>
        </row>
        <row r="285">
          <cell r="F285">
            <v>41896.44</v>
          </cell>
          <cell r="K285" t="str">
            <v>EURFE-25</v>
          </cell>
        </row>
        <row r="286">
          <cell r="F286">
            <v>210434</v>
          </cell>
          <cell r="K286" t="str">
            <v>EURFE-25</v>
          </cell>
        </row>
        <row r="287">
          <cell r="F287">
            <v>10670</v>
          </cell>
          <cell r="K287" t="str">
            <v>EURFE-25</v>
          </cell>
        </row>
        <row r="288">
          <cell r="F288">
            <v>3695</v>
          </cell>
          <cell r="K288" t="str">
            <v>EURFE-25</v>
          </cell>
        </row>
        <row r="289">
          <cell r="F289">
            <v>8218.2999999999993</v>
          </cell>
          <cell r="K289" t="str">
            <v>EURFE-25</v>
          </cell>
        </row>
        <row r="290">
          <cell r="F290">
            <v>161</v>
          </cell>
          <cell r="K290" t="str">
            <v>EURFE-25</v>
          </cell>
        </row>
        <row r="291">
          <cell r="F291">
            <v>1603.93</v>
          </cell>
          <cell r="K291" t="str">
            <v>EURFE-25</v>
          </cell>
        </row>
        <row r="292">
          <cell r="F292">
            <v>4269.6000000000004</v>
          </cell>
          <cell r="K292" t="str">
            <v>EURFE-25</v>
          </cell>
        </row>
        <row r="293">
          <cell r="F293">
            <v>64018.31</v>
          </cell>
          <cell r="K293" t="str">
            <v>EURFE-25</v>
          </cell>
        </row>
        <row r="294">
          <cell r="F294">
            <v>1749.1</v>
          </cell>
          <cell r="K294" t="str">
            <v>EURFE-25</v>
          </cell>
        </row>
        <row r="295">
          <cell r="F295">
            <v>972.62</v>
          </cell>
          <cell r="K295" t="str">
            <v>EURFE-25</v>
          </cell>
        </row>
        <row r="296">
          <cell r="F296">
            <v>10205.91</v>
          </cell>
          <cell r="K296" t="str">
            <v>EURFE-25</v>
          </cell>
        </row>
        <row r="297">
          <cell r="F297">
            <v>2363.1999999999998</v>
          </cell>
          <cell r="K297" t="str">
            <v>EURFE-25</v>
          </cell>
        </row>
        <row r="298">
          <cell r="F298">
            <v>1282</v>
          </cell>
          <cell r="K298" t="str">
            <v>EURFE-25</v>
          </cell>
        </row>
        <row r="299">
          <cell r="F299">
            <v>12000</v>
          </cell>
          <cell r="K299" t="str">
            <v>AEDFE-25</v>
          </cell>
        </row>
        <row r="300">
          <cell r="F300">
            <v>233390</v>
          </cell>
          <cell r="K300" t="str">
            <v>AEDFE-25</v>
          </cell>
        </row>
        <row r="301">
          <cell r="F301">
            <v>118850</v>
          </cell>
          <cell r="K301" t="str">
            <v>AEDFE-25</v>
          </cell>
        </row>
        <row r="302">
          <cell r="F302">
            <v>934</v>
          </cell>
          <cell r="K302" t="str">
            <v>AEDFE-25</v>
          </cell>
        </row>
        <row r="303">
          <cell r="F303">
            <v>31473.4</v>
          </cell>
          <cell r="K303" t="str">
            <v>AEDFE-25</v>
          </cell>
        </row>
        <row r="304">
          <cell r="F304">
            <v>22510</v>
          </cell>
          <cell r="K304" t="str">
            <v>AEDFE-25</v>
          </cell>
        </row>
        <row r="305">
          <cell r="F305">
            <v>6260</v>
          </cell>
          <cell r="K305" t="str">
            <v>AEDFE-25</v>
          </cell>
        </row>
        <row r="306">
          <cell r="F306">
            <v>77600</v>
          </cell>
          <cell r="K306" t="str">
            <v>AEDFE-25</v>
          </cell>
        </row>
        <row r="307">
          <cell r="F307">
            <v>11747.43</v>
          </cell>
          <cell r="K307" t="str">
            <v>AEDFE-25</v>
          </cell>
        </row>
        <row r="308">
          <cell r="F308">
            <v>234.72</v>
          </cell>
          <cell r="K308" t="str">
            <v>AEDFE-25</v>
          </cell>
        </row>
        <row r="309">
          <cell r="F309">
            <v>182358.51</v>
          </cell>
          <cell r="K309" t="str">
            <v>AEDFE-25</v>
          </cell>
        </row>
        <row r="310">
          <cell r="F310">
            <v>961.78</v>
          </cell>
          <cell r="K310" t="str">
            <v>AEDFE-25</v>
          </cell>
        </row>
        <row r="311">
          <cell r="F311">
            <v>8000</v>
          </cell>
          <cell r="K311" t="str">
            <v>AEDFE-25</v>
          </cell>
        </row>
        <row r="312">
          <cell r="F312">
            <v>2939.33</v>
          </cell>
          <cell r="K312" t="str">
            <v>AEDFE-25</v>
          </cell>
        </row>
        <row r="313">
          <cell r="F313">
            <v>1.39</v>
          </cell>
          <cell r="K313" t="str">
            <v>AEDFE-25</v>
          </cell>
        </row>
        <row r="314">
          <cell r="F314">
            <v>4531.66</v>
          </cell>
          <cell r="K314" t="str">
            <v>AEDFE-25</v>
          </cell>
        </row>
        <row r="315">
          <cell r="F315">
            <v>7111.24</v>
          </cell>
          <cell r="K315" t="str">
            <v>AEDFE-25</v>
          </cell>
        </row>
        <row r="316">
          <cell r="F316">
            <v>6600.2</v>
          </cell>
          <cell r="K316" t="str">
            <v>AEDFE-25</v>
          </cell>
        </row>
        <row r="317">
          <cell r="F317">
            <v>35000</v>
          </cell>
          <cell r="K317" t="str">
            <v>AEDFE-25</v>
          </cell>
        </row>
        <row r="318">
          <cell r="F318">
            <v>10000</v>
          </cell>
          <cell r="K318" t="str">
            <v>AEDFE-25</v>
          </cell>
        </row>
        <row r="319">
          <cell r="F319">
            <v>25130</v>
          </cell>
          <cell r="K319" t="str">
            <v>AEDFE-25</v>
          </cell>
        </row>
        <row r="320">
          <cell r="F320">
            <v>2350.35</v>
          </cell>
          <cell r="K320" t="str">
            <v>AEDFE-25</v>
          </cell>
        </row>
        <row r="321">
          <cell r="F321">
            <v>4296.8</v>
          </cell>
          <cell r="K321" t="str">
            <v>AEDFE-25</v>
          </cell>
        </row>
        <row r="322">
          <cell r="F322">
            <v>90000</v>
          </cell>
          <cell r="K322" t="str">
            <v>AEDFE-25</v>
          </cell>
        </row>
        <row r="323">
          <cell r="F323">
            <v>12500</v>
          </cell>
          <cell r="K323" t="str">
            <v>AEDFE-25</v>
          </cell>
        </row>
        <row r="324">
          <cell r="F324">
            <v>1000</v>
          </cell>
          <cell r="K324" t="str">
            <v>AEDFE-25</v>
          </cell>
        </row>
        <row r="325">
          <cell r="F325">
            <v>29952.95</v>
          </cell>
          <cell r="K325" t="str">
            <v>AEDFE-25</v>
          </cell>
        </row>
        <row r="326">
          <cell r="F326">
            <v>383562.81</v>
          </cell>
          <cell r="K326" t="str">
            <v>AEDFE-25</v>
          </cell>
        </row>
        <row r="327">
          <cell r="F327">
            <v>8541.23</v>
          </cell>
          <cell r="K327" t="str">
            <v>AEDFE-25</v>
          </cell>
        </row>
        <row r="328">
          <cell r="F328">
            <v>258426</v>
          </cell>
          <cell r="K328" t="str">
            <v>AEDFE-25</v>
          </cell>
        </row>
        <row r="329">
          <cell r="F329">
            <v>28300</v>
          </cell>
          <cell r="K329" t="str">
            <v>AEDFE-25</v>
          </cell>
        </row>
        <row r="330">
          <cell r="F330">
            <v>973706</v>
          </cell>
          <cell r="K330" t="str">
            <v>AEDFE-25</v>
          </cell>
        </row>
        <row r="331">
          <cell r="F331">
            <v>48124.75</v>
          </cell>
          <cell r="K331" t="str">
            <v>AEDFE-25</v>
          </cell>
        </row>
        <row r="332">
          <cell r="F332">
            <v>134039.88</v>
          </cell>
          <cell r="K332" t="str">
            <v>AEDFE-25</v>
          </cell>
        </row>
        <row r="333">
          <cell r="F333">
            <v>37122.699999999997</v>
          </cell>
          <cell r="K333" t="str">
            <v>AEDFE-25</v>
          </cell>
        </row>
        <row r="334">
          <cell r="F334">
            <v>2197.6</v>
          </cell>
          <cell r="K334" t="str">
            <v>AEDFE-25</v>
          </cell>
        </row>
        <row r="335">
          <cell r="F335">
            <v>206000</v>
          </cell>
          <cell r="K335" t="str">
            <v>SARFE-25</v>
          </cell>
        </row>
        <row r="336">
          <cell r="F336">
            <v>5266</v>
          </cell>
          <cell r="K336" t="str">
            <v>SARFE-25</v>
          </cell>
        </row>
        <row r="337">
          <cell r="F337">
            <v>1587244.1</v>
          </cell>
          <cell r="K337" t="str">
            <v>SARFE-25</v>
          </cell>
        </row>
        <row r="338">
          <cell r="F338">
            <v>18000</v>
          </cell>
          <cell r="K338" t="str">
            <v>SARFE-25</v>
          </cell>
        </row>
        <row r="339">
          <cell r="F339">
            <v>114901.91</v>
          </cell>
          <cell r="K339" t="str">
            <v>SARFE-25</v>
          </cell>
        </row>
        <row r="340">
          <cell r="F340">
            <v>114540</v>
          </cell>
          <cell r="K340" t="str">
            <v>SARFE-25</v>
          </cell>
        </row>
        <row r="341">
          <cell r="F341">
            <v>23500</v>
          </cell>
          <cell r="K341" t="str">
            <v>SARFE-25</v>
          </cell>
        </row>
        <row r="342">
          <cell r="F342">
            <v>105000</v>
          </cell>
          <cell r="K342" t="str">
            <v>SARFE-25</v>
          </cell>
        </row>
        <row r="343">
          <cell r="F343">
            <v>100</v>
          </cell>
          <cell r="K343" t="str">
            <v>SARFE-25</v>
          </cell>
        </row>
        <row r="344">
          <cell r="F344">
            <v>23800.49</v>
          </cell>
          <cell r="K344" t="str">
            <v>SARFE-25</v>
          </cell>
        </row>
        <row r="345">
          <cell r="F345">
            <v>801067.61</v>
          </cell>
          <cell r="K345" t="str">
            <v>SARFE-25</v>
          </cell>
        </row>
        <row r="346">
          <cell r="F346">
            <v>9956</v>
          </cell>
          <cell r="K346" t="str">
            <v>SARFE-25</v>
          </cell>
        </row>
        <row r="347">
          <cell r="F347">
            <v>6997.64</v>
          </cell>
          <cell r="K347" t="str">
            <v>SARFE-25</v>
          </cell>
        </row>
        <row r="348">
          <cell r="F348">
            <v>70504.02</v>
          </cell>
          <cell r="K348" t="str">
            <v>SARFE-25</v>
          </cell>
        </row>
        <row r="349">
          <cell r="F349">
            <v>368</v>
          </cell>
          <cell r="K349" t="str">
            <v>SARFE-25</v>
          </cell>
        </row>
        <row r="350">
          <cell r="F350">
            <v>68820</v>
          </cell>
          <cell r="K350" t="str">
            <v>SARFE-25</v>
          </cell>
        </row>
        <row r="351">
          <cell r="F351">
            <v>2000</v>
          </cell>
          <cell r="K351" t="str">
            <v>SARFE-25</v>
          </cell>
        </row>
        <row r="352">
          <cell r="F352">
            <v>27000</v>
          </cell>
          <cell r="K352" t="str">
            <v>SARFE-25</v>
          </cell>
        </row>
        <row r="353">
          <cell r="F353">
            <v>2300</v>
          </cell>
          <cell r="K353" t="str">
            <v>SARFE-25</v>
          </cell>
        </row>
        <row r="354">
          <cell r="F354">
            <v>12800</v>
          </cell>
          <cell r="K354" t="str">
            <v>SARFE-25</v>
          </cell>
        </row>
        <row r="355">
          <cell r="F355">
            <v>2634</v>
          </cell>
          <cell r="K355" t="str">
            <v>SARFE-25</v>
          </cell>
        </row>
        <row r="356">
          <cell r="F356">
            <v>7595.6</v>
          </cell>
          <cell r="K356" t="str">
            <v>SARFE-25</v>
          </cell>
        </row>
        <row r="357">
          <cell r="F357">
            <v>46000</v>
          </cell>
          <cell r="K357" t="str">
            <v>SARFE-25</v>
          </cell>
        </row>
        <row r="358">
          <cell r="F358">
            <v>20000</v>
          </cell>
          <cell r="K358" t="str">
            <v>SARFE-25</v>
          </cell>
        </row>
        <row r="359">
          <cell r="F359">
            <v>2000</v>
          </cell>
          <cell r="K359" t="str">
            <v>SARFE-25</v>
          </cell>
        </row>
        <row r="360">
          <cell r="F360">
            <v>104961.34</v>
          </cell>
          <cell r="K360" t="str">
            <v>SARFE-25</v>
          </cell>
        </row>
        <row r="361">
          <cell r="F361">
            <v>2000</v>
          </cell>
          <cell r="K361" t="str">
            <v>SARFE-25</v>
          </cell>
        </row>
        <row r="362">
          <cell r="F362">
            <v>24776.7</v>
          </cell>
          <cell r="K362" t="str">
            <v>SARFE-25</v>
          </cell>
        </row>
        <row r="363">
          <cell r="F363">
            <v>41750</v>
          </cell>
          <cell r="K363" t="str">
            <v>SARFE-25</v>
          </cell>
        </row>
        <row r="364">
          <cell r="F364">
            <v>90000</v>
          </cell>
          <cell r="K364" t="str">
            <v>SARFE-25</v>
          </cell>
        </row>
        <row r="365">
          <cell r="F365">
            <v>50000</v>
          </cell>
          <cell r="K365" t="str">
            <v>SARFE-25</v>
          </cell>
        </row>
        <row r="366">
          <cell r="F366">
            <v>0.18</v>
          </cell>
          <cell r="K366" t="str">
            <v>SARFE-25</v>
          </cell>
        </row>
        <row r="367">
          <cell r="F367">
            <v>22900</v>
          </cell>
          <cell r="K367" t="str">
            <v>SARFE-25</v>
          </cell>
        </row>
        <row r="368">
          <cell r="F368">
            <v>9000</v>
          </cell>
          <cell r="K368" t="str">
            <v>SARFE-25</v>
          </cell>
        </row>
        <row r="369">
          <cell r="F369">
            <v>110000</v>
          </cell>
          <cell r="K369" t="str">
            <v>SARFE-25</v>
          </cell>
        </row>
        <row r="370">
          <cell r="F370">
            <v>102433</v>
          </cell>
          <cell r="K370" t="str">
            <v>SARFE-25</v>
          </cell>
        </row>
        <row r="371">
          <cell r="F371">
            <v>6056</v>
          </cell>
          <cell r="K371" t="str">
            <v>SARFE-25</v>
          </cell>
        </row>
        <row r="372">
          <cell r="F372">
            <v>234</v>
          </cell>
          <cell r="K372" t="str">
            <v>SARFE-25</v>
          </cell>
        </row>
        <row r="373">
          <cell r="F373">
            <v>31220</v>
          </cell>
          <cell r="K373" t="str">
            <v>SARFE-25</v>
          </cell>
        </row>
        <row r="374">
          <cell r="F374">
            <v>20000</v>
          </cell>
          <cell r="K374" t="str">
            <v>SARFE-25</v>
          </cell>
        </row>
        <row r="375">
          <cell r="F375">
            <v>6673490</v>
          </cell>
          <cell r="K375" t="str">
            <v>JPYFE-25</v>
          </cell>
        </row>
        <row r="376">
          <cell r="F376">
            <v>1182.45</v>
          </cell>
          <cell r="K376" t="str">
            <v>USDFE-12</v>
          </cell>
        </row>
        <row r="377">
          <cell r="F377">
            <v>1490.42</v>
          </cell>
          <cell r="K377" t="str">
            <v>USDFE-12</v>
          </cell>
        </row>
        <row r="378">
          <cell r="F378">
            <v>8903.33</v>
          </cell>
          <cell r="K378" t="str">
            <v>USDFE-12</v>
          </cell>
        </row>
        <row r="379">
          <cell r="F379">
            <v>16552.3</v>
          </cell>
          <cell r="K379" t="str">
            <v>USDFE-12</v>
          </cell>
        </row>
        <row r="380">
          <cell r="F380">
            <v>54019.95</v>
          </cell>
          <cell r="K380" t="str">
            <v>USDFE-12</v>
          </cell>
        </row>
        <row r="381">
          <cell r="F381">
            <v>27449.040000000001</v>
          </cell>
          <cell r="K381" t="str">
            <v>USDFE-12</v>
          </cell>
        </row>
        <row r="382">
          <cell r="F382">
            <v>93951.15</v>
          </cell>
          <cell r="K382" t="str">
            <v>USDFE-12</v>
          </cell>
        </row>
        <row r="383">
          <cell r="F383">
            <v>2119.3200000000002</v>
          </cell>
          <cell r="K383" t="str">
            <v>USDFE-12</v>
          </cell>
        </row>
        <row r="384">
          <cell r="F384">
            <v>9254.4599999999991</v>
          </cell>
          <cell r="K384" t="str">
            <v>USDFE-12</v>
          </cell>
        </row>
        <row r="385">
          <cell r="F385">
            <v>20110.63</v>
          </cell>
          <cell r="K385" t="str">
            <v>USDFE-12</v>
          </cell>
        </row>
        <row r="386">
          <cell r="F386">
            <v>8124.95</v>
          </cell>
          <cell r="K386" t="str">
            <v>USDFE-12</v>
          </cell>
        </row>
        <row r="387">
          <cell r="F387">
            <v>4967.07</v>
          </cell>
          <cell r="K387" t="str">
            <v>USDFE-12</v>
          </cell>
        </row>
        <row r="388">
          <cell r="F388">
            <v>58925.71</v>
          </cell>
          <cell r="K388" t="str">
            <v>USDFE-12</v>
          </cell>
        </row>
        <row r="389">
          <cell r="F389">
            <v>1270.1500000000001</v>
          </cell>
          <cell r="K389" t="str">
            <v>USDFE-12</v>
          </cell>
        </row>
        <row r="390">
          <cell r="F390">
            <v>1579.4</v>
          </cell>
          <cell r="K390" t="str">
            <v>USDFE-12</v>
          </cell>
        </row>
        <row r="391">
          <cell r="F391">
            <v>1793.1</v>
          </cell>
          <cell r="K391" t="str">
            <v>USDFE-12</v>
          </cell>
        </row>
        <row r="392">
          <cell r="F392">
            <v>771.97</v>
          </cell>
          <cell r="K392" t="str">
            <v>USDFE-12</v>
          </cell>
        </row>
        <row r="393">
          <cell r="F393">
            <v>20873.21</v>
          </cell>
          <cell r="K393" t="str">
            <v>USDFE-12</v>
          </cell>
        </row>
        <row r="394">
          <cell r="F394">
            <v>53516.76</v>
          </cell>
          <cell r="K394" t="str">
            <v>USDFE-12</v>
          </cell>
        </row>
        <row r="395">
          <cell r="F395">
            <v>14930.36</v>
          </cell>
          <cell r="K395" t="str">
            <v>USDFE-12</v>
          </cell>
        </row>
        <row r="396">
          <cell r="F396">
            <v>790.23</v>
          </cell>
          <cell r="K396" t="str">
            <v>USDFE-12</v>
          </cell>
        </row>
        <row r="397">
          <cell r="F397">
            <v>8658.14</v>
          </cell>
          <cell r="K397" t="str">
            <v>USDFE-12</v>
          </cell>
        </row>
        <row r="398">
          <cell r="F398">
            <v>1381.87</v>
          </cell>
          <cell r="K398" t="str">
            <v>USDFE-12</v>
          </cell>
        </row>
        <row r="399">
          <cell r="F399">
            <v>3.32</v>
          </cell>
          <cell r="K399" t="str">
            <v>USDFE-12</v>
          </cell>
        </row>
        <row r="400">
          <cell r="F400">
            <v>19622.189999999999</v>
          </cell>
          <cell r="K400" t="str">
            <v>USDFE-12</v>
          </cell>
        </row>
        <row r="401">
          <cell r="F401">
            <v>83434.679999999993</v>
          </cell>
          <cell r="K401" t="str">
            <v>USDFE-12</v>
          </cell>
        </row>
        <row r="402">
          <cell r="F402">
            <v>93703.44</v>
          </cell>
          <cell r="K402" t="str">
            <v>USDFE-12</v>
          </cell>
        </row>
        <row r="403">
          <cell r="F403">
            <v>6731.97</v>
          </cell>
          <cell r="K403" t="str">
            <v>USDFE-12</v>
          </cell>
        </row>
        <row r="404">
          <cell r="F404">
            <v>10836.31</v>
          </cell>
          <cell r="K404" t="str">
            <v>USDFE-12</v>
          </cell>
        </row>
        <row r="405">
          <cell r="F405">
            <v>1661.45</v>
          </cell>
          <cell r="K405" t="str">
            <v>USDFE-12</v>
          </cell>
        </row>
        <row r="406">
          <cell r="F406">
            <v>96.63</v>
          </cell>
          <cell r="K406" t="str">
            <v>USDFE-12</v>
          </cell>
        </row>
        <row r="407">
          <cell r="F407">
            <v>154936.93</v>
          </cell>
          <cell r="K407" t="str">
            <v>USDFE-12</v>
          </cell>
        </row>
        <row r="408">
          <cell r="F408">
            <v>1017.5</v>
          </cell>
          <cell r="K408" t="str">
            <v>USDFE-12</v>
          </cell>
        </row>
        <row r="409">
          <cell r="F409">
            <v>1135.31</v>
          </cell>
          <cell r="K409" t="str">
            <v>USDFE-12</v>
          </cell>
        </row>
        <row r="410">
          <cell r="F410">
            <v>1764.46</v>
          </cell>
          <cell r="K410" t="str">
            <v>USDFE-12</v>
          </cell>
        </row>
        <row r="411">
          <cell r="F411">
            <v>19492.560000000001</v>
          </cell>
          <cell r="K411" t="str">
            <v>USDFE-12</v>
          </cell>
        </row>
        <row r="412">
          <cell r="F412">
            <v>1340.97</v>
          </cell>
          <cell r="K412" t="str">
            <v>USDFE-12</v>
          </cell>
        </row>
        <row r="413">
          <cell r="F413">
            <v>7579.14</v>
          </cell>
          <cell r="K413" t="str">
            <v>USDFE-12</v>
          </cell>
        </row>
        <row r="414">
          <cell r="F414">
            <v>6389.96</v>
          </cell>
          <cell r="K414" t="str">
            <v>USDFE-12</v>
          </cell>
        </row>
        <row r="415">
          <cell r="F415">
            <v>9644.0499999999993</v>
          </cell>
          <cell r="K415" t="str">
            <v>USDFE-12</v>
          </cell>
        </row>
        <row r="416">
          <cell r="F416">
            <v>1022.32</v>
          </cell>
          <cell r="K416" t="str">
            <v>USDFE-12</v>
          </cell>
        </row>
        <row r="417">
          <cell r="F417">
            <v>2377.04</v>
          </cell>
          <cell r="K417" t="str">
            <v>USDFE-12</v>
          </cell>
        </row>
        <row r="418">
          <cell r="F418">
            <v>223499.9</v>
          </cell>
          <cell r="K418" t="str">
            <v>USDFE-12</v>
          </cell>
        </row>
        <row r="419">
          <cell r="F419">
            <v>2202.39</v>
          </cell>
          <cell r="K419" t="str">
            <v>USDFE-12</v>
          </cell>
        </row>
        <row r="420">
          <cell r="F420">
            <v>1092.1099999999999</v>
          </cell>
          <cell r="K420" t="str">
            <v>USDFE-12</v>
          </cell>
        </row>
        <row r="421">
          <cell r="F421">
            <v>1014.6</v>
          </cell>
          <cell r="K421" t="str">
            <v>USDFE-12</v>
          </cell>
        </row>
        <row r="422">
          <cell r="F422">
            <v>4437.6899999999996</v>
          </cell>
          <cell r="K422" t="str">
            <v>USDFE-12</v>
          </cell>
        </row>
        <row r="423">
          <cell r="F423">
            <v>6163.69</v>
          </cell>
          <cell r="K423" t="str">
            <v>USDFE-12</v>
          </cell>
        </row>
        <row r="424">
          <cell r="F424">
            <v>12467.58</v>
          </cell>
          <cell r="K424" t="str">
            <v>USDFE-12</v>
          </cell>
        </row>
        <row r="425">
          <cell r="F425">
            <v>3307.66</v>
          </cell>
          <cell r="K425" t="str">
            <v>USDFE-12</v>
          </cell>
        </row>
        <row r="426">
          <cell r="F426">
            <v>280463.78000000003</v>
          </cell>
          <cell r="K426" t="str">
            <v>USDFE-12</v>
          </cell>
        </row>
        <row r="427">
          <cell r="F427">
            <v>212452.79</v>
          </cell>
          <cell r="K427" t="str">
            <v>USDFE-12</v>
          </cell>
        </row>
        <row r="428">
          <cell r="F428">
            <v>32279.06</v>
          </cell>
          <cell r="K428" t="str">
            <v>USDFE-12</v>
          </cell>
        </row>
        <row r="429">
          <cell r="F429">
            <v>4587.7700000000004</v>
          </cell>
          <cell r="K429" t="str">
            <v>USDFE-12</v>
          </cell>
        </row>
        <row r="430">
          <cell r="F430">
            <v>11772.48</v>
          </cell>
          <cell r="K430" t="str">
            <v>USDFE-12</v>
          </cell>
        </row>
        <row r="431">
          <cell r="F431">
            <v>1233.98</v>
          </cell>
          <cell r="K431" t="str">
            <v>USDFE-12</v>
          </cell>
        </row>
        <row r="432">
          <cell r="F432">
            <v>54575.55</v>
          </cell>
          <cell r="K432" t="str">
            <v>USDFE-12</v>
          </cell>
        </row>
        <row r="433">
          <cell r="F433">
            <v>537.13</v>
          </cell>
          <cell r="K433" t="str">
            <v>USDFE-12</v>
          </cell>
        </row>
        <row r="434">
          <cell r="F434">
            <v>31516.82</v>
          </cell>
          <cell r="K434" t="str">
            <v>USDFE-12</v>
          </cell>
        </row>
        <row r="435">
          <cell r="F435">
            <v>2275.2800000000002</v>
          </cell>
          <cell r="K435" t="str">
            <v>USDFE-12</v>
          </cell>
        </row>
        <row r="436">
          <cell r="F436">
            <v>1901.04</v>
          </cell>
          <cell r="K436" t="str">
            <v>USDFE-12</v>
          </cell>
        </row>
        <row r="437">
          <cell r="F437">
            <v>5259.24</v>
          </cell>
          <cell r="K437" t="str">
            <v>USDFE-12</v>
          </cell>
        </row>
        <row r="438">
          <cell r="F438">
            <v>6487.23</v>
          </cell>
          <cell r="K438" t="str">
            <v>USDFE-12</v>
          </cell>
        </row>
        <row r="439">
          <cell r="F439">
            <v>1665.95</v>
          </cell>
          <cell r="K439" t="str">
            <v>USDFE-12</v>
          </cell>
        </row>
        <row r="440">
          <cell r="F440">
            <v>87490.43</v>
          </cell>
          <cell r="K440" t="str">
            <v>USDFE-12</v>
          </cell>
        </row>
        <row r="441">
          <cell r="F441">
            <v>11431.75</v>
          </cell>
          <cell r="K441" t="str">
            <v>USDFE-12</v>
          </cell>
        </row>
        <row r="442">
          <cell r="F442">
            <v>479.77</v>
          </cell>
          <cell r="K442" t="str">
            <v>USDFE-12</v>
          </cell>
        </row>
        <row r="443">
          <cell r="F443">
            <v>41791.75</v>
          </cell>
          <cell r="K443" t="str">
            <v>USDFE-12</v>
          </cell>
        </row>
        <row r="444">
          <cell r="F444">
            <v>31190.73</v>
          </cell>
          <cell r="K444" t="str">
            <v>USDFE-12</v>
          </cell>
        </row>
        <row r="445">
          <cell r="F445">
            <v>3785.16</v>
          </cell>
          <cell r="K445" t="str">
            <v>USDFE-12</v>
          </cell>
        </row>
        <row r="446">
          <cell r="F446">
            <v>53251.34</v>
          </cell>
          <cell r="K446" t="str">
            <v>USDFE-12</v>
          </cell>
        </row>
        <row r="447">
          <cell r="F447">
            <v>10160.57</v>
          </cell>
          <cell r="K447" t="str">
            <v>USDFE-12</v>
          </cell>
        </row>
        <row r="448">
          <cell r="F448">
            <v>4782.87</v>
          </cell>
          <cell r="K448" t="str">
            <v>USDFE-12</v>
          </cell>
        </row>
        <row r="449">
          <cell r="F449">
            <v>3179.21</v>
          </cell>
          <cell r="K449" t="str">
            <v>USDFE-12</v>
          </cell>
        </row>
        <row r="450">
          <cell r="F450">
            <v>7521.43</v>
          </cell>
          <cell r="K450" t="str">
            <v>USDFE-12</v>
          </cell>
        </row>
        <row r="451">
          <cell r="F451">
            <v>3504.78</v>
          </cell>
          <cell r="K451" t="str">
            <v>USDFE-12</v>
          </cell>
        </row>
        <row r="452">
          <cell r="F452">
            <v>159216.64000000001</v>
          </cell>
          <cell r="K452" t="str">
            <v>USDFE-12</v>
          </cell>
        </row>
        <row r="453">
          <cell r="F453">
            <v>1331.88</v>
          </cell>
          <cell r="K453" t="str">
            <v>USDFE-12</v>
          </cell>
        </row>
        <row r="454">
          <cell r="F454">
            <v>48962.84</v>
          </cell>
          <cell r="K454" t="str">
            <v>GBPFE-12</v>
          </cell>
        </row>
        <row r="455">
          <cell r="F455">
            <v>585.42999999999995</v>
          </cell>
          <cell r="K455" t="str">
            <v>GBPFE-12</v>
          </cell>
        </row>
        <row r="456">
          <cell r="F456">
            <v>953.09</v>
          </cell>
          <cell r="K456" t="str">
            <v>GBPFE-12</v>
          </cell>
        </row>
        <row r="457">
          <cell r="F457">
            <v>394.57</v>
          </cell>
          <cell r="K457" t="str">
            <v>GBPFE-12</v>
          </cell>
        </row>
        <row r="458">
          <cell r="F458">
            <v>7946.21</v>
          </cell>
          <cell r="K458" t="str">
            <v>GBPFE-12</v>
          </cell>
        </row>
        <row r="459">
          <cell r="F459">
            <v>119.72</v>
          </cell>
          <cell r="K459" t="str">
            <v>GBPFE-12</v>
          </cell>
        </row>
        <row r="460">
          <cell r="F460">
            <v>886.81</v>
          </cell>
          <cell r="K460" t="str">
            <v>GBPFE-12</v>
          </cell>
        </row>
        <row r="461">
          <cell r="F461">
            <v>73520.05</v>
          </cell>
          <cell r="K461" t="str">
            <v>GBPFE-12</v>
          </cell>
        </row>
        <row r="462">
          <cell r="F462">
            <v>1863.91</v>
          </cell>
          <cell r="K462" t="str">
            <v>GBPFE-12</v>
          </cell>
        </row>
        <row r="463">
          <cell r="F463">
            <v>25616.66</v>
          </cell>
          <cell r="K463" t="str">
            <v>GBPFE-12</v>
          </cell>
        </row>
        <row r="464">
          <cell r="F464">
            <v>1353.83</v>
          </cell>
          <cell r="K464" t="str">
            <v>GBPFE-12</v>
          </cell>
        </row>
        <row r="465">
          <cell r="F465">
            <v>25.14</v>
          </cell>
          <cell r="K465" t="str">
            <v>GBPFE-12</v>
          </cell>
        </row>
        <row r="466">
          <cell r="F466">
            <v>91.3</v>
          </cell>
          <cell r="K466" t="str">
            <v>GBPFE-12</v>
          </cell>
        </row>
        <row r="467">
          <cell r="F467">
            <v>447.69</v>
          </cell>
          <cell r="K467" t="str">
            <v>GBPFE-12</v>
          </cell>
        </row>
        <row r="468">
          <cell r="F468">
            <v>7384.49</v>
          </cell>
          <cell r="K468" t="str">
            <v>GBPFE-12</v>
          </cell>
        </row>
        <row r="469">
          <cell r="F469">
            <v>3118.49</v>
          </cell>
          <cell r="K469" t="str">
            <v>GBPFE-12</v>
          </cell>
        </row>
        <row r="470">
          <cell r="F470">
            <v>104025.99</v>
          </cell>
          <cell r="K470" t="str">
            <v>GBPFE-12</v>
          </cell>
        </row>
        <row r="471">
          <cell r="F471">
            <v>11880.55</v>
          </cell>
          <cell r="K471" t="str">
            <v>GBPFE-12</v>
          </cell>
        </row>
        <row r="472">
          <cell r="F472">
            <v>807.62</v>
          </cell>
          <cell r="K472" t="str">
            <v>GBPFE-12</v>
          </cell>
        </row>
        <row r="473">
          <cell r="F473">
            <v>7658.2</v>
          </cell>
          <cell r="K473" t="str">
            <v>GBPFE-12</v>
          </cell>
        </row>
        <row r="474">
          <cell r="F474">
            <v>973.91</v>
          </cell>
          <cell r="K474" t="str">
            <v>GBPFE-12</v>
          </cell>
        </row>
        <row r="475">
          <cell r="F475">
            <v>47.37</v>
          </cell>
          <cell r="K475" t="str">
            <v>GBPFE-12</v>
          </cell>
        </row>
        <row r="476">
          <cell r="F476">
            <v>855.68</v>
          </cell>
          <cell r="K476" t="str">
            <v>GBPFE-12</v>
          </cell>
        </row>
        <row r="477">
          <cell r="F477">
            <v>499.72</v>
          </cell>
          <cell r="K477" t="str">
            <v>GBPFE-12</v>
          </cell>
        </row>
        <row r="478">
          <cell r="F478">
            <v>902.94</v>
          </cell>
          <cell r="K478" t="str">
            <v>GBPFE-12</v>
          </cell>
        </row>
        <row r="479">
          <cell r="F479">
            <v>9617.6</v>
          </cell>
          <cell r="K479" t="str">
            <v>GBPFE-12</v>
          </cell>
        </row>
        <row r="480">
          <cell r="F480">
            <v>1556.47</v>
          </cell>
          <cell r="K480" t="str">
            <v>GBPFE-12</v>
          </cell>
        </row>
        <row r="481">
          <cell r="F481">
            <v>8526.84</v>
          </cell>
          <cell r="K481" t="str">
            <v>GBPFE-12</v>
          </cell>
        </row>
        <row r="482">
          <cell r="F482">
            <v>441.67</v>
          </cell>
          <cell r="K482" t="str">
            <v>GBPFE-12</v>
          </cell>
        </row>
        <row r="483">
          <cell r="F483">
            <v>97.94</v>
          </cell>
          <cell r="K483" t="str">
            <v>GBPFE-12</v>
          </cell>
        </row>
        <row r="484">
          <cell r="F484">
            <v>580.12</v>
          </cell>
          <cell r="K484" t="str">
            <v>GBPFE-12</v>
          </cell>
        </row>
        <row r="485">
          <cell r="F485">
            <v>3567.52</v>
          </cell>
          <cell r="K485" t="str">
            <v>GBPFE-12</v>
          </cell>
        </row>
        <row r="486">
          <cell r="F486">
            <v>201.38</v>
          </cell>
          <cell r="K486" t="str">
            <v>GBPFE-12</v>
          </cell>
        </row>
        <row r="487">
          <cell r="F487">
            <v>15216.7</v>
          </cell>
          <cell r="K487" t="str">
            <v>GBPFE-12</v>
          </cell>
        </row>
        <row r="488">
          <cell r="F488">
            <v>3361.88</v>
          </cell>
          <cell r="K488" t="str">
            <v>GBPFE-12</v>
          </cell>
        </row>
        <row r="489">
          <cell r="F489">
            <v>2904.21</v>
          </cell>
          <cell r="K489" t="str">
            <v>GBPFE-12</v>
          </cell>
        </row>
        <row r="490">
          <cell r="F490">
            <v>14226.37</v>
          </cell>
          <cell r="K490" t="str">
            <v>GBPFE-12</v>
          </cell>
        </row>
        <row r="491">
          <cell r="F491">
            <v>5630.27</v>
          </cell>
          <cell r="K491" t="str">
            <v>GBPFE-12</v>
          </cell>
        </row>
        <row r="492">
          <cell r="F492">
            <v>2382.94</v>
          </cell>
          <cell r="K492" t="str">
            <v>GBPFE-12</v>
          </cell>
        </row>
        <row r="493">
          <cell r="F493">
            <v>3350.11</v>
          </cell>
          <cell r="K493" t="str">
            <v>GBPFE-12</v>
          </cell>
        </row>
        <row r="494">
          <cell r="F494">
            <v>3450.68</v>
          </cell>
          <cell r="K494" t="str">
            <v>GBPFE-12</v>
          </cell>
        </row>
        <row r="495">
          <cell r="F495">
            <v>1458.55</v>
          </cell>
          <cell r="K495" t="str">
            <v>GBPFE-12</v>
          </cell>
        </row>
        <row r="496">
          <cell r="F496">
            <v>4331.3</v>
          </cell>
          <cell r="K496" t="str">
            <v>GBPFE-12</v>
          </cell>
        </row>
        <row r="497">
          <cell r="F497">
            <v>1906.86</v>
          </cell>
          <cell r="K497" t="str">
            <v>GBPFE-12</v>
          </cell>
        </row>
        <row r="498">
          <cell r="F498">
            <v>11139.63</v>
          </cell>
          <cell r="K498" t="str">
            <v>GBPFE-12</v>
          </cell>
        </row>
        <row r="499">
          <cell r="F499">
            <v>55.06</v>
          </cell>
          <cell r="K499" t="str">
            <v>GBPFE-12</v>
          </cell>
        </row>
        <row r="500">
          <cell r="F500">
            <v>2026.49</v>
          </cell>
          <cell r="K500" t="str">
            <v>GBPFE-12</v>
          </cell>
        </row>
        <row r="501">
          <cell r="F501">
            <v>1075.82</v>
          </cell>
          <cell r="K501" t="str">
            <v>GBPFE-12</v>
          </cell>
        </row>
        <row r="502">
          <cell r="F502">
            <v>462.12</v>
          </cell>
          <cell r="K502" t="str">
            <v>GBPFE-12</v>
          </cell>
        </row>
        <row r="503">
          <cell r="F503">
            <v>14925.56</v>
          </cell>
          <cell r="K503" t="str">
            <v>JPYFE-25</v>
          </cell>
        </row>
        <row r="504">
          <cell r="F504">
            <v>2001.36</v>
          </cell>
          <cell r="K504" t="str">
            <v>EURFE-25</v>
          </cell>
        </row>
        <row r="505">
          <cell r="F505">
            <v>4266.04</v>
          </cell>
          <cell r="K505" t="str">
            <v>EURFE-12</v>
          </cell>
        </row>
        <row r="506">
          <cell r="F506">
            <v>157534.46</v>
          </cell>
          <cell r="K506" t="str">
            <v>USDFE-12</v>
          </cell>
        </row>
        <row r="507">
          <cell r="F507">
            <v>132343.98000000001</v>
          </cell>
          <cell r="K507" t="str">
            <v>USDFE-25</v>
          </cell>
        </row>
        <row r="508">
          <cell r="F508">
            <v>55941.88</v>
          </cell>
          <cell r="K508" t="str">
            <v>USDFE-25</v>
          </cell>
        </row>
        <row r="509">
          <cell r="F509">
            <v>453097.38</v>
          </cell>
          <cell r="K509" t="str">
            <v>USDFE-25</v>
          </cell>
        </row>
        <row r="510">
          <cell r="F510">
            <v>66801.58</v>
          </cell>
          <cell r="K510" t="str">
            <v>USDFE-25</v>
          </cell>
        </row>
        <row r="511">
          <cell r="F511">
            <v>328516.06</v>
          </cell>
          <cell r="K511" t="str">
            <v>USDFE-25</v>
          </cell>
        </row>
        <row r="512">
          <cell r="F512">
            <v>4564.29</v>
          </cell>
          <cell r="K512" t="str">
            <v>USDFE-25</v>
          </cell>
        </row>
        <row r="513">
          <cell r="F513">
            <v>54850.1</v>
          </cell>
          <cell r="K513" t="str">
            <v>USDFE-25</v>
          </cell>
        </row>
        <row r="514">
          <cell r="F514">
            <v>172359.11</v>
          </cell>
          <cell r="K514" t="str">
            <v>USDFE-25</v>
          </cell>
        </row>
        <row r="515">
          <cell r="F515">
            <v>12211.41</v>
          </cell>
          <cell r="K515" t="str">
            <v>USDFE-25</v>
          </cell>
        </row>
        <row r="516">
          <cell r="F516">
            <v>46672.83</v>
          </cell>
          <cell r="K516" t="str">
            <v>USDFE-25</v>
          </cell>
        </row>
        <row r="517">
          <cell r="F517">
            <v>448921.41</v>
          </cell>
          <cell r="K517" t="str">
            <v>USDFE-25</v>
          </cell>
        </row>
        <row r="518">
          <cell r="F518">
            <v>7516.7</v>
          </cell>
          <cell r="K518" t="str">
            <v>USDFE-25</v>
          </cell>
        </row>
        <row r="519">
          <cell r="F519">
            <v>104959.21</v>
          </cell>
          <cell r="K519" t="str">
            <v>USDFE-25</v>
          </cell>
        </row>
        <row r="520">
          <cell r="F520">
            <v>73326.66</v>
          </cell>
          <cell r="K520" t="str">
            <v>USDFE-25</v>
          </cell>
        </row>
        <row r="521">
          <cell r="F521">
            <v>15853.85</v>
          </cell>
          <cell r="K521" t="str">
            <v>USDFE-25</v>
          </cell>
        </row>
        <row r="522">
          <cell r="F522">
            <v>6936.14</v>
          </cell>
          <cell r="K522" t="str">
            <v>USDFE-25</v>
          </cell>
        </row>
        <row r="523">
          <cell r="F523">
            <v>82254.460000000006</v>
          </cell>
          <cell r="K523" t="str">
            <v>USDFE-25</v>
          </cell>
        </row>
        <row r="524">
          <cell r="F524">
            <v>27625.24</v>
          </cell>
          <cell r="K524" t="str">
            <v>USDFE-25</v>
          </cell>
        </row>
        <row r="525">
          <cell r="F525">
            <v>563653.02</v>
          </cell>
          <cell r="K525" t="str">
            <v>USDFE-25</v>
          </cell>
        </row>
        <row r="526">
          <cell r="F526">
            <v>1507.94</v>
          </cell>
          <cell r="K526" t="str">
            <v>USDFE-25</v>
          </cell>
        </row>
        <row r="527">
          <cell r="F527">
            <v>1423101.04</v>
          </cell>
          <cell r="K527" t="str">
            <v>USDFE-25</v>
          </cell>
        </row>
        <row r="528">
          <cell r="F528">
            <v>9796.34</v>
          </cell>
          <cell r="K528" t="str">
            <v>USDFE-25</v>
          </cell>
        </row>
        <row r="529">
          <cell r="F529">
            <v>2.1800000000000002</v>
          </cell>
          <cell r="K529" t="str">
            <v>USDFE-25</v>
          </cell>
        </row>
        <row r="530">
          <cell r="F530">
            <v>19467.16</v>
          </cell>
          <cell r="K530" t="str">
            <v>USDFE-25</v>
          </cell>
        </row>
        <row r="531">
          <cell r="F531">
            <v>771243.39</v>
          </cell>
          <cell r="K531" t="str">
            <v>USDFE-25</v>
          </cell>
        </row>
        <row r="532">
          <cell r="F532">
            <v>348955.17</v>
          </cell>
          <cell r="K532" t="str">
            <v>USDFE-25</v>
          </cell>
        </row>
        <row r="533">
          <cell r="F533">
            <v>136415.03</v>
          </cell>
          <cell r="K533" t="str">
            <v>USDFE-25</v>
          </cell>
        </row>
        <row r="534">
          <cell r="F534">
            <v>48477.97</v>
          </cell>
          <cell r="K534" t="str">
            <v>USDFE-25</v>
          </cell>
        </row>
        <row r="535">
          <cell r="F535">
            <v>254615.99</v>
          </cell>
          <cell r="K535" t="str">
            <v>USDFE-25</v>
          </cell>
        </row>
        <row r="536">
          <cell r="F536">
            <v>66724.98</v>
          </cell>
          <cell r="K536" t="str">
            <v>USDFE-25</v>
          </cell>
        </row>
        <row r="537">
          <cell r="F537">
            <v>300.01</v>
          </cell>
          <cell r="K537" t="str">
            <v>USDFE-25</v>
          </cell>
        </row>
        <row r="538">
          <cell r="F538">
            <v>62492.25</v>
          </cell>
          <cell r="K538" t="str">
            <v>USDFE-25</v>
          </cell>
        </row>
        <row r="539">
          <cell r="F539">
            <v>7750.75</v>
          </cell>
          <cell r="K539" t="str">
            <v>USDFE-25</v>
          </cell>
        </row>
        <row r="540">
          <cell r="F540">
            <v>323323.90000000002</v>
          </cell>
          <cell r="K540" t="str">
            <v>USDFE-25</v>
          </cell>
        </row>
        <row r="541">
          <cell r="F541">
            <v>265178.71000000002</v>
          </cell>
          <cell r="K541" t="str">
            <v>USDFE-25</v>
          </cell>
        </row>
        <row r="542">
          <cell r="F542">
            <v>1841.3</v>
          </cell>
          <cell r="K542" t="str">
            <v>USDFE-25</v>
          </cell>
        </row>
        <row r="543">
          <cell r="F543">
            <v>4555.82</v>
          </cell>
          <cell r="K543" t="str">
            <v>USDFE-25</v>
          </cell>
        </row>
        <row r="544">
          <cell r="F544">
            <v>5587.9</v>
          </cell>
          <cell r="K544" t="str">
            <v>USDFE-25</v>
          </cell>
        </row>
        <row r="545">
          <cell r="F545">
            <v>29969.16</v>
          </cell>
          <cell r="K545" t="str">
            <v>USDFE-25</v>
          </cell>
        </row>
        <row r="546">
          <cell r="F546">
            <v>184568.19</v>
          </cell>
          <cell r="K546" t="str">
            <v>USDFE-25</v>
          </cell>
        </row>
        <row r="547">
          <cell r="F547">
            <v>187986.91</v>
          </cell>
          <cell r="K547" t="str">
            <v>USDFE-25</v>
          </cell>
        </row>
        <row r="548">
          <cell r="F548">
            <v>34159.03</v>
          </cell>
          <cell r="K548" t="str">
            <v>USDFE-25</v>
          </cell>
        </row>
        <row r="549">
          <cell r="F549">
            <v>176193.7</v>
          </cell>
          <cell r="K549" t="str">
            <v>USDFE-25</v>
          </cell>
        </row>
        <row r="550">
          <cell r="F550">
            <v>117366.14</v>
          </cell>
          <cell r="K550" t="str">
            <v>USDFE-25</v>
          </cell>
        </row>
        <row r="551">
          <cell r="F551">
            <v>108045.84</v>
          </cell>
          <cell r="K551" t="str">
            <v>USDFE-25</v>
          </cell>
        </row>
        <row r="552">
          <cell r="F552">
            <v>4994.34</v>
          </cell>
          <cell r="K552" t="str">
            <v>USDFE-25</v>
          </cell>
        </row>
        <row r="553">
          <cell r="F553">
            <v>1374981.16</v>
          </cell>
          <cell r="K553" t="str">
            <v>USDFE-25</v>
          </cell>
        </row>
        <row r="554">
          <cell r="F554">
            <v>161405.51</v>
          </cell>
          <cell r="K554" t="str">
            <v>USDFE-25</v>
          </cell>
        </row>
        <row r="555">
          <cell r="F555">
            <v>107985.14</v>
          </cell>
          <cell r="K555" t="str">
            <v>USDFE-25</v>
          </cell>
        </row>
        <row r="556">
          <cell r="F556">
            <v>582186.41</v>
          </cell>
          <cell r="K556" t="str">
            <v>USDFE-25</v>
          </cell>
        </row>
        <row r="557">
          <cell r="F557">
            <v>49145.73</v>
          </cell>
          <cell r="K557" t="str">
            <v>USDFE-25</v>
          </cell>
        </row>
        <row r="558">
          <cell r="F558">
            <v>95625.75</v>
          </cell>
          <cell r="K558" t="str">
            <v>USDFE-25</v>
          </cell>
        </row>
        <row r="559">
          <cell r="F559">
            <v>359145.51</v>
          </cell>
          <cell r="K559" t="str">
            <v>USDFE-25</v>
          </cell>
        </row>
        <row r="560">
          <cell r="F560">
            <v>26069.57</v>
          </cell>
          <cell r="K560" t="str">
            <v>USDFE-25</v>
          </cell>
        </row>
        <row r="561">
          <cell r="F561">
            <v>123774.23</v>
          </cell>
          <cell r="K561" t="str">
            <v>USDFE-25</v>
          </cell>
        </row>
        <row r="562">
          <cell r="F562">
            <v>5002.2</v>
          </cell>
          <cell r="K562" t="str">
            <v>USDFE-25</v>
          </cell>
        </row>
        <row r="563">
          <cell r="F563">
            <v>50381.78</v>
          </cell>
          <cell r="K563" t="str">
            <v>USDFE-25</v>
          </cell>
        </row>
        <row r="564">
          <cell r="F564">
            <v>308.14999999999998</v>
          </cell>
          <cell r="K564" t="str">
            <v>USDFE-25</v>
          </cell>
        </row>
        <row r="565">
          <cell r="F565">
            <v>2101596.04</v>
          </cell>
          <cell r="K565" t="str">
            <v>USDFE-25</v>
          </cell>
        </row>
        <row r="566">
          <cell r="F566">
            <v>17666.14</v>
          </cell>
          <cell r="K566" t="str">
            <v>USDFE-25</v>
          </cell>
        </row>
        <row r="567">
          <cell r="F567">
            <v>36537.910000000003</v>
          </cell>
          <cell r="K567" t="str">
            <v>USDFE-25</v>
          </cell>
        </row>
        <row r="568">
          <cell r="F568">
            <v>451419.5</v>
          </cell>
          <cell r="K568" t="str">
            <v>USDFE-25</v>
          </cell>
        </row>
        <row r="569">
          <cell r="F569">
            <v>1956496.32</v>
          </cell>
          <cell r="K569" t="str">
            <v>USDFE-25</v>
          </cell>
        </row>
        <row r="570">
          <cell r="F570">
            <v>119956.93</v>
          </cell>
          <cell r="K570" t="str">
            <v>USDFE-25</v>
          </cell>
        </row>
        <row r="571">
          <cell r="F571">
            <v>350525.88</v>
          </cell>
          <cell r="K571" t="str">
            <v>USDFE-25</v>
          </cell>
        </row>
        <row r="572">
          <cell r="F572">
            <v>1025904.67</v>
          </cell>
          <cell r="K572" t="str">
            <v>USDFE-25</v>
          </cell>
        </row>
        <row r="573">
          <cell r="F573">
            <v>120198.15</v>
          </cell>
          <cell r="K573" t="str">
            <v>USDFE-25</v>
          </cell>
        </row>
        <row r="574">
          <cell r="F574">
            <v>226937.14</v>
          </cell>
          <cell r="K574" t="str">
            <v>USDFE-25</v>
          </cell>
        </row>
        <row r="575">
          <cell r="F575">
            <v>59243.94</v>
          </cell>
          <cell r="K575" t="str">
            <v>USDFE-25</v>
          </cell>
        </row>
        <row r="576">
          <cell r="F576">
            <v>122460.79</v>
          </cell>
          <cell r="K576" t="str">
            <v>USDFE-25</v>
          </cell>
        </row>
        <row r="577">
          <cell r="F577">
            <v>41325.69</v>
          </cell>
          <cell r="K577" t="str">
            <v>USDFE-25</v>
          </cell>
        </row>
        <row r="578">
          <cell r="F578">
            <v>13503.31</v>
          </cell>
          <cell r="K578" t="str">
            <v>USDFE-25</v>
          </cell>
        </row>
        <row r="579">
          <cell r="F579">
            <v>174972.55</v>
          </cell>
          <cell r="K579" t="str">
            <v>USDFE-25</v>
          </cell>
        </row>
        <row r="580">
          <cell r="F580">
            <v>3383415.99</v>
          </cell>
          <cell r="K580" t="str">
            <v>USDFE-25</v>
          </cell>
        </row>
        <row r="581">
          <cell r="F581">
            <v>274911.21000000002</v>
          </cell>
          <cell r="K581" t="str">
            <v>USDFE-25</v>
          </cell>
        </row>
        <row r="582">
          <cell r="F582">
            <v>71073.53</v>
          </cell>
          <cell r="K582" t="str">
            <v>USDFE-25</v>
          </cell>
        </row>
        <row r="583">
          <cell r="F583">
            <v>20064.580000000002</v>
          </cell>
          <cell r="K583" t="str">
            <v>USDFE-25</v>
          </cell>
        </row>
        <row r="584">
          <cell r="F584">
            <v>320118.45</v>
          </cell>
          <cell r="K584" t="str">
            <v>USDFE-25</v>
          </cell>
        </row>
        <row r="585">
          <cell r="F585">
            <v>1144795.1299999999</v>
          </cell>
          <cell r="K585" t="str">
            <v>USDFE-25</v>
          </cell>
        </row>
        <row r="586">
          <cell r="F586">
            <v>212241.29</v>
          </cell>
          <cell r="K586" t="str">
            <v>USDFE-25</v>
          </cell>
        </row>
        <row r="587">
          <cell r="F587">
            <v>321624.69</v>
          </cell>
          <cell r="K587" t="str">
            <v>USDFE-25</v>
          </cell>
        </row>
        <row r="588">
          <cell r="F588">
            <v>5989.79</v>
          </cell>
          <cell r="K588" t="str">
            <v>USDFE-25</v>
          </cell>
        </row>
        <row r="589">
          <cell r="F589">
            <v>8567</v>
          </cell>
          <cell r="K589" t="str">
            <v>USDFE-25</v>
          </cell>
        </row>
        <row r="590">
          <cell r="F590">
            <v>184763</v>
          </cell>
          <cell r="K590" t="str">
            <v>USDFE-25</v>
          </cell>
        </row>
        <row r="591">
          <cell r="F591">
            <v>142241.92000000001</v>
          </cell>
          <cell r="K591" t="str">
            <v>USDFE-25</v>
          </cell>
        </row>
        <row r="592">
          <cell r="F592">
            <v>54562.92</v>
          </cell>
          <cell r="K592" t="str">
            <v>USDFE-25</v>
          </cell>
        </row>
        <row r="593">
          <cell r="F593">
            <v>612416.94999999995</v>
          </cell>
          <cell r="K593" t="str">
            <v>USDFE-25</v>
          </cell>
        </row>
        <row r="594">
          <cell r="F594">
            <v>32956.959999999999</v>
          </cell>
          <cell r="K594" t="str">
            <v>USDFE-25</v>
          </cell>
        </row>
        <row r="595">
          <cell r="F595">
            <v>44309.75</v>
          </cell>
          <cell r="K595" t="str">
            <v>USDFE-25</v>
          </cell>
        </row>
        <row r="596">
          <cell r="F596">
            <v>110847.03999999999</v>
          </cell>
          <cell r="K596" t="str">
            <v>USDFE-25</v>
          </cell>
        </row>
        <row r="597">
          <cell r="F597">
            <v>2190.39</v>
          </cell>
          <cell r="K597" t="str">
            <v>USDFE-25</v>
          </cell>
        </row>
        <row r="598">
          <cell r="F598">
            <v>338581.61</v>
          </cell>
          <cell r="K598" t="str">
            <v>USDFE-25</v>
          </cell>
        </row>
        <row r="599">
          <cell r="F599">
            <v>543256.92000000004</v>
          </cell>
          <cell r="K599" t="str">
            <v>USDFE-25</v>
          </cell>
        </row>
        <row r="600">
          <cell r="F600">
            <v>69606.75</v>
          </cell>
          <cell r="K600" t="str">
            <v>USDFE-25</v>
          </cell>
        </row>
        <row r="601">
          <cell r="F601">
            <v>190115.03</v>
          </cell>
          <cell r="K601" t="str">
            <v>USDFE-25</v>
          </cell>
        </row>
        <row r="602">
          <cell r="F602">
            <v>105970.06</v>
          </cell>
          <cell r="K602" t="str">
            <v>USDFE-25</v>
          </cell>
        </row>
        <row r="603">
          <cell r="F603">
            <v>178797.84</v>
          </cell>
          <cell r="K603" t="str">
            <v>USDFE-25</v>
          </cell>
        </row>
        <row r="604">
          <cell r="F604">
            <v>229485.61</v>
          </cell>
          <cell r="K604" t="str">
            <v>USDFE-25</v>
          </cell>
        </row>
        <row r="605">
          <cell r="F605">
            <v>39306.199999999997</v>
          </cell>
          <cell r="K605" t="str">
            <v>USDFE-25</v>
          </cell>
        </row>
        <row r="606">
          <cell r="F606">
            <v>1769256.95</v>
          </cell>
          <cell r="K606" t="str">
            <v>USDFE-25</v>
          </cell>
        </row>
        <row r="607">
          <cell r="F607">
            <v>71082.990000000005</v>
          </cell>
          <cell r="K607" t="str">
            <v>USDFE-25</v>
          </cell>
        </row>
        <row r="608">
          <cell r="F608">
            <v>133289.07999999999</v>
          </cell>
          <cell r="K608" t="str">
            <v>USDFE-25</v>
          </cell>
        </row>
        <row r="609">
          <cell r="F609">
            <v>251.21</v>
          </cell>
          <cell r="K609" t="str">
            <v>USDFE-25</v>
          </cell>
        </row>
        <row r="610">
          <cell r="F610">
            <v>53.72</v>
          </cell>
          <cell r="K610" t="str">
            <v>USDFE-25</v>
          </cell>
        </row>
        <row r="611">
          <cell r="F611">
            <v>81663.56</v>
          </cell>
          <cell r="K611" t="str">
            <v>USDFE-25</v>
          </cell>
        </row>
        <row r="612">
          <cell r="F612">
            <v>8003.05</v>
          </cell>
          <cell r="K612" t="str">
            <v>USDFE-25</v>
          </cell>
        </row>
        <row r="613">
          <cell r="F613">
            <v>1148023.44</v>
          </cell>
          <cell r="K613" t="str">
            <v>USDFE-25</v>
          </cell>
        </row>
        <row r="614">
          <cell r="F614">
            <v>367417.89</v>
          </cell>
          <cell r="K614" t="str">
            <v>USDFE-25</v>
          </cell>
        </row>
        <row r="615">
          <cell r="F615">
            <v>114419.32</v>
          </cell>
          <cell r="K615" t="str">
            <v>USDFE-25</v>
          </cell>
        </row>
        <row r="616">
          <cell r="F616">
            <v>107705.3</v>
          </cell>
          <cell r="K616" t="str">
            <v>USDFE-25</v>
          </cell>
        </row>
        <row r="617">
          <cell r="F617">
            <v>78799.070000000007</v>
          </cell>
          <cell r="K617" t="str">
            <v>USDFE-25</v>
          </cell>
        </row>
        <row r="618">
          <cell r="F618">
            <v>495163.19</v>
          </cell>
          <cell r="K618" t="str">
            <v>USDFE-25</v>
          </cell>
        </row>
        <row r="619">
          <cell r="F619">
            <v>64.760000000000005</v>
          </cell>
          <cell r="K619" t="str">
            <v>USDFE-25</v>
          </cell>
        </row>
        <row r="620">
          <cell r="F620">
            <v>75</v>
          </cell>
          <cell r="K620" t="str">
            <v>USDFE-25</v>
          </cell>
        </row>
        <row r="621">
          <cell r="F621">
            <v>205344.36</v>
          </cell>
          <cell r="K621" t="str">
            <v>USDFE-25</v>
          </cell>
        </row>
        <row r="622">
          <cell r="F622">
            <v>380371.73</v>
          </cell>
          <cell r="K622" t="str">
            <v>USDFE-25</v>
          </cell>
        </row>
        <row r="623">
          <cell r="F623">
            <v>66283.5</v>
          </cell>
          <cell r="K623" t="str">
            <v>USDFE-25</v>
          </cell>
        </row>
        <row r="624">
          <cell r="F624">
            <v>527.91</v>
          </cell>
          <cell r="K624" t="str">
            <v>USDFE-25</v>
          </cell>
        </row>
        <row r="625">
          <cell r="F625">
            <v>828301.52</v>
          </cell>
          <cell r="K625" t="str">
            <v>USDFE-25</v>
          </cell>
        </row>
        <row r="626">
          <cell r="F626">
            <v>345264.85</v>
          </cell>
          <cell r="K626" t="str">
            <v>USDFE-25</v>
          </cell>
        </row>
        <row r="627">
          <cell r="F627">
            <v>13514.2</v>
          </cell>
          <cell r="K627" t="str">
            <v>USDFE-25</v>
          </cell>
        </row>
        <row r="628">
          <cell r="F628">
            <v>976.24</v>
          </cell>
          <cell r="K628" t="str">
            <v>USDFE-25</v>
          </cell>
        </row>
        <row r="629">
          <cell r="F629">
            <v>41953.440000000002</v>
          </cell>
          <cell r="K629" t="str">
            <v>USDFE-25</v>
          </cell>
        </row>
        <row r="630">
          <cell r="F630">
            <v>222655.26</v>
          </cell>
          <cell r="K630" t="str">
            <v>USDFE-25</v>
          </cell>
        </row>
        <row r="631">
          <cell r="F631">
            <v>500529.53</v>
          </cell>
          <cell r="K631" t="str">
            <v>USDFE-25</v>
          </cell>
        </row>
        <row r="632">
          <cell r="F632">
            <v>79619.09</v>
          </cell>
          <cell r="K632" t="str">
            <v>USDFE-25</v>
          </cell>
        </row>
        <row r="633">
          <cell r="F633">
            <v>1716266.19</v>
          </cell>
          <cell r="K633" t="str">
            <v>USDFE-25</v>
          </cell>
        </row>
        <row r="634">
          <cell r="F634">
            <v>407205.85</v>
          </cell>
          <cell r="K634" t="str">
            <v>USDFE-25</v>
          </cell>
        </row>
        <row r="635">
          <cell r="F635">
            <v>196175.93</v>
          </cell>
          <cell r="K635" t="str">
            <v>USDFE-25</v>
          </cell>
        </row>
        <row r="636">
          <cell r="F636">
            <v>24822.13</v>
          </cell>
          <cell r="K636" t="str">
            <v>USDFE-25</v>
          </cell>
        </row>
        <row r="637">
          <cell r="F637">
            <v>154928.28</v>
          </cell>
          <cell r="K637" t="str">
            <v>USDFE-25</v>
          </cell>
        </row>
        <row r="638">
          <cell r="F638">
            <v>7635.78</v>
          </cell>
          <cell r="K638" t="str">
            <v>USDFE-25</v>
          </cell>
        </row>
        <row r="639">
          <cell r="F639">
            <v>53990.17</v>
          </cell>
          <cell r="K639" t="str">
            <v>USDFE-25</v>
          </cell>
        </row>
        <row r="640">
          <cell r="F640">
            <v>123765.8</v>
          </cell>
          <cell r="K640" t="str">
            <v>USDFE-25</v>
          </cell>
        </row>
        <row r="641">
          <cell r="F641">
            <v>62933.02</v>
          </cell>
          <cell r="K641" t="str">
            <v>USDFE-25</v>
          </cell>
        </row>
        <row r="642">
          <cell r="F642">
            <v>78694.22</v>
          </cell>
          <cell r="K642" t="str">
            <v>USDFE-25</v>
          </cell>
        </row>
        <row r="643">
          <cell r="F643">
            <v>373470.49</v>
          </cell>
          <cell r="K643" t="str">
            <v>USDFE-25</v>
          </cell>
        </row>
        <row r="644">
          <cell r="F644">
            <v>50.2</v>
          </cell>
          <cell r="K644" t="str">
            <v>USDFE-25</v>
          </cell>
        </row>
        <row r="645">
          <cell r="F645">
            <v>76564.679999999993</v>
          </cell>
          <cell r="K645" t="str">
            <v>USDFE-25</v>
          </cell>
        </row>
        <row r="646">
          <cell r="F646">
            <v>2269971.36</v>
          </cell>
          <cell r="K646" t="str">
            <v>USDFE-25</v>
          </cell>
        </row>
        <row r="647">
          <cell r="F647">
            <v>765359.78</v>
          </cell>
          <cell r="K647" t="str">
            <v>USDFE-25</v>
          </cell>
        </row>
        <row r="648">
          <cell r="F648">
            <v>553949.66</v>
          </cell>
          <cell r="K648" t="str">
            <v>USDFE-25</v>
          </cell>
        </row>
        <row r="649">
          <cell r="F649">
            <v>1609.39</v>
          </cell>
          <cell r="K649" t="str">
            <v>USDFE-25</v>
          </cell>
        </row>
        <row r="650">
          <cell r="F650">
            <v>663289.67000000004</v>
          </cell>
          <cell r="K650" t="str">
            <v>USDFE-25</v>
          </cell>
        </row>
        <row r="651">
          <cell r="F651">
            <v>1218646.32</v>
          </cell>
          <cell r="K651" t="str">
            <v>USDFE-25</v>
          </cell>
        </row>
        <row r="652">
          <cell r="F652">
            <v>42526.52</v>
          </cell>
          <cell r="K652" t="str">
            <v>USDFE-25</v>
          </cell>
        </row>
        <row r="653">
          <cell r="F653">
            <v>532.62</v>
          </cell>
          <cell r="K653" t="str">
            <v>USDFE-25</v>
          </cell>
        </row>
        <row r="654">
          <cell r="F654">
            <v>8674.9500000000007</v>
          </cell>
          <cell r="K654" t="str">
            <v>USDFE-25</v>
          </cell>
        </row>
        <row r="655">
          <cell r="F655">
            <v>154599.84</v>
          </cell>
          <cell r="K655" t="str">
            <v>USDFE-25</v>
          </cell>
        </row>
        <row r="656">
          <cell r="F656">
            <v>105214.48</v>
          </cell>
          <cell r="K656" t="str">
            <v>USDFE-25</v>
          </cell>
        </row>
        <row r="657">
          <cell r="F657">
            <v>4672.1000000000004</v>
          </cell>
          <cell r="K657" t="str">
            <v>USDFE-25</v>
          </cell>
        </row>
        <row r="658">
          <cell r="F658">
            <v>196508.14</v>
          </cell>
          <cell r="K658" t="str">
            <v>USDFE-25</v>
          </cell>
        </row>
        <row r="659">
          <cell r="F659">
            <v>4906.79</v>
          </cell>
          <cell r="K659" t="str">
            <v>USDFE-25</v>
          </cell>
        </row>
        <row r="660">
          <cell r="F660">
            <v>257366.69</v>
          </cell>
          <cell r="K660" t="str">
            <v>USDFE-25</v>
          </cell>
        </row>
        <row r="661">
          <cell r="F661">
            <v>485792.69</v>
          </cell>
          <cell r="K661" t="str">
            <v>USDFE-25</v>
          </cell>
        </row>
        <row r="662">
          <cell r="F662">
            <v>170051.04</v>
          </cell>
          <cell r="K662" t="str">
            <v>USDFE-25</v>
          </cell>
        </row>
        <row r="663">
          <cell r="F663">
            <v>9000.11</v>
          </cell>
          <cell r="K663" t="str">
            <v>USDFE-25</v>
          </cell>
        </row>
        <row r="664">
          <cell r="F664">
            <v>43947.33</v>
          </cell>
          <cell r="K664" t="str">
            <v>USDFE-25</v>
          </cell>
        </row>
        <row r="665">
          <cell r="F665">
            <v>19944.22</v>
          </cell>
          <cell r="K665" t="str">
            <v>USDFE-25</v>
          </cell>
        </row>
        <row r="666">
          <cell r="F666">
            <v>39649.86</v>
          </cell>
          <cell r="K666" t="str">
            <v>USDFE-25</v>
          </cell>
        </row>
        <row r="667">
          <cell r="F667">
            <v>38677.360000000001</v>
          </cell>
          <cell r="K667" t="str">
            <v>USDFE-25</v>
          </cell>
        </row>
        <row r="668">
          <cell r="F668">
            <v>2500.09</v>
          </cell>
          <cell r="K668" t="str">
            <v>USDFE-25</v>
          </cell>
        </row>
        <row r="669">
          <cell r="F669">
            <v>600062.97</v>
          </cell>
          <cell r="K669" t="str">
            <v>USDFE-25</v>
          </cell>
        </row>
        <row r="670">
          <cell r="F670">
            <v>48638.01</v>
          </cell>
          <cell r="K670" t="str">
            <v>USDFE-25</v>
          </cell>
        </row>
        <row r="671">
          <cell r="F671">
            <v>1000.35</v>
          </cell>
          <cell r="K671" t="str">
            <v>USDFE-25</v>
          </cell>
        </row>
        <row r="672">
          <cell r="F672">
            <v>154117.19</v>
          </cell>
          <cell r="K672" t="str">
            <v>USDFE-25</v>
          </cell>
        </row>
        <row r="673">
          <cell r="F673">
            <v>85633.48</v>
          </cell>
          <cell r="K673" t="str">
            <v>USDFE-25</v>
          </cell>
        </row>
        <row r="674">
          <cell r="F674">
            <v>19531.41</v>
          </cell>
          <cell r="K674" t="str">
            <v>USDFE-25</v>
          </cell>
        </row>
        <row r="675">
          <cell r="F675">
            <v>446884.1</v>
          </cell>
          <cell r="K675" t="str">
            <v>USDFE-25</v>
          </cell>
        </row>
        <row r="676">
          <cell r="F676">
            <v>14632.43</v>
          </cell>
          <cell r="K676" t="str">
            <v>USDFE-25</v>
          </cell>
        </row>
        <row r="677">
          <cell r="F677">
            <v>129553.35</v>
          </cell>
          <cell r="K677" t="str">
            <v>USDFE-25</v>
          </cell>
        </row>
        <row r="678">
          <cell r="F678">
            <v>429197.95</v>
          </cell>
          <cell r="K678" t="str">
            <v>USDFE-25</v>
          </cell>
        </row>
        <row r="679">
          <cell r="F679">
            <v>31662.78</v>
          </cell>
          <cell r="K679" t="str">
            <v>USDFE-25</v>
          </cell>
        </row>
        <row r="680">
          <cell r="F680">
            <v>25412.25</v>
          </cell>
          <cell r="K680" t="str">
            <v>USDFE-25</v>
          </cell>
        </row>
        <row r="681">
          <cell r="F681">
            <v>3999.43</v>
          </cell>
          <cell r="K681" t="str">
            <v>USDFE-25</v>
          </cell>
        </row>
        <row r="682">
          <cell r="F682">
            <v>162484.04</v>
          </cell>
          <cell r="K682" t="str">
            <v>USDFE-25</v>
          </cell>
        </row>
        <row r="683">
          <cell r="F683">
            <v>40667.120000000003</v>
          </cell>
          <cell r="K683" t="str">
            <v>USDFE-25</v>
          </cell>
        </row>
        <row r="684">
          <cell r="F684">
            <v>1458703.17</v>
          </cell>
          <cell r="K684" t="str">
            <v>USDFE-25</v>
          </cell>
        </row>
        <row r="685">
          <cell r="F685">
            <v>36776.559999999998</v>
          </cell>
          <cell r="K685" t="str">
            <v>USDFE-25</v>
          </cell>
        </row>
        <row r="686">
          <cell r="F686">
            <v>15133.63</v>
          </cell>
          <cell r="K686" t="str">
            <v>USDFE-25</v>
          </cell>
        </row>
        <row r="687">
          <cell r="F687">
            <v>232439.35</v>
          </cell>
          <cell r="K687" t="str">
            <v>USDFE-25</v>
          </cell>
        </row>
        <row r="688">
          <cell r="F688">
            <v>460065.68</v>
          </cell>
          <cell r="K688" t="str">
            <v>USDFE-25</v>
          </cell>
        </row>
        <row r="689">
          <cell r="F689">
            <v>50786.62</v>
          </cell>
          <cell r="K689" t="str">
            <v>USDFE-25</v>
          </cell>
        </row>
        <row r="690">
          <cell r="F690">
            <v>264601.78000000003</v>
          </cell>
          <cell r="K690" t="str">
            <v>USDFE-25</v>
          </cell>
        </row>
        <row r="691">
          <cell r="F691">
            <v>254840.01</v>
          </cell>
          <cell r="K691" t="str">
            <v>USDFE-25</v>
          </cell>
        </row>
        <row r="692">
          <cell r="F692">
            <v>0.02</v>
          </cell>
          <cell r="K692" t="str">
            <v>USDFE-25</v>
          </cell>
        </row>
        <row r="693">
          <cell r="F693">
            <v>508.08</v>
          </cell>
          <cell r="K693" t="str">
            <v>USDFE-25</v>
          </cell>
        </row>
        <row r="694">
          <cell r="F694">
            <v>795102.34</v>
          </cell>
          <cell r="K694" t="str">
            <v>USDFE-25</v>
          </cell>
        </row>
        <row r="695">
          <cell r="F695">
            <v>73439.42</v>
          </cell>
          <cell r="K695" t="str">
            <v>USDFE-25</v>
          </cell>
        </row>
        <row r="696">
          <cell r="F696">
            <v>41350.879999999997</v>
          </cell>
          <cell r="K696" t="str">
            <v>USDFE-25</v>
          </cell>
        </row>
        <row r="697">
          <cell r="F697">
            <v>95.49</v>
          </cell>
          <cell r="K697" t="str">
            <v>USDFE-25</v>
          </cell>
        </row>
        <row r="698">
          <cell r="F698">
            <v>5000.22</v>
          </cell>
          <cell r="K698" t="str">
            <v>USDFE-25</v>
          </cell>
        </row>
        <row r="699">
          <cell r="F699">
            <v>48845.88</v>
          </cell>
          <cell r="K699" t="str">
            <v>USDFE-25</v>
          </cell>
        </row>
        <row r="700">
          <cell r="F700">
            <v>32641.05</v>
          </cell>
          <cell r="K700" t="str">
            <v>USDFE-25</v>
          </cell>
        </row>
        <row r="701">
          <cell r="F701">
            <v>1613965.29</v>
          </cell>
          <cell r="K701" t="str">
            <v>USDFE-25</v>
          </cell>
        </row>
        <row r="702">
          <cell r="F702">
            <v>18467.11</v>
          </cell>
          <cell r="K702" t="str">
            <v>USDFE-25</v>
          </cell>
        </row>
        <row r="703">
          <cell r="F703">
            <v>10000.23</v>
          </cell>
          <cell r="K703" t="str">
            <v>USDFE-25</v>
          </cell>
        </row>
        <row r="704">
          <cell r="F704">
            <v>660884.14</v>
          </cell>
          <cell r="K704" t="str">
            <v>USDFE-25</v>
          </cell>
        </row>
        <row r="705">
          <cell r="F705">
            <v>31516.19</v>
          </cell>
          <cell r="K705" t="str">
            <v>USDFE-25</v>
          </cell>
        </row>
        <row r="706">
          <cell r="F706">
            <v>308814.57</v>
          </cell>
          <cell r="K706" t="str">
            <v>USDFE-25</v>
          </cell>
        </row>
        <row r="707">
          <cell r="F707">
            <v>14012.75</v>
          </cell>
          <cell r="K707" t="str">
            <v>USDFE-25</v>
          </cell>
        </row>
        <row r="708">
          <cell r="F708">
            <v>47508.22</v>
          </cell>
          <cell r="K708" t="str">
            <v>USDFE-25</v>
          </cell>
        </row>
        <row r="709">
          <cell r="F709">
            <v>54033</v>
          </cell>
          <cell r="K709" t="str">
            <v>USDFE-25</v>
          </cell>
        </row>
        <row r="710">
          <cell r="F710">
            <v>1470107.45</v>
          </cell>
          <cell r="K710" t="str">
            <v>USDFE-25</v>
          </cell>
        </row>
        <row r="711">
          <cell r="F711">
            <v>136599.41</v>
          </cell>
          <cell r="K711" t="str">
            <v>USDFE-25</v>
          </cell>
        </row>
        <row r="712">
          <cell r="F712">
            <v>601.26</v>
          </cell>
          <cell r="K712" t="str">
            <v>USDFE-25</v>
          </cell>
        </row>
        <row r="713">
          <cell r="F713">
            <v>202319.2</v>
          </cell>
          <cell r="K713" t="str">
            <v>USDFE-25</v>
          </cell>
        </row>
        <row r="714">
          <cell r="F714">
            <v>304486.62</v>
          </cell>
          <cell r="K714" t="str">
            <v>USDFE-25</v>
          </cell>
        </row>
        <row r="715">
          <cell r="F715">
            <v>1060007.05</v>
          </cell>
          <cell r="K715" t="str">
            <v>USDFE-25</v>
          </cell>
        </row>
        <row r="716">
          <cell r="F716">
            <v>100</v>
          </cell>
          <cell r="K716" t="str">
            <v>USDFE-25</v>
          </cell>
        </row>
        <row r="717">
          <cell r="F717">
            <v>1570480.76</v>
          </cell>
          <cell r="K717" t="str">
            <v>USDFE-25</v>
          </cell>
        </row>
        <row r="718">
          <cell r="F718">
            <v>5342501.68</v>
          </cell>
          <cell r="K718" t="str">
            <v>USDFE-25</v>
          </cell>
        </row>
        <row r="719">
          <cell r="F719">
            <v>151978.5</v>
          </cell>
          <cell r="K719" t="str">
            <v>USDFE-25</v>
          </cell>
        </row>
        <row r="720">
          <cell r="F720">
            <v>66706.490000000005</v>
          </cell>
          <cell r="K720" t="str">
            <v>USDFE-25</v>
          </cell>
        </row>
        <row r="721">
          <cell r="F721">
            <v>807883.25</v>
          </cell>
          <cell r="K721" t="str">
            <v>USDFE-25</v>
          </cell>
        </row>
        <row r="722">
          <cell r="F722">
            <v>32725.87</v>
          </cell>
          <cell r="K722" t="str">
            <v>USDFE-25</v>
          </cell>
        </row>
        <row r="723">
          <cell r="F723">
            <v>28678.66</v>
          </cell>
          <cell r="K723" t="str">
            <v>USDFE-25</v>
          </cell>
        </row>
        <row r="724">
          <cell r="F724">
            <v>2216.6799999999998</v>
          </cell>
          <cell r="K724" t="str">
            <v>USDFE-25</v>
          </cell>
        </row>
        <row r="725">
          <cell r="F725">
            <v>406820.95</v>
          </cell>
          <cell r="K725" t="str">
            <v>USDFE-25</v>
          </cell>
        </row>
        <row r="726">
          <cell r="F726">
            <v>588.17999999999995</v>
          </cell>
          <cell r="K726" t="str">
            <v>USDFE-25</v>
          </cell>
        </row>
        <row r="727">
          <cell r="F727">
            <v>85191.84</v>
          </cell>
          <cell r="K727" t="str">
            <v>USDFE-25</v>
          </cell>
        </row>
        <row r="728">
          <cell r="F728">
            <v>22016.23</v>
          </cell>
          <cell r="K728" t="str">
            <v>USDFE-25</v>
          </cell>
        </row>
        <row r="729">
          <cell r="F729">
            <v>17524.07</v>
          </cell>
          <cell r="K729" t="str">
            <v>USDFE-25</v>
          </cell>
        </row>
        <row r="730">
          <cell r="F730">
            <v>12027.8</v>
          </cell>
          <cell r="K730" t="str">
            <v>USDFE-25</v>
          </cell>
        </row>
        <row r="731">
          <cell r="F731">
            <v>10051.44</v>
          </cell>
          <cell r="K731" t="str">
            <v>USDFE-25</v>
          </cell>
        </row>
        <row r="732">
          <cell r="F732">
            <v>437.63</v>
          </cell>
          <cell r="K732" t="str">
            <v>USDFE-25</v>
          </cell>
        </row>
        <row r="733">
          <cell r="F733">
            <v>40927.43</v>
          </cell>
          <cell r="K733" t="str">
            <v>USDFE-25</v>
          </cell>
        </row>
        <row r="734">
          <cell r="F734">
            <v>1099369.47</v>
          </cell>
          <cell r="K734" t="str">
            <v>USDFE-25</v>
          </cell>
        </row>
        <row r="735">
          <cell r="F735">
            <v>287541.58</v>
          </cell>
          <cell r="K735" t="str">
            <v>USDFE-25</v>
          </cell>
        </row>
        <row r="736">
          <cell r="F736">
            <v>147739.41</v>
          </cell>
          <cell r="K736" t="str">
            <v>USDFE-25</v>
          </cell>
        </row>
        <row r="737">
          <cell r="F737">
            <v>533919.21</v>
          </cell>
          <cell r="K737" t="str">
            <v>USDFE-25</v>
          </cell>
        </row>
        <row r="738">
          <cell r="F738">
            <v>75714.36</v>
          </cell>
          <cell r="K738" t="str">
            <v>USDFE-25</v>
          </cell>
        </row>
        <row r="739">
          <cell r="F739">
            <v>37670.230000000003</v>
          </cell>
          <cell r="K739" t="str">
            <v>USDFE-25</v>
          </cell>
        </row>
        <row r="740">
          <cell r="F740">
            <v>349812.99</v>
          </cell>
          <cell r="K740" t="str">
            <v>USDFE-25</v>
          </cell>
        </row>
        <row r="741">
          <cell r="F741">
            <v>10908.13</v>
          </cell>
          <cell r="K741" t="str">
            <v>USDFE-25</v>
          </cell>
        </row>
        <row r="742">
          <cell r="F742">
            <v>795657.65</v>
          </cell>
          <cell r="K742" t="str">
            <v>USDFE-25</v>
          </cell>
        </row>
        <row r="743">
          <cell r="F743">
            <v>915009.29</v>
          </cell>
          <cell r="K743" t="str">
            <v>USDFE-25</v>
          </cell>
        </row>
        <row r="744">
          <cell r="F744">
            <v>11964.54</v>
          </cell>
          <cell r="K744" t="str">
            <v>USDFE-25</v>
          </cell>
        </row>
        <row r="745">
          <cell r="F745">
            <v>5319.71</v>
          </cell>
          <cell r="K745" t="str">
            <v>USDFE-25</v>
          </cell>
        </row>
        <row r="746">
          <cell r="F746">
            <v>291615.35999999999</v>
          </cell>
          <cell r="K746" t="str">
            <v>USDFE-25</v>
          </cell>
        </row>
        <row r="747">
          <cell r="F747">
            <v>214944.99</v>
          </cell>
          <cell r="K747" t="str">
            <v>USDFE-25</v>
          </cell>
        </row>
        <row r="748">
          <cell r="F748">
            <v>154987.72</v>
          </cell>
          <cell r="K748" t="str">
            <v>USDFE-25</v>
          </cell>
        </row>
        <row r="749">
          <cell r="F749">
            <v>18486.650000000001</v>
          </cell>
          <cell r="K749" t="str">
            <v>USDFE-25</v>
          </cell>
        </row>
        <row r="750">
          <cell r="F750">
            <v>119481.41</v>
          </cell>
          <cell r="K750" t="str">
            <v>USDFE-25</v>
          </cell>
        </row>
        <row r="751">
          <cell r="F751">
            <v>25281.09</v>
          </cell>
          <cell r="K751" t="str">
            <v>USDFE-25</v>
          </cell>
        </row>
        <row r="752">
          <cell r="F752">
            <v>1514.84</v>
          </cell>
          <cell r="K752" t="str">
            <v>USDFE-25</v>
          </cell>
        </row>
        <row r="753">
          <cell r="F753">
            <v>8027.04</v>
          </cell>
          <cell r="K753" t="str">
            <v>USDFE-25</v>
          </cell>
        </row>
        <row r="754">
          <cell r="F754">
            <v>524226.99</v>
          </cell>
          <cell r="K754" t="str">
            <v>USDFE-25</v>
          </cell>
        </row>
        <row r="755">
          <cell r="F755">
            <v>5711.66</v>
          </cell>
          <cell r="K755" t="str">
            <v>USDFE-25</v>
          </cell>
        </row>
        <row r="756">
          <cell r="F756">
            <v>1698.63</v>
          </cell>
          <cell r="K756" t="str">
            <v>USDFE-25</v>
          </cell>
        </row>
        <row r="757">
          <cell r="F757">
            <v>17807.29</v>
          </cell>
          <cell r="K757" t="str">
            <v>USDFE-25</v>
          </cell>
        </row>
        <row r="758">
          <cell r="F758">
            <v>46195.05</v>
          </cell>
          <cell r="K758" t="str">
            <v>USDFE-25</v>
          </cell>
        </row>
        <row r="759">
          <cell r="F759">
            <v>689489.76</v>
          </cell>
          <cell r="K759" t="str">
            <v>USDFE-25</v>
          </cell>
        </row>
        <row r="760">
          <cell r="F760">
            <v>162364.62</v>
          </cell>
          <cell r="K760" t="str">
            <v>USDFE-25</v>
          </cell>
        </row>
        <row r="761">
          <cell r="F761">
            <v>33014.11</v>
          </cell>
          <cell r="K761" t="str">
            <v>USDFE-25</v>
          </cell>
        </row>
        <row r="762">
          <cell r="F762">
            <v>905210.62</v>
          </cell>
          <cell r="K762" t="str">
            <v>USDFE-25</v>
          </cell>
        </row>
        <row r="763">
          <cell r="F763">
            <v>228262.26</v>
          </cell>
          <cell r="K763" t="str">
            <v>USDFE-25</v>
          </cell>
        </row>
        <row r="764">
          <cell r="F764">
            <v>3116288.28</v>
          </cell>
          <cell r="K764" t="str">
            <v>USDFE-25</v>
          </cell>
        </row>
        <row r="765">
          <cell r="F765">
            <v>67303.05</v>
          </cell>
          <cell r="K765" t="str">
            <v>USDFE-25</v>
          </cell>
        </row>
        <row r="766">
          <cell r="F766">
            <v>99632.35</v>
          </cell>
          <cell r="K766" t="str">
            <v>USDFE-25</v>
          </cell>
        </row>
        <row r="767">
          <cell r="F767">
            <v>72189.429999999993</v>
          </cell>
          <cell r="K767" t="str">
            <v>USDFE-25</v>
          </cell>
        </row>
        <row r="768">
          <cell r="F768">
            <v>131885.39000000001</v>
          </cell>
          <cell r="K768" t="str">
            <v>USDFE-25</v>
          </cell>
        </row>
        <row r="769">
          <cell r="F769">
            <v>65431.67</v>
          </cell>
          <cell r="K769" t="str">
            <v>USDFE-25</v>
          </cell>
        </row>
        <row r="770">
          <cell r="F770">
            <v>479776.35</v>
          </cell>
          <cell r="K770" t="str">
            <v>USDFE-25</v>
          </cell>
        </row>
        <row r="771">
          <cell r="F771">
            <v>1048.2</v>
          </cell>
          <cell r="K771" t="str">
            <v>USDFE-25</v>
          </cell>
        </row>
        <row r="772">
          <cell r="F772">
            <v>550.25</v>
          </cell>
          <cell r="K772" t="str">
            <v>USDFE-25</v>
          </cell>
        </row>
        <row r="773">
          <cell r="F773">
            <v>408324.38</v>
          </cell>
          <cell r="K773" t="str">
            <v>USDFE-25</v>
          </cell>
        </row>
        <row r="774">
          <cell r="F774">
            <v>20214.419999999998</v>
          </cell>
          <cell r="K774" t="str">
            <v>USDFE-25</v>
          </cell>
        </row>
        <row r="775">
          <cell r="F775">
            <v>780954.59</v>
          </cell>
          <cell r="K775" t="str">
            <v>USDFE-25</v>
          </cell>
        </row>
        <row r="776">
          <cell r="F776">
            <v>44092.43</v>
          </cell>
          <cell r="K776" t="str">
            <v>USDFE-25</v>
          </cell>
        </row>
        <row r="777">
          <cell r="F777">
            <v>9400.2900000000009</v>
          </cell>
          <cell r="K777" t="str">
            <v>USDFE-25</v>
          </cell>
        </row>
        <row r="778">
          <cell r="F778">
            <v>17726.61</v>
          </cell>
          <cell r="K778" t="str">
            <v>USDFE-25</v>
          </cell>
        </row>
        <row r="779">
          <cell r="F779">
            <v>76022.259999999995</v>
          </cell>
          <cell r="K779" t="str">
            <v>USDFE-25</v>
          </cell>
        </row>
        <row r="780">
          <cell r="F780">
            <v>35128.71</v>
          </cell>
          <cell r="K780" t="str">
            <v>USDFE-25</v>
          </cell>
        </row>
        <row r="781">
          <cell r="F781">
            <v>93291.73</v>
          </cell>
          <cell r="K781" t="str">
            <v>USDFE-25</v>
          </cell>
        </row>
        <row r="782">
          <cell r="F782">
            <v>19701.669999999998</v>
          </cell>
          <cell r="K782" t="str">
            <v>USDFE-25</v>
          </cell>
        </row>
        <row r="783">
          <cell r="F783">
            <v>454.75</v>
          </cell>
          <cell r="K783" t="str">
            <v>USDFE-25</v>
          </cell>
        </row>
        <row r="784">
          <cell r="F784">
            <v>17890.8</v>
          </cell>
          <cell r="K784" t="str">
            <v>USDFE-25</v>
          </cell>
        </row>
        <row r="785">
          <cell r="F785">
            <v>143159.34</v>
          </cell>
          <cell r="K785" t="str">
            <v>USDFE-25</v>
          </cell>
        </row>
        <row r="786">
          <cell r="F786">
            <v>524917.56000000006</v>
          </cell>
          <cell r="K786" t="str">
            <v>USDFE-25</v>
          </cell>
        </row>
        <row r="787">
          <cell r="F787">
            <v>16968.39</v>
          </cell>
          <cell r="K787" t="str">
            <v>USDFE-25</v>
          </cell>
        </row>
        <row r="788">
          <cell r="F788">
            <v>350091.86</v>
          </cell>
          <cell r="K788" t="str">
            <v>USDFE-25</v>
          </cell>
        </row>
        <row r="789">
          <cell r="F789">
            <v>64598.43</v>
          </cell>
          <cell r="K789" t="str">
            <v>USDFE-25</v>
          </cell>
        </row>
        <row r="790">
          <cell r="F790">
            <v>43769.24</v>
          </cell>
          <cell r="K790" t="str">
            <v>GBPFE-25</v>
          </cell>
        </row>
        <row r="791">
          <cell r="F791">
            <v>31165.54</v>
          </cell>
          <cell r="K791" t="str">
            <v>GBPFE-25</v>
          </cell>
        </row>
        <row r="792">
          <cell r="F792">
            <v>516078.08000000002</v>
          </cell>
          <cell r="K792" t="str">
            <v>GBPFE-25</v>
          </cell>
        </row>
        <row r="793">
          <cell r="F793">
            <v>1482969.9</v>
          </cell>
          <cell r="K793" t="str">
            <v>GBPFE-25</v>
          </cell>
        </row>
        <row r="794">
          <cell r="F794">
            <v>1975083.29</v>
          </cell>
          <cell r="K794" t="str">
            <v>GBPFE-25</v>
          </cell>
        </row>
        <row r="795">
          <cell r="F795">
            <v>11232.59</v>
          </cell>
          <cell r="K795" t="str">
            <v>GBPFE-25</v>
          </cell>
        </row>
        <row r="796">
          <cell r="F796">
            <v>6958.42</v>
          </cell>
          <cell r="K796" t="str">
            <v>GBPFE-25</v>
          </cell>
        </row>
        <row r="797">
          <cell r="F797">
            <v>115914.59</v>
          </cell>
          <cell r="K797" t="str">
            <v>GBPFE-25</v>
          </cell>
        </row>
        <row r="798">
          <cell r="F798">
            <v>411.85</v>
          </cell>
          <cell r="K798" t="str">
            <v>GBPFE-25</v>
          </cell>
        </row>
        <row r="799">
          <cell r="F799">
            <v>2900.02</v>
          </cell>
          <cell r="K799" t="str">
            <v>GBPFE-25</v>
          </cell>
        </row>
        <row r="800">
          <cell r="F800">
            <v>5981.49</v>
          </cell>
          <cell r="K800" t="str">
            <v>GBPFE-25</v>
          </cell>
        </row>
        <row r="801">
          <cell r="F801">
            <v>1819.82</v>
          </cell>
          <cell r="K801" t="str">
            <v>GBPFE-25</v>
          </cell>
        </row>
        <row r="802">
          <cell r="F802">
            <v>6813.28</v>
          </cell>
          <cell r="K802" t="str">
            <v>GBPFE-25</v>
          </cell>
        </row>
        <row r="803">
          <cell r="F803">
            <v>396.52</v>
          </cell>
          <cell r="K803" t="str">
            <v>GBPFE-25</v>
          </cell>
        </row>
        <row r="804">
          <cell r="F804">
            <v>143500.06</v>
          </cell>
          <cell r="K804" t="str">
            <v>GBPFE-25</v>
          </cell>
        </row>
        <row r="805">
          <cell r="F805">
            <v>0.14000000000000001</v>
          </cell>
          <cell r="K805" t="str">
            <v>GBPFE-25</v>
          </cell>
        </row>
        <row r="806">
          <cell r="F806">
            <v>0.14000000000000001</v>
          </cell>
          <cell r="K806" t="str">
            <v>GBPFE-25</v>
          </cell>
        </row>
        <row r="807">
          <cell r="F807">
            <v>2201.5100000000002</v>
          </cell>
          <cell r="K807" t="str">
            <v>GBPFE-25</v>
          </cell>
        </row>
        <row r="808">
          <cell r="F808">
            <v>42232.87</v>
          </cell>
          <cell r="K808" t="str">
            <v>GBPFE-25</v>
          </cell>
        </row>
        <row r="809">
          <cell r="F809">
            <v>230485.23</v>
          </cell>
          <cell r="K809" t="str">
            <v>GBPFE-25</v>
          </cell>
        </row>
        <row r="810">
          <cell r="F810">
            <v>139695.44</v>
          </cell>
          <cell r="K810" t="str">
            <v>GBPFE-25</v>
          </cell>
        </row>
        <row r="811">
          <cell r="F811">
            <v>78303.289999999994</v>
          </cell>
          <cell r="K811" t="str">
            <v>GBPFE-25</v>
          </cell>
        </row>
        <row r="812">
          <cell r="F812">
            <v>1039069.13</v>
          </cell>
          <cell r="K812" t="str">
            <v>GBPFE-25</v>
          </cell>
        </row>
        <row r="813">
          <cell r="F813">
            <v>44149.27</v>
          </cell>
          <cell r="K813" t="str">
            <v>GBPFE-25</v>
          </cell>
        </row>
        <row r="814">
          <cell r="F814">
            <v>415134.32</v>
          </cell>
          <cell r="K814" t="str">
            <v>GBPFE-25</v>
          </cell>
        </row>
        <row r="815">
          <cell r="F815">
            <v>35552.559999999998</v>
          </cell>
          <cell r="K815" t="str">
            <v>GBPFE-25</v>
          </cell>
        </row>
        <row r="816">
          <cell r="F816">
            <v>90475.41</v>
          </cell>
          <cell r="K816" t="str">
            <v>GBPFE-25</v>
          </cell>
        </row>
        <row r="817">
          <cell r="F817">
            <v>767488.42</v>
          </cell>
          <cell r="K817" t="str">
            <v>GBPFE-25</v>
          </cell>
        </row>
        <row r="818">
          <cell r="F818">
            <v>384330.64</v>
          </cell>
          <cell r="K818" t="str">
            <v>GBPFE-25</v>
          </cell>
        </row>
        <row r="819">
          <cell r="F819">
            <v>173750.72</v>
          </cell>
          <cell r="K819" t="str">
            <v>GBPFE-25</v>
          </cell>
        </row>
        <row r="820">
          <cell r="F820">
            <v>42179.19</v>
          </cell>
          <cell r="K820" t="str">
            <v>GBPFE-25</v>
          </cell>
        </row>
        <row r="821">
          <cell r="F821">
            <v>4256.7700000000004</v>
          </cell>
          <cell r="K821" t="str">
            <v>GBPFE-25</v>
          </cell>
        </row>
        <row r="822">
          <cell r="F822">
            <v>115009.34</v>
          </cell>
          <cell r="K822" t="str">
            <v>GBPFE-25</v>
          </cell>
        </row>
        <row r="823">
          <cell r="F823">
            <v>17315.32</v>
          </cell>
          <cell r="K823" t="str">
            <v>GBPFE-25</v>
          </cell>
        </row>
        <row r="824">
          <cell r="F824">
            <v>7472.95</v>
          </cell>
          <cell r="K824" t="str">
            <v>GBPFE-25</v>
          </cell>
        </row>
        <row r="825">
          <cell r="F825">
            <v>91354.04</v>
          </cell>
          <cell r="K825" t="str">
            <v>GBPFE-25</v>
          </cell>
        </row>
        <row r="826">
          <cell r="F826">
            <v>114585.68</v>
          </cell>
          <cell r="K826" t="str">
            <v>GBPFE-25</v>
          </cell>
        </row>
        <row r="827">
          <cell r="F827">
            <v>701.54</v>
          </cell>
          <cell r="K827" t="str">
            <v>GBPFE-25</v>
          </cell>
        </row>
        <row r="828">
          <cell r="F828">
            <v>1197.52</v>
          </cell>
          <cell r="K828" t="str">
            <v>GBPFE-25</v>
          </cell>
        </row>
        <row r="829">
          <cell r="F829">
            <v>79173.89</v>
          </cell>
          <cell r="K829" t="str">
            <v>GBPFE-25</v>
          </cell>
        </row>
        <row r="830">
          <cell r="F830">
            <v>192283.95</v>
          </cell>
          <cell r="K830" t="str">
            <v>GBPFE-25</v>
          </cell>
        </row>
        <row r="831">
          <cell r="F831">
            <v>4118.71</v>
          </cell>
          <cell r="K831" t="str">
            <v>GBPFE-25</v>
          </cell>
        </row>
        <row r="832">
          <cell r="F832">
            <v>9920.67</v>
          </cell>
          <cell r="K832" t="str">
            <v>GBPFE-25</v>
          </cell>
        </row>
        <row r="833">
          <cell r="F833">
            <v>11052.88</v>
          </cell>
          <cell r="K833" t="str">
            <v>GBPFE-25</v>
          </cell>
        </row>
        <row r="834">
          <cell r="F834">
            <v>480.12</v>
          </cell>
          <cell r="K834" t="str">
            <v>GBPFE-25</v>
          </cell>
        </row>
        <row r="835">
          <cell r="F835">
            <v>4654.6899999999996</v>
          </cell>
          <cell r="K835" t="str">
            <v>GBPFE-25</v>
          </cell>
        </row>
        <row r="836">
          <cell r="F836">
            <v>27416.21</v>
          </cell>
          <cell r="K836" t="str">
            <v>GBPFE-25</v>
          </cell>
        </row>
        <row r="837">
          <cell r="F837">
            <v>81832.28</v>
          </cell>
          <cell r="K837" t="str">
            <v>GBPFE-25</v>
          </cell>
        </row>
        <row r="838">
          <cell r="F838">
            <v>146499.82999999999</v>
          </cell>
          <cell r="K838" t="str">
            <v>GBPFE-25</v>
          </cell>
        </row>
        <row r="839">
          <cell r="F839">
            <v>550.45000000000005</v>
          </cell>
          <cell r="K839" t="str">
            <v>GBPFE-25</v>
          </cell>
        </row>
        <row r="840">
          <cell r="F840">
            <v>52166.77</v>
          </cell>
          <cell r="K840" t="str">
            <v>GBPFE-25</v>
          </cell>
        </row>
        <row r="841">
          <cell r="F841">
            <v>1.04</v>
          </cell>
          <cell r="K841" t="str">
            <v>GBPFE-25</v>
          </cell>
        </row>
        <row r="842">
          <cell r="F842">
            <v>12977.52</v>
          </cell>
          <cell r="K842" t="str">
            <v>GBPFE-25</v>
          </cell>
        </row>
        <row r="843">
          <cell r="F843">
            <v>704748.66</v>
          </cell>
          <cell r="K843" t="str">
            <v>GBPFE-25</v>
          </cell>
        </row>
        <row r="844">
          <cell r="F844">
            <v>428903.42</v>
          </cell>
          <cell r="K844" t="str">
            <v>GBPFE-25</v>
          </cell>
        </row>
        <row r="845">
          <cell r="F845">
            <v>349428.7</v>
          </cell>
          <cell r="K845" t="str">
            <v>GBPFE-25</v>
          </cell>
        </row>
        <row r="846">
          <cell r="F846">
            <v>118478.24</v>
          </cell>
          <cell r="K846" t="str">
            <v>GBPFE-25</v>
          </cell>
        </row>
        <row r="847">
          <cell r="F847">
            <v>89251.55</v>
          </cell>
          <cell r="K847" t="str">
            <v>GBPFE-25</v>
          </cell>
        </row>
        <row r="848">
          <cell r="F848">
            <v>4000.48</v>
          </cell>
          <cell r="K848" t="str">
            <v>GBPFE-25</v>
          </cell>
        </row>
        <row r="849">
          <cell r="F849">
            <v>109237.45</v>
          </cell>
          <cell r="K849" t="str">
            <v>GBPFE-25</v>
          </cell>
        </row>
        <row r="850">
          <cell r="F850">
            <v>62972.52</v>
          </cell>
          <cell r="K850" t="str">
            <v>GBPFE-25</v>
          </cell>
        </row>
        <row r="851">
          <cell r="F851">
            <v>30767.119999999999</v>
          </cell>
          <cell r="K851" t="str">
            <v>GBPFE-25</v>
          </cell>
        </row>
        <row r="852">
          <cell r="F852">
            <v>2008.54</v>
          </cell>
          <cell r="K852" t="str">
            <v>GBPFE-25</v>
          </cell>
        </row>
        <row r="853">
          <cell r="F853">
            <v>158911.67999999999</v>
          </cell>
          <cell r="K853" t="str">
            <v>GBPFE-25</v>
          </cell>
        </row>
        <row r="854">
          <cell r="F854">
            <v>40444.78</v>
          </cell>
          <cell r="K854" t="str">
            <v>GBPFE-25</v>
          </cell>
        </row>
        <row r="855">
          <cell r="F855">
            <v>42406.06</v>
          </cell>
          <cell r="K855" t="str">
            <v>GBPFE-25</v>
          </cell>
        </row>
        <row r="856">
          <cell r="F856">
            <v>258376.08</v>
          </cell>
          <cell r="K856" t="str">
            <v>GBPFE-25</v>
          </cell>
        </row>
        <row r="857">
          <cell r="F857">
            <v>64716.71</v>
          </cell>
          <cell r="K857" t="str">
            <v>GBPFE-25</v>
          </cell>
        </row>
        <row r="858">
          <cell r="F858">
            <v>118424.32000000001</v>
          </cell>
          <cell r="K858" t="str">
            <v>GBPFE-25</v>
          </cell>
        </row>
        <row r="859">
          <cell r="F859">
            <v>167879.66</v>
          </cell>
          <cell r="K859" t="str">
            <v>GBPFE-25</v>
          </cell>
        </row>
        <row r="860">
          <cell r="F860">
            <v>23445.119999999999</v>
          </cell>
          <cell r="K860" t="str">
            <v>GBPFE-25</v>
          </cell>
        </row>
        <row r="861">
          <cell r="F861">
            <v>49471.91</v>
          </cell>
          <cell r="K861" t="str">
            <v>GBPFE-25</v>
          </cell>
        </row>
        <row r="862">
          <cell r="F862">
            <v>416909.63</v>
          </cell>
          <cell r="K862" t="str">
            <v>GBPFE-25</v>
          </cell>
        </row>
        <row r="863">
          <cell r="F863">
            <v>65641.490000000005</v>
          </cell>
          <cell r="K863" t="str">
            <v>GBPFE-25</v>
          </cell>
        </row>
        <row r="864">
          <cell r="F864">
            <v>5160.74</v>
          </cell>
          <cell r="K864" t="str">
            <v>GBPFE-25</v>
          </cell>
        </row>
        <row r="865">
          <cell r="F865">
            <v>19769.14</v>
          </cell>
          <cell r="K865" t="str">
            <v>GBPFE-25</v>
          </cell>
        </row>
        <row r="866">
          <cell r="F866">
            <v>59.38</v>
          </cell>
          <cell r="K866" t="str">
            <v>GBPFE-25</v>
          </cell>
        </row>
        <row r="867">
          <cell r="F867">
            <v>567706.69999999995</v>
          </cell>
          <cell r="K867" t="str">
            <v>GBPFE-25</v>
          </cell>
        </row>
        <row r="868">
          <cell r="F868">
            <v>123898.02</v>
          </cell>
          <cell r="K868" t="str">
            <v>GBPFE-25</v>
          </cell>
        </row>
        <row r="869">
          <cell r="F869">
            <v>29513.08</v>
          </cell>
          <cell r="K869" t="str">
            <v>GBPFE-25</v>
          </cell>
        </row>
        <row r="870">
          <cell r="F870">
            <v>9478.16</v>
          </cell>
          <cell r="K870" t="str">
            <v>GBPFE-25</v>
          </cell>
        </row>
        <row r="871">
          <cell r="F871">
            <v>48671.73</v>
          </cell>
          <cell r="K871" t="str">
            <v>GBPFE-25</v>
          </cell>
        </row>
        <row r="872">
          <cell r="F872">
            <v>13024.46</v>
          </cell>
          <cell r="K872" t="str">
            <v>GBPFE-25</v>
          </cell>
        </row>
        <row r="873">
          <cell r="F873">
            <v>15717.34</v>
          </cell>
          <cell r="K873" t="str">
            <v>GBPFE-25</v>
          </cell>
        </row>
        <row r="874">
          <cell r="F874">
            <v>31885.93</v>
          </cell>
          <cell r="K874" t="str">
            <v>GBPFE-25</v>
          </cell>
        </row>
        <row r="875">
          <cell r="F875">
            <v>1080.6400000000001</v>
          </cell>
          <cell r="K875" t="str">
            <v>GBPFE-25</v>
          </cell>
        </row>
        <row r="876">
          <cell r="F876">
            <v>193120.85</v>
          </cell>
          <cell r="K876" t="str">
            <v>GBPFE-25</v>
          </cell>
        </row>
        <row r="877">
          <cell r="F877">
            <v>84929.67</v>
          </cell>
          <cell r="K877" t="str">
            <v>GBPFE-25</v>
          </cell>
        </row>
        <row r="878">
          <cell r="F878">
            <v>404.21</v>
          </cell>
          <cell r="K878" t="str">
            <v>GBPFE-25</v>
          </cell>
        </row>
        <row r="879">
          <cell r="F879">
            <v>8369.98</v>
          </cell>
          <cell r="K879" t="str">
            <v>GBPFE-25</v>
          </cell>
        </row>
        <row r="880">
          <cell r="F880">
            <v>266441.32</v>
          </cell>
          <cell r="K880" t="str">
            <v>GBPFE-25</v>
          </cell>
        </row>
        <row r="881">
          <cell r="F881">
            <v>187217.29</v>
          </cell>
          <cell r="K881" t="str">
            <v>GBPFE-25</v>
          </cell>
        </row>
        <row r="882">
          <cell r="F882">
            <v>280222.98</v>
          </cell>
          <cell r="K882" t="str">
            <v>GBPFE-25</v>
          </cell>
        </row>
        <row r="883">
          <cell r="F883">
            <v>929277.94</v>
          </cell>
          <cell r="K883" t="str">
            <v>GBPFE-25</v>
          </cell>
        </row>
        <row r="884">
          <cell r="F884">
            <v>362946.23</v>
          </cell>
          <cell r="K884" t="str">
            <v>GBPFE-25</v>
          </cell>
        </row>
        <row r="885">
          <cell r="F885">
            <v>961057.71</v>
          </cell>
          <cell r="K885" t="str">
            <v>GBPFE-25</v>
          </cell>
        </row>
        <row r="886">
          <cell r="F886">
            <v>18234.03</v>
          </cell>
          <cell r="K886" t="str">
            <v>GBPFE-25</v>
          </cell>
        </row>
        <row r="887">
          <cell r="F887">
            <v>28649.8</v>
          </cell>
          <cell r="K887" t="str">
            <v>GBPFE-25</v>
          </cell>
        </row>
        <row r="888">
          <cell r="F888">
            <v>43705.84</v>
          </cell>
          <cell r="K888" t="str">
            <v>GBPFE-25</v>
          </cell>
        </row>
        <row r="889">
          <cell r="F889">
            <v>25190.7</v>
          </cell>
          <cell r="K889" t="str">
            <v>GBPFE-25</v>
          </cell>
        </row>
        <row r="890">
          <cell r="F890">
            <v>140696.88</v>
          </cell>
          <cell r="K890" t="str">
            <v>GBPFE-25</v>
          </cell>
        </row>
        <row r="891">
          <cell r="F891">
            <v>92784.14</v>
          </cell>
          <cell r="K891" t="str">
            <v>GBPFE-25</v>
          </cell>
        </row>
        <row r="892">
          <cell r="F892">
            <v>22994.9</v>
          </cell>
          <cell r="K892" t="str">
            <v>GBPFE-25</v>
          </cell>
        </row>
        <row r="893">
          <cell r="F893">
            <v>223074.33</v>
          </cell>
          <cell r="K893" t="str">
            <v>GBPFE-25</v>
          </cell>
        </row>
        <row r="894">
          <cell r="F894">
            <v>102558.09</v>
          </cell>
          <cell r="K894" t="str">
            <v>GBPFE-25</v>
          </cell>
        </row>
        <row r="895">
          <cell r="F895">
            <v>87490.49</v>
          </cell>
          <cell r="K895" t="str">
            <v>GBPFE-25</v>
          </cell>
        </row>
        <row r="896">
          <cell r="F896">
            <v>173592.2</v>
          </cell>
          <cell r="K896" t="str">
            <v>GBPFE-25</v>
          </cell>
        </row>
        <row r="897">
          <cell r="F897">
            <v>10902.48</v>
          </cell>
          <cell r="K897" t="str">
            <v>GBPFE-25</v>
          </cell>
        </row>
        <row r="898">
          <cell r="F898">
            <v>365644.79</v>
          </cell>
          <cell r="K898" t="str">
            <v>GBPFE-25</v>
          </cell>
        </row>
        <row r="899">
          <cell r="F899">
            <v>259195.84</v>
          </cell>
          <cell r="K899" t="str">
            <v>GBPFE-25</v>
          </cell>
        </row>
        <row r="900">
          <cell r="F900">
            <v>7731.2</v>
          </cell>
          <cell r="K900" t="str">
            <v>GBPFE-25</v>
          </cell>
        </row>
        <row r="901">
          <cell r="F901">
            <v>12882.8</v>
          </cell>
          <cell r="K901" t="str">
            <v>GBPFE-25</v>
          </cell>
        </row>
        <row r="902">
          <cell r="F902">
            <v>8515.6299999999992</v>
          </cell>
          <cell r="K902" t="str">
            <v>GBPFE-25</v>
          </cell>
        </row>
        <row r="903">
          <cell r="F903">
            <v>85.4</v>
          </cell>
          <cell r="K903" t="str">
            <v>GBPFE-25</v>
          </cell>
        </row>
        <row r="904">
          <cell r="F904">
            <v>881.42</v>
          </cell>
          <cell r="K904" t="str">
            <v>GBPFE-25</v>
          </cell>
        </row>
        <row r="905">
          <cell r="F905">
            <v>148076.01999999999</v>
          </cell>
          <cell r="K905" t="str">
            <v>GBPFE-25</v>
          </cell>
        </row>
        <row r="906">
          <cell r="F906">
            <v>141470.82999999999</v>
          </cell>
          <cell r="K906" t="str">
            <v>GBPFE-25</v>
          </cell>
        </row>
        <row r="907">
          <cell r="F907">
            <v>428027.57</v>
          </cell>
          <cell r="K907" t="str">
            <v>GBPFE-25</v>
          </cell>
        </row>
        <row r="908">
          <cell r="F908">
            <v>17758</v>
          </cell>
          <cell r="K908" t="str">
            <v>GBPFE-25</v>
          </cell>
        </row>
        <row r="909">
          <cell r="F909">
            <v>232823.47</v>
          </cell>
          <cell r="K909" t="str">
            <v>GBPFE-25</v>
          </cell>
        </row>
        <row r="910">
          <cell r="F910">
            <v>19501.91</v>
          </cell>
          <cell r="K910" t="str">
            <v>GBPFE-25</v>
          </cell>
        </row>
        <row r="911">
          <cell r="F911">
            <v>32325.19</v>
          </cell>
          <cell r="K911" t="str">
            <v>GBPFE-25</v>
          </cell>
        </row>
        <row r="912">
          <cell r="F912">
            <v>395210.11</v>
          </cell>
          <cell r="K912" t="str">
            <v>GBPFE-25</v>
          </cell>
        </row>
        <row r="913">
          <cell r="F913">
            <v>22251.759999999998</v>
          </cell>
          <cell r="K913" t="str">
            <v>GBPFE-25</v>
          </cell>
        </row>
        <row r="914">
          <cell r="F914">
            <v>22215.919999999998</v>
          </cell>
          <cell r="K914" t="str">
            <v>GBPFE-25</v>
          </cell>
        </row>
        <row r="915">
          <cell r="F915">
            <v>44257.37</v>
          </cell>
          <cell r="K915" t="str">
            <v>GBPFE-25</v>
          </cell>
        </row>
        <row r="916">
          <cell r="F916">
            <v>3585.32</v>
          </cell>
          <cell r="K916" t="str">
            <v>GBPFE-25</v>
          </cell>
        </row>
        <row r="917">
          <cell r="F917">
            <v>184956.18</v>
          </cell>
          <cell r="K917" t="str">
            <v>GBPFE-25</v>
          </cell>
        </row>
        <row r="918">
          <cell r="F918">
            <v>42353.08</v>
          </cell>
          <cell r="K918" t="str">
            <v>GBPFE-25</v>
          </cell>
        </row>
        <row r="919">
          <cell r="F919">
            <v>99065.55</v>
          </cell>
          <cell r="K919" t="str">
            <v>GBPFE-25</v>
          </cell>
        </row>
        <row r="920">
          <cell r="F920">
            <v>50258.68</v>
          </cell>
          <cell r="K920" t="str">
            <v>GBPFE-25</v>
          </cell>
        </row>
        <row r="921">
          <cell r="F921">
            <v>126826.92</v>
          </cell>
          <cell r="K921" t="str">
            <v>GBPFE-25</v>
          </cell>
        </row>
        <row r="922">
          <cell r="F922">
            <v>4970.1400000000003</v>
          </cell>
          <cell r="K922" t="str">
            <v>GBPFE-25</v>
          </cell>
        </row>
        <row r="923">
          <cell r="F923">
            <v>3241.08</v>
          </cell>
          <cell r="K923" t="str">
            <v>GBPFE-25</v>
          </cell>
        </row>
        <row r="924">
          <cell r="F924">
            <v>82277.62</v>
          </cell>
          <cell r="K924" t="str">
            <v>GBPFE-25</v>
          </cell>
        </row>
        <row r="925">
          <cell r="F925">
            <v>48788.65</v>
          </cell>
          <cell r="K925" t="str">
            <v>GBPFE-25</v>
          </cell>
        </row>
        <row r="926">
          <cell r="F926">
            <v>92461.35</v>
          </cell>
          <cell r="K926" t="str">
            <v>GBPFE-25</v>
          </cell>
        </row>
        <row r="927">
          <cell r="F927">
            <v>259474.99</v>
          </cell>
          <cell r="K927" t="str">
            <v>GBPFE-25</v>
          </cell>
        </row>
        <row r="928">
          <cell r="F928">
            <v>899.39</v>
          </cell>
          <cell r="K928" t="str">
            <v>GBPFE-25</v>
          </cell>
        </row>
        <row r="929">
          <cell r="F929">
            <v>55859.73</v>
          </cell>
          <cell r="K929" t="str">
            <v>GBPFE-25</v>
          </cell>
        </row>
        <row r="930">
          <cell r="F930">
            <v>767616.48</v>
          </cell>
          <cell r="K930" t="str">
            <v>GBPFE-25</v>
          </cell>
        </row>
        <row r="931">
          <cell r="F931">
            <v>159736.76</v>
          </cell>
          <cell r="K931" t="str">
            <v>GBPFE-25</v>
          </cell>
        </row>
        <row r="932">
          <cell r="F932">
            <v>12731.04</v>
          </cell>
          <cell r="K932" t="str">
            <v>GBPFE-25</v>
          </cell>
        </row>
        <row r="933">
          <cell r="F933">
            <v>12811.36</v>
          </cell>
          <cell r="K933" t="str">
            <v>GBPFE-25</v>
          </cell>
        </row>
        <row r="934">
          <cell r="F934">
            <v>682493.1</v>
          </cell>
          <cell r="K934" t="str">
            <v>GBPFE-25</v>
          </cell>
        </row>
        <row r="935">
          <cell r="F935">
            <v>8503.7000000000007</v>
          </cell>
          <cell r="K935" t="str">
            <v>GBPFE-25</v>
          </cell>
        </row>
        <row r="936">
          <cell r="F936">
            <v>37536.01</v>
          </cell>
          <cell r="K936" t="str">
            <v>GBPFE-25</v>
          </cell>
        </row>
        <row r="937">
          <cell r="F937">
            <v>20115.14</v>
          </cell>
          <cell r="K937" t="str">
            <v>GBPFE-25</v>
          </cell>
        </row>
        <row r="938">
          <cell r="F938">
            <v>11930.47</v>
          </cell>
          <cell r="K938" t="str">
            <v>GBPFE-25</v>
          </cell>
        </row>
        <row r="939">
          <cell r="F939">
            <v>610537.23</v>
          </cell>
          <cell r="K939" t="str">
            <v>GBPFE-25</v>
          </cell>
        </row>
        <row r="940">
          <cell r="F940">
            <v>137778.72</v>
          </cell>
          <cell r="K940" t="str">
            <v>GBPFE-25</v>
          </cell>
        </row>
        <row r="941">
          <cell r="F941">
            <v>158669.63</v>
          </cell>
          <cell r="K941" t="str">
            <v>GBPFE-25</v>
          </cell>
        </row>
        <row r="942">
          <cell r="F942">
            <v>203355.74</v>
          </cell>
          <cell r="K942" t="str">
            <v>GBPFE-25</v>
          </cell>
        </row>
        <row r="943">
          <cell r="F943">
            <v>148623.14000000001</v>
          </cell>
          <cell r="K943" t="str">
            <v>GBPFE-25</v>
          </cell>
        </row>
        <row r="944">
          <cell r="F944">
            <v>25604.880000000001</v>
          </cell>
          <cell r="K944" t="str">
            <v>GBPFE-25</v>
          </cell>
        </row>
        <row r="945">
          <cell r="F945">
            <v>9438.7000000000007</v>
          </cell>
          <cell r="K945" t="str">
            <v>GBPFE-25</v>
          </cell>
        </row>
        <row r="946">
          <cell r="F946">
            <v>45344.82</v>
          </cell>
          <cell r="K946" t="str">
            <v>GBPFE-25</v>
          </cell>
        </row>
        <row r="947">
          <cell r="F947">
            <v>1460.86</v>
          </cell>
          <cell r="K947" t="str">
            <v>GBPFE-25</v>
          </cell>
        </row>
        <row r="948">
          <cell r="F948">
            <v>14517.75</v>
          </cell>
          <cell r="K948" t="str">
            <v>GBPFE-25</v>
          </cell>
        </row>
        <row r="949">
          <cell r="F949">
            <v>43851.73</v>
          </cell>
          <cell r="K949" t="str">
            <v>GBPFE-25</v>
          </cell>
        </row>
        <row r="950">
          <cell r="F950">
            <v>52573.49</v>
          </cell>
          <cell r="K950" t="str">
            <v>GBPFE-25</v>
          </cell>
        </row>
        <row r="951">
          <cell r="F951">
            <v>86966.1</v>
          </cell>
          <cell r="K951" t="str">
            <v>GBPFE-25</v>
          </cell>
        </row>
        <row r="952">
          <cell r="F952">
            <v>269225.32</v>
          </cell>
          <cell r="K952" t="str">
            <v>GBPFE-25</v>
          </cell>
        </row>
        <row r="953">
          <cell r="F953">
            <v>8315.7199999999993</v>
          </cell>
          <cell r="K953" t="str">
            <v>GBPFE-25</v>
          </cell>
        </row>
        <row r="954">
          <cell r="F954">
            <v>18516.259999999998</v>
          </cell>
          <cell r="K954" t="str">
            <v>GBPFE-25</v>
          </cell>
        </row>
        <row r="955">
          <cell r="F955">
            <v>4275.45</v>
          </cell>
          <cell r="K955" t="str">
            <v>GBPFE-25</v>
          </cell>
        </row>
        <row r="956">
          <cell r="F956">
            <v>8295.6</v>
          </cell>
          <cell r="K956" t="str">
            <v>GBPFE-25</v>
          </cell>
        </row>
        <row r="957">
          <cell r="F957">
            <v>390310.48</v>
          </cell>
          <cell r="K957" t="str">
            <v>GBPFE-25</v>
          </cell>
        </row>
        <row r="958">
          <cell r="F958">
            <v>28116.959999999999</v>
          </cell>
          <cell r="K958" t="str">
            <v>GBPFE-25</v>
          </cell>
        </row>
        <row r="959">
          <cell r="F959">
            <v>4941.71</v>
          </cell>
          <cell r="K959" t="str">
            <v>GBPFE-25</v>
          </cell>
        </row>
        <row r="960">
          <cell r="F960">
            <v>339.57</v>
          </cell>
          <cell r="K960" t="str">
            <v>GBPFE-25</v>
          </cell>
        </row>
        <row r="961">
          <cell r="F961">
            <v>17300.21</v>
          </cell>
          <cell r="K961" t="str">
            <v>GBPFE-25</v>
          </cell>
        </row>
        <row r="962">
          <cell r="F962">
            <v>353.64</v>
          </cell>
          <cell r="K962" t="str">
            <v>GBPFE-25</v>
          </cell>
        </row>
        <row r="963">
          <cell r="F963">
            <v>58625.8</v>
          </cell>
          <cell r="K963" t="str">
            <v>GBPFE-25</v>
          </cell>
        </row>
        <row r="964">
          <cell r="F964">
            <v>48727.69</v>
          </cell>
          <cell r="K964" t="str">
            <v>GBPFE-25</v>
          </cell>
        </row>
        <row r="965">
          <cell r="F965">
            <v>7548.19</v>
          </cell>
          <cell r="K965" t="str">
            <v>GBPFE-25</v>
          </cell>
        </row>
        <row r="966">
          <cell r="F966">
            <v>195898.25</v>
          </cell>
          <cell r="K966" t="str">
            <v>GBPFE-25</v>
          </cell>
        </row>
        <row r="967">
          <cell r="F967">
            <v>350.2</v>
          </cell>
          <cell r="K967" t="str">
            <v>GBPFE-25</v>
          </cell>
        </row>
        <row r="968">
          <cell r="F968">
            <v>28460.52</v>
          </cell>
          <cell r="K968" t="str">
            <v>GBPFE-25</v>
          </cell>
        </row>
        <row r="969">
          <cell r="F969">
            <v>6817.01</v>
          </cell>
          <cell r="K969" t="str">
            <v>GBPFE-25</v>
          </cell>
        </row>
        <row r="970">
          <cell r="F970">
            <v>110404.36</v>
          </cell>
          <cell r="K970" t="str">
            <v>GBPFE-25</v>
          </cell>
        </row>
        <row r="971">
          <cell r="F971">
            <v>115457.3</v>
          </cell>
          <cell r="K971" t="str">
            <v>GBPFE-25</v>
          </cell>
        </row>
        <row r="972">
          <cell r="F972">
            <v>461330.02</v>
          </cell>
          <cell r="K972" t="str">
            <v>GBPFE-25</v>
          </cell>
        </row>
        <row r="973">
          <cell r="F973">
            <v>344738.55</v>
          </cell>
          <cell r="K973" t="str">
            <v>GBPFE-25</v>
          </cell>
        </row>
        <row r="974">
          <cell r="F974">
            <v>5831.39</v>
          </cell>
          <cell r="K974" t="str">
            <v>GBPFE-25</v>
          </cell>
        </row>
        <row r="975">
          <cell r="F975">
            <v>41002.050000000003</v>
          </cell>
          <cell r="K975" t="str">
            <v>GBPFE-25</v>
          </cell>
        </row>
        <row r="976">
          <cell r="F976">
            <v>53068.87</v>
          </cell>
          <cell r="K976" t="str">
            <v>GBPFE-25</v>
          </cell>
        </row>
        <row r="977">
          <cell r="F977">
            <v>799.08</v>
          </cell>
          <cell r="K977" t="str">
            <v>GBPFE-25</v>
          </cell>
        </row>
        <row r="978">
          <cell r="F978">
            <v>525620.53</v>
          </cell>
          <cell r="K978" t="str">
            <v>GBPFE-25</v>
          </cell>
        </row>
        <row r="979">
          <cell r="F979">
            <v>54788.54</v>
          </cell>
          <cell r="K979" t="str">
            <v>GBPFE-25</v>
          </cell>
        </row>
        <row r="980">
          <cell r="F980">
            <v>21606</v>
          </cell>
          <cell r="K980" t="str">
            <v>GBPFE-25</v>
          </cell>
        </row>
        <row r="981">
          <cell r="F981">
            <v>2603.87</v>
          </cell>
          <cell r="K981" t="str">
            <v>GBPFE-25</v>
          </cell>
        </row>
        <row r="982">
          <cell r="F982">
            <v>13559.87</v>
          </cell>
          <cell r="K982" t="str">
            <v>GBPFE-25</v>
          </cell>
        </row>
        <row r="983">
          <cell r="F983">
            <v>168939.35</v>
          </cell>
          <cell r="K983" t="str">
            <v>GBPFE-25</v>
          </cell>
        </row>
        <row r="984">
          <cell r="F984">
            <v>21826.18</v>
          </cell>
          <cell r="K984" t="str">
            <v>GBPFE-25</v>
          </cell>
        </row>
        <row r="985">
          <cell r="F985">
            <v>98019.86</v>
          </cell>
          <cell r="K985" t="str">
            <v>GBPFE-25</v>
          </cell>
        </row>
        <row r="986">
          <cell r="F986">
            <v>196.77</v>
          </cell>
          <cell r="K986" t="str">
            <v>GBPFE-25</v>
          </cell>
        </row>
        <row r="987">
          <cell r="F987">
            <v>69192.710000000006</v>
          </cell>
          <cell r="K987" t="str">
            <v>GBPFE-25</v>
          </cell>
        </row>
        <row r="988">
          <cell r="F988">
            <v>476634.23</v>
          </cell>
          <cell r="K988" t="str">
            <v>GBPFE-25</v>
          </cell>
        </row>
        <row r="989">
          <cell r="F989">
            <v>5751.74</v>
          </cell>
          <cell r="K989" t="str">
            <v>GBPFE-25</v>
          </cell>
        </row>
        <row r="990">
          <cell r="F990">
            <v>12936.05</v>
          </cell>
          <cell r="K990" t="str">
            <v>GBPFE-25</v>
          </cell>
        </row>
        <row r="991">
          <cell r="F991">
            <v>247260.68</v>
          </cell>
          <cell r="K991" t="str">
            <v>GBPFE-25</v>
          </cell>
        </row>
        <row r="992">
          <cell r="F992">
            <v>51450.98</v>
          </cell>
          <cell r="K992" t="str">
            <v>GBPFE-25</v>
          </cell>
        </row>
        <row r="993">
          <cell r="F993">
            <v>18752.509999999998</v>
          </cell>
          <cell r="K993" t="str">
            <v>GBPFE-25</v>
          </cell>
        </row>
        <row r="994">
          <cell r="F994">
            <v>22028.81</v>
          </cell>
          <cell r="K994" t="str">
            <v>GBPFE-25</v>
          </cell>
        </row>
        <row r="995">
          <cell r="F995">
            <v>49935.93</v>
          </cell>
          <cell r="K995" t="str">
            <v>GBPFE-25</v>
          </cell>
        </row>
        <row r="996">
          <cell r="F996">
            <v>23362.65</v>
          </cell>
          <cell r="K996" t="str">
            <v>GBPFE-25</v>
          </cell>
        </row>
        <row r="997">
          <cell r="F997">
            <v>10056.299999999999</v>
          </cell>
          <cell r="K997" t="str">
            <v>GBPFE-25</v>
          </cell>
        </row>
        <row r="998">
          <cell r="F998">
            <v>53601.19</v>
          </cell>
          <cell r="K998" t="str">
            <v>GBPFE-25</v>
          </cell>
        </row>
        <row r="999">
          <cell r="F999">
            <v>511.69</v>
          </cell>
          <cell r="K999" t="str">
            <v>GBPFE-25</v>
          </cell>
        </row>
        <row r="1000">
          <cell r="F1000">
            <v>85749.41</v>
          </cell>
          <cell r="K1000" t="str">
            <v>GBPFE-25</v>
          </cell>
        </row>
        <row r="1001">
          <cell r="F1001">
            <v>16850</v>
          </cell>
          <cell r="K1001" t="str">
            <v>GBPFE-25</v>
          </cell>
        </row>
        <row r="1002">
          <cell r="F1002">
            <v>3852.21</v>
          </cell>
          <cell r="K1002" t="str">
            <v>GBPFE-25</v>
          </cell>
        </row>
        <row r="1003">
          <cell r="F1003">
            <v>49804.21</v>
          </cell>
          <cell r="K1003" t="str">
            <v>GBPFE-25</v>
          </cell>
        </row>
        <row r="1004">
          <cell r="F1004">
            <v>45219.59</v>
          </cell>
          <cell r="K1004" t="str">
            <v>GBPFE-25</v>
          </cell>
        </row>
        <row r="1005">
          <cell r="F1005">
            <v>351.7</v>
          </cell>
          <cell r="K1005" t="str">
            <v>GBPFE-25</v>
          </cell>
        </row>
        <row r="1006">
          <cell r="F1006">
            <v>3900</v>
          </cell>
          <cell r="K1006" t="str">
            <v>GBPFE-25</v>
          </cell>
        </row>
        <row r="1007">
          <cell r="F1007">
            <v>4707.45</v>
          </cell>
          <cell r="K1007" t="str">
            <v>GBPFE-25</v>
          </cell>
        </row>
        <row r="1008">
          <cell r="F1008">
            <v>1330.32</v>
          </cell>
          <cell r="K1008" t="str">
            <v>GBPFE-25</v>
          </cell>
        </row>
        <row r="1009">
          <cell r="F1009">
            <v>599.19000000000005</v>
          </cell>
          <cell r="K1009" t="str">
            <v>GBPFE-25</v>
          </cell>
        </row>
        <row r="1010">
          <cell r="F1010">
            <v>42522.83</v>
          </cell>
          <cell r="K1010" t="str">
            <v>GBPFE-25</v>
          </cell>
        </row>
        <row r="1011">
          <cell r="F1011">
            <v>1077.29</v>
          </cell>
          <cell r="K1011" t="str">
            <v>GBPFE-25</v>
          </cell>
        </row>
        <row r="1012">
          <cell r="F1012">
            <v>21640.77</v>
          </cell>
          <cell r="K1012" t="str">
            <v>GBPFE-25</v>
          </cell>
        </row>
        <row r="1013">
          <cell r="F1013">
            <v>47580.44</v>
          </cell>
          <cell r="K1013" t="str">
            <v>GBPFE-25</v>
          </cell>
        </row>
        <row r="1014">
          <cell r="F1014">
            <v>130165.03</v>
          </cell>
          <cell r="K1014" t="str">
            <v>GBPFE-25</v>
          </cell>
        </row>
        <row r="1015">
          <cell r="F1015">
            <v>42857.88</v>
          </cell>
          <cell r="K1015" t="str">
            <v>GBPFE-25</v>
          </cell>
        </row>
        <row r="1016">
          <cell r="F1016">
            <v>1181.73</v>
          </cell>
          <cell r="K1016" t="str">
            <v>GBPFE-25</v>
          </cell>
        </row>
        <row r="1017">
          <cell r="F1017">
            <v>336386.61</v>
          </cell>
          <cell r="K1017" t="str">
            <v>GBPFE-25</v>
          </cell>
        </row>
        <row r="1018">
          <cell r="F1018">
            <v>191142.71</v>
          </cell>
          <cell r="K1018" t="str">
            <v>GBPFE-25</v>
          </cell>
        </row>
        <row r="1019">
          <cell r="F1019">
            <v>450</v>
          </cell>
          <cell r="K1019" t="str">
            <v>GBPFE-25</v>
          </cell>
        </row>
        <row r="1020">
          <cell r="F1020">
            <v>50672.93</v>
          </cell>
          <cell r="K1020" t="str">
            <v>GBPFE-25</v>
          </cell>
        </row>
        <row r="1021">
          <cell r="F1021">
            <v>17801.310000000001</v>
          </cell>
          <cell r="K1021" t="str">
            <v>GBPFE-25</v>
          </cell>
        </row>
        <row r="1022">
          <cell r="F1022">
            <v>56022.53</v>
          </cell>
          <cell r="K1022" t="str">
            <v>GBPFE-25</v>
          </cell>
        </row>
        <row r="1023">
          <cell r="F1023">
            <v>175433.17</v>
          </cell>
          <cell r="K1023" t="str">
            <v>GBPFE-25</v>
          </cell>
        </row>
        <row r="1024">
          <cell r="F1024">
            <v>799.72</v>
          </cell>
          <cell r="K1024" t="str">
            <v>GBPFE-25</v>
          </cell>
        </row>
        <row r="1025">
          <cell r="F1025">
            <v>8405.59</v>
          </cell>
          <cell r="K1025" t="str">
            <v>GBPFE-25</v>
          </cell>
        </row>
        <row r="1026">
          <cell r="F1026">
            <v>244558.77</v>
          </cell>
          <cell r="K1026" t="str">
            <v>GBPFE-25</v>
          </cell>
        </row>
        <row r="1027">
          <cell r="F1027">
            <v>269622.02</v>
          </cell>
          <cell r="K1027" t="str">
            <v>GBPFE-25</v>
          </cell>
        </row>
        <row r="1028">
          <cell r="F1028">
            <v>20273.37</v>
          </cell>
          <cell r="K1028" t="str">
            <v>GBPFE-25</v>
          </cell>
        </row>
        <row r="1029">
          <cell r="F1029">
            <v>30506.41</v>
          </cell>
          <cell r="K1029" t="str">
            <v>GBPFE-25</v>
          </cell>
        </row>
        <row r="1030">
          <cell r="F1030">
            <v>1015533.48</v>
          </cell>
          <cell r="K1030" t="str">
            <v>GBPFE-25</v>
          </cell>
        </row>
        <row r="1031">
          <cell r="F1031">
            <v>1277.75</v>
          </cell>
          <cell r="K1031" t="str">
            <v>GBPFE-25</v>
          </cell>
        </row>
        <row r="1032">
          <cell r="F1032">
            <v>214564.15</v>
          </cell>
          <cell r="K1032" t="str">
            <v>GBPFE-25</v>
          </cell>
        </row>
        <row r="1033">
          <cell r="F1033">
            <v>68344.149999999994</v>
          </cell>
          <cell r="K1033" t="str">
            <v>GBPFE-25</v>
          </cell>
        </row>
        <row r="1034">
          <cell r="F1034">
            <v>2041.86</v>
          </cell>
          <cell r="K1034" t="str">
            <v>GBPFE-25</v>
          </cell>
        </row>
        <row r="1035">
          <cell r="F1035">
            <v>182759.49</v>
          </cell>
          <cell r="K1035" t="str">
            <v>GBPFE-25</v>
          </cell>
        </row>
        <row r="1036">
          <cell r="F1036">
            <v>27205.66</v>
          </cell>
          <cell r="K1036" t="str">
            <v>GBPFE-25</v>
          </cell>
        </row>
        <row r="1037">
          <cell r="F1037">
            <v>37439.199999999997</v>
          </cell>
          <cell r="K1037" t="str">
            <v>GBPFE-25</v>
          </cell>
        </row>
        <row r="1038">
          <cell r="F1038">
            <v>308205.3</v>
          </cell>
          <cell r="K1038" t="str">
            <v>GBPFE-25</v>
          </cell>
        </row>
        <row r="1039">
          <cell r="F1039">
            <v>6161.06</v>
          </cell>
          <cell r="K1039" t="str">
            <v>GBPFE-25</v>
          </cell>
        </row>
        <row r="1040">
          <cell r="F1040">
            <v>571336.79</v>
          </cell>
          <cell r="K1040" t="str">
            <v>GBPFE-25</v>
          </cell>
        </row>
        <row r="1041">
          <cell r="F1041">
            <v>94179.47</v>
          </cell>
          <cell r="K1041" t="str">
            <v>GBPFE-25</v>
          </cell>
        </row>
        <row r="1042">
          <cell r="F1042">
            <v>32407.119999999999</v>
          </cell>
          <cell r="K1042" t="str">
            <v>GBPFE-25</v>
          </cell>
        </row>
        <row r="1043">
          <cell r="F1043">
            <v>5500</v>
          </cell>
          <cell r="K1043" t="str">
            <v>GBPFE-25</v>
          </cell>
        </row>
        <row r="1044">
          <cell r="F1044">
            <v>26156.98</v>
          </cell>
          <cell r="K1044" t="str">
            <v>GBPFE-25</v>
          </cell>
        </row>
        <row r="1045">
          <cell r="F1045">
            <v>130971.27</v>
          </cell>
          <cell r="K1045" t="str">
            <v>GBPFE-25</v>
          </cell>
        </row>
        <row r="1046">
          <cell r="F1046">
            <v>59.81</v>
          </cell>
          <cell r="K1046" t="str">
            <v>GBPFE-25</v>
          </cell>
        </row>
        <row r="1047">
          <cell r="F1047">
            <v>3245.28</v>
          </cell>
          <cell r="K1047" t="str">
            <v>GBPFE-25</v>
          </cell>
        </row>
        <row r="1048">
          <cell r="F1048">
            <v>52434.5</v>
          </cell>
          <cell r="K1048" t="str">
            <v>GBPFE-25</v>
          </cell>
        </row>
        <row r="1049">
          <cell r="F1049">
            <v>341.67</v>
          </cell>
          <cell r="K1049" t="str">
            <v>GBPFE-25</v>
          </cell>
        </row>
        <row r="1050">
          <cell r="F1050">
            <v>306128.78000000003</v>
          </cell>
          <cell r="K1050" t="str">
            <v>GBPFE-25</v>
          </cell>
        </row>
        <row r="1051">
          <cell r="F1051">
            <v>80232.289999999994</v>
          </cell>
          <cell r="K1051" t="str">
            <v>EURFE-25</v>
          </cell>
        </row>
        <row r="1052">
          <cell r="F1052">
            <v>3956.11</v>
          </cell>
          <cell r="K1052" t="str">
            <v>EURFE-25</v>
          </cell>
        </row>
        <row r="1053">
          <cell r="F1053">
            <v>2144924.1120000002</v>
          </cell>
          <cell r="K1053" t="str">
            <v>EURFE-25</v>
          </cell>
        </row>
        <row r="1054">
          <cell r="F1054">
            <v>95770.52</v>
          </cell>
          <cell r="K1054" t="str">
            <v>EURFE-25</v>
          </cell>
        </row>
        <row r="1055">
          <cell r="F1055">
            <v>12600.19</v>
          </cell>
          <cell r="K1055" t="str">
            <v>EURFE-25</v>
          </cell>
        </row>
        <row r="1056">
          <cell r="F1056">
            <v>25973.279999999999</v>
          </cell>
          <cell r="K1056" t="str">
            <v>EURFE-25</v>
          </cell>
        </row>
        <row r="1057">
          <cell r="F1057">
            <v>600.07000000000005</v>
          </cell>
          <cell r="K1057" t="str">
            <v>EURFE-25</v>
          </cell>
        </row>
        <row r="1058">
          <cell r="F1058">
            <v>1199992.77</v>
          </cell>
          <cell r="K1058" t="str">
            <v>EURFE-25</v>
          </cell>
        </row>
        <row r="1059">
          <cell r="F1059">
            <v>7800.38</v>
          </cell>
          <cell r="K1059" t="str">
            <v>EURFE-25</v>
          </cell>
        </row>
        <row r="1060">
          <cell r="F1060">
            <v>2488.8530000000001</v>
          </cell>
          <cell r="K1060" t="str">
            <v>EURFE-25</v>
          </cell>
        </row>
        <row r="1061">
          <cell r="F1061">
            <v>7622.7049999999999</v>
          </cell>
          <cell r="K1061" t="str">
            <v>EURFE-25</v>
          </cell>
        </row>
        <row r="1062">
          <cell r="F1062">
            <v>14697.68</v>
          </cell>
          <cell r="K1062" t="str">
            <v>EURFE-25</v>
          </cell>
        </row>
        <row r="1063">
          <cell r="F1063">
            <v>11584.57</v>
          </cell>
          <cell r="K1063" t="str">
            <v>EURFE-25</v>
          </cell>
        </row>
        <row r="1064">
          <cell r="F1064">
            <v>14689.49</v>
          </cell>
          <cell r="K1064" t="str">
            <v>EURFE-25</v>
          </cell>
        </row>
        <row r="1065">
          <cell r="F1065">
            <v>5690.1</v>
          </cell>
          <cell r="K1065" t="str">
            <v>EURFE-25</v>
          </cell>
        </row>
        <row r="1066">
          <cell r="F1066">
            <v>7885.1290000000008</v>
          </cell>
          <cell r="K1066" t="str">
            <v>EURFE-25</v>
          </cell>
        </row>
        <row r="1067">
          <cell r="F1067">
            <v>31726.16</v>
          </cell>
          <cell r="K1067" t="str">
            <v>EURFE-25</v>
          </cell>
        </row>
        <row r="1068">
          <cell r="F1068">
            <v>271199.58</v>
          </cell>
          <cell r="K1068" t="str">
            <v>EURFE-25</v>
          </cell>
        </row>
        <row r="1069">
          <cell r="F1069">
            <v>1517.96</v>
          </cell>
          <cell r="K1069" t="str">
            <v>EURFE-25</v>
          </cell>
        </row>
        <row r="1070">
          <cell r="F1070">
            <v>135.31</v>
          </cell>
          <cell r="K1070" t="str">
            <v>EURFE-25</v>
          </cell>
        </row>
        <row r="1071">
          <cell r="F1071">
            <v>8925.99</v>
          </cell>
          <cell r="K1071" t="str">
            <v>EURFE-25</v>
          </cell>
        </row>
        <row r="1072">
          <cell r="F1072">
            <v>15369.59</v>
          </cell>
          <cell r="K1072" t="str">
            <v>EURFE-25</v>
          </cell>
        </row>
        <row r="1073">
          <cell r="F1073">
            <v>75936.039999999994</v>
          </cell>
          <cell r="K1073" t="str">
            <v>EURFE-25</v>
          </cell>
        </row>
        <row r="1074">
          <cell r="F1074">
            <v>72457.600000000006</v>
          </cell>
          <cell r="K1074" t="str">
            <v>EURFE-25</v>
          </cell>
        </row>
        <row r="1075">
          <cell r="F1075">
            <v>14588.72</v>
          </cell>
          <cell r="K1075" t="str">
            <v>EURFE-25</v>
          </cell>
        </row>
        <row r="1076">
          <cell r="F1076">
            <v>213992.79</v>
          </cell>
          <cell r="K1076" t="str">
            <v>EURFE-25</v>
          </cell>
        </row>
        <row r="1077">
          <cell r="F1077">
            <v>112115.234</v>
          </cell>
          <cell r="K1077" t="str">
            <v>EURFE-25</v>
          </cell>
        </row>
        <row r="1078">
          <cell r="F1078">
            <v>692.57100000000003</v>
          </cell>
          <cell r="K1078" t="str">
            <v>EURFE-25</v>
          </cell>
        </row>
        <row r="1079">
          <cell r="F1079">
            <v>83122.263000000006</v>
          </cell>
          <cell r="K1079" t="str">
            <v>EURFE-25</v>
          </cell>
        </row>
        <row r="1080">
          <cell r="F1080">
            <v>11266.549000000001</v>
          </cell>
          <cell r="K1080" t="str">
            <v>EURFE-25</v>
          </cell>
        </row>
        <row r="1081">
          <cell r="F1081">
            <v>31824.543000000001</v>
          </cell>
          <cell r="K1081" t="str">
            <v>EURFE-25</v>
          </cell>
        </row>
        <row r="1082">
          <cell r="F1082">
            <v>49118.256999999998</v>
          </cell>
          <cell r="K1082" t="str">
            <v>EURFE-25</v>
          </cell>
        </row>
        <row r="1083">
          <cell r="F1083">
            <v>3788.57</v>
          </cell>
          <cell r="K1083" t="str">
            <v>EURFE-25</v>
          </cell>
        </row>
        <row r="1084">
          <cell r="F1084">
            <v>42620.31</v>
          </cell>
          <cell r="K1084" t="str">
            <v>EURFE-25</v>
          </cell>
        </row>
        <row r="1085">
          <cell r="F1085">
            <v>19633.48</v>
          </cell>
          <cell r="K1085" t="str">
            <v>EURFE-25</v>
          </cell>
        </row>
        <row r="1086">
          <cell r="F1086">
            <v>26419.22</v>
          </cell>
          <cell r="K1086" t="str">
            <v>EURFE-25</v>
          </cell>
        </row>
        <row r="1087">
          <cell r="F1087">
            <v>31800.29</v>
          </cell>
          <cell r="K1087" t="str">
            <v>EURFE-25</v>
          </cell>
        </row>
        <row r="1088">
          <cell r="F1088">
            <v>4962.49</v>
          </cell>
          <cell r="K1088" t="str">
            <v>EURFE-25</v>
          </cell>
        </row>
        <row r="1089">
          <cell r="F1089">
            <v>307253.37</v>
          </cell>
          <cell r="K1089" t="str">
            <v>EURFE-25</v>
          </cell>
        </row>
        <row r="1090">
          <cell r="F1090">
            <v>1916.63</v>
          </cell>
          <cell r="K1090" t="str">
            <v>EURFE-25</v>
          </cell>
        </row>
        <row r="1091">
          <cell r="F1091">
            <v>59779.03</v>
          </cell>
          <cell r="K1091" t="str">
            <v>EURFE-25</v>
          </cell>
        </row>
        <row r="1092">
          <cell r="F1092">
            <v>2543.2199999999998</v>
          </cell>
          <cell r="K1092" t="str">
            <v>EURFE-25</v>
          </cell>
        </row>
        <row r="1093">
          <cell r="F1093">
            <v>554.16</v>
          </cell>
          <cell r="K1093" t="str">
            <v>EURFE-25</v>
          </cell>
        </row>
        <row r="1094">
          <cell r="F1094">
            <v>79498.3</v>
          </cell>
          <cell r="K1094" t="str">
            <v>EURFE-25</v>
          </cell>
        </row>
        <row r="1095">
          <cell r="F1095">
            <v>258160.18100000001</v>
          </cell>
          <cell r="K1095" t="str">
            <v>EURFE-25</v>
          </cell>
        </row>
        <row r="1096">
          <cell r="F1096">
            <v>23189.39</v>
          </cell>
          <cell r="K1096" t="str">
            <v>EURFE-25</v>
          </cell>
        </row>
        <row r="1097">
          <cell r="F1097">
            <v>3456.96</v>
          </cell>
          <cell r="K1097" t="str">
            <v>EURFE-25</v>
          </cell>
        </row>
        <row r="1098">
          <cell r="F1098">
            <v>54634.83</v>
          </cell>
          <cell r="K1098" t="str">
            <v>EURFE-25</v>
          </cell>
        </row>
        <row r="1099">
          <cell r="F1099">
            <v>479.34</v>
          </cell>
          <cell r="K1099" t="str">
            <v>EURFE-25</v>
          </cell>
        </row>
        <row r="1100">
          <cell r="F1100">
            <v>100933.17</v>
          </cell>
          <cell r="K1100" t="str">
            <v>EURFE-25</v>
          </cell>
        </row>
        <row r="1101">
          <cell r="F1101">
            <v>1134.444</v>
          </cell>
          <cell r="K1101" t="str">
            <v>EURFE-25</v>
          </cell>
        </row>
        <row r="1102">
          <cell r="F1102">
            <v>49857.387000000002</v>
          </cell>
          <cell r="K1102" t="str">
            <v>EURFE-25</v>
          </cell>
        </row>
        <row r="1103">
          <cell r="F1103">
            <v>45705.595999999998</v>
          </cell>
          <cell r="K1103" t="str">
            <v>EURFE-25</v>
          </cell>
        </row>
        <row r="1104">
          <cell r="F1104">
            <v>3842.4810000000002</v>
          </cell>
          <cell r="K1104" t="str">
            <v>EURFE-25</v>
          </cell>
        </row>
        <row r="1105">
          <cell r="F1105">
            <v>99252.811000000002</v>
          </cell>
          <cell r="K1105" t="str">
            <v>EURFE-25</v>
          </cell>
        </row>
        <row r="1106">
          <cell r="F1106">
            <v>17553.178</v>
          </cell>
          <cell r="K1106" t="str">
            <v>EURFE-25</v>
          </cell>
        </row>
        <row r="1107">
          <cell r="F1107">
            <v>517.95000000000005</v>
          </cell>
          <cell r="K1107" t="str">
            <v>EURFE-25</v>
          </cell>
        </row>
        <row r="1108">
          <cell r="F1108">
            <v>17838.38</v>
          </cell>
          <cell r="K1108" t="str">
            <v>EURFE-25</v>
          </cell>
        </row>
        <row r="1109">
          <cell r="F1109">
            <v>773480.77099999995</v>
          </cell>
          <cell r="K1109" t="str">
            <v>EURFE-25</v>
          </cell>
        </row>
        <row r="1110">
          <cell r="F1110">
            <v>17709.009999999998</v>
          </cell>
          <cell r="K1110" t="str">
            <v>EURFE-25</v>
          </cell>
        </row>
        <row r="1111">
          <cell r="F1111">
            <v>14195.51</v>
          </cell>
          <cell r="K1111" t="str">
            <v>EURFE-25</v>
          </cell>
        </row>
        <row r="1112">
          <cell r="F1112">
            <v>153725</v>
          </cell>
          <cell r="K1112" t="str">
            <v>EURFE-25</v>
          </cell>
        </row>
        <row r="1113">
          <cell r="F1113">
            <v>80357.184999999998</v>
          </cell>
          <cell r="K1113" t="str">
            <v>EURFE-25</v>
          </cell>
        </row>
        <row r="1114">
          <cell r="F1114">
            <v>2500.9540000000002</v>
          </cell>
          <cell r="K1114" t="str">
            <v>EURFE-25</v>
          </cell>
        </row>
        <row r="1115">
          <cell r="F1115">
            <v>16071.794</v>
          </cell>
          <cell r="K1115" t="str">
            <v>EURFE-25</v>
          </cell>
        </row>
        <row r="1116">
          <cell r="F1116">
            <v>14890.857</v>
          </cell>
          <cell r="K1116" t="str">
            <v>EURFE-25</v>
          </cell>
        </row>
        <row r="1117">
          <cell r="F1117">
            <v>21829.96</v>
          </cell>
          <cell r="K1117" t="str">
            <v>EURFE-25</v>
          </cell>
        </row>
        <row r="1118">
          <cell r="F1118">
            <v>500.15100000000001</v>
          </cell>
          <cell r="K1118" t="str">
            <v>EURFE-25</v>
          </cell>
        </row>
        <row r="1119">
          <cell r="F1119">
            <v>5461.8190000000004</v>
          </cell>
          <cell r="K1119" t="str">
            <v>EURFE-25</v>
          </cell>
        </row>
        <row r="1120">
          <cell r="F1120">
            <v>2404.056</v>
          </cell>
          <cell r="K1120" t="str">
            <v>EURFE-25</v>
          </cell>
        </row>
        <row r="1121">
          <cell r="F1121">
            <v>114323.076</v>
          </cell>
          <cell r="K1121" t="str">
            <v>EURFE-25</v>
          </cell>
        </row>
        <row r="1122">
          <cell r="F1122">
            <v>29774.116000000002</v>
          </cell>
          <cell r="K1122" t="str">
            <v>EURFE-25</v>
          </cell>
        </row>
        <row r="1123">
          <cell r="F1123">
            <v>64101.091999999997</v>
          </cell>
          <cell r="K1123" t="str">
            <v>EURFE-25</v>
          </cell>
        </row>
        <row r="1124">
          <cell r="F1124">
            <v>700.89</v>
          </cell>
          <cell r="K1124" t="str">
            <v>EURFE-25</v>
          </cell>
        </row>
        <row r="1125">
          <cell r="F1125">
            <v>28590.555</v>
          </cell>
          <cell r="K1125" t="str">
            <v>EURFE-25</v>
          </cell>
        </row>
        <row r="1126">
          <cell r="F1126">
            <v>333292.89600000001</v>
          </cell>
          <cell r="K1126" t="str">
            <v>EURFE-25</v>
          </cell>
        </row>
        <row r="1127">
          <cell r="F1127">
            <v>71603.289999999994</v>
          </cell>
          <cell r="K1127" t="str">
            <v>EURFE-25</v>
          </cell>
        </row>
        <row r="1128">
          <cell r="F1128">
            <v>7587.15</v>
          </cell>
          <cell r="K1128" t="str">
            <v>EURFE-25</v>
          </cell>
        </row>
        <row r="1129">
          <cell r="F1129">
            <v>192840.25</v>
          </cell>
          <cell r="K1129" t="str">
            <v>EURFE-25</v>
          </cell>
        </row>
        <row r="1130">
          <cell r="F1130">
            <v>2203.1530000000002</v>
          </cell>
          <cell r="K1130" t="str">
            <v>EURFE-25</v>
          </cell>
        </row>
        <row r="1131">
          <cell r="F1131">
            <v>19701.169999999998</v>
          </cell>
          <cell r="K1131" t="str">
            <v>EURFE-25</v>
          </cell>
        </row>
        <row r="1132">
          <cell r="F1132">
            <v>17815.411</v>
          </cell>
          <cell r="K1132" t="str">
            <v>EURFE-25</v>
          </cell>
        </row>
        <row r="1133">
          <cell r="F1133">
            <v>15957.818000000001</v>
          </cell>
          <cell r="K1133" t="str">
            <v>EURFE-25</v>
          </cell>
        </row>
        <row r="1134">
          <cell r="F1134">
            <v>24017.629000000001</v>
          </cell>
          <cell r="K1134" t="str">
            <v>EURFE-25</v>
          </cell>
        </row>
        <row r="1135">
          <cell r="F1135">
            <v>39753.980000000003</v>
          </cell>
          <cell r="K1135" t="str">
            <v>EURFE-25</v>
          </cell>
        </row>
        <row r="1136">
          <cell r="F1136">
            <v>134941.46</v>
          </cell>
          <cell r="K1136" t="str">
            <v>EURFE-25</v>
          </cell>
        </row>
        <row r="1137">
          <cell r="F1137">
            <v>16121.89</v>
          </cell>
          <cell r="K1137" t="str">
            <v>EURFE-25</v>
          </cell>
        </row>
        <row r="1138">
          <cell r="F1138">
            <v>11578.42</v>
          </cell>
          <cell r="K1138" t="str">
            <v>EURFE-25</v>
          </cell>
        </row>
        <row r="1139">
          <cell r="F1139">
            <v>9325.75</v>
          </cell>
          <cell r="K1139" t="str">
            <v>EURFE-25</v>
          </cell>
        </row>
        <row r="1140">
          <cell r="F1140">
            <v>1327.34</v>
          </cell>
          <cell r="K1140" t="str">
            <v>EURFE-25</v>
          </cell>
        </row>
        <row r="1141">
          <cell r="F1141">
            <v>51074.775000000001</v>
          </cell>
          <cell r="K1141" t="str">
            <v>EURFE-25</v>
          </cell>
        </row>
        <row r="1142">
          <cell r="F1142">
            <v>164.518</v>
          </cell>
          <cell r="K1142" t="str">
            <v>EURFE-25</v>
          </cell>
        </row>
        <row r="1143">
          <cell r="F1143">
            <v>0.40800000000000003</v>
          </cell>
          <cell r="K1143" t="str">
            <v>EURFE-25</v>
          </cell>
        </row>
        <row r="1144">
          <cell r="F1144">
            <v>35985.760000000002</v>
          </cell>
          <cell r="K1144" t="str">
            <v>EURFE-25</v>
          </cell>
        </row>
        <row r="1145">
          <cell r="F1145">
            <v>319996.37</v>
          </cell>
          <cell r="K1145" t="str">
            <v>EURFE-25</v>
          </cell>
        </row>
        <row r="1146">
          <cell r="F1146">
            <v>3601.14</v>
          </cell>
          <cell r="K1146" t="str">
            <v>EURFE-25</v>
          </cell>
        </row>
        <row r="1147">
          <cell r="F1147">
            <v>277702.14</v>
          </cell>
          <cell r="K1147" t="str">
            <v>EURFE-25</v>
          </cell>
        </row>
        <row r="1148">
          <cell r="F1148">
            <v>75984</v>
          </cell>
          <cell r="K1148" t="str">
            <v>EURFE-25</v>
          </cell>
        </row>
        <row r="1149">
          <cell r="F1149">
            <v>500</v>
          </cell>
          <cell r="K1149" t="str">
            <v>EURFE-25</v>
          </cell>
        </row>
        <row r="1150">
          <cell r="F1150">
            <v>69757.289999999994</v>
          </cell>
          <cell r="K1150" t="str">
            <v>EURFE-25</v>
          </cell>
        </row>
        <row r="1151">
          <cell r="F1151">
            <v>112466.05</v>
          </cell>
          <cell r="K1151" t="str">
            <v>EURFE-25</v>
          </cell>
        </row>
        <row r="1152">
          <cell r="F1152">
            <v>658633.04</v>
          </cell>
          <cell r="K1152" t="str">
            <v>EURFE-25</v>
          </cell>
        </row>
        <row r="1153">
          <cell r="F1153">
            <v>29984.45</v>
          </cell>
          <cell r="K1153" t="str">
            <v>EURFE-25</v>
          </cell>
        </row>
        <row r="1154">
          <cell r="F1154">
            <v>110607.94</v>
          </cell>
          <cell r="K1154" t="str">
            <v>EURFE-25</v>
          </cell>
        </row>
        <row r="1155">
          <cell r="F1155">
            <v>6713.41</v>
          </cell>
          <cell r="K1155" t="str">
            <v>EURFE-25</v>
          </cell>
        </row>
        <row r="1156">
          <cell r="F1156">
            <v>7806.9740000000002</v>
          </cell>
          <cell r="K1156" t="str">
            <v>EURFE-25</v>
          </cell>
        </row>
        <row r="1157">
          <cell r="F1157">
            <v>22396.292000000001</v>
          </cell>
          <cell r="K1157" t="str">
            <v>EURFE-25</v>
          </cell>
        </row>
        <row r="1158">
          <cell r="F1158">
            <v>65182.442000000003</v>
          </cell>
          <cell r="K1158" t="str">
            <v>EURFE-25</v>
          </cell>
        </row>
        <row r="1159">
          <cell r="F1159">
            <v>71455.039999999994</v>
          </cell>
          <cell r="K1159" t="str">
            <v>EURFE-25</v>
          </cell>
        </row>
        <row r="1160">
          <cell r="F1160">
            <v>14001.28</v>
          </cell>
          <cell r="K1160" t="str">
            <v>EURFE-25</v>
          </cell>
        </row>
        <row r="1161">
          <cell r="F1161">
            <v>2300.04</v>
          </cell>
          <cell r="K1161" t="str">
            <v>EURFE-25</v>
          </cell>
        </row>
        <row r="1162">
          <cell r="F1162">
            <v>16658.75</v>
          </cell>
          <cell r="K1162" t="str">
            <v>EURFE-25</v>
          </cell>
        </row>
        <row r="1163">
          <cell r="F1163">
            <v>1057.05</v>
          </cell>
          <cell r="K1163" t="str">
            <v>EURFE-25</v>
          </cell>
        </row>
        <row r="1164">
          <cell r="F1164">
            <v>124292.92</v>
          </cell>
          <cell r="K1164" t="str">
            <v>EURFE-25</v>
          </cell>
        </row>
        <row r="1165">
          <cell r="F1165">
            <v>197965.68</v>
          </cell>
          <cell r="K1165" t="str">
            <v>EURFE-25</v>
          </cell>
        </row>
        <row r="1166">
          <cell r="F1166">
            <v>61602.656000000003</v>
          </cell>
          <cell r="K1166" t="str">
            <v>EURFE-25</v>
          </cell>
        </row>
        <row r="1167">
          <cell r="F1167">
            <v>2309.895</v>
          </cell>
          <cell r="K1167" t="str">
            <v>EURFE-25</v>
          </cell>
        </row>
        <row r="1168">
          <cell r="F1168">
            <v>2080.86</v>
          </cell>
          <cell r="K1168" t="str">
            <v>EURFE-25</v>
          </cell>
        </row>
        <row r="1169">
          <cell r="F1169">
            <v>43693.22</v>
          </cell>
          <cell r="K1169" t="str">
            <v>EURFE-25</v>
          </cell>
        </row>
        <row r="1170">
          <cell r="F1170">
            <v>5974.8</v>
          </cell>
          <cell r="K1170" t="str">
            <v>EURFE-25</v>
          </cell>
        </row>
        <row r="1171">
          <cell r="F1171">
            <v>74785.974000000002</v>
          </cell>
          <cell r="K1171" t="str">
            <v>EURFE-25</v>
          </cell>
        </row>
        <row r="1172">
          <cell r="F1172">
            <v>65997.279999999999</v>
          </cell>
          <cell r="K1172" t="str">
            <v>EURFE-25</v>
          </cell>
        </row>
        <row r="1173">
          <cell r="F1173">
            <v>14816.87</v>
          </cell>
          <cell r="K1173" t="str">
            <v>EURFE-25</v>
          </cell>
        </row>
        <row r="1174">
          <cell r="F1174">
            <v>7693.69</v>
          </cell>
          <cell r="K1174" t="str">
            <v>EURFE-25</v>
          </cell>
        </row>
        <row r="1175">
          <cell r="F1175">
            <v>79818.7</v>
          </cell>
          <cell r="K1175" t="str">
            <v>EURFE-25</v>
          </cell>
        </row>
        <row r="1176">
          <cell r="F1176">
            <v>23209.673999999999</v>
          </cell>
          <cell r="K1176" t="str">
            <v>EURFE-25</v>
          </cell>
        </row>
        <row r="1177">
          <cell r="F1177">
            <v>6720.3420000000006</v>
          </cell>
          <cell r="K1177" t="str">
            <v>EURFE-25</v>
          </cell>
        </row>
        <row r="1178">
          <cell r="F1178">
            <v>32891.53</v>
          </cell>
          <cell r="K1178" t="str">
            <v>EURFE-25</v>
          </cell>
        </row>
        <row r="1179">
          <cell r="F1179">
            <v>937.99</v>
          </cell>
          <cell r="K1179" t="str">
            <v>EURFE-25</v>
          </cell>
        </row>
        <row r="1180">
          <cell r="F1180">
            <v>4002.55</v>
          </cell>
          <cell r="K1180" t="str">
            <v>EURFE-25</v>
          </cell>
        </row>
        <row r="1181">
          <cell r="F1181">
            <v>136664.024</v>
          </cell>
          <cell r="K1181" t="str">
            <v>EURFE-25</v>
          </cell>
        </row>
        <row r="1182">
          <cell r="F1182">
            <v>44331.65</v>
          </cell>
          <cell r="K1182" t="str">
            <v>EURFE-25</v>
          </cell>
        </row>
        <row r="1183">
          <cell r="F1183">
            <v>16196.17</v>
          </cell>
          <cell r="K1183" t="str">
            <v>EURFE-25</v>
          </cell>
        </row>
        <row r="1184">
          <cell r="F1184">
            <v>61431.16</v>
          </cell>
          <cell r="K1184" t="str">
            <v>EURFE-25</v>
          </cell>
        </row>
        <row r="1185">
          <cell r="F1185">
            <v>306208.09000000003</v>
          </cell>
          <cell r="K1185" t="str">
            <v>EURFE-25</v>
          </cell>
        </row>
        <row r="1186">
          <cell r="F1186">
            <v>57623.256999999998</v>
          </cell>
          <cell r="K1186" t="str">
            <v>EURFE-25</v>
          </cell>
        </row>
        <row r="1187">
          <cell r="F1187">
            <v>36106.82</v>
          </cell>
          <cell r="K1187" t="str">
            <v>EURFE-25</v>
          </cell>
        </row>
        <row r="1188">
          <cell r="F1188">
            <v>555.70000000000005</v>
          </cell>
          <cell r="K1188" t="str">
            <v>EURFE-25</v>
          </cell>
        </row>
        <row r="1189">
          <cell r="F1189">
            <v>105.09</v>
          </cell>
          <cell r="K1189" t="str">
            <v>EURFE-25</v>
          </cell>
        </row>
        <row r="1190">
          <cell r="F1190">
            <v>10264.06</v>
          </cell>
          <cell r="K1190" t="str">
            <v>EURFE-25</v>
          </cell>
        </row>
        <row r="1191">
          <cell r="F1191">
            <v>139592.56</v>
          </cell>
          <cell r="K1191" t="str">
            <v>EURFE-25</v>
          </cell>
        </row>
        <row r="1192">
          <cell r="F1192">
            <v>26910.85</v>
          </cell>
          <cell r="K1192" t="str">
            <v>EURFE-25</v>
          </cell>
        </row>
        <row r="1193">
          <cell r="F1193">
            <v>455863.59</v>
          </cell>
          <cell r="K1193" t="str">
            <v>EURFE-25</v>
          </cell>
        </row>
        <row r="1194">
          <cell r="F1194">
            <v>245887.48</v>
          </cell>
          <cell r="K1194" t="str">
            <v>EURFE-25</v>
          </cell>
        </row>
        <row r="1195">
          <cell r="F1195">
            <v>400955.27500000002</v>
          </cell>
          <cell r="K1195" t="str">
            <v>EURFE-25</v>
          </cell>
        </row>
        <row r="1196">
          <cell r="F1196">
            <v>31914.19</v>
          </cell>
          <cell r="K1196" t="str">
            <v>EURFE-25</v>
          </cell>
        </row>
        <row r="1197">
          <cell r="F1197">
            <v>256665.44</v>
          </cell>
          <cell r="K1197" t="str">
            <v>EURFE-25</v>
          </cell>
        </row>
        <row r="1198">
          <cell r="F1198">
            <v>106.96</v>
          </cell>
          <cell r="K1198" t="str">
            <v>EURFE-25</v>
          </cell>
        </row>
        <row r="1199">
          <cell r="F1199">
            <v>168562.49</v>
          </cell>
          <cell r="K1199" t="str">
            <v>EURFE-25</v>
          </cell>
        </row>
        <row r="1200">
          <cell r="F1200">
            <v>85416.63</v>
          </cell>
          <cell r="K1200" t="str">
            <v>EURFE-25</v>
          </cell>
        </row>
        <row r="1201">
          <cell r="F1201">
            <v>114653.79</v>
          </cell>
          <cell r="K1201" t="str">
            <v>EURFE-25</v>
          </cell>
        </row>
        <row r="1202">
          <cell r="F1202">
            <v>73686.81</v>
          </cell>
          <cell r="K1202" t="str">
            <v>EURFE-25</v>
          </cell>
        </row>
        <row r="1203">
          <cell r="F1203">
            <v>35437.620000000003</v>
          </cell>
          <cell r="K1203" t="str">
            <v>EURFE-25</v>
          </cell>
        </row>
        <row r="1204">
          <cell r="F1204">
            <v>387484.14</v>
          </cell>
          <cell r="K1204" t="str">
            <v>EURFE-25</v>
          </cell>
        </row>
        <row r="1205">
          <cell r="F1205">
            <v>95297.18</v>
          </cell>
          <cell r="K1205" t="str">
            <v>EURFE-25</v>
          </cell>
        </row>
        <row r="1206">
          <cell r="F1206">
            <v>49309.33</v>
          </cell>
          <cell r="K1206" t="str">
            <v>EURFE-25</v>
          </cell>
        </row>
        <row r="1207">
          <cell r="F1207">
            <v>2486.2800000000002</v>
          </cell>
          <cell r="K1207" t="str">
            <v>EURFE-25</v>
          </cell>
        </row>
        <row r="1208">
          <cell r="F1208">
            <v>97379.66</v>
          </cell>
          <cell r="K1208" t="str">
            <v>EURFE-25</v>
          </cell>
        </row>
        <row r="1209">
          <cell r="F1209">
            <v>7925.55</v>
          </cell>
          <cell r="K1209" t="str">
            <v>EURFE-25</v>
          </cell>
        </row>
        <row r="1210">
          <cell r="F1210">
            <v>233359.32</v>
          </cell>
          <cell r="K1210" t="str">
            <v>EURFE-25</v>
          </cell>
        </row>
        <row r="1211">
          <cell r="F1211">
            <v>551443.03</v>
          </cell>
          <cell r="K1211" t="str">
            <v>EURFE-25</v>
          </cell>
        </row>
        <row r="1212">
          <cell r="F1212">
            <v>7982.3969999999999</v>
          </cell>
          <cell r="K1212" t="str">
            <v>EURFE-25</v>
          </cell>
        </row>
        <row r="1213">
          <cell r="F1213">
            <v>187368.92</v>
          </cell>
          <cell r="K1213" t="str">
            <v>EURFE-25</v>
          </cell>
        </row>
        <row r="1214">
          <cell r="F1214">
            <v>84381.282000000007</v>
          </cell>
          <cell r="K1214" t="str">
            <v>EURFE-25</v>
          </cell>
        </row>
        <row r="1215">
          <cell r="F1215">
            <v>128.60400000000001</v>
          </cell>
          <cell r="K1215" t="str">
            <v>EURFE-25</v>
          </cell>
        </row>
        <row r="1216">
          <cell r="F1216">
            <v>400.47300000000001</v>
          </cell>
          <cell r="K1216" t="str">
            <v>EURFE-25</v>
          </cell>
        </row>
        <row r="1217">
          <cell r="F1217">
            <v>423396.11900000001</v>
          </cell>
          <cell r="K1217" t="str">
            <v>EURFE-25</v>
          </cell>
        </row>
        <row r="1218">
          <cell r="F1218">
            <v>12365.13</v>
          </cell>
          <cell r="K1218" t="str">
            <v>EURFE-25</v>
          </cell>
        </row>
        <row r="1219">
          <cell r="F1219">
            <v>33340.370000000003</v>
          </cell>
          <cell r="K1219" t="str">
            <v>EURFE-25</v>
          </cell>
        </row>
        <row r="1220">
          <cell r="F1220">
            <v>27784</v>
          </cell>
          <cell r="K1220" t="str">
            <v>EURFE-25</v>
          </cell>
        </row>
        <row r="1221">
          <cell r="F1221">
            <v>47025.14</v>
          </cell>
          <cell r="K1221" t="str">
            <v>EURFE-25</v>
          </cell>
        </row>
        <row r="1222">
          <cell r="F1222">
            <v>31975.89</v>
          </cell>
          <cell r="K1222" t="str">
            <v>EURFE-25</v>
          </cell>
        </row>
        <row r="1223">
          <cell r="F1223">
            <v>11886.796</v>
          </cell>
          <cell r="K1223" t="str">
            <v>EURFE-25</v>
          </cell>
        </row>
        <row r="1224">
          <cell r="F1224">
            <v>111507.45</v>
          </cell>
          <cell r="K1224" t="str">
            <v>EURFE-25</v>
          </cell>
        </row>
        <row r="1225">
          <cell r="F1225">
            <v>35414.745999999999</v>
          </cell>
          <cell r="K1225" t="str">
            <v>EURFE-25</v>
          </cell>
        </row>
        <row r="1226">
          <cell r="F1226">
            <v>45629.112000000001</v>
          </cell>
          <cell r="K1226" t="str">
            <v>EURFE-25</v>
          </cell>
        </row>
        <row r="1227">
          <cell r="F1227">
            <v>15719.472</v>
          </cell>
          <cell r="K1227" t="str">
            <v>EURFE-25</v>
          </cell>
        </row>
        <row r="1228">
          <cell r="F1228">
            <v>317533.26</v>
          </cell>
          <cell r="K1228" t="str">
            <v>EURFE-25</v>
          </cell>
        </row>
        <row r="1229">
          <cell r="F1229">
            <v>229710.01</v>
          </cell>
          <cell r="K1229" t="str">
            <v>EURFE-25</v>
          </cell>
        </row>
        <row r="1230">
          <cell r="F1230">
            <v>7508.68</v>
          </cell>
          <cell r="K1230" t="str">
            <v>EURFE-25</v>
          </cell>
        </row>
        <row r="1231">
          <cell r="F1231">
            <v>39885.56</v>
          </cell>
          <cell r="K1231" t="str">
            <v>EURFE-25</v>
          </cell>
        </row>
        <row r="1232">
          <cell r="F1232">
            <v>34444.54</v>
          </cell>
          <cell r="K1232" t="str">
            <v>EURFE-25</v>
          </cell>
        </row>
        <row r="1233">
          <cell r="F1233">
            <v>210284.88</v>
          </cell>
          <cell r="K1233" t="str">
            <v>EURFE-25</v>
          </cell>
        </row>
        <row r="1234">
          <cell r="F1234">
            <v>31641.26</v>
          </cell>
          <cell r="K1234" t="str">
            <v>EURFE-25</v>
          </cell>
        </row>
        <row r="1235">
          <cell r="F1235">
            <v>12144.12</v>
          </cell>
          <cell r="K1235" t="str">
            <v>EURFE-25</v>
          </cell>
        </row>
        <row r="1236">
          <cell r="F1236">
            <v>591.26</v>
          </cell>
          <cell r="K1236" t="str">
            <v>EURFE-25</v>
          </cell>
        </row>
        <row r="1237">
          <cell r="F1237">
            <v>2500.1799999999998</v>
          </cell>
          <cell r="K1237" t="str">
            <v>EURFE-25</v>
          </cell>
        </row>
        <row r="1238">
          <cell r="F1238">
            <v>29416.5</v>
          </cell>
          <cell r="K1238" t="str">
            <v>EURFE-25</v>
          </cell>
        </row>
        <row r="1239">
          <cell r="F1239">
            <v>2771.33</v>
          </cell>
          <cell r="K1239" t="str">
            <v>EURFE-25</v>
          </cell>
        </row>
        <row r="1240">
          <cell r="F1240">
            <v>365334.03</v>
          </cell>
          <cell r="K1240" t="str">
            <v>EURFE-25</v>
          </cell>
        </row>
        <row r="1241">
          <cell r="F1241">
            <v>2564.19</v>
          </cell>
          <cell r="K1241" t="str">
            <v>EURFE-25</v>
          </cell>
        </row>
        <row r="1242">
          <cell r="F1242">
            <v>299893.83</v>
          </cell>
          <cell r="K1242" t="str">
            <v>EURFE-25</v>
          </cell>
        </row>
        <row r="1243">
          <cell r="F1243">
            <v>11228.16</v>
          </cell>
          <cell r="K1243" t="str">
            <v>EURFE-25</v>
          </cell>
        </row>
        <row r="1244">
          <cell r="F1244">
            <v>1001.62</v>
          </cell>
          <cell r="K1244" t="str">
            <v>EURFE-25</v>
          </cell>
        </row>
        <row r="1245">
          <cell r="F1245">
            <v>2030.2</v>
          </cell>
          <cell r="K1245" t="str">
            <v>EURFE-25</v>
          </cell>
        </row>
        <row r="1246">
          <cell r="F1246">
            <v>59.499000000000002</v>
          </cell>
          <cell r="K1246" t="str">
            <v>EURFE-25</v>
          </cell>
        </row>
        <row r="1247">
          <cell r="F1247">
            <v>23495.7</v>
          </cell>
          <cell r="K1247" t="str">
            <v>EURFE-25</v>
          </cell>
        </row>
        <row r="1248">
          <cell r="F1248">
            <v>3315.79</v>
          </cell>
          <cell r="K1248" t="str">
            <v>EURFE-25</v>
          </cell>
        </row>
        <row r="1249">
          <cell r="F1249">
            <v>13351.81</v>
          </cell>
          <cell r="K1249" t="str">
            <v>EURFE-25</v>
          </cell>
        </row>
        <row r="1250">
          <cell r="F1250">
            <v>110746.26</v>
          </cell>
          <cell r="K1250" t="str">
            <v>EURFE-25</v>
          </cell>
        </row>
        <row r="1251">
          <cell r="F1251">
            <v>200676.12</v>
          </cell>
          <cell r="K1251" t="str">
            <v>EURFE-25</v>
          </cell>
        </row>
        <row r="1252">
          <cell r="F1252">
            <v>3464691.9</v>
          </cell>
          <cell r="K1252" t="str">
            <v>EURFE-25</v>
          </cell>
        </row>
        <row r="1253">
          <cell r="F1253">
            <v>560612.76</v>
          </cell>
          <cell r="K1253" t="str">
            <v>EURFE-25</v>
          </cell>
        </row>
        <row r="1254">
          <cell r="F1254">
            <v>8611.64</v>
          </cell>
          <cell r="K1254" t="str">
            <v>EURFE-25</v>
          </cell>
        </row>
        <row r="1255">
          <cell r="F1255">
            <v>51060.83</v>
          </cell>
          <cell r="K1255" t="str">
            <v>EURFE-25</v>
          </cell>
        </row>
        <row r="1256">
          <cell r="F1256">
            <v>198279.67</v>
          </cell>
          <cell r="K1256" t="str">
            <v>EURFE-25</v>
          </cell>
        </row>
        <row r="1257">
          <cell r="F1257">
            <v>88379.839999999997</v>
          </cell>
          <cell r="K1257" t="str">
            <v>EURFE-25</v>
          </cell>
        </row>
        <row r="1258">
          <cell r="F1258">
            <v>66092.289999999994</v>
          </cell>
          <cell r="K1258" t="str">
            <v>EURFE-25</v>
          </cell>
        </row>
        <row r="1259">
          <cell r="F1259">
            <v>107923.94</v>
          </cell>
          <cell r="K1259" t="str">
            <v>EURFE-25</v>
          </cell>
        </row>
        <row r="1260">
          <cell r="F1260">
            <v>18384.439999999999</v>
          </cell>
          <cell r="K1260" t="str">
            <v>EURFE-25</v>
          </cell>
        </row>
        <row r="1261">
          <cell r="F1261">
            <v>807689.14</v>
          </cell>
          <cell r="K1261" t="str">
            <v>EURFE-25</v>
          </cell>
        </row>
        <row r="1262">
          <cell r="F1262">
            <v>67068.27</v>
          </cell>
          <cell r="K1262" t="str">
            <v>EURFE-25</v>
          </cell>
        </row>
        <row r="1263">
          <cell r="F1263">
            <v>718.48</v>
          </cell>
          <cell r="K1263" t="str">
            <v>EURFE-25</v>
          </cell>
        </row>
        <row r="1264">
          <cell r="F1264">
            <v>60089.82</v>
          </cell>
          <cell r="K1264" t="str">
            <v>EURFE-25</v>
          </cell>
        </row>
        <row r="1265">
          <cell r="F1265">
            <v>431898.9</v>
          </cell>
          <cell r="K1265" t="str">
            <v>EURFE-25</v>
          </cell>
        </row>
        <row r="1266">
          <cell r="F1266">
            <v>14281.19</v>
          </cell>
          <cell r="K1266" t="str">
            <v>EURFE-25</v>
          </cell>
        </row>
        <row r="1267">
          <cell r="F1267">
            <v>498561.61</v>
          </cell>
          <cell r="K1267" t="str">
            <v>EURFE-25</v>
          </cell>
        </row>
        <row r="1268">
          <cell r="F1268">
            <v>262289.03000000003</v>
          </cell>
          <cell r="K1268" t="str">
            <v>EURFE-25</v>
          </cell>
        </row>
        <row r="1269">
          <cell r="F1269">
            <v>98107.82</v>
          </cell>
          <cell r="K1269" t="str">
            <v>EURFE-25</v>
          </cell>
        </row>
        <row r="1270">
          <cell r="F1270">
            <v>506943.27</v>
          </cell>
          <cell r="K1270" t="str">
            <v>EURFE-25</v>
          </cell>
        </row>
        <row r="1271">
          <cell r="F1271">
            <v>212.04</v>
          </cell>
          <cell r="K1271" t="str">
            <v>EURFE-25</v>
          </cell>
        </row>
        <row r="1272">
          <cell r="F1272">
            <v>2023.17</v>
          </cell>
          <cell r="K1272" t="str">
            <v>EURFE-25</v>
          </cell>
        </row>
        <row r="1273">
          <cell r="F1273">
            <v>60088.428</v>
          </cell>
          <cell r="K1273" t="str">
            <v>EURFE-25</v>
          </cell>
        </row>
        <row r="1274">
          <cell r="F1274">
            <v>42606.92</v>
          </cell>
          <cell r="K1274" t="str">
            <v>EURFE-25</v>
          </cell>
        </row>
        <row r="1275">
          <cell r="F1275">
            <v>206043.15</v>
          </cell>
          <cell r="K1275" t="str">
            <v>EURFE-25</v>
          </cell>
        </row>
        <row r="1276">
          <cell r="F1276">
            <v>56584.42</v>
          </cell>
          <cell r="K1276" t="str">
            <v>EURFE-25</v>
          </cell>
        </row>
        <row r="1277">
          <cell r="F1277">
            <v>4571.07</v>
          </cell>
          <cell r="K1277" t="str">
            <v>EURFE-25</v>
          </cell>
        </row>
        <row r="1278">
          <cell r="F1278">
            <v>53866.78</v>
          </cell>
          <cell r="K1278" t="str">
            <v>EURFE-25</v>
          </cell>
        </row>
        <row r="1279">
          <cell r="F1279">
            <v>1505.53</v>
          </cell>
          <cell r="K1279" t="str">
            <v>EURFE-25</v>
          </cell>
        </row>
        <row r="1280">
          <cell r="F1280">
            <v>65885.350000000006</v>
          </cell>
          <cell r="K1280" t="str">
            <v>EURFE-25</v>
          </cell>
        </row>
        <row r="1281">
          <cell r="F1281">
            <v>2000.27</v>
          </cell>
          <cell r="K1281" t="str">
            <v>EURFE-25</v>
          </cell>
        </row>
        <row r="1282">
          <cell r="F1282">
            <v>7807.06</v>
          </cell>
          <cell r="K1282" t="str">
            <v>EURFE-25</v>
          </cell>
        </row>
        <row r="1283">
          <cell r="F1283">
            <v>99528.44</v>
          </cell>
          <cell r="K1283" t="str">
            <v>EURFE-25</v>
          </cell>
        </row>
        <row r="1284">
          <cell r="F1284">
            <v>25180</v>
          </cell>
          <cell r="K1284" t="str">
            <v>EURFE-25</v>
          </cell>
        </row>
        <row r="1285">
          <cell r="F1285">
            <v>137369.25</v>
          </cell>
          <cell r="K1285" t="str">
            <v>EURFE-25</v>
          </cell>
        </row>
        <row r="1286">
          <cell r="F1286">
            <v>1643.655</v>
          </cell>
          <cell r="K1286" t="str">
            <v>EURFE-25</v>
          </cell>
        </row>
        <row r="1287">
          <cell r="F1287">
            <v>34671.285000000003</v>
          </cell>
          <cell r="K1287" t="str">
            <v>EURFE-25</v>
          </cell>
        </row>
        <row r="1288">
          <cell r="F1288">
            <v>9905.6299999999992</v>
          </cell>
          <cell r="K1288" t="str">
            <v>EURFE-25</v>
          </cell>
        </row>
        <row r="1289">
          <cell r="F1289">
            <v>96711.41</v>
          </cell>
          <cell r="K1289" t="str">
            <v>EURFE-25</v>
          </cell>
        </row>
        <row r="1290">
          <cell r="F1290">
            <v>24952.42</v>
          </cell>
          <cell r="K1290" t="str">
            <v>EURFE-25</v>
          </cell>
        </row>
        <row r="1291">
          <cell r="F1291">
            <v>243811.20000000001</v>
          </cell>
          <cell r="K1291" t="str">
            <v>EURFE-25</v>
          </cell>
        </row>
        <row r="1292">
          <cell r="F1292">
            <v>114063.98</v>
          </cell>
          <cell r="K1292" t="str">
            <v>EURFE-25</v>
          </cell>
        </row>
        <row r="1293">
          <cell r="F1293">
            <v>317444.5</v>
          </cell>
          <cell r="K1293" t="str">
            <v>EURFE-25</v>
          </cell>
        </row>
        <row r="1294">
          <cell r="F1294">
            <v>132500.39000000001</v>
          </cell>
          <cell r="K1294" t="str">
            <v>EURFE-25</v>
          </cell>
        </row>
        <row r="1295">
          <cell r="F1295">
            <v>35950.089999999997</v>
          </cell>
          <cell r="K1295" t="str">
            <v>EURFE-25</v>
          </cell>
        </row>
        <row r="1296">
          <cell r="F1296">
            <v>42070.51</v>
          </cell>
          <cell r="K1296" t="str">
            <v>EURFE-25</v>
          </cell>
        </row>
        <row r="1297">
          <cell r="F1297">
            <v>130.00200000000001</v>
          </cell>
          <cell r="K1297" t="str">
            <v>EURFE-25</v>
          </cell>
        </row>
        <row r="1298">
          <cell r="F1298">
            <v>167287.34</v>
          </cell>
          <cell r="K1298" t="str">
            <v>EURFE-25</v>
          </cell>
        </row>
        <row r="1299">
          <cell r="F1299">
            <v>23392.78</v>
          </cell>
          <cell r="K1299" t="str">
            <v>EURFE-25</v>
          </cell>
        </row>
        <row r="1300">
          <cell r="F1300">
            <v>185015.405</v>
          </cell>
          <cell r="K1300" t="str">
            <v>EURFE-25</v>
          </cell>
        </row>
        <row r="1301">
          <cell r="F1301">
            <v>8791.4699999999993</v>
          </cell>
          <cell r="K1301" t="str">
            <v>EURFE-25</v>
          </cell>
        </row>
        <row r="1302">
          <cell r="F1302">
            <v>71241.62</v>
          </cell>
          <cell r="K1302" t="str">
            <v>EURFE-25</v>
          </cell>
        </row>
        <row r="1303">
          <cell r="F1303">
            <v>107978.8</v>
          </cell>
          <cell r="K1303" t="str">
            <v>EURFE-25</v>
          </cell>
        </row>
        <row r="1304">
          <cell r="F1304">
            <v>132924.56</v>
          </cell>
          <cell r="K1304" t="str">
            <v>AEDFE-25</v>
          </cell>
        </row>
        <row r="1305">
          <cell r="F1305">
            <v>2520.5</v>
          </cell>
          <cell r="K1305" t="str">
            <v>AEDFE-25</v>
          </cell>
        </row>
        <row r="1306">
          <cell r="F1306">
            <v>191.59</v>
          </cell>
          <cell r="K1306" t="str">
            <v>AEDFE-25</v>
          </cell>
        </row>
        <row r="1307">
          <cell r="F1307">
            <v>3381.89</v>
          </cell>
          <cell r="K1307" t="str">
            <v>AEDFE-25</v>
          </cell>
        </row>
        <row r="1308">
          <cell r="F1308">
            <v>501821.62</v>
          </cell>
          <cell r="K1308" t="str">
            <v>AEDFE-25</v>
          </cell>
        </row>
        <row r="1309">
          <cell r="F1309">
            <v>151112.1</v>
          </cell>
          <cell r="K1309" t="str">
            <v>AEDFE-25</v>
          </cell>
        </row>
        <row r="1310">
          <cell r="F1310">
            <v>4579</v>
          </cell>
          <cell r="K1310" t="str">
            <v>AEDFE-25</v>
          </cell>
        </row>
        <row r="1311">
          <cell r="F1311">
            <v>36009.370000000003</v>
          </cell>
          <cell r="K1311" t="str">
            <v>AEDFE-25</v>
          </cell>
        </row>
        <row r="1312">
          <cell r="F1312">
            <v>10024.719999999999</v>
          </cell>
          <cell r="K1312" t="str">
            <v>AEDFE-25</v>
          </cell>
        </row>
        <row r="1313">
          <cell r="F1313">
            <v>24056.66</v>
          </cell>
          <cell r="K1313" t="str">
            <v>AEDFE-25</v>
          </cell>
        </row>
        <row r="1314">
          <cell r="F1314">
            <v>8507.7000000000007</v>
          </cell>
          <cell r="K1314" t="str">
            <v>AEDFE-25</v>
          </cell>
        </row>
        <row r="1315">
          <cell r="F1315">
            <v>2019.33</v>
          </cell>
          <cell r="K1315" t="str">
            <v>AEDFE-25</v>
          </cell>
        </row>
        <row r="1316">
          <cell r="F1316">
            <v>3111.78</v>
          </cell>
          <cell r="K1316" t="str">
            <v>AEDFE-25</v>
          </cell>
        </row>
        <row r="1317">
          <cell r="F1317">
            <v>32650.06</v>
          </cell>
          <cell r="K1317" t="str">
            <v>AEDFE-25</v>
          </cell>
        </row>
        <row r="1318">
          <cell r="F1318">
            <v>191922.85</v>
          </cell>
          <cell r="K1318" t="str">
            <v>AEDFE-25</v>
          </cell>
        </row>
        <row r="1319">
          <cell r="F1319">
            <v>17158.03</v>
          </cell>
          <cell r="K1319" t="str">
            <v>AEDFE-25</v>
          </cell>
        </row>
        <row r="1320">
          <cell r="F1320">
            <v>133675.59</v>
          </cell>
          <cell r="K1320" t="str">
            <v>AEDFE-25</v>
          </cell>
        </row>
        <row r="1321">
          <cell r="F1321">
            <v>83398.09</v>
          </cell>
          <cell r="K1321" t="str">
            <v>AEDFE-25</v>
          </cell>
        </row>
        <row r="1322">
          <cell r="F1322">
            <v>10560.46</v>
          </cell>
          <cell r="K1322" t="str">
            <v>AEDFE-25</v>
          </cell>
        </row>
        <row r="1323">
          <cell r="F1323">
            <v>5201.49</v>
          </cell>
          <cell r="K1323" t="str">
            <v>AEDFE-25</v>
          </cell>
        </row>
        <row r="1324">
          <cell r="F1324">
            <v>5501.94</v>
          </cell>
          <cell r="K1324" t="str">
            <v>AEDFE-25</v>
          </cell>
        </row>
        <row r="1325">
          <cell r="F1325">
            <v>3032.8</v>
          </cell>
          <cell r="K1325" t="str">
            <v>AEDFE-25</v>
          </cell>
        </row>
        <row r="1326">
          <cell r="F1326">
            <v>25164.17</v>
          </cell>
          <cell r="K1326" t="str">
            <v>AEDFE-25</v>
          </cell>
        </row>
        <row r="1327">
          <cell r="F1327">
            <v>62156.05</v>
          </cell>
          <cell r="K1327" t="str">
            <v>AEDFE-25</v>
          </cell>
        </row>
        <row r="1328">
          <cell r="F1328">
            <v>2002.57</v>
          </cell>
          <cell r="K1328" t="str">
            <v>AEDFE-25</v>
          </cell>
        </row>
        <row r="1329">
          <cell r="F1329">
            <v>2429.7399999999998</v>
          </cell>
          <cell r="K1329" t="str">
            <v>AEDFE-25</v>
          </cell>
        </row>
        <row r="1330">
          <cell r="F1330">
            <v>4072.28</v>
          </cell>
          <cell r="K1330" t="str">
            <v>AEDFE-25</v>
          </cell>
        </row>
        <row r="1331">
          <cell r="F1331">
            <v>67.739999999999995</v>
          </cell>
          <cell r="K1331" t="str">
            <v>AEDFE-25</v>
          </cell>
        </row>
        <row r="1332">
          <cell r="F1332">
            <v>35075.629999999997</v>
          </cell>
          <cell r="K1332" t="str">
            <v>AEDFE-25</v>
          </cell>
        </row>
        <row r="1333">
          <cell r="F1333">
            <v>2765.25</v>
          </cell>
          <cell r="K1333" t="str">
            <v>AEDFE-25</v>
          </cell>
        </row>
        <row r="1334">
          <cell r="F1334">
            <v>17000.259999999998</v>
          </cell>
          <cell r="K1334" t="str">
            <v>AEDFE-25</v>
          </cell>
        </row>
        <row r="1335">
          <cell r="F1335">
            <v>115478.76</v>
          </cell>
          <cell r="K1335" t="str">
            <v>AEDFE-25</v>
          </cell>
        </row>
        <row r="1336">
          <cell r="F1336">
            <v>54914.559999999998</v>
          </cell>
          <cell r="K1336" t="str">
            <v>AEDFE-25</v>
          </cell>
        </row>
        <row r="1337">
          <cell r="F1337">
            <v>14413.98</v>
          </cell>
          <cell r="K1337" t="str">
            <v>AEDFE-25</v>
          </cell>
        </row>
        <row r="1338">
          <cell r="F1338">
            <v>2.1800000000000002</v>
          </cell>
          <cell r="K1338" t="str">
            <v>AEDFE-25</v>
          </cell>
        </row>
        <row r="1339">
          <cell r="F1339">
            <v>21502.92</v>
          </cell>
          <cell r="K1339" t="str">
            <v>AEDFE-25</v>
          </cell>
        </row>
        <row r="1340">
          <cell r="F1340">
            <v>397867.09</v>
          </cell>
          <cell r="K1340" t="str">
            <v>AEDFE-25</v>
          </cell>
        </row>
        <row r="1341">
          <cell r="F1341">
            <v>25207.3</v>
          </cell>
          <cell r="K1341" t="str">
            <v>AEDFE-25</v>
          </cell>
        </row>
        <row r="1342">
          <cell r="F1342">
            <v>3639.18</v>
          </cell>
          <cell r="K1342" t="str">
            <v>AEDFE-25</v>
          </cell>
        </row>
        <row r="1343">
          <cell r="F1343">
            <v>68160.73</v>
          </cell>
          <cell r="K1343" t="str">
            <v>AEDFE-25</v>
          </cell>
        </row>
        <row r="1344">
          <cell r="F1344">
            <v>272967.17</v>
          </cell>
          <cell r="K1344" t="str">
            <v>AEDFE-25</v>
          </cell>
        </row>
        <row r="1345">
          <cell r="F1345">
            <v>32365.99</v>
          </cell>
          <cell r="K1345" t="str">
            <v>AEDFE-25</v>
          </cell>
        </row>
        <row r="1346">
          <cell r="F1346">
            <v>27124.15</v>
          </cell>
          <cell r="K1346" t="str">
            <v>AEDFE-25</v>
          </cell>
        </row>
        <row r="1347">
          <cell r="F1347">
            <v>54724.800000000003</v>
          </cell>
          <cell r="K1347" t="str">
            <v>AEDFE-25</v>
          </cell>
        </row>
        <row r="1348">
          <cell r="F1348">
            <v>26628.92</v>
          </cell>
          <cell r="K1348" t="str">
            <v>AEDFE-25</v>
          </cell>
        </row>
        <row r="1349">
          <cell r="F1349">
            <v>14116.24</v>
          </cell>
          <cell r="K1349" t="str">
            <v>AEDFE-25</v>
          </cell>
        </row>
        <row r="1350">
          <cell r="F1350">
            <v>9757.92</v>
          </cell>
          <cell r="K1350" t="str">
            <v>AEDFE-25</v>
          </cell>
        </row>
        <row r="1351">
          <cell r="F1351">
            <v>478707.96</v>
          </cell>
          <cell r="K1351" t="str">
            <v>AEDFE-25</v>
          </cell>
        </row>
        <row r="1352">
          <cell r="F1352">
            <v>4969.6000000000004</v>
          </cell>
          <cell r="K1352" t="str">
            <v>AEDFE-25</v>
          </cell>
        </row>
        <row r="1353">
          <cell r="F1353">
            <v>10013.68</v>
          </cell>
          <cell r="K1353" t="str">
            <v>AEDFE-25</v>
          </cell>
        </row>
        <row r="1354">
          <cell r="F1354">
            <v>322575.53000000003</v>
          </cell>
          <cell r="K1354" t="str">
            <v>AEDFE-25</v>
          </cell>
        </row>
        <row r="1355">
          <cell r="F1355">
            <v>121564.08</v>
          </cell>
          <cell r="K1355" t="str">
            <v>AEDFE-25</v>
          </cell>
        </row>
        <row r="1356">
          <cell r="F1356">
            <v>146884.07999999999</v>
          </cell>
          <cell r="K1356" t="str">
            <v>AEDFE-25</v>
          </cell>
        </row>
        <row r="1357">
          <cell r="F1357">
            <v>4500.93</v>
          </cell>
          <cell r="K1357" t="str">
            <v>AEDFE-25</v>
          </cell>
        </row>
        <row r="1358">
          <cell r="F1358">
            <v>9076.49</v>
          </cell>
          <cell r="K1358" t="str">
            <v>AEDFE-25</v>
          </cell>
        </row>
        <row r="1359">
          <cell r="F1359">
            <v>367826.25</v>
          </cell>
          <cell r="K1359" t="str">
            <v>AEDFE-25</v>
          </cell>
        </row>
        <row r="1360">
          <cell r="F1360">
            <v>11988.42</v>
          </cell>
          <cell r="K1360" t="str">
            <v>AEDFE-25</v>
          </cell>
        </row>
        <row r="1361">
          <cell r="F1361">
            <v>7065.66</v>
          </cell>
          <cell r="K1361" t="str">
            <v>AEDFE-25</v>
          </cell>
        </row>
        <row r="1362">
          <cell r="F1362">
            <v>912.5</v>
          </cell>
          <cell r="K1362" t="str">
            <v>AEDFE-25</v>
          </cell>
        </row>
        <row r="1363">
          <cell r="F1363">
            <v>133131.79</v>
          </cell>
          <cell r="K1363" t="str">
            <v>AEDFE-25</v>
          </cell>
        </row>
        <row r="1364">
          <cell r="F1364">
            <v>529.25</v>
          </cell>
          <cell r="K1364" t="str">
            <v>AEDFE-25</v>
          </cell>
        </row>
        <row r="1365">
          <cell r="F1365">
            <v>1397.5</v>
          </cell>
          <cell r="K1365" t="str">
            <v>AEDFE-25</v>
          </cell>
        </row>
        <row r="1366">
          <cell r="F1366">
            <v>776.35</v>
          </cell>
          <cell r="K1366" t="str">
            <v>AEDFE-25</v>
          </cell>
        </row>
        <row r="1367">
          <cell r="F1367">
            <v>2827.1</v>
          </cell>
          <cell r="K1367" t="str">
            <v>AEDFE-25</v>
          </cell>
        </row>
        <row r="1368">
          <cell r="F1368">
            <v>46306.3</v>
          </cell>
          <cell r="K1368" t="str">
            <v>AEDFE-25</v>
          </cell>
        </row>
        <row r="1369">
          <cell r="F1369">
            <v>75.02</v>
          </cell>
          <cell r="K1369" t="str">
            <v>AEDFE-25</v>
          </cell>
        </row>
        <row r="1370">
          <cell r="F1370">
            <v>5630.53</v>
          </cell>
          <cell r="K1370" t="str">
            <v>AEDFE-25</v>
          </cell>
        </row>
        <row r="1371">
          <cell r="F1371">
            <v>29792.1</v>
          </cell>
          <cell r="K1371" t="str">
            <v>AEDFE-25</v>
          </cell>
        </row>
        <row r="1372">
          <cell r="F1372">
            <v>264.58999999999997</v>
          </cell>
          <cell r="K1372" t="str">
            <v>AEDFE-25</v>
          </cell>
        </row>
        <row r="1373">
          <cell r="F1373">
            <v>50175.54</v>
          </cell>
          <cell r="K1373" t="str">
            <v>AEDFE-25</v>
          </cell>
        </row>
        <row r="1374">
          <cell r="F1374">
            <v>202585.42</v>
          </cell>
          <cell r="K1374" t="str">
            <v>AEDFE-25</v>
          </cell>
        </row>
        <row r="1375">
          <cell r="F1375">
            <v>54790.33</v>
          </cell>
          <cell r="K1375" t="str">
            <v>AEDFE-25</v>
          </cell>
        </row>
        <row r="1376">
          <cell r="F1376">
            <v>263793.32</v>
          </cell>
          <cell r="K1376" t="str">
            <v>AEDFE-25</v>
          </cell>
        </row>
        <row r="1377">
          <cell r="F1377">
            <v>85706.48</v>
          </cell>
          <cell r="K1377" t="str">
            <v>AEDFE-25</v>
          </cell>
        </row>
        <row r="1378">
          <cell r="F1378">
            <v>2020.57</v>
          </cell>
          <cell r="K1378" t="str">
            <v>AEDFE-25</v>
          </cell>
        </row>
        <row r="1379">
          <cell r="F1379">
            <v>55185.23</v>
          </cell>
          <cell r="K1379" t="str">
            <v>AEDFE-25</v>
          </cell>
        </row>
        <row r="1380">
          <cell r="F1380">
            <v>3650.01</v>
          </cell>
          <cell r="K1380" t="str">
            <v>AEDFE-25</v>
          </cell>
        </row>
        <row r="1381">
          <cell r="F1381">
            <v>2494.21</v>
          </cell>
          <cell r="K1381" t="str">
            <v>AEDFE-25</v>
          </cell>
        </row>
        <row r="1382">
          <cell r="F1382">
            <v>437.24</v>
          </cell>
          <cell r="K1382" t="str">
            <v>AEDFE-25</v>
          </cell>
        </row>
        <row r="1383">
          <cell r="F1383">
            <v>1285.8800000000001</v>
          </cell>
          <cell r="K1383" t="str">
            <v>AEDFE-25</v>
          </cell>
        </row>
        <row r="1384">
          <cell r="F1384">
            <v>25494.28</v>
          </cell>
          <cell r="K1384" t="str">
            <v>AEDFE-25</v>
          </cell>
        </row>
        <row r="1385">
          <cell r="F1385">
            <v>54808.17</v>
          </cell>
          <cell r="K1385" t="str">
            <v>AEDFE-25</v>
          </cell>
        </row>
        <row r="1386">
          <cell r="F1386">
            <v>181734.12</v>
          </cell>
          <cell r="K1386" t="str">
            <v>AEDFE-25</v>
          </cell>
        </row>
        <row r="1387">
          <cell r="F1387">
            <v>148896.01999999999</v>
          </cell>
          <cell r="K1387" t="str">
            <v>AEDFE-25</v>
          </cell>
        </row>
        <row r="1388">
          <cell r="F1388">
            <v>82865.5</v>
          </cell>
          <cell r="K1388" t="str">
            <v>AEDFE-25</v>
          </cell>
        </row>
        <row r="1389">
          <cell r="F1389">
            <v>364106.16</v>
          </cell>
          <cell r="K1389" t="str">
            <v>AEDFE-25</v>
          </cell>
        </row>
        <row r="1390">
          <cell r="F1390">
            <v>3983.61</v>
          </cell>
          <cell r="K1390" t="str">
            <v>AEDFE-25</v>
          </cell>
        </row>
        <row r="1391">
          <cell r="F1391">
            <v>19381.78</v>
          </cell>
          <cell r="K1391" t="str">
            <v>AEDFE-25</v>
          </cell>
        </row>
        <row r="1392">
          <cell r="F1392">
            <v>4006.96</v>
          </cell>
          <cell r="K1392" t="str">
            <v>AEDFE-25</v>
          </cell>
        </row>
        <row r="1393">
          <cell r="F1393">
            <v>16001.41</v>
          </cell>
          <cell r="K1393" t="str">
            <v>AEDFE-25</v>
          </cell>
        </row>
        <row r="1394">
          <cell r="F1394">
            <v>4139.92</v>
          </cell>
          <cell r="K1394" t="str">
            <v>AEDFE-25</v>
          </cell>
        </row>
        <row r="1395">
          <cell r="F1395">
            <v>24875.13</v>
          </cell>
          <cell r="K1395" t="str">
            <v>AEDFE-25</v>
          </cell>
        </row>
        <row r="1396">
          <cell r="F1396">
            <v>8988.0400000000009</v>
          </cell>
          <cell r="K1396" t="str">
            <v>AEDFE-25</v>
          </cell>
        </row>
        <row r="1397">
          <cell r="F1397">
            <v>3434.71</v>
          </cell>
          <cell r="K1397" t="str">
            <v>AEDFE-25</v>
          </cell>
        </row>
        <row r="1398">
          <cell r="F1398">
            <v>93877.65</v>
          </cell>
          <cell r="K1398" t="str">
            <v>AEDFE-25</v>
          </cell>
        </row>
        <row r="1399">
          <cell r="F1399">
            <v>145419.16</v>
          </cell>
          <cell r="K1399" t="str">
            <v>AEDFE-25</v>
          </cell>
        </row>
        <row r="1400">
          <cell r="F1400">
            <v>42515.15</v>
          </cell>
          <cell r="K1400" t="str">
            <v>AEDFE-25</v>
          </cell>
        </row>
        <row r="1401">
          <cell r="F1401">
            <v>156284.43</v>
          </cell>
          <cell r="K1401" t="str">
            <v>AEDFE-25</v>
          </cell>
        </row>
        <row r="1402">
          <cell r="F1402">
            <v>179201.1</v>
          </cell>
          <cell r="K1402" t="str">
            <v>AEDFE-25</v>
          </cell>
        </row>
        <row r="1403">
          <cell r="F1403">
            <v>220333.37</v>
          </cell>
          <cell r="K1403" t="str">
            <v>AEDFE-25</v>
          </cell>
        </row>
        <row r="1404">
          <cell r="F1404">
            <v>48.76</v>
          </cell>
          <cell r="K1404" t="str">
            <v>SARFE-25</v>
          </cell>
        </row>
        <row r="1405">
          <cell r="F1405">
            <v>14362.53</v>
          </cell>
          <cell r="K1405" t="str">
            <v>SARFE-25</v>
          </cell>
        </row>
        <row r="1406">
          <cell r="F1406">
            <v>10298</v>
          </cell>
          <cell r="K1406" t="str">
            <v>SARFE-25</v>
          </cell>
        </row>
        <row r="1407">
          <cell r="F1407">
            <v>117768.41</v>
          </cell>
          <cell r="K1407" t="str">
            <v>SARFE-25</v>
          </cell>
        </row>
        <row r="1408">
          <cell r="F1408">
            <v>34.04</v>
          </cell>
          <cell r="K1408" t="str">
            <v>SARFE-25</v>
          </cell>
        </row>
        <row r="1409">
          <cell r="F1409">
            <v>6086.21</v>
          </cell>
          <cell r="K1409" t="str">
            <v>SARFE-25</v>
          </cell>
        </row>
        <row r="1410">
          <cell r="F1410">
            <v>5550</v>
          </cell>
          <cell r="K1410" t="str">
            <v>SARFE-25</v>
          </cell>
        </row>
        <row r="1411">
          <cell r="F1411">
            <v>259.99</v>
          </cell>
          <cell r="K1411" t="str">
            <v>SARFE-25</v>
          </cell>
        </row>
        <row r="1412">
          <cell r="F1412">
            <v>372264.94</v>
          </cell>
          <cell r="K1412" t="str">
            <v>SARFE-25</v>
          </cell>
        </row>
        <row r="1413">
          <cell r="F1413">
            <v>111978.75</v>
          </cell>
          <cell r="K1413" t="str">
            <v>SARFE-25</v>
          </cell>
        </row>
        <row r="1414">
          <cell r="F1414">
            <v>200126.78</v>
          </cell>
          <cell r="K1414" t="str">
            <v>SARFE-25</v>
          </cell>
        </row>
        <row r="1415">
          <cell r="F1415">
            <v>3003</v>
          </cell>
          <cell r="K1415" t="str">
            <v>SARFE-25</v>
          </cell>
        </row>
        <row r="1416">
          <cell r="F1416">
            <v>10338.26</v>
          </cell>
          <cell r="K1416" t="str">
            <v>SARFE-25</v>
          </cell>
        </row>
        <row r="1417">
          <cell r="F1417">
            <v>21159.81</v>
          </cell>
          <cell r="K1417" t="str">
            <v>SARFE-25</v>
          </cell>
        </row>
        <row r="1418">
          <cell r="F1418">
            <v>165367.22</v>
          </cell>
          <cell r="K1418" t="str">
            <v>SARFE-25</v>
          </cell>
        </row>
        <row r="1419">
          <cell r="F1419">
            <v>36421.32</v>
          </cell>
          <cell r="K1419" t="str">
            <v>SARFE-25</v>
          </cell>
        </row>
        <row r="1420">
          <cell r="F1420">
            <v>2350.62</v>
          </cell>
          <cell r="K1420" t="str">
            <v>SARFE-25</v>
          </cell>
        </row>
        <row r="1421">
          <cell r="F1421">
            <v>3035.31</v>
          </cell>
          <cell r="K1421" t="str">
            <v>SARFE-25</v>
          </cell>
        </row>
        <row r="1422">
          <cell r="F1422">
            <v>7702.13</v>
          </cell>
          <cell r="K1422" t="str">
            <v>SARFE-25</v>
          </cell>
        </row>
        <row r="1423">
          <cell r="F1423">
            <v>0.76</v>
          </cell>
          <cell r="K1423" t="str">
            <v>SARFE-25</v>
          </cell>
        </row>
        <row r="1424">
          <cell r="F1424">
            <v>105.56</v>
          </cell>
          <cell r="K1424" t="str">
            <v>SARFE-25</v>
          </cell>
        </row>
        <row r="1425">
          <cell r="F1425">
            <v>117069.68</v>
          </cell>
          <cell r="K1425" t="str">
            <v>SARFE-25</v>
          </cell>
        </row>
        <row r="1426">
          <cell r="F1426">
            <v>158405.51999999999</v>
          </cell>
          <cell r="K1426" t="str">
            <v>SARFE-25</v>
          </cell>
        </row>
        <row r="1427">
          <cell r="F1427">
            <v>34504.14</v>
          </cell>
          <cell r="K1427" t="str">
            <v>SARFE-25</v>
          </cell>
        </row>
        <row r="1428">
          <cell r="F1428">
            <v>106931.78</v>
          </cell>
          <cell r="K1428" t="str">
            <v>SARFE-25</v>
          </cell>
        </row>
        <row r="1429">
          <cell r="F1429">
            <v>169697.98</v>
          </cell>
          <cell r="K1429" t="str">
            <v>SARFE-25</v>
          </cell>
        </row>
        <row r="1430">
          <cell r="F1430">
            <v>48790.47</v>
          </cell>
          <cell r="K1430" t="str">
            <v>SARFE-25</v>
          </cell>
        </row>
        <row r="1431">
          <cell r="F1431">
            <v>65827.88</v>
          </cell>
          <cell r="K1431" t="str">
            <v>SARFE-25</v>
          </cell>
        </row>
        <row r="1432">
          <cell r="F1432">
            <v>11391.09</v>
          </cell>
          <cell r="K1432" t="str">
            <v>SARFE-25</v>
          </cell>
        </row>
        <row r="1433">
          <cell r="F1433">
            <v>96566.37</v>
          </cell>
          <cell r="K1433" t="str">
            <v>SARFE-25</v>
          </cell>
        </row>
        <row r="1434">
          <cell r="F1434">
            <v>57065.3</v>
          </cell>
          <cell r="K1434" t="str">
            <v>SARFE-25</v>
          </cell>
        </row>
        <row r="1435">
          <cell r="F1435">
            <v>5503.05</v>
          </cell>
          <cell r="K1435" t="str">
            <v>SARFE-25</v>
          </cell>
        </row>
        <row r="1436">
          <cell r="F1436">
            <v>378199.02</v>
          </cell>
          <cell r="K1436" t="str">
            <v>SARFE-25</v>
          </cell>
        </row>
        <row r="1437">
          <cell r="F1437">
            <v>71582.94</v>
          </cell>
          <cell r="K1437" t="str">
            <v>SARFE-25</v>
          </cell>
        </row>
        <row r="1438">
          <cell r="F1438">
            <v>237282.85</v>
          </cell>
          <cell r="K1438" t="str">
            <v>SARFE-25</v>
          </cell>
        </row>
        <row r="1439">
          <cell r="F1439">
            <v>545091.32999999996</v>
          </cell>
          <cell r="K1439" t="str">
            <v>SARFE-25</v>
          </cell>
        </row>
        <row r="1440">
          <cell r="F1440">
            <v>55342.78</v>
          </cell>
          <cell r="K1440" t="str">
            <v>SARFE-25</v>
          </cell>
        </row>
        <row r="1441">
          <cell r="F1441">
            <v>133853.87</v>
          </cell>
          <cell r="K1441" t="str">
            <v>SARFE-25</v>
          </cell>
        </row>
        <row r="1442">
          <cell r="F1442">
            <v>80000.399999999994</v>
          </cell>
          <cell r="K1442" t="str">
            <v>SARFE-25</v>
          </cell>
        </row>
        <row r="1443">
          <cell r="F1443">
            <v>33672.33</v>
          </cell>
          <cell r="K1443" t="str">
            <v>SARFE-25</v>
          </cell>
        </row>
        <row r="1444">
          <cell r="F1444">
            <v>307456.61</v>
          </cell>
          <cell r="K1444" t="str">
            <v>SARFE-25</v>
          </cell>
        </row>
        <row r="1445">
          <cell r="F1445">
            <v>101097.76</v>
          </cell>
          <cell r="K1445" t="str">
            <v>SARFE-25</v>
          </cell>
        </row>
        <row r="1446">
          <cell r="F1446">
            <v>10018.32</v>
          </cell>
          <cell r="K1446" t="str">
            <v>SARFE-25</v>
          </cell>
        </row>
        <row r="1447">
          <cell r="F1447">
            <v>54668.57</v>
          </cell>
          <cell r="K1447" t="str">
            <v>SARFE-25</v>
          </cell>
        </row>
        <row r="1448">
          <cell r="F1448">
            <v>50154.51</v>
          </cell>
          <cell r="K1448" t="str">
            <v>SARFE-25</v>
          </cell>
        </row>
        <row r="1449">
          <cell r="F1449">
            <v>22629.21</v>
          </cell>
          <cell r="K1449" t="str">
            <v>SARFE-25</v>
          </cell>
        </row>
        <row r="1450">
          <cell r="F1450">
            <v>99943.94</v>
          </cell>
          <cell r="K1450" t="str">
            <v>SARFE-25</v>
          </cell>
        </row>
        <row r="1451">
          <cell r="F1451">
            <v>20611.79</v>
          </cell>
          <cell r="K1451" t="str">
            <v>SARFE-25</v>
          </cell>
        </row>
        <row r="1452">
          <cell r="F1452">
            <v>2002.72</v>
          </cell>
          <cell r="K1452" t="str">
            <v>SARFE-25</v>
          </cell>
        </row>
        <row r="1453">
          <cell r="F1453">
            <v>2010.24</v>
          </cell>
          <cell r="K1453" t="str">
            <v>SARFE-25</v>
          </cell>
        </row>
        <row r="1454">
          <cell r="F1454">
            <v>25439.97</v>
          </cell>
          <cell r="K1454" t="str">
            <v>SARFE-25</v>
          </cell>
        </row>
        <row r="1455">
          <cell r="F1455">
            <v>5909.3</v>
          </cell>
          <cell r="K1455" t="str">
            <v>SARFE-25</v>
          </cell>
        </row>
        <row r="1456">
          <cell r="F1456">
            <v>16.96</v>
          </cell>
          <cell r="K1456" t="str">
            <v>SARFE-25</v>
          </cell>
        </row>
        <row r="1457">
          <cell r="F1457">
            <v>78771.56</v>
          </cell>
          <cell r="K1457" t="str">
            <v>SARFE-25</v>
          </cell>
        </row>
        <row r="1458">
          <cell r="F1458">
            <v>35575.910000000003</v>
          </cell>
          <cell r="K1458" t="str">
            <v>SARFE-25</v>
          </cell>
        </row>
        <row r="1459">
          <cell r="F1459">
            <v>84966.12</v>
          </cell>
          <cell r="K1459" t="str">
            <v>SARFE-25</v>
          </cell>
        </row>
        <row r="1460">
          <cell r="F1460">
            <v>18003</v>
          </cell>
          <cell r="K1460" t="str">
            <v>SARFE-25</v>
          </cell>
        </row>
        <row r="1461">
          <cell r="F1461">
            <v>3.61</v>
          </cell>
          <cell r="K1461" t="str">
            <v>SARFE-25</v>
          </cell>
        </row>
        <row r="1462">
          <cell r="F1462">
            <v>7000</v>
          </cell>
          <cell r="K1462" t="str">
            <v>SARFE-25</v>
          </cell>
        </row>
        <row r="1463">
          <cell r="F1463">
            <v>10056.43</v>
          </cell>
          <cell r="K1463" t="str">
            <v>SARFE-25</v>
          </cell>
        </row>
        <row r="1464">
          <cell r="F1464">
            <v>48763.48</v>
          </cell>
          <cell r="K1464" t="str">
            <v>SARFE-25</v>
          </cell>
        </row>
        <row r="1465">
          <cell r="F1465">
            <v>1353.05</v>
          </cell>
          <cell r="K1465" t="str">
            <v>SARFE-25</v>
          </cell>
        </row>
        <row r="1466">
          <cell r="F1466">
            <v>624.62</v>
          </cell>
          <cell r="K1466" t="str">
            <v>SARFE-25</v>
          </cell>
        </row>
        <row r="1467">
          <cell r="F1467">
            <v>324003.56</v>
          </cell>
          <cell r="K1467" t="str">
            <v>SARFE-25</v>
          </cell>
        </row>
        <row r="1468">
          <cell r="F1468">
            <v>26114.87</v>
          </cell>
          <cell r="K1468" t="str">
            <v>SARFE-25</v>
          </cell>
        </row>
        <row r="1469">
          <cell r="F1469">
            <v>60037.46</v>
          </cell>
          <cell r="K1469" t="str">
            <v>SARFE-25</v>
          </cell>
        </row>
        <row r="1470">
          <cell r="F1470">
            <v>137980.82999999999</v>
          </cell>
          <cell r="K1470" t="str">
            <v>SARFE-25</v>
          </cell>
        </row>
        <row r="1471">
          <cell r="F1471">
            <v>20001.939999999999</v>
          </cell>
          <cell r="K1471" t="str">
            <v>SARFE-25</v>
          </cell>
        </row>
        <row r="1472">
          <cell r="F1472">
            <v>2001.21</v>
          </cell>
          <cell r="K1472" t="str">
            <v>SARFE-25</v>
          </cell>
        </row>
        <row r="1473">
          <cell r="F1473">
            <v>82519.960000000006</v>
          </cell>
          <cell r="K1473" t="str">
            <v>SARFE-25</v>
          </cell>
        </row>
        <row r="1474">
          <cell r="F1474">
            <v>19302.66</v>
          </cell>
          <cell r="K1474" t="str">
            <v>SARFE-25</v>
          </cell>
        </row>
        <row r="1475">
          <cell r="F1475">
            <v>77743.75</v>
          </cell>
          <cell r="K1475" t="str">
            <v>SARFE-25</v>
          </cell>
        </row>
        <row r="1476">
          <cell r="F1476">
            <v>30361.34</v>
          </cell>
          <cell r="K1476" t="str">
            <v>SARFE-25</v>
          </cell>
        </row>
        <row r="1477">
          <cell r="F1477">
            <v>52108.95</v>
          </cell>
          <cell r="K1477" t="str">
            <v>SARFE-25</v>
          </cell>
        </row>
        <row r="1478">
          <cell r="F1478">
            <v>49118.89</v>
          </cell>
          <cell r="K1478" t="str">
            <v>SARFE-25</v>
          </cell>
        </row>
        <row r="1479">
          <cell r="F1479">
            <v>15094.22</v>
          </cell>
          <cell r="K1479" t="str">
            <v>SARFE-25</v>
          </cell>
        </row>
        <row r="1480">
          <cell r="F1480">
            <v>2000</v>
          </cell>
          <cell r="K1480" t="str">
            <v>SARFE-25</v>
          </cell>
        </row>
        <row r="1481">
          <cell r="F1481">
            <v>56000</v>
          </cell>
          <cell r="K1481" t="str">
            <v>SARFE-25</v>
          </cell>
        </row>
        <row r="1482">
          <cell r="F1482">
            <v>8285.3700000000008</v>
          </cell>
          <cell r="K1482" t="str">
            <v>SARFE-25</v>
          </cell>
        </row>
        <row r="1483">
          <cell r="F1483">
            <v>138448.04</v>
          </cell>
          <cell r="K1483" t="str">
            <v>SARFE-25</v>
          </cell>
        </row>
        <row r="1484">
          <cell r="F1484">
            <v>81043.69</v>
          </cell>
          <cell r="K1484" t="str">
            <v>SARFE-25</v>
          </cell>
        </row>
        <row r="1485">
          <cell r="F1485">
            <v>101.3</v>
          </cell>
          <cell r="K1485" t="str">
            <v>SARFE-25</v>
          </cell>
        </row>
        <row r="1486">
          <cell r="F1486">
            <v>6055.39</v>
          </cell>
          <cell r="K1486" t="str">
            <v>SARFE-25</v>
          </cell>
        </row>
        <row r="1487">
          <cell r="F1487">
            <v>40971</v>
          </cell>
          <cell r="K1487" t="str">
            <v>SARFE-25</v>
          </cell>
        </row>
        <row r="1488">
          <cell r="F1488">
            <v>184039.45</v>
          </cell>
          <cell r="K1488" t="str">
            <v>SARFE-25</v>
          </cell>
        </row>
        <row r="1489">
          <cell r="F1489">
            <v>943.5</v>
          </cell>
          <cell r="K1489" t="str">
            <v>SARFE-25</v>
          </cell>
        </row>
        <row r="1490">
          <cell r="F1490">
            <v>12012.53</v>
          </cell>
          <cell r="K1490" t="str">
            <v>SARFE-25</v>
          </cell>
        </row>
        <row r="1491">
          <cell r="F1491">
            <v>51022.21</v>
          </cell>
          <cell r="K1491" t="str">
            <v>SARFE-25</v>
          </cell>
        </row>
        <row r="1492">
          <cell r="F1492">
            <v>71842.41</v>
          </cell>
          <cell r="K1492" t="str">
            <v>SARFE-25</v>
          </cell>
        </row>
        <row r="1493">
          <cell r="F1493">
            <v>388.19</v>
          </cell>
          <cell r="K1493" t="str">
            <v>SARFE-25</v>
          </cell>
        </row>
        <row r="1494">
          <cell r="F1494">
            <v>373331.09</v>
          </cell>
          <cell r="K1494" t="str">
            <v>SARFE-25</v>
          </cell>
        </row>
        <row r="1495">
          <cell r="F1495">
            <v>88584.14</v>
          </cell>
          <cell r="K1495" t="str">
            <v>SARFE-25</v>
          </cell>
        </row>
        <row r="1496">
          <cell r="F1496">
            <v>54724.78</v>
          </cell>
          <cell r="K1496" t="str">
            <v>SARFE-25</v>
          </cell>
        </row>
        <row r="1497">
          <cell r="F1497">
            <v>100194.6</v>
          </cell>
          <cell r="K1497" t="str">
            <v>SARFE-25</v>
          </cell>
        </row>
        <row r="1498">
          <cell r="F1498">
            <v>19701.810000000001</v>
          </cell>
          <cell r="K1498" t="str">
            <v>SARFE-25</v>
          </cell>
        </row>
        <row r="1499">
          <cell r="F1499">
            <v>2000.1</v>
          </cell>
          <cell r="K1499" t="str">
            <v>SARFE-25</v>
          </cell>
        </row>
        <row r="1500">
          <cell r="F1500">
            <v>33000.129999999997</v>
          </cell>
          <cell r="K1500" t="str">
            <v>SARFE-25</v>
          </cell>
        </row>
        <row r="1501">
          <cell r="F1501">
            <v>11.68</v>
          </cell>
          <cell r="K1501" t="str">
            <v>SARFE-25</v>
          </cell>
        </row>
        <row r="1502">
          <cell r="F1502">
            <v>26.58</v>
          </cell>
          <cell r="K1502" t="str">
            <v>SARFE-25</v>
          </cell>
        </row>
        <row r="1503">
          <cell r="F1503">
            <v>51882.29</v>
          </cell>
          <cell r="K1503" t="str">
            <v>SARFE-25</v>
          </cell>
        </row>
        <row r="1504">
          <cell r="F1504">
            <v>34091.379999999997</v>
          </cell>
          <cell r="K1504" t="str">
            <v>SARFE-25</v>
          </cell>
        </row>
        <row r="1505">
          <cell r="F1505">
            <v>48585.62</v>
          </cell>
          <cell r="K1505" t="str">
            <v>SARFE-25</v>
          </cell>
        </row>
        <row r="1506">
          <cell r="F1506">
            <v>22058.400000000001</v>
          </cell>
          <cell r="K1506" t="str">
            <v>SARFE-25</v>
          </cell>
        </row>
        <row r="1507">
          <cell r="F1507">
            <v>15774.3</v>
          </cell>
          <cell r="K1507" t="str">
            <v>SARFE-25</v>
          </cell>
        </row>
        <row r="1508">
          <cell r="F1508">
            <v>7384.4</v>
          </cell>
          <cell r="K1508" t="str">
            <v>USDFE-12</v>
          </cell>
        </row>
        <row r="1509">
          <cell r="F1509">
            <v>54400.81</v>
          </cell>
          <cell r="K1509" t="str">
            <v>USDFE-12</v>
          </cell>
        </row>
        <row r="1510">
          <cell r="F1510">
            <v>10.45</v>
          </cell>
          <cell r="K1510" t="str">
            <v>USDFE-12</v>
          </cell>
        </row>
        <row r="1511">
          <cell r="F1511">
            <v>3000</v>
          </cell>
          <cell r="K1511" t="str">
            <v>USDFE-12</v>
          </cell>
        </row>
        <row r="1512">
          <cell r="F1512">
            <v>35685.68</v>
          </cell>
          <cell r="K1512" t="str">
            <v>USDFE-12</v>
          </cell>
        </row>
        <row r="1513">
          <cell r="F1513">
            <v>1077.8399999999999</v>
          </cell>
          <cell r="K1513" t="str">
            <v>USDFE-12</v>
          </cell>
        </row>
        <row r="1514">
          <cell r="F1514">
            <v>70902.02</v>
          </cell>
          <cell r="K1514" t="str">
            <v>USDFE-12</v>
          </cell>
        </row>
        <row r="1515">
          <cell r="F1515">
            <v>869454.4</v>
          </cell>
          <cell r="K1515" t="str">
            <v>USDFE-12</v>
          </cell>
        </row>
        <row r="1516">
          <cell r="F1516">
            <v>12848.07</v>
          </cell>
          <cell r="K1516" t="str">
            <v>USDFE-12</v>
          </cell>
        </row>
        <row r="1517">
          <cell r="F1517">
            <v>76531.179999999993</v>
          </cell>
          <cell r="K1517" t="str">
            <v>USDFE-12</v>
          </cell>
        </row>
        <row r="1518">
          <cell r="F1518">
            <v>20819.11</v>
          </cell>
          <cell r="K1518" t="str">
            <v>USDFE-12</v>
          </cell>
        </row>
        <row r="1519">
          <cell r="F1519">
            <v>1337.58</v>
          </cell>
          <cell r="K1519" t="str">
            <v>USDFE-12</v>
          </cell>
        </row>
        <row r="1520">
          <cell r="F1520">
            <v>20000</v>
          </cell>
          <cell r="K1520" t="str">
            <v>GBPFE-12</v>
          </cell>
        </row>
        <row r="1521">
          <cell r="F1521">
            <v>33771.74</v>
          </cell>
          <cell r="K1521" t="str">
            <v>GBPFE-12</v>
          </cell>
        </row>
        <row r="1522">
          <cell r="F1522">
            <v>85000</v>
          </cell>
          <cell r="K1522" t="str">
            <v>GBPFE-12</v>
          </cell>
        </row>
        <row r="1523">
          <cell r="F1523">
            <v>69069.64</v>
          </cell>
          <cell r="K1523" t="str">
            <v>GBPFE-12</v>
          </cell>
        </row>
        <row r="1524">
          <cell r="F1524">
            <v>5000</v>
          </cell>
          <cell r="K1524" t="str">
            <v>GBPFE-12</v>
          </cell>
        </row>
        <row r="1525">
          <cell r="F1525">
            <v>30058.18</v>
          </cell>
          <cell r="K1525" t="str">
            <v>GBPFE-12</v>
          </cell>
        </row>
        <row r="1526">
          <cell r="F1526">
            <v>7000</v>
          </cell>
          <cell r="K1526" t="str">
            <v>GBPFE-12</v>
          </cell>
        </row>
        <row r="1527">
          <cell r="F1527">
            <v>4000</v>
          </cell>
          <cell r="K1527" t="str">
            <v>GBPFE-12</v>
          </cell>
        </row>
        <row r="1528">
          <cell r="F1528">
            <v>49831.55</v>
          </cell>
          <cell r="K1528" t="str">
            <v>GBPFE-12</v>
          </cell>
        </row>
        <row r="1529">
          <cell r="F1529">
            <v>1000</v>
          </cell>
          <cell r="K1529" t="str">
            <v>GBPFE-12</v>
          </cell>
        </row>
        <row r="1530">
          <cell r="F1530">
            <v>9780.89</v>
          </cell>
          <cell r="K1530" t="str">
            <v>GBPFE-12</v>
          </cell>
        </row>
        <row r="1531">
          <cell r="F1531">
            <v>2284.9299999999998</v>
          </cell>
          <cell r="K1531" t="str">
            <v>GBPFE-12</v>
          </cell>
        </row>
        <row r="1532">
          <cell r="F1532">
            <v>620</v>
          </cell>
          <cell r="K1532" t="str">
            <v>GBPFE-12</v>
          </cell>
        </row>
        <row r="1533">
          <cell r="F1533">
            <v>20000</v>
          </cell>
          <cell r="K1533" t="str">
            <v>EURFE-25</v>
          </cell>
        </row>
        <row r="1534">
          <cell r="F1534">
            <v>126.63</v>
          </cell>
          <cell r="K1534" t="str">
            <v>USDFE-12</v>
          </cell>
        </row>
        <row r="1535">
          <cell r="F1535">
            <v>670000</v>
          </cell>
          <cell r="K1535" t="str">
            <v>USDFE-25</v>
          </cell>
        </row>
        <row r="1536">
          <cell r="F1536">
            <v>95000</v>
          </cell>
          <cell r="K1536" t="str">
            <v>USDFE-25</v>
          </cell>
        </row>
        <row r="1537">
          <cell r="F1537">
            <v>14600</v>
          </cell>
          <cell r="K1537" t="str">
            <v>USDFE-25</v>
          </cell>
        </row>
        <row r="1538">
          <cell r="F1538">
            <v>21120.400000000001</v>
          </cell>
          <cell r="K1538" t="str">
            <v>USDFE-25</v>
          </cell>
        </row>
        <row r="1539">
          <cell r="F1539">
            <v>800000</v>
          </cell>
          <cell r="K1539" t="str">
            <v>USDFE-25</v>
          </cell>
        </row>
        <row r="1540">
          <cell r="F1540">
            <v>208448.96</v>
          </cell>
          <cell r="K1540" t="str">
            <v>USDFE-25</v>
          </cell>
        </row>
        <row r="1541">
          <cell r="F1541">
            <v>20022.439999999999</v>
          </cell>
          <cell r="K1541" t="str">
            <v>USDFE-25</v>
          </cell>
        </row>
        <row r="1542">
          <cell r="F1542">
            <v>13557000</v>
          </cell>
          <cell r="K1542" t="str">
            <v>USDFE-25</v>
          </cell>
        </row>
        <row r="1543">
          <cell r="F1543">
            <v>1251514.74</v>
          </cell>
          <cell r="K1543" t="str">
            <v>USDFE-25</v>
          </cell>
        </row>
        <row r="1544">
          <cell r="F1544">
            <v>39044.36</v>
          </cell>
          <cell r="K1544" t="str">
            <v>USDFE-25</v>
          </cell>
        </row>
        <row r="1545">
          <cell r="F1545">
            <v>91351.91</v>
          </cell>
          <cell r="K1545" t="str">
            <v>USDFE-25</v>
          </cell>
        </row>
        <row r="1546">
          <cell r="F1546">
            <v>665636.74</v>
          </cell>
          <cell r="K1546" t="str">
            <v>USDFE-25</v>
          </cell>
        </row>
        <row r="1547">
          <cell r="F1547">
            <v>765300.07</v>
          </cell>
          <cell r="K1547" t="str">
            <v>USDFE-25</v>
          </cell>
        </row>
        <row r="1548">
          <cell r="F1548">
            <v>28079.71</v>
          </cell>
          <cell r="K1548" t="str">
            <v>USDFE-25</v>
          </cell>
        </row>
        <row r="1549">
          <cell r="F1549">
            <v>9255.26</v>
          </cell>
          <cell r="K1549" t="str">
            <v>USDFE-25</v>
          </cell>
        </row>
        <row r="1550">
          <cell r="F1550">
            <v>1282848.1499999999</v>
          </cell>
          <cell r="K1550" t="str">
            <v>USDFE-25</v>
          </cell>
        </row>
        <row r="1551">
          <cell r="F1551">
            <v>908350</v>
          </cell>
          <cell r="K1551" t="str">
            <v>USDFE-25</v>
          </cell>
        </row>
        <row r="1552">
          <cell r="F1552">
            <v>62361000</v>
          </cell>
          <cell r="K1552" t="str">
            <v>USDFE-25</v>
          </cell>
        </row>
        <row r="1553">
          <cell r="F1553">
            <v>50000</v>
          </cell>
          <cell r="K1553" t="str">
            <v>USDFE-25</v>
          </cell>
        </row>
        <row r="1554">
          <cell r="F1554">
            <v>15000</v>
          </cell>
          <cell r="K1554" t="str">
            <v>USDFE-25</v>
          </cell>
        </row>
        <row r="1555">
          <cell r="F1555">
            <v>75450.38</v>
          </cell>
          <cell r="K1555" t="str">
            <v>USDFE-25</v>
          </cell>
        </row>
        <row r="1556">
          <cell r="F1556">
            <v>8713.81</v>
          </cell>
          <cell r="K1556" t="str">
            <v>USDFE-25</v>
          </cell>
        </row>
        <row r="1557">
          <cell r="F1557">
            <v>107000</v>
          </cell>
          <cell r="K1557" t="str">
            <v>USDFE-25</v>
          </cell>
        </row>
        <row r="1558">
          <cell r="F1558">
            <v>169500</v>
          </cell>
          <cell r="K1558" t="str">
            <v>USDFE-25</v>
          </cell>
        </row>
        <row r="1559">
          <cell r="F1559">
            <v>50000</v>
          </cell>
          <cell r="K1559" t="str">
            <v>USDFE-25</v>
          </cell>
        </row>
        <row r="1560">
          <cell r="F1560">
            <v>7500</v>
          </cell>
          <cell r="K1560" t="str">
            <v>USDFE-25</v>
          </cell>
        </row>
        <row r="1561">
          <cell r="F1561">
            <v>481834.43</v>
          </cell>
          <cell r="K1561" t="str">
            <v>USDFE-25</v>
          </cell>
        </row>
        <row r="1562">
          <cell r="F1562">
            <v>108.75</v>
          </cell>
          <cell r="K1562" t="str">
            <v>USDFE-25</v>
          </cell>
        </row>
        <row r="1563">
          <cell r="F1563">
            <v>14038</v>
          </cell>
          <cell r="K1563" t="str">
            <v>USDFE-25</v>
          </cell>
        </row>
        <row r="1564">
          <cell r="F1564">
            <v>8012.74</v>
          </cell>
          <cell r="K1564" t="str">
            <v>USDFE-25</v>
          </cell>
        </row>
        <row r="1565">
          <cell r="F1565">
            <v>52241</v>
          </cell>
          <cell r="K1565" t="str">
            <v>USDFE-25</v>
          </cell>
        </row>
        <row r="1566">
          <cell r="F1566">
            <v>175200</v>
          </cell>
          <cell r="K1566" t="str">
            <v>USDFE-25</v>
          </cell>
        </row>
        <row r="1567">
          <cell r="F1567">
            <v>50024.51</v>
          </cell>
          <cell r="K1567" t="str">
            <v>USDFE-25</v>
          </cell>
        </row>
        <row r="1568">
          <cell r="F1568">
            <v>172630</v>
          </cell>
          <cell r="K1568" t="str">
            <v>USDFE-25</v>
          </cell>
        </row>
        <row r="1569">
          <cell r="F1569">
            <v>195000</v>
          </cell>
          <cell r="K1569" t="str">
            <v>USDFE-25</v>
          </cell>
        </row>
        <row r="1570">
          <cell r="F1570">
            <v>325000</v>
          </cell>
          <cell r="K1570" t="str">
            <v>USDFE-25</v>
          </cell>
        </row>
        <row r="1571">
          <cell r="F1571">
            <v>1166.95</v>
          </cell>
          <cell r="K1571" t="str">
            <v>USDFE-25</v>
          </cell>
        </row>
        <row r="1572">
          <cell r="F1572">
            <v>300000</v>
          </cell>
          <cell r="K1572" t="str">
            <v>USDFE-25</v>
          </cell>
        </row>
        <row r="1573">
          <cell r="F1573">
            <v>197000</v>
          </cell>
          <cell r="K1573" t="str">
            <v>USDFE-25</v>
          </cell>
        </row>
        <row r="1574">
          <cell r="F1574">
            <v>1714.92</v>
          </cell>
          <cell r="K1574" t="str">
            <v>USDFE-25</v>
          </cell>
        </row>
        <row r="1575">
          <cell r="F1575">
            <v>2044.12</v>
          </cell>
          <cell r="K1575" t="str">
            <v>USDFE-25</v>
          </cell>
        </row>
        <row r="1576">
          <cell r="F1576">
            <v>45500</v>
          </cell>
          <cell r="K1576" t="str">
            <v>USDFE-25</v>
          </cell>
        </row>
        <row r="1577">
          <cell r="F1577">
            <v>175000</v>
          </cell>
          <cell r="K1577" t="str">
            <v>USDFE-25</v>
          </cell>
        </row>
        <row r="1578">
          <cell r="F1578">
            <v>150000</v>
          </cell>
          <cell r="K1578" t="str">
            <v>USDFE-25</v>
          </cell>
        </row>
        <row r="1579">
          <cell r="F1579">
            <v>17376.41</v>
          </cell>
          <cell r="K1579" t="str">
            <v>USDFE-25</v>
          </cell>
        </row>
        <row r="1580">
          <cell r="F1580">
            <v>202499.07</v>
          </cell>
          <cell r="K1580" t="str">
            <v>USDFE-25</v>
          </cell>
        </row>
        <row r="1581">
          <cell r="F1581">
            <v>60436.06</v>
          </cell>
          <cell r="K1581" t="str">
            <v>USDFE-25</v>
          </cell>
        </row>
        <row r="1582">
          <cell r="F1582">
            <v>90000</v>
          </cell>
          <cell r="K1582" t="str">
            <v>USDFE-25</v>
          </cell>
        </row>
        <row r="1583">
          <cell r="F1583">
            <v>80000</v>
          </cell>
          <cell r="K1583" t="str">
            <v>USDFE-25</v>
          </cell>
        </row>
        <row r="1584">
          <cell r="F1584">
            <v>900000</v>
          </cell>
          <cell r="K1584" t="str">
            <v>USDFE-25</v>
          </cell>
        </row>
        <row r="1585">
          <cell r="F1585">
            <v>220000</v>
          </cell>
          <cell r="K1585" t="str">
            <v>USDFE-25</v>
          </cell>
        </row>
        <row r="1586">
          <cell r="F1586">
            <v>5000</v>
          </cell>
          <cell r="K1586" t="str">
            <v>USDFE-25</v>
          </cell>
        </row>
        <row r="1587">
          <cell r="F1587">
            <v>9500</v>
          </cell>
          <cell r="K1587" t="str">
            <v>USDFE-25</v>
          </cell>
        </row>
        <row r="1588">
          <cell r="F1588">
            <v>400000</v>
          </cell>
          <cell r="K1588" t="str">
            <v>USDFE-25</v>
          </cell>
        </row>
        <row r="1589">
          <cell r="F1589">
            <v>3083271.21</v>
          </cell>
          <cell r="K1589" t="str">
            <v>USDFE-25</v>
          </cell>
        </row>
        <row r="1590">
          <cell r="F1590">
            <v>1552000</v>
          </cell>
          <cell r="K1590" t="str">
            <v>USDFE-25</v>
          </cell>
        </row>
        <row r="1591">
          <cell r="F1591">
            <v>91139.7</v>
          </cell>
          <cell r="K1591" t="str">
            <v>USDFE-25</v>
          </cell>
        </row>
        <row r="1592">
          <cell r="F1592">
            <v>15656.68</v>
          </cell>
          <cell r="K1592" t="str">
            <v>USDFE-25</v>
          </cell>
        </row>
        <row r="1593">
          <cell r="F1593">
            <v>563270.18000000005</v>
          </cell>
          <cell r="K1593" t="str">
            <v>USDFE-25</v>
          </cell>
        </row>
        <row r="1594">
          <cell r="F1594">
            <v>2000000</v>
          </cell>
          <cell r="K1594" t="str">
            <v>USDFE-25</v>
          </cell>
        </row>
        <row r="1595">
          <cell r="F1595">
            <v>1010.52</v>
          </cell>
          <cell r="K1595" t="str">
            <v>USDFE-25</v>
          </cell>
        </row>
        <row r="1596">
          <cell r="F1596">
            <v>219640.4</v>
          </cell>
          <cell r="K1596" t="str">
            <v>USDFE-25</v>
          </cell>
        </row>
        <row r="1597">
          <cell r="F1597">
            <v>20545.169999999998</v>
          </cell>
          <cell r="K1597" t="str">
            <v>USDFE-25</v>
          </cell>
        </row>
        <row r="1598">
          <cell r="F1598">
            <v>4300000</v>
          </cell>
          <cell r="K1598" t="str">
            <v>USDFE-25</v>
          </cell>
        </row>
        <row r="1599">
          <cell r="F1599">
            <v>15000</v>
          </cell>
          <cell r="K1599" t="str">
            <v>USDFE-25</v>
          </cell>
        </row>
        <row r="1600">
          <cell r="F1600">
            <v>5000</v>
          </cell>
          <cell r="K1600" t="str">
            <v>USDFE-25</v>
          </cell>
        </row>
        <row r="1601">
          <cell r="F1601">
            <v>1312103.7</v>
          </cell>
          <cell r="K1601" t="str">
            <v>USDFE-25</v>
          </cell>
        </row>
        <row r="1602">
          <cell r="F1602">
            <v>10191.59</v>
          </cell>
          <cell r="K1602" t="str">
            <v>USDFE-25</v>
          </cell>
        </row>
        <row r="1603">
          <cell r="F1603">
            <v>24872.46</v>
          </cell>
          <cell r="K1603" t="str">
            <v>USDFE-25</v>
          </cell>
        </row>
        <row r="1604">
          <cell r="F1604">
            <v>100000</v>
          </cell>
          <cell r="K1604" t="str">
            <v>USDFE-25</v>
          </cell>
        </row>
        <row r="1605">
          <cell r="F1605">
            <v>19750</v>
          </cell>
          <cell r="K1605" t="str">
            <v>USDFE-25</v>
          </cell>
        </row>
        <row r="1606">
          <cell r="F1606">
            <v>40631.83</v>
          </cell>
          <cell r="K1606" t="str">
            <v>USDFE-25</v>
          </cell>
        </row>
        <row r="1607">
          <cell r="F1607">
            <v>20013.599999999999</v>
          </cell>
          <cell r="K1607" t="str">
            <v>USDFE-25</v>
          </cell>
        </row>
        <row r="1608">
          <cell r="F1608">
            <v>8152.09</v>
          </cell>
          <cell r="K1608" t="str">
            <v>USDFE-25</v>
          </cell>
        </row>
        <row r="1609">
          <cell r="F1609">
            <v>376878.49</v>
          </cell>
          <cell r="K1609" t="str">
            <v>USDFE-25</v>
          </cell>
        </row>
        <row r="1610">
          <cell r="F1610">
            <v>511400.88</v>
          </cell>
          <cell r="K1610" t="str">
            <v>USDFE-25</v>
          </cell>
        </row>
        <row r="1611">
          <cell r="F1611">
            <v>10000</v>
          </cell>
          <cell r="K1611" t="str">
            <v>USDFE-25</v>
          </cell>
        </row>
        <row r="1612">
          <cell r="F1612">
            <v>596978.53</v>
          </cell>
          <cell r="K1612" t="str">
            <v>GBPFE-25</v>
          </cell>
        </row>
        <row r="1613">
          <cell r="F1613">
            <v>37382.410000000003</v>
          </cell>
          <cell r="K1613" t="str">
            <v>GBPFE-25</v>
          </cell>
        </row>
        <row r="1614">
          <cell r="F1614">
            <v>3909.71</v>
          </cell>
          <cell r="K1614" t="str">
            <v>GBPFE-25</v>
          </cell>
        </row>
        <row r="1615">
          <cell r="F1615">
            <v>13046</v>
          </cell>
          <cell r="K1615" t="str">
            <v>GBPFE-25</v>
          </cell>
        </row>
        <row r="1616">
          <cell r="F1616">
            <v>1115.23</v>
          </cell>
          <cell r="K1616" t="str">
            <v>GBPFE-25</v>
          </cell>
        </row>
        <row r="1617">
          <cell r="F1617">
            <v>45000</v>
          </cell>
          <cell r="K1617" t="str">
            <v>GBPFE-25</v>
          </cell>
        </row>
        <row r="1618">
          <cell r="F1618">
            <v>152091.5</v>
          </cell>
          <cell r="K1618" t="str">
            <v>GBPFE-25</v>
          </cell>
        </row>
        <row r="1619">
          <cell r="F1619">
            <v>107854.88</v>
          </cell>
          <cell r="K1619" t="str">
            <v>GBPFE-25</v>
          </cell>
        </row>
        <row r="1620">
          <cell r="F1620">
            <v>13006.34</v>
          </cell>
          <cell r="K1620" t="str">
            <v>GBPFE-25</v>
          </cell>
        </row>
        <row r="1621">
          <cell r="F1621">
            <v>14875.77</v>
          </cell>
          <cell r="K1621" t="str">
            <v>GBPFE-25</v>
          </cell>
        </row>
        <row r="1622">
          <cell r="F1622">
            <v>16765.77</v>
          </cell>
          <cell r="K1622" t="str">
            <v>GBPFE-25</v>
          </cell>
        </row>
        <row r="1623">
          <cell r="F1623">
            <v>10000</v>
          </cell>
          <cell r="K1623" t="str">
            <v>GBPFE-25</v>
          </cell>
        </row>
        <row r="1624">
          <cell r="F1624">
            <v>268473.53999999998</v>
          </cell>
          <cell r="K1624" t="str">
            <v>GBPFE-25</v>
          </cell>
        </row>
        <row r="1625">
          <cell r="F1625">
            <v>15000</v>
          </cell>
          <cell r="K1625" t="str">
            <v>GBPFE-25</v>
          </cell>
        </row>
        <row r="1626">
          <cell r="F1626">
            <v>1003.51</v>
          </cell>
          <cell r="K1626" t="str">
            <v>GBPFE-25</v>
          </cell>
        </row>
        <row r="1627">
          <cell r="F1627">
            <v>20791.73</v>
          </cell>
          <cell r="K1627" t="str">
            <v>GBPFE-25</v>
          </cell>
        </row>
        <row r="1628">
          <cell r="F1628">
            <v>154857.25</v>
          </cell>
          <cell r="K1628" t="str">
            <v>GBPFE-25</v>
          </cell>
        </row>
        <row r="1629">
          <cell r="F1629">
            <v>25630.59</v>
          </cell>
          <cell r="K1629" t="str">
            <v>GBPFE-25</v>
          </cell>
        </row>
        <row r="1630">
          <cell r="F1630">
            <v>450000</v>
          </cell>
          <cell r="K1630" t="str">
            <v>GBPFE-25</v>
          </cell>
        </row>
        <row r="1631">
          <cell r="F1631">
            <v>18988.13</v>
          </cell>
          <cell r="K1631" t="str">
            <v>GBPFE-25</v>
          </cell>
        </row>
        <row r="1632">
          <cell r="F1632">
            <v>15000</v>
          </cell>
          <cell r="K1632" t="str">
            <v>GBPFE-25</v>
          </cell>
        </row>
        <row r="1633">
          <cell r="F1633">
            <v>32000</v>
          </cell>
          <cell r="K1633" t="str">
            <v>GBPFE-25</v>
          </cell>
        </row>
        <row r="1634">
          <cell r="F1634">
            <v>270581.5</v>
          </cell>
          <cell r="K1634" t="str">
            <v>GBPFE-25</v>
          </cell>
        </row>
        <row r="1635">
          <cell r="F1635">
            <v>8012.56</v>
          </cell>
          <cell r="K1635" t="str">
            <v>GBPFE-25</v>
          </cell>
        </row>
        <row r="1636">
          <cell r="F1636">
            <v>200000</v>
          </cell>
          <cell r="K1636" t="str">
            <v>GBPFE-25</v>
          </cell>
        </row>
        <row r="1637">
          <cell r="F1637">
            <v>21771.29</v>
          </cell>
          <cell r="K1637" t="str">
            <v>GBPFE-25</v>
          </cell>
        </row>
        <row r="1638">
          <cell r="F1638">
            <v>18021.64</v>
          </cell>
          <cell r="K1638" t="str">
            <v>GBPFE-25</v>
          </cell>
        </row>
        <row r="1639">
          <cell r="F1639">
            <v>285713.11</v>
          </cell>
          <cell r="K1639" t="str">
            <v>GBPFE-25</v>
          </cell>
        </row>
        <row r="1640">
          <cell r="F1640">
            <v>800000</v>
          </cell>
          <cell r="K1640" t="str">
            <v>GBPFE-25</v>
          </cell>
        </row>
        <row r="1641">
          <cell r="F1641">
            <v>48000</v>
          </cell>
          <cell r="K1641" t="str">
            <v>GBPFE-25</v>
          </cell>
        </row>
        <row r="1642">
          <cell r="F1642">
            <v>21043.33</v>
          </cell>
          <cell r="K1642" t="str">
            <v>GBPFE-25</v>
          </cell>
        </row>
        <row r="1643">
          <cell r="F1643">
            <v>14073.33</v>
          </cell>
          <cell r="K1643" t="str">
            <v>GBPFE-25</v>
          </cell>
        </row>
        <row r="1644">
          <cell r="F1644">
            <v>438882.82</v>
          </cell>
          <cell r="K1644" t="str">
            <v>GBPFE-25</v>
          </cell>
        </row>
        <row r="1645">
          <cell r="F1645">
            <v>492.17</v>
          </cell>
          <cell r="K1645" t="str">
            <v>GBPFE-25</v>
          </cell>
        </row>
        <row r="1646">
          <cell r="F1646">
            <v>2728.35</v>
          </cell>
          <cell r="K1646" t="str">
            <v>GBPFE-25</v>
          </cell>
        </row>
        <row r="1647">
          <cell r="F1647">
            <v>270500</v>
          </cell>
          <cell r="K1647" t="str">
            <v>GBPFE-25</v>
          </cell>
        </row>
        <row r="1648">
          <cell r="F1648">
            <v>17000</v>
          </cell>
          <cell r="K1648" t="str">
            <v>GBPFE-25</v>
          </cell>
        </row>
        <row r="1649">
          <cell r="F1649">
            <v>22000</v>
          </cell>
          <cell r="K1649" t="str">
            <v>GBPFE-25</v>
          </cell>
        </row>
        <row r="1650">
          <cell r="F1650">
            <v>8630.7999999999993</v>
          </cell>
          <cell r="K1650" t="str">
            <v>GBPFE-25</v>
          </cell>
        </row>
        <row r="1651">
          <cell r="F1651">
            <v>5249.69</v>
          </cell>
          <cell r="K1651" t="str">
            <v>GBPFE-25</v>
          </cell>
        </row>
        <row r="1652">
          <cell r="F1652">
            <v>15845.67</v>
          </cell>
          <cell r="K1652" t="str">
            <v>GBPFE-25</v>
          </cell>
        </row>
        <row r="1653">
          <cell r="F1653">
            <v>10009.280000000001</v>
          </cell>
          <cell r="K1653" t="str">
            <v>GBPFE-25</v>
          </cell>
        </row>
        <row r="1654">
          <cell r="F1654">
            <v>33562.92</v>
          </cell>
          <cell r="K1654" t="str">
            <v>GBPFE-25</v>
          </cell>
        </row>
        <row r="1655">
          <cell r="F1655">
            <v>26865.26</v>
          </cell>
          <cell r="K1655" t="str">
            <v>GBPFE-25</v>
          </cell>
        </row>
        <row r="1656">
          <cell r="F1656">
            <v>4115.6499999999996</v>
          </cell>
          <cell r="K1656" t="str">
            <v>GBPFE-25</v>
          </cell>
        </row>
        <row r="1657">
          <cell r="F1657">
            <v>222000</v>
          </cell>
          <cell r="K1657" t="str">
            <v>GBPFE-25</v>
          </cell>
        </row>
        <row r="1658">
          <cell r="F1658">
            <v>6078.44</v>
          </cell>
          <cell r="K1658" t="str">
            <v>GBPFE-25</v>
          </cell>
        </row>
        <row r="1659">
          <cell r="F1659">
            <v>4920</v>
          </cell>
          <cell r="K1659" t="str">
            <v>GBPFE-25</v>
          </cell>
        </row>
        <row r="1660">
          <cell r="F1660">
            <v>2052.3000000000002</v>
          </cell>
          <cell r="K1660" t="str">
            <v>GBPFE-25</v>
          </cell>
        </row>
        <row r="1661">
          <cell r="F1661">
            <v>22462.15</v>
          </cell>
          <cell r="K1661" t="str">
            <v>GBPFE-25</v>
          </cell>
        </row>
        <row r="1662">
          <cell r="F1662">
            <v>16685.82</v>
          </cell>
          <cell r="K1662" t="str">
            <v>GBPFE-25</v>
          </cell>
        </row>
        <row r="1663">
          <cell r="F1663">
            <v>10376.959999999999</v>
          </cell>
          <cell r="K1663" t="str">
            <v>GBPFE-25</v>
          </cell>
        </row>
        <row r="1664">
          <cell r="F1664">
            <v>10553.21</v>
          </cell>
          <cell r="K1664" t="str">
            <v>EURFE-25</v>
          </cell>
        </row>
        <row r="1665">
          <cell r="F1665">
            <v>13206.401</v>
          </cell>
          <cell r="K1665" t="str">
            <v>EURFE-25</v>
          </cell>
        </row>
        <row r="1666">
          <cell r="F1666">
            <v>7000</v>
          </cell>
          <cell r="K1666" t="str">
            <v>EURFE-25</v>
          </cell>
        </row>
        <row r="1667">
          <cell r="F1667">
            <v>25194.95</v>
          </cell>
          <cell r="K1667" t="str">
            <v>EURFE-25</v>
          </cell>
        </row>
        <row r="1668">
          <cell r="F1668">
            <v>31812.77</v>
          </cell>
          <cell r="K1668" t="str">
            <v>EURFE-25</v>
          </cell>
        </row>
        <row r="1669">
          <cell r="F1669">
            <v>56316.73</v>
          </cell>
          <cell r="K1669" t="str">
            <v>EURFE-25</v>
          </cell>
        </row>
        <row r="1670">
          <cell r="F1670">
            <v>1190.26</v>
          </cell>
          <cell r="K1670" t="str">
            <v>EURFE-25</v>
          </cell>
        </row>
        <row r="1671">
          <cell r="F1671">
            <v>15165.71</v>
          </cell>
          <cell r="K1671" t="str">
            <v>EURFE-25</v>
          </cell>
        </row>
        <row r="1672">
          <cell r="F1672">
            <v>5000</v>
          </cell>
          <cell r="K1672" t="str">
            <v>EURFE-25</v>
          </cell>
        </row>
        <row r="1673">
          <cell r="F1673">
            <v>717208.07</v>
          </cell>
          <cell r="K1673" t="str">
            <v>EURFE-25</v>
          </cell>
        </row>
        <row r="1674">
          <cell r="F1674">
            <v>218946.24</v>
          </cell>
          <cell r="K1674" t="str">
            <v>EURFE-25</v>
          </cell>
        </row>
        <row r="1675">
          <cell r="F1675">
            <v>27504.46</v>
          </cell>
          <cell r="K1675" t="str">
            <v>EURFE-25</v>
          </cell>
        </row>
        <row r="1676">
          <cell r="F1676">
            <v>9500</v>
          </cell>
          <cell r="K1676" t="str">
            <v>EURFE-25</v>
          </cell>
        </row>
        <row r="1677">
          <cell r="F1677">
            <v>212274.68</v>
          </cell>
          <cell r="K1677" t="str">
            <v>EURFE-25</v>
          </cell>
        </row>
        <row r="1678">
          <cell r="F1678">
            <v>72000</v>
          </cell>
          <cell r="K1678" t="str">
            <v>EURFE-25</v>
          </cell>
        </row>
        <row r="1679">
          <cell r="F1679">
            <v>6142.04</v>
          </cell>
          <cell r="K1679" t="str">
            <v>EURFE-25</v>
          </cell>
        </row>
        <row r="1680">
          <cell r="F1680">
            <v>123000</v>
          </cell>
          <cell r="K1680" t="str">
            <v>EURFE-25</v>
          </cell>
        </row>
        <row r="1681">
          <cell r="F1681">
            <v>20149.21</v>
          </cell>
          <cell r="K1681" t="str">
            <v>EURFE-25</v>
          </cell>
        </row>
        <row r="1682">
          <cell r="F1682">
            <v>5178.5659999999998</v>
          </cell>
          <cell r="K1682" t="str">
            <v>EURFE-25</v>
          </cell>
        </row>
        <row r="1683">
          <cell r="F1683">
            <v>28999.14</v>
          </cell>
          <cell r="K1683" t="str">
            <v>EURFE-25</v>
          </cell>
        </row>
        <row r="1684">
          <cell r="F1684">
            <v>20000</v>
          </cell>
          <cell r="K1684" t="str">
            <v>EURFE-25</v>
          </cell>
        </row>
        <row r="1685">
          <cell r="F1685">
            <v>20000</v>
          </cell>
          <cell r="K1685" t="str">
            <v>EURFE-25</v>
          </cell>
        </row>
        <row r="1686">
          <cell r="F1686">
            <v>11081.38</v>
          </cell>
          <cell r="K1686" t="str">
            <v>EURFE-25</v>
          </cell>
        </row>
        <row r="1687">
          <cell r="F1687">
            <v>13604.11</v>
          </cell>
          <cell r="K1687" t="str">
            <v>EURFE-25</v>
          </cell>
        </row>
        <row r="1688">
          <cell r="F1688">
            <v>807304.62</v>
          </cell>
          <cell r="K1688" t="str">
            <v>EURFE-25</v>
          </cell>
        </row>
        <row r="1689">
          <cell r="F1689">
            <v>29188.800999999999</v>
          </cell>
          <cell r="K1689" t="str">
            <v>EURFE-25</v>
          </cell>
        </row>
        <row r="1690">
          <cell r="F1690">
            <v>17000</v>
          </cell>
          <cell r="K1690" t="str">
            <v>EURFE-25</v>
          </cell>
        </row>
        <row r="1691">
          <cell r="F1691">
            <v>800</v>
          </cell>
          <cell r="K1691" t="str">
            <v>EURFE-25</v>
          </cell>
        </row>
        <row r="1692">
          <cell r="F1692">
            <v>20000.419999999998</v>
          </cell>
          <cell r="K1692" t="str">
            <v>EURFE-25</v>
          </cell>
        </row>
        <row r="1693">
          <cell r="F1693">
            <v>16439.39</v>
          </cell>
          <cell r="K1693" t="str">
            <v>EURFE-25</v>
          </cell>
        </row>
        <row r="1694">
          <cell r="F1694">
            <v>688000</v>
          </cell>
          <cell r="K1694" t="str">
            <v>USDFE-25</v>
          </cell>
        </row>
        <row r="1695">
          <cell r="F1695">
            <v>28200</v>
          </cell>
          <cell r="K1695" t="str">
            <v>EURFE-25</v>
          </cell>
        </row>
        <row r="1696">
          <cell r="F1696">
            <v>41405.49</v>
          </cell>
          <cell r="K1696" t="str">
            <v>EURFE-25</v>
          </cell>
        </row>
        <row r="1697">
          <cell r="F1697">
            <v>85000</v>
          </cell>
          <cell r="K1697" t="str">
            <v>EURFE-25</v>
          </cell>
        </row>
        <row r="1698">
          <cell r="F1698">
            <v>122035.364</v>
          </cell>
          <cell r="K1698" t="str">
            <v>EURFE-25</v>
          </cell>
        </row>
        <row r="1699">
          <cell r="F1699">
            <v>201449</v>
          </cell>
          <cell r="K1699" t="str">
            <v>EURFE-25</v>
          </cell>
        </row>
        <row r="1700">
          <cell r="F1700">
            <v>2363672</v>
          </cell>
          <cell r="K1700" t="str">
            <v>USDFE-25</v>
          </cell>
        </row>
        <row r="1701">
          <cell r="F1701">
            <v>5562.4</v>
          </cell>
          <cell r="K1701" t="str">
            <v>AEDFE-25</v>
          </cell>
        </row>
        <row r="1702">
          <cell r="F1702">
            <v>200000</v>
          </cell>
          <cell r="K1702" t="str">
            <v>AEDFE-25</v>
          </cell>
        </row>
        <row r="1703">
          <cell r="F1703">
            <v>47022.559999999998</v>
          </cell>
          <cell r="K1703" t="str">
            <v>SARFE-25</v>
          </cell>
        </row>
        <row r="1704">
          <cell r="F1704">
            <v>90333</v>
          </cell>
          <cell r="K1704" t="str">
            <v>SARFE-25</v>
          </cell>
        </row>
        <row r="1705">
          <cell r="F1705">
            <v>141000</v>
          </cell>
          <cell r="K1705" t="str">
            <v>SARFE-25</v>
          </cell>
        </row>
        <row r="1706">
          <cell r="K1706" t="e">
            <v>#N/A</v>
          </cell>
        </row>
        <row r="1707">
          <cell r="K1707" t="e">
            <v>#N/A</v>
          </cell>
        </row>
        <row r="1708">
          <cell r="K1708" t="e">
            <v>#N/A</v>
          </cell>
        </row>
        <row r="1709">
          <cell r="K170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CUS (2)"/>
      <sheetName val="DATE "/>
      <sheetName val="DAILY DTL"/>
      <sheetName val="LIMITS"/>
      <sheetName val="WEEK-DTL"/>
      <sheetName val="ISSUE"/>
      <sheetName val="LIQ-BKUP"/>
      <sheetName val="SBP-DISC"/>
      <sheetName val="LIQ-SUM"/>
      <sheetName val="QTY"/>
      <sheetName val="WEB"/>
      <sheetName val="F-HL"/>
      <sheetName val="F-REP"/>
      <sheetName val="O-N"/>
      <sheetName val="T.RR"/>
      <sheetName val="TB-HOL"/>
      <sheetName val="PUNJAB"/>
      <sheetName val="T.REP"/>
      <sheetName val="TFC-H"/>
      <sheetName val="TFC-RR"/>
      <sheetName val="ARHB"/>
      <sheetName val="BR-PCMNT"/>
      <sheetName val="FIB INV"/>
      <sheetName val="F-RR"/>
      <sheetName val="PIB-HL"/>
      <sheetName val="PIB-IPS"/>
      <sheetName val="IPS-2"/>
      <sheetName val="P-RR"/>
      <sheetName val="P-REP"/>
      <sheetName val="COI"/>
      <sheetName val="REPO SH"/>
      <sheetName val="CALL-B"/>
      <sheetName val="CALL-L"/>
      <sheetName val="CLEAN"/>
      <sheetName val="TDR"/>
      <sheetName val="BRO-EXP"/>
      <sheetName val="REV-SH "/>
      <sheetName val="TFC"/>
      <sheetName val="NIT"/>
      <sheetName val="WAPD"/>
      <sheetName val="MUTAL"/>
      <sheetName val="MUTAL-FINANCE"/>
      <sheetName val="SYN"/>
      <sheetName val="SUMMARY"/>
      <sheetName val="WEEKLY-FIN"/>
      <sheetName val="WEEKLY-FIN-NEW"/>
      <sheetName val="FOCUS"/>
      <sheetName val="QUICK"/>
      <sheetName val="SBP.DTL-WEK"/>
      <sheetName val="ENTRY-MTM"/>
      <sheetName val="PKRV"/>
      <sheetName val="KIBOR"/>
      <sheetName val="ENTRY-MTM-FINANCE "/>
      <sheetName val="ENTRY-ACCR"/>
      <sheetName val="BR-TDR"/>
      <sheetName val="PREM-TDR"/>
      <sheetName val="LIQ- (2)"/>
      <sheetName val="MATU"/>
      <sheetName val="BKUP-SBP"/>
      <sheetName val="BKUP-CATGRY"/>
      <sheetName val="BKUP-OTH"/>
      <sheetName val="RISK-WEIGHT"/>
      <sheetName val="MTM-SUMM"/>
      <sheetName val="SOUR-APP"/>
      <sheetName val="DTL"/>
      <sheetName val="MTM-F"/>
      <sheetName val="MTM-P"/>
      <sheetName val="MTM-T"/>
      <sheetName val="MTM-WAP"/>
      <sheetName val="MTM-TFC"/>
      <sheetName val="MAIN"/>
      <sheetName val="DISC"/>
      <sheetName val="BULLI"/>
      <sheetName val="Sheet6"/>
      <sheetName val="FIB"/>
      <sheetName val="MIS-FULL"/>
      <sheetName val="MIS-TRY"/>
      <sheetName val="RISK"/>
      <sheetName val="AMOR-IRR"/>
      <sheetName val="MTM-P-IRR"/>
      <sheetName val="SENSITIVITY"/>
      <sheetName val="SM-PK"/>
      <sheetName val="SUM1"/>
      <sheetName val="Sheet2"/>
      <sheetName val="WEEKLY"/>
      <sheetName val="SCRIPTS"/>
      <sheetName val="BK"/>
      <sheetName val="APP-SOR"/>
      <sheetName val="BRO-EXP (2)"/>
      <sheetName val="FWD"/>
      <sheetName val="M-SUM"/>
      <sheetName val="SHDW"/>
      <sheetName val="BAL"/>
      <sheetName val="ANA1"/>
      <sheetName val="M-SUM-FWD"/>
      <sheetName val="ANA"/>
      <sheetName val="KH-57"/>
      <sheetName val="Market"/>
      <sheetName val="LIQU"/>
      <sheetName val="BR"/>
      <sheetName val="MTM-TB"/>
      <sheetName val="SUMM2"/>
      <sheetName val="HO"/>
      <sheetName val="SLR"/>
      <sheetName val="EXP"/>
      <sheetName val="TBPR"/>
      <sheetName val="MAT"/>
      <sheetName val="ACCR"/>
      <sheetName val="ACC-BAL-MIY"/>
      <sheetName val="IN-EXP"/>
      <sheetName val="SBP"/>
      <sheetName val="IN-EXP (2)"/>
      <sheetName val="COUP"/>
      <sheetName val="NET"/>
      <sheetName val="GAP"/>
      <sheetName val="MM"/>
      <sheetName val="FIN"/>
      <sheetName val="IPS"/>
      <sheetName val="Sheet5"/>
      <sheetName val="Sheet4"/>
      <sheetName val="STRESS"/>
      <sheetName val="WAPDA"/>
      <sheetName val="AVLB"/>
      <sheetName val="OR-SHARES"/>
      <sheetName val="TB-DISC"/>
      <sheetName val="PIB-DISC"/>
      <sheetName val="OMO-R-REP"/>
      <sheetName val="OMO-REPO"/>
      <sheetName val="MAT-DIS-TB"/>
      <sheetName val="MAT-DIS-PIB"/>
      <sheetName val="MAT-OMO-TB"/>
      <sheetName val="Guideline"/>
      <sheetName val="TOP-UP"/>
      <sheetName val="PRE-CLO"/>
      <sheetName val="Sheet1"/>
      <sheetName val="DATE"/>
      <sheetName val="PIBs AFS"/>
      <sheetName val="HTM-P"/>
      <sheetName val="ENTRY"/>
      <sheetName val="BSDOM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H5" t="str">
            <v>PLEDGD QTY</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65536">
          <cell r="H65536" t="str">
            <v>PLEDGD QTY</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ashflow"/>
      <sheetName val="Note 3-7"/>
      <sheetName val="Note 8-15"/>
      <sheetName val="Note 16-19"/>
      <sheetName val="Note 19.1-20.1"/>
      <sheetName val="Note 21-25"/>
      <sheetName val="Note 26-29"/>
      <sheetName val="29-30"/>
      <sheetName val="AL905"/>
      <sheetName val="FEb"/>
      <sheetName val="March 110"/>
      <sheetName val="MarchSL904"/>
      <sheetName val="Macro1"/>
      <sheetName val="BS-OVS"/>
      <sheetName val="Sheet4"/>
      <sheetName val="I-B"/>
      <sheetName val="I-BR"/>
      <sheetName val="BSDOMOVS"/>
      <sheetName val="29_30"/>
      <sheetName val="Sheet1"/>
      <sheetName val="TBPRICE"/>
      <sheetName val="Validation"/>
      <sheetName val="34-38.2"/>
      <sheetName val="RM-imported"/>
      <sheetName val="Note_3-7"/>
      <sheetName val="Note_8-15"/>
      <sheetName val="Note_16-19"/>
      <sheetName val="Note_19_1-20_1"/>
      <sheetName val="Note_21-25"/>
      <sheetName val="Note_26-29"/>
      <sheetName val="March_110"/>
      <sheetName val="Input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Grouping"/>
      <sheetName val="Detail"/>
      <sheetName val="TB"/>
      <sheetName val="Top Sheet"/>
      <sheetName val="Shares-AFS"/>
      <sheetName val="Tickmarks"/>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RC-0997"/>
      <sheetName val="FOLDER~1"/>
      <sheetName val="Summary"/>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Travelling Data"/>
      <sheetName val="Data Sheet"/>
      <sheetName val="Travelling DV"/>
      <sheetName val="Revenue-Fire-Marine-Motor"/>
      <sheetName val="acct"/>
      <sheetName val="Notes 1-25"/>
      <sheetName val="DS"/>
      <sheetName val="KeyData"/>
      <sheetName val="Sheet2"/>
      <sheetName val="FP Analysis"/>
      <sheetName val="PAYROLL TZS"/>
      <sheetName val="Accounts"/>
      <sheetName val="Lead Sheet"/>
      <sheetName val="Segment Wise"/>
      <sheetName val="뜃맟뭁돽띿맟?-BLDG"/>
      <sheetName val="TB-HHGRB"/>
      <sheetName val="Pivot values"/>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DO Thatta 19-20"/>
      <sheetName val="Accounting Policy"/>
      <sheetName val="PopList"/>
      <sheetName val="Sheet1 (2)"/>
      <sheetName val="SUMM-2"/>
      <sheetName val="Reference"/>
      <sheetName val=" System note"/>
      <sheetName val="FX"/>
      <sheetName val="Financial analysis (CFO)"/>
      <sheetName val="Pivot_values"/>
      <sheetName val="Financials"/>
      <sheetName val="Subsequent Clearance"/>
      <sheetName val="Test of Details- 1st year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OtherKPI"/>
      <sheetName val="34-38.2"/>
      <sheetName val="11-15"/>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Prices"/>
      <sheetName val="Job Titles"/>
      <sheetName val="june2003statury"/>
      <sheetName val="A"/>
      <sheetName val="/´bd_x0000__x0000_/_x0000_0"/>
      <sheetName val="Balance Sheet Main"/>
      <sheetName val="OP_INCOME3"/>
      <sheetName val="O_CHS3"/>
      <sheetName val="DEF_TAX3"/>
      <sheetName val="NORMAL_(2)3"/>
      <sheetName val="last_qrt20013"/>
      <sheetName val="PL_Notes"/>
      <sheetName val="Variance_Analysis"/>
      <sheetName val="Advert_&amp;_sales_promo"/>
      <sheetName val="P&amp;L_(2)"/>
      <sheetName val="34-38_2"/>
      <sheetName val="sayfa 3"/>
      <sheetName val="Assumptions"/>
      <sheetName val="t-card format"/>
      <sheetName val="EJ-16.1 PG Inv Breakup"/>
      <sheetName val="adm "/>
      <sheetName val="notes"/>
      <sheetName val="fin inst"/>
      <sheetName val="RM-imported"/>
      <sheetName val="Brookes-stocks"/>
      <sheetName val="Revenue-Fire-Marine-Motor"/>
      <sheetName val=" Summary"/>
      <sheetName val="P&amp;L"/>
      <sheetName val="Job_Titles"/>
      <sheetName val="Final"/>
      <sheetName val="1st Working"/>
      <sheetName val="Sheet3"/>
      <sheetName val="Avsb"/>
      <sheetName val="Mst"/>
      <sheetName val="MAIN"/>
      <sheetName val="fin_inst"/>
      <sheetName val="new sum"/>
      <sheetName val="bus in com imp wo ss cs"/>
      <sheetName val="Sheet1 "/>
      <sheetName val="Code"/>
      <sheetName val="EJ-16_1_PG_Inv_Breakup"/>
      <sheetName val="MEGA"/>
      <sheetName val="OP_INCOME4"/>
      <sheetName val="O_CHS4"/>
      <sheetName val="DEF_TAX4"/>
      <sheetName val="NORMAL_(2)4"/>
      <sheetName val="last_qrt20014"/>
      <sheetName val="PL_Notes1"/>
      <sheetName val="Variance_Analysis1"/>
      <sheetName val="Advert_&amp;_sales_promo1"/>
      <sheetName val="P&amp;L_(2)1"/>
      <sheetName val="34-38_21"/>
      <sheetName val="FitOutConfCentre"/>
      <sheetName val="Raw Data"/>
      <sheetName val="OP_INCOME5"/>
      <sheetName val="O_CHS5"/>
      <sheetName val="DEF_TAX5"/>
      <sheetName val="NORMAL_(2)5"/>
      <sheetName val="last_qrt20015"/>
      <sheetName val="34-38_22"/>
      <sheetName val="PL_Notes2"/>
      <sheetName val="Variance_Analysis2"/>
      <sheetName val="Advert_&amp;_sales_promo2"/>
      <sheetName val="P&amp;L_(2)2"/>
      <sheetName val="EJ-16_1_PG_Inv_Breakup1"/>
      <sheetName val="Job_Titles1"/>
      <sheetName val="t-card_format"/>
      <sheetName val="/´bd/0"/>
      <sheetName val="Balance_Sheet_Main"/>
      <sheetName val="sayfa_3"/>
      <sheetName val="adm_"/>
      <sheetName val="_Summary"/>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refreshError="1"/>
      <sheetData sheetId="11" refreshError="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9">
          <cell r="E29">
            <v>29055726</v>
          </cell>
        </row>
      </sheetData>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ow r="29">
          <cell r="E29">
            <v>0</v>
          </cell>
        </row>
      </sheetData>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ow r="29">
          <cell r="E29">
            <v>29055726</v>
          </cell>
        </row>
      </sheetData>
      <sheetData sheetId="81">
        <row r="29">
          <cell r="E29">
            <v>29055726</v>
          </cell>
        </row>
      </sheetData>
      <sheetData sheetId="82">
        <row r="29">
          <cell r="E29">
            <v>29055726</v>
          </cell>
        </row>
      </sheetData>
      <sheetData sheetId="83"/>
      <sheetData sheetId="84"/>
      <sheetData sheetId="85">
        <row r="29">
          <cell r="E29">
            <v>29055726</v>
          </cell>
        </row>
      </sheetData>
      <sheetData sheetId="86">
        <row r="29">
          <cell r="E29">
            <v>29055726</v>
          </cell>
        </row>
      </sheetData>
      <sheetData sheetId="87">
        <row r="29">
          <cell r="E29">
            <v>29055726</v>
          </cell>
        </row>
      </sheetData>
      <sheetData sheetId="88">
        <row r="29">
          <cell r="E29">
            <v>29055726</v>
          </cell>
        </row>
      </sheetData>
      <sheetData sheetId="89"/>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 val="Notional Interest"/>
      <sheetName val="Trial"/>
      <sheetName val="P&amp;L_Commentary"/>
      <sheetName val="FHBM_706"/>
      <sheetName val="Merit_draft_accounts_FINAL_28-0"/>
      <sheetName val="6-19 (2016)"/>
      <sheetName val="Set-up"/>
      <sheetName val="1-4_142"/>
      <sheetName val="5-5_32"/>
      <sheetName val="6-29_22"/>
      <sheetName val="34-38_22"/>
      <sheetName val="3_2"/>
      <sheetName val="Sep2004"/>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CUS (2)"/>
      <sheetName val="DATE "/>
      <sheetName val="DAILY DTL"/>
      <sheetName val="LIMITS"/>
      <sheetName val="WEEK-DTL"/>
      <sheetName val="ISSUE"/>
      <sheetName val="LIQ-BKUP"/>
      <sheetName val="SBP-DISC"/>
      <sheetName val="LIQ-SUM"/>
      <sheetName val="QTY"/>
      <sheetName val="WEB"/>
      <sheetName val="F-HL"/>
      <sheetName val="F-REP"/>
      <sheetName val="O-N"/>
      <sheetName val="T.RR"/>
      <sheetName val="TB-HOL"/>
      <sheetName val="PUNJAB"/>
      <sheetName val="T.REP"/>
      <sheetName val="TFC-H"/>
      <sheetName val="TFC-RR"/>
      <sheetName val="ARHB"/>
      <sheetName val="BR-PCMNT"/>
      <sheetName val="FIB INV"/>
      <sheetName val="F-RR"/>
      <sheetName val="PIB-HL"/>
      <sheetName val="PIB-IPS"/>
      <sheetName val="IPS-2"/>
      <sheetName val="P-RR"/>
      <sheetName val="P-REP"/>
      <sheetName val="COI"/>
      <sheetName val="REPO SH"/>
      <sheetName val="CALL-B"/>
      <sheetName val="CALL-L"/>
      <sheetName val="CLEAN"/>
      <sheetName val="TDR"/>
      <sheetName val="BRO-EXP"/>
      <sheetName val="REV-SH "/>
      <sheetName val="TFC"/>
      <sheetName val="NIT"/>
      <sheetName val="WAPD"/>
      <sheetName val="MUTAL"/>
      <sheetName val="MUTAL-FINANCE"/>
      <sheetName val="SYN"/>
      <sheetName val="SUMMARY"/>
      <sheetName val="WEEKLY-FIN"/>
      <sheetName val="WEEKLY-FIN-NEW"/>
      <sheetName val="FOCUS"/>
      <sheetName val="QUICK"/>
      <sheetName val="SBP.DTL-WEK"/>
      <sheetName val="ENTRY-MTM"/>
      <sheetName val="PKRV"/>
      <sheetName val="KIBOR"/>
      <sheetName val="ENTRY-MTM-FINANCE "/>
      <sheetName val="ENTRY-ACCR"/>
      <sheetName val="BR-TDR"/>
      <sheetName val="PREM-TDR"/>
      <sheetName val="LIQ- (2)"/>
      <sheetName val="MATU"/>
      <sheetName val="BKUP-SBP"/>
      <sheetName val="BKUP-CATGRY"/>
      <sheetName val="BKUP-OTH"/>
      <sheetName val="RISK-WEIGHT"/>
      <sheetName val="MTM-SUMM"/>
      <sheetName val="SOUR-APP"/>
      <sheetName val="DTL"/>
      <sheetName val="MTM-F"/>
      <sheetName val="MTM-P"/>
      <sheetName val="MTM-T"/>
      <sheetName val="MTM-WAP"/>
      <sheetName val="MTM-TFC"/>
      <sheetName val="MAIN"/>
      <sheetName val="DISC"/>
      <sheetName val="BULLI"/>
      <sheetName val="Sheet6"/>
      <sheetName val="FIB"/>
      <sheetName val="MIS-FULL"/>
      <sheetName val="MIS-TRY"/>
      <sheetName val="RISK"/>
      <sheetName val="AMOR-IRR"/>
      <sheetName val="MTM-P-IRR"/>
      <sheetName val="SENSITIVITY"/>
      <sheetName val="SM-PK"/>
      <sheetName val="SUM1"/>
      <sheetName val="Sheet2"/>
      <sheetName val="WEEKLY"/>
      <sheetName val="SCRIPTS"/>
      <sheetName val="BK"/>
      <sheetName val="APP-SOR"/>
      <sheetName val="BRO-EXP (2)"/>
      <sheetName val="FWD"/>
      <sheetName val="M-SUM"/>
      <sheetName val="SHDW"/>
      <sheetName val="BAL"/>
      <sheetName val="ANA1"/>
      <sheetName val="M-SUM-FWD"/>
      <sheetName val="ANA"/>
      <sheetName val="KH-57"/>
      <sheetName val="Market"/>
      <sheetName val="LIQU"/>
      <sheetName val="BR"/>
      <sheetName val="MTM-TB"/>
      <sheetName val="SUMM2"/>
      <sheetName val="HO"/>
      <sheetName val="SLR"/>
      <sheetName val="EXP"/>
      <sheetName val="TBPR"/>
      <sheetName val="MAT"/>
      <sheetName val="ACCR"/>
      <sheetName val="ACC-BAL-MIY"/>
      <sheetName val="IN-EXP"/>
      <sheetName val="SBP"/>
      <sheetName val="IN-EXP (2)"/>
      <sheetName val="COUP"/>
      <sheetName val="NET"/>
      <sheetName val="GAP"/>
      <sheetName val="MM"/>
      <sheetName val="FIN"/>
      <sheetName val="IPS"/>
      <sheetName val="Sheet5"/>
      <sheetName val="Sheet4"/>
      <sheetName val="STRESS"/>
      <sheetName val="WAPDA"/>
      <sheetName val="AVLB"/>
      <sheetName val="OR-SHARES"/>
      <sheetName val="TB-DISC"/>
      <sheetName val="PIB-DISC"/>
      <sheetName val="OMO-R-REP"/>
      <sheetName val="OMO-REPO"/>
      <sheetName val="MAT-DIS-TB"/>
      <sheetName val="MAT-DIS-PIB"/>
      <sheetName val="MAT-OMO-TB"/>
      <sheetName val="Guideline"/>
      <sheetName val="TOP-UP"/>
      <sheetName val="PRE-CLO"/>
      <sheetName val="Sheet1"/>
      <sheetName val="DATE"/>
      <sheetName val="PIBs AFS"/>
      <sheetName val="HTM-P"/>
      <sheetName val="ENTRY"/>
      <sheetName val="D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t="str">
            <v>SECTOR</v>
          </cell>
          <cell r="H5" t="str">
            <v>PLEDGD QTY</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LOCAL STUDENTS"/>
      <sheetName val="Others"/>
      <sheetName val="Stancom 29"/>
      <sheetName val="Code"/>
      <sheetName val="AL905"/>
      <sheetName val="TB 2014"/>
      <sheetName val="Abu_Dhabi"/>
      <sheetName val="TOTAL_OVS_BRS_ST_AUG_02"/>
      <sheetName val="A-C_CODE_&amp;_NAME"/>
      <sheetName val="OUTSTANDING_FX-SWAP"/>
      <sheetName val="Stancom_2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II- INV CO"/>
      <sheetName val="Note 9.2.4-9.2.7"/>
      <sheetName val="Sum"/>
      <sheetName val="I-B"/>
      <sheetName val="I-BR"/>
      <sheetName val="30-34"/>
      <sheetName val="15-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ntry"/>
      <sheetName val="Sheet1 "/>
      <sheetName val="Sheet2"/>
      <sheetName val="Sheet3"/>
      <sheetName val="Profit &amp; Loss"/>
      <sheetName val="Liabiliteis"/>
      <sheetName val="Assets"/>
      <sheetName val="C-OFF"/>
      <sheetName val="C-OFF SCSD"/>
      <sheetName val="Input"/>
    </sheetNames>
    <sheetDataSet>
      <sheetData sheetId="0"/>
      <sheetData sheetId="1">
        <row r="1">
          <cell r="B1" t="str">
            <v>SAUDI PAK COMMERCIAL BANK LIMITED</v>
          </cell>
        </row>
        <row r="2">
          <cell r="B2" t="str">
            <v>STATEMENT OF AFFAIR</v>
          </cell>
        </row>
        <row r="3">
          <cell r="B3" t="str">
            <v>AS ON JUNE 30, 2003</v>
          </cell>
          <cell r="N3" t="str">
            <v>MONDAY</v>
          </cell>
        </row>
        <row r="6">
          <cell r="B6" t="str">
            <v>LIABILITIES</v>
          </cell>
          <cell r="D6" t="str">
            <v>Bhawalpur</v>
          </cell>
          <cell r="E6" t="str">
            <v>Multan</v>
          </cell>
          <cell r="F6" t="str">
            <v>R.Y.Khan</v>
          </cell>
          <cell r="G6" t="str">
            <v>Faisalabad</v>
          </cell>
          <cell r="H6" t="str">
            <v>Gujranwala</v>
          </cell>
          <cell r="I6" t="str">
            <v>Lhr. Main</v>
          </cell>
          <cell r="J6" t="str">
            <v>Lhr.Defence</v>
          </cell>
          <cell r="K6" t="str">
            <v>Lhr.Gulb.</v>
          </cell>
          <cell r="L6" t="str">
            <v>Lhr.Peco Road</v>
          </cell>
          <cell r="M6" t="str">
            <v>Lhr.Allama</v>
          </cell>
          <cell r="N6" t="str">
            <v>Lhr.Circular</v>
          </cell>
          <cell r="O6" t="str">
            <v>Sialkot</v>
          </cell>
        </row>
        <row r="7">
          <cell r="B7" t="str">
            <v>CAPITAL AND RESERVES</v>
          </cell>
        </row>
        <row r="8">
          <cell r="B8" t="str">
            <v>PROFIT &amp; LOSS</v>
          </cell>
          <cell r="D8">
            <v>0</v>
          </cell>
          <cell r="E8">
            <v>0</v>
          </cell>
          <cell r="F8">
            <v>0</v>
          </cell>
          <cell r="G8">
            <v>0</v>
          </cell>
          <cell r="H8">
            <v>0</v>
          </cell>
          <cell r="I8">
            <v>0</v>
          </cell>
          <cell r="J8">
            <v>0</v>
          </cell>
          <cell r="K8">
            <v>0</v>
          </cell>
          <cell r="O8">
            <v>0</v>
          </cell>
        </row>
        <row r="9">
          <cell r="B9" t="str">
            <v>RESERVE FUND &amp; OTHER RESERVES</v>
          </cell>
          <cell r="D9">
            <v>0</v>
          </cell>
          <cell r="E9">
            <v>0</v>
          </cell>
          <cell r="F9">
            <v>0</v>
          </cell>
          <cell r="G9">
            <v>0</v>
          </cell>
          <cell r="H9">
            <v>0</v>
          </cell>
          <cell r="I9">
            <v>0</v>
          </cell>
          <cell r="J9">
            <v>0</v>
          </cell>
          <cell r="K9">
            <v>0</v>
          </cell>
          <cell r="O9">
            <v>0</v>
          </cell>
        </row>
        <row r="10">
          <cell r="B10" t="str">
            <v>SHARE CAPITAL</v>
          </cell>
          <cell r="D10">
            <v>0</v>
          </cell>
          <cell r="E10">
            <v>0</v>
          </cell>
          <cell r="F10">
            <v>0</v>
          </cell>
          <cell r="G10">
            <v>0</v>
          </cell>
          <cell r="H10">
            <v>0</v>
          </cell>
          <cell r="I10">
            <v>0</v>
          </cell>
          <cell r="J10">
            <v>0</v>
          </cell>
          <cell r="K10">
            <v>0</v>
          </cell>
          <cell r="O10">
            <v>0</v>
          </cell>
        </row>
        <row r="11">
          <cell r="B11" t="str">
            <v>SURPLUS ON REVALUATION</v>
          </cell>
          <cell r="D11">
            <v>0</v>
          </cell>
          <cell r="E11">
            <v>0</v>
          </cell>
          <cell r="F11">
            <v>0</v>
          </cell>
          <cell r="G11">
            <v>0</v>
          </cell>
          <cell r="H11">
            <v>0</v>
          </cell>
          <cell r="I11">
            <v>0</v>
          </cell>
          <cell r="J11">
            <v>0</v>
          </cell>
          <cell r="K11">
            <v>0</v>
          </cell>
          <cell r="O11">
            <v>0</v>
          </cell>
        </row>
        <row r="12">
          <cell r="B12" t="str">
            <v>UNAPPROPIATE LOSS</v>
          </cell>
          <cell r="D12">
            <v>0</v>
          </cell>
          <cell r="E12">
            <v>0</v>
          </cell>
          <cell r="F12">
            <v>0</v>
          </cell>
          <cell r="G12">
            <v>0</v>
          </cell>
          <cell r="H12">
            <v>0</v>
          </cell>
          <cell r="I12">
            <v>0</v>
          </cell>
          <cell r="J12">
            <v>0</v>
          </cell>
          <cell r="K12">
            <v>0</v>
          </cell>
          <cell r="O12">
            <v>0</v>
          </cell>
        </row>
        <row r="13">
          <cell r="C13" t="str">
            <v>T</v>
          </cell>
          <cell r="D13">
            <v>0</v>
          </cell>
          <cell r="E13">
            <v>0</v>
          </cell>
          <cell r="F13">
            <v>0</v>
          </cell>
          <cell r="G13">
            <v>0</v>
          </cell>
          <cell r="H13">
            <v>0</v>
          </cell>
          <cell r="I13">
            <v>0</v>
          </cell>
          <cell r="J13">
            <v>0</v>
          </cell>
          <cell r="K13">
            <v>0</v>
          </cell>
          <cell r="L13">
            <v>0</v>
          </cell>
          <cell r="M13">
            <v>0</v>
          </cell>
          <cell r="N13">
            <v>0</v>
          </cell>
          <cell r="O13">
            <v>0</v>
          </cell>
        </row>
        <row r="14">
          <cell r="B14" t="str">
            <v>PROVISIONS</v>
          </cell>
        </row>
        <row r="15">
          <cell r="B15" t="str">
            <v>PROVISION FOR DOUBTFUL DEBTS</v>
          </cell>
          <cell r="D15">
            <v>0</v>
          </cell>
          <cell r="E15">
            <v>0</v>
          </cell>
          <cell r="F15">
            <v>0</v>
          </cell>
          <cell r="G15">
            <v>0</v>
          </cell>
          <cell r="H15">
            <v>0</v>
          </cell>
          <cell r="I15">
            <v>0</v>
          </cell>
          <cell r="J15">
            <v>0</v>
          </cell>
          <cell r="K15">
            <v>0</v>
          </cell>
          <cell r="O15">
            <v>0</v>
          </cell>
        </row>
        <row r="16">
          <cell r="B16" t="str">
            <v>PROVISIONS FOR TAXATION</v>
          </cell>
          <cell r="D16">
            <v>0</v>
          </cell>
          <cell r="E16">
            <v>0</v>
          </cell>
          <cell r="F16">
            <v>0</v>
          </cell>
          <cell r="G16">
            <v>0</v>
          </cell>
          <cell r="H16">
            <v>0</v>
          </cell>
          <cell r="I16">
            <v>0</v>
          </cell>
          <cell r="J16">
            <v>0</v>
          </cell>
          <cell r="K16">
            <v>0</v>
          </cell>
          <cell r="O16">
            <v>0</v>
          </cell>
        </row>
        <row r="17">
          <cell r="C17" t="str">
            <v>T</v>
          </cell>
          <cell r="D17">
            <v>0</v>
          </cell>
          <cell r="E17">
            <v>0</v>
          </cell>
          <cell r="F17">
            <v>0</v>
          </cell>
          <cell r="G17">
            <v>0</v>
          </cell>
          <cell r="H17">
            <v>0</v>
          </cell>
          <cell r="I17">
            <v>0</v>
          </cell>
          <cell r="J17">
            <v>0</v>
          </cell>
          <cell r="K17">
            <v>0</v>
          </cell>
          <cell r="L17">
            <v>0</v>
          </cell>
          <cell r="M17">
            <v>0</v>
          </cell>
          <cell r="N17">
            <v>0</v>
          </cell>
          <cell r="O17">
            <v>0</v>
          </cell>
        </row>
        <row r="18">
          <cell r="B18" t="str">
            <v>BORROWING FROM SBP</v>
          </cell>
        </row>
        <row r="19">
          <cell r="B19" t="str">
            <v>OTHER BORROWINGS</v>
          </cell>
          <cell r="D19">
            <v>0</v>
          </cell>
          <cell r="E19">
            <v>0</v>
          </cell>
          <cell r="F19">
            <v>0</v>
          </cell>
          <cell r="G19">
            <v>0</v>
          </cell>
          <cell r="H19">
            <v>0</v>
          </cell>
          <cell r="I19">
            <v>0</v>
          </cell>
          <cell r="J19">
            <v>0</v>
          </cell>
          <cell r="K19">
            <v>0</v>
          </cell>
          <cell r="O19">
            <v>0</v>
          </cell>
        </row>
        <row r="20">
          <cell r="B20" t="str">
            <v>REFINANCE PART-I</v>
          </cell>
          <cell r="D20">
            <v>0</v>
          </cell>
          <cell r="E20">
            <v>30000000</v>
          </cell>
          <cell r="F20">
            <v>0</v>
          </cell>
          <cell r="G20">
            <v>2010000</v>
          </cell>
          <cell r="H20">
            <v>14000000</v>
          </cell>
          <cell r="I20">
            <v>102900000</v>
          </cell>
          <cell r="J20">
            <v>0</v>
          </cell>
          <cell r="K20">
            <v>97400000</v>
          </cell>
          <cell r="O20">
            <v>22700000</v>
          </cell>
        </row>
        <row r="21">
          <cell r="B21" t="str">
            <v>REFINANCE PART-II</v>
          </cell>
          <cell r="D21">
            <v>0</v>
          </cell>
          <cell r="E21">
            <v>0</v>
          </cell>
          <cell r="F21">
            <v>0</v>
          </cell>
          <cell r="G21">
            <v>67000000.009999998</v>
          </cell>
          <cell r="H21">
            <v>0</v>
          </cell>
          <cell r="I21">
            <v>0</v>
          </cell>
          <cell r="J21">
            <v>0</v>
          </cell>
          <cell r="K21">
            <v>0</v>
          </cell>
          <cell r="O21">
            <v>0</v>
          </cell>
        </row>
        <row r="24">
          <cell r="C24" t="str">
            <v>T</v>
          </cell>
          <cell r="D24">
            <v>0</v>
          </cell>
          <cell r="E24">
            <v>30000000</v>
          </cell>
          <cell r="F24">
            <v>0</v>
          </cell>
          <cell r="G24">
            <v>69010000.00999999</v>
          </cell>
          <cell r="H24">
            <v>14000000</v>
          </cell>
          <cell r="I24">
            <v>102900000</v>
          </cell>
          <cell r="J24">
            <v>0</v>
          </cell>
          <cell r="K24">
            <v>97400000</v>
          </cell>
          <cell r="L24">
            <v>0</v>
          </cell>
          <cell r="M24">
            <v>0</v>
          </cell>
          <cell r="N24">
            <v>0</v>
          </cell>
          <cell r="O24">
            <v>22700000</v>
          </cell>
        </row>
        <row r="25">
          <cell r="B25" t="str">
            <v xml:space="preserve">BORROWING FROM BANKS </v>
          </cell>
        </row>
        <row r="26">
          <cell r="B26" t="str">
            <v>CALL MONEY</v>
          </cell>
          <cell r="D26">
            <v>0</v>
          </cell>
          <cell r="E26">
            <v>0</v>
          </cell>
          <cell r="F26">
            <v>0</v>
          </cell>
          <cell r="G26">
            <v>0</v>
          </cell>
          <cell r="H26">
            <v>0</v>
          </cell>
          <cell r="I26">
            <v>0</v>
          </cell>
          <cell r="J26">
            <v>0</v>
          </cell>
          <cell r="K26">
            <v>0</v>
          </cell>
          <cell r="O26">
            <v>0</v>
          </cell>
        </row>
        <row r="27">
          <cell r="B27" t="str">
            <v>DEPOSIT ACCOUNTS</v>
          </cell>
          <cell r="D27">
            <v>0</v>
          </cell>
          <cell r="E27">
            <v>0</v>
          </cell>
          <cell r="F27">
            <v>0</v>
          </cell>
          <cell r="G27">
            <v>0</v>
          </cell>
          <cell r="H27">
            <v>0</v>
          </cell>
          <cell r="I27">
            <v>0</v>
          </cell>
          <cell r="J27">
            <v>0</v>
          </cell>
          <cell r="K27">
            <v>0</v>
          </cell>
          <cell r="O27">
            <v>0</v>
          </cell>
        </row>
        <row r="28">
          <cell r="B28" t="str">
            <v>FINANCING FROM OTHERS</v>
          </cell>
          <cell r="D28">
            <v>0</v>
          </cell>
          <cell r="E28">
            <v>0</v>
          </cell>
          <cell r="F28">
            <v>0</v>
          </cell>
          <cell r="G28">
            <v>0</v>
          </cell>
          <cell r="H28">
            <v>0</v>
          </cell>
          <cell r="I28">
            <v>0</v>
          </cell>
          <cell r="J28">
            <v>0</v>
          </cell>
          <cell r="K28">
            <v>0</v>
          </cell>
          <cell r="O28">
            <v>0</v>
          </cell>
        </row>
        <row r="31">
          <cell r="C31" t="str">
            <v>T</v>
          </cell>
          <cell r="D31">
            <v>0</v>
          </cell>
          <cell r="E31">
            <v>0</v>
          </cell>
          <cell r="F31">
            <v>0</v>
          </cell>
          <cell r="G31">
            <v>0</v>
          </cell>
          <cell r="H31">
            <v>0</v>
          </cell>
          <cell r="I31">
            <v>0</v>
          </cell>
          <cell r="J31">
            <v>0</v>
          </cell>
          <cell r="K31">
            <v>0</v>
          </cell>
          <cell r="L31">
            <v>0</v>
          </cell>
          <cell r="M31">
            <v>0</v>
          </cell>
          <cell r="N31">
            <v>0</v>
          </cell>
          <cell r="O31">
            <v>0</v>
          </cell>
        </row>
        <row r="32">
          <cell r="B32" t="str">
            <v>DUE TO BANKS - Abroad</v>
          </cell>
          <cell r="C32" t="str">
            <v>T</v>
          </cell>
        </row>
        <row r="33">
          <cell r="B33" t="str">
            <v>DUE TO HO/ BRANCHES BORROWINGS</v>
          </cell>
          <cell r="D33">
            <v>0</v>
          </cell>
          <cell r="E33">
            <v>88075000</v>
          </cell>
          <cell r="F33">
            <v>0</v>
          </cell>
          <cell r="G33">
            <v>20000000</v>
          </cell>
          <cell r="H33">
            <v>0</v>
          </cell>
          <cell r="I33">
            <v>726000000</v>
          </cell>
          <cell r="J33">
            <v>0</v>
          </cell>
          <cell r="K33">
            <v>829600000</v>
          </cell>
          <cell r="O33">
            <v>0</v>
          </cell>
        </row>
        <row r="34">
          <cell r="B34" t="str">
            <v>DUE TO HO/BRN FCY</v>
          </cell>
          <cell r="D34">
            <v>0</v>
          </cell>
          <cell r="E34">
            <v>57158686.590000004</v>
          </cell>
          <cell r="F34">
            <v>0</v>
          </cell>
          <cell r="G34">
            <v>0</v>
          </cell>
          <cell r="H34">
            <v>0</v>
          </cell>
          <cell r="I34">
            <v>321232503.06</v>
          </cell>
          <cell r="J34">
            <v>0</v>
          </cell>
          <cell r="K34">
            <v>199038767.18000001</v>
          </cell>
          <cell r="O34">
            <v>0</v>
          </cell>
        </row>
        <row r="35">
          <cell r="B35" t="str">
            <v>DUE TO HO/BRN LCY</v>
          </cell>
          <cell r="D35">
            <v>0</v>
          </cell>
          <cell r="E35">
            <v>0</v>
          </cell>
          <cell r="F35">
            <v>0</v>
          </cell>
          <cell r="G35">
            <v>0</v>
          </cell>
          <cell r="H35">
            <v>0</v>
          </cell>
          <cell r="I35">
            <v>0</v>
          </cell>
          <cell r="J35">
            <v>0</v>
          </cell>
          <cell r="K35">
            <v>0</v>
          </cell>
          <cell r="O35">
            <v>0</v>
          </cell>
        </row>
        <row r="38">
          <cell r="C38" t="str">
            <v>T</v>
          </cell>
          <cell r="D38">
            <v>0</v>
          </cell>
          <cell r="E38">
            <v>145233686.59</v>
          </cell>
          <cell r="F38">
            <v>0</v>
          </cell>
          <cell r="G38">
            <v>20000000</v>
          </cell>
          <cell r="H38">
            <v>0</v>
          </cell>
          <cell r="I38">
            <v>1047232503.0599999</v>
          </cell>
          <cell r="J38">
            <v>0</v>
          </cell>
          <cell r="K38">
            <v>1028638767.1800001</v>
          </cell>
          <cell r="L38">
            <v>0</v>
          </cell>
          <cell r="M38">
            <v>0</v>
          </cell>
          <cell r="N38">
            <v>0</v>
          </cell>
          <cell r="O38">
            <v>0</v>
          </cell>
        </row>
        <row r="39">
          <cell r="B39" t="str">
            <v>DEPOSITS - Local Currency</v>
          </cell>
        </row>
        <row r="40">
          <cell r="B40" t="str">
            <v>CALL DEPOSIT RECEIPT</v>
          </cell>
          <cell r="D40">
            <v>1381404</v>
          </cell>
          <cell r="E40">
            <v>232300</v>
          </cell>
          <cell r="F40">
            <v>1262048</v>
          </cell>
          <cell r="G40">
            <v>11750500</v>
          </cell>
          <cell r="H40">
            <v>250660</v>
          </cell>
          <cell r="I40">
            <v>2587910</v>
          </cell>
          <cell r="J40">
            <v>16873900</v>
          </cell>
          <cell r="K40">
            <v>83943206</v>
          </cell>
          <cell r="L40">
            <v>1199197</v>
          </cell>
          <cell r="N40">
            <v>428313</v>
          </cell>
          <cell r="O40">
            <v>0</v>
          </cell>
        </row>
        <row r="41">
          <cell r="B41" t="str">
            <v>CURRENT ACCOUNTS</v>
          </cell>
          <cell r="D41">
            <v>18303724.239999998</v>
          </cell>
          <cell r="E41">
            <v>53895751.020000003</v>
          </cell>
          <cell r="F41">
            <v>13799972.15</v>
          </cell>
          <cell r="G41">
            <v>39337269.710000001</v>
          </cell>
          <cell r="H41">
            <v>173176661.93000001</v>
          </cell>
          <cell r="I41">
            <v>101355754.23999999</v>
          </cell>
          <cell r="J41">
            <v>7208053.5300000003</v>
          </cell>
          <cell r="K41">
            <v>210340062.00999999</v>
          </cell>
          <cell r="L41">
            <v>6701704</v>
          </cell>
          <cell r="M41">
            <v>35091672.119999997</v>
          </cell>
          <cell r="N41">
            <v>25897906.41</v>
          </cell>
          <cell r="O41">
            <v>22937065.09</v>
          </cell>
        </row>
        <row r="42">
          <cell r="B42" t="str">
            <v>FED. GOVT. US$ BONDS</v>
          </cell>
          <cell r="D42">
            <v>0</v>
          </cell>
          <cell r="E42">
            <v>0</v>
          </cell>
          <cell r="F42">
            <v>0</v>
          </cell>
          <cell r="G42">
            <v>0</v>
          </cell>
          <cell r="H42">
            <v>0</v>
          </cell>
          <cell r="I42">
            <v>0</v>
          </cell>
          <cell r="J42">
            <v>0</v>
          </cell>
          <cell r="K42">
            <v>0</v>
          </cell>
          <cell r="O42">
            <v>0</v>
          </cell>
        </row>
        <row r="43">
          <cell r="B43" t="str">
            <v>FIXED TERM DEPOSIT</v>
          </cell>
          <cell r="D43">
            <v>890000</v>
          </cell>
          <cell r="E43">
            <v>15662000</v>
          </cell>
          <cell r="F43">
            <v>850000</v>
          </cell>
          <cell r="G43">
            <v>16415800</v>
          </cell>
          <cell r="H43">
            <v>21391040</v>
          </cell>
          <cell r="I43">
            <v>951020556</v>
          </cell>
          <cell r="J43">
            <v>136615000</v>
          </cell>
          <cell r="K43">
            <v>134539623</v>
          </cell>
          <cell r="L43">
            <v>255900000</v>
          </cell>
          <cell r="M43">
            <v>9610000</v>
          </cell>
          <cell r="O43">
            <v>141016568</v>
          </cell>
        </row>
        <row r="44">
          <cell r="B44" t="str">
            <v>PRUD. GOLD TERM DEP.</v>
          </cell>
          <cell r="D44">
            <v>0</v>
          </cell>
          <cell r="E44">
            <v>0</v>
          </cell>
          <cell r="F44">
            <v>0</v>
          </cell>
          <cell r="G44">
            <v>1450000</v>
          </cell>
          <cell r="H44">
            <v>0</v>
          </cell>
          <cell r="I44">
            <v>0</v>
          </cell>
          <cell r="J44">
            <v>0</v>
          </cell>
          <cell r="K44">
            <v>130328.1</v>
          </cell>
          <cell r="O44">
            <v>0</v>
          </cell>
        </row>
        <row r="45">
          <cell r="B45" t="str">
            <v>PRUDENTIAL MAH. PLAN</v>
          </cell>
          <cell r="D45">
            <v>3610000</v>
          </cell>
          <cell r="E45">
            <v>5700000</v>
          </cell>
          <cell r="F45">
            <v>6400000</v>
          </cell>
          <cell r="G45">
            <v>200000</v>
          </cell>
          <cell r="H45">
            <v>29431408</v>
          </cell>
          <cell r="I45">
            <v>0</v>
          </cell>
          <cell r="J45">
            <v>23500000</v>
          </cell>
          <cell r="K45">
            <v>511470295.74000001</v>
          </cell>
          <cell r="L45">
            <v>59950000</v>
          </cell>
          <cell r="O45">
            <v>0</v>
          </cell>
        </row>
        <row r="46">
          <cell r="B46" t="str">
            <v>PRUDENTIAL SILVER</v>
          </cell>
          <cell r="D46">
            <v>11968.48</v>
          </cell>
          <cell r="E46">
            <v>116297.19</v>
          </cell>
          <cell r="F46">
            <v>0</v>
          </cell>
          <cell r="G46">
            <v>0</v>
          </cell>
          <cell r="H46">
            <v>125137474.63</v>
          </cell>
          <cell r="I46">
            <v>1414024.7</v>
          </cell>
          <cell r="J46">
            <v>453.36</v>
          </cell>
          <cell r="K46">
            <v>0</v>
          </cell>
          <cell r="O46">
            <v>10000000</v>
          </cell>
        </row>
        <row r="47">
          <cell r="B47" t="str">
            <v>SAVINGS ACCOUNTS</v>
          </cell>
          <cell r="D47">
            <v>8969251.2300000004</v>
          </cell>
          <cell r="E47">
            <v>7007471.6699999999</v>
          </cell>
          <cell r="F47">
            <v>9431439.8900000006</v>
          </cell>
          <cell r="G47">
            <v>51687426.969999999</v>
          </cell>
          <cell r="H47">
            <v>6271864.5</v>
          </cell>
          <cell r="I47">
            <v>24024158.109999999</v>
          </cell>
          <cell r="J47">
            <v>7674964.6600000001</v>
          </cell>
          <cell r="K47">
            <v>40198677.780000001</v>
          </cell>
          <cell r="L47">
            <v>13319345.210000001</v>
          </cell>
          <cell r="M47">
            <v>9709822</v>
          </cell>
          <cell r="N47">
            <v>923419.28</v>
          </cell>
          <cell r="O47">
            <v>41107340.700000003</v>
          </cell>
        </row>
        <row r="48">
          <cell r="B48" t="str">
            <v>SHORT NOTICE DEPOSIT</v>
          </cell>
          <cell r="D48">
            <v>0</v>
          </cell>
          <cell r="E48">
            <v>18793169.370000001</v>
          </cell>
          <cell r="F48">
            <v>700000</v>
          </cell>
          <cell r="G48">
            <v>5909125</v>
          </cell>
          <cell r="H48">
            <v>10869847</v>
          </cell>
          <cell r="I48">
            <v>18510045</v>
          </cell>
          <cell r="J48">
            <v>0</v>
          </cell>
          <cell r="K48">
            <v>0</v>
          </cell>
          <cell r="O48">
            <v>6105065</v>
          </cell>
        </row>
        <row r="49">
          <cell r="B49" t="str">
            <v>SUPER PROFIT SCHEME</v>
          </cell>
          <cell r="D49">
            <v>7356334.4800000004</v>
          </cell>
          <cell r="E49">
            <v>39901047.600000001</v>
          </cell>
          <cell r="F49">
            <v>20065291.039999999</v>
          </cell>
          <cell r="G49">
            <v>136340461.63999999</v>
          </cell>
          <cell r="H49">
            <v>37796818.640000001</v>
          </cell>
          <cell r="I49">
            <v>1453671837.22</v>
          </cell>
          <cell r="J49">
            <v>770989561.47000003</v>
          </cell>
          <cell r="K49">
            <v>765164159.72000003</v>
          </cell>
          <cell r="L49">
            <v>200750536.58000001</v>
          </cell>
          <cell r="M49">
            <v>200363.43</v>
          </cell>
          <cell r="N49">
            <v>42792823</v>
          </cell>
          <cell r="O49">
            <v>172346127.72</v>
          </cell>
        </row>
        <row r="52">
          <cell r="C52" t="str">
            <v>T</v>
          </cell>
          <cell r="D52">
            <v>40522682.43</v>
          </cell>
          <cell r="E52">
            <v>141308036.85000002</v>
          </cell>
          <cell r="F52">
            <v>52508751.079999998</v>
          </cell>
          <cell r="G52">
            <v>263090583.31999999</v>
          </cell>
          <cell r="H52">
            <v>404325774.69999999</v>
          </cell>
          <cell r="I52">
            <v>2552584285.27</v>
          </cell>
          <cell r="J52">
            <v>962861933.01999998</v>
          </cell>
          <cell r="K52">
            <v>1745786352.3499999</v>
          </cell>
          <cell r="L52">
            <v>537820782.78999996</v>
          </cell>
          <cell r="M52">
            <v>54611857.549999997</v>
          </cell>
          <cell r="N52">
            <v>70042461.689999998</v>
          </cell>
          <cell r="O52">
            <v>393512166.50999999</v>
          </cell>
        </row>
        <row r="53">
          <cell r="B53" t="str">
            <v>DEPOSITS - Foreign Currency</v>
          </cell>
        </row>
        <row r="54">
          <cell r="B54" t="str">
            <v>CURRENT ACCOUNT FCY</v>
          </cell>
          <cell r="D54">
            <v>4944.88</v>
          </cell>
          <cell r="E54">
            <v>1334708.79</v>
          </cell>
          <cell r="F54">
            <v>0</v>
          </cell>
          <cell r="G54">
            <v>11128.76</v>
          </cell>
          <cell r="H54">
            <v>114762.55</v>
          </cell>
          <cell r="I54">
            <v>1655107.41</v>
          </cell>
          <cell r="J54">
            <v>1698813.91</v>
          </cell>
          <cell r="K54">
            <v>596683183.67999995</v>
          </cell>
          <cell r="L54">
            <v>2492796.85</v>
          </cell>
          <cell r="O54">
            <v>2391242.77</v>
          </cell>
        </row>
        <row r="55">
          <cell r="B55" t="str">
            <v>FIXED TERM DEPOSIT FCY</v>
          </cell>
          <cell r="D55">
            <v>0</v>
          </cell>
          <cell r="E55">
            <v>0</v>
          </cell>
          <cell r="F55">
            <v>0</v>
          </cell>
          <cell r="G55">
            <v>0</v>
          </cell>
          <cell r="H55">
            <v>0</v>
          </cell>
          <cell r="I55">
            <v>0</v>
          </cell>
          <cell r="J55">
            <v>3063010</v>
          </cell>
          <cell r="K55">
            <v>310416909.87</v>
          </cell>
          <cell r="O55">
            <v>0</v>
          </cell>
        </row>
        <row r="56">
          <cell r="B56" t="str">
            <v>SAVING ACCOUNT FCY</v>
          </cell>
          <cell r="D56">
            <v>185421.28</v>
          </cell>
          <cell r="E56">
            <v>2603177.9500000002</v>
          </cell>
          <cell r="F56">
            <v>94769.15</v>
          </cell>
          <cell r="G56">
            <v>11261745.140000001</v>
          </cell>
          <cell r="H56">
            <v>13375173.01</v>
          </cell>
          <cell r="I56">
            <v>70691130.159999996</v>
          </cell>
          <cell r="J56">
            <v>20696708.329999998</v>
          </cell>
          <cell r="K56">
            <v>154848290.38</v>
          </cell>
          <cell r="N56">
            <v>582356.35</v>
          </cell>
          <cell r="O56">
            <v>23021772.129999999</v>
          </cell>
        </row>
        <row r="57">
          <cell r="B57" t="str">
            <v>SHORT NOTICE DEPOSIT FCY</v>
          </cell>
          <cell r="D57">
            <v>0</v>
          </cell>
          <cell r="E57">
            <v>0</v>
          </cell>
          <cell r="F57">
            <v>0</v>
          </cell>
          <cell r="G57">
            <v>0</v>
          </cell>
          <cell r="H57">
            <v>0</v>
          </cell>
          <cell r="I57">
            <v>0</v>
          </cell>
          <cell r="J57">
            <v>0</v>
          </cell>
          <cell r="K57">
            <v>0</v>
          </cell>
          <cell r="O57">
            <v>0</v>
          </cell>
        </row>
        <row r="60">
          <cell r="C60" t="str">
            <v>T</v>
          </cell>
          <cell r="D60">
            <v>190366.16</v>
          </cell>
          <cell r="E60">
            <v>3937886.74</v>
          </cell>
          <cell r="F60">
            <v>94769.15</v>
          </cell>
          <cell r="G60">
            <v>11272873.9</v>
          </cell>
          <cell r="H60">
            <v>13489935.560000001</v>
          </cell>
          <cell r="I60">
            <v>72346237.569999993</v>
          </cell>
          <cell r="J60">
            <v>25458532.239999998</v>
          </cell>
          <cell r="K60">
            <v>1061948383.9299999</v>
          </cell>
          <cell r="L60">
            <v>2492796.85</v>
          </cell>
          <cell r="M60">
            <v>0</v>
          </cell>
          <cell r="N60">
            <v>582356.35</v>
          </cell>
          <cell r="O60">
            <v>25413014.899999999</v>
          </cell>
        </row>
        <row r="61">
          <cell r="B61" t="str">
            <v>MARGIN ACCOUNTS</v>
          </cell>
        </row>
        <row r="62">
          <cell r="B62" t="str">
            <v>ACCEPTANCE</v>
          </cell>
          <cell r="D62">
            <v>0</v>
          </cell>
          <cell r="E62">
            <v>8198800</v>
          </cell>
          <cell r="F62">
            <v>0</v>
          </cell>
          <cell r="G62">
            <v>9049121</v>
          </cell>
          <cell r="H62">
            <v>0</v>
          </cell>
          <cell r="I62">
            <v>10151740</v>
          </cell>
          <cell r="J62">
            <v>0</v>
          </cell>
          <cell r="K62">
            <v>10359600</v>
          </cell>
          <cell r="O62">
            <v>0</v>
          </cell>
        </row>
        <row r="63">
          <cell r="B63" t="str">
            <v>GUARANTEES</v>
          </cell>
          <cell r="D63">
            <v>460000</v>
          </cell>
          <cell r="E63">
            <v>7284612</v>
          </cell>
          <cell r="F63">
            <v>0</v>
          </cell>
          <cell r="G63">
            <v>7133437</v>
          </cell>
          <cell r="H63">
            <v>3371881</v>
          </cell>
          <cell r="I63">
            <v>97684921</v>
          </cell>
          <cell r="J63">
            <v>16334490</v>
          </cell>
          <cell r="K63">
            <v>46053408</v>
          </cell>
          <cell r="L63">
            <v>174300</v>
          </cell>
          <cell r="M63">
            <v>908375</v>
          </cell>
          <cell r="O63">
            <v>0</v>
          </cell>
        </row>
        <row r="64">
          <cell r="B64" t="str">
            <v>LETTER OF CREDIT</v>
          </cell>
          <cell r="D64">
            <v>0</v>
          </cell>
          <cell r="E64">
            <v>4192000</v>
          </cell>
          <cell r="F64">
            <v>0</v>
          </cell>
          <cell r="G64">
            <v>5318586</v>
          </cell>
          <cell r="H64">
            <v>3891000</v>
          </cell>
          <cell r="I64">
            <v>9727700</v>
          </cell>
          <cell r="J64">
            <v>1812098.65</v>
          </cell>
          <cell r="K64">
            <v>50672800</v>
          </cell>
          <cell r="L64">
            <v>189000</v>
          </cell>
          <cell r="N64">
            <v>1391000</v>
          </cell>
          <cell r="O64">
            <v>963500</v>
          </cell>
        </row>
        <row r="65">
          <cell r="B65" t="str">
            <v>OTHERS</v>
          </cell>
          <cell r="D65">
            <v>0</v>
          </cell>
          <cell r="E65">
            <v>0</v>
          </cell>
          <cell r="F65">
            <v>0</v>
          </cell>
          <cell r="G65">
            <v>0</v>
          </cell>
          <cell r="H65">
            <v>0</v>
          </cell>
          <cell r="I65">
            <v>315000</v>
          </cell>
          <cell r="J65">
            <v>0</v>
          </cell>
          <cell r="K65">
            <v>237000</v>
          </cell>
          <cell r="O65">
            <v>0</v>
          </cell>
        </row>
        <row r="68">
          <cell r="C68" t="str">
            <v>T</v>
          </cell>
          <cell r="D68">
            <v>460000</v>
          </cell>
          <cell r="E68">
            <v>19675412</v>
          </cell>
          <cell r="F68">
            <v>0</v>
          </cell>
          <cell r="G68">
            <v>21501144</v>
          </cell>
          <cell r="H68">
            <v>7262881</v>
          </cell>
          <cell r="I68">
            <v>117879361</v>
          </cell>
          <cell r="J68">
            <v>18146588.649999999</v>
          </cell>
          <cell r="K68">
            <v>107322808</v>
          </cell>
          <cell r="L68">
            <v>363300</v>
          </cell>
          <cell r="M68">
            <v>908375</v>
          </cell>
          <cell r="N68">
            <v>1391000</v>
          </cell>
          <cell r="O68">
            <v>963500</v>
          </cell>
        </row>
        <row r="69">
          <cell r="B69" t="str">
            <v>TOTAL DEPOSITS</v>
          </cell>
          <cell r="C69" t="str">
            <v>T</v>
          </cell>
          <cell r="D69">
            <v>41173048.589999996</v>
          </cell>
          <cell r="E69">
            <v>164921335.59000003</v>
          </cell>
          <cell r="F69">
            <v>52603520.229999997</v>
          </cell>
          <cell r="G69">
            <v>295864601.21999997</v>
          </cell>
          <cell r="H69">
            <v>425078591.25999999</v>
          </cell>
          <cell r="I69">
            <v>2742809883.8400002</v>
          </cell>
          <cell r="J69">
            <v>1006467053.91</v>
          </cell>
          <cell r="K69">
            <v>2915057544.2799997</v>
          </cell>
          <cell r="L69">
            <v>540676879.63999999</v>
          </cell>
          <cell r="M69">
            <v>55520232.549999997</v>
          </cell>
          <cell r="N69">
            <v>72015818.039999992</v>
          </cell>
          <cell r="O69">
            <v>419888681.40999997</v>
          </cell>
        </row>
        <row r="71">
          <cell r="B71" t="str">
            <v>BILLS PAYABLE</v>
          </cell>
        </row>
        <row r="72">
          <cell r="B72" t="str">
            <v>PAY ORDER ISSUED</v>
          </cell>
          <cell r="D72">
            <v>24619.59</v>
          </cell>
          <cell r="E72">
            <v>810682.96</v>
          </cell>
          <cell r="F72">
            <v>3963</v>
          </cell>
          <cell r="G72">
            <v>40045</v>
          </cell>
          <cell r="H72">
            <v>1430643.92</v>
          </cell>
          <cell r="I72">
            <v>22879037</v>
          </cell>
          <cell r="J72">
            <v>12352570</v>
          </cell>
          <cell r="K72">
            <v>17180917.300000001</v>
          </cell>
          <cell r="L72">
            <v>403093</v>
          </cell>
          <cell r="M72">
            <v>19140</v>
          </cell>
          <cell r="N72">
            <v>1010639</v>
          </cell>
          <cell r="O72">
            <v>5257</v>
          </cell>
        </row>
        <row r="73">
          <cell r="B73" t="str">
            <v>REMIT PAYABLE</v>
          </cell>
          <cell r="D73">
            <v>100000</v>
          </cell>
          <cell r="E73">
            <v>868343</v>
          </cell>
          <cell r="F73">
            <v>0</v>
          </cell>
          <cell r="G73">
            <v>1072946.19</v>
          </cell>
          <cell r="H73">
            <v>114400</v>
          </cell>
          <cell r="I73">
            <v>5522452.04</v>
          </cell>
          <cell r="J73">
            <v>29127.82</v>
          </cell>
          <cell r="K73">
            <v>1654945</v>
          </cell>
          <cell r="O73">
            <v>0</v>
          </cell>
        </row>
        <row r="76">
          <cell r="C76" t="str">
            <v>T</v>
          </cell>
          <cell r="D76">
            <v>124619.59</v>
          </cell>
          <cell r="E76">
            <v>1679025.96</v>
          </cell>
          <cell r="F76">
            <v>3963</v>
          </cell>
          <cell r="G76">
            <v>1112991.19</v>
          </cell>
          <cell r="H76">
            <v>1545043.92</v>
          </cell>
          <cell r="I76">
            <v>28401489.039999999</v>
          </cell>
          <cell r="J76">
            <v>12381697.82</v>
          </cell>
          <cell r="K76">
            <v>18835862.300000001</v>
          </cell>
          <cell r="L76">
            <v>403093</v>
          </cell>
          <cell r="M76">
            <v>19140</v>
          </cell>
          <cell r="N76">
            <v>1010639</v>
          </cell>
          <cell r="O76">
            <v>5257</v>
          </cell>
        </row>
        <row r="77">
          <cell r="B77" t="str">
            <v>LEASE LIABILITY</v>
          </cell>
          <cell r="C77" t="str">
            <v>T</v>
          </cell>
          <cell r="D77">
            <v>0</v>
          </cell>
          <cell r="E77">
            <v>0</v>
          </cell>
          <cell r="F77">
            <v>0</v>
          </cell>
          <cell r="G77">
            <v>0</v>
          </cell>
          <cell r="H77">
            <v>0</v>
          </cell>
          <cell r="I77">
            <v>0</v>
          </cell>
          <cell r="J77">
            <v>0</v>
          </cell>
          <cell r="K77">
            <v>0</v>
          </cell>
          <cell r="O77">
            <v>0</v>
          </cell>
        </row>
        <row r="78">
          <cell r="B78" t="str">
            <v>SUNDRY CREDITORS</v>
          </cell>
          <cell r="C78" t="str">
            <v>T</v>
          </cell>
          <cell r="D78">
            <v>2559505.1800000002</v>
          </cell>
          <cell r="E78">
            <v>2919794.85</v>
          </cell>
          <cell r="F78">
            <v>3858544.6400000001</v>
          </cell>
          <cell r="G78">
            <v>11462107.870000001</v>
          </cell>
          <cell r="H78">
            <v>3945372.21</v>
          </cell>
          <cell r="I78">
            <v>138160837.56999999</v>
          </cell>
          <cell r="J78">
            <v>7382537.3300000001</v>
          </cell>
          <cell r="K78">
            <v>39919176.859999999</v>
          </cell>
          <cell r="L78">
            <v>4169445.34</v>
          </cell>
          <cell r="M78">
            <v>82909.469999999987</v>
          </cell>
          <cell r="N78">
            <v>623560.30000000005</v>
          </cell>
          <cell r="O78">
            <v>7820187.25</v>
          </cell>
        </row>
        <row r="79">
          <cell r="B79" t="str">
            <v>INCOME ACCOUNT</v>
          </cell>
          <cell r="C79" t="str">
            <v>T</v>
          </cell>
          <cell r="D79">
            <v>2058761.7</v>
          </cell>
          <cell r="E79">
            <v>14799146.539999999</v>
          </cell>
          <cell r="F79">
            <v>1398929.2</v>
          </cell>
          <cell r="G79">
            <v>23058929.449999999</v>
          </cell>
          <cell r="H79">
            <v>35432473.890000001</v>
          </cell>
          <cell r="I79">
            <v>131439355.09</v>
          </cell>
          <cell r="J79">
            <v>32137322.760000002</v>
          </cell>
          <cell r="K79">
            <v>121605561.19</v>
          </cell>
          <cell r="L79">
            <v>8944513.9299999997</v>
          </cell>
          <cell r="M79">
            <v>520521</v>
          </cell>
          <cell r="N79">
            <v>542091.17000000004</v>
          </cell>
          <cell r="O79">
            <v>15596279.970000001</v>
          </cell>
        </row>
        <row r="81">
          <cell r="B81" t="str">
            <v>SUB-TOTAL</v>
          </cell>
          <cell r="D81">
            <v>45915935.060000002</v>
          </cell>
          <cell r="E81">
            <v>359552989.53000009</v>
          </cell>
          <cell r="F81">
            <v>57864957.07</v>
          </cell>
          <cell r="G81">
            <v>420508629.73999995</v>
          </cell>
          <cell r="H81">
            <v>480001481.27999997</v>
          </cell>
          <cell r="I81">
            <v>4190944068.6000004</v>
          </cell>
          <cell r="J81">
            <v>1058368611.8200001</v>
          </cell>
          <cell r="K81">
            <v>4221456911.8100004</v>
          </cell>
          <cell r="L81">
            <v>554193931.90999997</v>
          </cell>
          <cell r="M81">
            <v>56142803.019999996</v>
          </cell>
          <cell r="N81">
            <v>74192108.50999999</v>
          </cell>
          <cell r="O81">
            <v>466010405.63</v>
          </cell>
        </row>
        <row r="84">
          <cell r="B84" t="str">
            <v>CONTINGENT LIABILITY</v>
          </cell>
          <cell r="D84" t="str">
            <v>Bhawalpur</v>
          </cell>
          <cell r="E84" t="str">
            <v>Multan</v>
          </cell>
          <cell r="F84" t="str">
            <v>R.Y.Khan</v>
          </cell>
          <cell r="G84" t="str">
            <v>Faisalabad</v>
          </cell>
          <cell r="H84" t="str">
            <v>GujranwaJa</v>
          </cell>
          <cell r="I84" t="str">
            <v>Lhr. Main</v>
          </cell>
          <cell r="J84" t="str">
            <v>Lhr.Defence</v>
          </cell>
          <cell r="K84" t="str">
            <v>Lhr.Gulb.</v>
          </cell>
          <cell r="L84" t="str">
            <v>Lhr.Peco Road</v>
          </cell>
          <cell r="M84" t="str">
            <v>Lhr.Allama</v>
          </cell>
          <cell r="N84" t="str">
            <v>Lhr.Circular</v>
          </cell>
          <cell r="O84" t="str">
            <v>Sialkot</v>
          </cell>
        </row>
        <row r="86">
          <cell r="B86" t="str">
            <v>ACCEPTANCE</v>
          </cell>
          <cell r="D86">
            <v>0</v>
          </cell>
          <cell r="E86">
            <v>82872000</v>
          </cell>
          <cell r="F86">
            <v>0</v>
          </cell>
          <cell r="G86">
            <v>154314814</v>
          </cell>
          <cell r="H86">
            <v>84432000</v>
          </cell>
          <cell r="I86">
            <v>281725500</v>
          </cell>
          <cell r="J86">
            <v>1237300</v>
          </cell>
          <cell r="K86">
            <v>92770000</v>
          </cell>
          <cell r="O86">
            <v>3466000</v>
          </cell>
        </row>
        <row r="87">
          <cell r="B87" t="str">
            <v>FDBC</v>
          </cell>
          <cell r="D87">
            <v>0</v>
          </cell>
          <cell r="E87">
            <v>13698000</v>
          </cell>
          <cell r="F87">
            <v>0</v>
          </cell>
          <cell r="G87">
            <v>68157000</v>
          </cell>
          <cell r="H87">
            <v>10687000</v>
          </cell>
          <cell r="I87">
            <v>465130559</v>
          </cell>
          <cell r="J87">
            <v>2595505.2599999998</v>
          </cell>
          <cell r="K87">
            <v>211843000</v>
          </cell>
          <cell r="O87">
            <v>25545000</v>
          </cell>
        </row>
        <row r="88">
          <cell r="B88" t="str">
            <v>FORWARD CONTRACT</v>
          </cell>
          <cell r="D88">
            <v>0</v>
          </cell>
          <cell r="E88">
            <v>0</v>
          </cell>
          <cell r="F88">
            <v>0</v>
          </cell>
          <cell r="G88">
            <v>0</v>
          </cell>
          <cell r="H88">
            <v>0</v>
          </cell>
          <cell r="I88">
            <v>0</v>
          </cell>
          <cell r="J88">
            <v>0</v>
          </cell>
          <cell r="K88">
            <v>0</v>
          </cell>
          <cell r="O88">
            <v>0</v>
          </cell>
        </row>
        <row r="89">
          <cell r="B89" t="str">
            <v>LETTER OF CREDIT (Cont. lib)</v>
          </cell>
          <cell r="D89">
            <v>0</v>
          </cell>
          <cell r="E89">
            <v>94499000</v>
          </cell>
          <cell r="F89">
            <v>0</v>
          </cell>
          <cell r="G89">
            <v>108789111</v>
          </cell>
          <cell r="H89">
            <v>211368500</v>
          </cell>
          <cell r="I89">
            <v>549710724</v>
          </cell>
          <cell r="J89">
            <v>6512395</v>
          </cell>
          <cell r="K89">
            <v>660751645</v>
          </cell>
          <cell r="N89">
            <v>30574200</v>
          </cell>
          <cell r="O89">
            <v>3343000</v>
          </cell>
        </row>
        <row r="90">
          <cell r="B90" t="str">
            <v>LETTER OF GUARANTEE</v>
          </cell>
          <cell r="D90">
            <v>2850000</v>
          </cell>
          <cell r="E90">
            <v>96420527.390000001</v>
          </cell>
          <cell r="F90">
            <v>0</v>
          </cell>
          <cell r="G90">
            <v>50786322</v>
          </cell>
          <cell r="H90">
            <v>20547418</v>
          </cell>
          <cell r="I90">
            <v>1471837908.3</v>
          </cell>
          <cell r="J90">
            <v>350576590</v>
          </cell>
          <cell r="K90">
            <v>995654038</v>
          </cell>
          <cell r="L90">
            <v>1722500</v>
          </cell>
          <cell r="M90">
            <v>908375</v>
          </cell>
          <cell r="O90">
            <v>3250000</v>
          </cell>
        </row>
        <row r="91">
          <cell r="B91" t="str">
            <v>OBC/ IBC</v>
          </cell>
          <cell r="D91">
            <v>68291</v>
          </cell>
          <cell r="E91">
            <v>3850178</v>
          </cell>
          <cell r="F91">
            <v>0</v>
          </cell>
          <cell r="G91">
            <v>900000</v>
          </cell>
          <cell r="H91">
            <v>1294733</v>
          </cell>
          <cell r="I91">
            <v>29215459</v>
          </cell>
          <cell r="J91">
            <v>38982979.600000001</v>
          </cell>
          <cell r="K91">
            <v>14470089.98</v>
          </cell>
          <cell r="L91">
            <v>23160</v>
          </cell>
          <cell r="N91">
            <v>11638</v>
          </cell>
          <cell r="O91">
            <v>40530</v>
          </cell>
        </row>
        <row r="92">
          <cell r="B92" t="str">
            <v>REPO</v>
          </cell>
          <cell r="D92">
            <v>0</v>
          </cell>
          <cell r="E92">
            <v>0</v>
          </cell>
          <cell r="F92">
            <v>0</v>
          </cell>
          <cell r="G92">
            <v>0</v>
          </cell>
          <cell r="H92">
            <v>0</v>
          </cell>
          <cell r="I92">
            <v>0</v>
          </cell>
          <cell r="J92">
            <v>0</v>
          </cell>
          <cell r="K92">
            <v>0</v>
          </cell>
          <cell r="O92">
            <v>0</v>
          </cell>
        </row>
        <row r="93">
          <cell r="B93" t="str">
            <v>SECURITY STOCK</v>
          </cell>
          <cell r="D93">
            <v>0</v>
          </cell>
          <cell r="E93">
            <v>0</v>
          </cell>
          <cell r="F93">
            <v>0</v>
          </cell>
          <cell r="G93">
            <v>0</v>
          </cell>
          <cell r="H93">
            <v>0</v>
          </cell>
          <cell r="I93">
            <v>0</v>
          </cell>
          <cell r="J93">
            <v>0</v>
          </cell>
          <cell r="K93">
            <v>0</v>
          </cell>
          <cell r="O93">
            <v>0</v>
          </cell>
        </row>
        <row r="94">
          <cell r="B94" t="str">
            <v>TREASURY DEALS</v>
          </cell>
          <cell r="D94">
            <v>0</v>
          </cell>
          <cell r="E94">
            <v>0</v>
          </cell>
          <cell r="F94">
            <v>0</v>
          </cell>
          <cell r="G94">
            <v>0</v>
          </cell>
          <cell r="H94">
            <v>0</v>
          </cell>
          <cell r="I94">
            <v>0</v>
          </cell>
          <cell r="J94">
            <v>0</v>
          </cell>
          <cell r="K94">
            <v>0</v>
          </cell>
          <cell r="O94">
            <v>0</v>
          </cell>
        </row>
        <row r="95">
          <cell r="B95" t="str">
            <v>RECEIVABLE (PIBs)</v>
          </cell>
          <cell r="D95">
            <v>0</v>
          </cell>
          <cell r="E95">
            <v>0</v>
          </cell>
          <cell r="F95">
            <v>0</v>
          </cell>
          <cell r="G95">
            <v>0</v>
          </cell>
          <cell r="H95">
            <v>0</v>
          </cell>
          <cell r="I95">
            <v>0</v>
          </cell>
          <cell r="J95">
            <v>0</v>
          </cell>
          <cell r="K95">
            <v>0</v>
          </cell>
          <cell r="O95">
            <v>0</v>
          </cell>
        </row>
        <row r="98">
          <cell r="C98" t="str">
            <v>T</v>
          </cell>
          <cell r="D98">
            <v>2918291</v>
          </cell>
          <cell r="E98">
            <v>291339705.38999999</v>
          </cell>
          <cell r="F98">
            <v>0</v>
          </cell>
          <cell r="G98">
            <v>382947247</v>
          </cell>
          <cell r="H98">
            <v>328329651</v>
          </cell>
          <cell r="I98">
            <v>2797620150.3000002</v>
          </cell>
          <cell r="J98">
            <v>399904769.86000001</v>
          </cell>
          <cell r="K98">
            <v>1975488772.98</v>
          </cell>
          <cell r="L98">
            <v>1745660</v>
          </cell>
          <cell r="M98">
            <v>908375</v>
          </cell>
          <cell r="N98">
            <v>30585838</v>
          </cell>
          <cell r="O98">
            <v>35644530</v>
          </cell>
        </row>
        <row r="99">
          <cell r="B99" t="str">
            <v>GRAND TOTAL</v>
          </cell>
          <cell r="D99">
            <v>48834226.060000002</v>
          </cell>
          <cell r="E99">
            <v>650892694.92000008</v>
          </cell>
          <cell r="F99">
            <v>57864957.07</v>
          </cell>
          <cell r="G99">
            <v>803455876.74000001</v>
          </cell>
          <cell r="H99">
            <v>808331132.27999997</v>
          </cell>
          <cell r="I99">
            <v>6988564218.9000006</v>
          </cell>
          <cell r="J99">
            <v>1458273381.6800001</v>
          </cell>
          <cell r="K99">
            <v>6196945684.7900009</v>
          </cell>
          <cell r="L99">
            <v>555939591.90999997</v>
          </cell>
          <cell r="M99">
            <v>57051178.019999996</v>
          </cell>
          <cell r="N99">
            <v>104777946.50999999</v>
          </cell>
          <cell r="O99">
            <v>501654935.63</v>
          </cell>
        </row>
      </sheetData>
      <sheetData sheetId="2"/>
      <sheetData sheetId="3"/>
      <sheetData sheetId="4"/>
      <sheetData sheetId="5"/>
      <sheetData sheetId="6"/>
      <sheetData sheetId="7"/>
      <sheetData sheetId="8"/>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40"/>
      <sheetName val="Cash Collateral"/>
      <sheetName val="0832"/>
      <sheetName val="2150"/>
      <sheetName val="0170"/>
      <sheetName val="2102"/>
      <sheetName val="2160"/>
      <sheetName val="Acceptances"/>
      <sheetName val="Gaurantee"/>
      <sheetName val="LCs"/>
      <sheetName val="#REF"/>
      <sheetName val="Sheet1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Deposits"/>
      <sheetName val="DnC-Summary"/>
      <sheetName val="FETRS Data"/>
      <sheetName val="Reval Summary"/>
      <sheetName val="Static Data"/>
      <sheetName val="CDB-Deposits"/>
      <sheetName val="Lookups"/>
      <sheetName val="Abu Dhabi"/>
    </sheetNames>
    <sheetDataSet>
      <sheetData sheetId="0" refreshError="1"/>
      <sheetData sheetId="1" refreshError="1">
        <row r="4">
          <cell r="G4">
            <v>4091.55</v>
          </cell>
        </row>
        <row r="5">
          <cell r="G5">
            <v>2012</v>
          </cell>
        </row>
        <row r="6">
          <cell r="G6">
            <v>53990.17</v>
          </cell>
        </row>
        <row r="7">
          <cell r="G7">
            <v>1001.62</v>
          </cell>
        </row>
        <row r="8">
          <cell r="G8">
            <v>9668.35</v>
          </cell>
        </row>
        <row r="9">
          <cell r="G9">
            <v>7900</v>
          </cell>
        </row>
        <row r="10">
          <cell r="G10">
            <v>92115.790000000008</v>
          </cell>
        </row>
        <row r="11">
          <cell r="G11">
            <v>4221.7</v>
          </cell>
        </row>
        <row r="12">
          <cell r="G12">
            <v>7508.68</v>
          </cell>
        </row>
        <row r="13">
          <cell r="G13">
            <v>686651.42</v>
          </cell>
        </row>
        <row r="14">
          <cell r="G14">
            <v>8072.3200000000006</v>
          </cell>
        </row>
        <row r="15">
          <cell r="G15">
            <v>1075.82</v>
          </cell>
        </row>
        <row r="16">
          <cell r="G16">
            <v>563574.76</v>
          </cell>
        </row>
        <row r="17">
          <cell r="G17">
            <v>101272.3</v>
          </cell>
        </row>
        <row r="18">
          <cell r="G18">
            <v>186222.66</v>
          </cell>
        </row>
        <row r="19">
          <cell r="G19">
            <v>2284.9299999999998</v>
          </cell>
        </row>
        <row r="20">
          <cell r="G20">
            <v>165113.72</v>
          </cell>
        </row>
        <row r="21">
          <cell r="G21">
            <v>41149.57</v>
          </cell>
        </row>
        <row r="22">
          <cell r="G22">
            <v>226891.68799999999</v>
          </cell>
        </row>
        <row r="23">
          <cell r="G23">
            <v>379.2</v>
          </cell>
        </row>
        <row r="24">
          <cell r="G24">
            <v>8867.2199999999993</v>
          </cell>
        </row>
        <row r="25">
          <cell r="G25">
            <v>0.64</v>
          </cell>
        </row>
        <row r="26">
          <cell r="G26">
            <v>2589.0500000000002</v>
          </cell>
        </row>
        <row r="27">
          <cell r="G27">
            <v>441.67</v>
          </cell>
        </row>
        <row r="28">
          <cell r="G28">
            <v>1172206.17</v>
          </cell>
        </row>
        <row r="29">
          <cell r="G29">
            <v>155837.1</v>
          </cell>
        </row>
        <row r="30">
          <cell r="G30">
            <v>22396.292000000001</v>
          </cell>
        </row>
        <row r="31">
          <cell r="G31">
            <v>318000</v>
          </cell>
        </row>
        <row r="32">
          <cell r="G32">
            <v>65003</v>
          </cell>
        </row>
        <row r="33">
          <cell r="G33">
            <v>2906.7000000000003</v>
          </cell>
        </row>
        <row r="34">
          <cell r="G34">
            <v>4781248.22</v>
          </cell>
        </row>
        <row r="35">
          <cell r="G35">
            <v>1270.1500000000001</v>
          </cell>
        </row>
        <row r="36">
          <cell r="G36">
            <v>1287.21</v>
          </cell>
        </row>
        <row r="37">
          <cell r="G37">
            <v>1317.77</v>
          </cell>
        </row>
        <row r="38">
          <cell r="G38">
            <v>3567.52</v>
          </cell>
        </row>
        <row r="39">
          <cell r="G39">
            <v>1194054.5900000001</v>
          </cell>
        </row>
        <row r="40">
          <cell r="G40">
            <v>418646.69</v>
          </cell>
        </row>
        <row r="41">
          <cell r="G41">
            <v>503097.08</v>
          </cell>
        </row>
        <row r="42">
          <cell r="G42">
            <v>575247.27</v>
          </cell>
        </row>
        <row r="43">
          <cell r="G43">
            <v>114585.62</v>
          </cell>
        </row>
        <row r="44">
          <cell r="G44">
            <v>1611</v>
          </cell>
        </row>
        <row r="45">
          <cell r="G45">
            <v>20823.68</v>
          </cell>
        </row>
        <row r="46">
          <cell r="G46">
            <v>378994.17</v>
          </cell>
        </row>
        <row r="47">
          <cell r="G47">
            <v>192192.43</v>
          </cell>
        </row>
        <row r="48">
          <cell r="G48">
            <v>232930.09</v>
          </cell>
        </row>
        <row r="49">
          <cell r="G49">
            <v>22970.21</v>
          </cell>
        </row>
        <row r="50">
          <cell r="G50">
            <v>20000</v>
          </cell>
        </row>
        <row r="51">
          <cell r="G51">
            <v>9254.4600000000009</v>
          </cell>
        </row>
        <row r="52">
          <cell r="G52">
            <v>1048.22</v>
          </cell>
        </row>
        <row r="53">
          <cell r="G53">
            <v>54400.81</v>
          </cell>
        </row>
        <row r="54">
          <cell r="G54">
            <v>493106.51</v>
          </cell>
        </row>
        <row r="55">
          <cell r="G55">
            <v>753</v>
          </cell>
        </row>
        <row r="56">
          <cell r="G56">
            <v>876432.93</v>
          </cell>
        </row>
        <row r="57">
          <cell r="G57">
            <v>64596.770000000004</v>
          </cell>
        </row>
        <row r="58">
          <cell r="G58">
            <v>193.48000000000002</v>
          </cell>
        </row>
        <row r="59">
          <cell r="G59">
            <v>650</v>
          </cell>
        </row>
        <row r="60">
          <cell r="G60">
            <v>1353.83</v>
          </cell>
        </row>
        <row r="61">
          <cell r="G61">
            <v>165664.81</v>
          </cell>
        </row>
        <row r="62">
          <cell r="G62">
            <v>31.54</v>
          </cell>
        </row>
        <row r="63">
          <cell r="G63">
            <v>807667.56</v>
          </cell>
        </row>
        <row r="64">
          <cell r="G64">
            <v>818.58</v>
          </cell>
        </row>
        <row r="65">
          <cell r="G65">
            <v>6999.75</v>
          </cell>
        </row>
        <row r="66">
          <cell r="G66">
            <v>433603.05</v>
          </cell>
        </row>
        <row r="67">
          <cell r="G67">
            <v>38379.340000000004</v>
          </cell>
        </row>
        <row r="68">
          <cell r="G68">
            <v>873.1</v>
          </cell>
        </row>
        <row r="69">
          <cell r="G69">
            <v>53206.6</v>
          </cell>
        </row>
        <row r="70">
          <cell r="G70">
            <v>9617.6</v>
          </cell>
        </row>
        <row r="71">
          <cell r="G71">
            <v>2001.3600000000001</v>
          </cell>
        </row>
        <row r="72">
          <cell r="G72">
            <v>849420.75</v>
          </cell>
        </row>
        <row r="73">
          <cell r="G73">
            <v>338090.02</v>
          </cell>
        </row>
        <row r="74">
          <cell r="G74">
            <v>91465.39</v>
          </cell>
        </row>
        <row r="75">
          <cell r="G75">
            <v>151597.76000000001</v>
          </cell>
        </row>
        <row r="76">
          <cell r="G76">
            <v>21130.920000000002</v>
          </cell>
        </row>
        <row r="77">
          <cell r="G77">
            <v>79255.790000000008</v>
          </cell>
        </row>
        <row r="78">
          <cell r="G78">
            <v>511400.88</v>
          </cell>
        </row>
        <row r="79">
          <cell r="G79">
            <v>375916.88</v>
          </cell>
        </row>
        <row r="80">
          <cell r="G80">
            <v>50000</v>
          </cell>
        </row>
        <row r="81">
          <cell r="G81">
            <v>27531.62</v>
          </cell>
        </row>
        <row r="82">
          <cell r="G82">
            <v>5</v>
          </cell>
        </row>
        <row r="83">
          <cell r="G83">
            <v>19492.560000000001</v>
          </cell>
        </row>
        <row r="84">
          <cell r="G84">
            <v>104025.99</v>
          </cell>
        </row>
        <row r="85">
          <cell r="G85">
            <v>506592.86</v>
          </cell>
        </row>
        <row r="86">
          <cell r="G86">
            <v>47648.66</v>
          </cell>
        </row>
        <row r="87">
          <cell r="G87">
            <v>31613.64</v>
          </cell>
        </row>
        <row r="88">
          <cell r="G88">
            <v>22450</v>
          </cell>
        </row>
        <row r="89">
          <cell r="G89">
            <v>11884</v>
          </cell>
        </row>
        <row r="90">
          <cell r="G90">
            <v>87990.51</v>
          </cell>
        </row>
        <row r="91">
          <cell r="G91">
            <v>223483.37</v>
          </cell>
        </row>
        <row r="92">
          <cell r="G92">
            <v>201.38</v>
          </cell>
        </row>
        <row r="93">
          <cell r="G93">
            <v>1153750.79</v>
          </cell>
        </row>
        <row r="94">
          <cell r="G94">
            <v>89922.39</v>
          </cell>
        </row>
        <row r="95">
          <cell r="G95">
            <v>13263.25</v>
          </cell>
        </row>
        <row r="96">
          <cell r="G96">
            <v>1077.8399999999999</v>
          </cell>
        </row>
        <row r="97">
          <cell r="G97">
            <v>688000</v>
          </cell>
        </row>
        <row r="98">
          <cell r="G98">
            <v>201449</v>
          </cell>
        </row>
        <row r="99">
          <cell r="G99">
            <v>173683.45</v>
          </cell>
        </row>
        <row r="100">
          <cell r="G100">
            <v>91724.290000000008</v>
          </cell>
        </row>
        <row r="101">
          <cell r="G101">
            <v>124071.21</v>
          </cell>
        </row>
        <row r="102">
          <cell r="G102">
            <v>21793.87</v>
          </cell>
        </row>
        <row r="103">
          <cell r="G103">
            <v>21367.71</v>
          </cell>
        </row>
        <row r="104">
          <cell r="G104">
            <v>31812.77</v>
          </cell>
        </row>
        <row r="105">
          <cell r="G105">
            <v>73672.63</v>
          </cell>
        </row>
        <row r="106">
          <cell r="G106">
            <v>46567.18</v>
          </cell>
        </row>
        <row r="107">
          <cell r="G107">
            <v>16030.85</v>
          </cell>
        </row>
        <row r="108">
          <cell r="G108">
            <v>14031.7</v>
          </cell>
        </row>
        <row r="109">
          <cell r="G109">
            <v>375908.56</v>
          </cell>
        </row>
        <row r="110">
          <cell r="G110">
            <v>8470.58</v>
          </cell>
        </row>
        <row r="111">
          <cell r="G111">
            <v>2912.28</v>
          </cell>
        </row>
        <row r="112">
          <cell r="G112">
            <v>16112.53</v>
          </cell>
        </row>
        <row r="113">
          <cell r="G113">
            <v>73.430000000000007</v>
          </cell>
        </row>
        <row r="114">
          <cell r="G114">
            <v>1815845.96</v>
          </cell>
        </row>
        <row r="115">
          <cell r="G115">
            <v>355507.61</v>
          </cell>
        </row>
        <row r="116">
          <cell r="G116">
            <v>138198.171</v>
          </cell>
        </row>
        <row r="117">
          <cell r="G117">
            <v>261081.73</v>
          </cell>
        </row>
        <row r="118">
          <cell r="G118">
            <v>178400</v>
          </cell>
        </row>
        <row r="119">
          <cell r="G119">
            <v>135288.49400000001</v>
          </cell>
        </row>
        <row r="120">
          <cell r="G120">
            <v>2363672</v>
          </cell>
        </row>
        <row r="121">
          <cell r="G121">
            <v>2400</v>
          </cell>
        </row>
        <row r="122">
          <cell r="G122">
            <v>78729.83</v>
          </cell>
        </row>
        <row r="123">
          <cell r="G123">
            <v>37998.99</v>
          </cell>
        </row>
        <row r="124">
          <cell r="G124">
            <v>37907.22</v>
          </cell>
        </row>
        <row r="125">
          <cell r="G125">
            <v>143.5</v>
          </cell>
        </row>
        <row r="126">
          <cell r="G126">
            <v>203733.25</v>
          </cell>
        </row>
        <row r="127">
          <cell r="G127">
            <v>4233.08</v>
          </cell>
        </row>
        <row r="128">
          <cell r="G128">
            <v>1000</v>
          </cell>
        </row>
        <row r="129">
          <cell r="G129">
            <v>8606.57</v>
          </cell>
        </row>
        <row r="130">
          <cell r="G130">
            <v>63.46</v>
          </cell>
        </row>
        <row r="131">
          <cell r="G131">
            <v>1149423.99</v>
          </cell>
        </row>
        <row r="132">
          <cell r="G132">
            <v>92392.8</v>
          </cell>
        </row>
        <row r="133">
          <cell r="G133">
            <v>44839.090000000004</v>
          </cell>
        </row>
        <row r="134">
          <cell r="G134">
            <v>98.79</v>
          </cell>
        </row>
        <row r="135">
          <cell r="G135">
            <v>18988.13</v>
          </cell>
        </row>
        <row r="136">
          <cell r="G136">
            <v>1192.57</v>
          </cell>
        </row>
        <row r="137">
          <cell r="G137">
            <v>31238.03</v>
          </cell>
        </row>
        <row r="138">
          <cell r="G138">
            <v>1000</v>
          </cell>
        </row>
        <row r="139">
          <cell r="G139">
            <v>53376.090000000004</v>
          </cell>
        </row>
        <row r="140">
          <cell r="G140">
            <v>58058.61</v>
          </cell>
        </row>
        <row r="141">
          <cell r="G141">
            <v>2203.1530000000002</v>
          </cell>
        </row>
        <row r="142">
          <cell r="G142">
            <v>56914.559999999998</v>
          </cell>
        </row>
        <row r="143">
          <cell r="G143">
            <v>1334.08</v>
          </cell>
        </row>
        <row r="144">
          <cell r="G144">
            <v>78468.77</v>
          </cell>
        </row>
        <row r="145">
          <cell r="G145">
            <v>5494</v>
          </cell>
        </row>
        <row r="146">
          <cell r="G146">
            <v>103616.84</v>
          </cell>
        </row>
        <row r="147">
          <cell r="G147">
            <v>18471.59</v>
          </cell>
        </row>
        <row r="148">
          <cell r="G148">
            <v>73506.13</v>
          </cell>
        </row>
        <row r="149">
          <cell r="G149">
            <v>317258.47000000003</v>
          </cell>
        </row>
        <row r="150">
          <cell r="G150">
            <v>495000.49</v>
          </cell>
        </row>
        <row r="151">
          <cell r="G151">
            <v>100236.69</v>
          </cell>
        </row>
        <row r="152">
          <cell r="G152">
            <v>2001.21</v>
          </cell>
        </row>
        <row r="153">
          <cell r="G153">
            <v>5.55</v>
          </cell>
        </row>
        <row r="154">
          <cell r="G154">
            <v>133360.51</v>
          </cell>
        </row>
        <row r="155">
          <cell r="G155">
            <v>25190.09</v>
          </cell>
        </row>
        <row r="156">
          <cell r="G156">
            <v>147278.44</v>
          </cell>
        </row>
        <row r="157">
          <cell r="G157">
            <v>100013.68000000001</v>
          </cell>
        </row>
        <row r="158">
          <cell r="G158">
            <v>91566.37</v>
          </cell>
        </row>
        <row r="159">
          <cell r="G159">
            <v>674</v>
          </cell>
        </row>
        <row r="160">
          <cell r="G160">
            <v>198626.22</v>
          </cell>
        </row>
        <row r="161">
          <cell r="G161">
            <v>515691.58</v>
          </cell>
        </row>
        <row r="162">
          <cell r="G162">
            <v>155428.09</v>
          </cell>
        </row>
        <row r="163">
          <cell r="G163">
            <v>439217.755</v>
          </cell>
        </row>
        <row r="164">
          <cell r="G164">
            <v>1567914.48</v>
          </cell>
        </row>
        <row r="165">
          <cell r="G165">
            <v>4473.2</v>
          </cell>
        </row>
        <row r="166">
          <cell r="G166">
            <v>4092.4300000000003</v>
          </cell>
        </row>
        <row r="167">
          <cell r="G167">
            <v>656</v>
          </cell>
        </row>
        <row r="168">
          <cell r="G168">
            <v>2816203.79</v>
          </cell>
        </row>
        <row r="169">
          <cell r="G169">
            <v>14657.52</v>
          </cell>
        </row>
        <row r="170">
          <cell r="G170">
            <v>13590.87</v>
          </cell>
        </row>
        <row r="171">
          <cell r="G171">
            <v>20110.63</v>
          </cell>
        </row>
        <row r="172">
          <cell r="G172">
            <v>41.14</v>
          </cell>
        </row>
        <row r="173">
          <cell r="G173">
            <v>596443.49</v>
          </cell>
        </row>
        <row r="174">
          <cell r="G174">
            <v>11194.300000000001</v>
          </cell>
        </row>
        <row r="175">
          <cell r="G175">
            <v>76388.703999999998</v>
          </cell>
        </row>
        <row r="176">
          <cell r="G176">
            <v>107000</v>
          </cell>
        </row>
        <row r="177">
          <cell r="G177">
            <v>36000</v>
          </cell>
        </row>
        <row r="178">
          <cell r="G178">
            <v>31493.62</v>
          </cell>
        </row>
        <row r="179">
          <cell r="G179">
            <v>14212.45</v>
          </cell>
        </row>
        <row r="180">
          <cell r="G180">
            <v>292707.53999999998</v>
          </cell>
        </row>
        <row r="181">
          <cell r="G181">
            <v>65710.880000000005</v>
          </cell>
        </row>
        <row r="182">
          <cell r="G182">
            <v>104203.69</v>
          </cell>
        </row>
        <row r="183">
          <cell r="G183">
            <v>172.5</v>
          </cell>
        </row>
        <row r="184">
          <cell r="G184">
            <v>80.460000000000008</v>
          </cell>
        </row>
        <row r="185">
          <cell r="G185">
            <v>361</v>
          </cell>
        </row>
        <row r="186">
          <cell r="G186">
            <v>13607.89</v>
          </cell>
        </row>
        <row r="187">
          <cell r="G187">
            <v>15358.02</v>
          </cell>
        </row>
        <row r="188">
          <cell r="G188">
            <v>93927.95</v>
          </cell>
        </row>
        <row r="189">
          <cell r="G189">
            <v>7658.2</v>
          </cell>
        </row>
        <row r="190">
          <cell r="G190">
            <v>134858.81</v>
          </cell>
        </row>
        <row r="191">
          <cell r="G191">
            <v>2052.21</v>
          </cell>
        </row>
        <row r="192">
          <cell r="G192">
            <v>20410.87</v>
          </cell>
        </row>
        <row r="193">
          <cell r="G193">
            <v>12330.52</v>
          </cell>
        </row>
        <row r="194">
          <cell r="G194">
            <v>20414.71</v>
          </cell>
        </row>
        <row r="195">
          <cell r="G195">
            <v>21375</v>
          </cell>
        </row>
        <row r="196">
          <cell r="G196">
            <v>26300</v>
          </cell>
        </row>
        <row r="197">
          <cell r="G197">
            <v>3000</v>
          </cell>
        </row>
        <row r="198">
          <cell r="G198">
            <v>10346.620000000001</v>
          </cell>
        </row>
        <row r="199">
          <cell r="G199">
            <v>187073.35</v>
          </cell>
        </row>
        <row r="200">
          <cell r="G200">
            <v>60448.61</v>
          </cell>
        </row>
        <row r="201">
          <cell r="G201">
            <v>10284.85</v>
          </cell>
        </row>
        <row r="202">
          <cell r="G202">
            <v>562.22</v>
          </cell>
        </row>
        <row r="203">
          <cell r="G203">
            <v>1260.25</v>
          </cell>
        </row>
        <row r="204">
          <cell r="G204">
            <v>16772.580000000002</v>
          </cell>
        </row>
        <row r="205">
          <cell r="G205">
            <v>265675.90000000002</v>
          </cell>
        </row>
        <row r="206">
          <cell r="G206">
            <v>103809.94</v>
          </cell>
        </row>
        <row r="207">
          <cell r="G207">
            <v>160170.39000000001</v>
          </cell>
        </row>
        <row r="208">
          <cell r="G208">
            <v>3650.01</v>
          </cell>
        </row>
        <row r="209">
          <cell r="G209">
            <v>15114.87</v>
          </cell>
        </row>
        <row r="210">
          <cell r="G210">
            <v>5000</v>
          </cell>
        </row>
        <row r="211">
          <cell r="G211">
            <v>16.399999999999999</v>
          </cell>
        </row>
        <row r="212">
          <cell r="G212">
            <v>14860.76</v>
          </cell>
        </row>
        <row r="213">
          <cell r="G213">
            <v>1863.91</v>
          </cell>
        </row>
        <row r="214">
          <cell r="G214">
            <v>471848.09</v>
          </cell>
        </row>
        <row r="215">
          <cell r="G215">
            <v>487815.82</v>
          </cell>
        </row>
        <row r="216">
          <cell r="G216">
            <v>78630.94</v>
          </cell>
        </row>
        <row r="217">
          <cell r="G217">
            <v>65757.399999999994</v>
          </cell>
        </row>
        <row r="218">
          <cell r="G218">
            <v>4407.54</v>
          </cell>
        </row>
        <row r="219">
          <cell r="G219">
            <v>1249.51</v>
          </cell>
        </row>
        <row r="220">
          <cell r="G220">
            <v>29190.62</v>
          </cell>
        </row>
        <row r="221">
          <cell r="G221">
            <v>13864.94</v>
          </cell>
        </row>
        <row r="222">
          <cell r="G222">
            <v>2527.0700000000002</v>
          </cell>
        </row>
        <row r="223">
          <cell r="G223">
            <v>60816.05</v>
          </cell>
        </row>
        <row r="224">
          <cell r="G224">
            <v>60000</v>
          </cell>
        </row>
        <row r="225">
          <cell r="G225">
            <v>11068.79</v>
          </cell>
        </row>
        <row r="226">
          <cell r="G226">
            <v>2052.3000000000002</v>
          </cell>
        </row>
        <row r="227">
          <cell r="G227">
            <v>280165.89</v>
          </cell>
        </row>
        <row r="228">
          <cell r="G228">
            <v>72932.23</v>
          </cell>
        </row>
        <row r="229">
          <cell r="G229">
            <v>136898.61000000002</v>
          </cell>
        </row>
        <row r="230">
          <cell r="G230">
            <v>17510</v>
          </cell>
        </row>
        <row r="231">
          <cell r="G231">
            <v>206808.86000000002</v>
          </cell>
        </row>
        <row r="232">
          <cell r="G232">
            <v>9487.7800000000007</v>
          </cell>
        </row>
        <row r="233">
          <cell r="G233">
            <v>32800.49</v>
          </cell>
        </row>
        <row r="234">
          <cell r="G234">
            <v>666959.02</v>
          </cell>
        </row>
        <row r="235">
          <cell r="G235">
            <v>182425.14</v>
          </cell>
        </row>
        <row r="236">
          <cell r="G236">
            <v>98162.33</v>
          </cell>
        </row>
        <row r="237">
          <cell r="G237">
            <v>6476.8</v>
          </cell>
        </row>
        <row r="238">
          <cell r="G238">
            <v>60950.89</v>
          </cell>
        </row>
        <row r="239">
          <cell r="G239">
            <v>32000</v>
          </cell>
        </row>
        <row r="240">
          <cell r="G240">
            <v>90580.5</v>
          </cell>
        </row>
        <row r="241">
          <cell r="G241">
            <v>118850</v>
          </cell>
        </row>
        <row r="242">
          <cell r="G242">
            <v>31220</v>
          </cell>
        </row>
        <row r="243">
          <cell r="G243">
            <v>273703.06</v>
          </cell>
        </row>
        <row r="244">
          <cell r="G244">
            <v>704748.66</v>
          </cell>
        </row>
        <row r="245">
          <cell r="G245">
            <v>2030.2</v>
          </cell>
        </row>
        <row r="246">
          <cell r="G246">
            <v>2000000</v>
          </cell>
        </row>
        <row r="247">
          <cell r="G247">
            <v>9644.0500000000011</v>
          </cell>
        </row>
        <row r="248">
          <cell r="G248">
            <v>15216.7</v>
          </cell>
        </row>
        <row r="249">
          <cell r="G249">
            <v>376344.75</v>
          </cell>
        </row>
        <row r="250">
          <cell r="G250">
            <v>10685.98</v>
          </cell>
        </row>
        <row r="251">
          <cell r="G251">
            <v>28204.11</v>
          </cell>
        </row>
        <row r="252">
          <cell r="G252">
            <v>972.62</v>
          </cell>
        </row>
        <row r="253">
          <cell r="G253">
            <v>202638.58000000002</v>
          </cell>
        </row>
        <row r="254">
          <cell r="G254">
            <v>53975.83</v>
          </cell>
        </row>
        <row r="255">
          <cell r="G255">
            <v>15294.6</v>
          </cell>
        </row>
        <row r="256">
          <cell r="G256">
            <v>121004.32</v>
          </cell>
        </row>
        <row r="257">
          <cell r="G257">
            <v>12151.92</v>
          </cell>
        </row>
        <row r="258">
          <cell r="G258">
            <v>4615</v>
          </cell>
        </row>
        <row r="259">
          <cell r="G259">
            <v>771.97</v>
          </cell>
        </row>
        <row r="260">
          <cell r="G260">
            <v>25467.16</v>
          </cell>
        </row>
        <row r="261">
          <cell r="G261">
            <v>6817.01</v>
          </cell>
        </row>
        <row r="262">
          <cell r="G262">
            <v>7982.3969999999999</v>
          </cell>
        </row>
        <row r="263">
          <cell r="G263">
            <v>274813.31</v>
          </cell>
        </row>
        <row r="264">
          <cell r="G264">
            <v>50457.69</v>
          </cell>
        </row>
        <row r="265">
          <cell r="G265">
            <v>327031.45</v>
          </cell>
        </row>
        <row r="266">
          <cell r="G266">
            <v>50000</v>
          </cell>
        </row>
        <row r="267">
          <cell r="G267">
            <v>807000.82000000007</v>
          </cell>
        </row>
        <row r="268">
          <cell r="G268">
            <v>27120.23</v>
          </cell>
        </row>
        <row r="269">
          <cell r="G269">
            <v>291263.66000000003</v>
          </cell>
        </row>
        <row r="270">
          <cell r="G270">
            <v>31047.34</v>
          </cell>
        </row>
        <row r="271">
          <cell r="G271">
            <v>23117.02</v>
          </cell>
        </row>
        <row r="272">
          <cell r="G272">
            <v>129647.82</v>
          </cell>
        </row>
        <row r="273">
          <cell r="G273">
            <v>5307.13</v>
          </cell>
        </row>
        <row r="274">
          <cell r="G274">
            <v>2052.88</v>
          </cell>
        </row>
        <row r="275">
          <cell r="G275">
            <v>457.06</v>
          </cell>
        </row>
        <row r="276">
          <cell r="G276">
            <v>36421.32</v>
          </cell>
        </row>
        <row r="277">
          <cell r="G277">
            <v>85455.74</v>
          </cell>
        </row>
        <row r="278">
          <cell r="G278">
            <v>2221.3000000000002</v>
          </cell>
        </row>
        <row r="279">
          <cell r="G279">
            <v>1548.32</v>
          </cell>
        </row>
        <row r="280">
          <cell r="G280">
            <v>35098.99</v>
          </cell>
        </row>
        <row r="281">
          <cell r="G281">
            <v>3179.21</v>
          </cell>
        </row>
        <row r="282">
          <cell r="G282">
            <v>940628.37</v>
          </cell>
        </row>
        <row r="283">
          <cell r="G283">
            <v>11048.59</v>
          </cell>
        </row>
        <row r="284">
          <cell r="G284">
            <v>7593.7350000000006</v>
          </cell>
        </row>
        <row r="285">
          <cell r="G285">
            <v>91657.97</v>
          </cell>
        </row>
        <row r="286">
          <cell r="G286">
            <v>100080.46</v>
          </cell>
        </row>
        <row r="287">
          <cell r="G287">
            <v>7384.4000000000005</v>
          </cell>
        </row>
        <row r="288">
          <cell r="G288">
            <v>1007.85</v>
          </cell>
        </row>
        <row r="289">
          <cell r="G289">
            <v>886.81000000000006</v>
          </cell>
        </row>
        <row r="290">
          <cell r="G290">
            <v>34755.07</v>
          </cell>
        </row>
        <row r="291">
          <cell r="G291">
            <v>452151.28</v>
          </cell>
        </row>
        <row r="292">
          <cell r="G292">
            <v>246522.76</v>
          </cell>
        </row>
        <row r="293">
          <cell r="G293">
            <v>119338.52</v>
          </cell>
        </row>
        <row r="294">
          <cell r="G294">
            <v>67519.960000000006</v>
          </cell>
        </row>
        <row r="295">
          <cell r="G295">
            <v>1309.2</v>
          </cell>
        </row>
        <row r="296">
          <cell r="G296">
            <v>1405403.44</v>
          </cell>
        </row>
        <row r="297">
          <cell r="G297">
            <v>25824.98</v>
          </cell>
        </row>
        <row r="298">
          <cell r="G298">
            <v>5212.84</v>
          </cell>
        </row>
        <row r="299">
          <cell r="G299">
            <v>8526.84</v>
          </cell>
        </row>
        <row r="300">
          <cell r="G300">
            <v>530164.80000000005</v>
          </cell>
        </row>
        <row r="301">
          <cell r="G301">
            <v>88609.84</v>
          </cell>
        </row>
        <row r="302">
          <cell r="G302">
            <v>99830.024000000005</v>
          </cell>
        </row>
        <row r="303">
          <cell r="G303">
            <v>981.95</v>
          </cell>
        </row>
        <row r="304">
          <cell r="G304">
            <v>3490958.77</v>
          </cell>
        </row>
        <row r="305">
          <cell r="G305">
            <v>6478.42</v>
          </cell>
        </row>
        <row r="306">
          <cell r="G306">
            <v>1022.32</v>
          </cell>
        </row>
        <row r="307">
          <cell r="G307">
            <v>119.72</v>
          </cell>
        </row>
        <row r="308">
          <cell r="G308">
            <v>4266.04</v>
          </cell>
        </row>
        <row r="309">
          <cell r="G309">
            <v>179664.31</v>
          </cell>
        </row>
        <row r="310">
          <cell r="G310">
            <v>99135.66</v>
          </cell>
        </row>
        <row r="311">
          <cell r="G311">
            <v>498417.91999999998</v>
          </cell>
        </row>
        <row r="312">
          <cell r="G312">
            <v>5501.58</v>
          </cell>
        </row>
        <row r="313">
          <cell r="G313">
            <v>48049.440000000002</v>
          </cell>
        </row>
        <row r="314">
          <cell r="G314">
            <v>50405.49</v>
          </cell>
        </row>
        <row r="315">
          <cell r="G315">
            <v>21600</v>
          </cell>
        </row>
        <row r="316">
          <cell r="G316">
            <v>2167.19</v>
          </cell>
        </row>
        <row r="317">
          <cell r="G317">
            <v>1039865.43</v>
          </cell>
        </row>
        <row r="318">
          <cell r="G318">
            <v>26818.52</v>
          </cell>
        </row>
        <row r="319">
          <cell r="G319">
            <v>22190</v>
          </cell>
        </row>
        <row r="320">
          <cell r="G320">
            <v>83434.680000000008</v>
          </cell>
        </row>
        <row r="321">
          <cell r="G321">
            <v>7384.49</v>
          </cell>
        </row>
        <row r="322">
          <cell r="G322">
            <v>401661.34</v>
          </cell>
        </row>
        <row r="323">
          <cell r="G323">
            <v>403792.91000000003</v>
          </cell>
        </row>
        <row r="324">
          <cell r="G324">
            <v>2637907.04</v>
          </cell>
        </row>
        <row r="325">
          <cell r="G325">
            <v>22229.11</v>
          </cell>
        </row>
        <row r="326">
          <cell r="G326">
            <v>35575.56</v>
          </cell>
        </row>
        <row r="327">
          <cell r="G327">
            <v>946165.68</v>
          </cell>
        </row>
        <row r="328">
          <cell r="G328">
            <v>2636.28</v>
          </cell>
        </row>
        <row r="329">
          <cell r="G329">
            <v>33700</v>
          </cell>
        </row>
        <row r="330">
          <cell r="G330">
            <v>235992.04</v>
          </cell>
        </row>
        <row r="331">
          <cell r="G331">
            <v>50</v>
          </cell>
        </row>
        <row r="332">
          <cell r="G332">
            <v>400.66</v>
          </cell>
        </row>
        <row r="333">
          <cell r="G333">
            <v>87490.430000000008</v>
          </cell>
        </row>
        <row r="334">
          <cell r="G334">
            <v>320888.64</v>
          </cell>
        </row>
        <row r="335">
          <cell r="G335">
            <v>11231.51</v>
          </cell>
        </row>
        <row r="336">
          <cell r="G336">
            <v>1840</v>
          </cell>
        </row>
        <row r="337">
          <cell r="G337">
            <v>73297.66</v>
          </cell>
        </row>
        <row r="338">
          <cell r="G338">
            <v>15853.85</v>
          </cell>
        </row>
        <row r="339">
          <cell r="G339">
            <v>80783.41</v>
          </cell>
        </row>
        <row r="340">
          <cell r="G340">
            <v>29767.37</v>
          </cell>
        </row>
        <row r="341">
          <cell r="G341">
            <v>1285.8</v>
          </cell>
        </row>
        <row r="342">
          <cell r="G342">
            <v>80357.184999999998</v>
          </cell>
        </row>
        <row r="343">
          <cell r="G343">
            <v>13221.352000000001</v>
          </cell>
        </row>
        <row r="344">
          <cell r="G344">
            <v>745</v>
          </cell>
        </row>
        <row r="345">
          <cell r="G345">
            <v>1092.1100000000001</v>
          </cell>
        </row>
        <row r="346">
          <cell r="G346">
            <v>66586.59</v>
          </cell>
        </row>
        <row r="347">
          <cell r="G347">
            <v>12862.26</v>
          </cell>
        </row>
        <row r="348">
          <cell r="G348">
            <v>227536</v>
          </cell>
        </row>
        <row r="349">
          <cell r="G349">
            <v>2000</v>
          </cell>
        </row>
        <row r="350">
          <cell r="G350">
            <v>1186.08</v>
          </cell>
        </row>
        <row r="351">
          <cell r="G351">
            <v>1957.45</v>
          </cell>
        </row>
        <row r="352">
          <cell r="G352">
            <v>128871.53</v>
          </cell>
        </row>
        <row r="353">
          <cell r="G353">
            <v>151261.79</v>
          </cell>
        </row>
        <row r="354">
          <cell r="G354">
            <v>137349.67000000001</v>
          </cell>
        </row>
        <row r="355">
          <cell r="G355">
            <v>20414.745999999999</v>
          </cell>
        </row>
        <row r="356">
          <cell r="G356">
            <v>10623.48</v>
          </cell>
        </row>
        <row r="357">
          <cell r="G357">
            <v>6.75</v>
          </cell>
        </row>
        <row r="358">
          <cell r="G358">
            <v>13854.37</v>
          </cell>
        </row>
        <row r="359">
          <cell r="G359">
            <v>38029.200000000004</v>
          </cell>
        </row>
        <row r="360">
          <cell r="G360">
            <v>168651.91</v>
          </cell>
        </row>
        <row r="361">
          <cell r="G361">
            <v>40237.78</v>
          </cell>
        </row>
        <row r="362">
          <cell r="G362">
            <v>48962.840000000004</v>
          </cell>
        </row>
        <row r="363">
          <cell r="G363">
            <v>446435.7</v>
          </cell>
        </row>
        <row r="364">
          <cell r="G364">
            <v>189031.2</v>
          </cell>
        </row>
        <row r="365">
          <cell r="G365">
            <v>51993.165000000001</v>
          </cell>
        </row>
        <row r="366">
          <cell r="G366">
            <v>6357.56</v>
          </cell>
        </row>
        <row r="367">
          <cell r="G367">
            <v>97.94</v>
          </cell>
        </row>
        <row r="368">
          <cell r="G368">
            <v>417584.94</v>
          </cell>
        </row>
        <row r="369">
          <cell r="G369">
            <v>104327.34</v>
          </cell>
        </row>
        <row r="370">
          <cell r="G370">
            <v>87078.907999999996</v>
          </cell>
        </row>
        <row r="371">
          <cell r="G371">
            <v>167.19</v>
          </cell>
        </row>
        <row r="372">
          <cell r="G372">
            <v>54416.93</v>
          </cell>
        </row>
        <row r="373">
          <cell r="G373">
            <v>5630.27</v>
          </cell>
        </row>
        <row r="374">
          <cell r="G374">
            <v>1422502.19</v>
          </cell>
        </row>
        <row r="375">
          <cell r="G375">
            <v>62326.03</v>
          </cell>
        </row>
        <row r="376">
          <cell r="G376">
            <v>36455.360000000001</v>
          </cell>
        </row>
        <row r="377">
          <cell r="G377">
            <v>5028.12</v>
          </cell>
        </row>
        <row r="378">
          <cell r="G378">
            <v>869454.4</v>
          </cell>
        </row>
        <row r="379">
          <cell r="G379">
            <v>20819.11</v>
          </cell>
        </row>
        <row r="380">
          <cell r="G380">
            <v>1000</v>
          </cell>
        </row>
        <row r="381">
          <cell r="G381">
            <v>64295.060000000005</v>
          </cell>
        </row>
        <row r="382">
          <cell r="G382">
            <v>13082.53</v>
          </cell>
        </row>
        <row r="383">
          <cell r="G383">
            <v>40011.72</v>
          </cell>
        </row>
        <row r="384">
          <cell r="G384">
            <v>5013</v>
          </cell>
        </row>
        <row r="385">
          <cell r="G385">
            <v>8025.62</v>
          </cell>
        </row>
        <row r="386">
          <cell r="G386">
            <v>1005.36</v>
          </cell>
        </row>
        <row r="387">
          <cell r="G387">
            <v>3517</v>
          </cell>
        </row>
        <row r="388">
          <cell r="G388">
            <v>356123.12</v>
          </cell>
        </row>
        <row r="389">
          <cell r="G389">
            <v>27768.57</v>
          </cell>
        </row>
        <row r="390">
          <cell r="G390">
            <v>79302.19</v>
          </cell>
        </row>
        <row r="391">
          <cell r="G391">
            <v>1212.96</v>
          </cell>
        </row>
        <row r="392">
          <cell r="G392">
            <v>283673.99</v>
          </cell>
        </row>
        <row r="393">
          <cell r="G393">
            <v>9028.5400000000009</v>
          </cell>
        </row>
        <row r="394">
          <cell r="G394">
            <v>44.52</v>
          </cell>
        </row>
        <row r="395">
          <cell r="G395">
            <v>12753.349</v>
          </cell>
        </row>
        <row r="396">
          <cell r="G396">
            <v>2185.48</v>
          </cell>
        </row>
        <row r="397">
          <cell r="G397">
            <v>1459.48</v>
          </cell>
        </row>
        <row r="398">
          <cell r="G398">
            <v>2026.49</v>
          </cell>
        </row>
        <row r="399">
          <cell r="G399">
            <v>144197.14000000001</v>
          </cell>
        </row>
        <row r="400">
          <cell r="G400">
            <v>6981.49</v>
          </cell>
        </row>
        <row r="401">
          <cell r="G401">
            <v>48130.86</v>
          </cell>
        </row>
        <row r="402">
          <cell r="G402">
            <v>1764.46</v>
          </cell>
        </row>
        <row r="403">
          <cell r="G403">
            <v>117076.11</v>
          </cell>
        </row>
        <row r="404">
          <cell r="G404">
            <v>38079.89</v>
          </cell>
        </row>
        <row r="405">
          <cell r="G405">
            <v>3379.54</v>
          </cell>
        </row>
        <row r="406">
          <cell r="G406">
            <v>47020.92</v>
          </cell>
        </row>
        <row r="407">
          <cell r="G407">
            <v>666448.06000000006</v>
          </cell>
        </row>
        <row r="408">
          <cell r="G408">
            <v>172160.86000000002</v>
          </cell>
        </row>
        <row r="409">
          <cell r="G409">
            <v>50692.450000000004</v>
          </cell>
        </row>
        <row r="410">
          <cell r="G410">
            <v>295643.46000000002</v>
          </cell>
        </row>
        <row r="411">
          <cell r="G411">
            <v>23957.89</v>
          </cell>
        </row>
        <row r="412">
          <cell r="G412">
            <v>66828.73</v>
          </cell>
        </row>
        <row r="413">
          <cell r="G413">
            <v>202705.11000000002</v>
          </cell>
        </row>
        <row r="414">
          <cell r="G414">
            <v>82460</v>
          </cell>
        </row>
        <row r="415">
          <cell r="G415">
            <v>269477.52</v>
          </cell>
        </row>
        <row r="416">
          <cell r="G416">
            <v>271337.09000000003</v>
          </cell>
        </row>
        <row r="417">
          <cell r="G417">
            <v>47905.91</v>
          </cell>
        </row>
        <row r="418">
          <cell r="G418">
            <v>98108.58</v>
          </cell>
        </row>
        <row r="419">
          <cell r="G419">
            <v>15845.67</v>
          </cell>
        </row>
        <row r="420">
          <cell r="G420">
            <v>274630.45</v>
          </cell>
        </row>
        <row r="421">
          <cell r="G421">
            <v>864358.3</v>
          </cell>
        </row>
        <row r="422">
          <cell r="G422">
            <v>703858.26</v>
          </cell>
        </row>
        <row r="423">
          <cell r="G423">
            <v>46647.450000000004</v>
          </cell>
        </row>
        <row r="424">
          <cell r="G424">
            <v>800.27</v>
          </cell>
        </row>
        <row r="425">
          <cell r="G425">
            <v>200000</v>
          </cell>
        </row>
        <row r="426">
          <cell r="G426">
            <v>788.18000000000006</v>
          </cell>
        </row>
        <row r="427">
          <cell r="G427">
            <v>1115.884</v>
          </cell>
        </row>
        <row r="428">
          <cell r="G428">
            <v>5124.1500000000005</v>
          </cell>
        </row>
        <row r="429">
          <cell r="G429">
            <v>9840</v>
          </cell>
        </row>
        <row r="430">
          <cell r="G430">
            <v>14200</v>
          </cell>
        </row>
        <row r="431">
          <cell r="G431">
            <v>16341.31</v>
          </cell>
        </row>
        <row r="432">
          <cell r="G432">
            <v>170542.05000000002</v>
          </cell>
        </row>
        <row r="433">
          <cell r="G433">
            <v>59604.19</v>
          </cell>
        </row>
        <row r="434">
          <cell r="G434">
            <v>254686.15</v>
          </cell>
        </row>
        <row r="435">
          <cell r="G435">
            <v>20172.21</v>
          </cell>
        </row>
        <row r="436">
          <cell r="G436">
            <v>2735065.49</v>
          </cell>
        </row>
        <row r="437">
          <cell r="G437">
            <v>4356197.68</v>
          </cell>
        </row>
        <row r="438">
          <cell r="G438">
            <v>3601.14</v>
          </cell>
        </row>
        <row r="439">
          <cell r="G439">
            <v>58902.51</v>
          </cell>
        </row>
        <row r="440">
          <cell r="G440">
            <v>462.12</v>
          </cell>
        </row>
        <row r="441">
          <cell r="G441">
            <v>673612.35</v>
          </cell>
        </row>
        <row r="442">
          <cell r="G442">
            <v>106998.42</v>
          </cell>
        </row>
        <row r="443">
          <cell r="G443">
            <v>53167.798999999999</v>
          </cell>
        </row>
        <row r="444">
          <cell r="G444">
            <v>4314.53</v>
          </cell>
        </row>
        <row r="445">
          <cell r="G445">
            <v>29169.57</v>
          </cell>
        </row>
        <row r="446">
          <cell r="G446">
            <v>204808.66</v>
          </cell>
        </row>
        <row r="447">
          <cell r="G447">
            <v>47612.520000000004</v>
          </cell>
        </row>
        <row r="448">
          <cell r="G448">
            <v>69556.3</v>
          </cell>
        </row>
        <row r="449">
          <cell r="G449">
            <v>118515.37</v>
          </cell>
        </row>
        <row r="450">
          <cell r="G450">
            <v>26352</v>
          </cell>
        </row>
        <row r="451">
          <cell r="G451">
            <v>4437.6900000000005</v>
          </cell>
        </row>
        <row r="452">
          <cell r="G452">
            <v>776734.78</v>
          </cell>
        </row>
        <row r="453">
          <cell r="G453">
            <v>108915.12</v>
          </cell>
        </row>
        <row r="454">
          <cell r="G454">
            <v>62848.3</v>
          </cell>
        </row>
        <row r="455">
          <cell r="G455">
            <v>119389.99</v>
          </cell>
        </row>
        <row r="456">
          <cell r="G456">
            <v>7255.02</v>
          </cell>
        </row>
        <row r="457">
          <cell r="G457">
            <v>195000</v>
          </cell>
        </row>
        <row r="458">
          <cell r="G458">
            <v>220000</v>
          </cell>
        </row>
        <row r="459">
          <cell r="G459">
            <v>376878.49</v>
          </cell>
        </row>
        <row r="460">
          <cell r="G460">
            <v>15000</v>
          </cell>
        </row>
        <row r="461">
          <cell r="G461">
            <v>194134.67</v>
          </cell>
        </row>
        <row r="462">
          <cell r="G462">
            <v>490077.01</v>
          </cell>
        </row>
        <row r="463">
          <cell r="G463">
            <v>32013.08</v>
          </cell>
        </row>
        <row r="464">
          <cell r="G464">
            <v>43060.83</v>
          </cell>
        </row>
        <row r="465">
          <cell r="G465">
            <v>0.151</v>
          </cell>
        </row>
        <row r="466">
          <cell r="G466">
            <v>2765.08</v>
          </cell>
        </row>
        <row r="467">
          <cell r="G467">
            <v>514.1</v>
          </cell>
        </row>
        <row r="468">
          <cell r="G468">
            <v>93450.16</v>
          </cell>
        </row>
        <row r="469">
          <cell r="G469">
            <v>3118.4900000000002</v>
          </cell>
        </row>
        <row r="470">
          <cell r="G470">
            <v>1871689.0899999999</v>
          </cell>
        </row>
        <row r="471">
          <cell r="G471">
            <v>151938.54</v>
          </cell>
        </row>
        <row r="472">
          <cell r="G472">
            <v>24076.68</v>
          </cell>
        </row>
        <row r="473">
          <cell r="G473">
            <v>35685.68</v>
          </cell>
        </row>
        <row r="474">
          <cell r="G474">
            <v>69069.64</v>
          </cell>
        </row>
        <row r="475">
          <cell r="G475">
            <v>848350</v>
          </cell>
        </row>
        <row r="476">
          <cell r="G476">
            <v>900000</v>
          </cell>
        </row>
        <row r="477">
          <cell r="G477">
            <v>1117103.7</v>
          </cell>
        </row>
        <row r="478">
          <cell r="G478">
            <v>2728.35</v>
          </cell>
        </row>
        <row r="479">
          <cell r="G479">
            <v>22462.15</v>
          </cell>
        </row>
        <row r="480">
          <cell r="G480">
            <v>219361.97</v>
          </cell>
        </row>
        <row r="481">
          <cell r="G481">
            <v>774.6</v>
          </cell>
        </row>
        <row r="482">
          <cell r="G482">
            <v>1423721.93</v>
          </cell>
        </row>
        <row r="483">
          <cell r="G483">
            <v>6082.43</v>
          </cell>
        </row>
        <row r="484">
          <cell r="G484">
            <v>20957.580000000002</v>
          </cell>
        </row>
        <row r="485">
          <cell r="G485">
            <v>6260</v>
          </cell>
        </row>
        <row r="486">
          <cell r="G486">
            <v>2202.39</v>
          </cell>
        </row>
        <row r="487">
          <cell r="G487">
            <v>17106.670000000002</v>
          </cell>
        </row>
        <row r="488">
          <cell r="G488">
            <v>23365.18</v>
          </cell>
        </row>
        <row r="489">
          <cell r="G489">
            <v>15113.99</v>
          </cell>
        </row>
        <row r="490">
          <cell r="G490">
            <v>50068.090000000004</v>
          </cell>
        </row>
        <row r="491">
          <cell r="G491">
            <v>72535.94</v>
          </cell>
        </row>
        <row r="492">
          <cell r="G492">
            <v>58227.64</v>
          </cell>
        </row>
        <row r="493">
          <cell r="G493">
            <v>51676.83</v>
          </cell>
        </row>
        <row r="494">
          <cell r="G494">
            <v>3662.57</v>
          </cell>
        </row>
        <row r="495">
          <cell r="G495">
            <v>68099.759999999995</v>
          </cell>
        </row>
        <row r="496">
          <cell r="G496">
            <v>31524.99</v>
          </cell>
        </row>
        <row r="497">
          <cell r="G497">
            <v>39854.89</v>
          </cell>
        </row>
        <row r="498">
          <cell r="G498">
            <v>81596.759999999995</v>
          </cell>
        </row>
        <row r="499">
          <cell r="G499">
            <v>2460</v>
          </cell>
        </row>
        <row r="500">
          <cell r="G500">
            <v>295960.89</v>
          </cell>
        </row>
        <row r="501">
          <cell r="G501">
            <v>43710.81</v>
          </cell>
        </row>
        <row r="502">
          <cell r="G502">
            <v>5767.82</v>
          </cell>
        </row>
        <row r="503">
          <cell r="G503">
            <v>1282</v>
          </cell>
        </row>
        <row r="504">
          <cell r="G504">
            <v>63498.49</v>
          </cell>
        </row>
        <row r="505">
          <cell r="G505">
            <v>653844.82999999996</v>
          </cell>
        </row>
        <row r="506">
          <cell r="G506">
            <v>312039.27</v>
          </cell>
        </row>
        <row r="507">
          <cell r="G507">
            <v>110344.76000000001</v>
          </cell>
        </row>
        <row r="508">
          <cell r="G508">
            <v>237282.85</v>
          </cell>
        </row>
        <row r="509">
          <cell r="G509">
            <v>529982.05000000005</v>
          </cell>
        </row>
        <row r="510">
          <cell r="G510">
            <v>76877.490000000005</v>
          </cell>
        </row>
        <row r="511">
          <cell r="G511">
            <v>56847.054000000004</v>
          </cell>
        </row>
        <row r="512">
          <cell r="G512">
            <v>63515.040000000001</v>
          </cell>
        </row>
        <row r="513">
          <cell r="G513">
            <v>165361.26</v>
          </cell>
        </row>
        <row r="514">
          <cell r="G514">
            <v>49831.55</v>
          </cell>
        </row>
        <row r="515">
          <cell r="G515">
            <v>12600.84</v>
          </cell>
        </row>
        <row r="516">
          <cell r="G516">
            <v>4999.12</v>
          </cell>
        </row>
        <row r="517">
          <cell r="G517">
            <v>157273.42000000001</v>
          </cell>
        </row>
        <row r="518">
          <cell r="G518">
            <v>45069.270000000004</v>
          </cell>
        </row>
        <row r="519">
          <cell r="G519">
            <v>753031.42</v>
          </cell>
        </row>
        <row r="520">
          <cell r="G520">
            <v>77033.009999999995</v>
          </cell>
        </row>
        <row r="521">
          <cell r="G521">
            <v>5000</v>
          </cell>
        </row>
        <row r="522">
          <cell r="G522">
            <v>5410.52</v>
          </cell>
        </row>
        <row r="523">
          <cell r="G523">
            <v>9724.4500000000007</v>
          </cell>
        </row>
        <row r="524">
          <cell r="G524">
            <v>115431.45</v>
          </cell>
        </row>
        <row r="525">
          <cell r="G525">
            <v>165889.48000000001</v>
          </cell>
        </row>
        <row r="526">
          <cell r="G526">
            <v>32897</v>
          </cell>
        </row>
        <row r="527">
          <cell r="G527">
            <v>51558.05</v>
          </cell>
        </row>
        <row r="528">
          <cell r="G528">
            <v>26200</v>
          </cell>
        </row>
        <row r="529">
          <cell r="G529">
            <v>17996.22</v>
          </cell>
        </row>
        <row r="530">
          <cell r="G530">
            <v>84575.63</v>
          </cell>
        </row>
        <row r="531">
          <cell r="G531">
            <v>4978.8</v>
          </cell>
        </row>
        <row r="532">
          <cell r="G532">
            <v>12000</v>
          </cell>
        </row>
        <row r="533">
          <cell r="G533">
            <v>3307.66</v>
          </cell>
        </row>
        <row r="534">
          <cell r="G534">
            <v>3450.6800000000003</v>
          </cell>
        </row>
        <row r="535">
          <cell r="G535">
            <v>605452.70000000007</v>
          </cell>
        </row>
        <row r="536">
          <cell r="G536">
            <v>419233.34</v>
          </cell>
        </row>
        <row r="537">
          <cell r="G537">
            <v>99437.42</v>
          </cell>
        </row>
        <row r="538">
          <cell r="G538">
            <v>13352.92</v>
          </cell>
        </row>
        <row r="539">
          <cell r="G539">
            <v>710085.05</v>
          </cell>
        </row>
        <row r="540">
          <cell r="G540">
            <v>50000</v>
          </cell>
        </row>
        <row r="541">
          <cell r="G541">
            <v>19750</v>
          </cell>
        </row>
        <row r="542">
          <cell r="G542">
            <v>222000</v>
          </cell>
        </row>
        <row r="543">
          <cell r="G543">
            <v>14462.98</v>
          </cell>
        </row>
        <row r="544">
          <cell r="G544">
            <v>3867.6</v>
          </cell>
        </row>
        <row r="545">
          <cell r="G545">
            <v>25616.66</v>
          </cell>
        </row>
        <row r="546">
          <cell r="G546">
            <v>91223.34</v>
          </cell>
        </row>
        <row r="547">
          <cell r="G547">
            <v>575532.24</v>
          </cell>
        </row>
        <row r="548">
          <cell r="G548">
            <v>25414.9</v>
          </cell>
        </row>
        <row r="549">
          <cell r="G549">
            <v>176284.43</v>
          </cell>
        </row>
        <row r="550">
          <cell r="G550">
            <v>21.990000000000002</v>
          </cell>
        </row>
        <row r="551">
          <cell r="G551">
            <v>15000</v>
          </cell>
        </row>
        <row r="552">
          <cell r="G552">
            <v>21789.279999999999</v>
          </cell>
        </row>
        <row r="553">
          <cell r="G553">
            <v>16685.82</v>
          </cell>
        </row>
        <row r="554">
          <cell r="G554">
            <v>46952.88</v>
          </cell>
        </row>
        <row r="555">
          <cell r="G555">
            <v>3972.4500000000003</v>
          </cell>
        </row>
        <row r="556">
          <cell r="G556">
            <v>1900</v>
          </cell>
        </row>
        <row r="557">
          <cell r="G557">
            <v>2353.84</v>
          </cell>
        </row>
        <row r="558">
          <cell r="G558">
            <v>494431.12</v>
          </cell>
        </row>
        <row r="559">
          <cell r="G559">
            <v>49673.950000000004</v>
          </cell>
        </row>
        <row r="560">
          <cell r="G560">
            <v>3456.96</v>
          </cell>
        </row>
        <row r="561">
          <cell r="G561">
            <v>219640.4</v>
          </cell>
        </row>
        <row r="562">
          <cell r="G562">
            <v>375271.10000000003</v>
          </cell>
        </row>
        <row r="563">
          <cell r="G563">
            <v>151733.33000000002</v>
          </cell>
        </row>
        <row r="564">
          <cell r="G564">
            <v>354868.31</v>
          </cell>
        </row>
        <row r="565">
          <cell r="G565">
            <v>64324.15</v>
          </cell>
        </row>
        <row r="566">
          <cell r="G566">
            <v>72062.11</v>
          </cell>
        </row>
        <row r="567">
          <cell r="G567">
            <v>2074.5</v>
          </cell>
        </row>
        <row r="568">
          <cell r="G568">
            <v>142.44</v>
          </cell>
        </row>
        <row r="569">
          <cell r="G569">
            <v>4041.2000000000003</v>
          </cell>
        </row>
        <row r="570">
          <cell r="G570">
            <v>117945.83</v>
          </cell>
        </row>
        <row r="571">
          <cell r="G571">
            <v>4252.5200000000004</v>
          </cell>
        </row>
        <row r="572">
          <cell r="G572">
            <v>17374.689999999999</v>
          </cell>
        </row>
        <row r="573">
          <cell r="G573">
            <v>1017.5</v>
          </cell>
        </row>
        <row r="574">
          <cell r="G574">
            <v>159561.11000000002</v>
          </cell>
        </row>
        <row r="575">
          <cell r="G575">
            <v>24702.87</v>
          </cell>
        </row>
        <row r="576">
          <cell r="G576">
            <v>373956.35000000003</v>
          </cell>
        </row>
        <row r="577">
          <cell r="G577">
            <v>6202.2</v>
          </cell>
        </row>
        <row r="578">
          <cell r="G578">
            <v>780.64</v>
          </cell>
        </row>
        <row r="579">
          <cell r="G579">
            <v>2800</v>
          </cell>
        </row>
        <row r="580">
          <cell r="G580">
            <v>541.70000000000005</v>
          </cell>
        </row>
        <row r="581">
          <cell r="G581">
            <v>54003.11</v>
          </cell>
        </row>
        <row r="582">
          <cell r="G582">
            <v>952.04</v>
          </cell>
        </row>
        <row r="583">
          <cell r="G583">
            <v>841.30000000000007</v>
          </cell>
        </row>
        <row r="584">
          <cell r="G584">
            <v>77003.92</v>
          </cell>
        </row>
        <row r="585">
          <cell r="G585">
            <v>23333.84</v>
          </cell>
        </row>
        <row r="586">
          <cell r="G586">
            <v>2296.4500000000003</v>
          </cell>
        </row>
        <row r="587">
          <cell r="G587">
            <v>3729.7400000000002</v>
          </cell>
        </row>
        <row r="588">
          <cell r="G588">
            <v>21111.79</v>
          </cell>
        </row>
        <row r="589">
          <cell r="G589">
            <v>4078.8</v>
          </cell>
        </row>
        <row r="590">
          <cell r="G590">
            <v>308</v>
          </cell>
        </row>
        <row r="591">
          <cell r="G591">
            <v>15399</v>
          </cell>
        </row>
        <row r="592">
          <cell r="G592">
            <v>24998</v>
          </cell>
        </row>
        <row r="593">
          <cell r="G593">
            <v>11904.03</v>
          </cell>
        </row>
        <row r="594">
          <cell r="G594">
            <v>7074.2</v>
          </cell>
        </row>
        <row r="595">
          <cell r="G595">
            <v>9118.02</v>
          </cell>
        </row>
        <row r="596">
          <cell r="G596">
            <v>48176.856</v>
          </cell>
        </row>
        <row r="597">
          <cell r="G597">
            <v>2500</v>
          </cell>
        </row>
        <row r="598">
          <cell r="G598">
            <v>2337.77</v>
          </cell>
        </row>
        <row r="599">
          <cell r="G599">
            <v>10010</v>
          </cell>
        </row>
        <row r="600">
          <cell r="G600">
            <v>382.43</v>
          </cell>
        </row>
        <row r="601">
          <cell r="G601">
            <v>104384.75</v>
          </cell>
        </row>
        <row r="602">
          <cell r="G602">
            <v>104547.6</v>
          </cell>
        </row>
        <row r="603">
          <cell r="G603">
            <v>39672.07</v>
          </cell>
        </row>
        <row r="604">
          <cell r="G604">
            <v>10018.32</v>
          </cell>
        </row>
        <row r="605">
          <cell r="G605">
            <v>37434.21</v>
          </cell>
        </row>
        <row r="606">
          <cell r="G606">
            <v>123611.99</v>
          </cell>
        </row>
        <row r="607">
          <cell r="G607">
            <v>1623.43</v>
          </cell>
        </row>
        <row r="608">
          <cell r="G608">
            <v>642.47</v>
          </cell>
        </row>
        <row r="609">
          <cell r="G609">
            <v>1345.59</v>
          </cell>
        </row>
        <row r="610">
          <cell r="G610">
            <v>11.22</v>
          </cell>
        </row>
        <row r="611">
          <cell r="G611">
            <v>14925.56</v>
          </cell>
        </row>
        <row r="612">
          <cell r="G612">
            <v>559053.32000000007</v>
          </cell>
        </row>
        <row r="613">
          <cell r="G613">
            <v>102709.58</v>
          </cell>
        </row>
        <row r="614">
          <cell r="G614">
            <v>189539.65</v>
          </cell>
        </row>
        <row r="615">
          <cell r="G615">
            <v>4072.28</v>
          </cell>
        </row>
        <row r="616">
          <cell r="G616">
            <v>1130625.94</v>
          </cell>
        </row>
        <row r="617">
          <cell r="G617">
            <v>150898.89000000001</v>
          </cell>
        </row>
        <row r="618">
          <cell r="G618">
            <v>56422.130000000005</v>
          </cell>
        </row>
        <row r="619">
          <cell r="G619">
            <v>2071.5100000000002</v>
          </cell>
        </row>
        <row r="620">
          <cell r="G620">
            <v>5145</v>
          </cell>
        </row>
        <row r="621">
          <cell r="G621">
            <v>6230.7</v>
          </cell>
        </row>
        <row r="622">
          <cell r="G622">
            <v>10137.370000000001</v>
          </cell>
        </row>
        <row r="623">
          <cell r="G623">
            <v>1542.55</v>
          </cell>
        </row>
        <row r="624">
          <cell r="G624">
            <v>227398.94</v>
          </cell>
        </row>
        <row r="625">
          <cell r="G625">
            <v>58184.86</v>
          </cell>
        </row>
        <row r="626">
          <cell r="G626">
            <v>114648.31</v>
          </cell>
        </row>
        <row r="627">
          <cell r="G627">
            <v>0.02</v>
          </cell>
        </row>
        <row r="628">
          <cell r="G628">
            <v>836382.8</v>
          </cell>
        </row>
        <row r="629">
          <cell r="G629">
            <v>18018.310000000001</v>
          </cell>
        </row>
        <row r="630">
          <cell r="G630">
            <v>953.6</v>
          </cell>
        </row>
        <row r="631">
          <cell r="G631">
            <v>297894.51</v>
          </cell>
        </row>
        <row r="632">
          <cell r="G632">
            <v>70827.03</v>
          </cell>
        </row>
        <row r="633">
          <cell r="G633">
            <v>141742.50399999999</v>
          </cell>
        </row>
        <row r="634">
          <cell r="G634">
            <v>2000</v>
          </cell>
        </row>
        <row r="635">
          <cell r="G635">
            <v>1251514.74</v>
          </cell>
        </row>
        <row r="636">
          <cell r="G636">
            <v>6142.04</v>
          </cell>
        </row>
        <row r="637">
          <cell r="G637">
            <v>394.57</v>
          </cell>
        </row>
        <row r="638">
          <cell r="G638">
            <v>23518.3</v>
          </cell>
        </row>
        <row r="639">
          <cell r="G639">
            <v>29146.82</v>
          </cell>
        </row>
        <row r="640">
          <cell r="G640">
            <v>13966.316999999999</v>
          </cell>
        </row>
        <row r="641">
          <cell r="G641">
            <v>2000</v>
          </cell>
        </row>
        <row r="642">
          <cell r="G642">
            <v>33672.33</v>
          </cell>
        </row>
        <row r="643">
          <cell r="G643">
            <v>112548.48</v>
          </cell>
        </row>
        <row r="644">
          <cell r="G644">
            <v>339047.71</v>
          </cell>
        </row>
        <row r="645">
          <cell r="G645">
            <v>5746.47</v>
          </cell>
        </row>
        <row r="646">
          <cell r="G646">
            <v>348835.92</v>
          </cell>
        </row>
        <row r="647">
          <cell r="G647">
            <v>1600</v>
          </cell>
        </row>
        <row r="648">
          <cell r="G648">
            <v>3600</v>
          </cell>
        </row>
        <row r="649">
          <cell r="G649">
            <v>143795.33000000002</v>
          </cell>
        </row>
        <row r="650">
          <cell r="G650">
            <v>259586.13</v>
          </cell>
        </row>
        <row r="651">
          <cell r="G651">
            <v>2488.8530000000001</v>
          </cell>
        </row>
        <row r="652">
          <cell r="G652">
            <v>15000</v>
          </cell>
        </row>
        <row r="653">
          <cell r="G653">
            <v>130674.27</v>
          </cell>
        </row>
        <row r="654">
          <cell r="G654">
            <v>37216.770000000004</v>
          </cell>
        </row>
        <row r="655">
          <cell r="G655">
            <v>10177.040000000001</v>
          </cell>
        </row>
        <row r="656">
          <cell r="G656">
            <v>519.33000000000004</v>
          </cell>
        </row>
        <row r="657">
          <cell r="G657">
            <v>460358.94</v>
          </cell>
        </row>
        <row r="658">
          <cell r="G658">
            <v>34922.57</v>
          </cell>
        </row>
        <row r="659">
          <cell r="G659">
            <v>24045.21</v>
          </cell>
        </row>
        <row r="660">
          <cell r="G660">
            <v>20193.760000000002</v>
          </cell>
        </row>
        <row r="661">
          <cell r="G661">
            <v>5540</v>
          </cell>
        </row>
        <row r="662">
          <cell r="G662">
            <v>1815</v>
          </cell>
        </row>
        <row r="663">
          <cell r="G663">
            <v>100</v>
          </cell>
        </row>
        <row r="664">
          <cell r="G664">
            <v>174534.78</v>
          </cell>
        </row>
        <row r="665">
          <cell r="G665">
            <v>100775.75</v>
          </cell>
        </row>
        <row r="666">
          <cell r="G666">
            <v>49279.56</v>
          </cell>
        </row>
        <row r="667">
          <cell r="G667">
            <v>390700.98</v>
          </cell>
        </row>
        <row r="668">
          <cell r="G668">
            <v>346913.41000000003</v>
          </cell>
        </row>
        <row r="669">
          <cell r="G669">
            <v>54685.200000000004</v>
          </cell>
        </row>
        <row r="670">
          <cell r="G670">
            <v>59035.17</v>
          </cell>
        </row>
        <row r="671">
          <cell r="G671">
            <v>148831.89000000001</v>
          </cell>
        </row>
        <row r="672">
          <cell r="G672">
            <v>102790.33</v>
          </cell>
        </row>
        <row r="673">
          <cell r="G673">
            <v>14485.35</v>
          </cell>
        </row>
        <row r="674">
          <cell r="G674">
            <v>4000</v>
          </cell>
        </row>
        <row r="675">
          <cell r="G675">
            <v>19575.79</v>
          </cell>
        </row>
        <row r="676">
          <cell r="G676">
            <v>419.85</v>
          </cell>
        </row>
        <row r="677">
          <cell r="G677">
            <v>153090.43</v>
          </cell>
        </row>
        <row r="678">
          <cell r="G678">
            <v>196433.05000000002</v>
          </cell>
        </row>
        <row r="679">
          <cell r="G679">
            <v>51575.1</v>
          </cell>
        </row>
        <row r="680">
          <cell r="G680">
            <v>50512.700000000004</v>
          </cell>
        </row>
        <row r="681">
          <cell r="G681">
            <v>113004.8</v>
          </cell>
        </row>
        <row r="682">
          <cell r="G682">
            <v>1161.6500000000001</v>
          </cell>
        </row>
        <row r="683">
          <cell r="G683">
            <v>154936.93</v>
          </cell>
        </row>
        <row r="684">
          <cell r="G684">
            <v>129132.1</v>
          </cell>
        </row>
        <row r="685">
          <cell r="G685">
            <v>84348.81</v>
          </cell>
        </row>
        <row r="686">
          <cell r="G686">
            <v>39178.35</v>
          </cell>
        </row>
        <row r="687">
          <cell r="G687">
            <v>7500</v>
          </cell>
        </row>
        <row r="688">
          <cell r="G688">
            <v>72000</v>
          </cell>
        </row>
        <row r="689">
          <cell r="G689">
            <v>12175.03</v>
          </cell>
        </row>
        <row r="690">
          <cell r="G690">
            <v>12800</v>
          </cell>
        </row>
        <row r="691">
          <cell r="G691">
            <v>1233.98</v>
          </cell>
        </row>
        <row r="692">
          <cell r="G692">
            <v>4331.3</v>
          </cell>
        </row>
        <row r="693">
          <cell r="G693">
            <v>119500.44</v>
          </cell>
        </row>
        <row r="694">
          <cell r="G694">
            <v>159770.29</v>
          </cell>
        </row>
        <row r="695">
          <cell r="G695">
            <v>256576.85</v>
          </cell>
        </row>
        <row r="696">
          <cell r="G696">
            <v>41265.629999999997</v>
          </cell>
        </row>
        <row r="697">
          <cell r="G697">
            <v>10000</v>
          </cell>
        </row>
        <row r="698">
          <cell r="G698">
            <v>1050</v>
          </cell>
        </row>
        <row r="699">
          <cell r="G699">
            <v>151401.60000000001</v>
          </cell>
        </row>
        <row r="700">
          <cell r="G700">
            <v>363000</v>
          </cell>
        </row>
        <row r="701">
          <cell r="G701">
            <v>110918.69</v>
          </cell>
        </row>
        <row r="702">
          <cell r="G702">
            <v>16.080000000000002</v>
          </cell>
        </row>
        <row r="703">
          <cell r="G703">
            <v>3695</v>
          </cell>
        </row>
        <row r="704">
          <cell r="G704">
            <v>203195.78</v>
          </cell>
        </row>
        <row r="705">
          <cell r="G705">
            <v>110284.19</v>
          </cell>
        </row>
        <row r="706">
          <cell r="G706">
            <v>45029.728000000003</v>
          </cell>
        </row>
        <row r="707">
          <cell r="G707">
            <v>50000</v>
          </cell>
        </row>
        <row r="708">
          <cell r="G708">
            <v>8000</v>
          </cell>
        </row>
        <row r="709">
          <cell r="G709">
            <v>10000</v>
          </cell>
        </row>
        <row r="710">
          <cell r="G710">
            <v>3900</v>
          </cell>
        </row>
        <row r="711">
          <cell r="G711">
            <v>120003.754</v>
          </cell>
        </row>
        <row r="712">
          <cell r="G712">
            <v>18000</v>
          </cell>
        </row>
        <row r="713">
          <cell r="G713">
            <v>6453.6</v>
          </cell>
        </row>
        <row r="714">
          <cell r="G714">
            <v>6163.6900000000005</v>
          </cell>
        </row>
        <row r="715">
          <cell r="G715">
            <v>1458.55</v>
          </cell>
        </row>
        <row r="716">
          <cell r="G716">
            <v>467872.89</v>
          </cell>
        </row>
        <row r="717">
          <cell r="G717">
            <v>508123.49</v>
          </cell>
        </row>
        <row r="718">
          <cell r="G718">
            <v>164244.09</v>
          </cell>
        </row>
        <row r="719">
          <cell r="G719">
            <v>1116</v>
          </cell>
        </row>
        <row r="720">
          <cell r="G720">
            <v>490254.58</v>
          </cell>
        </row>
        <row r="721">
          <cell r="G721">
            <v>580.12</v>
          </cell>
        </row>
        <row r="722">
          <cell r="G722">
            <v>10004.460000000001</v>
          </cell>
        </row>
        <row r="723">
          <cell r="G723">
            <v>136655.15</v>
          </cell>
        </row>
        <row r="724">
          <cell r="G724">
            <v>0.93900000000000006</v>
          </cell>
        </row>
        <row r="725">
          <cell r="G725">
            <v>15000</v>
          </cell>
        </row>
        <row r="726">
          <cell r="G726">
            <v>116.08</v>
          </cell>
        </row>
        <row r="727">
          <cell r="G727">
            <v>117890.74</v>
          </cell>
        </row>
        <row r="728">
          <cell r="G728">
            <v>5436.77</v>
          </cell>
        </row>
        <row r="729">
          <cell r="G729">
            <v>136181.42000000001</v>
          </cell>
        </row>
        <row r="730">
          <cell r="G730">
            <v>6096.3</v>
          </cell>
        </row>
        <row r="731">
          <cell r="G731">
            <v>600</v>
          </cell>
        </row>
        <row r="732">
          <cell r="G732">
            <v>770</v>
          </cell>
        </row>
        <row r="733">
          <cell r="G733">
            <v>229803</v>
          </cell>
        </row>
        <row r="734">
          <cell r="G734">
            <v>114989</v>
          </cell>
        </row>
        <row r="735">
          <cell r="G735">
            <v>10315.460000000001</v>
          </cell>
        </row>
        <row r="736">
          <cell r="G736">
            <v>1002.2900000000001</v>
          </cell>
        </row>
        <row r="737">
          <cell r="G737">
            <v>500.95400000000001</v>
          </cell>
        </row>
        <row r="738">
          <cell r="G738">
            <v>49328.73</v>
          </cell>
        </row>
        <row r="739">
          <cell r="G739">
            <v>80072.47</v>
          </cell>
        </row>
        <row r="740">
          <cell r="G740">
            <v>8999</v>
          </cell>
        </row>
        <row r="741">
          <cell r="G741">
            <v>474</v>
          </cell>
        </row>
        <row r="742">
          <cell r="G742">
            <v>6487.2300000000005</v>
          </cell>
        </row>
        <row r="743">
          <cell r="G743">
            <v>23543.06</v>
          </cell>
        </row>
        <row r="744">
          <cell r="G744">
            <v>17739.850000000002</v>
          </cell>
        </row>
        <row r="745">
          <cell r="G745">
            <v>5461.0950000000003</v>
          </cell>
        </row>
        <row r="746">
          <cell r="G746">
            <v>1000</v>
          </cell>
        </row>
        <row r="747">
          <cell r="G747">
            <v>189887.9</v>
          </cell>
        </row>
        <row r="748">
          <cell r="G748">
            <v>26803.62</v>
          </cell>
        </row>
        <row r="749">
          <cell r="G749">
            <v>663.89</v>
          </cell>
        </row>
        <row r="750">
          <cell r="G750">
            <v>154871.65</v>
          </cell>
        </row>
        <row r="751">
          <cell r="G751">
            <v>202500</v>
          </cell>
        </row>
        <row r="752">
          <cell r="G752">
            <v>64063.35</v>
          </cell>
        </row>
        <row r="753">
          <cell r="G753">
            <v>168.93</v>
          </cell>
        </row>
        <row r="754">
          <cell r="G754">
            <v>91623.32</v>
          </cell>
        </row>
        <row r="755">
          <cell r="G755">
            <v>125000</v>
          </cell>
        </row>
        <row r="756">
          <cell r="G756">
            <v>36001.910000000003</v>
          </cell>
        </row>
        <row r="757">
          <cell r="G757">
            <v>13208.77</v>
          </cell>
        </row>
        <row r="758">
          <cell r="G758">
            <v>6441.93</v>
          </cell>
        </row>
        <row r="759">
          <cell r="G759">
            <v>1793.1000000000001</v>
          </cell>
        </row>
        <row r="760">
          <cell r="G760">
            <v>109846.17</v>
          </cell>
        </row>
        <row r="761">
          <cell r="G761">
            <v>80289.180000000008</v>
          </cell>
        </row>
        <row r="762">
          <cell r="G762">
            <v>290584.38</v>
          </cell>
        </row>
        <row r="763">
          <cell r="G763">
            <v>62981.48</v>
          </cell>
        </row>
        <row r="764">
          <cell r="G764">
            <v>127091.32</v>
          </cell>
        </row>
        <row r="765">
          <cell r="G765">
            <v>106514.96</v>
          </cell>
        </row>
        <row r="766">
          <cell r="G766">
            <v>320140.40000000002</v>
          </cell>
        </row>
        <row r="767">
          <cell r="G767">
            <v>20031.52</v>
          </cell>
        </row>
        <row r="768">
          <cell r="G768">
            <v>12003.7</v>
          </cell>
        </row>
        <row r="769">
          <cell r="G769">
            <v>27387.84</v>
          </cell>
        </row>
        <row r="770">
          <cell r="G770">
            <v>75849</v>
          </cell>
        </row>
        <row r="771">
          <cell r="G771">
            <v>302.06</v>
          </cell>
        </row>
        <row r="772">
          <cell r="G772">
            <v>500</v>
          </cell>
        </row>
        <row r="773">
          <cell r="G773">
            <v>3408.46</v>
          </cell>
        </row>
        <row r="774">
          <cell r="G774">
            <v>90000</v>
          </cell>
        </row>
        <row r="775">
          <cell r="G775">
            <v>46907.21</v>
          </cell>
        </row>
        <row r="776">
          <cell r="G776">
            <v>0.14000000000000001</v>
          </cell>
        </row>
        <row r="777">
          <cell r="G777">
            <v>110.04400000000001</v>
          </cell>
        </row>
        <row r="778">
          <cell r="G778">
            <v>2494.21</v>
          </cell>
        </row>
        <row r="779">
          <cell r="G779">
            <v>5300</v>
          </cell>
        </row>
        <row r="780">
          <cell r="G780">
            <v>8112.4800000000005</v>
          </cell>
        </row>
        <row r="781">
          <cell r="G781">
            <v>141813.6</v>
          </cell>
        </row>
        <row r="782">
          <cell r="G782">
            <v>32930.83</v>
          </cell>
        </row>
        <row r="783">
          <cell r="G783">
            <v>37137.080999999998</v>
          </cell>
        </row>
        <row r="784">
          <cell r="G784">
            <v>8909.3000000000011</v>
          </cell>
        </row>
        <row r="785">
          <cell r="G785">
            <v>10440.99</v>
          </cell>
        </row>
        <row r="786">
          <cell r="G786">
            <v>2800</v>
          </cell>
        </row>
        <row r="787">
          <cell r="G787">
            <v>4250</v>
          </cell>
        </row>
        <row r="788">
          <cell r="G788">
            <v>8815</v>
          </cell>
        </row>
        <row r="789">
          <cell r="G789">
            <v>1014.6</v>
          </cell>
        </row>
        <row r="790">
          <cell r="G790">
            <v>3361.88</v>
          </cell>
        </row>
        <row r="791">
          <cell r="G791">
            <v>976.24</v>
          </cell>
        </row>
        <row r="792">
          <cell r="G792">
            <v>38982.6</v>
          </cell>
        </row>
        <row r="793">
          <cell r="G793">
            <v>10191.950000000001</v>
          </cell>
        </row>
        <row r="794">
          <cell r="G794">
            <v>130857</v>
          </cell>
        </row>
        <row r="795">
          <cell r="G795">
            <v>5673.2</v>
          </cell>
        </row>
        <row r="796">
          <cell r="G796">
            <v>60694.33</v>
          </cell>
        </row>
        <row r="797">
          <cell r="G797">
            <v>1720.3420000000001</v>
          </cell>
        </row>
        <row r="798">
          <cell r="G798">
            <v>3500</v>
          </cell>
        </row>
        <row r="799">
          <cell r="G799">
            <v>56000</v>
          </cell>
        </row>
        <row r="800">
          <cell r="G800">
            <v>570.29</v>
          </cell>
        </row>
        <row r="801">
          <cell r="G801">
            <v>500</v>
          </cell>
        </row>
        <row r="802">
          <cell r="G802">
            <v>1331.88</v>
          </cell>
        </row>
        <row r="803">
          <cell r="G803">
            <v>58544.37</v>
          </cell>
        </row>
        <row r="804">
          <cell r="G804">
            <v>500</v>
          </cell>
        </row>
        <row r="805">
          <cell r="G805">
            <v>9905.630000000001</v>
          </cell>
        </row>
        <row r="806">
          <cell r="G806">
            <v>1664.05</v>
          </cell>
        </row>
        <row r="807">
          <cell r="G807">
            <v>500</v>
          </cell>
        </row>
        <row r="808">
          <cell r="G808">
            <v>21952</v>
          </cell>
        </row>
        <row r="809">
          <cell r="G809">
            <v>2159.4499999999998</v>
          </cell>
        </row>
        <row r="810">
          <cell r="G810">
            <v>2974.8</v>
          </cell>
        </row>
        <row r="811">
          <cell r="G811">
            <v>7398.29</v>
          </cell>
        </row>
        <row r="812">
          <cell r="G812">
            <v>485578.79000000004</v>
          </cell>
        </row>
        <row r="813">
          <cell r="G813">
            <v>51943.840000000004</v>
          </cell>
        </row>
        <row r="814">
          <cell r="G814">
            <v>61510.559999999998</v>
          </cell>
        </row>
        <row r="815">
          <cell r="G815">
            <v>3376.35</v>
          </cell>
        </row>
        <row r="816">
          <cell r="G816">
            <v>2002.72</v>
          </cell>
        </row>
        <row r="817">
          <cell r="G817">
            <v>3504.78</v>
          </cell>
        </row>
        <row r="818">
          <cell r="G818">
            <v>33.450000000000003</v>
          </cell>
        </row>
        <row r="819">
          <cell r="G819">
            <v>104997.3</v>
          </cell>
        </row>
        <row r="820">
          <cell r="G820">
            <v>22116</v>
          </cell>
        </row>
        <row r="821">
          <cell r="G821">
            <v>36795.980000000003</v>
          </cell>
        </row>
        <row r="822">
          <cell r="G822">
            <v>2300</v>
          </cell>
        </row>
        <row r="823">
          <cell r="G823">
            <v>44034.97</v>
          </cell>
        </row>
        <row r="824">
          <cell r="G824">
            <v>85.49</v>
          </cell>
        </row>
        <row r="825">
          <cell r="G825">
            <v>157196.26999999999</v>
          </cell>
        </row>
        <row r="826">
          <cell r="G826">
            <v>829.06000000000006</v>
          </cell>
        </row>
        <row r="827">
          <cell r="G827">
            <v>5000</v>
          </cell>
        </row>
        <row r="828">
          <cell r="G828">
            <v>1901.04</v>
          </cell>
        </row>
        <row r="829">
          <cell r="G829">
            <v>74746.070000000007</v>
          </cell>
        </row>
        <row r="830">
          <cell r="G830">
            <v>3793.7200000000003</v>
          </cell>
        </row>
        <row r="831">
          <cell r="G831">
            <v>12840.68</v>
          </cell>
        </row>
        <row r="832">
          <cell r="G832">
            <v>3492.9900000000002</v>
          </cell>
        </row>
        <row r="833">
          <cell r="G833">
            <v>715356.94000000006</v>
          </cell>
        </row>
        <row r="834">
          <cell r="G834">
            <v>616810.06000000006</v>
          </cell>
        </row>
        <row r="835">
          <cell r="G835">
            <v>896754.93</v>
          </cell>
        </row>
        <row r="836">
          <cell r="G836">
            <v>4886.34</v>
          </cell>
        </row>
        <row r="837">
          <cell r="G837">
            <v>8493.5</v>
          </cell>
        </row>
        <row r="838">
          <cell r="G838">
            <v>8541.23</v>
          </cell>
        </row>
        <row r="839">
          <cell r="G839">
            <v>279933.25</v>
          </cell>
        </row>
        <row r="840">
          <cell r="G840">
            <v>2876.37</v>
          </cell>
        </row>
        <row r="841">
          <cell r="G841">
            <v>950971.20000000007</v>
          </cell>
        </row>
        <row r="842">
          <cell r="G842">
            <v>9278.92</v>
          </cell>
        </row>
        <row r="843">
          <cell r="G843">
            <v>5134.1329999999998</v>
          </cell>
        </row>
        <row r="844">
          <cell r="G844">
            <v>37990.480000000003</v>
          </cell>
        </row>
        <row r="845">
          <cell r="G845">
            <v>70902.02</v>
          </cell>
        </row>
        <row r="846">
          <cell r="G846">
            <v>12848.07</v>
          </cell>
        </row>
        <row r="847">
          <cell r="G847">
            <v>76531.180000000008</v>
          </cell>
        </row>
        <row r="848">
          <cell r="G848">
            <v>620</v>
          </cell>
        </row>
        <row r="849">
          <cell r="G849">
            <v>300000</v>
          </cell>
        </row>
        <row r="850">
          <cell r="G850">
            <v>202500</v>
          </cell>
        </row>
        <row r="851">
          <cell r="G851">
            <v>6171.01</v>
          </cell>
        </row>
        <row r="852">
          <cell r="G852">
            <v>14503.83</v>
          </cell>
        </row>
        <row r="853">
          <cell r="G853">
            <v>3842.4810000000002</v>
          </cell>
        </row>
        <row r="854">
          <cell r="G854">
            <v>203429.51</v>
          </cell>
        </row>
        <row r="855">
          <cell r="G855">
            <v>474836.71</v>
          </cell>
        </row>
        <row r="856">
          <cell r="G856">
            <v>20000</v>
          </cell>
        </row>
        <row r="857">
          <cell r="G857">
            <v>1088127.74</v>
          </cell>
        </row>
        <row r="858">
          <cell r="G858">
            <v>1877.96</v>
          </cell>
        </row>
        <row r="859">
          <cell r="G859">
            <v>21159.81</v>
          </cell>
        </row>
        <row r="860">
          <cell r="G860">
            <v>2500</v>
          </cell>
        </row>
        <row r="861">
          <cell r="G861">
            <v>572.70000000000005</v>
          </cell>
        </row>
        <row r="862">
          <cell r="G862">
            <v>25000</v>
          </cell>
        </row>
        <row r="863">
          <cell r="G863">
            <v>80030.14</v>
          </cell>
        </row>
        <row r="864">
          <cell r="G864">
            <v>28625</v>
          </cell>
        </row>
        <row r="865">
          <cell r="G865">
            <v>10500</v>
          </cell>
        </row>
        <row r="866">
          <cell r="G866">
            <v>316742.51</v>
          </cell>
        </row>
        <row r="867">
          <cell r="G867">
            <v>64783.23</v>
          </cell>
        </row>
        <row r="868">
          <cell r="G868">
            <v>58805.525000000001</v>
          </cell>
        </row>
        <row r="869">
          <cell r="G869">
            <v>24866.100000000002</v>
          </cell>
        </row>
        <row r="870">
          <cell r="G870">
            <v>3353</v>
          </cell>
        </row>
        <row r="871">
          <cell r="G871">
            <v>354590.26</v>
          </cell>
        </row>
        <row r="872">
          <cell r="G872">
            <v>603265.78</v>
          </cell>
        </row>
        <row r="873">
          <cell r="G873">
            <v>12584.77</v>
          </cell>
        </row>
        <row r="874">
          <cell r="G874">
            <v>4006.96</v>
          </cell>
        </row>
        <row r="875">
          <cell r="G875">
            <v>9011.2100000000009</v>
          </cell>
        </row>
        <row r="876">
          <cell r="G876">
            <v>800000</v>
          </cell>
        </row>
        <row r="877">
          <cell r="G877">
            <v>110483.54000000001</v>
          </cell>
        </row>
        <row r="878">
          <cell r="G878">
            <v>63444.99</v>
          </cell>
        </row>
        <row r="879">
          <cell r="G879">
            <v>372303.9</v>
          </cell>
        </row>
        <row r="880">
          <cell r="G880">
            <v>544875.23</v>
          </cell>
        </row>
        <row r="881">
          <cell r="G881">
            <v>138455.19</v>
          </cell>
        </row>
        <row r="882">
          <cell r="G882">
            <v>16505.900000000001</v>
          </cell>
        </row>
        <row r="883">
          <cell r="G883">
            <v>953.09</v>
          </cell>
        </row>
        <row r="884">
          <cell r="G884">
            <v>138566.54999999999</v>
          </cell>
        </row>
        <row r="885">
          <cell r="G885">
            <v>55459.5</v>
          </cell>
        </row>
        <row r="886">
          <cell r="G886">
            <v>64312.444000000003</v>
          </cell>
        </row>
        <row r="887">
          <cell r="G887">
            <v>4869.6000000000004</v>
          </cell>
        </row>
        <row r="888">
          <cell r="G888">
            <v>2257.8200000000002</v>
          </cell>
        </row>
        <row r="889">
          <cell r="G889">
            <v>100000</v>
          </cell>
        </row>
        <row r="890">
          <cell r="G890">
            <v>1490.42</v>
          </cell>
        </row>
        <row r="891">
          <cell r="G891">
            <v>63682.83</v>
          </cell>
        </row>
        <row r="892">
          <cell r="G892">
            <v>31601.62</v>
          </cell>
        </row>
        <row r="893">
          <cell r="G893">
            <v>2241.335</v>
          </cell>
        </row>
        <row r="894">
          <cell r="G894">
            <v>11298.29</v>
          </cell>
        </row>
        <row r="895">
          <cell r="G895">
            <v>15000</v>
          </cell>
        </row>
        <row r="896">
          <cell r="G896">
            <v>1000</v>
          </cell>
        </row>
        <row r="897">
          <cell r="G897">
            <v>206716.71</v>
          </cell>
        </row>
        <row r="898">
          <cell r="G898">
            <v>59479.91</v>
          </cell>
        </row>
        <row r="899">
          <cell r="G899">
            <v>56584.42</v>
          </cell>
        </row>
        <row r="900">
          <cell r="G900">
            <v>181438.17</v>
          </cell>
        </row>
        <row r="901">
          <cell r="G901">
            <v>230686.14</v>
          </cell>
        </row>
        <row r="902">
          <cell r="G902">
            <v>106.96000000000001</v>
          </cell>
        </row>
        <row r="903">
          <cell r="G903">
            <v>8121.09</v>
          </cell>
        </row>
        <row r="904">
          <cell r="G904">
            <v>37232.870000000003</v>
          </cell>
        </row>
        <row r="905">
          <cell r="G905">
            <v>592.31700000000001</v>
          </cell>
        </row>
        <row r="906">
          <cell r="G906">
            <v>10670</v>
          </cell>
        </row>
        <row r="907">
          <cell r="G907">
            <v>4541.37</v>
          </cell>
        </row>
        <row r="908">
          <cell r="G908">
            <v>1906.8600000000001</v>
          </cell>
        </row>
        <row r="909">
          <cell r="G909">
            <v>109169.13</v>
          </cell>
        </row>
        <row r="910">
          <cell r="G910">
            <v>100251.74</v>
          </cell>
        </row>
        <row r="911">
          <cell r="G911">
            <v>120292.13099999999</v>
          </cell>
        </row>
        <row r="912">
          <cell r="G912">
            <v>13043.06</v>
          </cell>
        </row>
        <row r="913">
          <cell r="G913">
            <v>4491.6400000000003</v>
          </cell>
        </row>
        <row r="914">
          <cell r="G914">
            <v>476901.52</v>
          </cell>
        </row>
        <row r="915">
          <cell r="G915">
            <v>195610.21</v>
          </cell>
        </row>
        <row r="916">
          <cell r="G916">
            <v>433808.21</v>
          </cell>
        </row>
        <row r="917">
          <cell r="G917">
            <v>7891.1100000000006</v>
          </cell>
        </row>
        <row r="918">
          <cell r="G918">
            <v>9012.58</v>
          </cell>
        </row>
        <row r="919">
          <cell r="G919">
            <v>12000</v>
          </cell>
        </row>
        <row r="920">
          <cell r="G920">
            <v>59053.599999999999</v>
          </cell>
        </row>
        <row r="921">
          <cell r="G921">
            <v>8111.58</v>
          </cell>
        </row>
        <row r="922">
          <cell r="G922">
            <v>1554838.8900000001</v>
          </cell>
        </row>
        <row r="923">
          <cell r="G923">
            <v>95832.31</v>
          </cell>
        </row>
        <row r="924">
          <cell r="G924">
            <v>60854.417000000001</v>
          </cell>
        </row>
        <row r="925">
          <cell r="G925">
            <v>144133.99</v>
          </cell>
        </row>
        <row r="926">
          <cell r="G926">
            <v>2000</v>
          </cell>
        </row>
        <row r="927">
          <cell r="G927">
            <v>169500</v>
          </cell>
        </row>
        <row r="928">
          <cell r="G928">
            <v>5178.5659999999998</v>
          </cell>
        </row>
        <row r="929">
          <cell r="G929">
            <v>790.23</v>
          </cell>
        </row>
        <row r="930">
          <cell r="G930">
            <v>88206.69</v>
          </cell>
        </row>
        <row r="931">
          <cell r="G931">
            <v>75428.53</v>
          </cell>
        </row>
        <row r="932">
          <cell r="G932">
            <v>53493.61</v>
          </cell>
        </row>
        <row r="933">
          <cell r="G933">
            <v>31000</v>
          </cell>
        </row>
        <row r="934">
          <cell r="G934">
            <v>64704.91</v>
          </cell>
        </row>
        <row r="935">
          <cell r="G935">
            <v>8397.19</v>
          </cell>
        </row>
        <row r="936">
          <cell r="G936">
            <v>4998.87</v>
          </cell>
        </row>
        <row r="937">
          <cell r="G937">
            <v>24574.5</v>
          </cell>
        </row>
        <row r="938">
          <cell r="G938">
            <v>5541.78</v>
          </cell>
        </row>
        <row r="939">
          <cell r="G939">
            <v>6813.02</v>
          </cell>
        </row>
        <row r="940">
          <cell r="G940">
            <v>11880.550000000001</v>
          </cell>
        </row>
        <row r="941">
          <cell r="G941">
            <v>335873.71</v>
          </cell>
        </row>
        <row r="942">
          <cell r="G942">
            <v>45674.07</v>
          </cell>
        </row>
        <row r="943">
          <cell r="G943">
            <v>437777.87</v>
          </cell>
        </row>
        <row r="944">
          <cell r="G944">
            <v>5000</v>
          </cell>
        </row>
        <row r="945">
          <cell r="G945">
            <v>663066.62</v>
          </cell>
        </row>
        <row r="946">
          <cell r="G946">
            <v>100</v>
          </cell>
        </row>
        <row r="947">
          <cell r="G947">
            <v>185889.99</v>
          </cell>
        </row>
        <row r="948">
          <cell r="G948">
            <v>947.6</v>
          </cell>
        </row>
        <row r="949">
          <cell r="G949">
            <v>31051.53</v>
          </cell>
        </row>
        <row r="950">
          <cell r="G950">
            <v>855.68000000000006</v>
          </cell>
        </row>
        <row r="951">
          <cell r="G951">
            <v>848495.23</v>
          </cell>
        </row>
        <row r="952">
          <cell r="G952">
            <v>51045.51</v>
          </cell>
        </row>
        <row r="953">
          <cell r="G953">
            <v>16044.831</v>
          </cell>
        </row>
        <row r="954">
          <cell r="G954">
            <v>1714.92</v>
          </cell>
        </row>
        <row r="955">
          <cell r="G955">
            <v>800</v>
          </cell>
        </row>
        <row r="956">
          <cell r="G956">
            <v>4971.17</v>
          </cell>
        </row>
        <row r="957">
          <cell r="G957">
            <v>509833.95</v>
          </cell>
        </row>
        <row r="958">
          <cell r="G958">
            <v>26510.25</v>
          </cell>
        </row>
        <row r="959">
          <cell r="G959">
            <v>50227.54</v>
          </cell>
        </row>
        <row r="960">
          <cell r="G960">
            <v>47099.14</v>
          </cell>
        </row>
        <row r="961">
          <cell r="G961">
            <v>1587244.1</v>
          </cell>
        </row>
        <row r="962">
          <cell r="G962">
            <v>53516.76</v>
          </cell>
        </row>
        <row r="963">
          <cell r="G963">
            <v>7946.21</v>
          </cell>
        </row>
        <row r="964">
          <cell r="G964">
            <v>156145.28</v>
          </cell>
        </row>
        <row r="965">
          <cell r="G965">
            <v>1509909.34</v>
          </cell>
        </row>
        <row r="966">
          <cell r="G966">
            <v>96683.78</v>
          </cell>
        </row>
        <row r="967">
          <cell r="G967">
            <v>77244.56</v>
          </cell>
        </row>
        <row r="968">
          <cell r="G968">
            <v>15547.23</v>
          </cell>
        </row>
        <row r="969">
          <cell r="G969">
            <v>10734.58</v>
          </cell>
        </row>
        <row r="970">
          <cell r="G970">
            <v>3000</v>
          </cell>
        </row>
        <row r="971">
          <cell r="G971">
            <v>1337.58</v>
          </cell>
        </row>
        <row r="972">
          <cell r="G972">
            <v>126.63000000000001</v>
          </cell>
        </row>
        <row r="973">
          <cell r="G973">
            <v>17376.41</v>
          </cell>
        </row>
        <row r="974">
          <cell r="G974">
            <v>20545.170000000002</v>
          </cell>
        </row>
        <row r="975">
          <cell r="G975">
            <v>9500</v>
          </cell>
        </row>
        <row r="976">
          <cell r="G976">
            <v>5565.86</v>
          </cell>
        </row>
        <row r="977">
          <cell r="G977">
            <v>21476.260000000002</v>
          </cell>
        </row>
        <row r="978">
          <cell r="G978">
            <v>30938.31</v>
          </cell>
        </row>
        <row r="979">
          <cell r="G979">
            <v>131.89000000000001</v>
          </cell>
        </row>
        <row r="980">
          <cell r="G980">
            <v>108541.79000000001</v>
          </cell>
        </row>
        <row r="981">
          <cell r="G981">
            <v>8420.36</v>
          </cell>
        </row>
        <row r="982">
          <cell r="G982">
            <v>168516</v>
          </cell>
        </row>
        <row r="983">
          <cell r="G983">
            <v>131079.82</v>
          </cell>
        </row>
        <row r="984">
          <cell r="G984">
            <v>6003.36</v>
          </cell>
        </row>
        <row r="985">
          <cell r="G985">
            <v>180366.12</v>
          </cell>
        </row>
        <row r="986">
          <cell r="G986">
            <v>20000</v>
          </cell>
        </row>
        <row r="987">
          <cell r="G987">
            <v>5933.99</v>
          </cell>
        </row>
        <row r="988">
          <cell r="G988">
            <v>82479.86</v>
          </cell>
        </row>
        <row r="989">
          <cell r="G989">
            <v>94555.38</v>
          </cell>
        </row>
        <row r="990">
          <cell r="G990">
            <v>62106.54</v>
          </cell>
        </row>
        <row r="991">
          <cell r="G991">
            <v>2015.42</v>
          </cell>
        </row>
        <row r="992">
          <cell r="G992">
            <v>19947.32</v>
          </cell>
        </row>
        <row r="993">
          <cell r="G993">
            <v>114059.11</v>
          </cell>
        </row>
        <row r="994">
          <cell r="G994">
            <v>99389.38</v>
          </cell>
        </row>
        <row r="995">
          <cell r="G995">
            <v>42546.44</v>
          </cell>
        </row>
        <row r="996">
          <cell r="G996">
            <v>5000</v>
          </cell>
        </row>
        <row r="997">
          <cell r="G997">
            <v>625673.57999999996</v>
          </cell>
        </row>
        <row r="998">
          <cell r="G998">
            <v>237955.80000000002</v>
          </cell>
        </row>
        <row r="999">
          <cell r="G999">
            <v>60747.650999999998</v>
          </cell>
        </row>
        <row r="1000">
          <cell r="G1000">
            <v>2579.65</v>
          </cell>
        </row>
        <row r="1001">
          <cell r="G1001">
            <v>15656.68</v>
          </cell>
        </row>
        <row r="1002">
          <cell r="G1002">
            <v>85000</v>
          </cell>
        </row>
        <row r="1003">
          <cell r="G1003">
            <v>18309.59</v>
          </cell>
        </row>
        <row r="1004">
          <cell r="G1004">
            <v>1447.3500000000001</v>
          </cell>
        </row>
        <row r="1005">
          <cell r="G1005">
            <v>38907.97</v>
          </cell>
        </row>
        <row r="1006">
          <cell r="G1006">
            <v>1100</v>
          </cell>
        </row>
        <row r="1007">
          <cell r="G1007">
            <v>4100</v>
          </cell>
        </row>
        <row r="1008">
          <cell r="G1008">
            <v>9477.09</v>
          </cell>
        </row>
        <row r="1009">
          <cell r="G1009">
            <v>331759.35000000003</v>
          </cell>
        </row>
        <row r="1010">
          <cell r="G1010">
            <v>74033.34</v>
          </cell>
        </row>
        <row r="1011">
          <cell r="G1011">
            <v>15236.02</v>
          </cell>
        </row>
        <row r="1012">
          <cell r="G1012">
            <v>5422.17</v>
          </cell>
        </row>
        <row r="1013">
          <cell r="G1013">
            <v>191363.53</v>
          </cell>
        </row>
        <row r="1014">
          <cell r="G1014">
            <v>18916.07</v>
          </cell>
        </row>
        <row r="1015">
          <cell r="G1015">
            <v>213941.88</v>
          </cell>
        </row>
        <row r="1016">
          <cell r="G1016">
            <v>100019.85</v>
          </cell>
        </row>
        <row r="1017">
          <cell r="G1017">
            <v>2003.05</v>
          </cell>
        </row>
        <row r="1018">
          <cell r="G1018">
            <v>3300.2200000000003</v>
          </cell>
        </row>
        <row r="1019">
          <cell r="G1019">
            <v>1545.43</v>
          </cell>
        </row>
        <row r="1020">
          <cell r="G1020">
            <v>98975.2</v>
          </cell>
        </row>
        <row r="1021">
          <cell r="G1021">
            <v>0.26</v>
          </cell>
        </row>
        <row r="1022">
          <cell r="G1022">
            <v>43001.81</v>
          </cell>
        </row>
        <row r="1023">
          <cell r="G1023">
            <v>21779.66</v>
          </cell>
        </row>
        <row r="1024">
          <cell r="G1024">
            <v>18466.830000000002</v>
          </cell>
        </row>
        <row r="1025">
          <cell r="G1025">
            <v>52499.01</v>
          </cell>
        </row>
        <row r="1026">
          <cell r="G1026">
            <v>479.77</v>
          </cell>
        </row>
        <row r="1027">
          <cell r="G1027">
            <v>171450.52</v>
          </cell>
        </row>
        <row r="1028">
          <cell r="G1028">
            <v>8011.4000000000005</v>
          </cell>
        </row>
        <row r="1029">
          <cell r="G1029">
            <v>504.03000000000003</v>
          </cell>
        </row>
        <row r="1030">
          <cell r="G1030">
            <v>7322.2</v>
          </cell>
        </row>
        <row r="1031">
          <cell r="G1031">
            <v>600</v>
          </cell>
        </row>
        <row r="1032">
          <cell r="G1032">
            <v>37867</v>
          </cell>
        </row>
        <row r="1033">
          <cell r="G1033">
            <v>2000</v>
          </cell>
        </row>
        <row r="1034">
          <cell r="G1034">
            <v>33033.5</v>
          </cell>
        </row>
        <row r="1035">
          <cell r="G1035">
            <v>172.13</v>
          </cell>
        </row>
        <row r="1036">
          <cell r="G1036">
            <v>508</v>
          </cell>
        </row>
        <row r="1037">
          <cell r="G1037">
            <v>7850.75</v>
          </cell>
        </row>
        <row r="1038">
          <cell r="G1038">
            <v>701.54</v>
          </cell>
        </row>
        <row r="1039">
          <cell r="G1039">
            <v>98505.290000000008</v>
          </cell>
        </row>
        <row r="1040">
          <cell r="G1040">
            <v>395687.45</v>
          </cell>
        </row>
        <row r="1041">
          <cell r="G1041">
            <v>59061.53</v>
          </cell>
        </row>
        <row r="1042">
          <cell r="G1042">
            <v>12931.2</v>
          </cell>
        </row>
        <row r="1043">
          <cell r="G1043">
            <v>1961.2</v>
          </cell>
        </row>
        <row r="1044">
          <cell r="G1044">
            <v>150713.01999999999</v>
          </cell>
        </row>
        <row r="1045">
          <cell r="G1045">
            <v>11097.87</v>
          </cell>
        </row>
        <row r="1046">
          <cell r="G1046">
            <v>1550899.47</v>
          </cell>
        </row>
        <row r="1047">
          <cell r="G1047">
            <v>1430537.87</v>
          </cell>
        </row>
        <row r="1048">
          <cell r="G1048">
            <v>498388.08</v>
          </cell>
        </row>
        <row r="1049">
          <cell r="G1049">
            <v>88272.7</v>
          </cell>
        </row>
        <row r="1050">
          <cell r="G1050">
            <v>232688.19</v>
          </cell>
        </row>
        <row r="1051">
          <cell r="G1051">
            <v>20000</v>
          </cell>
        </row>
        <row r="1052">
          <cell r="G1052">
            <v>95000</v>
          </cell>
        </row>
        <row r="1053">
          <cell r="G1053">
            <v>265581.5</v>
          </cell>
        </row>
        <row r="1054">
          <cell r="G1054">
            <v>150000</v>
          </cell>
        </row>
        <row r="1055">
          <cell r="G1055">
            <v>123000</v>
          </cell>
        </row>
        <row r="1056">
          <cell r="G1056">
            <v>28200</v>
          </cell>
        </row>
        <row r="1057">
          <cell r="G1057">
            <v>8500.11</v>
          </cell>
        </row>
        <row r="1058">
          <cell r="G1058">
            <v>18174.89</v>
          </cell>
        </row>
        <row r="1059">
          <cell r="G1059">
            <v>224947.15</v>
          </cell>
        </row>
        <row r="1060">
          <cell r="G1060">
            <v>33568.379999999997</v>
          </cell>
        </row>
        <row r="1061">
          <cell r="G1061">
            <v>103900</v>
          </cell>
        </row>
        <row r="1062">
          <cell r="G1062">
            <v>90000</v>
          </cell>
        </row>
        <row r="1063">
          <cell r="G1063">
            <v>23500</v>
          </cell>
        </row>
        <row r="1064">
          <cell r="G1064">
            <v>69422.64</v>
          </cell>
        </row>
        <row r="1065">
          <cell r="G1065">
            <v>17781.310000000001</v>
          </cell>
        </row>
        <row r="1066">
          <cell r="G1066">
            <v>17501.170000000002</v>
          </cell>
        </row>
        <row r="1067">
          <cell r="G1067">
            <v>57000</v>
          </cell>
        </row>
        <row r="1068">
          <cell r="G1068">
            <v>38238.770000000004</v>
          </cell>
        </row>
        <row r="1069">
          <cell r="G1069">
            <v>27425.84</v>
          </cell>
        </row>
        <row r="1070">
          <cell r="G1070">
            <v>1620809.35</v>
          </cell>
        </row>
        <row r="1071">
          <cell r="G1071">
            <v>361151.79</v>
          </cell>
        </row>
        <row r="1072">
          <cell r="G1072">
            <v>2280629.6519999998</v>
          </cell>
        </row>
        <row r="1073">
          <cell r="G1073">
            <v>111932.36</v>
          </cell>
        </row>
        <row r="1074">
          <cell r="G1074">
            <v>52632.11</v>
          </cell>
        </row>
        <row r="1075">
          <cell r="G1075">
            <v>13000</v>
          </cell>
        </row>
        <row r="1076">
          <cell r="G1076">
            <v>32279.06</v>
          </cell>
        </row>
        <row r="1077">
          <cell r="G1077">
            <v>233726.29</v>
          </cell>
        </row>
        <row r="1078">
          <cell r="G1078">
            <v>151235.32</v>
          </cell>
        </row>
        <row r="1079">
          <cell r="G1079">
            <v>746254.19099999999</v>
          </cell>
        </row>
        <row r="1080">
          <cell r="G1080">
            <v>55155.200000000004</v>
          </cell>
        </row>
        <row r="1081">
          <cell r="G1081">
            <v>85500.74</v>
          </cell>
        </row>
        <row r="1082">
          <cell r="G1082">
            <v>588.4</v>
          </cell>
        </row>
        <row r="1083">
          <cell r="G1083">
            <v>32522.100000000002</v>
          </cell>
        </row>
        <row r="1084">
          <cell r="G1084">
            <v>70855.16</v>
          </cell>
        </row>
        <row r="1085">
          <cell r="G1085">
            <v>3983.61</v>
          </cell>
        </row>
        <row r="1086">
          <cell r="G1086">
            <v>11041.32</v>
          </cell>
        </row>
        <row r="1087">
          <cell r="G1087">
            <v>45709.78</v>
          </cell>
        </row>
        <row r="1088">
          <cell r="G1088">
            <v>28422.22</v>
          </cell>
        </row>
        <row r="1089">
          <cell r="G1089">
            <v>10024.719999999999</v>
          </cell>
        </row>
        <row r="1090">
          <cell r="G1090">
            <v>18503</v>
          </cell>
        </row>
        <row r="1091">
          <cell r="G1091">
            <v>78.31</v>
          </cell>
        </row>
        <row r="1092">
          <cell r="G1092">
            <v>219743.76</v>
          </cell>
        </row>
        <row r="1093">
          <cell r="G1093">
            <v>91523.81</v>
          </cell>
        </row>
        <row r="1094">
          <cell r="G1094">
            <v>262498.37</v>
          </cell>
        </row>
        <row r="1095">
          <cell r="G1095">
            <v>29021.79</v>
          </cell>
        </row>
        <row r="1096">
          <cell r="G1096">
            <v>1606.221</v>
          </cell>
        </row>
        <row r="1097">
          <cell r="G1097">
            <v>62945.54</v>
          </cell>
        </row>
        <row r="1098">
          <cell r="G1098">
            <v>19408.13</v>
          </cell>
        </row>
        <row r="1099">
          <cell r="G1099">
            <v>59814.37</v>
          </cell>
        </row>
        <row r="1100">
          <cell r="G1100">
            <v>55742.19</v>
          </cell>
        </row>
        <row r="1101">
          <cell r="G1101">
            <v>4500.93</v>
          </cell>
        </row>
        <row r="1102">
          <cell r="G1102">
            <v>294945.65000000002</v>
          </cell>
        </row>
        <row r="1103">
          <cell r="G1103">
            <v>2854.16</v>
          </cell>
        </row>
        <row r="1104">
          <cell r="G1104">
            <v>145</v>
          </cell>
        </row>
        <row r="1105">
          <cell r="G1105">
            <v>162621.57</v>
          </cell>
        </row>
        <row r="1106">
          <cell r="G1106">
            <v>18876.560000000001</v>
          </cell>
        </row>
        <row r="1107">
          <cell r="G1107">
            <v>4127.53</v>
          </cell>
        </row>
        <row r="1108">
          <cell r="G1108">
            <v>15557.61</v>
          </cell>
        </row>
        <row r="1109">
          <cell r="G1109">
            <v>10813.11</v>
          </cell>
        </row>
        <row r="1110">
          <cell r="G1110">
            <v>807.62</v>
          </cell>
        </row>
        <row r="1111">
          <cell r="G1111">
            <v>2305988.58</v>
          </cell>
        </row>
        <row r="1112">
          <cell r="G1112">
            <v>301919.97000000003</v>
          </cell>
        </row>
        <row r="1113">
          <cell r="G1113">
            <v>414747.87</v>
          </cell>
        </row>
        <row r="1114">
          <cell r="G1114">
            <v>121261.58</v>
          </cell>
        </row>
        <row r="1115">
          <cell r="G1115">
            <v>2994.37</v>
          </cell>
        </row>
        <row r="1116">
          <cell r="G1116">
            <v>161000</v>
          </cell>
        </row>
        <row r="1117">
          <cell r="G1117">
            <v>11000</v>
          </cell>
        </row>
        <row r="1118">
          <cell r="G1118">
            <v>6941.71</v>
          </cell>
        </row>
        <row r="1119">
          <cell r="G1119">
            <v>16180</v>
          </cell>
        </row>
        <row r="1120">
          <cell r="G1120">
            <v>2000.1000000000001</v>
          </cell>
        </row>
        <row r="1121">
          <cell r="G1121">
            <v>19900</v>
          </cell>
        </row>
        <row r="1122">
          <cell r="G1122">
            <v>4782.87</v>
          </cell>
        </row>
        <row r="1123">
          <cell r="G1123">
            <v>499.72</v>
          </cell>
        </row>
        <row r="1124">
          <cell r="G1124">
            <v>369235.09</v>
          </cell>
        </row>
        <row r="1125">
          <cell r="G1125">
            <v>1981355.02</v>
          </cell>
        </row>
        <row r="1126">
          <cell r="G1126">
            <v>84116.42</v>
          </cell>
        </row>
        <row r="1127">
          <cell r="G1127">
            <v>6310.77</v>
          </cell>
        </row>
        <row r="1128">
          <cell r="G1128">
            <v>150053.12</v>
          </cell>
        </row>
        <row r="1129">
          <cell r="G1129">
            <v>85000</v>
          </cell>
        </row>
        <row r="1130">
          <cell r="G1130">
            <v>1000</v>
          </cell>
        </row>
        <row r="1131">
          <cell r="G1131">
            <v>28092.13</v>
          </cell>
        </row>
        <row r="1132">
          <cell r="G1132">
            <v>26865.260000000002</v>
          </cell>
        </row>
        <row r="1133">
          <cell r="G1133">
            <v>2888.93</v>
          </cell>
        </row>
        <row r="1134">
          <cell r="G1134">
            <v>2200</v>
          </cell>
        </row>
        <row r="1135">
          <cell r="G1135">
            <v>11</v>
          </cell>
        </row>
        <row r="1136">
          <cell r="G1136">
            <v>1135.31</v>
          </cell>
        </row>
        <row r="1137">
          <cell r="G1137">
            <v>559094.69000000006</v>
          </cell>
        </row>
        <row r="1138">
          <cell r="G1138">
            <v>17500.41</v>
          </cell>
        </row>
        <row r="1139">
          <cell r="G1139">
            <v>281772.31</v>
          </cell>
        </row>
        <row r="1140">
          <cell r="G1140">
            <v>15655.82</v>
          </cell>
        </row>
        <row r="1141">
          <cell r="G1141">
            <v>24680.240000000002</v>
          </cell>
        </row>
        <row r="1142">
          <cell r="G1142">
            <v>483.25</v>
          </cell>
        </row>
        <row r="1143">
          <cell r="G1143">
            <v>77111.78</v>
          </cell>
        </row>
        <row r="1144">
          <cell r="G1144">
            <v>4985.32</v>
          </cell>
        </row>
        <row r="1145">
          <cell r="G1145">
            <v>49168.56</v>
          </cell>
        </row>
        <row r="1146">
          <cell r="G1146">
            <v>71766.009999999995</v>
          </cell>
        </row>
        <row r="1147">
          <cell r="G1147">
            <v>7702.13</v>
          </cell>
        </row>
        <row r="1148">
          <cell r="G1148">
            <v>6552.6100000000006</v>
          </cell>
        </row>
        <row r="1149">
          <cell r="G1149">
            <v>10440.040000000001</v>
          </cell>
        </row>
        <row r="1150">
          <cell r="G1150">
            <v>52676.81</v>
          </cell>
        </row>
        <row r="1151">
          <cell r="G1151">
            <v>96291.63</v>
          </cell>
        </row>
        <row r="1152">
          <cell r="G1152">
            <v>120045.96</v>
          </cell>
        </row>
        <row r="1153">
          <cell r="G1153">
            <v>20377.46</v>
          </cell>
        </row>
        <row r="1154">
          <cell r="G1154">
            <v>20000</v>
          </cell>
        </row>
        <row r="1155">
          <cell r="G1155">
            <v>76521.84</v>
          </cell>
        </row>
        <row r="1156">
          <cell r="G1156">
            <v>4149.24</v>
          </cell>
        </row>
        <row r="1157">
          <cell r="G1157">
            <v>89879.01</v>
          </cell>
        </row>
        <row r="1158">
          <cell r="G1158">
            <v>8467.3700000000008</v>
          </cell>
        </row>
        <row r="1159">
          <cell r="G1159">
            <v>18932.43</v>
          </cell>
        </row>
        <row r="1160">
          <cell r="G1160">
            <v>71.3</v>
          </cell>
        </row>
        <row r="1161">
          <cell r="G1161">
            <v>11003.050000000001</v>
          </cell>
        </row>
        <row r="1162">
          <cell r="G1162">
            <v>8347.9</v>
          </cell>
        </row>
        <row r="1163">
          <cell r="G1163">
            <v>242501.89</v>
          </cell>
        </row>
        <row r="1164">
          <cell r="G1164">
            <v>7147.2</v>
          </cell>
        </row>
        <row r="1165">
          <cell r="G1165">
            <v>782.03</v>
          </cell>
        </row>
        <row r="1166">
          <cell r="G1166">
            <v>15348.838</v>
          </cell>
        </row>
        <row r="1167">
          <cell r="G1167">
            <v>15867.6</v>
          </cell>
        </row>
        <row r="1168">
          <cell r="G1168">
            <v>4040</v>
          </cell>
        </row>
        <row r="1169">
          <cell r="G1169">
            <v>30000</v>
          </cell>
        </row>
        <row r="1170">
          <cell r="G1170">
            <v>201837.95</v>
          </cell>
        </row>
        <row r="1171">
          <cell r="G1171">
            <v>95442.44</v>
          </cell>
        </row>
        <row r="1172">
          <cell r="G1172">
            <v>32776.699999999997</v>
          </cell>
        </row>
        <row r="1173">
          <cell r="G1173">
            <v>415164.21</v>
          </cell>
        </row>
        <row r="1174">
          <cell r="G1174">
            <v>33985.550000000003</v>
          </cell>
        </row>
        <row r="1175">
          <cell r="G1175">
            <v>16723.472000000002</v>
          </cell>
        </row>
        <row r="1176">
          <cell r="G1176">
            <v>150000</v>
          </cell>
        </row>
        <row r="1177">
          <cell r="G1177">
            <v>2052</v>
          </cell>
        </row>
        <row r="1178">
          <cell r="G1178">
            <v>107057.44</v>
          </cell>
        </row>
        <row r="1179">
          <cell r="G1179">
            <v>702.84</v>
          </cell>
        </row>
        <row r="1180">
          <cell r="G1180">
            <v>1800</v>
          </cell>
        </row>
        <row r="1181">
          <cell r="G1181">
            <v>48553.08</v>
          </cell>
        </row>
        <row r="1182">
          <cell r="G1182">
            <v>585.27</v>
          </cell>
        </row>
        <row r="1183">
          <cell r="G1183">
            <v>2385.4960000000001</v>
          </cell>
        </row>
        <row r="1184">
          <cell r="G1184">
            <v>90289.040000000008</v>
          </cell>
        </row>
        <row r="1185">
          <cell r="G1185">
            <v>12881.710000000001</v>
          </cell>
        </row>
        <row r="1186">
          <cell r="G1186">
            <v>6603.93</v>
          </cell>
        </row>
        <row r="1187">
          <cell r="G1187">
            <v>968111.14</v>
          </cell>
        </row>
        <row r="1188">
          <cell r="G1188">
            <v>199159.80000000002</v>
          </cell>
        </row>
        <row r="1189">
          <cell r="G1189">
            <v>81651.070000000007</v>
          </cell>
        </row>
        <row r="1190">
          <cell r="G1190">
            <v>39062.300000000003</v>
          </cell>
        </row>
        <row r="1191">
          <cell r="G1191">
            <v>40949.040000000001</v>
          </cell>
        </row>
        <row r="1192">
          <cell r="G1192">
            <v>25659.510000000002</v>
          </cell>
        </row>
        <row r="1193">
          <cell r="G1193">
            <v>251206.63</v>
          </cell>
        </row>
        <row r="1194">
          <cell r="G1194">
            <v>1980</v>
          </cell>
        </row>
        <row r="1195">
          <cell r="G1195">
            <v>424095.24</v>
          </cell>
        </row>
        <row r="1196">
          <cell r="G1196">
            <v>110000</v>
          </cell>
        </row>
        <row r="1197">
          <cell r="G1197">
            <v>3785.16</v>
          </cell>
        </row>
        <row r="1198">
          <cell r="G1198">
            <v>291070.64</v>
          </cell>
        </row>
        <row r="1199">
          <cell r="G1199">
            <v>119869.03</v>
          </cell>
        </row>
        <row r="1200">
          <cell r="G1200">
            <v>96764.618000000002</v>
          </cell>
        </row>
        <row r="1201">
          <cell r="G1201">
            <v>125584.14</v>
          </cell>
        </row>
        <row r="1202">
          <cell r="G1202">
            <v>2044.1200000000001</v>
          </cell>
        </row>
        <row r="1203">
          <cell r="G1203">
            <v>66593.509999999995</v>
          </cell>
        </row>
        <row r="1204">
          <cell r="G1204">
            <v>110404.43000000001</v>
          </cell>
        </row>
        <row r="1205">
          <cell r="G1205">
            <v>221251.32</v>
          </cell>
        </row>
        <row r="1206">
          <cell r="G1206">
            <v>4654.6900000000005</v>
          </cell>
        </row>
        <row r="1207">
          <cell r="G1207">
            <v>937.99</v>
          </cell>
        </row>
        <row r="1208">
          <cell r="G1208">
            <v>5630.53</v>
          </cell>
        </row>
        <row r="1209">
          <cell r="G1209">
            <v>2091.39</v>
          </cell>
        </row>
        <row r="1210">
          <cell r="G1210">
            <v>162675.91</v>
          </cell>
        </row>
        <row r="1211">
          <cell r="G1211">
            <v>999.1</v>
          </cell>
        </row>
        <row r="1212">
          <cell r="G1212">
            <v>9311.0400000000009</v>
          </cell>
        </row>
        <row r="1213">
          <cell r="G1213">
            <v>141.92000000000002</v>
          </cell>
        </row>
        <row r="1214">
          <cell r="G1214">
            <v>6502.8</v>
          </cell>
        </row>
        <row r="1215">
          <cell r="G1215">
            <v>1556.2</v>
          </cell>
        </row>
        <row r="1216">
          <cell r="G1216">
            <v>1129124.8400000001</v>
          </cell>
        </row>
        <row r="1217">
          <cell r="G1217">
            <v>151173</v>
          </cell>
        </row>
        <row r="1218">
          <cell r="G1218">
            <v>345383.76</v>
          </cell>
        </row>
        <row r="1219">
          <cell r="G1219">
            <v>15612.1</v>
          </cell>
        </row>
        <row r="1220">
          <cell r="G1220">
            <v>666050.75</v>
          </cell>
        </row>
        <row r="1221">
          <cell r="G1221">
            <v>251260.01</v>
          </cell>
        </row>
        <row r="1222">
          <cell r="G1222">
            <v>8630.7999999999993</v>
          </cell>
        </row>
        <row r="1223">
          <cell r="G1223">
            <v>10910.99</v>
          </cell>
        </row>
        <row r="1224">
          <cell r="G1224">
            <v>437.34000000000003</v>
          </cell>
        </row>
        <row r="1225">
          <cell r="G1225">
            <v>585.43000000000006</v>
          </cell>
        </row>
        <row r="1226">
          <cell r="G1226">
            <v>86666.34</v>
          </cell>
        </row>
        <row r="1227">
          <cell r="G1227">
            <v>28749.98</v>
          </cell>
        </row>
        <row r="1228">
          <cell r="G1228">
            <v>177023.14499999999</v>
          </cell>
        </row>
        <row r="1229">
          <cell r="G1229">
            <v>204755.39</v>
          </cell>
        </row>
        <row r="1230">
          <cell r="G1230">
            <v>12012.53</v>
          </cell>
        </row>
        <row r="1231">
          <cell r="G1231">
            <v>515610.39</v>
          </cell>
        </row>
        <row r="1232">
          <cell r="G1232">
            <v>41.56</v>
          </cell>
        </row>
        <row r="1233">
          <cell r="G1233">
            <v>4571.07</v>
          </cell>
        </row>
        <row r="1234">
          <cell r="G1234">
            <v>12467.58</v>
          </cell>
        </row>
        <row r="1235">
          <cell r="G1235">
            <v>138007.97</v>
          </cell>
        </row>
        <row r="1236">
          <cell r="G1236">
            <v>50155.92</v>
          </cell>
        </row>
        <row r="1237">
          <cell r="G1237">
            <v>2747.19</v>
          </cell>
        </row>
        <row r="1238">
          <cell r="G1238">
            <v>88790.47</v>
          </cell>
        </row>
        <row r="1239">
          <cell r="G1239">
            <v>48115.18</v>
          </cell>
        </row>
        <row r="1240">
          <cell r="G1240">
            <v>8401.98</v>
          </cell>
        </row>
        <row r="1241">
          <cell r="G1241">
            <v>49398.39</v>
          </cell>
        </row>
        <row r="1242">
          <cell r="G1242">
            <v>97530.39</v>
          </cell>
        </row>
        <row r="1243">
          <cell r="G1243">
            <v>67491.100000000006</v>
          </cell>
        </row>
        <row r="1244">
          <cell r="G1244">
            <v>94622.37</v>
          </cell>
        </row>
        <row r="1245">
          <cell r="G1245">
            <v>73247.95</v>
          </cell>
        </row>
        <row r="1246">
          <cell r="G1246">
            <v>42469.56</v>
          </cell>
        </row>
        <row r="1247">
          <cell r="G1247">
            <v>64364.21</v>
          </cell>
        </row>
        <row r="1248">
          <cell r="G1248">
            <v>628614.62</v>
          </cell>
        </row>
        <row r="1249">
          <cell r="G1249">
            <v>19803.8</v>
          </cell>
        </row>
        <row r="1250">
          <cell r="G1250">
            <v>46456.03</v>
          </cell>
        </row>
        <row r="1251">
          <cell r="G1251">
            <v>38502.51</v>
          </cell>
        </row>
        <row r="1252">
          <cell r="G1252">
            <v>64389.19</v>
          </cell>
        </row>
        <row r="1253">
          <cell r="G1253">
            <v>17553.178</v>
          </cell>
        </row>
        <row r="1254">
          <cell r="G1254">
            <v>500</v>
          </cell>
        </row>
        <row r="1255">
          <cell r="G1255">
            <v>81025.5</v>
          </cell>
        </row>
        <row r="1256">
          <cell r="G1256">
            <v>96983.8</v>
          </cell>
        </row>
        <row r="1257">
          <cell r="G1257">
            <v>641.41999999999996</v>
          </cell>
        </row>
        <row r="1258">
          <cell r="G1258">
            <v>13311.1</v>
          </cell>
        </row>
        <row r="1259">
          <cell r="G1259">
            <v>7000</v>
          </cell>
        </row>
        <row r="1260">
          <cell r="G1260">
            <v>100000</v>
          </cell>
        </row>
        <row r="1261">
          <cell r="G1261">
            <v>275.2</v>
          </cell>
        </row>
        <row r="1262">
          <cell r="G1262">
            <v>0.35000000000000003</v>
          </cell>
        </row>
        <row r="1263">
          <cell r="G1263">
            <v>1011.8100000000001</v>
          </cell>
        </row>
        <row r="1264">
          <cell r="G1264">
            <v>13494.2</v>
          </cell>
        </row>
        <row r="1265">
          <cell r="G1265">
            <v>27442.880000000001</v>
          </cell>
        </row>
        <row r="1266">
          <cell r="G1266">
            <v>30724.11</v>
          </cell>
        </row>
        <row r="1267">
          <cell r="G1267">
            <v>34162.78</v>
          </cell>
        </row>
        <row r="1268">
          <cell r="G1268">
            <v>34716.01</v>
          </cell>
        </row>
        <row r="1269">
          <cell r="G1269">
            <v>9480</v>
          </cell>
        </row>
        <row r="1270">
          <cell r="G1270">
            <v>6570.24</v>
          </cell>
        </row>
        <row r="1271">
          <cell r="G1271">
            <v>2000.27</v>
          </cell>
        </row>
        <row r="1272">
          <cell r="G1272">
            <v>94325</v>
          </cell>
        </row>
        <row r="1273">
          <cell r="G1273">
            <v>10500</v>
          </cell>
        </row>
        <row r="1274">
          <cell r="G1274">
            <v>25000</v>
          </cell>
        </row>
        <row r="1275">
          <cell r="G1275">
            <v>330552.12</v>
          </cell>
        </row>
        <row r="1276">
          <cell r="G1276">
            <v>2603.87</v>
          </cell>
        </row>
        <row r="1277">
          <cell r="G1277">
            <v>45253.440000000002</v>
          </cell>
        </row>
        <row r="1278">
          <cell r="G1278">
            <v>83882.930000000008</v>
          </cell>
        </row>
        <row r="1279">
          <cell r="G1279">
            <v>5304</v>
          </cell>
        </row>
        <row r="1280">
          <cell r="G1280">
            <v>2400</v>
          </cell>
        </row>
        <row r="1281">
          <cell r="G1281">
            <v>31988.7</v>
          </cell>
        </row>
        <row r="1282">
          <cell r="G1282">
            <v>43327.35</v>
          </cell>
        </row>
        <row r="1283">
          <cell r="G1283">
            <v>14508.78</v>
          </cell>
        </row>
        <row r="1284">
          <cell r="G1284">
            <v>309145.01</v>
          </cell>
        </row>
        <row r="1285">
          <cell r="G1285">
            <v>220500.95</v>
          </cell>
        </row>
        <row r="1286">
          <cell r="G1286">
            <v>647042.15</v>
          </cell>
        </row>
        <row r="1287">
          <cell r="G1287">
            <v>219646.15</v>
          </cell>
        </row>
        <row r="1288">
          <cell r="G1288">
            <v>167946.86000000002</v>
          </cell>
        </row>
        <row r="1289">
          <cell r="G1289">
            <v>15188.74</v>
          </cell>
        </row>
        <row r="1290">
          <cell r="G1290">
            <v>480.12</v>
          </cell>
        </row>
        <row r="1291">
          <cell r="G1291">
            <v>12150.18</v>
          </cell>
        </row>
        <row r="1292">
          <cell r="G1292">
            <v>11276.800000000001</v>
          </cell>
        </row>
        <row r="1293">
          <cell r="G1293">
            <v>26062.25</v>
          </cell>
        </row>
        <row r="1294">
          <cell r="G1294">
            <v>8542.66</v>
          </cell>
        </row>
        <row r="1295">
          <cell r="G1295">
            <v>3231.7400000000002</v>
          </cell>
        </row>
        <row r="1296">
          <cell r="G1296">
            <v>1700</v>
          </cell>
        </row>
        <row r="1297">
          <cell r="G1297">
            <v>10258.39</v>
          </cell>
        </row>
        <row r="1298">
          <cell r="G1298">
            <v>2245</v>
          </cell>
        </row>
        <row r="1299">
          <cell r="G1299">
            <v>2510</v>
          </cell>
        </row>
        <row r="1300">
          <cell r="G1300">
            <v>998.49</v>
          </cell>
        </row>
        <row r="1301">
          <cell r="G1301">
            <v>11538.16</v>
          </cell>
        </row>
        <row r="1302">
          <cell r="G1302">
            <v>53255.17</v>
          </cell>
        </row>
        <row r="1303">
          <cell r="G1303">
            <v>2310</v>
          </cell>
        </row>
        <row r="1304">
          <cell r="G1304">
            <v>25785.49</v>
          </cell>
        </row>
        <row r="1305">
          <cell r="G1305">
            <v>13416.07</v>
          </cell>
        </row>
        <row r="1306">
          <cell r="G1306">
            <v>2238.5700000000002</v>
          </cell>
        </row>
        <row r="1307">
          <cell r="G1307">
            <v>393576.25</v>
          </cell>
        </row>
        <row r="1308">
          <cell r="G1308">
            <v>71582.94</v>
          </cell>
        </row>
        <row r="1309">
          <cell r="G1309">
            <v>9780.89</v>
          </cell>
        </row>
        <row r="1310">
          <cell r="G1310">
            <v>6993.5</v>
          </cell>
        </row>
        <row r="1311">
          <cell r="G1311">
            <v>151392.09</v>
          </cell>
        </row>
        <row r="1312">
          <cell r="G1312">
            <v>11696.380000000001</v>
          </cell>
        </row>
        <row r="1313">
          <cell r="G1313">
            <v>29891.81</v>
          </cell>
        </row>
        <row r="1314">
          <cell r="G1314">
            <v>33670.69</v>
          </cell>
        </row>
        <row r="1315">
          <cell r="G1315">
            <v>733779.35</v>
          </cell>
        </row>
        <row r="1316">
          <cell r="G1316">
            <v>11985.93</v>
          </cell>
        </row>
        <row r="1317">
          <cell r="G1317">
            <v>10009.280000000001</v>
          </cell>
        </row>
        <row r="1318">
          <cell r="G1318">
            <v>497906.29000000004</v>
          </cell>
        </row>
        <row r="1319">
          <cell r="G1319">
            <v>20100.96</v>
          </cell>
        </row>
        <row r="1320">
          <cell r="G1320">
            <v>134660.75</v>
          </cell>
        </row>
        <row r="1321">
          <cell r="G1321">
            <v>475391.33</v>
          </cell>
        </row>
        <row r="1322">
          <cell r="G1322">
            <v>72919.680000000008</v>
          </cell>
        </row>
        <row r="1323">
          <cell r="G1323">
            <v>5774.85</v>
          </cell>
        </row>
        <row r="1324">
          <cell r="G1324">
            <v>173820</v>
          </cell>
        </row>
        <row r="1325">
          <cell r="G1325">
            <v>425589.74</v>
          </cell>
        </row>
        <row r="1326">
          <cell r="G1326">
            <v>41627.74</v>
          </cell>
        </row>
        <row r="1327">
          <cell r="G1327">
            <v>307786.31</v>
          </cell>
        </row>
        <row r="1328">
          <cell r="G1328">
            <v>20013.600000000002</v>
          </cell>
        </row>
        <row r="1329">
          <cell r="G1329">
            <v>1171.6100000000001</v>
          </cell>
        </row>
        <row r="1330">
          <cell r="G1330">
            <v>158401.62</v>
          </cell>
        </row>
        <row r="1331">
          <cell r="G1331">
            <v>1963.76</v>
          </cell>
        </row>
        <row r="1332">
          <cell r="G1332">
            <v>2049.7200000000003</v>
          </cell>
        </row>
        <row r="1333">
          <cell r="G1333">
            <v>973.91</v>
          </cell>
        </row>
        <row r="1334">
          <cell r="G1334">
            <v>1133115.3799999999</v>
          </cell>
        </row>
        <row r="1335">
          <cell r="G1335">
            <v>139472.13</v>
          </cell>
        </row>
        <row r="1336">
          <cell r="G1336">
            <v>98996.798999999999</v>
          </cell>
        </row>
        <row r="1337">
          <cell r="G1337">
            <v>39758.54</v>
          </cell>
        </row>
        <row r="1338">
          <cell r="G1338">
            <v>101074.84</v>
          </cell>
        </row>
        <row r="1339">
          <cell r="G1339">
            <v>10.450000000000001</v>
          </cell>
        </row>
        <row r="1340">
          <cell r="G1340">
            <v>600000</v>
          </cell>
        </row>
        <row r="1341">
          <cell r="G1341">
            <v>45500</v>
          </cell>
        </row>
        <row r="1342">
          <cell r="G1342">
            <v>90000</v>
          </cell>
        </row>
        <row r="1343">
          <cell r="G1343">
            <v>17000</v>
          </cell>
        </row>
        <row r="1344">
          <cell r="G1344">
            <v>47065.32</v>
          </cell>
        </row>
        <row r="1345">
          <cell r="G1345">
            <v>29701.43</v>
          </cell>
        </row>
        <row r="1346">
          <cell r="G1346">
            <v>26132.04</v>
          </cell>
        </row>
        <row r="1347">
          <cell r="G1347">
            <v>39.480000000000004</v>
          </cell>
        </row>
        <row r="1348">
          <cell r="G1348">
            <v>1369307.85</v>
          </cell>
        </row>
        <row r="1349">
          <cell r="G1349">
            <v>36332.44</v>
          </cell>
        </row>
        <row r="1350">
          <cell r="G1350">
            <v>27481.705000000002</v>
          </cell>
        </row>
        <row r="1351">
          <cell r="G1351">
            <v>683.55000000000007</v>
          </cell>
        </row>
        <row r="1352">
          <cell r="G1352">
            <v>80000</v>
          </cell>
        </row>
        <row r="1353">
          <cell r="G1353">
            <v>12000</v>
          </cell>
        </row>
        <row r="1354">
          <cell r="G1354">
            <v>1182.45</v>
          </cell>
        </row>
        <row r="1355">
          <cell r="G1355">
            <v>139528.51</v>
          </cell>
        </row>
        <row r="1356">
          <cell r="G1356">
            <v>3023.59</v>
          </cell>
        </row>
        <row r="1357">
          <cell r="G1357">
            <v>15757.817999999999</v>
          </cell>
        </row>
        <row r="1358">
          <cell r="G1358">
            <v>246298.19</v>
          </cell>
        </row>
        <row r="1359">
          <cell r="G1359">
            <v>15274.49</v>
          </cell>
        </row>
        <row r="1360">
          <cell r="G1360">
            <v>86123.94</v>
          </cell>
        </row>
        <row r="1361">
          <cell r="G1361">
            <v>6034</v>
          </cell>
        </row>
        <row r="1362">
          <cell r="G1362">
            <v>36375</v>
          </cell>
        </row>
        <row r="1363">
          <cell r="G1363">
            <v>47000</v>
          </cell>
        </row>
        <row r="1364">
          <cell r="G1364">
            <v>3200</v>
          </cell>
        </row>
        <row r="1365">
          <cell r="G1365">
            <v>16.52</v>
          </cell>
        </row>
        <row r="1366">
          <cell r="G1366">
            <v>32015.170000000002</v>
          </cell>
        </row>
        <row r="1367">
          <cell r="G1367">
            <v>1000.13</v>
          </cell>
        </row>
        <row r="1368">
          <cell r="G1368">
            <v>20907.86</v>
          </cell>
        </row>
        <row r="1369">
          <cell r="G1369">
            <v>2400.58</v>
          </cell>
        </row>
        <row r="1370">
          <cell r="G1370">
            <v>1234085.45</v>
          </cell>
        </row>
        <row r="1371">
          <cell r="G1371">
            <v>15420.380000000001</v>
          </cell>
        </row>
        <row r="1372">
          <cell r="G1372">
            <v>12516.23</v>
          </cell>
        </row>
        <row r="1373">
          <cell r="G1373">
            <v>26217.86</v>
          </cell>
        </row>
        <row r="1374">
          <cell r="G1374">
            <v>393199.02</v>
          </cell>
        </row>
        <row r="1375">
          <cell r="G1375">
            <v>50000</v>
          </cell>
        </row>
        <row r="1376">
          <cell r="G1376">
            <v>200000</v>
          </cell>
        </row>
        <row r="1377">
          <cell r="G1377">
            <v>3000</v>
          </cell>
        </row>
        <row r="1378">
          <cell r="G1378">
            <v>2628</v>
          </cell>
        </row>
        <row r="1379">
          <cell r="G1379">
            <v>72814.13</v>
          </cell>
        </row>
        <row r="1380">
          <cell r="G1380">
            <v>7220</v>
          </cell>
        </row>
        <row r="1381">
          <cell r="G1381">
            <v>950</v>
          </cell>
        </row>
        <row r="1382">
          <cell r="G1382">
            <v>28000</v>
          </cell>
        </row>
        <row r="1383">
          <cell r="G1383">
            <v>46526.520000000004</v>
          </cell>
        </row>
        <row r="1384">
          <cell r="G1384">
            <v>1636.19</v>
          </cell>
        </row>
        <row r="1385">
          <cell r="G1385">
            <v>20012.5</v>
          </cell>
        </row>
        <row r="1386">
          <cell r="G1386">
            <v>20000</v>
          </cell>
        </row>
        <row r="1387">
          <cell r="G1387">
            <v>1000</v>
          </cell>
        </row>
        <row r="1388">
          <cell r="G1388">
            <v>3336.19</v>
          </cell>
        </row>
        <row r="1389">
          <cell r="G1389">
            <v>546217.17000000004</v>
          </cell>
        </row>
        <row r="1390">
          <cell r="G1390">
            <v>29756.89</v>
          </cell>
        </row>
        <row r="1391">
          <cell r="G1391">
            <v>333853.32900000003</v>
          </cell>
        </row>
        <row r="1392">
          <cell r="G1392">
            <v>109306.32</v>
          </cell>
        </row>
        <row r="1393">
          <cell r="G1393">
            <v>37007.01</v>
          </cell>
        </row>
        <row r="1394">
          <cell r="G1394">
            <v>30130.87</v>
          </cell>
        </row>
        <row r="1395">
          <cell r="G1395">
            <v>91142.89</v>
          </cell>
        </row>
        <row r="1396">
          <cell r="G1396">
            <v>25215.25</v>
          </cell>
        </row>
        <row r="1397">
          <cell r="G1397">
            <v>16439.39</v>
          </cell>
        </row>
        <row r="1398">
          <cell r="G1398">
            <v>46195.05</v>
          </cell>
        </row>
        <row r="1399">
          <cell r="G1399">
            <v>481084.69</v>
          </cell>
        </row>
        <row r="1400">
          <cell r="G1400">
            <v>26588.720000000001</v>
          </cell>
        </row>
        <row r="1401">
          <cell r="G1401">
            <v>33562.92</v>
          </cell>
        </row>
        <row r="1402">
          <cell r="G1402">
            <v>27625.24</v>
          </cell>
        </row>
        <row r="1403">
          <cell r="G1403">
            <v>2500</v>
          </cell>
        </row>
        <row r="1404">
          <cell r="G1404">
            <v>73365.070000000007</v>
          </cell>
        </row>
        <row r="1405">
          <cell r="G1405">
            <v>846.45</v>
          </cell>
        </row>
        <row r="1406">
          <cell r="G1406">
            <v>8903.33</v>
          </cell>
        </row>
        <row r="1407">
          <cell r="G1407">
            <v>12511.41</v>
          </cell>
        </row>
        <row r="1408">
          <cell r="G1408">
            <v>810.54</v>
          </cell>
        </row>
        <row r="1409">
          <cell r="G1409">
            <v>40942.33</v>
          </cell>
        </row>
        <row r="1410">
          <cell r="G1410">
            <v>2577.29</v>
          </cell>
        </row>
        <row r="1411">
          <cell r="G1411">
            <v>277375.34999999998</v>
          </cell>
        </row>
        <row r="1412">
          <cell r="G1412">
            <v>1000</v>
          </cell>
        </row>
        <row r="1413">
          <cell r="G1413">
            <v>70546.44</v>
          </cell>
        </row>
        <row r="1414">
          <cell r="G1414">
            <v>6601.39</v>
          </cell>
        </row>
        <row r="1415">
          <cell r="G1415">
            <v>301916.95</v>
          </cell>
        </row>
        <row r="1416">
          <cell r="G1416">
            <v>8027.04</v>
          </cell>
        </row>
        <row r="1417">
          <cell r="G1417">
            <v>576280.19000000006</v>
          </cell>
        </row>
        <row r="1418">
          <cell r="G1418">
            <v>20430.670000000002</v>
          </cell>
        </row>
        <row r="1419">
          <cell r="G1419">
            <v>96774.720000000001</v>
          </cell>
        </row>
        <row r="1420">
          <cell r="G1420">
            <v>170335.98</v>
          </cell>
        </row>
        <row r="1421">
          <cell r="G1421">
            <v>4115.6499999999996</v>
          </cell>
        </row>
        <row r="1422">
          <cell r="G1422">
            <v>1522627.08</v>
          </cell>
        </row>
        <row r="1423">
          <cell r="G1423">
            <v>273835.47000000003</v>
          </cell>
        </row>
        <row r="1424">
          <cell r="G1424">
            <v>29068.97</v>
          </cell>
        </row>
        <row r="1425">
          <cell r="G1425">
            <v>164574.13</v>
          </cell>
        </row>
        <row r="1426">
          <cell r="G1426">
            <v>800974.81</v>
          </cell>
        </row>
        <row r="1427">
          <cell r="G1427">
            <v>6673490</v>
          </cell>
        </row>
        <row r="1428">
          <cell r="G1428">
            <v>35882.6</v>
          </cell>
        </row>
        <row r="1429">
          <cell r="G1429">
            <v>1057.05</v>
          </cell>
        </row>
        <row r="1430">
          <cell r="G1430">
            <v>9778</v>
          </cell>
        </row>
        <row r="1431">
          <cell r="G1431">
            <v>8590</v>
          </cell>
        </row>
        <row r="1432">
          <cell r="G1432">
            <v>490</v>
          </cell>
        </row>
        <row r="1433">
          <cell r="G1433">
            <v>514.02</v>
          </cell>
        </row>
        <row r="1434">
          <cell r="G1434">
            <v>300.2</v>
          </cell>
        </row>
        <row r="1435">
          <cell r="G1435">
            <v>525</v>
          </cell>
        </row>
        <row r="1436">
          <cell r="G1436">
            <v>55192.81</v>
          </cell>
        </row>
        <row r="1437">
          <cell r="G1437">
            <v>22376.21</v>
          </cell>
        </row>
        <row r="1438">
          <cell r="G1438">
            <v>79847.240000000005</v>
          </cell>
        </row>
        <row r="1439">
          <cell r="G1439">
            <v>2000</v>
          </cell>
        </row>
        <row r="1440">
          <cell r="G1440">
            <v>2000</v>
          </cell>
        </row>
        <row r="1441">
          <cell r="G1441">
            <v>1957.65</v>
          </cell>
        </row>
        <row r="1442">
          <cell r="G1442">
            <v>45609.03</v>
          </cell>
        </row>
        <row r="1443">
          <cell r="G1443">
            <v>2667.01</v>
          </cell>
        </row>
        <row r="1444">
          <cell r="G1444">
            <v>11466.6</v>
          </cell>
        </row>
        <row r="1445">
          <cell r="G1445">
            <v>1050</v>
          </cell>
        </row>
        <row r="1446">
          <cell r="G1446">
            <v>16261.78</v>
          </cell>
        </row>
        <row r="1447">
          <cell r="G1447">
            <v>22890.93</v>
          </cell>
        </row>
        <row r="1448">
          <cell r="G1448">
            <v>39617.120000000003</v>
          </cell>
        </row>
        <row r="1449">
          <cell r="G1449">
            <v>842.33</v>
          </cell>
        </row>
        <row r="1450">
          <cell r="G1450">
            <v>5377</v>
          </cell>
        </row>
        <row r="1451">
          <cell r="G1451">
            <v>67355.259999999995</v>
          </cell>
        </row>
        <row r="1452">
          <cell r="G1452">
            <v>720.1</v>
          </cell>
        </row>
        <row r="1453">
          <cell r="G1453">
            <v>7000</v>
          </cell>
        </row>
        <row r="1454">
          <cell r="G1454">
            <v>19414.43</v>
          </cell>
        </row>
        <row r="1455">
          <cell r="G1455">
            <v>20000</v>
          </cell>
        </row>
        <row r="1456">
          <cell r="G1456">
            <v>1255.1000000000001</v>
          </cell>
        </row>
        <row r="1457">
          <cell r="G1457">
            <v>286426.90000000002</v>
          </cell>
        </row>
        <row r="1458">
          <cell r="G1458">
            <v>207037.9</v>
          </cell>
        </row>
        <row r="1459">
          <cell r="G1459">
            <v>9947.02</v>
          </cell>
        </row>
        <row r="1460">
          <cell r="G1460">
            <v>1830</v>
          </cell>
        </row>
        <row r="1461">
          <cell r="G1461">
            <v>50000</v>
          </cell>
        </row>
        <row r="1462">
          <cell r="G1462">
            <v>615885.32000000007</v>
          </cell>
        </row>
        <row r="1463">
          <cell r="G1463">
            <v>187466.91</v>
          </cell>
        </row>
        <row r="1464">
          <cell r="G1464">
            <v>8023.71</v>
          </cell>
        </row>
        <row r="1465">
          <cell r="G1465">
            <v>13943.9</v>
          </cell>
        </row>
        <row r="1466">
          <cell r="G1466">
            <v>220134.49</v>
          </cell>
        </row>
        <row r="1467">
          <cell r="G1467">
            <v>71012.430000000008</v>
          </cell>
        </row>
        <row r="1468">
          <cell r="G1468">
            <v>7.7</v>
          </cell>
        </row>
        <row r="1469">
          <cell r="G1469">
            <v>4037.46</v>
          </cell>
        </row>
        <row r="1470">
          <cell r="G1470">
            <v>35624.58</v>
          </cell>
        </row>
        <row r="1471">
          <cell r="G1471">
            <v>25675.59</v>
          </cell>
        </row>
        <row r="1472">
          <cell r="G1472">
            <v>9262.5</v>
          </cell>
        </row>
        <row r="1473">
          <cell r="G1473">
            <v>332574.76</v>
          </cell>
        </row>
        <row r="1474">
          <cell r="G1474">
            <v>13785</v>
          </cell>
        </row>
        <row r="1475">
          <cell r="G1475">
            <v>500</v>
          </cell>
        </row>
        <row r="1476">
          <cell r="G1476">
            <v>350</v>
          </cell>
        </row>
        <row r="1477">
          <cell r="G1477">
            <v>509081.57</v>
          </cell>
        </row>
        <row r="1478">
          <cell r="G1478">
            <v>124266.14</v>
          </cell>
        </row>
        <row r="1479">
          <cell r="G1479">
            <v>50823.587</v>
          </cell>
        </row>
        <row r="1480">
          <cell r="G1480">
            <v>171.79</v>
          </cell>
        </row>
        <row r="1481">
          <cell r="G1481">
            <v>15749.08</v>
          </cell>
        </row>
        <row r="1482">
          <cell r="G1482">
            <v>9259.76</v>
          </cell>
        </row>
        <row r="1483">
          <cell r="G1483">
            <v>8152.09</v>
          </cell>
        </row>
        <row r="1484">
          <cell r="G1484">
            <v>20814.420000000002</v>
          </cell>
        </row>
        <row r="1485">
          <cell r="G1485">
            <v>917253.49</v>
          </cell>
        </row>
        <row r="1486">
          <cell r="G1486">
            <v>11802.710000000001</v>
          </cell>
        </row>
        <row r="1487">
          <cell r="G1487">
            <v>6521.74</v>
          </cell>
        </row>
        <row r="1488">
          <cell r="G1488">
            <v>182358.51</v>
          </cell>
        </row>
        <row r="1489">
          <cell r="G1489">
            <v>163323.82</v>
          </cell>
        </row>
        <row r="1490">
          <cell r="G1490">
            <v>102517.89</v>
          </cell>
        </row>
        <row r="1491">
          <cell r="G1491">
            <v>57105.1</v>
          </cell>
        </row>
        <row r="1492">
          <cell r="G1492">
            <v>12076.49</v>
          </cell>
        </row>
        <row r="1493">
          <cell r="G1493">
            <v>30000</v>
          </cell>
        </row>
        <row r="1494">
          <cell r="G1494">
            <v>4500.4800000000005</v>
          </cell>
        </row>
        <row r="1495">
          <cell r="G1495">
            <v>18772.93</v>
          </cell>
        </row>
        <row r="1496">
          <cell r="G1496">
            <v>74093.119999999995</v>
          </cell>
        </row>
        <row r="1497">
          <cell r="G1497">
            <v>15522.58</v>
          </cell>
        </row>
        <row r="1498">
          <cell r="G1498">
            <v>57253.03</v>
          </cell>
        </row>
        <row r="1499">
          <cell r="G1499">
            <v>73771.56</v>
          </cell>
        </row>
        <row r="1500">
          <cell r="G1500">
            <v>1117.05</v>
          </cell>
        </row>
        <row r="1501">
          <cell r="G1501">
            <v>89526.3</v>
          </cell>
        </row>
        <row r="1502">
          <cell r="G1502">
            <v>1298.42</v>
          </cell>
        </row>
        <row r="1503">
          <cell r="G1503">
            <v>27744.83</v>
          </cell>
        </row>
        <row r="1504">
          <cell r="G1504">
            <v>500</v>
          </cell>
        </row>
        <row r="1505">
          <cell r="G1505">
            <v>20006.43</v>
          </cell>
        </row>
        <row r="1506">
          <cell r="G1506">
            <v>77454.02</v>
          </cell>
        </row>
        <row r="1507">
          <cell r="G1507">
            <v>240350.12</v>
          </cell>
        </row>
        <row r="1508">
          <cell r="G1508">
            <v>69314.81</v>
          </cell>
        </row>
        <row r="1509">
          <cell r="G1509">
            <v>5536.02</v>
          </cell>
        </row>
        <row r="1510">
          <cell r="G1510">
            <v>7593.24</v>
          </cell>
        </row>
        <row r="1511">
          <cell r="G1511">
            <v>885000</v>
          </cell>
        </row>
        <row r="1512">
          <cell r="G1512">
            <v>1661.45</v>
          </cell>
        </row>
        <row r="1513">
          <cell r="G1513">
            <v>7120.82</v>
          </cell>
        </row>
        <row r="1514">
          <cell r="G1514">
            <v>37642.200000000004</v>
          </cell>
        </row>
        <row r="1515">
          <cell r="G1515">
            <v>269.83</v>
          </cell>
        </row>
        <row r="1516">
          <cell r="G1516">
            <v>116500.34</v>
          </cell>
        </row>
        <row r="1517">
          <cell r="G1517">
            <v>51078.42</v>
          </cell>
        </row>
        <row r="1518">
          <cell r="G1518">
            <v>24422.79</v>
          </cell>
        </row>
        <row r="1519">
          <cell r="G1519">
            <v>3060</v>
          </cell>
        </row>
        <row r="1520">
          <cell r="G1520">
            <v>993509.44000000006</v>
          </cell>
        </row>
        <row r="1521">
          <cell r="G1521">
            <v>43800.83</v>
          </cell>
        </row>
        <row r="1522">
          <cell r="G1522">
            <v>22050.55</v>
          </cell>
        </row>
        <row r="1523">
          <cell r="G1523">
            <v>13557000</v>
          </cell>
        </row>
        <row r="1524">
          <cell r="G1524">
            <v>23957.05</v>
          </cell>
        </row>
        <row r="1525">
          <cell r="G1525">
            <v>8839.36</v>
          </cell>
        </row>
        <row r="1526">
          <cell r="G1526">
            <v>5000</v>
          </cell>
        </row>
        <row r="1527">
          <cell r="G1527">
            <v>276.07</v>
          </cell>
        </row>
        <row r="1528">
          <cell r="G1528">
            <v>1793.97</v>
          </cell>
        </row>
        <row r="1529">
          <cell r="G1529">
            <v>2900.2200000000003</v>
          </cell>
        </row>
        <row r="1530">
          <cell r="G1530">
            <v>1460.8600000000001</v>
          </cell>
        </row>
        <row r="1531">
          <cell r="G1531">
            <v>20832.98</v>
          </cell>
        </row>
        <row r="1532">
          <cell r="G1532">
            <v>34504.14</v>
          </cell>
        </row>
        <row r="1533">
          <cell r="G1533">
            <v>83999.430000000008</v>
          </cell>
        </row>
        <row r="1534">
          <cell r="G1534">
            <v>7918.7300000000005</v>
          </cell>
        </row>
        <row r="1535">
          <cell r="G1535">
            <v>50468.5</v>
          </cell>
        </row>
        <row r="1536">
          <cell r="G1536">
            <v>985.65</v>
          </cell>
        </row>
        <row r="1537">
          <cell r="G1537">
            <v>117805.86</v>
          </cell>
        </row>
        <row r="1538">
          <cell r="G1538">
            <v>16978.21</v>
          </cell>
        </row>
        <row r="1539">
          <cell r="G1539">
            <v>48585.62</v>
          </cell>
        </row>
        <row r="1540">
          <cell r="G1540">
            <v>61737.36</v>
          </cell>
        </row>
        <row r="1541">
          <cell r="G1541">
            <v>211598.22</v>
          </cell>
        </row>
        <row r="1542">
          <cell r="G1542">
            <v>116467.79000000001</v>
          </cell>
        </row>
        <row r="1543">
          <cell r="G1543">
            <v>399405.4</v>
          </cell>
        </row>
        <row r="1544">
          <cell r="G1544">
            <v>33802.720000000001</v>
          </cell>
        </row>
        <row r="1545">
          <cell r="G1545">
            <v>465824.38</v>
          </cell>
        </row>
        <row r="1546">
          <cell r="G1546">
            <v>89207.16</v>
          </cell>
        </row>
        <row r="1547">
          <cell r="G1547">
            <v>83505.440000000002</v>
          </cell>
        </row>
        <row r="1548">
          <cell r="G1548">
            <v>316991.12</v>
          </cell>
        </row>
        <row r="1549">
          <cell r="G1549">
            <v>56639.97</v>
          </cell>
        </row>
        <row r="1550">
          <cell r="G1550">
            <v>13181</v>
          </cell>
        </row>
        <row r="1551">
          <cell r="G1551">
            <v>10558.26</v>
          </cell>
        </row>
        <row r="1552">
          <cell r="G1552">
            <v>1507.94</v>
          </cell>
        </row>
        <row r="1553">
          <cell r="G1553">
            <v>176.20000000000002</v>
          </cell>
        </row>
        <row r="1554">
          <cell r="G1554">
            <v>1040</v>
          </cell>
        </row>
        <row r="1555">
          <cell r="G1555">
            <v>31151.96</v>
          </cell>
        </row>
        <row r="1556">
          <cell r="G1556">
            <v>300</v>
          </cell>
        </row>
        <row r="1557">
          <cell r="G1557">
            <v>28198.66</v>
          </cell>
        </row>
        <row r="1558">
          <cell r="G1558">
            <v>6029.55</v>
          </cell>
        </row>
        <row r="1559">
          <cell r="G1559">
            <v>18107.2</v>
          </cell>
        </row>
        <row r="1560">
          <cell r="G1560">
            <v>15700.51</v>
          </cell>
        </row>
        <row r="1561">
          <cell r="G1561">
            <v>1679.085</v>
          </cell>
        </row>
        <row r="1562">
          <cell r="G1562">
            <v>35600.32</v>
          </cell>
        </row>
        <row r="1563">
          <cell r="G1563">
            <v>2961.36</v>
          </cell>
        </row>
        <row r="1564">
          <cell r="G1564">
            <v>141359.48000000001</v>
          </cell>
        </row>
        <row r="1565">
          <cell r="G1565">
            <v>9000</v>
          </cell>
        </row>
        <row r="1566">
          <cell r="G1566">
            <v>46000</v>
          </cell>
        </row>
        <row r="1567">
          <cell r="G1567">
            <v>776.80000000000007</v>
          </cell>
        </row>
        <row r="1568">
          <cell r="G1568">
            <v>2510</v>
          </cell>
        </row>
        <row r="1569">
          <cell r="G1569">
            <v>6500</v>
          </cell>
        </row>
        <row r="1570">
          <cell r="G1570">
            <v>255000</v>
          </cell>
        </row>
        <row r="1571">
          <cell r="G1571">
            <v>306305.47000000003</v>
          </cell>
        </row>
        <row r="1572">
          <cell r="G1572">
            <v>26988.010000000002</v>
          </cell>
        </row>
        <row r="1573">
          <cell r="G1573">
            <v>36328.493000000002</v>
          </cell>
        </row>
        <row r="1574">
          <cell r="G1574">
            <v>33842.660000000003</v>
          </cell>
        </row>
        <row r="1575">
          <cell r="G1575">
            <v>37622.700000000004</v>
          </cell>
        </row>
        <row r="1576">
          <cell r="G1576">
            <v>9896.34</v>
          </cell>
        </row>
        <row r="1577">
          <cell r="G1577">
            <v>4073.17</v>
          </cell>
        </row>
        <row r="1578">
          <cell r="G1578">
            <v>9960.17</v>
          </cell>
        </row>
        <row r="1579">
          <cell r="G1579">
            <v>83614.150000000009</v>
          </cell>
        </row>
        <row r="1580">
          <cell r="G1580">
            <v>8819.9699999999993</v>
          </cell>
        </row>
        <row r="1581">
          <cell r="G1581">
            <v>25180</v>
          </cell>
        </row>
        <row r="1582">
          <cell r="G1582">
            <v>172630</v>
          </cell>
        </row>
        <row r="1583">
          <cell r="G1583">
            <v>5440</v>
          </cell>
        </row>
        <row r="1584">
          <cell r="G1584">
            <v>154490.12</v>
          </cell>
        </row>
        <row r="1585">
          <cell r="G1585">
            <v>51997.42</v>
          </cell>
        </row>
        <row r="1586">
          <cell r="G1586">
            <v>67.97</v>
          </cell>
        </row>
        <row r="1587">
          <cell r="G1587">
            <v>6078.4400000000005</v>
          </cell>
        </row>
        <row r="1588">
          <cell r="G1588">
            <v>47773.88</v>
          </cell>
        </row>
        <row r="1589">
          <cell r="G1589">
            <v>24617.629000000001</v>
          </cell>
        </row>
        <row r="1590">
          <cell r="G1590">
            <v>322614.48</v>
          </cell>
        </row>
        <row r="1591">
          <cell r="G1591">
            <v>30252.07</v>
          </cell>
        </row>
        <row r="1592">
          <cell r="G1592">
            <v>92794.48</v>
          </cell>
        </row>
        <row r="1593">
          <cell r="G1593">
            <v>2019.3300000000002</v>
          </cell>
        </row>
        <row r="1594">
          <cell r="G1594">
            <v>7000</v>
          </cell>
        </row>
        <row r="1595">
          <cell r="G1595">
            <v>52241</v>
          </cell>
        </row>
        <row r="1596">
          <cell r="G1596">
            <v>5000</v>
          </cell>
        </row>
        <row r="1597">
          <cell r="G1597">
            <v>2500.09</v>
          </cell>
        </row>
        <row r="1598">
          <cell r="G1598">
            <v>37480.29</v>
          </cell>
        </row>
        <row r="1599">
          <cell r="G1599">
            <v>43434.71</v>
          </cell>
        </row>
        <row r="1600">
          <cell r="G1600">
            <v>60610.83</v>
          </cell>
        </row>
        <row r="1601">
          <cell r="G1601">
            <v>32400.23</v>
          </cell>
        </row>
        <row r="1602">
          <cell r="G1602">
            <v>9400.2100000000009</v>
          </cell>
        </row>
        <row r="1603">
          <cell r="G1603">
            <v>10786.86</v>
          </cell>
        </row>
        <row r="1604">
          <cell r="G1604">
            <v>539.24</v>
          </cell>
        </row>
        <row r="1605">
          <cell r="G1605">
            <v>53123.37</v>
          </cell>
        </row>
        <row r="1606">
          <cell r="G1606">
            <v>12.65</v>
          </cell>
        </row>
        <row r="1607">
          <cell r="G1607">
            <v>116036.8</v>
          </cell>
        </row>
        <row r="1608">
          <cell r="G1608">
            <v>105000</v>
          </cell>
        </row>
        <row r="1609">
          <cell r="G1609">
            <v>2275.2800000000002</v>
          </cell>
        </row>
        <row r="1610">
          <cell r="G1610">
            <v>163697.43</v>
          </cell>
        </row>
        <row r="1611">
          <cell r="G1611">
            <v>46093.520000000004</v>
          </cell>
        </row>
        <row r="1612">
          <cell r="G1612">
            <v>29774.116000000002</v>
          </cell>
        </row>
        <row r="1613">
          <cell r="G1613">
            <v>391433.66000000003</v>
          </cell>
        </row>
        <row r="1614">
          <cell r="G1614">
            <v>850.7</v>
          </cell>
        </row>
        <row r="1615">
          <cell r="G1615">
            <v>9500</v>
          </cell>
        </row>
        <row r="1616">
          <cell r="G1616">
            <v>9513.107</v>
          </cell>
        </row>
        <row r="1617">
          <cell r="G1617">
            <v>40477.020000000004</v>
          </cell>
        </row>
        <row r="1618">
          <cell r="G1618">
            <v>500</v>
          </cell>
        </row>
        <row r="1619">
          <cell r="G1619">
            <v>475</v>
          </cell>
        </row>
        <row r="1620">
          <cell r="G1620">
            <v>23330</v>
          </cell>
        </row>
        <row r="1621">
          <cell r="G1621">
            <v>9000</v>
          </cell>
        </row>
        <row r="1622">
          <cell r="G1622">
            <v>268693.96000000002</v>
          </cell>
        </row>
        <row r="1623">
          <cell r="G1623">
            <v>396.52</v>
          </cell>
        </row>
        <row r="1624">
          <cell r="G1624">
            <v>400.47300000000001</v>
          </cell>
        </row>
        <row r="1625">
          <cell r="G1625">
            <v>44965.62</v>
          </cell>
        </row>
        <row r="1626">
          <cell r="G1626">
            <v>214785.75</v>
          </cell>
        </row>
        <row r="1627">
          <cell r="G1627">
            <v>151934.48000000001</v>
          </cell>
        </row>
        <row r="1628">
          <cell r="G1628">
            <v>12929.03</v>
          </cell>
        </row>
        <row r="1629">
          <cell r="G1629">
            <v>292438.28000000003</v>
          </cell>
        </row>
        <row r="1630">
          <cell r="G1630">
            <v>97224.19</v>
          </cell>
        </row>
        <row r="1631">
          <cell r="G1631">
            <v>3750</v>
          </cell>
        </row>
        <row r="1632">
          <cell r="G1632">
            <v>700.89</v>
          </cell>
        </row>
        <row r="1633">
          <cell r="G1633">
            <v>100194.6</v>
          </cell>
        </row>
        <row r="1634">
          <cell r="G1634">
            <v>136084.41</v>
          </cell>
        </row>
        <row r="1635">
          <cell r="G1635">
            <v>29952.95</v>
          </cell>
        </row>
        <row r="1636">
          <cell r="G1636">
            <v>573</v>
          </cell>
        </row>
        <row r="1637">
          <cell r="G1637">
            <v>1660</v>
          </cell>
        </row>
        <row r="1638">
          <cell r="G1638">
            <v>21500</v>
          </cell>
        </row>
        <row r="1639">
          <cell r="G1639">
            <v>26143.06</v>
          </cell>
        </row>
        <row r="1640">
          <cell r="G1640">
            <v>14633.630000000001</v>
          </cell>
        </row>
        <row r="1641">
          <cell r="G1641">
            <v>2953.38</v>
          </cell>
        </row>
        <row r="1642">
          <cell r="G1642">
            <v>1304.7</v>
          </cell>
        </row>
        <row r="1643">
          <cell r="G1643">
            <v>50154.51</v>
          </cell>
        </row>
        <row r="1644">
          <cell r="G1644">
            <v>272.49</v>
          </cell>
        </row>
        <row r="1645">
          <cell r="G1645">
            <v>734604.26</v>
          </cell>
        </row>
        <row r="1646">
          <cell r="G1646">
            <v>2474.6799999999998</v>
          </cell>
        </row>
        <row r="1647">
          <cell r="G1647">
            <v>16298.800000000001</v>
          </cell>
        </row>
        <row r="1648">
          <cell r="G1648">
            <v>32313.18</v>
          </cell>
        </row>
        <row r="1649">
          <cell r="G1649">
            <v>27842.7</v>
          </cell>
        </row>
        <row r="1650">
          <cell r="G1650">
            <v>2000</v>
          </cell>
        </row>
        <row r="1651">
          <cell r="G1651">
            <v>517.14</v>
          </cell>
        </row>
        <row r="1652">
          <cell r="G1652">
            <v>251573.06</v>
          </cell>
        </row>
        <row r="1653">
          <cell r="G1653">
            <v>327.34000000000003</v>
          </cell>
        </row>
        <row r="1654">
          <cell r="G1654">
            <v>117376.3</v>
          </cell>
        </row>
        <row r="1655">
          <cell r="G1655">
            <v>22000</v>
          </cell>
        </row>
        <row r="1656">
          <cell r="G1656">
            <v>130</v>
          </cell>
        </row>
        <row r="1657">
          <cell r="G1657">
            <v>40630.49</v>
          </cell>
        </row>
        <row r="1658">
          <cell r="G1658">
            <v>177219.83000000002</v>
          </cell>
        </row>
        <row r="1659">
          <cell r="G1659">
            <v>4363.47</v>
          </cell>
        </row>
        <row r="1660">
          <cell r="G1660">
            <v>1000</v>
          </cell>
        </row>
        <row r="1661">
          <cell r="G1661">
            <v>2000</v>
          </cell>
        </row>
        <row r="1662">
          <cell r="G1662">
            <v>123831.41</v>
          </cell>
        </row>
        <row r="1663">
          <cell r="G1663">
            <v>2041.8600000000001</v>
          </cell>
        </row>
        <row r="1664">
          <cell r="G1664">
            <v>10512.35</v>
          </cell>
        </row>
        <row r="1665">
          <cell r="G1665">
            <v>998</v>
          </cell>
        </row>
        <row r="1666">
          <cell r="G1666">
            <v>6480.02</v>
          </cell>
        </row>
        <row r="1667">
          <cell r="G1667">
            <v>668421.14</v>
          </cell>
        </row>
        <row r="1668">
          <cell r="G1668">
            <v>500</v>
          </cell>
        </row>
        <row r="1669">
          <cell r="G1669">
            <v>1000</v>
          </cell>
        </row>
        <row r="1670">
          <cell r="G1670">
            <v>26482.799999999999</v>
          </cell>
        </row>
        <row r="1671">
          <cell r="G1671">
            <v>52900.18</v>
          </cell>
        </row>
        <row r="1672">
          <cell r="G1672">
            <v>4943.87</v>
          </cell>
        </row>
        <row r="1673">
          <cell r="G1673">
            <v>2355611.48</v>
          </cell>
        </row>
        <row r="1674">
          <cell r="G1674">
            <v>142149.80000000002</v>
          </cell>
        </row>
        <row r="1675">
          <cell r="G1675">
            <v>227394.03899999999</v>
          </cell>
        </row>
        <row r="1676">
          <cell r="G1676">
            <v>63532.99</v>
          </cell>
        </row>
        <row r="1677">
          <cell r="G1677">
            <v>52898.090000000004</v>
          </cell>
        </row>
        <row r="1678">
          <cell r="G1678">
            <v>14600</v>
          </cell>
        </row>
        <row r="1679">
          <cell r="G1679">
            <v>526.81000000000006</v>
          </cell>
        </row>
        <row r="1680">
          <cell r="G1680">
            <v>29188.800999999999</v>
          </cell>
        </row>
        <row r="1681">
          <cell r="G1681">
            <v>45541</v>
          </cell>
        </row>
        <row r="1682">
          <cell r="G1682">
            <v>3700</v>
          </cell>
        </row>
        <row r="1683">
          <cell r="G1683">
            <v>12507.17</v>
          </cell>
        </row>
        <row r="1684">
          <cell r="G1684">
            <v>6971.54</v>
          </cell>
        </row>
        <row r="1685">
          <cell r="G1685">
            <v>430.75</v>
          </cell>
        </row>
        <row r="1686">
          <cell r="G1686">
            <v>84303.14</v>
          </cell>
        </row>
        <row r="1687">
          <cell r="G1687">
            <v>40965.9</v>
          </cell>
        </row>
        <row r="1688">
          <cell r="G1688">
            <v>53938.96</v>
          </cell>
        </row>
        <row r="1689">
          <cell r="G1689">
            <v>875.1</v>
          </cell>
        </row>
        <row r="1690">
          <cell r="G1690">
            <v>5358223.57</v>
          </cell>
        </row>
        <row r="1691">
          <cell r="G1691">
            <v>255746.2</v>
          </cell>
        </row>
        <row r="1692">
          <cell r="G1692">
            <v>224553.62599999999</v>
          </cell>
        </row>
        <row r="1693">
          <cell r="G1693">
            <v>9944.52</v>
          </cell>
        </row>
        <row r="1694">
          <cell r="G1694">
            <v>1900</v>
          </cell>
        </row>
        <row r="1695">
          <cell r="G1695">
            <v>2000000</v>
          </cell>
        </row>
        <row r="1696">
          <cell r="G1696">
            <v>635.85</v>
          </cell>
        </row>
        <row r="1697">
          <cell r="G1697">
            <v>2638.2170000000001</v>
          </cell>
        </row>
        <row r="1698">
          <cell r="G1698">
            <v>32113.96</v>
          </cell>
        </row>
        <row r="1699">
          <cell r="G1699">
            <v>114753.06</v>
          </cell>
        </row>
        <row r="1700">
          <cell r="G1700">
            <v>1181.73</v>
          </cell>
        </row>
        <row r="1701">
          <cell r="G1701">
            <v>103326.58500000001</v>
          </cell>
        </row>
        <row r="1702">
          <cell r="G1702">
            <v>70047.100000000006</v>
          </cell>
        </row>
        <row r="1703">
          <cell r="G1703">
            <v>77943.290000000008</v>
          </cell>
        </row>
        <row r="1704">
          <cell r="G1704">
            <v>318241.08</v>
          </cell>
        </row>
        <row r="1705">
          <cell r="G1705">
            <v>107002.05</v>
          </cell>
        </row>
        <row r="1706">
          <cell r="G1706">
            <v>68003.77</v>
          </cell>
        </row>
        <row r="1707">
          <cell r="G1707">
            <v>38602.1</v>
          </cell>
        </row>
        <row r="1708">
          <cell r="G1708">
            <v>1284474.71</v>
          </cell>
        </row>
        <row r="1709">
          <cell r="G1709">
            <v>3000</v>
          </cell>
        </row>
        <row r="1710">
          <cell r="G1710">
            <v>48000</v>
          </cell>
        </row>
        <row r="1711">
          <cell r="G1711">
            <v>3111</v>
          </cell>
        </row>
        <row r="1712">
          <cell r="G1712">
            <v>10810</v>
          </cell>
        </row>
        <row r="1713">
          <cell r="G1713">
            <v>2618</v>
          </cell>
        </row>
        <row r="1714">
          <cell r="G1714">
            <v>22000</v>
          </cell>
        </row>
        <row r="1715">
          <cell r="G1715">
            <v>12250</v>
          </cell>
        </row>
        <row r="1716">
          <cell r="G1716">
            <v>337566.67</v>
          </cell>
        </row>
        <row r="1717">
          <cell r="G1717">
            <v>20996.38</v>
          </cell>
        </row>
        <row r="1718">
          <cell r="G1718">
            <v>56756.468000000001</v>
          </cell>
        </row>
        <row r="1719">
          <cell r="G1719">
            <v>27785.03</v>
          </cell>
        </row>
        <row r="1720">
          <cell r="G1720">
            <v>38771.090000000004</v>
          </cell>
        </row>
        <row r="1721">
          <cell r="G1721">
            <v>89976.22</v>
          </cell>
        </row>
        <row r="1722">
          <cell r="G1722">
            <v>1341.98</v>
          </cell>
        </row>
        <row r="1723">
          <cell r="G1723">
            <v>1711.98</v>
          </cell>
        </row>
        <row r="1724">
          <cell r="G1724">
            <v>14724.23</v>
          </cell>
        </row>
        <row r="1725">
          <cell r="G1725">
            <v>2000</v>
          </cell>
        </row>
        <row r="1726">
          <cell r="G1726">
            <v>14438.39</v>
          </cell>
        </row>
        <row r="1727">
          <cell r="G1727">
            <v>4113.37</v>
          </cell>
        </row>
        <row r="1728">
          <cell r="G1728">
            <v>3089.37</v>
          </cell>
        </row>
        <row r="1729">
          <cell r="G1729">
            <v>7065.66</v>
          </cell>
        </row>
        <row r="1730">
          <cell r="G1730">
            <v>37514.270000000004</v>
          </cell>
        </row>
        <row r="1731">
          <cell r="G1731">
            <v>18333</v>
          </cell>
        </row>
        <row r="1732">
          <cell r="G1732">
            <v>18164.2</v>
          </cell>
        </row>
        <row r="1733">
          <cell r="G1733">
            <v>1012.38</v>
          </cell>
        </row>
        <row r="1734">
          <cell r="G1734">
            <v>177840.99</v>
          </cell>
        </row>
        <row r="1735">
          <cell r="G1735">
            <v>4131.8100000000004</v>
          </cell>
        </row>
        <row r="1736">
          <cell r="G1736">
            <v>78466.350000000006</v>
          </cell>
        </row>
        <row r="1737">
          <cell r="G1737">
            <v>6800</v>
          </cell>
        </row>
        <row r="1738">
          <cell r="G1738">
            <v>261.75</v>
          </cell>
        </row>
        <row r="1739">
          <cell r="G1739">
            <v>511.69</v>
          </cell>
        </row>
        <row r="1740">
          <cell r="G1740">
            <v>829001.78</v>
          </cell>
        </row>
        <row r="1741">
          <cell r="G1741">
            <v>587</v>
          </cell>
        </row>
        <row r="1742">
          <cell r="G1742">
            <v>146682.19</v>
          </cell>
        </row>
        <row r="1743">
          <cell r="G1743">
            <v>92839.91</v>
          </cell>
        </row>
        <row r="1744">
          <cell r="G1744">
            <v>4936.01</v>
          </cell>
        </row>
        <row r="1745">
          <cell r="G1745">
            <v>4283.8</v>
          </cell>
        </row>
        <row r="1746">
          <cell r="G1746">
            <v>228.01</v>
          </cell>
        </row>
        <row r="1747">
          <cell r="G1747">
            <v>10056.300000000001</v>
          </cell>
        </row>
        <row r="1748">
          <cell r="G1748">
            <v>956.11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Deposit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bs"/>
      <sheetName val="pl"/>
      <sheetName val="cf"/>
      <sheetName val="n1"/>
      <sheetName val="n2"/>
      <sheetName val="n3"/>
      <sheetName val="n5"/>
      <sheetName val="n6"/>
      <sheetName val="n7"/>
      <sheetName val="n8"/>
      <sheetName val="n9"/>
      <sheetName val="n10"/>
      <sheetName val="n11"/>
      <sheetName val="n12"/>
      <sheetName val="n13"/>
      <sheetName val="n14"/>
      <sheetName val="n12c"/>
      <sheetName val="n15"/>
      <sheetName val="n16"/>
      <sheetName val="n17"/>
      <sheetName val="n18"/>
      <sheetName val="n19"/>
      <sheetName val="n20"/>
      <sheetName val="Bal Sheet"/>
      <sheetName val="P_L"/>
      <sheetName val="Comp Inc."/>
      <sheetName val="Cash flows"/>
      <sheetName val="equity"/>
      <sheetName val="Notes 1 _ 8"/>
      <sheetName val="Notes 9 _ 13"/>
      <sheetName val="Notes 14 _ 16_3"/>
      <sheetName val="others working"/>
      <sheetName val="Ratio"/>
      <sheetName val="cash flow _old_"/>
      <sheetName val="cash flow"/>
      <sheetName val="Notes 1 _ 5"/>
      <sheetName val="pn1_5"/>
      <sheetName val="Padmn"/>
      <sheetName val="cfw"/>
      <sheetName val="fa"/>
      <sheetName val="s_s"/>
      <sheetName val="stintr"/>
      <sheetName val="td"/>
      <sheetName val="cd "/>
      <sheetName val="adp_or"/>
      <sheetName val="c_b"/>
      <sheetName val="ca_ol"/>
      <sheetName val="rc"/>
      <sheetName val="Sales"/>
      <sheetName val="pur"/>
      <sheetName val="wastg"/>
      <sheetName val="me"/>
      <sheetName val="oi"/>
      <sheetName val="Admn"/>
      <sheetName val="se"/>
      <sheetName val="f_f"/>
      <sheetName val="fe"/>
      <sheetName val="tax"/>
      <sheetName val="others"/>
      <sheetName val="tb"/>
      <sheetName val="land"/>
      <sheetName val="Mis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sheetData sheetId="60" refreshError="1"/>
      <sheetData sheetId="61" refreshError="1"/>
      <sheetData sheetId="6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TL"/>
      <sheetName val="LIMITS"/>
      <sheetName val="WEEK-DTL"/>
      <sheetName val="ISSUE"/>
      <sheetName val="LIQ-BKUP"/>
      <sheetName val="SBP-DISC"/>
      <sheetName val="LIQ-SUM"/>
      <sheetName val="DATE "/>
      <sheetName val="SCRIPTS"/>
      <sheetName val="QTY"/>
      <sheetName val="WEB"/>
      <sheetName val="F-HL"/>
      <sheetName val="F-REP"/>
      <sheetName val="O-N"/>
      <sheetName val="T.RR"/>
      <sheetName val="TB-HOL"/>
      <sheetName val="T.REP"/>
      <sheetName val="TFC-H"/>
      <sheetName val="TFC-RR"/>
      <sheetName val="ARHB"/>
      <sheetName val="BR-PCMNT"/>
      <sheetName val="F-RR"/>
      <sheetName val="PIB-HL"/>
      <sheetName val="PIB-IPS"/>
      <sheetName val="IPS-2"/>
      <sheetName val="P-RR"/>
      <sheetName val="P-REP"/>
      <sheetName val="COI"/>
      <sheetName val="REPO SH"/>
      <sheetName val="CALL-B"/>
      <sheetName val="CALL-L"/>
      <sheetName val="CLEAN"/>
      <sheetName val="TDR"/>
      <sheetName val="BRO-EXP"/>
      <sheetName val="REV-SH "/>
      <sheetName val="WAPD"/>
      <sheetName val="TFC"/>
      <sheetName val="NIT"/>
      <sheetName val="SYN"/>
      <sheetName val="MUTAL"/>
      <sheetName val="MUTAL-FINANCE"/>
      <sheetName val="SUMMARY"/>
      <sheetName val="WEEKLY-FIN"/>
      <sheetName val="WEEKLY-FIN-NEW"/>
      <sheetName val="FOCUS"/>
      <sheetName val="QUICK"/>
      <sheetName val="SBP.DTL-WEK"/>
      <sheetName val="ENTRY-MTM"/>
      <sheetName val="PKRV"/>
      <sheetName val="KIBOR"/>
      <sheetName val="ENTRY-MTM-FINANCE "/>
      <sheetName val="ENTRY-ACCR"/>
      <sheetName val="BR-TDR"/>
      <sheetName val="PREM-TDR"/>
      <sheetName val="LIQ- (2)"/>
      <sheetName val="MATU"/>
      <sheetName val="BKUP-SBP"/>
      <sheetName val="BKUP-CATGRY"/>
      <sheetName val="BKUP-OTH"/>
      <sheetName val="RISK-WEIGHT"/>
      <sheetName val="MTM-SUMM"/>
      <sheetName val="SOUR-APP"/>
      <sheetName val="DTL"/>
      <sheetName val="MTM-P"/>
      <sheetName val="MTM-T"/>
      <sheetName val="MTM-WAP"/>
      <sheetName val="MTM-TFC"/>
      <sheetName val="MAIN"/>
      <sheetName val="DISC"/>
      <sheetName val="BULLI"/>
      <sheetName val="Sheet6"/>
      <sheetName val="FIB"/>
      <sheetName val="MIS-FULL"/>
      <sheetName val="MIS-TRY"/>
      <sheetName val="RISK"/>
      <sheetName val="AMOR-IRR"/>
      <sheetName val="MTM-P-IRR"/>
      <sheetName val="SENSITIVITY"/>
      <sheetName val="SM-PK"/>
      <sheetName val="SUM1"/>
      <sheetName val="Sheet2"/>
      <sheetName val="WEEKLY"/>
      <sheetName val="BK"/>
      <sheetName val="APP-SOR"/>
      <sheetName val="BRO-EXP (2)"/>
      <sheetName val="FWD"/>
      <sheetName val="M-SUM"/>
      <sheetName val="SHDW"/>
      <sheetName val="BAL"/>
      <sheetName val="ANA1"/>
      <sheetName val="M-SUM-FWD"/>
      <sheetName val="ANA"/>
      <sheetName val="KH-57"/>
      <sheetName val="Market"/>
      <sheetName val="LIQU"/>
      <sheetName val="BR"/>
      <sheetName val="MTM-TB"/>
      <sheetName val="SUMM2"/>
      <sheetName val="HO"/>
      <sheetName val="SLR"/>
      <sheetName val="EXP"/>
      <sheetName val="TBPR"/>
      <sheetName val="MAT"/>
      <sheetName val="ACCR"/>
      <sheetName val="ACC-BAL-MIY"/>
      <sheetName val="IN-EXP"/>
      <sheetName val="SBP"/>
      <sheetName val="IN-EXP (2)"/>
      <sheetName val="COUP"/>
      <sheetName val="NET"/>
      <sheetName val="GAP"/>
      <sheetName val="MM"/>
      <sheetName val="FIN"/>
      <sheetName val="IPS"/>
      <sheetName val="Sheet5"/>
      <sheetName val="Sheet4"/>
      <sheetName val="STRESS"/>
      <sheetName val="WAPDA"/>
      <sheetName val="AVLB"/>
      <sheetName val="OR-SHARES"/>
      <sheetName val="TB-DISC"/>
      <sheetName val="PIB-DISC"/>
      <sheetName val="OMO-R-REP"/>
      <sheetName val="OMO-REPO"/>
      <sheetName val="MAT-DIS-TB"/>
      <sheetName val="MAT-DIS-PIB"/>
      <sheetName val="MAT-OMO-TB"/>
      <sheetName val="Guideline"/>
      <sheetName val="TOP-UP"/>
      <sheetName val="PRE-CLO"/>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2">
          <cell r="O2" t="str">
            <v>ELIGIBLE</v>
          </cell>
          <cell r="P2">
            <v>1</v>
          </cell>
        </row>
        <row r="3">
          <cell r="O3" t="str">
            <v>NON-ELIGIBLE</v>
          </cell>
          <cell r="P3">
            <v>2</v>
          </cell>
        </row>
        <row r="8">
          <cell r="F8" t="str">
            <v>SCRIPT</v>
          </cell>
        </row>
        <row r="9">
          <cell r="E9" t="str">
            <v>COTT</v>
          </cell>
          <cell r="F9" t="str">
            <v>(Colony) Thal Tex.</v>
          </cell>
          <cell r="G9" t="str">
            <v>TEXTILE COMPOSITE</v>
          </cell>
          <cell r="H9">
            <v>0</v>
          </cell>
          <cell r="I9">
            <v>5.5</v>
          </cell>
          <cell r="T9" t="str">
            <v>(Colony) Thal Tex.</v>
          </cell>
          <cell r="U9">
            <v>5.5</v>
          </cell>
          <cell r="W9" t="str">
            <v>(Colony) Thal Tex.</v>
          </cell>
          <cell r="X9">
            <v>0</v>
          </cell>
          <cell r="BZ9" t="str">
            <v>(Colony) Thal Tex.</v>
          </cell>
          <cell r="CA9">
            <v>0</v>
          </cell>
        </row>
        <row r="10">
          <cell r="E10" t="str">
            <v>ACF</v>
          </cell>
          <cell r="F10" t="str">
            <v>ABAMCO Capital Fund</v>
          </cell>
          <cell r="G10" t="str">
            <v>Closed-End Mutual Funds</v>
          </cell>
          <cell r="H10">
            <v>0</v>
          </cell>
          <cell r="I10">
            <v>0</v>
          </cell>
          <cell r="T10" t="str">
            <v>ABAMCO Capital Fund</v>
          </cell>
          <cell r="U10">
            <v>0</v>
          </cell>
          <cell r="W10" t="str">
            <v>ABAMCO Capital Fund</v>
          </cell>
          <cell r="X10">
            <v>0</v>
          </cell>
          <cell r="BZ10" t="str">
            <v>ABAMCO Capital Fund</v>
          </cell>
          <cell r="CA10">
            <v>0</v>
          </cell>
        </row>
        <row r="11">
          <cell r="E11" t="str">
            <v>UTPGF</v>
          </cell>
          <cell r="F11" t="str">
            <v xml:space="preserve">ABAMCO Capital Market Fund </v>
          </cell>
          <cell r="G11" t="str">
            <v>Closed-End Mutual Funds</v>
          </cell>
          <cell r="H11" t="str">
            <v>ELIGIBLE</v>
          </cell>
          <cell r="I11">
            <v>12.8</v>
          </cell>
          <cell r="T11" t="str">
            <v xml:space="preserve">ABAMCO Capital Market Fund </v>
          </cell>
          <cell r="U11">
            <v>12.8</v>
          </cell>
          <cell r="W11" t="str">
            <v xml:space="preserve">ABAMCO Capital Market Fund </v>
          </cell>
          <cell r="X11" t="str">
            <v>ELIGIBLE</v>
          </cell>
          <cell r="BZ11" t="str">
            <v xml:space="preserve">ABAMCO Capital Market Fund </v>
          </cell>
          <cell r="CA11">
            <v>50</v>
          </cell>
        </row>
        <row r="12">
          <cell r="E12" t="str">
            <v>AGF</v>
          </cell>
          <cell r="F12" t="str">
            <v>ABAMCO Growth Fund</v>
          </cell>
          <cell r="G12" t="str">
            <v>Closed-End Mutual Funds</v>
          </cell>
          <cell r="H12">
            <v>0</v>
          </cell>
          <cell r="I12">
            <v>0</v>
          </cell>
          <cell r="T12" t="str">
            <v>ABAMCO Growth Fund</v>
          </cell>
          <cell r="U12">
            <v>0</v>
          </cell>
          <cell r="W12" t="str">
            <v>ABAMCO Growth Fund</v>
          </cell>
          <cell r="X12">
            <v>0</v>
          </cell>
          <cell r="BZ12" t="str">
            <v>ABAMCO Growth Fund</v>
          </cell>
          <cell r="CA12">
            <v>0</v>
          </cell>
        </row>
        <row r="13">
          <cell r="E13" t="str">
            <v>ASMF</v>
          </cell>
          <cell r="F13" t="str">
            <v>ABAMCO Stock Market Fund</v>
          </cell>
          <cell r="G13" t="str">
            <v>Closed-End Mutual Funds</v>
          </cell>
          <cell r="H13">
            <v>0</v>
          </cell>
          <cell r="I13">
            <v>0</v>
          </cell>
          <cell r="T13" t="str">
            <v>ABAMCO Stock Market Fund</v>
          </cell>
          <cell r="U13">
            <v>0</v>
          </cell>
          <cell r="W13" t="str">
            <v>ABAMCO Stock Market Fund</v>
          </cell>
          <cell r="X13">
            <v>0</v>
          </cell>
          <cell r="BZ13" t="str">
            <v>ABAMCO Stock Market Fund</v>
          </cell>
          <cell r="CA13">
            <v>0</v>
          </cell>
        </row>
        <row r="14">
          <cell r="E14" t="str">
            <v>ABOT</v>
          </cell>
          <cell r="F14" t="str">
            <v>Abbot (Lab)</v>
          </cell>
          <cell r="G14" t="str">
            <v>PHARMACEUTICALS</v>
          </cell>
          <cell r="H14" t="str">
            <v>ELIGIBLE</v>
          </cell>
          <cell r="I14">
            <v>211.85</v>
          </cell>
          <cell r="T14" t="str">
            <v>Abbot (Lab)</v>
          </cell>
          <cell r="U14">
            <v>211.85</v>
          </cell>
          <cell r="W14" t="str">
            <v>Abbot (Lab)</v>
          </cell>
          <cell r="X14" t="str">
            <v>ELIGIBLE</v>
          </cell>
          <cell r="BZ14" t="str">
            <v>Abbot (Lab)</v>
          </cell>
          <cell r="CA14">
            <v>50</v>
          </cell>
        </row>
        <row r="15">
          <cell r="E15" t="str">
            <v>ACCM</v>
          </cell>
          <cell r="F15" t="str">
            <v>Accord Textiles</v>
          </cell>
          <cell r="G15" t="str">
            <v>TEXTILE SPINNING</v>
          </cell>
          <cell r="H15">
            <v>0</v>
          </cell>
          <cell r="I15">
            <v>0</v>
          </cell>
          <cell r="T15" t="str">
            <v>Accord Textiles</v>
          </cell>
          <cell r="U15">
            <v>0</v>
          </cell>
          <cell r="W15" t="str">
            <v>Accord Textiles</v>
          </cell>
          <cell r="X15">
            <v>0</v>
          </cell>
          <cell r="BZ15" t="str">
            <v>Accord Textiles</v>
          </cell>
          <cell r="CA15">
            <v>0</v>
          </cell>
        </row>
        <row r="16">
          <cell r="E16" t="str">
            <v>AICL</v>
          </cell>
          <cell r="F16" t="str">
            <v>Adamjee Insurance Co Ltd.</v>
          </cell>
          <cell r="G16" t="str">
            <v>INSURANCE</v>
          </cell>
          <cell r="H16" t="str">
            <v>ELIGIBLE</v>
          </cell>
          <cell r="I16">
            <v>358.35</v>
          </cell>
          <cell r="T16" t="str">
            <v>Adamjee Insurance Co Ltd.</v>
          </cell>
          <cell r="U16">
            <v>358.35</v>
          </cell>
          <cell r="W16" t="str">
            <v>Adamjee Insurance Co Ltd.</v>
          </cell>
          <cell r="X16" t="str">
            <v>ELIGIBLE</v>
          </cell>
          <cell r="BZ16" t="str">
            <v>Adamjee Insurance Co Ltd.</v>
          </cell>
          <cell r="CA16">
            <v>30</v>
          </cell>
        </row>
        <row r="17">
          <cell r="E17" t="str">
            <v>AGIL</v>
          </cell>
          <cell r="F17" t="str">
            <v>Agriauto Industries</v>
          </cell>
          <cell r="G17" t="str">
            <v xml:space="preserve">AUTOMOBILE PARTS &amp; ACCESSORIES </v>
          </cell>
          <cell r="H17" t="str">
            <v>ELIGIBLE</v>
          </cell>
          <cell r="I17">
            <v>108.25</v>
          </cell>
          <cell r="T17" t="str">
            <v>Agriauto Industries</v>
          </cell>
          <cell r="U17">
            <v>108.25</v>
          </cell>
          <cell r="W17" t="str">
            <v>Agriauto Industries</v>
          </cell>
          <cell r="X17" t="str">
            <v>ELIGIBLE</v>
          </cell>
          <cell r="BZ17" t="str">
            <v>Agriauto Industries</v>
          </cell>
          <cell r="CA17">
            <v>40</v>
          </cell>
        </row>
        <row r="18">
          <cell r="E18" t="str">
            <v>AHSL</v>
          </cell>
          <cell r="F18" t="str">
            <v>AIRF HABIB Securities Ltd.</v>
          </cell>
          <cell r="G18" t="str">
            <v>INVESTMENT BANKS/COS./SECURITIES</v>
          </cell>
          <cell r="H18" t="str">
            <v>ELIGIBLE</v>
          </cell>
          <cell r="I18">
            <v>173.2</v>
          </cell>
          <cell r="T18" t="str">
            <v>AIRF HABIB Securities Ltd.</v>
          </cell>
          <cell r="U18">
            <v>173.2</v>
          </cell>
          <cell r="W18" t="str">
            <v>AIRF HABIB Securities Ltd.</v>
          </cell>
          <cell r="X18" t="str">
            <v>ELIGIBLE</v>
          </cell>
          <cell r="BZ18" t="str">
            <v>AIRF HABIB Securities Ltd.</v>
          </cell>
          <cell r="CA18">
            <v>40</v>
          </cell>
        </row>
        <row r="19">
          <cell r="E19" t="str">
            <v>AKDITF</v>
          </cell>
          <cell r="F19" t="str">
            <v>AKD Index Tracker Fund</v>
          </cell>
          <cell r="G19" t="str">
            <v>Closed-End Mutual Funds</v>
          </cell>
          <cell r="H19">
            <v>0</v>
          </cell>
          <cell r="I19">
            <v>0</v>
          </cell>
          <cell r="T19" t="str">
            <v>AKD Index Tracker Fund</v>
          </cell>
          <cell r="U19">
            <v>0</v>
          </cell>
          <cell r="W19" t="str">
            <v>AKD Index Tracker Fund</v>
          </cell>
          <cell r="X19">
            <v>0</v>
          </cell>
          <cell r="BZ19" t="str">
            <v>AKD Index Tracker Fund</v>
          </cell>
          <cell r="CA19">
            <v>0</v>
          </cell>
        </row>
        <row r="20">
          <cell r="E20" t="str">
            <v>AACIL</v>
          </cell>
          <cell r="F20" t="str">
            <v>Al-Abbas (Essa Cement)</v>
          </cell>
          <cell r="G20" t="str">
            <v xml:space="preserve">CEMENT </v>
          </cell>
          <cell r="H20" t="str">
            <v>ELIGIBLE</v>
          </cell>
          <cell r="I20">
            <v>15.2</v>
          </cell>
          <cell r="T20" t="str">
            <v>Al-Abbas (Essa Cement)</v>
          </cell>
          <cell r="U20">
            <v>15.2</v>
          </cell>
          <cell r="W20" t="str">
            <v>Al-Abbas (Essa Cement)</v>
          </cell>
          <cell r="X20" t="str">
            <v>ELIGIBLE</v>
          </cell>
          <cell r="BZ20" t="str">
            <v>Al-Abbas (Essa Cement)</v>
          </cell>
          <cell r="CA20">
            <v>35</v>
          </cell>
        </row>
        <row r="21">
          <cell r="E21" t="str">
            <v>AACIL</v>
          </cell>
          <cell r="F21" t="str">
            <v>Al-Abbas Cement Industiral Ltd.</v>
          </cell>
          <cell r="G21" t="str">
            <v>Cement</v>
          </cell>
          <cell r="H21">
            <v>0</v>
          </cell>
          <cell r="I21">
            <v>15.2</v>
          </cell>
          <cell r="T21" t="str">
            <v>Al-Abbas Cement Industiral Ltd.</v>
          </cell>
          <cell r="U21">
            <v>15.2</v>
          </cell>
          <cell r="W21" t="str">
            <v>Al-Abbas Cement Industiral Ltd.</v>
          </cell>
          <cell r="X21">
            <v>0</v>
          </cell>
          <cell r="BZ21" t="str">
            <v>Al-Abbas Cement Industiral Ltd.</v>
          </cell>
          <cell r="CA21">
            <v>0</v>
          </cell>
        </row>
        <row r="22">
          <cell r="E22" t="str">
            <v>AGTL</v>
          </cell>
          <cell r="F22" t="str">
            <v xml:space="preserve">Al-Ghazi Tractor XD </v>
          </cell>
          <cell r="G22" t="str">
            <v xml:space="preserve">AUTOMOBILE ASSEMBLER </v>
          </cell>
          <cell r="H22" t="str">
            <v>ELIGIBLE</v>
          </cell>
          <cell r="I22">
            <v>275.45</v>
          </cell>
          <cell r="T22" t="str">
            <v xml:space="preserve">Al-Ghazi Tractor XD </v>
          </cell>
          <cell r="U22">
            <v>275.45</v>
          </cell>
          <cell r="W22" t="str">
            <v xml:space="preserve">Al-Ghazi Tractor XD </v>
          </cell>
          <cell r="X22" t="str">
            <v>ELIGIBLE</v>
          </cell>
          <cell r="BZ22" t="str">
            <v xml:space="preserve">Al-Ghazi Tractor XD </v>
          </cell>
          <cell r="CA22">
            <v>40</v>
          </cell>
        </row>
        <row r="23">
          <cell r="E23" t="str">
            <v xml:space="preserve">AKGL </v>
          </cell>
          <cell r="F23" t="str">
            <v xml:space="preserve">Al-Khair Gadoon </v>
          </cell>
          <cell r="G23" t="str">
            <v xml:space="preserve">MISCELLANEOUS </v>
          </cell>
          <cell r="H23">
            <v>0</v>
          </cell>
          <cell r="I23">
            <v>0</v>
          </cell>
          <cell r="T23" t="str">
            <v xml:space="preserve">Al-Khair Gadoon </v>
          </cell>
          <cell r="U23">
            <v>0</v>
          </cell>
          <cell r="W23" t="str">
            <v xml:space="preserve">Al-Khair Gadoon </v>
          </cell>
          <cell r="X23">
            <v>0</v>
          </cell>
          <cell r="BZ23" t="str">
            <v xml:space="preserve">Al-Khair Gadoon </v>
          </cell>
          <cell r="CA23">
            <v>0</v>
          </cell>
        </row>
        <row r="24">
          <cell r="E24" t="str">
            <v>AMMF</v>
          </cell>
          <cell r="F24" t="str">
            <v>Al-Meezan Mutual Fund</v>
          </cell>
          <cell r="G24" t="str">
            <v>Closed-End Mutual Funds</v>
          </cell>
          <cell r="H24" t="str">
            <v>ELIGIBLE</v>
          </cell>
          <cell r="I24">
            <v>12.7</v>
          </cell>
          <cell r="T24" t="str">
            <v>Al-Meezan Mutual Fund</v>
          </cell>
          <cell r="U24">
            <v>12.7</v>
          </cell>
          <cell r="W24" t="str">
            <v>Al-Meezan Mutual Fund</v>
          </cell>
          <cell r="X24" t="str">
            <v>ELIGIBLE</v>
          </cell>
          <cell r="BZ24" t="str">
            <v>Al-Meezan Mutual Fund</v>
          </cell>
          <cell r="CA24">
            <v>35</v>
          </cell>
        </row>
        <row r="25">
          <cell r="E25" t="str">
            <v>ABL</v>
          </cell>
          <cell r="F25" t="str">
            <v>Allied Bank Ltd.</v>
          </cell>
          <cell r="G25" t="str">
            <v>COMMERCIAL BANK</v>
          </cell>
          <cell r="H25" t="str">
            <v>ELIGIBLE</v>
          </cell>
          <cell r="I25">
            <v>130.15</v>
          </cell>
          <cell r="T25" t="str">
            <v>Allied Bank Ltd.</v>
          </cell>
          <cell r="U25">
            <v>130.15</v>
          </cell>
          <cell r="W25" t="str">
            <v>Allied Bank Ltd.</v>
          </cell>
          <cell r="X25" t="str">
            <v>ELIGIBLE</v>
          </cell>
          <cell r="BZ25" t="str">
            <v>Allied Bank Ltd.</v>
          </cell>
          <cell r="CA25">
            <v>35</v>
          </cell>
        </row>
        <row r="26">
          <cell r="E26" t="str">
            <v>ALWIN</v>
          </cell>
          <cell r="F26" t="str">
            <v>Allwin Engineering</v>
          </cell>
          <cell r="H26">
            <v>0</v>
          </cell>
          <cell r="I26">
            <v>31.1</v>
          </cell>
          <cell r="T26" t="str">
            <v>Allwin Engineering</v>
          </cell>
          <cell r="U26">
            <v>31.1</v>
          </cell>
          <cell r="W26" t="str">
            <v>Allwin Engineering</v>
          </cell>
          <cell r="X26">
            <v>0</v>
          </cell>
          <cell r="BZ26" t="str">
            <v>Allwin Engineering</v>
          </cell>
          <cell r="CA26">
            <v>0</v>
          </cell>
        </row>
        <row r="27">
          <cell r="E27" t="str">
            <v>AMMF</v>
          </cell>
          <cell r="F27" t="str">
            <v>Al-Meezan Mutual Fund</v>
          </cell>
          <cell r="G27" t="str">
            <v>Closed-End Mutual Funds</v>
          </cell>
          <cell r="H27">
            <v>0</v>
          </cell>
          <cell r="I27">
            <v>12.7</v>
          </cell>
          <cell r="T27" t="str">
            <v>Al-Meezan Mutual Fund</v>
          </cell>
          <cell r="U27">
            <v>12.7</v>
          </cell>
          <cell r="W27" t="str">
            <v>Al-Meezan Mutual Fund</v>
          </cell>
          <cell r="X27">
            <v>0</v>
          </cell>
          <cell r="BZ27" t="str">
            <v>Al-Meezan Mutual Fund</v>
          </cell>
          <cell r="CA27">
            <v>0</v>
          </cell>
        </row>
        <row r="28">
          <cell r="E28" t="str">
            <v>ALNRS</v>
          </cell>
          <cell r="F28" t="str">
            <v>Al-Noor Sugar XD</v>
          </cell>
          <cell r="G28" t="str">
            <v>SUGAR &amp; ALLIED INDUSTRIES</v>
          </cell>
          <cell r="H28">
            <v>0</v>
          </cell>
          <cell r="I28">
            <v>21</v>
          </cell>
          <cell r="T28" t="str">
            <v>Al-Noor Sugar XD</v>
          </cell>
          <cell r="U28">
            <v>21</v>
          </cell>
          <cell r="W28" t="str">
            <v>Al-Noor Sugar XD</v>
          </cell>
          <cell r="X28">
            <v>0</v>
          </cell>
          <cell r="BZ28" t="str">
            <v>Al-Noor Sugar XD</v>
          </cell>
          <cell r="CA28">
            <v>0</v>
          </cell>
        </row>
        <row r="29">
          <cell r="E29" t="str">
            <v>ALTN</v>
          </cell>
          <cell r="F29" t="str">
            <v xml:space="preserve">Altern Energy </v>
          </cell>
          <cell r="G29" t="str">
            <v xml:space="preserve">POWER GENERATION &amp; DISTRIBUTION </v>
          </cell>
          <cell r="H29">
            <v>0</v>
          </cell>
          <cell r="I29">
            <v>22.9</v>
          </cell>
          <cell r="T29" t="str">
            <v xml:space="preserve">Altern Energy </v>
          </cell>
          <cell r="U29">
            <v>22.9</v>
          </cell>
          <cell r="W29" t="str">
            <v xml:space="preserve">Altern Energy </v>
          </cell>
          <cell r="X29">
            <v>0</v>
          </cell>
          <cell r="BZ29" t="str">
            <v xml:space="preserve">Altern Energy </v>
          </cell>
          <cell r="CA29">
            <v>0</v>
          </cell>
        </row>
        <row r="30">
          <cell r="E30" t="str">
            <v>AZLM</v>
          </cell>
          <cell r="F30" t="str">
            <v>Al-Zamin Leasing Modaraba</v>
          </cell>
          <cell r="G30" t="str">
            <v>MODARABAS</v>
          </cell>
          <cell r="H30">
            <v>0</v>
          </cell>
          <cell r="I30">
            <v>8</v>
          </cell>
          <cell r="T30" t="str">
            <v>Al-Zamin Leasing Modaraba</v>
          </cell>
          <cell r="U30">
            <v>8</v>
          </cell>
          <cell r="W30" t="str">
            <v>Al-Zamin Leasing Modaraba</v>
          </cell>
          <cell r="X30">
            <v>0</v>
          </cell>
          <cell r="BZ30" t="str">
            <v>Al-Zamin Leasing Modaraba</v>
          </cell>
          <cell r="CA30">
            <v>0</v>
          </cell>
        </row>
        <row r="31">
          <cell r="E31" t="str">
            <v>AMZV</v>
          </cell>
          <cell r="F31" t="str">
            <v>AMZ Ventures</v>
          </cell>
          <cell r="G31" t="str">
            <v>INVESTMENT BANKS/COS./SECURITIES</v>
          </cell>
          <cell r="H31">
            <v>0</v>
          </cell>
          <cell r="I31">
            <v>4.9000000000000004</v>
          </cell>
          <cell r="T31" t="str">
            <v>AMZ Ventures</v>
          </cell>
          <cell r="U31">
            <v>4.9000000000000004</v>
          </cell>
          <cell r="W31" t="str">
            <v>AMZ Ventures</v>
          </cell>
          <cell r="X31">
            <v>0</v>
          </cell>
          <cell r="BZ31" t="str">
            <v>AMZ Ventures</v>
          </cell>
          <cell r="CA31">
            <v>0</v>
          </cell>
        </row>
        <row r="32">
          <cell r="E32" t="str">
            <v>ANSS</v>
          </cell>
          <cell r="F32" t="str">
            <v>Ansari Sugar</v>
          </cell>
          <cell r="G32" t="str">
            <v>SUGAR &amp; ALLIED INDUSTRIES</v>
          </cell>
          <cell r="H32">
            <v>0</v>
          </cell>
          <cell r="I32">
            <v>0</v>
          </cell>
          <cell r="T32" t="str">
            <v>Ansari Sugar</v>
          </cell>
          <cell r="U32">
            <v>0</v>
          </cell>
          <cell r="W32" t="str">
            <v>Ansari Sugar</v>
          </cell>
          <cell r="X32">
            <v>0</v>
          </cell>
          <cell r="BZ32" t="str">
            <v>Ansari Sugar</v>
          </cell>
          <cell r="CA32">
            <v>0</v>
          </cell>
        </row>
        <row r="33">
          <cell r="E33" t="str">
            <v>ASHT</v>
          </cell>
          <cell r="F33" t="str">
            <v>Ashfaq Textile</v>
          </cell>
          <cell r="G33" t="str">
            <v>TEXTILE WEAVING</v>
          </cell>
          <cell r="H33">
            <v>0</v>
          </cell>
          <cell r="I33">
            <v>0</v>
          </cell>
          <cell r="T33" t="str">
            <v>Ashfaq Textile</v>
          </cell>
          <cell r="U33">
            <v>0</v>
          </cell>
          <cell r="W33" t="str">
            <v>Ashfaq Textile</v>
          </cell>
          <cell r="X33">
            <v>0</v>
          </cell>
          <cell r="BZ33" t="str">
            <v>Ashfaq Textile</v>
          </cell>
          <cell r="CA33">
            <v>0</v>
          </cell>
        </row>
        <row r="34">
          <cell r="E34" t="str">
            <v>ACBL</v>
          </cell>
          <cell r="F34" t="str">
            <v>Askari Commercial Bank</v>
          </cell>
          <cell r="G34" t="str">
            <v>COMMERCIAL BANK</v>
          </cell>
          <cell r="H34" t="str">
            <v>ELIGIBLE</v>
          </cell>
          <cell r="I34">
            <v>0</v>
          </cell>
          <cell r="T34" t="str">
            <v>Askari Commercial Bank</v>
          </cell>
          <cell r="U34">
            <v>0</v>
          </cell>
          <cell r="W34" t="str">
            <v>Askari Commercial Bank</v>
          </cell>
          <cell r="X34" t="str">
            <v>ELIGIBLE</v>
          </cell>
          <cell r="BZ34" t="str">
            <v>Askari Commercial Bank</v>
          </cell>
          <cell r="CA34">
            <v>30</v>
          </cell>
        </row>
        <row r="35">
          <cell r="E35" t="str">
            <v>AGIC</v>
          </cell>
          <cell r="F35" t="str">
            <v>Askari General Ins.</v>
          </cell>
          <cell r="G35" t="str">
            <v>INSURANCE</v>
          </cell>
          <cell r="H35" t="str">
            <v>ELIGIBLE</v>
          </cell>
          <cell r="I35">
            <v>65.55</v>
          </cell>
          <cell r="T35" t="str">
            <v>Askari General Ins.</v>
          </cell>
          <cell r="U35">
            <v>65.55</v>
          </cell>
          <cell r="W35" t="str">
            <v>Askari General Ins.</v>
          </cell>
          <cell r="X35" t="str">
            <v>ELIGIBLE</v>
          </cell>
          <cell r="BZ35" t="str">
            <v>Askari General Ins.</v>
          </cell>
          <cell r="CA35">
            <v>50</v>
          </cell>
        </row>
        <row r="36">
          <cell r="E36" t="str">
            <v>ASKL</v>
          </cell>
          <cell r="F36" t="str">
            <v>Askari Leasing</v>
          </cell>
          <cell r="G36" t="str">
            <v>LEASING COMPANIES</v>
          </cell>
          <cell r="H36" t="str">
            <v>ELIGIBLE</v>
          </cell>
          <cell r="I36">
            <v>25.4</v>
          </cell>
          <cell r="T36" t="str">
            <v>Askari Leasing</v>
          </cell>
          <cell r="U36">
            <v>25.4</v>
          </cell>
          <cell r="W36" t="str">
            <v>Askari Leasing</v>
          </cell>
          <cell r="X36" t="str">
            <v>ELIGIBLE</v>
          </cell>
          <cell r="BZ36" t="str">
            <v>Askari Leasing</v>
          </cell>
          <cell r="CA36">
            <v>50</v>
          </cell>
        </row>
        <row r="37">
          <cell r="E37" t="str">
            <v xml:space="preserve">AIBL </v>
          </cell>
          <cell r="F37" t="str">
            <v>Asset Investment Bank</v>
          </cell>
          <cell r="T37" t="str">
            <v>Asset Investment Bank</v>
          </cell>
          <cell r="U37">
            <v>0</v>
          </cell>
          <cell r="W37" t="str">
            <v>Asset Investment Bank</v>
          </cell>
          <cell r="X37">
            <v>0</v>
          </cell>
          <cell r="BZ37" t="str">
            <v>Asset Investment Bank</v>
          </cell>
          <cell r="CA37">
            <v>0</v>
          </cell>
        </row>
        <row r="38">
          <cell r="E38" t="str">
            <v>ATFF</v>
          </cell>
          <cell r="F38" t="str">
            <v>Atlas Fund of Funds</v>
          </cell>
          <cell r="T38" t="str">
            <v>Atlas Fund of Funds</v>
          </cell>
          <cell r="U38">
            <v>8.4</v>
          </cell>
          <cell r="W38" t="str">
            <v>Atlas Fund of Funds</v>
          </cell>
          <cell r="X38">
            <v>0</v>
          </cell>
          <cell r="BZ38" t="str">
            <v>Atlas Fund of Funds</v>
          </cell>
          <cell r="CA38">
            <v>0</v>
          </cell>
        </row>
        <row r="39">
          <cell r="E39" t="str">
            <v>ATLSB</v>
          </cell>
          <cell r="F39" t="str">
            <v>Atlas Investment Bank</v>
          </cell>
          <cell r="T39" t="str">
            <v>Atlas Investment Bank</v>
          </cell>
          <cell r="U39">
            <v>0</v>
          </cell>
          <cell r="W39" t="str">
            <v>Atlas Investment Bank</v>
          </cell>
          <cell r="X39">
            <v>0</v>
          </cell>
          <cell r="BZ39" t="str">
            <v>Atlas Investment Bank</v>
          </cell>
          <cell r="CA39">
            <v>0</v>
          </cell>
        </row>
        <row r="40">
          <cell r="E40" t="str">
            <v>ATLH</v>
          </cell>
          <cell r="F40" t="str">
            <v xml:space="preserve">Atlas Honda </v>
          </cell>
          <cell r="T40" t="str">
            <v xml:space="preserve">Atlas Honda </v>
          </cell>
          <cell r="U40">
            <v>222.95</v>
          </cell>
          <cell r="W40" t="str">
            <v xml:space="preserve">Atlas Honda </v>
          </cell>
          <cell r="X40" t="str">
            <v>ELIGIBLE</v>
          </cell>
          <cell r="BZ40" t="str">
            <v xml:space="preserve">Atlas Honda </v>
          </cell>
          <cell r="CA40">
            <v>50</v>
          </cell>
        </row>
        <row r="41">
          <cell r="E41" t="str">
            <v>ACPL</v>
          </cell>
          <cell r="F41" t="str">
            <v>Attock Cement Pakistan Limited.</v>
          </cell>
          <cell r="T41" t="str">
            <v>Attock Cement Pakistan Limited.</v>
          </cell>
          <cell r="U41">
            <v>99.7</v>
          </cell>
          <cell r="W41" t="str">
            <v>Attock Cement Pakistan Limited.</v>
          </cell>
          <cell r="X41" t="str">
            <v>ELIGIBLE</v>
          </cell>
          <cell r="BZ41" t="str">
            <v>Attock Cement Pakistan Limited.</v>
          </cell>
          <cell r="CA41">
            <v>35</v>
          </cell>
        </row>
        <row r="42">
          <cell r="E42" t="str">
            <v>APL</v>
          </cell>
          <cell r="F42" t="str">
            <v>Attock Petrolium Ltd.</v>
          </cell>
          <cell r="T42" t="str">
            <v>Attock Petrolium Ltd.</v>
          </cell>
          <cell r="U42">
            <v>569.04999999999995</v>
          </cell>
          <cell r="W42" t="str">
            <v>Attock Petrolium Ltd.</v>
          </cell>
          <cell r="X42" t="str">
            <v>ELIGIBLE</v>
          </cell>
          <cell r="BZ42" t="str">
            <v>Attock Petrolium Ltd.</v>
          </cell>
          <cell r="CA42">
            <v>40</v>
          </cell>
        </row>
        <row r="43">
          <cell r="E43" t="str">
            <v>ATRL</v>
          </cell>
          <cell r="F43" t="str">
            <v xml:space="preserve">Attock Refinery </v>
          </cell>
          <cell r="T43" t="str">
            <v xml:space="preserve">Attock Refinery </v>
          </cell>
          <cell r="U43">
            <v>251.3</v>
          </cell>
          <cell r="W43" t="str">
            <v xml:space="preserve">Attock Refinery </v>
          </cell>
          <cell r="X43" t="str">
            <v>ELIGIBLE</v>
          </cell>
          <cell r="BZ43" t="str">
            <v xml:space="preserve">Attock Refinery </v>
          </cell>
          <cell r="CA43">
            <v>30</v>
          </cell>
        </row>
        <row r="44">
          <cell r="E44" t="str">
            <v>ANLPS</v>
          </cell>
          <cell r="F44" t="str">
            <v>Azgard Nin (Pref)</v>
          </cell>
          <cell r="T44" t="str">
            <v>Azgard Nin (Pref)</v>
          </cell>
          <cell r="U44">
            <v>0</v>
          </cell>
          <cell r="W44" t="str">
            <v>Azgard Nin (Pref)</v>
          </cell>
          <cell r="X44">
            <v>0</v>
          </cell>
          <cell r="BZ44" t="str">
            <v>Azgard Nin (Pref)</v>
          </cell>
          <cell r="CA44">
            <v>0</v>
          </cell>
        </row>
        <row r="45">
          <cell r="E45" t="str">
            <v>ANL</v>
          </cell>
          <cell r="F45" t="str">
            <v>Azgard Nine Ltd.</v>
          </cell>
          <cell r="T45" t="str">
            <v>Azgard Nine Ltd.</v>
          </cell>
          <cell r="U45">
            <v>45.25</v>
          </cell>
          <cell r="W45" t="str">
            <v>Azgard Nine Ltd.</v>
          </cell>
          <cell r="X45" t="str">
            <v>ELIGIBLE</v>
          </cell>
          <cell r="BZ45" t="str">
            <v>Azgard Nine Ltd.</v>
          </cell>
          <cell r="CA45">
            <v>40</v>
          </cell>
        </row>
        <row r="46">
          <cell r="E46" t="str">
            <v>BRRI</v>
          </cell>
          <cell r="F46" t="str">
            <v>B.R.R. International Modaraba</v>
          </cell>
          <cell r="T46" t="str">
            <v>B.R.R. International Modaraba</v>
          </cell>
          <cell r="U46">
            <v>0</v>
          </cell>
          <cell r="W46" t="str">
            <v>B.R.R. International Modaraba</v>
          </cell>
          <cell r="X46" t="str">
            <v>ELIGIBLE</v>
          </cell>
          <cell r="BZ46" t="str">
            <v>B.R.R. International Modaraba</v>
          </cell>
          <cell r="CA46">
            <v>50</v>
          </cell>
        </row>
        <row r="47">
          <cell r="E47" t="str">
            <v>BCML</v>
          </cell>
          <cell r="F47" t="str">
            <v>Babri Cotton</v>
          </cell>
          <cell r="T47" t="str">
            <v>Babri Cotton</v>
          </cell>
          <cell r="U47">
            <v>21.3</v>
          </cell>
          <cell r="W47" t="str">
            <v>Babri Cotton</v>
          </cell>
          <cell r="X47">
            <v>0</v>
          </cell>
          <cell r="BZ47" t="str">
            <v>Babri Cotton</v>
          </cell>
          <cell r="CA47">
            <v>0</v>
          </cell>
        </row>
        <row r="48">
          <cell r="E48" t="str">
            <v>BGL</v>
          </cell>
          <cell r="F48" t="str">
            <v>Baluchistan Glass Co. Ltd.</v>
          </cell>
          <cell r="T48" t="str">
            <v>Baluchistan Glass Co. Ltd.</v>
          </cell>
          <cell r="U48">
            <v>8.9499999999999993</v>
          </cell>
          <cell r="W48" t="str">
            <v>Baluchistan Glass Co. Ltd.</v>
          </cell>
          <cell r="X48" t="str">
            <v>ELIGIBLE</v>
          </cell>
          <cell r="BZ48" t="str">
            <v>Baluchistan Glass Co. Ltd.</v>
          </cell>
          <cell r="CA48">
            <v>50</v>
          </cell>
        </row>
        <row r="49">
          <cell r="E49" t="str">
            <v>BWHL</v>
          </cell>
          <cell r="F49" t="str">
            <v>Baluchistan Wheels Ltd.</v>
          </cell>
          <cell r="T49" t="str">
            <v>Baluchistan Wheels Ltd.</v>
          </cell>
          <cell r="U49">
            <v>86.4</v>
          </cell>
          <cell r="W49" t="str">
            <v>Baluchistan Wheels Ltd.</v>
          </cell>
          <cell r="X49">
            <v>0</v>
          </cell>
          <cell r="BZ49" t="str">
            <v>Baluchistan Wheels Ltd.</v>
          </cell>
          <cell r="CA49">
            <v>0</v>
          </cell>
        </row>
        <row r="50">
          <cell r="E50" t="str">
            <v>BAFL</v>
          </cell>
          <cell r="F50" t="str">
            <v>Bank Al-Falah Ltd.</v>
          </cell>
          <cell r="T50" t="str">
            <v>Bank Al-Falah Ltd.</v>
          </cell>
          <cell r="U50">
            <v>53.7</v>
          </cell>
          <cell r="W50" t="str">
            <v>Bank Al-Falah Ltd.</v>
          </cell>
          <cell r="X50" t="str">
            <v>ELIGIBLE</v>
          </cell>
          <cell r="BZ50" t="str">
            <v>Bank Al-Falah Ltd.</v>
          </cell>
          <cell r="CA50">
            <v>30</v>
          </cell>
        </row>
        <row r="51">
          <cell r="E51" t="str">
            <v>BAHL</v>
          </cell>
          <cell r="F51" t="str">
            <v>Bank AL-Habib Ltd.</v>
          </cell>
          <cell r="T51" t="str">
            <v>Bank AL-Habib Ltd.</v>
          </cell>
          <cell r="U51">
            <v>77.2</v>
          </cell>
          <cell r="W51" t="str">
            <v>Bank AL-Habib Ltd.</v>
          </cell>
          <cell r="X51" t="str">
            <v>ELIGIBLE</v>
          </cell>
          <cell r="BZ51" t="str">
            <v>Bank AL-Habib Ltd.</v>
          </cell>
          <cell r="CA51">
            <v>35</v>
          </cell>
        </row>
        <row r="52">
          <cell r="E52" t="str">
            <v>BIPL</v>
          </cell>
          <cell r="F52" t="str">
            <v>Bank Islami Pakistan Ltd.</v>
          </cell>
          <cell r="T52" t="str">
            <v>Bank Islami Pakistan Ltd.</v>
          </cell>
          <cell r="U52">
            <v>16.2</v>
          </cell>
          <cell r="W52" t="str">
            <v>Bank Islami Pakistan Ltd.</v>
          </cell>
          <cell r="X52" t="str">
            <v>ELIGIBLE</v>
          </cell>
          <cell r="BZ52" t="str">
            <v>Bank Islami Pakistan Ltd.</v>
          </cell>
          <cell r="CA52">
            <v>40</v>
          </cell>
        </row>
        <row r="53">
          <cell r="E53" t="str">
            <v>BOP</v>
          </cell>
          <cell r="F53" t="str">
            <v>Bank of Punjab</v>
          </cell>
          <cell r="T53" t="str">
            <v>Bank of Punjab</v>
          </cell>
          <cell r="U53">
            <v>97.8</v>
          </cell>
          <cell r="W53" t="str">
            <v>Bank of Punjab</v>
          </cell>
          <cell r="X53" t="str">
            <v>ELIGIBLE</v>
          </cell>
          <cell r="BZ53" t="str">
            <v>Bank of Punjab</v>
          </cell>
          <cell r="CA53">
            <v>40</v>
          </cell>
        </row>
        <row r="54">
          <cell r="E54" t="str">
            <v>BNWM</v>
          </cell>
          <cell r="F54" t="str">
            <v>Bannu Woolen Mills Ltd.</v>
          </cell>
          <cell r="T54" t="str">
            <v>Bannu Woolen Mills Ltd.</v>
          </cell>
          <cell r="U54">
            <v>66</v>
          </cell>
          <cell r="W54" t="str">
            <v>Bannu Woolen Mills Ltd.</v>
          </cell>
          <cell r="X54">
            <v>0</v>
          </cell>
          <cell r="BZ54" t="str">
            <v>Bannu Woolen Mills Ltd.</v>
          </cell>
          <cell r="CA54">
            <v>0</v>
          </cell>
        </row>
        <row r="55">
          <cell r="E55" t="str">
            <v>BAPL</v>
          </cell>
          <cell r="F55" t="str">
            <v>Bawany Air Product Ltd.</v>
          </cell>
          <cell r="T55" t="str">
            <v>Bawany Air Product Ltd.</v>
          </cell>
          <cell r="U55">
            <v>12</v>
          </cell>
          <cell r="W55" t="str">
            <v>Bawany Air Product Ltd.</v>
          </cell>
          <cell r="X55">
            <v>0</v>
          </cell>
          <cell r="BZ55" t="str">
            <v>Bawany Air Product Ltd.</v>
          </cell>
          <cell r="CA55">
            <v>0</v>
          </cell>
        </row>
        <row r="56">
          <cell r="E56" t="str">
            <v>BEEM</v>
          </cell>
          <cell r="F56" t="str">
            <v>Beema Pakistan</v>
          </cell>
          <cell r="T56" t="str">
            <v>Beema Pakistan</v>
          </cell>
          <cell r="U56">
            <v>0</v>
          </cell>
          <cell r="W56" t="str">
            <v>Beema Pakistan</v>
          </cell>
          <cell r="X56">
            <v>0</v>
          </cell>
          <cell r="BZ56" t="str">
            <v>Beema Pakistan</v>
          </cell>
          <cell r="CA56">
            <v>0</v>
          </cell>
        </row>
        <row r="57">
          <cell r="E57" t="str">
            <v>BERG</v>
          </cell>
          <cell r="F57" t="str">
            <v>Berger Paints Pakistan Ltd.</v>
          </cell>
          <cell r="T57" t="str">
            <v>Berger Paints Pakistan Ltd.</v>
          </cell>
          <cell r="U57">
            <v>0</v>
          </cell>
          <cell r="W57" t="str">
            <v>Berger Paints Pakistan Ltd.</v>
          </cell>
          <cell r="X57">
            <v>0</v>
          </cell>
          <cell r="BZ57" t="str">
            <v>Berger Paints Pakistan Ltd.</v>
          </cell>
          <cell r="CA57">
            <v>0</v>
          </cell>
        </row>
        <row r="58">
          <cell r="E58" t="str">
            <v>BIFO</v>
          </cell>
          <cell r="F58" t="str">
            <v>Biafo Industries Ltd.</v>
          </cell>
          <cell r="T58" t="str">
            <v>Biafo Industries Ltd.</v>
          </cell>
          <cell r="U58">
            <v>44.2</v>
          </cell>
          <cell r="W58" t="str">
            <v>Biafo Industries Ltd.</v>
          </cell>
          <cell r="X58">
            <v>0</v>
          </cell>
          <cell r="BZ58" t="str">
            <v>Biafo Industries Ltd.</v>
          </cell>
          <cell r="CA58">
            <v>0</v>
          </cell>
        </row>
        <row r="59">
          <cell r="E59" t="str">
            <v>BOC</v>
          </cell>
          <cell r="F59" t="str">
            <v>BOC Pakistan XD</v>
          </cell>
          <cell r="T59" t="str">
            <v>BOC Pakistan XD</v>
          </cell>
          <cell r="U59">
            <v>252.7</v>
          </cell>
          <cell r="W59" t="str">
            <v>BOC Pakistan XD</v>
          </cell>
          <cell r="X59">
            <v>0</v>
          </cell>
          <cell r="BZ59" t="str">
            <v>BOC Pakistan XD</v>
          </cell>
          <cell r="CA59">
            <v>0</v>
          </cell>
        </row>
        <row r="60">
          <cell r="E60" t="str">
            <v>BOSI</v>
          </cell>
          <cell r="F60" t="str">
            <v>Bosicor Pakistan</v>
          </cell>
          <cell r="T60" t="str">
            <v>Bosicor Pakistan</v>
          </cell>
          <cell r="U60">
            <v>21.35</v>
          </cell>
          <cell r="W60" t="str">
            <v>Bosicor Pakistan</v>
          </cell>
          <cell r="X60" t="str">
            <v>ELIGIBLE</v>
          </cell>
          <cell r="BZ60" t="str">
            <v>Bosicor Pakistan</v>
          </cell>
          <cell r="CA60">
            <v>40</v>
          </cell>
        </row>
        <row r="61">
          <cell r="E61" t="str">
            <v>BSBF</v>
          </cell>
          <cell r="F61" t="str">
            <v>BSJS Balanced Fund</v>
          </cell>
          <cell r="T61" t="str">
            <v>BSJS Balanced Fund</v>
          </cell>
          <cell r="U61">
            <v>14.1</v>
          </cell>
          <cell r="W61" t="str">
            <v>BSJS Balanced Fund</v>
          </cell>
          <cell r="X61" t="str">
            <v>ELIGIBLE</v>
          </cell>
          <cell r="BZ61" t="str">
            <v>BSJS Balanced Fund</v>
          </cell>
          <cell r="CA61">
            <v>40</v>
          </cell>
        </row>
        <row r="62">
          <cell r="E62" t="str">
            <v>BIIC</v>
          </cell>
          <cell r="F62" t="str">
            <v>Business &amp; Ind.Ins</v>
          </cell>
          <cell r="T62" t="str">
            <v>Business &amp; Ind.Ins</v>
          </cell>
          <cell r="U62">
            <v>4.3499999999999996</v>
          </cell>
          <cell r="W62" t="str">
            <v>Business &amp; Ind.Ins</v>
          </cell>
          <cell r="X62">
            <v>0</v>
          </cell>
          <cell r="BZ62" t="str">
            <v>Business &amp; Ind.Ins</v>
          </cell>
          <cell r="CA62">
            <v>0</v>
          </cell>
        </row>
        <row r="63">
          <cell r="E63" t="str">
            <v>CTTL</v>
          </cell>
          <cell r="F63" t="str">
            <v>Callmate Tellips (M)</v>
          </cell>
          <cell r="T63" t="str">
            <v>Callmate Tellips (M)</v>
          </cell>
          <cell r="U63">
            <v>14.85</v>
          </cell>
          <cell r="W63" t="str">
            <v>Callmate Tellips (M)</v>
          </cell>
          <cell r="X63" t="str">
            <v>ELIGIBLE</v>
          </cell>
          <cell r="BZ63" t="str">
            <v>Callmate Tellips (M)</v>
          </cell>
          <cell r="CA63">
            <v>35</v>
          </cell>
        </row>
        <row r="64">
          <cell r="E64" t="str">
            <v>CARF</v>
          </cell>
          <cell r="F64" t="str">
            <v>Caravan East Fabrics</v>
          </cell>
          <cell r="T64" t="str">
            <v>Caravan East Fabrics</v>
          </cell>
          <cell r="U64">
            <v>0</v>
          </cell>
          <cell r="W64" t="str">
            <v>Caravan East Fabrics</v>
          </cell>
          <cell r="X64">
            <v>0</v>
          </cell>
          <cell r="BZ64" t="str">
            <v>Caravan East Fabrics</v>
          </cell>
          <cell r="CA64">
            <v>0</v>
          </cell>
        </row>
        <row r="65">
          <cell r="E65" t="str">
            <v>CENI</v>
          </cell>
          <cell r="F65" t="str">
            <v>Century Insurance Ltd.</v>
          </cell>
          <cell r="T65" t="str">
            <v>Century Insurance Ltd.</v>
          </cell>
          <cell r="U65">
            <v>70.3</v>
          </cell>
          <cell r="W65" t="str">
            <v>Century Insurance Ltd.</v>
          </cell>
          <cell r="X65">
            <v>0</v>
          </cell>
          <cell r="BZ65" t="str">
            <v>Century Insurance Ltd.</v>
          </cell>
          <cell r="CA65">
            <v>0</v>
          </cell>
        </row>
        <row r="66">
          <cell r="E66" t="str">
            <v xml:space="preserve">CEPB </v>
          </cell>
          <cell r="F66" t="str">
            <v>Century Paper</v>
          </cell>
          <cell r="T66" t="str">
            <v>Century Paper</v>
          </cell>
          <cell r="U66">
            <v>0</v>
          </cell>
          <cell r="W66" t="str">
            <v>Century Paper</v>
          </cell>
          <cell r="X66" t="str">
            <v>ELIGIBLE</v>
          </cell>
          <cell r="BZ66" t="str">
            <v>Century Paper</v>
          </cell>
          <cell r="CA66">
            <v>35</v>
          </cell>
        </row>
        <row r="67">
          <cell r="E67" t="str">
            <v>CHAS</v>
          </cell>
          <cell r="F67" t="str">
            <v>Chashma Sugar XD</v>
          </cell>
          <cell r="T67" t="str">
            <v>Chashma Sugar XD</v>
          </cell>
          <cell r="U67">
            <v>0</v>
          </cell>
          <cell r="W67" t="str">
            <v>Chashma Sugar XD</v>
          </cell>
          <cell r="X67">
            <v>0</v>
          </cell>
          <cell r="BZ67" t="str">
            <v>Chashma Sugar XD</v>
          </cell>
          <cell r="CA67">
            <v>0</v>
          </cell>
        </row>
        <row r="68">
          <cell r="E68" t="str">
            <v>CHCC</v>
          </cell>
          <cell r="F68" t="str">
            <v>Cheart Cement Co. Ltd.</v>
          </cell>
          <cell r="T68" t="str">
            <v>Cheart Cement Co. Ltd.</v>
          </cell>
          <cell r="U68">
            <v>39.700000000000003</v>
          </cell>
          <cell r="W68" t="str">
            <v>Cheart Cement Co. Ltd.</v>
          </cell>
          <cell r="X68" t="str">
            <v>ELIGIBLE</v>
          </cell>
          <cell r="BZ68" t="str">
            <v>Cheart Cement Co. Ltd.</v>
          </cell>
          <cell r="CA68">
            <v>35</v>
          </cell>
        </row>
        <row r="69">
          <cell r="E69" t="str">
            <v>CPSL</v>
          </cell>
          <cell r="F69" t="str">
            <v xml:space="preserve">Cheart Papersack Ltd. </v>
          </cell>
          <cell r="T69" t="str">
            <v xml:space="preserve">Cheart Papersack Ltd. </v>
          </cell>
          <cell r="U69">
            <v>189.55</v>
          </cell>
          <cell r="W69" t="str">
            <v xml:space="preserve">Cheart Papersack Ltd. </v>
          </cell>
          <cell r="X69">
            <v>0</v>
          </cell>
          <cell r="BZ69" t="str">
            <v xml:space="preserve">Cheart Papersack Ltd. </v>
          </cell>
          <cell r="CA69">
            <v>0</v>
          </cell>
        </row>
        <row r="70">
          <cell r="E70" t="str">
            <v>CHBL</v>
          </cell>
          <cell r="F70" t="str">
            <v>Chenab Limited</v>
          </cell>
          <cell r="T70" t="str">
            <v>Chenab Limited</v>
          </cell>
          <cell r="U70">
            <v>11.25</v>
          </cell>
          <cell r="W70" t="str">
            <v>Chenab Limited</v>
          </cell>
          <cell r="X70" t="str">
            <v>ELIGIBLE</v>
          </cell>
          <cell r="BZ70" t="str">
            <v>Chenab Limited</v>
          </cell>
          <cell r="CA70">
            <v>40</v>
          </cell>
        </row>
        <row r="71">
          <cell r="E71" t="str">
            <v>COLG</v>
          </cell>
          <cell r="F71" t="str">
            <v>Colgate Palmolive (Pak) Ltd.</v>
          </cell>
          <cell r="T71" t="str">
            <v>Colgate Palmolive (Pak) Ltd.</v>
          </cell>
          <cell r="U71">
            <v>759.05</v>
          </cell>
          <cell r="W71" t="str">
            <v>Colgate Palmolive (Pak) Ltd.</v>
          </cell>
          <cell r="X71">
            <v>0</v>
          </cell>
          <cell r="BZ71" t="str">
            <v>Colgate Palmolive (Pak) Ltd.</v>
          </cell>
          <cell r="CA71">
            <v>0</v>
          </cell>
        </row>
        <row r="72">
          <cell r="E72" t="str">
            <v>COLT</v>
          </cell>
          <cell r="F72" t="str">
            <v>Colony Textile</v>
          </cell>
          <cell r="T72" t="str">
            <v>Colony Textile</v>
          </cell>
          <cell r="U72">
            <v>0</v>
          </cell>
          <cell r="W72" t="str">
            <v>Colony Textile</v>
          </cell>
          <cell r="X72">
            <v>0</v>
          </cell>
          <cell r="BZ72" t="str">
            <v>Colony Textile</v>
          </cell>
          <cell r="CA72">
            <v>0</v>
          </cell>
        </row>
        <row r="73">
          <cell r="E73" t="str">
            <v>CCBL</v>
          </cell>
          <cell r="F73" t="str">
            <v>Crescent Comm.Bank XD</v>
          </cell>
          <cell r="T73" t="str">
            <v>Crescent Comm.Bank XD</v>
          </cell>
          <cell r="U73">
            <v>20.95</v>
          </cell>
          <cell r="W73" t="str">
            <v>Crescent Comm.Bank XD</v>
          </cell>
          <cell r="X73">
            <v>0</v>
          </cell>
          <cell r="BZ73" t="str">
            <v>Crescent Comm.Bank XD</v>
          </cell>
          <cell r="CA73">
            <v>0</v>
          </cell>
        </row>
        <row r="74">
          <cell r="E74" t="str">
            <v>CLC</v>
          </cell>
          <cell r="F74" t="str">
            <v>Crescent Leasing Corp</v>
          </cell>
          <cell r="T74" t="str">
            <v>Crescent Leasing Corp</v>
          </cell>
          <cell r="U74">
            <v>5.95</v>
          </cell>
          <cell r="W74" t="str">
            <v>Crescent Leasing Corp</v>
          </cell>
          <cell r="X74">
            <v>0</v>
          </cell>
          <cell r="BZ74" t="str">
            <v>Crescent Leasing Corp</v>
          </cell>
          <cell r="CA74">
            <v>0</v>
          </cell>
        </row>
        <row r="75">
          <cell r="E75" t="str">
            <v>CSIBL</v>
          </cell>
          <cell r="F75" t="str">
            <v>Crescent Standard Inv. Bank</v>
          </cell>
          <cell r="T75" t="str">
            <v>Crescent Standard Inv. Bank</v>
          </cell>
          <cell r="U75">
            <v>0</v>
          </cell>
          <cell r="W75" t="str">
            <v>Crescent Standard Inv. Bank</v>
          </cell>
          <cell r="X75">
            <v>0</v>
          </cell>
          <cell r="BZ75" t="str">
            <v>Crescent Standard Inv. Bank</v>
          </cell>
          <cell r="CA75">
            <v>0</v>
          </cell>
        </row>
        <row r="76">
          <cell r="E76" t="str">
            <v>CSAP</v>
          </cell>
          <cell r="F76" t="str">
            <v>Crescent Steel &amp; Allied Product Ltd.</v>
          </cell>
          <cell r="T76" t="str">
            <v>Crescent Steel &amp; Allied Product Ltd.</v>
          </cell>
          <cell r="U76">
            <v>97.4</v>
          </cell>
          <cell r="W76" t="str">
            <v>Crescent Steel &amp; Allied Product Ltd.</v>
          </cell>
          <cell r="X76" t="str">
            <v>ELIGIBLE</v>
          </cell>
          <cell r="BZ76" t="str">
            <v>Crescent Steel &amp; Allied Product Ltd.</v>
          </cell>
          <cell r="CA76">
            <v>50</v>
          </cell>
        </row>
        <row r="77">
          <cell r="E77" t="str">
            <v>CSMD</v>
          </cell>
          <cell r="F77" t="str">
            <v>Crescent Sugar XB</v>
          </cell>
          <cell r="T77" t="str">
            <v>Crescent Sugar XB</v>
          </cell>
          <cell r="U77">
            <v>12.35</v>
          </cell>
          <cell r="W77" t="str">
            <v>Crescent Sugar XB</v>
          </cell>
          <cell r="X77" t="str">
            <v>ELIGIBLE</v>
          </cell>
          <cell r="BZ77" t="str">
            <v>Crescent Sugar XB</v>
          </cell>
          <cell r="CA77">
            <v>50</v>
          </cell>
        </row>
        <row r="78">
          <cell r="E78" t="str">
            <v>CRTM</v>
          </cell>
          <cell r="F78" t="str">
            <v>Crescent Textile Mills</v>
          </cell>
          <cell r="T78" t="str">
            <v>Crescent Textile Mills</v>
          </cell>
          <cell r="U78">
            <v>71</v>
          </cell>
          <cell r="W78" t="str">
            <v>Crescent Textile Mills</v>
          </cell>
          <cell r="X78">
            <v>0</v>
          </cell>
          <cell r="BZ78" t="str">
            <v>Crescent Textile Mills</v>
          </cell>
          <cell r="CA78">
            <v>0</v>
          </cell>
        </row>
        <row r="79">
          <cell r="E79" t="str">
            <v>DGKC</v>
          </cell>
          <cell r="F79" t="str">
            <v xml:space="preserve">D.G.Khan Cement </v>
          </cell>
          <cell r="T79" t="str">
            <v xml:space="preserve">D.G.Khan Cement </v>
          </cell>
          <cell r="U79">
            <v>94.7</v>
          </cell>
          <cell r="W79" t="str">
            <v xml:space="preserve">D.G.Khan Cement </v>
          </cell>
          <cell r="X79" t="str">
            <v>ELIGIBLE</v>
          </cell>
          <cell r="BZ79" t="str">
            <v xml:space="preserve">D.G.Khan Cement </v>
          </cell>
          <cell r="CA79">
            <v>30</v>
          </cell>
        </row>
        <row r="80">
          <cell r="E80" t="str">
            <v>DGKCR</v>
          </cell>
          <cell r="F80" t="str">
            <v>D.G.Khan Cement  (RIGHT)</v>
          </cell>
          <cell r="T80" t="str">
            <v>D.G.Khan Cement  (RIGHT)</v>
          </cell>
          <cell r="U80">
            <v>0</v>
          </cell>
          <cell r="W80" t="str">
            <v>D.G.Khan Cement  (RIGHT)</v>
          </cell>
          <cell r="X80">
            <v>0</v>
          </cell>
          <cell r="BZ80" t="str">
            <v>D.G.Khan Cement  (RIGHT)</v>
          </cell>
          <cell r="CA80">
            <v>0</v>
          </cell>
        </row>
        <row r="81">
          <cell r="E81" t="str">
            <v>DSIL</v>
          </cell>
          <cell r="F81" t="str">
            <v>D.S. Industries</v>
          </cell>
          <cell r="T81" t="str">
            <v>D.S. Industries</v>
          </cell>
          <cell r="U81">
            <v>31.4</v>
          </cell>
          <cell r="W81" t="str">
            <v>D.S. Industries</v>
          </cell>
          <cell r="X81">
            <v>0</v>
          </cell>
          <cell r="BZ81" t="str">
            <v>D.S. Industries</v>
          </cell>
          <cell r="CA81">
            <v>0</v>
          </cell>
        </row>
        <row r="82">
          <cell r="E82" t="str">
            <v>DBYC</v>
          </cell>
          <cell r="F82" t="str">
            <v xml:space="preserve">Dadabhoy Cement </v>
          </cell>
          <cell r="T82" t="str">
            <v xml:space="preserve">Dadabhoy Cement </v>
          </cell>
          <cell r="U82">
            <v>0</v>
          </cell>
          <cell r="W82" t="str">
            <v xml:space="preserve">Dadabhoy Cement </v>
          </cell>
          <cell r="X82">
            <v>0</v>
          </cell>
          <cell r="BZ82" t="str">
            <v xml:space="preserve">Dadabhoy Cement </v>
          </cell>
          <cell r="CA82">
            <v>0</v>
          </cell>
        </row>
        <row r="83">
          <cell r="E83" t="str">
            <v>DNCC</v>
          </cell>
          <cell r="F83" t="str">
            <v xml:space="preserve">Dandot Cement </v>
          </cell>
          <cell r="T83" t="str">
            <v xml:space="preserve">Dandot Cement </v>
          </cell>
          <cell r="U83">
            <v>24</v>
          </cell>
          <cell r="W83" t="str">
            <v xml:space="preserve">Dandot Cement </v>
          </cell>
          <cell r="X83">
            <v>0</v>
          </cell>
          <cell r="BZ83" t="str">
            <v xml:space="preserve">Dandot Cement </v>
          </cell>
          <cell r="CA83">
            <v>0</v>
          </cell>
        </row>
        <row r="84">
          <cell r="E84" t="str">
            <v>DSML</v>
          </cell>
          <cell r="F84" t="str">
            <v>Dar-es-Salaam</v>
          </cell>
          <cell r="T84" t="str">
            <v>Dar-es-Salaam</v>
          </cell>
          <cell r="U84">
            <v>6.95</v>
          </cell>
          <cell r="W84" t="str">
            <v>Dar-es-Salaam</v>
          </cell>
          <cell r="X84">
            <v>0</v>
          </cell>
          <cell r="BZ84" t="str">
            <v>Dar-es-Salaam</v>
          </cell>
          <cell r="CA84">
            <v>0</v>
          </cell>
        </row>
        <row r="85">
          <cell r="E85" t="str">
            <v>DAWH</v>
          </cell>
          <cell r="F85" t="str">
            <v>Dawood Hercules</v>
          </cell>
          <cell r="T85" t="str">
            <v>Dawood Hercules</v>
          </cell>
          <cell r="U85">
            <v>393.8</v>
          </cell>
          <cell r="W85" t="str">
            <v>Dawood Hercules</v>
          </cell>
          <cell r="X85" t="str">
            <v>ELIGIBLE</v>
          </cell>
          <cell r="BZ85" t="str">
            <v>Dawood Hercules</v>
          </cell>
          <cell r="CA85">
            <v>50</v>
          </cell>
        </row>
        <row r="86">
          <cell r="E86" t="str">
            <v>DLL</v>
          </cell>
          <cell r="F86" t="str">
            <v xml:space="preserve">Dawood Lawrencepur </v>
          </cell>
          <cell r="T86" t="str">
            <v xml:space="preserve">Dawood Lawrencepur </v>
          </cell>
          <cell r="U86">
            <v>98.1</v>
          </cell>
          <cell r="W86" t="str">
            <v xml:space="preserve">Dawood Lawrencepur </v>
          </cell>
          <cell r="X86">
            <v>0</v>
          </cell>
          <cell r="BZ86" t="str">
            <v xml:space="preserve">Dawood Lawrencepur </v>
          </cell>
          <cell r="CA86">
            <v>0</v>
          </cell>
        </row>
        <row r="87">
          <cell r="E87" t="str">
            <v>DCL</v>
          </cell>
          <cell r="F87" t="str">
            <v xml:space="preserve">Dewan Cement (Pakland) </v>
          </cell>
          <cell r="T87" t="str">
            <v xml:space="preserve">Dewan Cement (Pakland) </v>
          </cell>
          <cell r="U87">
            <v>16.45</v>
          </cell>
          <cell r="W87" t="str">
            <v xml:space="preserve">Dewan Cement (Pakland) </v>
          </cell>
          <cell r="X87" t="str">
            <v>ELIGIBLE</v>
          </cell>
          <cell r="BZ87" t="str">
            <v xml:space="preserve">Dewan Cement (Pakland) </v>
          </cell>
          <cell r="CA87">
            <v>40</v>
          </cell>
        </row>
        <row r="88">
          <cell r="E88" t="str">
            <v>DFML</v>
          </cell>
          <cell r="F88" t="str">
            <v>Dewan Farooq Motors Ltd.</v>
          </cell>
          <cell r="T88" t="str">
            <v>Dewan Farooq Motors Ltd.</v>
          </cell>
          <cell r="U88">
            <v>13</v>
          </cell>
          <cell r="W88" t="str">
            <v>Dewan Farooq Motors Ltd.</v>
          </cell>
          <cell r="X88" t="str">
            <v>ELIGIBLE</v>
          </cell>
          <cell r="BZ88" t="str">
            <v>Dewan Farooq Motors Ltd.</v>
          </cell>
          <cell r="CA88">
            <v>35</v>
          </cell>
        </row>
        <row r="89">
          <cell r="E89" t="str">
            <v>DFSM</v>
          </cell>
          <cell r="F89" t="str">
            <v>Dewan Farooque Spinning</v>
          </cell>
          <cell r="T89" t="str">
            <v>Dewan Farooque Spinning</v>
          </cell>
          <cell r="U89">
            <v>8</v>
          </cell>
          <cell r="W89" t="str">
            <v>Dewan Farooque Spinning</v>
          </cell>
          <cell r="X89">
            <v>0</v>
          </cell>
          <cell r="BZ89" t="str">
            <v>Dewan Farooque Spinning</v>
          </cell>
          <cell r="CA89">
            <v>0</v>
          </cell>
        </row>
        <row r="90">
          <cell r="E90" t="str">
            <v>DHCL</v>
          </cell>
          <cell r="F90" t="str">
            <v>Dewan Hattar Cement Ltd.</v>
          </cell>
          <cell r="T90" t="str">
            <v>Dewan Hattar Cement Ltd.</v>
          </cell>
          <cell r="U90">
            <v>0</v>
          </cell>
          <cell r="W90" t="str">
            <v>Dewan Hattar Cement Ltd.</v>
          </cell>
          <cell r="X90">
            <v>0</v>
          </cell>
          <cell r="BZ90" t="str">
            <v>Dewan Hattar Cement Ltd.</v>
          </cell>
          <cell r="CA90">
            <v>0</v>
          </cell>
        </row>
        <row r="91">
          <cell r="E91" t="str">
            <v>DSFL</v>
          </cell>
          <cell r="F91" t="str">
            <v>Dewan Salman Fibre</v>
          </cell>
          <cell r="T91" t="str">
            <v>Dewan Salman Fibre</v>
          </cell>
          <cell r="U91">
            <v>7.5</v>
          </cell>
          <cell r="W91" t="str">
            <v>Dewan Salman Fibre</v>
          </cell>
          <cell r="X91" t="str">
            <v>ELIGIBLE</v>
          </cell>
          <cell r="BZ91" t="str">
            <v>Dewan Salman Fibre</v>
          </cell>
          <cell r="CA91">
            <v>35</v>
          </cell>
        </row>
        <row r="92">
          <cell r="E92" t="str">
            <v>DWSM</v>
          </cell>
          <cell r="F92" t="str">
            <v>Dewan Sugar Mills Ltd.</v>
          </cell>
          <cell r="T92" t="str">
            <v>Dewan Sugar Mills Ltd.</v>
          </cell>
          <cell r="U92">
            <v>9.1999999999999993</v>
          </cell>
          <cell r="W92" t="str">
            <v>Dewan Sugar Mills Ltd.</v>
          </cell>
          <cell r="X92">
            <v>0</v>
          </cell>
          <cell r="BZ92" t="str">
            <v>Dewan Sugar Mills Ltd.</v>
          </cell>
          <cell r="CA92">
            <v>0</v>
          </cell>
        </row>
        <row r="93">
          <cell r="E93" t="str">
            <v>DYNO</v>
          </cell>
          <cell r="F93" t="str">
            <v xml:space="preserve">Dynea Pakistan </v>
          </cell>
          <cell r="T93" t="str">
            <v xml:space="preserve">Dynea Pakistan </v>
          </cell>
          <cell r="U93">
            <v>18.149999999999999</v>
          </cell>
          <cell r="W93" t="str">
            <v xml:space="preserve">Dynea Pakistan </v>
          </cell>
          <cell r="X93">
            <v>0</v>
          </cell>
          <cell r="BZ93" t="str">
            <v xml:space="preserve">Dynea Pakistan </v>
          </cell>
          <cell r="CA93">
            <v>0</v>
          </cell>
        </row>
        <row r="94">
          <cell r="E94" t="str">
            <v>EWIC</v>
          </cell>
          <cell r="F94" t="str">
            <v>East West Insurance Co. Ltd.</v>
          </cell>
          <cell r="T94" t="str">
            <v>East West Insurance Co. Ltd.</v>
          </cell>
          <cell r="U94">
            <v>0</v>
          </cell>
          <cell r="W94" t="str">
            <v>East West Insurance Co. Ltd.</v>
          </cell>
          <cell r="X94">
            <v>0</v>
          </cell>
          <cell r="BZ94" t="str">
            <v>East West Insurance Co. Ltd.</v>
          </cell>
          <cell r="CA94">
            <v>0</v>
          </cell>
        </row>
        <row r="95">
          <cell r="E95" t="str">
            <v>ECOP</v>
          </cell>
          <cell r="F95" t="str">
            <v>EcoPak XB</v>
          </cell>
          <cell r="T95" t="str">
            <v>EcoPak XB</v>
          </cell>
          <cell r="U95">
            <v>14.2</v>
          </cell>
          <cell r="W95" t="str">
            <v>EcoPak XB</v>
          </cell>
          <cell r="X95">
            <v>0</v>
          </cell>
          <cell r="BZ95" t="str">
            <v>EcoPak XB</v>
          </cell>
          <cell r="CA95">
            <v>0</v>
          </cell>
        </row>
        <row r="96">
          <cell r="E96" t="str">
            <v>EFUG</v>
          </cell>
          <cell r="F96" t="str">
            <v>EFU General Insurance</v>
          </cell>
          <cell r="T96" t="str">
            <v>EFU General Insurance</v>
          </cell>
          <cell r="U96">
            <v>409.4</v>
          </cell>
          <cell r="W96" t="str">
            <v>EFU General Insurance</v>
          </cell>
          <cell r="X96" t="str">
            <v>ELIGIBLE</v>
          </cell>
          <cell r="BZ96" t="str">
            <v>EFU General Insurance</v>
          </cell>
          <cell r="CA96">
            <v>50</v>
          </cell>
        </row>
        <row r="97">
          <cell r="E97" t="str">
            <v>FECM</v>
          </cell>
          <cell r="F97" t="str">
            <v>Elite Capital Mod. 1st</v>
          </cell>
          <cell r="T97" t="str">
            <v>Elite Capital Mod. 1st</v>
          </cell>
          <cell r="U97">
            <v>3.6</v>
          </cell>
          <cell r="W97" t="str">
            <v>Elite Capital Mod. 1st</v>
          </cell>
          <cell r="X97">
            <v>0</v>
          </cell>
          <cell r="BZ97" t="str">
            <v>Elite Capital Mod. 1st</v>
          </cell>
          <cell r="CA97">
            <v>0</v>
          </cell>
        </row>
        <row r="98">
          <cell r="E98" t="str">
            <v>EMCO</v>
          </cell>
          <cell r="F98" t="str">
            <v>EMCO Industries</v>
          </cell>
          <cell r="T98" t="str">
            <v>EMCO Industries</v>
          </cell>
          <cell r="U98">
            <v>22.4</v>
          </cell>
          <cell r="W98" t="str">
            <v>EMCO Industries</v>
          </cell>
          <cell r="X98">
            <v>0</v>
          </cell>
          <cell r="BZ98" t="str">
            <v>EMCO Industries</v>
          </cell>
          <cell r="CA98">
            <v>0</v>
          </cell>
        </row>
        <row r="99">
          <cell r="E99" t="str">
            <v>ENGL</v>
          </cell>
          <cell r="F99" t="str">
            <v>English Leasing</v>
          </cell>
          <cell r="T99" t="str">
            <v>English Leasing</v>
          </cell>
          <cell r="U99">
            <v>5.7</v>
          </cell>
          <cell r="W99" t="str">
            <v>English Leasing</v>
          </cell>
          <cell r="X99">
            <v>0</v>
          </cell>
          <cell r="BZ99" t="str">
            <v>English Leasing</v>
          </cell>
          <cell r="CA99">
            <v>0</v>
          </cell>
        </row>
        <row r="100">
          <cell r="E100" t="str">
            <v>ENGRO</v>
          </cell>
          <cell r="F100" t="str">
            <v>Engro Chemical XDXR</v>
          </cell>
          <cell r="T100" t="str">
            <v>Engro Chemical XDXR</v>
          </cell>
          <cell r="U100">
            <v>265.75</v>
          </cell>
          <cell r="W100" t="str">
            <v>Engro Chemical XDXR</v>
          </cell>
          <cell r="X100" t="str">
            <v>ELIGIBLE</v>
          </cell>
          <cell r="BZ100" t="str">
            <v>Engro Chemical XDXR</v>
          </cell>
          <cell r="CA100">
            <v>30</v>
          </cell>
        </row>
        <row r="101">
          <cell r="E101" t="str">
            <v>FEM</v>
          </cell>
          <cell r="F101" t="str">
            <v>Equity Modaraba 1st</v>
          </cell>
          <cell r="T101" t="str">
            <v>Equity Modaraba 1st</v>
          </cell>
          <cell r="U101">
            <v>4.5999999999999996</v>
          </cell>
          <cell r="W101" t="str">
            <v>Equity Modaraba 1st</v>
          </cell>
          <cell r="X101">
            <v>0</v>
          </cell>
          <cell r="BZ101" t="str">
            <v>Equity Modaraba 1st</v>
          </cell>
          <cell r="CA101">
            <v>0</v>
          </cell>
        </row>
        <row r="102">
          <cell r="E102" t="str">
            <v>ESBL</v>
          </cell>
          <cell r="F102" t="str">
            <v>Escorts Investment Bank</v>
          </cell>
          <cell r="T102" t="str">
            <v>Escorts Investment Bank</v>
          </cell>
          <cell r="U102">
            <v>16.899999999999999</v>
          </cell>
          <cell r="W102" t="str">
            <v>Escorts Investment Bank</v>
          </cell>
          <cell r="X102" t="str">
            <v>ELIGIBLE</v>
          </cell>
          <cell r="BZ102" t="str">
            <v>Escorts Investment Bank</v>
          </cell>
          <cell r="CA102">
            <v>40</v>
          </cell>
        </row>
        <row r="103">
          <cell r="E103" t="str">
            <v>FASM</v>
          </cell>
          <cell r="F103" t="str">
            <v xml:space="preserve">Faisal Spinning </v>
          </cell>
          <cell r="T103" t="str">
            <v xml:space="preserve">Faisal Spinning </v>
          </cell>
          <cell r="U103">
            <v>50.35</v>
          </cell>
          <cell r="W103" t="str">
            <v xml:space="preserve">Faisal Spinning </v>
          </cell>
          <cell r="X103">
            <v>0</v>
          </cell>
          <cell r="BZ103" t="str">
            <v xml:space="preserve">Faisal Spinning </v>
          </cell>
          <cell r="CA103">
            <v>0</v>
          </cell>
        </row>
        <row r="104">
          <cell r="E104" t="str">
            <v>FRSM</v>
          </cell>
          <cell r="F104" t="str">
            <v>Faran Sugar XD</v>
          </cell>
          <cell r="T104" t="str">
            <v>Faran Sugar XD</v>
          </cell>
          <cell r="U104">
            <v>14</v>
          </cell>
          <cell r="W104" t="str">
            <v>Faran Sugar XD</v>
          </cell>
          <cell r="X104">
            <v>0</v>
          </cell>
          <cell r="BZ104" t="str">
            <v>Faran Sugar XD</v>
          </cell>
          <cell r="CA104">
            <v>0</v>
          </cell>
        </row>
        <row r="105">
          <cell r="E105" t="str">
            <v>FCCL</v>
          </cell>
          <cell r="F105" t="str">
            <v>Fauji Cement Co. Ltd.</v>
          </cell>
          <cell r="T105" t="str">
            <v>Fauji Cement Co. Ltd.</v>
          </cell>
          <cell r="U105">
            <v>14.9</v>
          </cell>
          <cell r="W105" t="str">
            <v>Fauji Cement Co. Ltd.</v>
          </cell>
          <cell r="X105" t="str">
            <v>ELIGIBLE</v>
          </cell>
          <cell r="BZ105" t="str">
            <v>Fauji Cement Co. Ltd.</v>
          </cell>
          <cell r="CA105">
            <v>30</v>
          </cell>
        </row>
        <row r="106">
          <cell r="E106" t="str">
            <v>FFBL</v>
          </cell>
          <cell r="F106" t="str">
            <v>Fauji Fertilizer Bin Qasim</v>
          </cell>
          <cell r="T106" t="str">
            <v>Fauji Fertilizer Bin Qasim</v>
          </cell>
          <cell r="U106">
            <v>42.05</v>
          </cell>
          <cell r="W106" t="str">
            <v>Fauji Fertilizer Bin Qasim</v>
          </cell>
          <cell r="X106" t="str">
            <v>ELIGIBLE</v>
          </cell>
          <cell r="BZ106" t="str">
            <v>Fauji Fertilizer Bin Qasim</v>
          </cell>
          <cell r="CA106">
            <v>30</v>
          </cell>
        </row>
        <row r="107">
          <cell r="E107" t="str">
            <v>FFC</v>
          </cell>
          <cell r="F107" t="str">
            <v>Fauji Fertilizer Co.</v>
          </cell>
          <cell r="T107" t="str">
            <v>Fauji Fertilizer Co.</v>
          </cell>
          <cell r="U107">
            <v>118.75</v>
          </cell>
          <cell r="W107" t="str">
            <v>Fauji Fertilizer Co.</v>
          </cell>
          <cell r="X107" t="str">
            <v>ELIGIBLE</v>
          </cell>
          <cell r="BZ107" t="str">
            <v>Fauji Fertilizer Co.</v>
          </cell>
          <cell r="CA107">
            <v>30</v>
          </cell>
        </row>
        <row r="108">
          <cell r="E108" t="str">
            <v>FABL</v>
          </cell>
          <cell r="F108" t="str">
            <v>Faysal Bank Ltd.</v>
          </cell>
          <cell r="T108" t="str">
            <v>Faysal Bank Ltd.</v>
          </cell>
          <cell r="U108">
            <v>65.95</v>
          </cell>
          <cell r="W108" t="str">
            <v>Faysal Bank Ltd.</v>
          </cell>
          <cell r="X108" t="str">
            <v>ELIGIBLE</v>
          </cell>
          <cell r="BZ108" t="str">
            <v>Faysal Bank Ltd.</v>
          </cell>
          <cell r="CA108">
            <v>30</v>
          </cell>
        </row>
        <row r="109">
          <cell r="E109" t="str">
            <v>FECTC</v>
          </cell>
          <cell r="F109" t="str">
            <v>Fecto Cement Ltd.</v>
          </cell>
          <cell r="T109" t="str">
            <v>Fecto Cement Ltd.</v>
          </cell>
          <cell r="U109">
            <v>24.7</v>
          </cell>
          <cell r="W109" t="str">
            <v>Fecto Cement Ltd.</v>
          </cell>
          <cell r="X109">
            <v>0</v>
          </cell>
          <cell r="BZ109" t="str">
            <v>Fecto Cement Ltd.</v>
          </cell>
          <cell r="CA109">
            <v>0</v>
          </cell>
        </row>
        <row r="110">
          <cell r="E110" t="str">
            <v>FABM</v>
          </cell>
          <cell r="F110" t="str">
            <v>First Allied Bank Modaraba (1st)</v>
          </cell>
          <cell r="T110" t="str">
            <v>First Allied Bank Modaraba (1st)</v>
          </cell>
          <cell r="U110">
            <v>0</v>
          </cell>
          <cell r="W110" t="str">
            <v>First Allied Bank Modaraba (1st)</v>
          </cell>
          <cell r="X110">
            <v>0</v>
          </cell>
          <cell r="BZ110" t="str">
            <v>First Allied Bank Modaraba (1st)</v>
          </cell>
          <cell r="CA110">
            <v>0</v>
          </cell>
        </row>
        <row r="111">
          <cell r="E111" t="str">
            <v>FCSC</v>
          </cell>
          <cell r="F111" t="str">
            <v>First Cap. Sec. Corp.</v>
          </cell>
          <cell r="T111" t="str">
            <v>First Cap. Sec. Corp.</v>
          </cell>
          <cell r="U111">
            <v>90.05</v>
          </cell>
          <cell r="W111" t="str">
            <v>First Cap. Sec. Corp.</v>
          </cell>
          <cell r="X111">
            <v>0</v>
          </cell>
          <cell r="BZ111" t="str">
            <v>First Cap. Sec. Corp.</v>
          </cell>
          <cell r="CA111">
            <v>0</v>
          </cell>
        </row>
        <row r="112">
          <cell r="E112" t="str">
            <v>CPMFI</v>
          </cell>
          <cell r="F112" t="str">
            <v>First Capital Mutual Fund</v>
          </cell>
          <cell r="T112" t="str">
            <v>First Capital Mutual Fund</v>
          </cell>
          <cell r="U112">
            <v>0</v>
          </cell>
          <cell r="W112" t="str">
            <v>First Capital Mutual Fund</v>
          </cell>
          <cell r="X112">
            <v>0</v>
          </cell>
          <cell r="BZ112" t="str">
            <v>First Capital Mutual Fund</v>
          </cell>
          <cell r="CA112">
            <v>0</v>
          </cell>
        </row>
        <row r="113">
          <cell r="E113" t="str">
            <v>FDIB</v>
          </cell>
          <cell r="F113" t="str">
            <v>First Dawood Inv. Bank</v>
          </cell>
          <cell r="T113" t="str">
            <v>First Dawood Inv. Bank</v>
          </cell>
          <cell r="U113">
            <v>0</v>
          </cell>
          <cell r="W113" t="str">
            <v>First Dawood Inv. Bank</v>
          </cell>
          <cell r="X113">
            <v>0</v>
          </cell>
          <cell r="BZ113" t="str">
            <v>First Dawood Inv. Bank</v>
          </cell>
          <cell r="CA113">
            <v>0</v>
          </cell>
        </row>
        <row r="114">
          <cell r="E114" t="str">
            <v>FDMF</v>
          </cell>
          <cell r="F114" t="str">
            <v>First Dawood Mutal Fund</v>
          </cell>
          <cell r="T114" t="str">
            <v>First Dawood Mutal Fund</v>
          </cell>
          <cell r="U114">
            <v>7.75</v>
          </cell>
          <cell r="W114" t="str">
            <v>First Dawood Mutal Fund</v>
          </cell>
          <cell r="X114">
            <v>0</v>
          </cell>
          <cell r="BZ114" t="str">
            <v>First Dawood Mutal Fund</v>
          </cell>
          <cell r="CA114">
            <v>0</v>
          </cell>
        </row>
        <row r="115">
          <cell r="E115" t="str">
            <v>FEM</v>
          </cell>
          <cell r="F115" t="str">
            <v xml:space="preserve">First Equity Modarba </v>
          </cell>
          <cell r="T115" t="str">
            <v xml:space="preserve">First Equity Modarba </v>
          </cell>
          <cell r="U115">
            <v>4.5999999999999996</v>
          </cell>
          <cell r="W115" t="str">
            <v xml:space="preserve">First Equity Modarba </v>
          </cell>
          <cell r="X115" t="str">
            <v>ELIGIBLE</v>
          </cell>
          <cell r="BZ115" t="str">
            <v xml:space="preserve">First Equity Modarba </v>
          </cell>
          <cell r="CA115">
            <v>50</v>
          </cell>
        </row>
        <row r="116">
          <cell r="E116" t="str">
            <v>FFLM</v>
          </cell>
          <cell r="F116" t="str">
            <v>First Fidelity Leasing Mod.</v>
          </cell>
          <cell r="T116" t="str">
            <v>First Fidelity Leasing Mod.</v>
          </cell>
          <cell r="U116">
            <v>5.9</v>
          </cell>
          <cell r="W116" t="str">
            <v>First Fidelity Leasing Mod.</v>
          </cell>
          <cell r="X116">
            <v>0</v>
          </cell>
          <cell r="BZ116" t="str">
            <v>First Fidelity Leasing Mod.</v>
          </cell>
          <cell r="CA116">
            <v>0</v>
          </cell>
        </row>
        <row r="117">
          <cell r="E117" t="str">
            <v>FHAM</v>
          </cell>
          <cell r="F117" t="str">
            <v>First Habib Modarba</v>
          </cell>
          <cell r="T117" t="str">
            <v>First Habib Modarba</v>
          </cell>
          <cell r="U117">
            <v>8.1</v>
          </cell>
          <cell r="W117" t="str">
            <v>First Habib Modarba</v>
          </cell>
          <cell r="X117" t="str">
            <v>ELIGIBLE</v>
          </cell>
          <cell r="BZ117" t="str">
            <v>First Habib Modarba</v>
          </cell>
          <cell r="CA117">
            <v>50</v>
          </cell>
        </row>
        <row r="118">
          <cell r="E118" t="str">
            <v>FIIB</v>
          </cell>
          <cell r="F118" t="str">
            <v>First Int. Inv. Bank</v>
          </cell>
          <cell r="T118" t="str">
            <v>First Int. Inv. Bank</v>
          </cell>
          <cell r="U118">
            <v>0</v>
          </cell>
          <cell r="W118" t="str">
            <v>First Int. Inv. Bank</v>
          </cell>
          <cell r="X118" t="str">
            <v>ELIGIBLE</v>
          </cell>
          <cell r="BZ118" t="str">
            <v>First Int. Inv. Bank</v>
          </cell>
          <cell r="CA118">
            <v>50</v>
          </cell>
        </row>
        <row r="119">
          <cell r="E119" t="str">
            <v>FNBM</v>
          </cell>
          <cell r="F119" t="str">
            <v xml:space="preserve">First National Bank Modarba </v>
          </cell>
          <cell r="T119" t="str">
            <v xml:space="preserve">First National Bank Modarba </v>
          </cell>
          <cell r="U119">
            <v>8.5</v>
          </cell>
          <cell r="W119" t="str">
            <v xml:space="preserve">First National Bank Modarba </v>
          </cell>
          <cell r="X119" t="str">
            <v>ELIGIBLE</v>
          </cell>
          <cell r="BZ119" t="str">
            <v xml:space="preserve">First National Bank Modarba </v>
          </cell>
          <cell r="CA119">
            <v>50</v>
          </cell>
        </row>
        <row r="120">
          <cell r="E120" t="str">
            <v>FNEL</v>
          </cell>
          <cell r="F120" t="str">
            <v>First National Equities</v>
          </cell>
          <cell r="T120" t="str">
            <v>First National Equities</v>
          </cell>
          <cell r="U120">
            <v>53.2</v>
          </cell>
          <cell r="W120" t="str">
            <v>First National Equities</v>
          </cell>
          <cell r="X120" t="str">
            <v>ELIGIBLE</v>
          </cell>
          <cell r="BZ120" t="str">
            <v>First National Equities</v>
          </cell>
          <cell r="CA120">
            <v>50</v>
          </cell>
        </row>
        <row r="121">
          <cell r="E121" t="str">
            <v xml:space="preserve">FPJM </v>
          </cell>
          <cell r="F121" t="str">
            <v>First Punjab Modarba</v>
          </cell>
          <cell r="T121" t="str">
            <v>First Punjab Modarba</v>
          </cell>
          <cell r="U121">
            <v>0</v>
          </cell>
          <cell r="W121" t="str">
            <v>First Punjab Modarba</v>
          </cell>
          <cell r="X121" t="str">
            <v>ELIGIBLE</v>
          </cell>
          <cell r="BZ121" t="str">
            <v>First Punjab Modarba</v>
          </cell>
          <cell r="CA121">
            <v>50</v>
          </cell>
        </row>
        <row r="122">
          <cell r="E122" t="str">
            <v>FRCL</v>
          </cell>
          <cell r="F122" t="str">
            <v>Frontier Ceramics</v>
          </cell>
          <cell r="T122" t="str">
            <v>Frontier Ceramics</v>
          </cell>
          <cell r="U122">
            <v>0</v>
          </cell>
          <cell r="W122" t="str">
            <v>Frontier Ceramics</v>
          </cell>
          <cell r="X122">
            <v>0</v>
          </cell>
          <cell r="BZ122" t="str">
            <v>Frontier Ceramics</v>
          </cell>
          <cell r="CA122">
            <v>0</v>
          </cell>
        </row>
        <row r="123">
          <cell r="E123" t="str">
            <v>GADT</v>
          </cell>
          <cell r="F123" t="str">
            <v>Gadoon Tex.</v>
          </cell>
          <cell r="T123" t="str">
            <v>Gadoon Tex.</v>
          </cell>
          <cell r="U123">
            <v>58</v>
          </cell>
          <cell r="W123" t="str">
            <v>Gadoon Tex.</v>
          </cell>
          <cell r="X123" t="str">
            <v>ELIGIBLE</v>
          </cell>
          <cell r="BZ123" t="str">
            <v>Gadoon Tex.</v>
          </cell>
          <cell r="CA123">
            <v>50</v>
          </cell>
        </row>
        <row r="124">
          <cell r="E124" t="str">
            <v>GATI</v>
          </cell>
          <cell r="F124" t="str">
            <v>Gatron (Industries) Ltd.</v>
          </cell>
          <cell r="T124" t="str">
            <v>Gatron (Industries) Ltd.</v>
          </cell>
          <cell r="U124">
            <v>0</v>
          </cell>
          <cell r="W124" t="str">
            <v>Gatron (Industries) Ltd.</v>
          </cell>
          <cell r="X124">
            <v>0</v>
          </cell>
          <cell r="BZ124" t="str">
            <v>Gatron (Industries) Ltd.</v>
          </cell>
          <cell r="CA124">
            <v>0</v>
          </cell>
        </row>
        <row r="125">
          <cell r="E125" t="str">
            <v>GAEL</v>
          </cell>
          <cell r="F125" t="str">
            <v>Gauhar Engineering</v>
          </cell>
          <cell r="T125" t="str">
            <v>Gauhar Engineering</v>
          </cell>
          <cell r="U125">
            <v>0</v>
          </cell>
          <cell r="W125" t="str">
            <v>Gauhar Engineering</v>
          </cell>
          <cell r="X125">
            <v>0</v>
          </cell>
          <cell r="BZ125" t="str">
            <v>Gauhar Engineering</v>
          </cell>
          <cell r="CA125">
            <v>0</v>
          </cell>
        </row>
        <row r="126">
          <cell r="E126" t="str">
            <v>GTYR</v>
          </cell>
          <cell r="F126" t="str">
            <v>General Tyre &amp; Rubber Co.</v>
          </cell>
          <cell r="T126" t="str">
            <v>General Tyre &amp; Rubber Co.</v>
          </cell>
          <cell r="U126">
            <v>26.7</v>
          </cell>
          <cell r="W126" t="str">
            <v>General Tyre &amp; Rubber Co.</v>
          </cell>
          <cell r="X126" t="str">
            <v>ELIGIBLE</v>
          </cell>
          <cell r="BZ126" t="str">
            <v>General Tyre &amp; Rubber Co.</v>
          </cell>
          <cell r="CA126">
            <v>40</v>
          </cell>
        </row>
        <row r="127">
          <cell r="E127" t="str">
            <v>GENP</v>
          </cell>
          <cell r="F127" t="str">
            <v>Genertech Pakistan</v>
          </cell>
          <cell r="T127" t="str">
            <v>Genertech Pakistan</v>
          </cell>
          <cell r="U127">
            <v>2.6</v>
          </cell>
          <cell r="W127" t="str">
            <v>Genertech Pakistan</v>
          </cell>
          <cell r="X127">
            <v>0</v>
          </cell>
          <cell r="BZ127" t="str">
            <v>Genertech Pakistan</v>
          </cell>
          <cell r="CA127">
            <v>0</v>
          </cell>
        </row>
        <row r="128">
          <cell r="E128" t="str">
            <v>GHNI</v>
          </cell>
          <cell r="F128" t="str">
            <v>Ghandhara Industries XDXR</v>
          </cell>
          <cell r="T128" t="str">
            <v>Ghandhara Industries XDXR</v>
          </cell>
          <cell r="U128">
            <v>39.35</v>
          </cell>
          <cell r="W128" t="str">
            <v>Ghandhara Industries XDXR</v>
          </cell>
          <cell r="X128">
            <v>0</v>
          </cell>
          <cell r="BZ128" t="str">
            <v>Ghandhara Industries XDXR</v>
          </cell>
          <cell r="CA128">
            <v>0</v>
          </cell>
        </row>
        <row r="129">
          <cell r="E129" t="str">
            <v>GHNL</v>
          </cell>
          <cell r="F129" t="str">
            <v>Ghandhara Nissan Ltd.</v>
          </cell>
          <cell r="T129" t="str">
            <v>Ghandhara Nissan Ltd.</v>
          </cell>
          <cell r="U129">
            <v>47.5</v>
          </cell>
          <cell r="W129" t="str">
            <v>Ghandhara Nissan Ltd.</v>
          </cell>
          <cell r="X129" t="str">
            <v>ELIGIBLE</v>
          </cell>
          <cell r="BZ129" t="str">
            <v>Ghandhara Nissan Ltd.</v>
          </cell>
          <cell r="CA129">
            <v>40</v>
          </cell>
        </row>
        <row r="130">
          <cell r="E130" t="str">
            <v>GAIL</v>
          </cell>
          <cell r="F130" t="str">
            <v>Ghani Automobile Industries</v>
          </cell>
          <cell r="T130" t="str">
            <v>Ghani Automobile Industries</v>
          </cell>
          <cell r="U130">
            <v>10.199999999999999</v>
          </cell>
          <cell r="W130" t="str">
            <v>Ghani Automobile Industries</v>
          </cell>
          <cell r="X130">
            <v>0</v>
          </cell>
          <cell r="BZ130" t="str">
            <v>Ghani Automobile Industries</v>
          </cell>
          <cell r="CA130">
            <v>0</v>
          </cell>
        </row>
        <row r="131">
          <cell r="E131" t="str">
            <v>GAIL</v>
          </cell>
          <cell r="F131" t="str">
            <v>Ghani Automobile Ltd.</v>
          </cell>
          <cell r="T131" t="str">
            <v>Ghani Automobile Ltd.</v>
          </cell>
          <cell r="U131">
            <v>10.199999999999999</v>
          </cell>
          <cell r="W131" t="str">
            <v>Ghani Automobile Ltd.</v>
          </cell>
          <cell r="X131">
            <v>0</v>
          </cell>
          <cell r="BZ131" t="str">
            <v>Ghani Automobile Ltd.</v>
          </cell>
          <cell r="CA131">
            <v>0</v>
          </cell>
        </row>
        <row r="132">
          <cell r="E132" t="str">
            <v>GWLC</v>
          </cell>
          <cell r="F132" t="str">
            <v>Gharibwal Cement Ltd.</v>
          </cell>
          <cell r="T132" t="str">
            <v>Gharibwal Cement Ltd.</v>
          </cell>
          <cell r="U132">
            <v>15.75</v>
          </cell>
          <cell r="W132" t="str">
            <v>Gharibwal Cement Ltd.</v>
          </cell>
          <cell r="X132" t="str">
            <v>ELIGIBLE</v>
          </cell>
          <cell r="BZ132" t="str">
            <v>Gharibwal Cement Ltd.</v>
          </cell>
          <cell r="CA132">
            <v>40</v>
          </cell>
        </row>
        <row r="133">
          <cell r="E133" t="str">
            <v>GLPL</v>
          </cell>
          <cell r="F133" t="str">
            <v>Gillette Pakistan Ltd.</v>
          </cell>
          <cell r="T133" t="str">
            <v>Gillette Pakistan Ltd.</v>
          </cell>
          <cell r="U133">
            <v>161.85</v>
          </cell>
          <cell r="W133" t="str">
            <v>Gillette Pakistan Ltd.</v>
          </cell>
          <cell r="X133">
            <v>0</v>
          </cell>
          <cell r="BZ133" t="str">
            <v>Gillette Pakistan Ltd.</v>
          </cell>
          <cell r="CA133">
            <v>0</v>
          </cell>
        </row>
        <row r="134">
          <cell r="E134" t="str">
            <v>GLAXO</v>
          </cell>
          <cell r="F134" t="str">
            <v>GlaxoSmithKline</v>
          </cell>
          <cell r="T134" t="str">
            <v>GlaxoSmithKline</v>
          </cell>
          <cell r="U134">
            <v>192.4</v>
          </cell>
          <cell r="W134" t="str">
            <v>GlaxoSmithKline</v>
          </cell>
          <cell r="X134" t="str">
            <v>ELIGIBLE</v>
          </cell>
          <cell r="BZ134" t="str">
            <v>GlaxoSmithKline</v>
          </cell>
          <cell r="CA134">
            <v>40</v>
          </cell>
        </row>
        <row r="135">
          <cell r="E135" t="str">
            <v>GASF</v>
          </cell>
          <cell r="F135" t="str">
            <v>Goldem Arrow Selected Stock Fund Ltd.</v>
          </cell>
          <cell r="T135" t="str">
            <v>Goldem Arrow Selected Stock Fund Ltd.</v>
          </cell>
          <cell r="U135">
            <v>6.4</v>
          </cell>
          <cell r="W135" t="str">
            <v>Goldem Arrow Selected Stock Fund Ltd.</v>
          </cell>
          <cell r="X135">
            <v>0</v>
          </cell>
          <cell r="BZ135" t="str">
            <v>Goldem Arrow Selected Stock Fund Ltd.</v>
          </cell>
          <cell r="CA135">
            <v>0</v>
          </cell>
        </row>
        <row r="136">
          <cell r="E136" t="str">
            <v>GMOD</v>
          </cell>
          <cell r="F136" t="str">
            <v>Guardian Modaraba</v>
          </cell>
          <cell r="T136" t="str">
            <v>Guardian Modaraba</v>
          </cell>
          <cell r="U136">
            <v>0</v>
          </cell>
          <cell r="W136" t="str">
            <v>Guardian Modaraba</v>
          </cell>
          <cell r="X136">
            <v>0</v>
          </cell>
          <cell r="BZ136" t="str">
            <v>Guardian Modaraba</v>
          </cell>
          <cell r="CA136">
            <v>0</v>
          </cell>
        </row>
        <row r="137">
          <cell r="E137" t="str">
            <v>GATM</v>
          </cell>
          <cell r="F137" t="str">
            <v>Gul Ahmed Textile Mills Ltd.</v>
          </cell>
          <cell r="T137" t="str">
            <v>Gul Ahmed Textile Mills Ltd.</v>
          </cell>
          <cell r="U137">
            <v>0</v>
          </cell>
          <cell r="W137" t="str">
            <v>Gul Ahmed Textile Mills Ltd.</v>
          </cell>
          <cell r="X137">
            <v>0</v>
          </cell>
          <cell r="BZ137" t="str">
            <v>Gul Ahmed Textile Mills Ltd.</v>
          </cell>
          <cell r="CA137">
            <v>0</v>
          </cell>
        </row>
        <row r="138">
          <cell r="E138" t="str">
            <v>GSPM</v>
          </cell>
          <cell r="F138" t="str">
            <v>Gulshan Spinning Mills Ltd.</v>
          </cell>
          <cell r="T138" t="str">
            <v>Gulshan Spinning Mills Ltd.</v>
          </cell>
          <cell r="U138">
            <v>14.3</v>
          </cell>
          <cell r="W138" t="str">
            <v>Gulshan Spinning Mills Ltd.</v>
          </cell>
          <cell r="X138">
            <v>0</v>
          </cell>
          <cell r="BZ138" t="str">
            <v>Gulshan Spinning Mills Ltd.</v>
          </cell>
          <cell r="CA138">
            <v>0</v>
          </cell>
        </row>
        <row r="139">
          <cell r="E139" t="str">
            <v>HBL</v>
          </cell>
          <cell r="F139" t="str">
            <v>Habib Bank Ltd.</v>
          </cell>
          <cell r="T139" t="str">
            <v>Habib Bank Ltd.</v>
          </cell>
          <cell r="U139">
            <v>239.9</v>
          </cell>
          <cell r="W139" t="str">
            <v>Habib Bank Ltd.</v>
          </cell>
          <cell r="X139" t="str">
            <v>ELIGIBLE</v>
          </cell>
          <cell r="BZ139" t="str">
            <v>Habib Bank Ltd.</v>
          </cell>
          <cell r="CA139">
            <v>30</v>
          </cell>
        </row>
        <row r="140">
          <cell r="E140" t="str">
            <v>FHBM</v>
          </cell>
          <cell r="F140" t="str">
            <v>Habib Bank Mod. (1st)</v>
          </cell>
          <cell r="T140" t="str">
            <v>Habib Bank Mod. (1st)</v>
          </cell>
          <cell r="U140">
            <v>8.6</v>
          </cell>
          <cell r="W140" t="str">
            <v>Habib Bank Mod. (1st)</v>
          </cell>
          <cell r="X140">
            <v>0</v>
          </cell>
          <cell r="BZ140" t="str">
            <v>Habib Bank Mod. (1st)</v>
          </cell>
          <cell r="CA140">
            <v>0</v>
          </cell>
        </row>
        <row r="141">
          <cell r="E141" t="str">
            <v>HICL</v>
          </cell>
          <cell r="F141" t="str">
            <v>Habib Insurance</v>
          </cell>
          <cell r="T141" t="str">
            <v>Habib Insurance</v>
          </cell>
          <cell r="U141">
            <v>78.849999999999994</v>
          </cell>
          <cell r="W141" t="str">
            <v>Habib Insurance</v>
          </cell>
          <cell r="X141">
            <v>0</v>
          </cell>
          <cell r="BZ141" t="str">
            <v>Habib Insurance</v>
          </cell>
          <cell r="CA141">
            <v>0</v>
          </cell>
        </row>
        <row r="142">
          <cell r="E142" t="str">
            <v>FHAM</v>
          </cell>
          <cell r="F142" t="str">
            <v>Habib Modaraba 1st</v>
          </cell>
          <cell r="T142" t="str">
            <v>Habib Modaraba 1st</v>
          </cell>
          <cell r="U142">
            <v>8.1</v>
          </cell>
          <cell r="W142" t="str">
            <v>Habib Modaraba 1st</v>
          </cell>
          <cell r="X142">
            <v>0</v>
          </cell>
          <cell r="BZ142" t="str">
            <v>Habib Modaraba 1st</v>
          </cell>
          <cell r="CA142">
            <v>0</v>
          </cell>
        </row>
        <row r="143">
          <cell r="E143" t="str">
            <v>HABSM</v>
          </cell>
          <cell r="F143" t="str">
            <v>Habib Sugar</v>
          </cell>
          <cell r="T143" t="str">
            <v>Habib Sugar</v>
          </cell>
          <cell r="U143">
            <v>53.65</v>
          </cell>
          <cell r="W143" t="str">
            <v>Habib Sugar</v>
          </cell>
          <cell r="X143">
            <v>0</v>
          </cell>
          <cell r="BZ143" t="str">
            <v>Habib Sugar</v>
          </cell>
          <cell r="CA143">
            <v>0</v>
          </cell>
        </row>
        <row r="144">
          <cell r="E144" t="str">
            <v xml:space="preserve">HAL </v>
          </cell>
          <cell r="F144" t="str">
            <v>Habib-ADM XD</v>
          </cell>
          <cell r="T144" t="str">
            <v>Habib-ADM XD</v>
          </cell>
          <cell r="U144">
            <v>0</v>
          </cell>
          <cell r="W144" t="str">
            <v>Habib-ADM XD</v>
          </cell>
          <cell r="X144">
            <v>0</v>
          </cell>
          <cell r="BZ144" t="str">
            <v>Habib-ADM XD</v>
          </cell>
          <cell r="CA144">
            <v>0</v>
          </cell>
        </row>
        <row r="145">
          <cell r="E145" t="str">
            <v>HMIM</v>
          </cell>
          <cell r="F145" t="str">
            <v>Haji Mohammad Ismail</v>
          </cell>
          <cell r="T145" t="str">
            <v>Haji Mohammad Ismail</v>
          </cell>
          <cell r="U145">
            <v>2.4500000000000002</v>
          </cell>
          <cell r="W145" t="str">
            <v>Haji Mohammad Ismail</v>
          </cell>
          <cell r="X145">
            <v>0</v>
          </cell>
          <cell r="BZ145" t="str">
            <v>Haji Mohammad Ismail</v>
          </cell>
          <cell r="CA145">
            <v>0</v>
          </cell>
        </row>
        <row r="146">
          <cell r="E146" t="str">
            <v>HWQS</v>
          </cell>
          <cell r="F146" t="str">
            <v>Haseeb Waqas Sugar Mills Ltd.</v>
          </cell>
          <cell r="T146" t="str">
            <v>Haseeb Waqas Sugar Mills Ltd.</v>
          </cell>
          <cell r="U146">
            <v>38.15</v>
          </cell>
          <cell r="W146" t="str">
            <v>Haseeb Waqas Sugar Mills Ltd.</v>
          </cell>
          <cell r="X146" t="str">
            <v>ELIGIBLE</v>
          </cell>
          <cell r="BZ146" t="str">
            <v>Haseeb Waqas Sugar Mills Ltd.</v>
          </cell>
          <cell r="CA146">
            <v>50</v>
          </cell>
        </row>
        <row r="147">
          <cell r="E147" t="str">
            <v>HINOON</v>
          </cell>
          <cell r="F147" t="str">
            <v>Highnoon Laboratories Ltd.</v>
          </cell>
          <cell r="T147" t="str">
            <v>Highnoon Laboratories Ltd.</v>
          </cell>
          <cell r="U147">
            <v>83.5</v>
          </cell>
          <cell r="W147" t="str">
            <v>Highnoon Laboratories Ltd.</v>
          </cell>
          <cell r="X147">
            <v>0</v>
          </cell>
          <cell r="BZ147" t="str">
            <v>Highnoon Laboratories Ltd.</v>
          </cell>
          <cell r="CA147">
            <v>0</v>
          </cell>
        </row>
        <row r="148">
          <cell r="E148" t="str">
            <v>HCAR</v>
          </cell>
          <cell r="F148" t="str">
            <v>Honda Atlas Cars</v>
          </cell>
          <cell r="T148" t="str">
            <v>Honda Atlas Cars</v>
          </cell>
          <cell r="U148">
            <v>54.1</v>
          </cell>
          <cell r="W148" t="str">
            <v>Honda Atlas Cars</v>
          </cell>
          <cell r="X148" t="str">
            <v>ELIGIBLE</v>
          </cell>
          <cell r="BZ148" t="str">
            <v>Honda Atlas Cars</v>
          </cell>
          <cell r="CA148">
            <v>40</v>
          </cell>
        </row>
        <row r="149">
          <cell r="E149" t="str">
            <v>HUBC</v>
          </cell>
          <cell r="F149" t="str">
            <v>Hubco Power Co .Ltd.</v>
          </cell>
          <cell r="T149" t="str">
            <v>Hubco Power Co .Ltd.</v>
          </cell>
          <cell r="U149">
            <v>30.5</v>
          </cell>
          <cell r="W149" t="str">
            <v>Hubco Power Co .Ltd.</v>
          </cell>
          <cell r="X149" t="str">
            <v>ELIGIBLE</v>
          </cell>
          <cell r="BZ149" t="str">
            <v>Hubco Power Co .Ltd.</v>
          </cell>
          <cell r="CA149">
            <v>30</v>
          </cell>
        </row>
        <row r="150">
          <cell r="E150" t="str">
            <v>HSPI</v>
          </cell>
          <cell r="F150" t="str">
            <v>Huffaz Seamless Pipe XB</v>
          </cell>
          <cell r="T150" t="str">
            <v>Huffaz Seamless Pipe XB</v>
          </cell>
          <cell r="U150">
            <v>96.25</v>
          </cell>
          <cell r="W150" t="str">
            <v>Huffaz Seamless Pipe XB</v>
          </cell>
          <cell r="X150">
            <v>0</v>
          </cell>
          <cell r="BZ150" t="str">
            <v>Huffaz Seamless Pipe XB</v>
          </cell>
          <cell r="CA150">
            <v>0</v>
          </cell>
        </row>
        <row r="151">
          <cell r="E151" t="str">
            <v>HUSI</v>
          </cell>
          <cell r="F151" t="str">
            <v>Hussain Inudustries Ltd.</v>
          </cell>
          <cell r="T151" t="str">
            <v>Hussain Inudustries Ltd.</v>
          </cell>
          <cell r="U151">
            <v>0</v>
          </cell>
          <cell r="W151" t="str">
            <v>Hussain Inudustries Ltd.</v>
          </cell>
          <cell r="X151">
            <v>0</v>
          </cell>
          <cell r="BZ151" t="str">
            <v>Hussain Inudustries Ltd.</v>
          </cell>
          <cell r="CA151">
            <v>0</v>
          </cell>
        </row>
        <row r="152">
          <cell r="E152" t="str">
            <v>HADC</v>
          </cell>
          <cell r="F152" t="str">
            <v>Hyderi Construction</v>
          </cell>
          <cell r="T152" t="str">
            <v>Hyderi Construction</v>
          </cell>
          <cell r="U152">
            <v>5.2</v>
          </cell>
          <cell r="W152" t="str">
            <v>Hyderi Construction</v>
          </cell>
          <cell r="X152">
            <v>0</v>
          </cell>
          <cell r="BZ152" t="str">
            <v>Hyderi Construction</v>
          </cell>
          <cell r="CA152">
            <v>0</v>
          </cell>
        </row>
        <row r="153">
          <cell r="E153" t="str">
            <v>ICI</v>
          </cell>
          <cell r="F153" t="str">
            <v>I.C.I. Pakistan Ltd.</v>
          </cell>
          <cell r="T153" t="str">
            <v>I.C.I. Pakistan Ltd.</v>
          </cell>
          <cell r="U153">
            <v>196.65</v>
          </cell>
          <cell r="W153" t="str">
            <v>I.C.I. Pakistan Ltd.</v>
          </cell>
          <cell r="X153" t="str">
            <v>ELIGIBLE</v>
          </cell>
          <cell r="BZ153" t="str">
            <v>I.C.I. Pakistan Ltd.</v>
          </cell>
          <cell r="CA153">
            <v>30</v>
          </cell>
        </row>
        <row r="154">
          <cell r="E154" t="str">
            <v>IBFL</v>
          </cell>
          <cell r="F154" t="str">
            <v>Ibrahim Fiber Ltd.</v>
          </cell>
          <cell r="T154" t="str">
            <v>Ibrahim Fiber Ltd.</v>
          </cell>
          <cell r="U154">
            <v>54.65</v>
          </cell>
          <cell r="W154" t="str">
            <v>Ibrahim Fiber Ltd.</v>
          </cell>
          <cell r="X154" t="str">
            <v>ELIGIBLE</v>
          </cell>
          <cell r="BZ154" t="str">
            <v>Ibrahim Fiber Ltd.</v>
          </cell>
          <cell r="CA154">
            <v>40</v>
          </cell>
        </row>
        <row r="155">
          <cell r="E155" t="str">
            <v>IDRT</v>
          </cell>
          <cell r="F155" t="str">
            <v>Idrees Tex.</v>
          </cell>
          <cell r="T155" t="str">
            <v>Idrees Tex.</v>
          </cell>
          <cell r="U155">
            <v>8.6</v>
          </cell>
          <cell r="W155" t="str">
            <v>Idrees Tex.</v>
          </cell>
          <cell r="X155">
            <v>0</v>
          </cell>
          <cell r="BZ155" t="str">
            <v>Idrees Tex.</v>
          </cell>
          <cell r="CA155">
            <v>0</v>
          </cell>
        </row>
        <row r="156">
          <cell r="E156" t="str">
            <v>INDU</v>
          </cell>
          <cell r="F156" t="str">
            <v>Indus Motors Ltd.</v>
          </cell>
          <cell r="T156" t="str">
            <v>Indus Motors Ltd.</v>
          </cell>
          <cell r="U156">
            <v>319.2</v>
          </cell>
          <cell r="W156" t="str">
            <v>Indus Motors Ltd.</v>
          </cell>
          <cell r="X156" t="str">
            <v>ELIGIBLE</v>
          </cell>
          <cell r="BZ156" t="str">
            <v>Indus Motors Ltd.</v>
          </cell>
          <cell r="CA156">
            <v>40</v>
          </cell>
        </row>
        <row r="157">
          <cell r="E157" t="str">
            <v xml:space="preserve">INDP </v>
          </cell>
          <cell r="F157" t="str">
            <v xml:space="preserve">Indus Polyester </v>
          </cell>
          <cell r="T157" t="str">
            <v xml:space="preserve">Indus Polyester </v>
          </cell>
          <cell r="U157">
            <v>0</v>
          </cell>
          <cell r="W157" t="str">
            <v xml:space="preserve">Indus Polyester </v>
          </cell>
          <cell r="X157">
            <v>0</v>
          </cell>
          <cell r="BZ157" t="str">
            <v xml:space="preserve">Indus Polyester </v>
          </cell>
          <cell r="CA157">
            <v>0</v>
          </cell>
        </row>
        <row r="158">
          <cell r="E158" t="str">
            <v>IHFL</v>
          </cell>
          <cell r="F158" t="str">
            <v>Int. Housing Finance</v>
          </cell>
          <cell r="T158" t="str">
            <v>Int. Housing Finance</v>
          </cell>
          <cell r="U158">
            <v>0</v>
          </cell>
          <cell r="W158" t="str">
            <v>Int. Housing Finance</v>
          </cell>
          <cell r="X158">
            <v>0</v>
          </cell>
          <cell r="BZ158" t="str">
            <v>Int. Housing Finance</v>
          </cell>
          <cell r="CA158">
            <v>0</v>
          </cell>
        </row>
        <row r="159">
          <cell r="E159" t="str">
            <v>IALC</v>
          </cell>
          <cell r="F159" t="str">
            <v xml:space="preserve">Interasia Leasing </v>
          </cell>
          <cell r="T159" t="str">
            <v xml:space="preserve">Interasia Leasing </v>
          </cell>
          <cell r="U159">
            <v>1</v>
          </cell>
          <cell r="W159" t="str">
            <v xml:space="preserve">Interasia Leasing </v>
          </cell>
          <cell r="X159">
            <v>0</v>
          </cell>
          <cell r="BZ159" t="str">
            <v xml:space="preserve">Interasia Leasing </v>
          </cell>
          <cell r="CA159">
            <v>0</v>
          </cell>
        </row>
        <row r="160">
          <cell r="E160" t="str">
            <v xml:space="preserve">INIL </v>
          </cell>
          <cell r="F160" t="str">
            <v>International Ind.</v>
          </cell>
          <cell r="T160" t="str">
            <v>International Ind.</v>
          </cell>
          <cell r="U160">
            <v>0</v>
          </cell>
          <cell r="W160" t="str">
            <v>International Ind.</v>
          </cell>
          <cell r="X160" t="str">
            <v>ELIGIBLE</v>
          </cell>
          <cell r="BZ160" t="str">
            <v>International Ind.</v>
          </cell>
          <cell r="CA160">
            <v>40</v>
          </cell>
        </row>
        <row r="161">
          <cell r="E161" t="str">
            <v>ITSL</v>
          </cell>
          <cell r="F161" t="str">
            <v>Investec Securities</v>
          </cell>
          <cell r="T161" t="str">
            <v>Investec Securities</v>
          </cell>
          <cell r="U161">
            <v>4.8499999999999996</v>
          </cell>
          <cell r="W161" t="str">
            <v>Investec Securities</v>
          </cell>
          <cell r="X161">
            <v>0</v>
          </cell>
          <cell r="BZ161" t="str">
            <v>Investec Securities</v>
          </cell>
          <cell r="CA161">
            <v>0</v>
          </cell>
        </row>
        <row r="162">
          <cell r="E162" t="str">
            <v>FIM</v>
          </cell>
          <cell r="F162" t="str">
            <v>Investic Modaraba 1st</v>
          </cell>
          <cell r="T162" t="str">
            <v>Investic Modaraba 1st</v>
          </cell>
          <cell r="U162">
            <v>5</v>
          </cell>
          <cell r="W162" t="str">
            <v>Investic Modaraba 1st</v>
          </cell>
          <cell r="X162">
            <v>0</v>
          </cell>
          <cell r="BZ162" t="str">
            <v>Investic Modaraba 1st</v>
          </cell>
          <cell r="CA162">
            <v>0</v>
          </cell>
        </row>
        <row r="163">
          <cell r="E163" t="str">
            <v>INMF</v>
          </cell>
          <cell r="F163" t="str">
            <v>Investic Mutual Fund</v>
          </cell>
          <cell r="T163" t="str">
            <v>Investic Mutual Fund</v>
          </cell>
          <cell r="U163">
            <v>2.7</v>
          </cell>
          <cell r="W163" t="str">
            <v>Investic Mutual Fund</v>
          </cell>
          <cell r="X163">
            <v>0</v>
          </cell>
          <cell r="BZ163" t="str">
            <v>Investic Mutual Fund</v>
          </cell>
          <cell r="CA163">
            <v>0</v>
          </cell>
        </row>
        <row r="164">
          <cell r="E164" t="str">
            <v>IIBL</v>
          </cell>
          <cell r="F164" t="str">
            <v>Islamic Investment Bank XR</v>
          </cell>
          <cell r="T164" t="str">
            <v>Islamic Investment Bank XR</v>
          </cell>
          <cell r="U164">
            <v>0</v>
          </cell>
          <cell r="W164" t="str">
            <v>Islamic Investment Bank XR</v>
          </cell>
          <cell r="X164">
            <v>0</v>
          </cell>
          <cell r="BZ164" t="str">
            <v>Islamic Investment Bank XR</v>
          </cell>
          <cell r="CA164">
            <v>0</v>
          </cell>
        </row>
        <row r="165">
          <cell r="E165" t="str">
            <v>JOVC</v>
          </cell>
          <cell r="F165" t="str">
            <v>J.O.V. &amp; Co.</v>
          </cell>
          <cell r="T165" t="str">
            <v>J.O.V. &amp; Co.</v>
          </cell>
          <cell r="U165">
            <v>163.4</v>
          </cell>
          <cell r="W165" t="str">
            <v>J.O.V. &amp; Co.</v>
          </cell>
          <cell r="X165" t="str">
            <v>ELIGIBLE</v>
          </cell>
          <cell r="BZ165" t="str">
            <v>J.O.V. &amp; Co.</v>
          </cell>
          <cell r="CA165">
            <v>50</v>
          </cell>
        </row>
        <row r="166">
          <cell r="E166" t="str">
            <v xml:space="preserve">JPGL </v>
          </cell>
          <cell r="F166" t="str">
            <v>Japan Power Generation</v>
          </cell>
          <cell r="T166" t="str">
            <v>Japan Power Generation</v>
          </cell>
          <cell r="U166">
            <v>0</v>
          </cell>
          <cell r="W166" t="str">
            <v>Japan Power Generation</v>
          </cell>
          <cell r="X166">
            <v>0</v>
          </cell>
          <cell r="BZ166" t="str">
            <v>Japan Power Generation</v>
          </cell>
          <cell r="CA166">
            <v>0</v>
          </cell>
        </row>
        <row r="167">
          <cell r="E167" t="str">
            <v>JVDC</v>
          </cell>
          <cell r="F167" t="str">
            <v>Javean Cement Ltd.</v>
          </cell>
          <cell r="T167" t="str">
            <v>Javean Cement Ltd.</v>
          </cell>
          <cell r="U167">
            <v>99.05</v>
          </cell>
          <cell r="W167" t="str">
            <v>Javean Cement Ltd.</v>
          </cell>
          <cell r="X167">
            <v>0</v>
          </cell>
          <cell r="BZ167" t="str">
            <v>Javean Cement Ltd.</v>
          </cell>
          <cell r="CA167">
            <v>0</v>
          </cell>
        </row>
        <row r="168">
          <cell r="E168" t="str">
            <v>JOVC</v>
          </cell>
          <cell r="F168" t="str">
            <v>Javed Omer Vohra &amp; Co. Ltd.</v>
          </cell>
          <cell r="T168" t="str">
            <v>Javed Omer Vohra &amp; Co. Ltd.</v>
          </cell>
          <cell r="U168">
            <v>163.4</v>
          </cell>
          <cell r="W168" t="str">
            <v>Javed Omer Vohra &amp; Co. Ltd.</v>
          </cell>
          <cell r="X168">
            <v>0</v>
          </cell>
          <cell r="BZ168" t="str">
            <v>Javed Omer Vohra &amp; Co. Ltd.</v>
          </cell>
          <cell r="CA168">
            <v>0</v>
          </cell>
        </row>
        <row r="169">
          <cell r="E169" t="str">
            <v>JDWS</v>
          </cell>
          <cell r="F169" t="str">
            <v>JDW SUGAR MILSS LTD.</v>
          </cell>
          <cell r="T169" t="str">
            <v>JDW SUGAR MILSS LTD.</v>
          </cell>
          <cell r="U169">
            <v>56.8</v>
          </cell>
          <cell r="W169" t="str">
            <v>JDW SUGAR MILSS LTD.</v>
          </cell>
          <cell r="X169" t="str">
            <v>ELIGIBLE</v>
          </cell>
          <cell r="BZ169" t="str">
            <v>JDW SUGAR MILSS LTD.</v>
          </cell>
          <cell r="CA169">
            <v>50</v>
          </cell>
        </row>
        <row r="170">
          <cell r="E170" t="str">
            <v>JSCML</v>
          </cell>
          <cell r="F170" t="str">
            <v>Jhangir Siddiqui Capital Market Ltd.</v>
          </cell>
          <cell r="T170" t="str">
            <v>Jhangir Siddiqui Capital Market Ltd.</v>
          </cell>
          <cell r="U170">
            <v>0</v>
          </cell>
          <cell r="W170" t="str">
            <v>Jhangir Siddiqui Capital Market Ltd.</v>
          </cell>
          <cell r="X170" t="str">
            <v>ELIGIBLE</v>
          </cell>
          <cell r="BZ170" t="str">
            <v>Jhangir Siddiqui Capital Market Ltd.</v>
          </cell>
          <cell r="CA170">
            <v>40</v>
          </cell>
        </row>
        <row r="171">
          <cell r="E171" t="str">
            <v>JSCL</v>
          </cell>
          <cell r="F171" t="str">
            <v xml:space="preserve">Jhangir Siddiqui Co. Ltd. </v>
          </cell>
          <cell r="T171" t="str">
            <v xml:space="preserve">Jhangir Siddiqui Co. Ltd. </v>
          </cell>
          <cell r="U171">
            <v>1067.8</v>
          </cell>
          <cell r="W171" t="str">
            <v xml:space="preserve">Jhangir Siddiqui Co. Ltd. </v>
          </cell>
          <cell r="X171" t="str">
            <v>ELIGIBLE</v>
          </cell>
          <cell r="BZ171" t="str">
            <v xml:space="preserve">Jhangir Siddiqui Co. Ltd. </v>
          </cell>
          <cell r="CA171">
            <v>40</v>
          </cell>
        </row>
        <row r="172">
          <cell r="E172" t="str">
            <v>JSIB</v>
          </cell>
          <cell r="F172" t="str">
            <v>Jhangir Siddiqui Investment Bank</v>
          </cell>
          <cell r="T172" t="str">
            <v>Jhangir Siddiqui Investment Bank</v>
          </cell>
          <cell r="U172">
            <v>0</v>
          </cell>
          <cell r="W172" t="str">
            <v>Jhangir Siddiqui Investment Bank</v>
          </cell>
          <cell r="X172" t="str">
            <v>ELIGIBLE</v>
          </cell>
          <cell r="BZ172" t="str">
            <v>Jhangir Siddiqui Investment Bank</v>
          </cell>
          <cell r="CA172">
            <v>35</v>
          </cell>
        </row>
        <row r="173">
          <cell r="E173" t="str">
            <v>JSBL</v>
          </cell>
          <cell r="F173" t="str">
            <v>JS Bank Ltd</v>
          </cell>
          <cell r="T173" t="str">
            <v>JS Bank Ltd</v>
          </cell>
          <cell r="U173">
            <v>21.85</v>
          </cell>
          <cell r="W173" t="str">
            <v>JS Bank Ltd</v>
          </cell>
          <cell r="X173" t="str">
            <v>ELIGIBLE</v>
          </cell>
          <cell r="BZ173" t="str">
            <v>JS Bank Ltd</v>
          </cell>
          <cell r="CA173">
            <v>35</v>
          </cell>
        </row>
        <row r="174">
          <cell r="E174" t="str">
            <v>JOPP</v>
          </cell>
          <cell r="F174" t="str">
            <v>Johnson &amp; Pillips</v>
          </cell>
          <cell r="T174" t="str">
            <v>Johnson &amp; Pillips</v>
          </cell>
          <cell r="U174">
            <v>45</v>
          </cell>
          <cell r="W174" t="str">
            <v>Johnson &amp; Pillips</v>
          </cell>
          <cell r="X174">
            <v>0</v>
          </cell>
          <cell r="BZ174" t="str">
            <v>Johnson &amp; Pillips</v>
          </cell>
          <cell r="CA174">
            <v>0</v>
          </cell>
        </row>
        <row r="175">
          <cell r="E175" t="str">
            <v>KESC</v>
          </cell>
          <cell r="F175" t="str">
            <v>Karachi Electric Supply Corp.</v>
          </cell>
          <cell r="T175" t="str">
            <v>Karachi Electric Supply Corp.</v>
          </cell>
          <cell r="U175">
            <v>5.3</v>
          </cell>
          <cell r="W175" t="str">
            <v>Karachi Electric Supply Corp.</v>
          </cell>
          <cell r="X175" t="str">
            <v>ELIGIBLE</v>
          </cell>
          <cell r="BZ175" t="str">
            <v>Karachi Electric Supply Corp.</v>
          </cell>
          <cell r="CA175">
            <v>40</v>
          </cell>
        </row>
        <row r="176">
          <cell r="E176" t="str">
            <v>KASBB</v>
          </cell>
          <cell r="F176" t="str">
            <v>KASB Bank Ltd.</v>
          </cell>
          <cell r="T176" t="str">
            <v>KASB Bank Ltd.</v>
          </cell>
          <cell r="U176">
            <v>20.2</v>
          </cell>
          <cell r="W176" t="str">
            <v>KASB Bank Ltd.</v>
          </cell>
          <cell r="X176" t="str">
            <v>ELIGIBLE</v>
          </cell>
          <cell r="BZ176" t="str">
            <v>KASB Bank Ltd.</v>
          </cell>
          <cell r="CA176">
            <v>40</v>
          </cell>
        </row>
        <row r="177">
          <cell r="E177" t="str">
            <v xml:space="preserve">KEOM </v>
          </cell>
          <cell r="F177" t="str">
            <v>Kashmir Edible Oils</v>
          </cell>
          <cell r="T177" t="str">
            <v>Kashmir Edible Oils</v>
          </cell>
          <cell r="U177">
            <v>0</v>
          </cell>
          <cell r="W177" t="str">
            <v>Kashmir Edible Oils</v>
          </cell>
          <cell r="X177">
            <v>0</v>
          </cell>
          <cell r="BZ177" t="str">
            <v>Kashmir Edible Oils</v>
          </cell>
          <cell r="CA177">
            <v>0</v>
          </cell>
        </row>
        <row r="178">
          <cell r="E178" t="str">
            <v>KHSM</v>
          </cell>
          <cell r="F178" t="str">
            <v>Khurshid Spinning</v>
          </cell>
          <cell r="T178" t="str">
            <v>Khurshid Spinning</v>
          </cell>
          <cell r="U178">
            <v>0</v>
          </cell>
          <cell r="W178" t="str">
            <v>Khurshid Spinning</v>
          </cell>
          <cell r="X178">
            <v>0</v>
          </cell>
          <cell r="BZ178" t="str">
            <v>Khurshid Spinning</v>
          </cell>
          <cell r="CA178">
            <v>0</v>
          </cell>
        </row>
        <row r="179">
          <cell r="E179" t="str">
            <v>KOHC</v>
          </cell>
          <cell r="F179" t="str">
            <v>Kohat Cement XR</v>
          </cell>
          <cell r="T179" t="str">
            <v>Kohat Cement XR</v>
          </cell>
          <cell r="U179">
            <v>51.3</v>
          </cell>
          <cell r="W179" t="str">
            <v>Kohat Cement XR</v>
          </cell>
          <cell r="X179" t="str">
            <v>ELIGIBLE</v>
          </cell>
          <cell r="BZ179" t="str">
            <v>Kohat Cement XR</v>
          </cell>
          <cell r="CA179">
            <v>35</v>
          </cell>
        </row>
        <row r="180">
          <cell r="E180" t="str">
            <v>KOHE</v>
          </cell>
          <cell r="F180" t="str">
            <v>Kohinoor Energy</v>
          </cell>
          <cell r="T180" t="str">
            <v>Kohinoor Energy</v>
          </cell>
          <cell r="U180">
            <v>31.8</v>
          </cell>
          <cell r="W180" t="str">
            <v>Kohinoor Energy</v>
          </cell>
          <cell r="X180" t="str">
            <v>ELIGIBLE</v>
          </cell>
          <cell r="BZ180" t="str">
            <v>Kohinoor Energy</v>
          </cell>
          <cell r="CA180">
            <v>40</v>
          </cell>
        </row>
        <row r="181">
          <cell r="E181" t="str">
            <v>KOIL</v>
          </cell>
          <cell r="F181" t="str">
            <v>Kohinoor Industries</v>
          </cell>
          <cell r="T181" t="str">
            <v>Kohinoor Industries</v>
          </cell>
          <cell r="U181">
            <v>6.5</v>
          </cell>
          <cell r="W181" t="str">
            <v>Kohinoor Industries</v>
          </cell>
          <cell r="X181" t="str">
            <v>ELIGIBLE</v>
          </cell>
          <cell r="BZ181" t="str">
            <v>Kohinoor Industries</v>
          </cell>
          <cell r="CA181">
            <v>50</v>
          </cell>
        </row>
        <row r="182">
          <cell r="E182" t="str">
            <v xml:space="preserve">KOHP </v>
          </cell>
          <cell r="F182" t="str">
            <v>Kohinoor Power Co.</v>
          </cell>
          <cell r="T182" t="str">
            <v>Kohinoor Power Co.</v>
          </cell>
          <cell r="U182">
            <v>0</v>
          </cell>
          <cell r="W182" t="str">
            <v>Kohinoor Power Co.</v>
          </cell>
          <cell r="X182">
            <v>0</v>
          </cell>
          <cell r="BZ182" t="str">
            <v>Kohinoor Power Co.</v>
          </cell>
          <cell r="CA182">
            <v>0</v>
          </cell>
        </row>
        <row r="183">
          <cell r="E183" t="str">
            <v>KTML</v>
          </cell>
          <cell r="F183" t="str">
            <v>Kohinoor Textile Mils Ltd.</v>
          </cell>
          <cell r="T183" t="str">
            <v>Kohinoor Textile Mils Ltd.</v>
          </cell>
          <cell r="U183">
            <v>20.3</v>
          </cell>
          <cell r="W183" t="str">
            <v>Kohinoor Textile Mils Ltd.</v>
          </cell>
          <cell r="X183" t="str">
            <v>ELIGIBLE</v>
          </cell>
          <cell r="BZ183" t="str">
            <v>Kohinoor Textile Mils Ltd.</v>
          </cell>
          <cell r="CA183">
            <v>30</v>
          </cell>
        </row>
        <row r="184">
          <cell r="E184" t="str">
            <v>KAPCO</v>
          </cell>
          <cell r="F184" t="str">
            <v>Kot Addu Power Co. Ltd.</v>
          </cell>
          <cell r="T184" t="str">
            <v>Kot Addu Power Co. Ltd.</v>
          </cell>
          <cell r="U184">
            <v>48.45</v>
          </cell>
          <cell r="W184" t="str">
            <v>Kot Addu Power Co. Ltd.</v>
          </cell>
          <cell r="X184" t="str">
            <v>ELIGIBLE</v>
          </cell>
          <cell r="BZ184" t="str">
            <v>Kot Addu Power Co. Ltd.</v>
          </cell>
          <cell r="CA184">
            <v>30</v>
          </cell>
        </row>
        <row r="185">
          <cell r="E185" t="str">
            <v xml:space="preserve">LEUL </v>
          </cell>
          <cell r="F185" t="str">
            <v>Leather-Up</v>
          </cell>
          <cell r="T185" t="str">
            <v>Leather-Up</v>
          </cell>
          <cell r="U185">
            <v>0</v>
          </cell>
          <cell r="W185" t="str">
            <v>Leather-Up</v>
          </cell>
          <cell r="X185">
            <v>0</v>
          </cell>
          <cell r="BZ185" t="str">
            <v>Leather-Up</v>
          </cell>
          <cell r="CA185">
            <v>0</v>
          </cell>
        </row>
        <row r="186">
          <cell r="E186" t="str">
            <v>LUCK</v>
          </cell>
          <cell r="F186" t="str">
            <v>LUCKY Cement Ltd.</v>
          </cell>
          <cell r="T186" t="str">
            <v>LUCKY Cement Ltd.</v>
          </cell>
          <cell r="U186">
            <v>116.5</v>
          </cell>
          <cell r="W186" t="str">
            <v>LUCKY Cement Ltd.</v>
          </cell>
          <cell r="X186" t="str">
            <v>ELIGIBLE</v>
          </cell>
          <cell r="BZ186" t="str">
            <v>LUCKY Cement Ltd.</v>
          </cell>
          <cell r="CA186">
            <v>30</v>
          </cell>
        </row>
        <row r="187">
          <cell r="E187" t="str">
            <v>MACFL</v>
          </cell>
          <cell r="F187" t="str">
            <v>MACPAC Films</v>
          </cell>
          <cell r="T187" t="str">
            <v>MACPAC Films</v>
          </cell>
          <cell r="U187">
            <v>10.8</v>
          </cell>
          <cell r="W187" t="str">
            <v>MACPAC Films</v>
          </cell>
          <cell r="X187">
            <v>0</v>
          </cell>
          <cell r="BZ187" t="str">
            <v>MACPAC Films</v>
          </cell>
          <cell r="CA187">
            <v>0</v>
          </cell>
        </row>
        <row r="188">
          <cell r="E188" t="str">
            <v>MLCF</v>
          </cell>
          <cell r="F188" t="str">
            <v xml:space="preserve">Maple Leaf Cement Factory Ltd. </v>
          </cell>
          <cell r="T188" t="str">
            <v xml:space="preserve">Maple Leaf Cement Factory Ltd. </v>
          </cell>
          <cell r="U188">
            <v>19.2</v>
          </cell>
          <cell r="W188" t="str">
            <v xml:space="preserve">Maple Leaf Cement Factory Ltd. </v>
          </cell>
          <cell r="X188" t="str">
            <v>ELIGIBLE</v>
          </cell>
          <cell r="BZ188" t="str">
            <v xml:space="preserve">Maple Leaf Cement Factory Ltd. </v>
          </cell>
          <cell r="CA188">
            <v>30</v>
          </cell>
        </row>
        <row r="189">
          <cell r="E189" t="str">
            <v>MQTM</v>
          </cell>
          <cell r="F189" t="str">
            <v>Maqbool Tex.</v>
          </cell>
          <cell r="T189" t="str">
            <v>Maqbool Tex.</v>
          </cell>
          <cell r="U189">
            <v>0</v>
          </cell>
          <cell r="W189" t="str">
            <v>Maqbool Tex.</v>
          </cell>
          <cell r="X189">
            <v>0</v>
          </cell>
          <cell r="BZ189" t="str">
            <v>Maqbool Tex.</v>
          </cell>
          <cell r="CA189">
            <v>0</v>
          </cell>
        </row>
        <row r="190">
          <cell r="E190" t="str">
            <v>MARI</v>
          </cell>
          <cell r="F190" t="str">
            <v>MARI Gas Co. Ltd.</v>
          </cell>
          <cell r="T190" t="str">
            <v>MARI Gas Co. Ltd.</v>
          </cell>
          <cell r="U190">
            <v>270.75</v>
          </cell>
          <cell r="W190" t="str">
            <v>MARI Gas Co. Ltd.</v>
          </cell>
          <cell r="X190" t="str">
            <v>ELIGIBLE</v>
          </cell>
          <cell r="BZ190" t="str">
            <v>MARI Gas Co. Ltd.</v>
          </cell>
          <cell r="CA190">
            <v>30</v>
          </cell>
        </row>
        <row r="191">
          <cell r="E191" t="str">
            <v>MCB</v>
          </cell>
          <cell r="F191" t="str">
            <v>MCB Bank</v>
          </cell>
          <cell r="T191" t="str">
            <v>MCB Bank</v>
          </cell>
          <cell r="U191">
            <v>399.95</v>
          </cell>
          <cell r="W191" t="str">
            <v>MCB Bank</v>
          </cell>
          <cell r="X191" t="str">
            <v>ELIGIBLE</v>
          </cell>
          <cell r="BZ191" t="str">
            <v>MCB Bank</v>
          </cell>
          <cell r="CA191">
            <v>30</v>
          </cell>
        </row>
        <row r="192">
          <cell r="E192" t="str">
            <v>MBF</v>
          </cell>
          <cell r="F192" t="str">
            <v xml:space="preserve">Meezan Balanced Fund </v>
          </cell>
          <cell r="T192" t="str">
            <v xml:space="preserve">Meezan Balanced Fund </v>
          </cell>
          <cell r="U192">
            <v>8.4</v>
          </cell>
          <cell r="W192" t="str">
            <v xml:space="preserve">Meezan Balanced Fund </v>
          </cell>
          <cell r="X192">
            <v>0</v>
          </cell>
          <cell r="BZ192" t="str">
            <v xml:space="preserve">Meezan Balanced Fund </v>
          </cell>
          <cell r="CA192">
            <v>0</v>
          </cell>
        </row>
        <row r="193">
          <cell r="E193" t="str">
            <v>MEBL</v>
          </cell>
          <cell r="F193" t="str">
            <v>Meezan Bank Ltd.</v>
          </cell>
          <cell r="T193" t="str">
            <v>Meezan Bank Ltd.</v>
          </cell>
          <cell r="U193">
            <v>38.5</v>
          </cell>
          <cell r="W193" t="str">
            <v>Meezan Bank Ltd.</v>
          </cell>
          <cell r="X193" t="str">
            <v>ELIGIBLE</v>
          </cell>
          <cell r="BZ193" t="str">
            <v>Meezan Bank Ltd.</v>
          </cell>
          <cell r="CA193">
            <v>35</v>
          </cell>
        </row>
        <row r="194">
          <cell r="E194" t="str">
            <v xml:space="preserve">FMHM </v>
          </cell>
          <cell r="F194" t="str">
            <v>Mehran Mod. 1st</v>
          </cell>
          <cell r="T194" t="str">
            <v>Mehran Mod. 1st</v>
          </cell>
          <cell r="U194">
            <v>0</v>
          </cell>
          <cell r="W194" t="str">
            <v>Mehran Mod. 1st</v>
          </cell>
          <cell r="X194">
            <v>0</v>
          </cell>
          <cell r="BZ194" t="str">
            <v>Mehran Mod. 1st</v>
          </cell>
          <cell r="CA194">
            <v>0</v>
          </cell>
        </row>
        <row r="195">
          <cell r="E195" t="str">
            <v>MRNS</v>
          </cell>
          <cell r="F195" t="str">
            <v>Mehran Sugar</v>
          </cell>
          <cell r="T195" t="str">
            <v>Mehran Sugar</v>
          </cell>
          <cell r="U195">
            <v>0</v>
          </cell>
          <cell r="W195" t="str">
            <v>Mehran Sugar</v>
          </cell>
          <cell r="X195">
            <v>0</v>
          </cell>
          <cell r="BZ195" t="str">
            <v>Mehran Sugar</v>
          </cell>
          <cell r="CA195">
            <v>0</v>
          </cell>
        </row>
        <row r="196">
          <cell r="E196" t="str">
            <v>MERIT</v>
          </cell>
          <cell r="F196" t="str">
            <v>Merit Packaging Ltd.</v>
          </cell>
          <cell r="T196" t="str">
            <v>Merit Packaging Ltd.</v>
          </cell>
          <cell r="U196">
            <v>113.55</v>
          </cell>
          <cell r="W196" t="str">
            <v>Merit Packaging Ltd.</v>
          </cell>
          <cell r="X196">
            <v>0</v>
          </cell>
          <cell r="BZ196" t="str">
            <v>Merit Packaging Ltd.</v>
          </cell>
          <cell r="CA196">
            <v>0</v>
          </cell>
        </row>
        <row r="197">
          <cell r="E197" t="str">
            <v>METBK</v>
          </cell>
          <cell r="F197" t="str">
            <v>Metropolitan Bank Ltd.</v>
          </cell>
          <cell r="T197" t="str">
            <v>Metropolitan Bank Ltd.</v>
          </cell>
          <cell r="U197">
            <v>0</v>
          </cell>
          <cell r="W197" t="str">
            <v>Metropolitan Bank Ltd.</v>
          </cell>
          <cell r="X197" t="str">
            <v>ELIGIBLE</v>
          </cell>
          <cell r="BZ197" t="str">
            <v>Metropolitan Bank Ltd.</v>
          </cell>
          <cell r="CA197">
            <v>30</v>
          </cell>
        </row>
        <row r="198">
          <cell r="E198" t="str">
            <v>MTL</v>
          </cell>
          <cell r="F198" t="str">
            <v>Millat Tractors</v>
          </cell>
          <cell r="T198" t="str">
            <v>Millat Tractors</v>
          </cell>
          <cell r="U198">
            <v>270.5</v>
          </cell>
          <cell r="W198" t="str">
            <v>Millat Tractors</v>
          </cell>
          <cell r="X198">
            <v>0</v>
          </cell>
          <cell r="BZ198" t="str">
            <v>Millat Tractors</v>
          </cell>
          <cell r="CA198">
            <v>0</v>
          </cell>
        </row>
        <row r="199">
          <cell r="E199" t="str">
            <v>MIRKS</v>
          </cell>
          <cell r="F199" t="str">
            <v>Mirpurkhas XD</v>
          </cell>
          <cell r="T199" t="str">
            <v>Mirpurkhas XD</v>
          </cell>
          <cell r="U199">
            <v>0</v>
          </cell>
          <cell r="W199" t="str">
            <v>Mirpurkhas XD</v>
          </cell>
          <cell r="X199">
            <v>0</v>
          </cell>
          <cell r="BZ199" t="str">
            <v>Mirpurkhas XD</v>
          </cell>
          <cell r="CA199">
            <v>0</v>
          </cell>
        </row>
        <row r="200">
          <cell r="E200" t="str">
            <v>MODAM</v>
          </cell>
          <cell r="F200" t="str">
            <v>Modaraba Al-Mali</v>
          </cell>
          <cell r="T200" t="str">
            <v>Modaraba Al-Mali</v>
          </cell>
          <cell r="U200">
            <v>6.6</v>
          </cell>
          <cell r="W200" t="str">
            <v>Modaraba Al-Mali</v>
          </cell>
          <cell r="X200">
            <v>0</v>
          </cell>
          <cell r="BZ200" t="str">
            <v>Modaraba Al-Mali</v>
          </cell>
          <cell r="CA200">
            <v>0</v>
          </cell>
        </row>
        <row r="201">
          <cell r="E201" t="str">
            <v xml:space="preserve">MATJ </v>
          </cell>
          <cell r="F201" t="str">
            <v>Modaraba Al-Tijara</v>
          </cell>
          <cell r="T201" t="str">
            <v>Modaraba Al-Tijara</v>
          </cell>
          <cell r="U201">
            <v>0</v>
          </cell>
          <cell r="W201" t="str">
            <v>Modaraba Al-Tijara</v>
          </cell>
          <cell r="X201">
            <v>0</v>
          </cell>
          <cell r="BZ201" t="str">
            <v>Modaraba Al-Tijara</v>
          </cell>
          <cell r="CA201">
            <v>0</v>
          </cell>
        </row>
        <row r="202">
          <cell r="E202" t="str">
            <v xml:space="preserve">MFTM </v>
          </cell>
          <cell r="F202" t="str">
            <v>Muhammad Farooq Tex.</v>
          </cell>
          <cell r="T202" t="str">
            <v>Muhammad Farooq Tex.</v>
          </cell>
          <cell r="U202">
            <v>0</v>
          </cell>
          <cell r="W202" t="str">
            <v>Muhammad Farooq Tex.</v>
          </cell>
          <cell r="X202">
            <v>0</v>
          </cell>
          <cell r="BZ202" t="str">
            <v>Muhammad Farooq Tex.</v>
          </cell>
          <cell r="CA202">
            <v>0</v>
          </cell>
        </row>
        <row r="203">
          <cell r="E203" t="str">
            <v>MUKT</v>
          </cell>
          <cell r="F203" t="str">
            <v>Mukhtar Textile</v>
          </cell>
          <cell r="T203" t="str">
            <v>Mukhtar Textile</v>
          </cell>
          <cell r="U203">
            <v>1.8</v>
          </cell>
          <cell r="W203" t="str">
            <v>Mukhtar Textile</v>
          </cell>
          <cell r="X203">
            <v>0</v>
          </cell>
          <cell r="BZ203" t="str">
            <v>Mukhtar Textile</v>
          </cell>
          <cell r="CA203">
            <v>0</v>
          </cell>
        </row>
        <row r="204">
          <cell r="E204" t="str">
            <v>MICL</v>
          </cell>
          <cell r="F204" t="str">
            <v>Muslim Insurance</v>
          </cell>
          <cell r="T204" t="str">
            <v>Muslim Insurance</v>
          </cell>
          <cell r="U204">
            <v>0</v>
          </cell>
          <cell r="W204" t="str">
            <v>Muslim Insurance</v>
          </cell>
          <cell r="X204">
            <v>0</v>
          </cell>
          <cell r="BZ204" t="str">
            <v>Muslim Insurance</v>
          </cell>
          <cell r="CA204">
            <v>0</v>
          </cell>
        </row>
        <row r="205">
          <cell r="E205" t="str">
            <v>MYBL</v>
          </cell>
          <cell r="F205" t="str">
            <v>Mybank Limited (Bolan Bank)</v>
          </cell>
          <cell r="T205" t="str">
            <v>Mybank Limited (Bolan Bank)</v>
          </cell>
          <cell r="U205">
            <v>23.95</v>
          </cell>
          <cell r="W205" t="str">
            <v>Mybank Limited (Bolan Bank)</v>
          </cell>
          <cell r="X205">
            <v>0</v>
          </cell>
          <cell r="BZ205" t="str">
            <v>Mybank Limited (Bolan Bank)</v>
          </cell>
          <cell r="CA205">
            <v>0</v>
          </cell>
        </row>
        <row r="206">
          <cell r="E206" t="str">
            <v>NALC</v>
          </cell>
          <cell r="F206" t="str">
            <v>National Asset Leasing Corp.</v>
          </cell>
          <cell r="T206" t="str">
            <v>National Asset Leasing Corp.</v>
          </cell>
          <cell r="U206">
            <v>1.1000000000000001</v>
          </cell>
          <cell r="W206" t="str">
            <v>National Asset Leasing Corp.</v>
          </cell>
          <cell r="X206">
            <v>0</v>
          </cell>
          <cell r="BZ206" t="str">
            <v>National Asset Leasing Corp.</v>
          </cell>
          <cell r="CA206">
            <v>0</v>
          </cell>
        </row>
        <row r="207">
          <cell r="E207" t="str">
            <v>FNBM</v>
          </cell>
          <cell r="F207" t="str">
            <v>National Bank Mod. 1st</v>
          </cell>
          <cell r="T207" t="str">
            <v>National Bank Mod. 1st</v>
          </cell>
          <cell r="U207">
            <v>8.5</v>
          </cell>
          <cell r="W207" t="str">
            <v>National Bank Mod. 1st</v>
          </cell>
          <cell r="X207">
            <v>0</v>
          </cell>
          <cell r="BZ207" t="str">
            <v>National Bank Mod. 1st</v>
          </cell>
          <cell r="CA207">
            <v>0</v>
          </cell>
        </row>
        <row r="208">
          <cell r="E208" t="str">
            <v>NBP</v>
          </cell>
          <cell r="F208" t="str">
            <v>National Bank of Pakistan</v>
          </cell>
          <cell r="T208" t="str">
            <v>National Bank of Pakistan</v>
          </cell>
          <cell r="U208">
            <v>232.15</v>
          </cell>
          <cell r="W208" t="str">
            <v>National Bank of Pakistan</v>
          </cell>
          <cell r="X208" t="str">
            <v>ELIGIBLE</v>
          </cell>
          <cell r="BZ208" t="str">
            <v>National Bank of Pakistan</v>
          </cell>
          <cell r="CA208">
            <v>30</v>
          </cell>
        </row>
        <row r="209">
          <cell r="E209" t="str">
            <v>NRL</v>
          </cell>
          <cell r="F209" t="str">
            <v xml:space="preserve">National Refinery </v>
          </cell>
          <cell r="T209" t="str">
            <v xml:space="preserve">National Refinery </v>
          </cell>
          <cell r="U209">
            <v>361</v>
          </cell>
          <cell r="W209" t="str">
            <v xml:space="preserve">National Refinery </v>
          </cell>
          <cell r="X209" t="str">
            <v>ELIGIBLE</v>
          </cell>
          <cell r="BZ209" t="str">
            <v xml:space="preserve">National Refinery </v>
          </cell>
          <cell r="CA209">
            <v>30</v>
          </cell>
        </row>
        <row r="210">
          <cell r="E210" t="str">
            <v>NAZC</v>
          </cell>
          <cell r="F210" t="str">
            <v>Nazir Cotton</v>
          </cell>
          <cell r="T210" t="str">
            <v>Nazir Cotton</v>
          </cell>
          <cell r="U210">
            <v>1.2</v>
          </cell>
          <cell r="W210" t="str">
            <v>Nazir Cotton</v>
          </cell>
          <cell r="X210">
            <v>0</v>
          </cell>
          <cell r="BZ210" t="str">
            <v>Nazir Cotton</v>
          </cell>
          <cell r="CA210">
            <v>0</v>
          </cell>
        </row>
        <row r="211">
          <cell r="E211" t="str">
            <v>NESTLE</v>
          </cell>
          <cell r="F211" t="str">
            <v>Nestle Pak Ltd.</v>
          </cell>
          <cell r="T211" t="str">
            <v>Nestle Pak Ltd.</v>
          </cell>
          <cell r="U211">
            <v>0</v>
          </cell>
          <cell r="W211" t="str">
            <v>Nestle Pak Ltd.</v>
          </cell>
          <cell r="X211" t="str">
            <v>ELIGIBLE</v>
          </cell>
          <cell r="BZ211" t="str">
            <v>Nestle Pak Ltd.</v>
          </cell>
          <cell r="CA211">
            <v>50</v>
          </cell>
        </row>
        <row r="212">
          <cell r="E212" t="str">
            <v>NETSOL</v>
          </cell>
          <cell r="F212" t="str">
            <v>Netsol Technologies Ltd.</v>
          </cell>
          <cell r="T212" t="str">
            <v>Netsol Technologies Ltd.</v>
          </cell>
          <cell r="U212">
            <v>124.4</v>
          </cell>
          <cell r="W212" t="str">
            <v>Netsol Technologies Ltd.</v>
          </cell>
          <cell r="X212">
            <v>0</v>
          </cell>
          <cell r="BZ212" t="str">
            <v>Netsol Technologies Ltd.</v>
          </cell>
          <cell r="CA212">
            <v>0</v>
          </cell>
        </row>
        <row r="213">
          <cell r="E213" t="str">
            <v>NJICL</v>
          </cell>
          <cell r="F213" t="str">
            <v>New Jubilee Ins.</v>
          </cell>
          <cell r="T213" t="str">
            <v>New Jubilee Ins.</v>
          </cell>
          <cell r="U213">
            <v>222.25</v>
          </cell>
          <cell r="W213" t="str">
            <v>New Jubilee Ins.</v>
          </cell>
          <cell r="X213" t="str">
            <v>ELIGIBLE</v>
          </cell>
          <cell r="BZ213" t="str">
            <v>New Jubilee Ins.</v>
          </cell>
          <cell r="CA213">
            <v>50</v>
          </cell>
        </row>
        <row r="214">
          <cell r="E214" t="str">
            <v>NJLIC</v>
          </cell>
          <cell r="F214" t="str">
            <v>New Jublee Life Insurance</v>
          </cell>
          <cell r="T214" t="str">
            <v>New Jublee Life Insurance</v>
          </cell>
          <cell r="U214">
            <v>70.55</v>
          </cell>
          <cell r="W214" t="str">
            <v>New Jublee Life Insurance</v>
          </cell>
          <cell r="X214" t="str">
            <v>ELIGIBLE</v>
          </cell>
          <cell r="BZ214" t="str">
            <v>New Jublee Life Insurance</v>
          </cell>
          <cell r="CA214">
            <v>40</v>
          </cell>
        </row>
        <row r="215">
          <cell r="E215" t="str">
            <v>NIB</v>
          </cell>
          <cell r="F215" t="str">
            <v>NIB Bank Ltd.</v>
          </cell>
          <cell r="T215" t="str">
            <v>NIB Bank Ltd.</v>
          </cell>
          <cell r="U215">
            <v>21.85</v>
          </cell>
          <cell r="W215" t="str">
            <v>NIB Bank Ltd.</v>
          </cell>
          <cell r="X215" t="str">
            <v>ELIGIBLE</v>
          </cell>
          <cell r="BZ215" t="str">
            <v>NIB Bank Ltd.</v>
          </cell>
          <cell r="CA215">
            <v>35</v>
          </cell>
        </row>
        <row r="216">
          <cell r="E216" t="str">
            <v>NICL</v>
          </cell>
          <cell r="F216" t="str">
            <v>Nimir Ind. Chemical XR</v>
          </cell>
          <cell r="T216" t="str">
            <v>Nimir Ind. Chemical XR</v>
          </cell>
          <cell r="U216">
            <v>4.4000000000000004</v>
          </cell>
          <cell r="W216" t="str">
            <v>Nimir Ind. Chemical XR</v>
          </cell>
          <cell r="X216">
            <v>0</v>
          </cell>
          <cell r="BZ216" t="str">
            <v>Nimir Ind. Chemical XR</v>
          </cell>
          <cell r="CA216">
            <v>0</v>
          </cell>
        </row>
        <row r="217">
          <cell r="E217" t="str">
            <v>NIRE</v>
          </cell>
          <cell r="F217" t="str">
            <v>Nimir Resins</v>
          </cell>
          <cell r="T217" t="str">
            <v>Nimir Resins</v>
          </cell>
          <cell r="U217">
            <v>13.5</v>
          </cell>
          <cell r="W217" t="str">
            <v>Nimir Resins</v>
          </cell>
          <cell r="X217">
            <v>0</v>
          </cell>
          <cell r="BZ217" t="str">
            <v>Nimir Resins</v>
          </cell>
          <cell r="CA217">
            <v>0</v>
          </cell>
        </row>
        <row r="218">
          <cell r="E218" t="str">
            <v>NCL</v>
          </cell>
          <cell r="F218" t="str">
            <v>Nishat (Chunian) Limited</v>
          </cell>
          <cell r="T218" t="str">
            <v>Nishat (Chunian) Limited</v>
          </cell>
          <cell r="U218">
            <v>37</v>
          </cell>
          <cell r="W218" t="str">
            <v>Nishat (Chunian) Limited</v>
          </cell>
          <cell r="X218" t="str">
            <v>ELIGIBLE</v>
          </cell>
          <cell r="BZ218" t="str">
            <v>Nishat (Chunian) Limited</v>
          </cell>
          <cell r="CA218">
            <v>30</v>
          </cell>
        </row>
        <row r="219">
          <cell r="E219" t="str">
            <v>NML</v>
          </cell>
          <cell r="F219" t="str">
            <v>Nishat Mills Ltd.</v>
          </cell>
          <cell r="T219" t="str">
            <v>Nishat Mills Ltd.</v>
          </cell>
          <cell r="U219">
            <v>105.2</v>
          </cell>
          <cell r="W219" t="str">
            <v>Nishat Mills Ltd.</v>
          </cell>
          <cell r="X219">
            <v>0</v>
          </cell>
          <cell r="BZ219" t="str">
            <v>Nishat Mills Ltd.</v>
          </cell>
          <cell r="CA219">
            <v>0</v>
          </cell>
        </row>
        <row r="220">
          <cell r="E220" t="str">
            <v>NONS</v>
          </cell>
          <cell r="F220" t="str">
            <v>Noon Sugar XD</v>
          </cell>
          <cell r="T220" t="str">
            <v>Noon Sugar XD</v>
          </cell>
          <cell r="U220">
            <v>31.7</v>
          </cell>
          <cell r="W220" t="str">
            <v>Noon Sugar XD</v>
          </cell>
          <cell r="X220" t="str">
            <v>ELIGIBLE</v>
          </cell>
          <cell r="BZ220" t="str">
            <v>Noon Sugar XD</v>
          </cell>
          <cell r="CA220">
            <v>50</v>
          </cell>
        </row>
        <row r="221">
          <cell r="E221" t="str">
            <v>NORT</v>
          </cell>
          <cell r="F221" t="str">
            <v>Norrie Tex.</v>
          </cell>
          <cell r="T221" t="str">
            <v>Norrie Tex.</v>
          </cell>
          <cell r="U221">
            <v>1.8</v>
          </cell>
          <cell r="W221" t="str">
            <v>Norrie Tex.</v>
          </cell>
          <cell r="X221">
            <v>0</v>
          </cell>
          <cell r="BZ221" t="str">
            <v>Norrie Tex.</v>
          </cell>
          <cell r="CA221">
            <v>0</v>
          </cell>
        </row>
        <row r="222">
          <cell r="E222" t="str">
            <v>OGDC</v>
          </cell>
          <cell r="F222" t="str">
            <v>Oil &amp; Gas Development Corporation</v>
          </cell>
          <cell r="T222" t="str">
            <v>Oil &amp; Gas Development Corporation</v>
          </cell>
          <cell r="U222">
            <v>119.45</v>
          </cell>
          <cell r="W222" t="str">
            <v>Oil &amp; Gas Development Corporation</v>
          </cell>
          <cell r="X222" t="str">
            <v>ELIGIBLE</v>
          </cell>
          <cell r="BZ222" t="str">
            <v>Oil &amp; Gas Development Corporation</v>
          </cell>
          <cell r="CA222">
            <v>30</v>
          </cell>
        </row>
        <row r="223">
          <cell r="E223" t="str">
            <v>OIBL</v>
          </cell>
          <cell r="F223" t="str">
            <v>Orix Investment Bank Pakistan Ltd.</v>
          </cell>
          <cell r="T223" t="str">
            <v>Orix Investment Bank Pakistan Ltd.</v>
          </cell>
          <cell r="U223">
            <v>10.35</v>
          </cell>
          <cell r="W223" t="str">
            <v>Orix Investment Bank Pakistan Ltd.</v>
          </cell>
          <cell r="X223" t="str">
            <v>ELIGIBLE</v>
          </cell>
          <cell r="BZ223" t="str">
            <v>Orix Investment Bank Pakistan Ltd.</v>
          </cell>
          <cell r="CA223">
            <v>40</v>
          </cell>
        </row>
        <row r="224">
          <cell r="E224" t="str">
            <v>OLPL</v>
          </cell>
          <cell r="F224" t="str">
            <v>Orix Leasing Pakistan Ltd.</v>
          </cell>
          <cell r="T224" t="str">
            <v>Orix Leasing Pakistan Ltd.</v>
          </cell>
          <cell r="U224">
            <v>27.15</v>
          </cell>
          <cell r="W224" t="str">
            <v>Orix Leasing Pakistan Ltd.</v>
          </cell>
          <cell r="X224" t="str">
            <v>ELIGIBLE</v>
          </cell>
          <cell r="BZ224" t="str">
            <v>Orix Leasing Pakistan Ltd.</v>
          </cell>
          <cell r="CA224">
            <v>40</v>
          </cell>
        </row>
        <row r="225">
          <cell r="E225" t="str">
            <v>OTSU</v>
          </cell>
          <cell r="F225" t="str">
            <v>OTSUKA Pakistan Ltd.</v>
          </cell>
          <cell r="T225" t="str">
            <v>OTSUKA Pakistan Ltd.</v>
          </cell>
          <cell r="U225">
            <v>0</v>
          </cell>
          <cell r="W225" t="str">
            <v>OTSUKA Pakistan Ltd.</v>
          </cell>
          <cell r="X225">
            <v>0</v>
          </cell>
          <cell r="BZ225" t="str">
            <v>OTSUKA Pakistan Ltd.</v>
          </cell>
          <cell r="CA225">
            <v>0</v>
          </cell>
        </row>
        <row r="226">
          <cell r="E226" t="str">
            <v>PACE</v>
          </cell>
          <cell r="F226" t="str">
            <v>PACE(Pakistan) Ltd.</v>
          </cell>
          <cell r="T226" t="str">
            <v>PACE(Pakistan) Ltd.</v>
          </cell>
          <cell r="U226">
            <v>36.549999999999997</v>
          </cell>
          <cell r="W226" t="str">
            <v>PACE(Pakistan) Ltd.</v>
          </cell>
          <cell r="X226" t="str">
            <v>ELIGIBLE</v>
          </cell>
          <cell r="BZ226" t="str">
            <v>PACE(Pakistan) Ltd.</v>
          </cell>
          <cell r="CA226">
            <v>40</v>
          </cell>
        </row>
        <row r="227">
          <cell r="E227" t="str">
            <v>PICIC</v>
          </cell>
          <cell r="F227" t="str">
            <v xml:space="preserve">P.I.C.I.C. </v>
          </cell>
          <cell r="T227" t="str">
            <v xml:space="preserve">P.I.C.I.C. </v>
          </cell>
          <cell r="U227">
            <v>0</v>
          </cell>
          <cell r="W227" t="str">
            <v xml:space="preserve">P.I.C.I.C. </v>
          </cell>
          <cell r="X227" t="str">
            <v>ELIGIBLE</v>
          </cell>
          <cell r="BZ227" t="str">
            <v xml:space="preserve">P.I.C.I.C. </v>
          </cell>
          <cell r="CA227">
            <v>35</v>
          </cell>
        </row>
        <row r="228">
          <cell r="E228" t="str">
            <v>PNSC</v>
          </cell>
          <cell r="F228" t="str">
            <v xml:space="preserve">P.N.S.C. </v>
          </cell>
          <cell r="T228" t="str">
            <v xml:space="preserve">P.N.S.C. </v>
          </cell>
          <cell r="U228">
            <v>99.95</v>
          </cell>
          <cell r="W228" t="str">
            <v xml:space="preserve">P.N.S.C. </v>
          </cell>
          <cell r="X228" t="str">
            <v>ELIGIBLE</v>
          </cell>
          <cell r="BZ228" t="str">
            <v xml:space="preserve">P.N.S.C. </v>
          </cell>
          <cell r="CA228">
            <v>40</v>
          </cell>
        </row>
        <row r="229">
          <cell r="E229" t="str">
            <v>PKGS</v>
          </cell>
          <cell r="F229" t="str">
            <v xml:space="preserve">Packages Ltd. </v>
          </cell>
          <cell r="T229" t="str">
            <v xml:space="preserve">Packages Ltd. </v>
          </cell>
          <cell r="U229">
            <v>363.8</v>
          </cell>
          <cell r="W229" t="str">
            <v xml:space="preserve">Packages Ltd. </v>
          </cell>
          <cell r="X229" t="str">
            <v>ELIGIBLE</v>
          </cell>
          <cell r="BZ229" t="str">
            <v xml:space="preserve">Packages Ltd. </v>
          </cell>
          <cell r="CA229">
            <v>35</v>
          </cell>
        </row>
        <row r="230">
          <cell r="E230" t="str">
            <v>PAEL</v>
          </cell>
          <cell r="F230" t="str">
            <v>PAK Electron Ltd.</v>
          </cell>
          <cell r="T230" t="str">
            <v>PAK Electron Ltd.</v>
          </cell>
          <cell r="U230">
            <v>67.349999999999994</v>
          </cell>
          <cell r="W230" t="str">
            <v>PAK Electron Ltd.</v>
          </cell>
          <cell r="X230">
            <v>0</v>
          </cell>
          <cell r="BZ230" t="str">
            <v>PAK Electron Ltd.</v>
          </cell>
          <cell r="CA230">
            <v>0</v>
          </cell>
        </row>
        <row r="231">
          <cell r="E231" t="str">
            <v>PICL</v>
          </cell>
          <cell r="F231" t="str">
            <v>Pak Ind. &amp; comm.Leasing</v>
          </cell>
          <cell r="T231" t="str">
            <v>Pak Ind. &amp; comm.Leasing</v>
          </cell>
          <cell r="U231">
            <v>2.4</v>
          </cell>
          <cell r="W231" t="str">
            <v>Pak Ind. &amp; comm.Leasing</v>
          </cell>
          <cell r="X231">
            <v>0</v>
          </cell>
          <cell r="BZ231" t="str">
            <v>Pak Ind. &amp; comm.Leasing</v>
          </cell>
          <cell r="CA231">
            <v>0</v>
          </cell>
        </row>
        <row r="232">
          <cell r="E232" t="str">
            <v>PAKMI</v>
          </cell>
          <cell r="F232" t="str">
            <v>Pak Modaraba 1st</v>
          </cell>
          <cell r="T232" t="str">
            <v>Pak Modaraba 1st</v>
          </cell>
          <cell r="U232">
            <v>3.6</v>
          </cell>
          <cell r="W232" t="str">
            <v>Pak Modaraba 1st</v>
          </cell>
          <cell r="X232">
            <v>0</v>
          </cell>
          <cell r="BZ232" t="str">
            <v>Pak Modaraba 1st</v>
          </cell>
          <cell r="CA232">
            <v>0</v>
          </cell>
        </row>
        <row r="233">
          <cell r="E233" t="str">
            <v>POAF</v>
          </cell>
          <cell r="F233" t="str">
            <v xml:space="preserve">Pak Oman Advantage Fund </v>
          </cell>
          <cell r="T233" t="str">
            <v xml:space="preserve">Pak Oman Advantage Fund </v>
          </cell>
          <cell r="U233">
            <v>0</v>
          </cell>
          <cell r="W233" t="str">
            <v xml:space="preserve">Pak Oman Advantage Fund </v>
          </cell>
          <cell r="X233">
            <v>0</v>
          </cell>
          <cell r="BZ233" t="str">
            <v xml:space="preserve">Pak Oman Advantage Fund </v>
          </cell>
          <cell r="CA233">
            <v>0</v>
          </cell>
        </row>
        <row r="234">
          <cell r="E234" t="str">
            <v>PAKRI</v>
          </cell>
          <cell r="F234" t="str">
            <v>Pak Reinsurance Co.</v>
          </cell>
          <cell r="T234" t="str">
            <v>Pak Reinsurance Co.</v>
          </cell>
          <cell r="U234">
            <v>403.75</v>
          </cell>
          <cell r="W234" t="str">
            <v>Pak Reinsurance Co.</v>
          </cell>
          <cell r="X234">
            <v>0</v>
          </cell>
          <cell r="BZ234" t="str">
            <v>Pak Reinsurance Co.</v>
          </cell>
          <cell r="CA234">
            <v>0</v>
          </cell>
        </row>
        <row r="235">
          <cell r="E235" t="str">
            <v>PSMC</v>
          </cell>
          <cell r="F235" t="str">
            <v>Pak Suzuki Co. Ltd.</v>
          </cell>
          <cell r="T235" t="str">
            <v>Pak Suzuki Co. Ltd.</v>
          </cell>
          <cell r="U235">
            <v>329.65</v>
          </cell>
          <cell r="W235" t="str">
            <v>Pak Suzuki Co. Ltd.</v>
          </cell>
          <cell r="X235" t="str">
            <v>ELIGIBLE</v>
          </cell>
          <cell r="BZ235" t="str">
            <v>Pak Suzuki Co. Ltd.</v>
          </cell>
          <cell r="CA235">
            <v>30</v>
          </cell>
        </row>
        <row r="236">
          <cell r="E236" t="str">
            <v>PAKT</v>
          </cell>
          <cell r="F236" t="str">
            <v>Pak Tobacco</v>
          </cell>
          <cell r="T236" t="str">
            <v>Pak Tobacco</v>
          </cell>
          <cell r="U236">
            <v>155.5</v>
          </cell>
          <cell r="W236" t="str">
            <v>Pak Tobacco</v>
          </cell>
          <cell r="X236">
            <v>0</v>
          </cell>
          <cell r="BZ236" t="str">
            <v>Pak Tobacco</v>
          </cell>
          <cell r="CA236">
            <v>0</v>
          </cell>
        </row>
        <row r="237">
          <cell r="E237" t="str">
            <v>PICT</v>
          </cell>
          <cell r="F237" t="str">
            <v>Pak.Int.Con.Ter.</v>
          </cell>
          <cell r="T237" t="str">
            <v>Pak.Int.Con.Ter.</v>
          </cell>
          <cell r="U237">
            <v>70.400000000000006</v>
          </cell>
          <cell r="W237" t="str">
            <v>Pak.Int.Con.Ter.</v>
          </cell>
          <cell r="X237">
            <v>0</v>
          </cell>
          <cell r="BZ237" t="str">
            <v>Pak.Int.Con.Ter.</v>
          </cell>
          <cell r="CA237">
            <v>0</v>
          </cell>
        </row>
        <row r="238">
          <cell r="E238" t="str">
            <v>PPTA</v>
          </cell>
          <cell r="F238" t="str">
            <v>Pakisan PTA Ltd.</v>
          </cell>
          <cell r="T238" t="str">
            <v>Pakisan PTA Ltd.</v>
          </cell>
          <cell r="U238">
            <v>5.05</v>
          </cell>
          <cell r="W238" t="str">
            <v>Pakisan PTA Ltd.</v>
          </cell>
          <cell r="X238" t="str">
            <v>ELIGIBLE</v>
          </cell>
          <cell r="BZ238" t="str">
            <v>Pakisan PTA Ltd.</v>
          </cell>
          <cell r="CA238">
            <v>40</v>
          </cell>
        </row>
        <row r="239">
          <cell r="E239" t="str">
            <v>PCAL</v>
          </cell>
          <cell r="F239" t="str">
            <v>Pakistan Cables</v>
          </cell>
          <cell r="T239" t="str">
            <v>Pakistan Cables</v>
          </cell>
          <cell r="U239">
            <v>173.9</v>
          </cell>
          <cell r="W239" t="str">
            <v>Pakistan Cables</v>
          </cell>
          <cell r="X239">
            <v>0</v>
          </cell>
          <cell r="BZ239" t="str">
            <v>Pakistan Cables</v>
          </cell>
          <cell r="CA239">
            <v>0</v>
          </cell>
        </row>
        <row r="240">
          <cell r="E240" t="str">
            <v>PCMFL</v>
          </cell>
          <cell r="F240" t="str">
            <v>Pakistan Capital Market Fund</v>
          </cell>
          <cell r="T240" t="str">
            <v>Pakistan Capital Market Fund</v>
          </cell>
          <cell r="U240">
            <v>0</v>
          </cell>
          <cell r="W240" t="str">
            <v>Pakistan Capital Market Fund</v>
          </cell>
          <cell r="X240" t="str">
            <v>ELIGIBLE</v>
          </cell>
          <cell r="BZ240" t="str">
            <v>Pakistan Capital Market Fund</v>
          </cell>
          <cell r="CA240">
            <v>40</v>
          </cell>
        </row>
        <row r="241">
          <cell r="E241" t="str">
            <v>PCCL</v>
          </cell>
          <cell r="F241" t="str">
            <v>Pakistan Cement (Chakwal Cement)</v>
          </cell>
          <cell r="T241" t="str">
            <v>Pakistan Cement (Chakwal Cement)</v>
          </cell>
          <cell r="U241">
            <v>11.4</v>
          </cell>
          <cell r="W241" t="str">
            <v>Pakistan Cement (Chakwal Cement)</v>
          </cell>
          <cell r="X241" t="str">
            <v>ELIGIBLE</v>
          </cell>
          <cell r="BZ241" t="str">
            <v>Pakistan Cement (Chakwal Cement)</v>
          </cell>
          <cell r="CA241">
            <v>40</v>
          </cell>
        </row>
        <row r="242">
          <cell r="E242" t="str">
            <v>PHDL</v>
          </cell>
          <cell r="F242" t="str">
            <v>Pakistan Hotel Developers Ltd.</v>
          </cell>
          <cell r="T242" t="str">
            <v>Pakistan Hotel Developers Ltd.</v>
          </cell>
          <cell r="U242">
            <v>0</v>
          </cell>
          <cell r="W242" t="str">
            <v>Pakistan Hotel Developers Ltd.</v>
          </cell>
          <cell r="X242">
            <v>0</v>
          </cell>
          <cell r="BZ242" t="str">
            <v>Pakistan Hotel Developers Ltd.</v>
          </cell>
          <cell r="CA242">
            <v>0</v>
          </cell>
        </row>
        <row r="243">
          <cell r="E243" t="str">
            <v>PICT</v>
          </cell>
          <cell r="F243" t="str">
            <v>Pakistan Int. Container</v>
          </cell>
          <cell r="T243" t="str">
            <v>Pakistan Int. Container</v>
          </cell>
          <cell r="U243">
            <v>70.400000000000006</v>
          </cell>
          <cell r="W243" t="str">
            <v>Pakistan Int. Container</v>
          </cell>
          <cell r="X243" t="str">
            <v>ELIGIBLE</v>
          </cell>
          <cell r="BZ243" t="str">
            <v>Pakistan Int. Container</v>
          </cell>
          <cell r="CA243">
            <v>40</v>
          </cell>
        </row>
        <row r="244">
          <cell r="E244" t="str">
            <v>PIAA</v>
          </cell>
          <cell r="F244" t="str">
            <v>Pakistan International Air Line Corp. Ltd. (PIA-A)</v>
          </cell>
          <cell r="T244" t="str">
            <v>Pakistan International Air Line Corp. Ltd. (PIA-A)</v>
          </cell>
          <cell r="U244">
            <v>6.3</v>
          </cell>
          <cell r="W244" t="str">
            <v>Pakistan International Air Line Corp. Ltd. (PIA-A)</v>
          </cell>
          <cell r="X244" t="str">
            <v>ELIGIBLE</v>
          </cell>
          <cell r="BZ244" t="str">
            <v>Pakistan International Air Line Corp. Ltd. (PIA-A)</v>
          </cell>
          <cell r="CA244">
            <v>40</v>
          </cell>
        </row>
        <row r="245">
          <cell r="E245" t="str">
            <v>POL</v>
          </cell>
          <cell r="F245" t="str">
            <v>Pakistan Oil Filed</v>
          </cell>
          <cell r="T245" t="str">
            <v>Pakistan Oil Filed</v>
          </cell>
          <cell r="U245">
            <v>334.4</v>
          </cell>
          <cell r="W245" t="str">
            <v>Pakistan Oil Filed</v>
          </cell>
          <cell r="X245" t="str">
            <v>ELIGIBLE</v>
          </cell>
          <cell r="BZ245" t="str">
            <v>Pakistan Oil Filed</v>
          </cell>
          <cell r="CA245">
            <v>30</v>
          </cell>
        </row>
        <row r="246">
          <cell r="E246" t="str">
            <v>PPCL</v>
          </cell>
          <cell r="F246" t="str">
            <v xml:space="preserve">Pakistan Papersack Corp. </v>
          </cell>
          <cell r="T246" t="str">
            <v xml:space="preserve">Pakistan Papersack Corp. </v>
          </cell>
          <cell r="U246">
            <v>0</v>
          </cell>
          <cell r="W246" t="str">
            <v xml:space="preserve">Pakistan Papersack Corp. </v>
          </cell>
          <cell r="X246">
            <v>0</v>
          </cell>
          <cell r="BZ246" t="str">
            <v xml:space="preserve">Pakistan Papersack Corp. </v>
          </cell>
          <cell r="CA246">
            <v>0</v>
          </cell>
        </row>
        <row r="247">
          <cell r="E247" t="str">
            <v>PPFL</v>
          </cell>
          <cell r="F247" t="str">
            <v>Pakistan Permier Fund Ltd.</v>
          </cell>
          <cell r="T247" t="str">
            <v>Pakistan Permier Fund Ltd.</v>
          </cell>
          <cell r="U247">
            <v>12.05</v>
          </cell>
          <cell r="W247" t="str">
            <v>Pakistan Permier Fund Ltd.</v>
          </cell>
          <cell r="X247">
            <v>0</v>
          </cell>
          <cell r="BZ247" t="str">
            <v>Pakistan Permier Fund Ltd.</v>
          </cell>
          <cell r="CA247">
            <v>0</v>
          </cell>
        </row>
        <row r="248">
          <cell r="E248" t="str">
            <v>PPL</v>
          </cell>
          <cell r="F248" t="str">
            <v>Pakistan Petrolium Ltd.</v>
          </cell>
          <cell r="T248" t="str">
            <v>Pakistan Petrolium Ltd.</v>
          </cell>
          <cell r="U248">
            <v>245.05</v>
          </cell>
          <cell r="W248" t="str">
            <v>Pakistan Petrolium Ltd.</v>
          </cell>
          <cell r="X248" t="str">
            <v>ELIGIBLE</v>
          </cell>
          <cell r="BZ248" t="str">
            <v>Pakistan Petrolium Ltd.</v>
          </cell>
          <cell r="CA248">
            <v>30</v>
          </cell>
        </row>
        <row r="249">
          <cell r="E249" t="str">
            <v>PPFL</v>
          </cell>
          <cell r="F249" t="str">
            <v>Pakistan Premier Fund</v>
          </cell>
          <cell r="T249" t="str">
            <v>Pakistan Premier Fund</v>
          </cell>
          <cell r="U249">
            <v>12.05</v>
          </cell>
          <cell r="W249" t="str">
            <v>Pakistan Premier Fund</v>
          </cell>
          <cell r="X249" t="str">
            <v>ELIGIBLE</v>
          </cell>
          <cell r="BZ249" t="str">
            <v>Pakistan Premier Fund</v>
          </cell>
          <cell r="CA249">
            <v>35</v>
          </cell>
        </row>
        <row r="250">
          <cell r="E250" t="str">
            <v>PRL</v>
          </cell>
          <cell r="F250" t="str">
            <v xml:space="preserve">Pakistan Refinery </v>
          </cell>
          <cell r="T250" t="str">
            <v xml:space="preserve">Pakistan Refinery </v>
          </cell>
          <cell r="U250">
            <v>249.85</v>
          </cell>
          <cell r="W250" t="str">
            <v xml:space="preserve">Pakistan Refinery </v>
          </cell>
          <cell r="X250" t="str">
            <v>ELIGIBLE</v>
          </cell>
          <cell r="BZ250" t="str">
            <v xml:space="preserve">Pakistan Refinery </v>
          </cell>
          <cell r="CA250">
            <v>35</v>
          </cell>
        </row>
        <row r="251">
          <cell r="E251" t="str">
            <v>PAKRI</v>
          </cell>
          <cell r="F251" t="str">
            <v>Pakistan Reinsurance</v>
          </cell>
          <cell r="T251" t="str">
            <v>Pakistan Reinsurance</v>
          </cell>
          <cell r="U251">
            <v>403.75</v>
          </cell>
          <cell r="W251" t="str">
            <v>Pakistan Reinsurance</v>
          </cell>
          <cell r="X251">
            <v>0</v>
          </cell>
          <cell r="BZ251" t="str">
            <v>Pakistan Reinsurance</v>
          </cell>
          <cell r="CA251">
            <v>0</v>
          </cell>
        </row>
        <row r="252">
          <cell r="E252" t="str">
            <v>PSL</v>
          </cell>
          <cell r="F252" t="str">
            <v>Pakistan Services Ltd.</v>
          </cell>
          <cell r="T252" t="str">
            <v>Pakistan Services Ltd.</v>
          </cell>
          <cell r="U252">
            <v>0</v>
          </cell>
          <cell r="W252" t="str">
            <v>Pakistan Services Ltd.</v>
          </cell>
          <cell r="X252" t="str">
            <v>ELIGIBLE</v>
          </cell>
          <cell r="BZ252" t="str">
            <v>Pakistan Services Ltd.</v>
          </cell>
          <cell r="CA252">
            <v>50</v>
          </cell>
        </row>
        <row r="253">
          <cell r="E253" t="str">
            <v xml:space="preserve">PKSLC </v>
          </cell>
          <cell r="F253" t="str">
            <v xml:space="preserve">Pakistan Slag Cement </v>
          </cell>
          <cell r="T253" t="str">
            <v xml:space="preserve">Pakistan Slag Cement </v>
          </cell>
          <cell r="U253">
            <v>0</v>
          </cell>
          <cell r="W253" t="str">
            <v xml:space="preserve">Pakistan Slag Cement </v>
          </cell>
          <cell r="X253">
            <v>0</v>
          </cell>
          <cell r="BZ253" t="str">
            <v xml:space="preserve">Pakistan Slag Cement </v>
          </cell>
          <cell r="CA253">
            <v>0</v>
          </cell>
        </row>
        <row r="254">
          <cell r="E254" t="str">
            <v>PSO</v>
          </cell>
          <cell r="F254" t="str">
            <v>Pakistan State Oil  Co. Ltd.</v>
          </cell>
          <cell r="T254" t="str">
            <v>Pakistan State Oil  Co. Ltd.</v>
          </cell>
          <cell r="U254">
            <v>406.6</v>
          </cell>
          <cell r="W254" t="str">
            <v>Pakistan State Oil  Co. Ltd.</v>
          </cell>
          <cell r="X254" t="str">
            <v>ELIGIBLE</v>
          </cell>
          <cell r="BZ254" t="str">
            <v>Pakistan State Oil  Co. Ltd.</v>
          </cell>
          <cell r="CA254">
            <v>30</v>
          </cell>
        </row>
        <row r="255">
          <cell r="E255" t="str">
            <v>PSAF</v>
          </cell>
          <cell r="F255" t="str">
            <v>Pakistan Strategic Allocation Fund</v>
          </cell>
          <cell r="T255" t="str">
            <v>Pakistan Strategic Allocation Fund</v>
          </cell>
          <cell r="U255">
            <v>9.1</v>
          </cell>
          <cell r="W255" t="str">
            <v>Pakistan Strategic Allocation Fund</v>
          </cell>
          <cell r="X255">
            <v>0</v>
          </cell>
          <cell r="BZ255" t="str">
            <v>Pakistan Strategic Allocation Fund</v>
          </cell>
          <cell r="CA255">
            <v>8.25</v>
          </cell>
        </row>
        <row r="256">
          <cell r="E256" t="str">
            <v>PSYL</v>
          </cell>
          <cell r="F256" t="str">
            <v>Pakistan Synthetics</v>
          </cell>
          <cell r="T256" t="str">
            <v>Pakistan Synthetics</v>
          </cell>
          <cell r="U256">
            <v>0</v>
          </cell>
          <cell r="W256" t="str">
            <v>Pakistan Synthetics</v>
          </cell>
          <cell r="X256">
            <v>0</v>
          </cell>
          <cell r="BZ256" t="str">
            <v>Pakistan Synthetics</v>
          </cell>
          <cell r="CA256">
            <v>0</v>
          </cell>
        </row>
        <row r="257">
          <cell r="E257" t="str">
            <v>PTC</v>
          </cell>
          <cell r="F257" t="str">
            <v>Pakistan Telecommunication Co. Ltd.</v>
          </cell>
          <cell r="T257" t="str">
            <v>Pakistan Telecommunication Co. Ltd.</v>
          </cell>
          <cell r="U257">
            <v>42.05</v>
          </cell>
          <cell r="W257" t="str">
            <v>Pakistan Telecommunication Co. Ltd.</v>
          </cell>
          <cell r="X257" t="str">
            <v>ELIGIBLE</v>
          </cell>
          <cell r="BZ257" t="str">
            <v>Pakistan Telecommunication Co. Ltd.</v>
          </cell>
          <cell r="CA257">
            <v>30</v>
          </cell>
        </row>
        <row r="258">
          <cell r="E258" t="str">
            <v>PTEC</v>
          </cell>
          <cell r="F258" t="str">
            <v>Pakistan Telephone Cables</v>
          </cell>
          <cell r="T258" t="str">
            <v>Pakistan Telephone Cables</v>
          </cell>
          <cell r="U258">
            <v>21.1</v>
          </cell>
          <cell r="W258" t="str">
            <v>Pakistan Telephone Cables</v>
          </cell>
          <cell r="X258">
            <v>0</v>
          </cell>
          <cell r="BZ258" t="str">
            <v>Pakistan Telephone Cables</v>
          </cell>
          <cell r="CA258">
            <v>0</v>
          </cell>
        </row>
        <row r="259">
          <cell r="E259" t="str">
            <v xml:space="preserve">PAKT </v>
          </cell>
          <cell r="F259" t="str">
            <v>Pakistan Tobacco</v>
          </cell>
          <cell r="T259" t="str">
            <v>Pakistan Tobacco</v>
          </cell>
          <cell r="U259">
            <v>0</v>
          </cell>
          <cell r="W259" t="str">
            <v>Pakistan Tobacco</v>
          </cell>
          <cell r="X259" t="str">
            <v>ELIGIBLE</v>
          </cell>
          <cell r="BZ259" t="str">
            <v>Pakistan Tobacco</v>
          </cell>
          <cell r="CA259">
            <v>40</v>
          </cell>
        </row>
        <row r="260">
          <cell r="E260" t="str">
            <v>PICB</v>
          </cell>
          <cell r="F260" t="str">
            <v>PICIC Commercial Bank</v>
          </cell>
          <cell r="T260" t="str">
            <v>PICIC Commercial Bank</v>
          </cell>
          <cell r="U260">
            <v>0</v>
          </cell>
          <cell r="W260" t="str">
            <v>PICIC Commercial Bank</v>
          </cell>
          <cell r="X260" t="str">
            <v>ELIGIBLE</v>
          </cell>
          <cell r="BZ260" t="str">
            <v>PICIC Commercial Bank</v>
          </cell>
          <cell r="CA260">
            <v>35</v>
          </cell>
        </row>
        <row r="261">
          <cell r="E261" t="str">
            <v>PEF</v>
          </cell>
          <cell r="F261" t="str">
            <v>PICIC Energy Fund</v>
          </cell>
          <cell r="T261" t="str">
            <v>PICIC Energy Fund</v>
          </cell>
          <cell r="U261">
            <v>7.5</v>
          </cell>
          <cell r="W261" t="str">
            <v>PICIC Energy Fund</v>
          </cell>
          <cell r="X261">
            <v>0</v>
          </cell>
          <cell r="BZ261" t="str">
            <v>PICIC Energy Fund</v>
          </cell>
          <cell r="CA261">
            <v>0</v>
          </cell>
        </row>
        <row r="262">
          <cell r="E262" t="str">
            <v>PGF</v>
          </cell>
          <cell r="F262" t="str">
            <v>PICIC Growth Fund</v>
          </cell>
          <cell r="T262" t="str">
            <v>PICIC Growth Fund</v>
          </cell>
          <cell r="U262">
            <v>28.5</v>
          </cell>
          <cell r="W262" t="str">
            <v>PICIC Growth Fund</v>
          </cell>
          <cell r="X262" t="str">
            <v>ELIGIBLE</v>
          </cell>
          <cell r="BZ262" t="str">
            <v>PICIC Growth Fund</v>
          </cell>
          <cell r="CA262">
            <v>30</v>
          </cell>
        </row>
        <row r="263">
          <cell r="E263" t="str">
            <v>PIF</v>
          </cell>
          <cell r="F263" t="str">
            <v>PICIC Investment Fund</v>
          </cell>
          <cell r="T263" t="str">
            <v>PICIC Investment Fund</v>
          </cell>
          <cell r="U263">
            <v>13.2</v>
          </cell>
          <cell r="W263" t="str">
            <v>PICIC Investment Fund</v>
          </cell>
          <cell r="X263" t="str">
            <v>ELIGIBLE</v>
          </cell>
          <cell r="BZ263" t="str">
            <v>PICIC Investment Fund</v>
          </cell>
          <cell r="CA263">
            <v>35</v>
          </cell>
        </row>
        <row r="264">
          <cell r="E264" t="str">
            <v xml:space="preserve">PIOC </v>
          </cell>
          <cell r="F264" t="str">
            <v>Pioneer Cement Ltd.</v>
          </cell>
          <cell r="T264" t="str">
            <v>Pioneer Cement Ltd.</v>
          </cell>
          <cell r="U264">
            <v>0</v>
          </cell>
          <cell r="W264" t="str">
            <v>Pioneer Cement Ltd.</v>
          </cell>
          <cell r="X264" t="str">
            <v>ELIGIBLE</v>
          </cell>
          <cell r="BZ264" t="str">
            <v>Pioneer Cement Ltd.</v>
          </cell>
          <cell r="CA264">
            <v>40</v>
          </cell>
        </row>
        <row r="265">
          <cell r="E265" t="str">
            <v>POLYR</v>
          </cell>
          <cell r="F265" t="str">
            <v>Polyron Ltd.</v>
          </cell>
          <cell r="T265" t="str">
            <v>Polyron Ltd.</v>
          </cell>
          <cell r="U265">
            <v>0</v>
          </cell>
          <cell r="W265" t="str">
            <v>Polyron Ltd.</v>
          </cell>
          <cell r="X265">
            <v>0</v>
          </cell>
          <cell r="BZ265" t="str">
            <v>Polyron Ltd.</v>
          </cell>
          <cell r="CA265">
            <v>0</v>
          </cell>
        </row>
        <row r="266">
          <cell r="E266" t="str">
            <v>PICP</v>
          </cell>
          <cell r="F266" t="str">
            <v>Premier Insurance</v>
          </cell>
          <cell r="T266" t="str">
            <v>Premier Insurance</v>
          </cell>
          <cell r="U266">
            <v>0</v>
          </cell>
          <cell r="W266" t="str">
            <v>Premier Insurance</v>
          </cell>
          <cell r="X266" t="str">
            <v>ELIGIBLE</v>
          </cell>
          <cell r="BZ266" t="str">
            <v>Premier Insurance</v>
          </cell>
          <cell r="CA266">
            <v>50</v>
          </cell>
        </row>
        <row r="267">
          <cell r="E267" t="str">
            <v>PMRS</v>
          </cell>
          <cell r="F267" t="str">
            <v>Premier Suger</v>
          </cell>
          <cell r="T267" t="str">
            <v>Premier Suger</v>
          </cell>
          <cell r="U267">
            <v>60.95</v>
          </cell>
          <cell r="W267" t="str">
            <v>Premier Suger</v>
          </cell>
          <cell r="X267">
            <v>0</v>
          </cell>
          <cell r="BZ267" t="str">
            <v>Premier Suger</v>
          </cell>
          <cell r="CA267">
            <v>0</v>
          </cell>
        </row>
        <row r="268">
          <cell r="E268" t="str">
            <v>PRCBL</v>
          </cell>
          <cell r="F268" t="str">
            <v>Prime Commercial Bank</v>
          </cell>
          <cell r="T268" t="str">
            <v>Prime Commercial Bank</v>
          </cell>
          <cell r="U268">
            <v>0</v>
          </cell>
          <cell r="W268" t="str">
            <v>Prime Commercial Bank</v>
          </cell>
          <cell r="X268" t="str">
            <v>ELIGIBLE</v>
          </cell>
          <cell r="BZ268" t="str">
            <v>Prime Commercial Bank</v>
          </cell>
          <cell r="CA268">
            <v>35</v>
          </cell>
        </row>
        <row r="269">
          <cell r="E269" t="str">
            <v>PRIC</v>
          </cell>
          <cell r="F269" t="str">
            <v>Progressive Ins XR</v>
          </cell>
          <cell r="T269" t="str">
            <v>Progressive Ins XR</v>
          </cell>
          <cell r="U269">
            <v>9.35</v>
          </cell>
          <cell r="W269" t="str">
            <v>Progressive Ins XR</v>
          </cell>
          <cell r="X269">
            <v>0</v>
          </cell>
          <cell r="BZ269" t="str">
            <v>Progressive Ins XR</v>
          </cell>
          <cell r="CA269">
            <v>0</v>
          </cell>
        </row>
        <row r="270">
          <cell r="E270" t="str">
            <v>PRIB</v>
          </cell>
          <cell r="F270" t="str">
            <v>Prudential Investment Bank</v>
          </cell>
          <cell r="T270" t="str">
            <v>Prudential Investment Bank</v>
          </cell>
          <cell r="U270">
            <v>2.9</v>
          </cell>
          <cell r="W270" t="str">
            <v>Prudential Investment Bank</v>
          </cell>
          <cell r="X270">
            <v>0</v>
          </cell>
          <cell r="BZ270" t="str">
            <v>Prudential Investment Bank</v>
          </cell>
          <cell r="CA270">
            <v>0</v>
          </cell>
        </row>
        <row r="271">
          <cell r="E271" t="str">
            <v xml:space="preserve">PMI </v>
          </cell>
          <cell r="F271" t="str">
            <v xml:space="preserve">Prudential Mod. 1st </v>
          </cell>
          <cell r="T271" t="str">
            <v xml:space="preserve">Prudential Mod. 1st </v>
          </cell>
          <cell r="U271">
            <v>0</v>
          </cell>
          <cell r="W271" t="str">
            <v xml:space="preserve">Prudential Mod. 1st </v>
          </cell>
          <cell r="X271">
            <v>0</v>
          </cell>
          <cell r="BZ271" t="str">
            <v xml:space="preserve">Prudential Mod. 1st </v>
          </cell>
          <cell r="CA271">
            <v>0</v>
          </cell>
        </row>
        <row r="272">
          <cell r="E272" t="str">
            <v xml:space="preserve">FPJM </v>
          </cell>
          <cell r="F272" t="str">
            <v>Punjab Modaraba 1st</v>
          </cell>
          <cell r="T272" t="str">
            <v>Punjab Modaraba 1st</v>
          </cell>
          <cell r="U272">
            <v>0</v>
          </cell>
          <cell r="W272" t="str">
            <v>Punjab Modaraba 1st</v>
          </cell>
          <cell r="X272">
            <v>0</v>
          </cell>
          <cell r="BZ272" t="str">
            <v>Punjab Modaraba 1st</v>
          </cell>
          <cell r="CA272">
            <v>0</v>
          </cell>
        </row>
        <row r="273">
          <cell r="E273" t="str">
            <v>QAYS</v>
          </cell>
          <cell r="F273" t="str">
            <v>Qayyum Spinning</v>
          </cell>
          <cell r="T273" t="str">
            <v>Qayyum Spinning</v>
          </cell>
          <cell r="U273">
            <v>0</v>
          </cell>
          <cell r="W273" t="str">
            <v>Qayyum Spinning</v>
          </cell>
          <cell r="X273">
            <v>0</v>
          </cell>
          <cell r="BZ273" t="str">
            <v>Qayyum Spinning</v>
          </cell>
          <cell r="CA273">
            <v>0</v>
          </cell>
        </row>
        <row r="274">
          <cell r="E274" t="str">
            <v>QUICE</v>
          </cell>
          <cell r="F274" t="str">
            <v xml:space="preserve">Quice Food Ind. </v>
          </cell>
          <cell r="T274" t="str">
            <v xml:space="preserve">Quice Food Ind. </v>
          </cell>
          <cell r="U274">
            <v>3.95</v>
          </cell>
          <cell r="W274" t="str">
            <v xml:space="preserve">Quice Food Ind. </v>
          </cell>
          <cell r="X274">
            <v>0</v>
          </cell>
          <cell r="BZ274" t="str">
            <v xml:space="preserve">Quice Food Ind. </v>
          </cell>
          <cell r="CA274">
            <v>0</v>
          </cell>
        </row>
        <row r="275">
          <cell r="E275" t="str">
            <v>REDT</v>
          </cell>
          <cell r="F275" t="str">
            <v>Redco Tex.</v>
          </cell>
          <cell r="T275" t="str">
            <v>Redco Tex.</v>
          </cell>
          <cell r="U275">
            <v>0</v>
          </cell>
          <cell r="W275" t="str">
            <v>Redco Tex.</v>
          </cell>
          <cell r="X275">
            <v>0</v>
          </cell>
          <cell r="BZ275" t="str">
            <v>Redco Tex.</v>
          </cell>
          <cell r="CA275">
            <v>0</v>
          </cell>
        </row>
        <row r="276">
          <cell r="E276" t="str">
            <v xml:space="preserve">RICL </v>
          </cell>
          <cell r="F276" t="str">
            <v>Reliance Insurance</v>
          </cell>
          <cell r="T276" t="str">
            <v>Reliance Insurance</v>
          </cell>
          <cell r="U276">
            <v>0</v>
          </cell>
          <cell r="W276" t="str">
            <v>Reliance Insurance</v>
          </cell>
          <cell r="X276">
            <v>0</v>
          </cell>
          <cell r="BZ276" t="str">
            <v>Reliance Insurance</v>
          </cell>
          <cell r="CA276">
            <v>0</v>
          </cell>
        </row>
        <row r="277">
          <cell r="E277" t="str">
            <v>SGPW</v>
          </cell>
          <cell r="F277" t="str">
            <v xml:space="preserve">S.G. Power </v>
          </cell>
          <cell r="T277" t="str">
            <v xml:space="preserve">S.G. Power </v>
          </cell>
          <cell r="U277">
            <v>0</v>
          </cell>
          <cell r="W277" t="str">
            <v xml:space="preserve">S.G. Power </v>
          </cell>
          <cell r="X277">
            <v>0</v>
          </cell>
          <cell r="BZ277" t="str">
            <v xml:space="preserve">S.G. Power </v>
          </cell>
          <cell r="CA277">
            <v>0</v>
          </cell>
        </row>
        <row r="278">
          <cell r="E278" t="str">
            <v xml:space="preserve">SSOM </v>
          </cell>
          <cell r="F278" t="str">
            <v>S.S. Oil Mills</v>
          </cell>
          <cell r="T278" t="str">
            <v>S.S. Oil Mills</v>
          </cell>
          <cell r="U278">
            <v>0</v>
          </cell>
          <cell r="W278" t="str">
            <v>S.S. Oil Mills</v>
          </cell>
          <cell r="X278">
            <v>0</v>
          </cell>
          <cell r="BZ278" t="str">
            <v>S.S. Oil Mills</v>
          </cell>
          <cell r="CA278">
            <v>0</v>
          </cell>
        </row>
        <row r="279">
          <cell r="E279" t="str">
            <v>SAIF</v>
          </cell>
          <cell r="F279" t="str">
            <v>Saif Textile</v>
          </cell>
          <cell r="T279" t="str">
            <v>Saif Textile</v>
          </cell>
          <cell r="U279">
            <v>13.45</v>
          </cell>
          <cell r="W279" t="str">
            <v>Saif Textile</v>
          </cell>
          <cell r="X279">
            <v>0</v>
          </cell>
          <cell r="BZ279" t="str">
            <v>Saif Textile</v>
          </cell>
          <cell r="CA279">
            <v>0</v>
          </cell>
        </row>
        <row r="280">
          <cell r="E280" t="str">
            <v>SKRS</v>
          </cell>
          <cell r="F280" t="str">
            <v xml:space="preserve">Sakrand Sugar </v>
          </cell>
          <cell r="T280" t="str">
            <v xml:space="preserve">Sakrand Sugar </v>
          </cell>
          <cell r="U280">
            <v>2.75</v>
          </cell>
          <cell r="W280" t="str">
            <v xml:space="preserve">Sakrand Sugar </v>
          </cell>
          <cell r="X280">
            <v>0</v>
          </cell>
          <cell r="BZ280" t="str">
            <v xml:space="preserve">Sakrand Sugar </v>
          </cell>
          <cell r="CA280">
            <v>0</v>
          </cell>
        </row>
        <row r="281">
          <cell r="E281" t="str">
            <v xml:space="preserve">SMTM </v>
          </cell>
          <cell r="F281" t="str">
            <v>Samin Tex.</v>
          </cell>
          <cell r="T281" t="str">
            <v>Samin Tex.</v>
          </cell>
          <cell r="U281">
            <v>0</v>
          </cell>
          <cell r="W281" t="str">
            <v>Samin Tex.</v>
          </cell>
          <cell r="X281">
            <v>0</v>
          </cell>
          <cell r="BZ281" t="str">
            <v>Samin Tex.</v>
          </cell>
          <cell r="CA281">
            <v>0</v>
          </cell>
        </row>
        <row r="282">
          <cell r="E282" t="str">
            <v xml:space="preserve">SANSM </v>
          </cell>
          <cell r="F282" t="str">
            <v xml:space="preserve">Sanghar Sugar </v>
          </cell>
          <cell r="T282" t="str">
            <v xml:space="preserve">Sanghar Sugar </v>
          </cell>
          <cell r="U282">
            <v>0</v>
          </cell>
          <cell r="W282" t="str">
            <v xml:space="preserve">Sanghar Sugar </v>
          </cell>
          <cell r="X282">
            <v>0</v>
          </cell>
          <cell r="BZ282" t="str">
            <v xml:space="preserve">Sanghar Sugar </v>
          </cell>
          <cell r="CA282">
            <v>0</v>
          </cell>
        </row>
        <row r="283">
          <cell r="E283" t="str">
            <v>SARD</v>
          </cell>
          <cell r="F283" t="str">
            <v>Sardar Chemical</v>
          </cell>
          <cell r="T283" t="str">
            <v>Sardar Chemical</v>
          </cell>
          <cell r="U283">
            <v>4.4000000000000004</v>
          </cell>
          <cell r="W283" t="str">
            <v>Sardar Chemical</v>
          </cell>
          <cell r="X283">
            <v>0</v>
          </cell>
          <cell r="BZ283" t="str">
            <v>Sardar Chemical</v>
          </cell>
          <cell r="CA283">
            <v>0</v>
          </cell>
        </row>
        <row r="284">
          <cell r="E284" t="str">
            <v>SPCB</v>
          </cell>
          <cell r="F284" t="str">
            <v>Saudi Pak Commercial Bank Ltd.</v>
          </cell>
          <cell r="T284" t="str">
            <v>Saudi Pak Commercial Bank Ltd.</v>
          </cell>
          <cell r="U284">
            <v>25.65</v>
          </cell>
          <cell r="W284" t="str">
            <v>Saudi Pak Commercial Bank Ltd.</v>
          </cell>
          <cell r="X284" t="str">
            <v>ELIGIBLE</v>
          </cell>
          <cell r="BZ284" t="str">
            <v>Saudi Pak Commercial Bank Ltd.</v>
          </cell>
          <cell r="CA284">
            <v>50</v>
          </cell>
        </row>
        <row r="285">
          <cell r="E285" t="str">
            <v>SPLC</v>
          </cell>
          <cell r="F285" t="str">
            <v>Saudi Pak Leasing</v>
          </cell>
          <cell r="T285" t="str">
            <v>Saudi Pak Leasing</v>
          </cell>
          <cell r="U285">
            <v>7.55</v>
          </cell>
          <cell r="W285" t="str">
            <v>Saudi Pak Leasing</v>
          </cell>
          <cell r="X285">
            <v>0</v>
          </cell>
          <cell r="BZ285" t="str">
            <v>Saudi Pak Leasing</v>
          </cell>
          <cell r="CA285">
            <v>0</v>
          </cell>
        </row>
        <row r="286">
          <cell r="E286" t="str">
            <v>SAZEW</v>
          </cell>
          <cell r="F286" t="str">
            <v>Sazgar Engineering</v>
          </cell>
          <cell r="T286" t="str">
            <v>Sazgar Engineering</v>
          </cell>
          <cell r="U286">
            <v>107</v>
          </cell>
          <cell r="W286" t="str">
            <v>Sazgar Engineering</v>
          </cell>
          <cell r="X286">
            <v>0</v>
          </cell>
          <cell r="BZ286" t="str">
            <v>Sazgar Engineering</v>
          </cell>
          <cell r="CA286">
            <v>0</v>
          </cell>
        </row>
        <row r="287">
          <cell r="E287" t="str">
            <v xml:space="preserve">SCHM </v>
          </cell>
          <cell r="F287" t="str">
            <v xml:space="preserve">Schon Modaraba </v>
          </cell>
          <cell r="T287" t="str">
            <v xml:space="preserve">Schon Modaraba </v>
          </cell>
          <cell r="U287">
            <v>0</v>
          </cell>
          <cell r="W287" t="str">
            <v xml:space="preserve">Schon Modaraba </v>
          </cell>
          <cell r="X287">
            <v>0</v>
          </cell>
          <cell r="BZ287" t="str">
            <v xml:space="preserve">Schon Modaraba </v>
          </cell>
          <cell r="CA287">
            <v>0</v>
          </cell>
        </row>
        <row r="288">
          <cell r="E288" t="str">
            <v>SEARL</v>
          </cell>
          <cell r="F288" t="str">
            <v>Searle Pakistan</v>
          </cell>
          <cell r="T288" t="str">
            <v>Searle Pakistan</v>
          </cell>
          <cell r="U288">
            <v>45.45</v>
          </cell>
          <cell r="W288" t="str">
            <v>Searle Pakistan</v>
          </cell>
          <cell r="X288">
            <v>0</v>
          </cell>
          <cell r="BZ288" t="str">
            <v>Searle Pakistan</v>
          </cell>
          <cell r="CA288">
            <v>0</v>
          </cell>
        </row>
        <row r="289">
          <cell r="E289" t="str">
            <v>SIBL</v>
          </cell>
          <cell r="F289" t="str">
            <v>Security Investment Bank</v>
          </cell>
          <cell r="T289" t="str">
            <v>Security Investment Bank</v>
          </cell>
          <cell r="U289">
            <v>12.55</v>
          </cell>
          <cell r="W289" t="str">
            <v>Security Investment Bank</v>
          </cell>
          <cell r="X289">
            <v>0</v>
          </cell>
          <cell r="BZ289" t="str">
            <v>Security Investment Bank</v>
          </cell>
          <cell r="CA289">
            <v>0</v>
          </cell>
        </row>
        <row r="290">
          <cell r="E290" t="str">
            <v>SEPL</v>
          </cell>
          <cell r="F290" t="str">
            <v>Security Papers</v>
          </cell>
          <cell r="T290" t="str">
            <v>Security Papers</v>
          </cell>
          <cell r="U290">
            <v>90.25</v>
          </cell>
          <cell r="W290" t="str">
            <v>Security Papers</v>
          </cell>
          <cell r="X290">
            <v>0</v>
          </cell>
          <cell r="BZ290" t="str">
            <v>Security Papers</v>
          </cell>
          <cell r="CA290">
            <v>0</v>
          </cell>
        </row>
        <row r="291">
          <cell r="E291" t="str">
            <v>SERF</v>
          </cell>
          <cell r="F291" t="str">
            <v>Service Fabrics</v>
          </cell>
          <cell r="T291" t="str">
            <v>Service Fabrics</v>
          </cell>
          <cell r="U291">
            <v>1.2</v>
          </cell>
          <cell r="W291" t="str">
            <v>Service Fabrics</v>
          </cell>
          <cell r="X291">
            <v>0</v>
          </cell>
          <cell r="BZ291" t="str">
            <v>Service Fabrics</v>
          </cell>
          <cell r="CA291">
            <v>0</v>
          </cell>
        </row>
        <row r="292">
          <cell r="E292" t="str">
            <v xml:space="preserve">SRVI </v>
          </cell>
          <cell r="F292" t="str">
            <v>Service Ind. (Shoes) XD</v>
          </cell>
          <cell r="T292" t="str">
            <v>Service Ind. (Shoes) XD</v>
          </cell>
          <cell r="U292">
            <v>0</v>
          </cell>
          <cell r="W292" t="str">
            <v>Service Ind. (Shoes) XD</v>
          </cell>
          <cell r="X292">
            <v>0</v>
          </cell>
          <cell r="BZ292" t="str">
            <v>Service Ind. (Shoes) XD</v>
          </cell>
          <cell r="CA292">
            <v>0</v>
          </cell>
        </row>
        <row r="293">
          <cell r="E293" t="str">
            <v>SHNI</v>
          </cell>
          <cell r="F293" t="str">
            <v>Shaheen Insurance</v>
          </cell>
          <cell r="T293" t="str">
            <v>Shaheen Insurance</v>
          </cell>
          <cell r="U293">
            <v>79.849999999999994</v>
          </cell>
          <cell r="W293" t="str">
            <v>Shaheen Insurance</v>
          </cell>
          <cell r="X293">
            <v>0</v>
          </cell>
          <cell r="BZ293" t="str">
            <v>Shaheen Insurance</v>
          </cell>
          <cell r="CA293">
            <v>0</v>
          </cell>
        </row>
        <row r="294">
          <cell r="E294" t="str">
            <v>SHSML</v>
          </cell>
          <cell r="F294" t="str">
            <v>Shahmurad Sugar Mills</v>
          </cell>
          <cell r="T294" t="str">
            <v>Shahmurad Sugar Mills</v>
          </cell>
          <cell r="U294">
            <v>6.75</v>
          </cell>
          <cell r="W294" t="str">
            <v>Shahmurad Sugar Mills</v>
          </cell>
          <cell r="X294" t="str">
            <v>ELIGIBLE</v>
          </cell>
          <cell r="BZ294" t="str">
            <v>Shahmurad Sugar Mills</v>
          </cell>
          <cell r="CA294">
            <v>50</v>
          </cell>
        </row>
        <row r="295">
          <cell r="E295" t="str">
            <v>SGML</v>
          </cell>
          <cell r="F295" t="str">
            <v>Shakarganj Sugar</v>
          </cell>
          <cell r="T295" t="str">
            <v>Shakarganj Sugar</v>
          </cell>
          <cell r="U295">
            <v>38.549999999999997</v>
          </cell>
          <cell r="W295" t="str">
            <v>Shakarganj Sugar</v>
          </cell>
          <cell r="X295" t="str">
            <v>ELIGIBLE</v>
          </cell>
          <cell r="BZ295" t="str">
            <v>Shakarganj Sugar</v>
          </cell>
          <cell r="CA295">
            <v>50</v>
          </cell>
        </row>
        <row r="296">
          <cell r="E296" t="str">
            <v>STML</v>
          </cell>
          <cell r="F296" t="str">
            <v>Shams Tex.</v>
          </cell>
          <cell r="T296" t="str">
            <v>Shams Tex.</v>
          </cell>
          <cell r="U296">
            <v>0</v>
          </cell>
          <cell r="W296" t="str">
            <v>Shams Tex.</v>
          </cell>
          <cell r="X296" t="str">
            <v>ELIGIBLE</v>
          </cell>
          <cell r="BZ296" t="str">
            <v>Shams Tex.</v>
          </cell>
          <cell r="CA296">
            <v>50</v>
          </cell>
        </row>
        <row r="297">
          <cell r="E297" t="str">
            <v>SHEL</v>
          </cell>
          <cell r="F297" t="str">
            <v>Shell Pakistan Ltd.</v>
          </cell>
          <cell r="T297" t="str">
            <v>Shell Pakistan Ltd.</v>
          </cell>
          <cell r="U297">
            <v>406.3</v>
          </cell>
          <cell r="W297" t="str">
            <v>Shell Pakistan Ltd.</v>
          </cell>
          <cell r="X297" t="str">
            <v>ELIGIBLE</v>
          </cell>
          <cell r="BZ297" t="str">
            <v>Shell Pakistan Ltd.</v>
          </cell>
          <cell r="CA297">
            <v>30</v>
          </cell>
        </row>
        <row r="298">
          <cell r="E298" t="str">
            <v>SHFA</v>
          </cell>
          <cell r="F298" t="str">
            <v>Shifa Int. Hospitals</v>
          </cell>
          <cell r="T298" t="str">
            <v>Shifa Int. Hospitals</v>
          </cell>
          <cell r="U298">
            <v>0</v>
          </cell>
          <cell r="W298" t="str">
            <v>Shifa Int. Hospitals</v>
          </cell>
          <cell r="X298">
            <v>0</v>
          </cell>
          <cell r="BZ298" t="str">
            <v>Shifa Int. Hospitals</v>
          </cell>
          <cell r="CA298">
            <v>0</v>
          </cell>
        </row>
        <row r="299">
          <cell r="E299" t="str">
            <v>STPL</v>
          </cell>
          <cell r="F299" t="str">
            <v>Siddiqsons Tin Plate Ltd.</v>
          </cell>
          <cell r="T299" t="str">
            <v>Siddiqsons Tin Plate Ltd.</v>
          </cell>
          <cell r="U299">
            <v>27.85</v>
          </cell>
          <cell r="W299" t="str">
            <v>Siddiqsons Tin Plate Ltd.</v>
          </cell>
          <cell r="X299" t="str">
            <v>ELIGIBLE</v>
          </cell>
          <cell r="BZ299" t="str">
            <v>Siddiqsons Tin Plate Ltd.</v>
          </cell>
          <cell r="CA299">
            <v>50</v>
          </cell>
        </row>
        <row r="300">
          <cell r="E300" t="str">
            <v>SING</v>
          </cell>
          <cell r="F300" t="str">
            <v>Singer Pakistan Ltd.</v>
          </cell>
          <cell r="T300" t="str">
            <v>Singer Pakistan Ltd.</v>
          </cell>
          <cell r="U300">
            <v>86.45</v>
          </cell>
          <cell r="W300" t="str">
            <v>Singer Pakistan Ltd.</v>
          </cell>
          <cell r="X300">
            <v>0</v>
          </cell>
          <cell r="BZ300" t="str">
            <v>Singer Pakistan Ltd.</v>
          </cell>
          <cell r="CA300">
            <v>0</v>
          </cell>
        </row>
        <row r="301">
          <cell r="E301" t="str">
            <v>SEL</v>
          </cell>
          <cell r="F301" t="str">
            <v>Sitara Energy</v>
          </cell>
          <cell r="T301" t="str">
            <v>Sitara Energy</v>
          </cell>
          <cell r="U301">
            <v>23.7</v>
          </cell>
          <cell r="W301" t="str">
            <v>Sitara Energy</v>
          </cell>
          <cell r="X301">
            <v>0</v>
          </cell>
          <cell r="BZ301" t="str">
            <v>Sitara Energy</v>
          </cell>
          <cell r="CA301">
            <v>0</v>
          </cell>
        </row>
        <row r="302">
          <cell r="E302" t="str">
            <v>SNBL</v>
          </cell>
          <cell r="F302" t="str">
            <v>Soneri Bank Ltd.</v>
          </cell>
          <cell r="T302" t="str">
            <v>Soneri Bank Ltd.</v>
          </cell>
          <cell r="U302">
            <v>43.4</v>
          </cell>
          <cell r="W302" t="str">
            <v>Soneri Bank Ltd.</v>
          </cell>
          <cell r="X302" t="str">
            <v>ELIGIBLE</v>
          </cell>
          <cell r="BZ302" t="str">
            <v>Soneri Bank Ltd.</v>
          </cell>
          <cell r="CA302">
            <v>40</v>
          </cell>
        </row>
        <row r="303">
          <cell r="E303" t="str">
            <v>SEPCO</v>
          </cell>
          <cell r="F303" t="str">
            <v>Southern Electric Power Co. Ltd.</v>
          </cell>
          <cell r="T303" t="str">
            <v>Southern Electric Power Co. Ltd.</v>
          </cell>
          <cell r="U303">
            <v>5.6</v>
          </cell>
          <cell r="W303" t="str">
            <v>Southern Electric Power Co. Ltd.</v>
          </cell>
          <cell r="X303" t="str">
            <v>ELIGIBLE</v>
          </cell>
          <cell r="BZ303" t="str">
            <v>Southern Electric Power Co. Ltd.</v>
          </cell>
          <cell r="CA303">
            <v>50</v>
          </cell>
        </row>
        <row r="304">
          <cell r="E304" t="str">
            <v xml:space="preserve">SNL </v>
          </cell>
          <cell r="F304" t="str">
            <v>Southern Networks</v>
          </cell>
          <cell r="T304" t="str">
            <v>Southern Networks</v>
          </cell>
          <cell r="U304">
            <v>0</v>
          </cell>
          <cell r="W304" t="str">
            <v>Southern Networks</v>
          </cell>
          <cell r="X304">
            <v>0</v>
          </cell>
          <cell r="BZ304" t="str">
            <v>Southern Networks</v>
          </cell>
          <cell r="CA304">
            <v>0</v>
          </cell>
        </row>
        <row r="305">
          <cell r="E305" t="str">
            <v xml:space="preserve">SCM </v>
          </cell>
          <cell r="F305" t="str">
            <v>Standard Chartered Modarba</v>
          </cell>
          <cell r="T305" t="str">
            <v>Standard Chartered Modarba</v>
          </cell>
          <cell r="U305">
            <v>0</v>
          </cell>
          <cell r="W305" t="str">
            <v>Standard Chartered Modarba</v>
          </cell>
          <cell r="X305" t="str">
            <v>ELIGIBLE</v>
          </cell>
          <cell r="BZ305" t="str">
            <v>Standard Chartered Modarba</v>
          </cell>
          <cell r="CA305">
            <v>50</v>
          </cell>
        </row>
        <row r="306">
          <cell r="E306" t="str">
            <v>SNGP</v>
          </cell>
          <cell r="F306" t="str">
            <v>Sui Northern Gas Co. Ltd.</v>
          </cell>
          <cell r="T306" t="str">
            <v>Sui Northern Gas Co. Ltd.</v>
          </cell>
          <cell r="U306">
            <v>65.55</v>
          </cell>
          <cell r="W306" t="str">
            <v>Sui Northern Gas Co. Ltd.</v>
          </cell>
          <cell r="X306" t="str">
            <v>ELIGIBLE</v>
          </cell>
          <cell r="BZ306" t="str">
            <v>Sui Northern Gas Co. Ltd.</v>
          </cell>
          <cell r="CA306">
            <v>30</v>
          </cell>
        </row>
        <row r="307">
          <cell r="E307" t="str">
            <v>SSGC</v>
          </cell>
          <cell r="F307" t="str">
            <v>Sui Southern Ga Co. Ltd.</v>
          </cell>
          <cell r="T307" t="str">
            <v>Sui Southern Ga Co. Ltd.</v>
          </cell>
          <cell r="U307">
            <v>26.15</v>
          </cell>
          <cell r="W307" t="str">
            <v>Sui Southern Ga Co. Ltd.</v>
          </cell>
          <cell r="X307" t="str">
            <v>ELIGIBLE</v>
          </cell>
          <cell r="BZ307" t="str">
            <v>Sui Southern Ga Co. Ltd.</v>
          </cell>
          <cell r="CA307">
            <v>30</v>
          </cell>
        </row>
        <row r="308">
          <cell r="E308" t="str">
            <v>SURC</v>
          </cell>
          <cell r="F308" t="str">
            <v xml:space="preserve">Suraj Cotton </v>
          </cell>
          <cell r="T308" t="str">
            <v xml:space="preserve">Suraj Cotton </v>
          </cell>
          <cell r="U308">
            <v>0</v>
          </cell>
          <cell r="W308" t="str">
            <v xml:space="preserve">Suraj Cotton </v>
          </cell>
          <cell r="X308" t="str">
            <v>ELIGIBLE</v>
          </cell>
          <cell r="BZ308" t="str">
            <v xml:space="preserve">Suraj Cotton </v>
          </cell>
          <cell r="CA308">
            <v>50</v>
          </cell>
        </row>
        <row r="309">
          <cell r="E309" t="str">
            <v>TAJT</v>
          </cell>
          <cell r="F309" t="str">
            <v xml:space="preserve">Taj Textile </v>
          </cell>
          <cell r="T309" t="str">
            <v xml:space="preserve">Taj Textile </v>
          </cell>
          <cell r="U309">
            <v>1.35</v>
          </cell>
          <cell r="W309" t="str">
            <v xml:space="preserve">Taj Textile </v>
          </cell>
          <cell r="X309">
            <v>0</v>
          </cell>
          <cell r="BZ309" t="str">
            <v xml:space="preserve">Taj Textile </v>
          </cell>
          <cell r="CA309">
            <v>0</v>
          </cell>
        </row>
        <row r="310">
          <cell r="E310" t="str">
            <v>TSML</v>
          </cell>
          <cell r="F310" t="str">
            <v>Tandlianwala Sugar Mills Ltd.</v>
          </cell>
          <cell r="T310" t="str">
            <v>Tandlianwala Sugar Mills Ltd.</v>
          </cell>
          <cell r="U310">
            <v>12.6</v>
          </cell>
          <cell r="W310" t="str">
            <v>Tandlianwala Sugar Mills Ltd.</v>
          </cell>
          <cell r="X310" t="str">
            <v>ELIGIBLE</v>
          </cell>
          <cell r="BZ310" t="str">
            <v>Tandlianwala Sugar Mills Ltd.</v>
          </cell>
          <cell r="CA310">
            <v>50</v>
          </cell>
        </row>
        <row r="311">
          <cell r="E311" t="str">
            <v>TELE</v>
          </cell>
          <cell r="F311" t="str">
            <v>Telecard Limited</v>
          </cell>
          <cell r="T311" t="str">
            <v>Telecard Limited</v>
          </cell>
          <cell r="U311">
            <v>10.85</v>
          </cell>
          <cell r="W311" t="str">
            <v>Telecard Limited</v>
          </cell>
          <cell r="X311" t="str">
            <v>ELIGIBLE</v>
          </cell>
          <cell r="BZ311" t="str">
            <v>Telecard Limited</v>
          </cell>
          <cell r="CA311">
            <v>40</v>
          </cell>
        </row>
        <row r="312">
          <cell r="E312" t="str">
            <v>THALL</v>
          </cell>
          <cell r="F312" t="str">
            <v>Thal Limited</v>
          </cell>
          <cell r="T312" t="str">
            <v>Thal Limited</v>
          </cell>
          <cell r="U312">
            <v>284.39999999999998</v>
          </cell>
          <cell r="W312" t="str">
            <v>Thal Limited</v>
          </cell>
          <cell r="X312" t="str">
            <v>ELIGIBLE</v>
          </cell>
          <cell r="BZ312" t="str">
            <v>Thal Limited</v>
          </cell>
          <cell r="CA312">
            <v>40</v>
          </cell>
        </row>
        <row r="313">
          <cell r="E313" t="str">
            <v>BOK</v>
          </cell>
          <cell r="F313" t="str">
            <v>The Bank of Khyber</v>
          </cell>
          <cell r="T313" t="str">
            <v>The Bank of Khyber</v>
          </cell>
          <cell r="U313">
            <v>15.5</v>
          </cell>
          <cell r="W313" t="str">
            <v>The Bank of Khyber</v>
          </cell>
          <cell r="X313" t="str">
            <v>ELIGIBLE</v>
          </cell>
          <cell r="BZ313" t="str">
            <v>The Bank of Khyber</v>
          </cell>
          <cell r="CA313">
            <v>40</v>
          </cell>
        </row>
        <row r="314">
          <cell r="E314" t="str">
            <v>TREC</v>
          </cell>
          <cell r="F314" t="str">
            <v>Transmission Engineering</v>
          </cell>
          <cell r="T314" t="str">
            <v>Transmission Engineering</v>
          </cell>
          <cell r="U314">
            <v>0</v>
          </cell>
          <cell r="W314" t="str">
            <v>Transmission Engineering</v>
          </cell>
          <cell r="X314">
            <v>0</v>
          </cell>
          <cell r="BZ314" t="str">
            <v>Transmission Engineering</v>
          </cell>
          <cell r="CA314">
            <v>0</v>
          </cell>
        </row>
        <row r="315">
          <cell r="E315" t="str">
            <v>TREET</v>
          </cell>
          <cell r="F315" t="str">
            <v>Treet Corporation Ltd.</v>
          </cell>
          <cell r="T315" t="str">
            <v>Treet Corporation Ltd.</v>
          </cell>
          <cell r="U315">
            <v>298</v>
          </cell>
          <cell r="W315" t="str">
            <v>Treet Corporation Ltd.</v>
          </cell>
          <cell r="X315">
            <v>0</v>
          </cell>
          <cell r="BZ315" t="str">
            <v>Treet Corporation Ltd.</v>
          </cell>
          <cell r="CA315">
            <v>0</v>
          </cell>
        </row>
        <row r="316">
          <cell r="E316" t="str">
            <v>TRG</v>
          </cell>
          <cell r="F316" t="str">
            <v>TRG Pakistan Ltd. (Class A)</v>
          </cell>
          <cell r="T316" t="str">
            <v>TRG Pakistan Ltd. (Class A)</v>
          </cell>
          <cell r="U316">
            <v>14</v>
          </cell>
          <cell r="W316" t="str">
            <v>TRG Pakistan Ltd. (Class A)</v>
          </cell>
          <cell r="X316" t="str">
            <v>ELIGIBLE</v>
          </cell>
          <cell r="BZ316" t="str">
            <v>TRG Pakistan Ltd. (Class A)</v>
          </cell>
          <cell r="CA316">
            <v>50</v>
          </cell>
        </row>
        <row r="317">
          <cell r="E317" t="str">
            <v>TRIPF</v>
          </cell>
          <cell r="F317" t="str">
            <v>TRI-PACK FILM LTD</v>
          </cell>
          <cell r="T317" t="str">
            <v>TRI-PACK FILM LTD</v>
          </cell>
          <cell r="U317">
            <v>203.3</v>
          </cell>
          <cell r="W317" t="str">
            <v>TRI-PACK FILM LTD</v>
          </cell>
          <cell r="X317" t="str">
            <v>ELIGIBLE</v>
          </cell>
          <cell r="BZ317" t="str">
            <v>TRI-PACK FILM LTD</v>
          </cell>
          <cell r="CA317">
            <v>40</v>
          </cell>
        </row>
        <row r="318">
          <cell r="E318" t="str">
            <v>TSMF</v>
          </cell>
          <cell r="F318" t="str">
            <v>Tri-Star Mutual Fund XD</v>
          </cell>
          <cell r="T318" t="str">
            <v>Tri-Star Mutual Fund XD</v>
          </cell>
          <cell r="U318">
            <v>0</v>
          </cell>
          <cell r="W318" t="str">
            <v>Tri-Star Mutual Fund XD</v>
          </cell>
          <cell r="X318">
            <v>0</v>
          </cell>
          <cell r="BZ318" t="str">
            <v>Tri-Star Mutual Fund XD</v>
          </cell>
          <cell r="CA318">
            <v>0</v>
          </cell>
        </row>
        <row r="319">
          <cell r="E319" t="str">
            <v xml:space="preserve">TRPOL </v>
          </cell>
          <cell r="F319" t="str">
            <v xml:space="preserve">Tri-Star Polyester </v>
          </cell>
          <cell r="T319" t="str">
            <v xml:space="preserve">Tri-Star Polyester </v>
          </cell>
          <cell r="U319">
            <v>0</v>
          </cell>
          <cell r="W319" t="str">
            <v xml:space="preserve">Tri-Star Polyester </v>
          </cell>
          <cell r="X319">
            <v>0</v>
          </cell>
          <cell r="BZ319" t="str">
            <v xml:space="preserve">Tri-Star Polyester </v>
          </cell>
          <cell r="CA319">
            <v>0</v>
          </cell>
        </row>
        <row r="320">
          <cell r="E320" t="str">
            <v xml:space="preserve">TSPL </v>
          </cell>
          <cell r="F320" t="str">
            <v xml:space="preserve">Tri-Star Power </v>
          </cell>
          <cell r="T320" t="str">
            <v xml:space="preserve">Tri-Star Power </v>
          </cell>
          <cell r="U320">
            <v>0</v>
          </cell>
          <cell r="W320" t="str">
            <v xml:space="preserve">Tri-Star Power </v>
          </cell>
          <cell r="X320">
            <v>0</v>
          </cell>
          <cell r="BZ320" t="str">
            <v xml:space="preserve">Tri-Star Power </v>
          </cell>
          <cell r="CA320">
            <v>0</v>
          </cell>
        </row>
        <row r="321">
          <cell r="E321" t="str">
            <v>TRSL</v>
          </cell>
          <cell r="F321" t="str">
            <v xml:space="preserve">Trust Leasing Corporation Ltd. </v>
          </cell>
          <cell r="T321" t="str">
            <v xml:space="preserve">Trust Leasing Corporation Ltd. </v>
          </cell>
          <cell r="U321">
            <v>0</v>
          </cell>
          <cell r="W321" t="str">
            <v xml:space="preserve">Trust Leasing Corporation Ltd. </v>
          </cell>
          <cell r="X321" t="str">
            <v>ELIGIBLE</v>
          </cell>
          <cell r="BZ321" t="str">
            <v xml:space="preserve">Trust Leasing Corporation Ltd. </v>
          </cell>
          <cell r="CA321">
            <v>50</v>
          </cell>
        </row>
        <row r="322">
          <cell r="E322" t="str">
            <v>TLIBL</v>
          </cell>
          <cell r="F322" t="str">
            <v>Trust Leasing &amp; Inv.Bank</v>
          </cell>
          <cell r="T322" t="str">
            <v>Trust Leasing &amp; Inv.Bank</v>
          </cell>
          <cell r="U322">
            <v>0</v>
          </cell>
          <cell r="W322" t="str">
            <v>Trust Leasing &amp; Inv.Bank</v>
          </cell>
          <cell r="X322">
            <v>0</v>
          </cell>
          <cell r="BZ322" t="str">
            <v>Trust Leasing &amp; Inv.Bank</v>
          </cell>
          <cell r="CA322">
            <v>0</v>
          </cell>
        </row>
        <row r="323">
          <cell r="E323" t="str">
            <v xml:space="preserve">TRSM </v>
          </cell>
          <cell r="F323" t="str">
            <v>Trust Modaraba</v>
          </cell>
          <cell r="T323" t="str">
            <v>Trust Modaraba</v>
          </cell>
          <cell r="U323">
            <v>0</v>
          </cell>
          <cell r="W323" t="str">
            <v>Trust Modaraba</v>
          </cell>
          <cell r="X323">
            <v>0</v>
          </cell>
          <cell r="BZ323" t="str">
            <v>Trust Modaraba</v>
          </cell>
          <cell r="CA323">
            <v>0</v>
          </cell>
        </row>
        <row r="324">
          <cell r="E324" t="str">
            <v>ULEVER</v>
          </cell>
          <cell r="F324" t="str">
            <v>Unilever Pakistan Ltd.</v>
          </cell>
          <cell r="T324" t="str">
            <v>Unilever Pakistan Ltd.</v>
          </cell>
          <cell r="U324">
            <v>2280.0500000000002</v>
          </cell>
          <cell r="W324" t="str">
            <v>Unilever Pakistan Ltd.</v>
          </cell>
          <cell r="X324" t="str">
            <v>ELIGIBLE</v>
          </cell>
          <cell r="BZ324" t="str">
            <v>Unilever Pakistan Ltd.</v>
          </cell>
          <cell r="CA324">
            <v>40</v>
          </cell>
        </row>
        <row r="325">
          <cell r="E325" t="str">
            <v>UNBL</v>
          </cell>
          <cell r="F325" t="str">
            <v>Union Bank Ltd.</v>
          </cell>
          <cell r="T325" t="str">
            <v>Union Bank Ltd.</v>
          </cell>
          <cell r="U325">
            <v>0</v>
          </cell>
          <cell r="W325" t="str">
            <v>Union Bank Ltd.</v>
          </cell>
          <cell r="X325">
            <v>0</v>
          </cell>
          <cell r="BZ325" t="str">
            <v>Union Bank Ltd.</v>
          </cell>
          <cell r="CA325">
            <v>0</v>
          </cell>
        </row>
        <row r="326">
          <cell r="E326" t="str">
            <v>ULL</v>
          </cell>
          <cell r="F326" t="str">
            <v>Union Leasing</v>
          </cell>
          <cell r="T326" t="str">
            <v>Union Leasing</v>
          </cell>
          <cell r="U326">
            <v>0</v>
          </cell>
          <cell r="W326" t="str">
            <v>Union Leasing</v>
          </cell>
          <cell r="X326" t="str">
            <v>ELIGIBLE</v>
          </cell>
          <cell r="BZ326" t="str">
            <v>Union Leasing</v>
          </cell>
          <cell r="CA326">
            <v>50</v>
          </cell>
        </row>
        <row r="327">
          <cell r="E327" t="str">
            <v>UBL</v>
          </cell>
          <cell r="F327" t="str">
            <v>United Bank Ltd.</v>
          </cell>
          <cell r="T327" t="str">
            <v>United Bank Ltd.</v>
          </cell>
          <cell r="U327">
            <v>172.9</v>
          </cell>
          <cell r="W327" t="str">
            <v>United Bank Ltd.</v>
          </cell>
          <cell r="X327" t="str">
            <v>ELIGIBLE</v>
          </cell>
          <cell r="BZ327" t="str">
            <v>United Bank Ltd.</v>
          </cell>
          <cell r="CA327">
            <v>35</v>
          </cell>
        </row>
        <row r="328">
          <cell r="E328" t="str">
            <v>UVIC</v>
          </cell>
          <cell r="F328" t="str">
            <v>Universal Insurance</v>
          </cell>
          <cell r="T328" t="str">
            <v>Universal Insurance</v>
          </cell>
          <cell r="U328">
            <v>33.700000000000003</v>
          </cell>
          <cell r="W328" t="str">
            <v>Universal Insurance</v>
          </cell>
          <cell r="X328">
            <v>0</v>
          </cell>
          <cell r="BZ328" t="str">
            <v>Universal Insurance</v>
          </cell>
          <cell r="CA328">
            <v>0</v>
          </cell>
        </row>
        <row r="329">
          <cell r="E329" t="str">
            <v xml:space="preserve">USMT </v>
          </cell>
          <cell r="F329" t="str">
            <v>Usman Textile</v>
          </cell>
          <cell r="T329" t="str">
            <v>Usman Textile</v>
          </cell>
          <cell r="U329">
            <v>0</v>
          </cell>
          <cell r="W329" t="str">
            <v>Usman Textile</v>
          </cell>
          <cell r="X329">
            <v>0</v>
          </cell>
          <cell r="BZ329" t="str">
            <v>Usman Textile</v>
          </cell>
          <cell r="CA329">
            <v>0</v>
          </cell>
        </row>
        <row r="330">
          <cell r="E330" t="str">
            <v xml:space="preserve">UNTM </v>
          </cell>
          <cell r="F330" t="str">
            <v>Utility Modaraba</v>
          </cell>
          <cell r="T330" t="str">
            <v>Utility Modaraba</v>
          </cell>
          <cell r="U330">
            <v>0</v>
          </cell>
          <cell r="W330" t="str">
            <v>Utility Modaraba</v>
          </cell>
          <cell r="X330">
            <v>0</v>
          </cell>
          <cell r="BZ330" t="str">
            <v>Utility Modaraba</v>
          </cell>
          <cell r="CA330">
            <v>0</v>
          </cell>
        </row>
        <row r="331">
          <cell r="E331" t="str">
            <v>UTPLCF</v>
          </cell>
          <cell r="F331" t="str">
            <v>UTP-Large Capital Fund</v>
          </cell>
          <cell r="T331" t="str">
            <v>UTP-Large Capital Fund</v>
          </cell>
          <cell r="U331">
            <v>8.1</v>
          </cell>
          <cell r="W331" t="str">
            <v>UTP-Large Capital Fund</v>
          </cell>
          <cell r="X331">
            <v>0</v>
          </cell>
          <cell r="BZ331" t="str">
            <v>UTP-Large Capital Fund</v>
          </cell>
          <cell r="CA331">
            <v>0</v>
          </cell>
        </row>
        <row r="332">
          <cell r="E332" t="str">
            <v>WAHN</v>
          </cell>
          <cell r="F332" t="str">
            <v>Wah-Noble</v>
          </cell>
          <cell r="T332" t="str">
            <v>Wah-Noble</v>
          </cell>
          <cell r="U332">
            <v>40.4</v>
          </cell>
          <cell r="W332" t="str">
            <v>Wah-Noble</v>
          </cell>
          <cell r="X332">
            <v>0</v>
          </cell>
          <cell r="BZ332" t="str">
            <v>Wah-Noble</v>
          </cell>
          <cell r="CA332">
            <v>0</v>
          </cell>
        </row>
        <row r="333">
          <cell r="E333" t="str">
            <v>WCBL</v>
          </cell>
          <cell r="F333" t="str">
            <v xml:space="preserve">World Call Broadband Ltd. </v>
          </cell>
          <cell r="T333" t="str">
            <v xml:space="preserve">World Call Broadband Ltd. </v>
          </cell>
          <cell r="U333">
            <v>0</v>
          </cell>
          <cell r="W333" t="str">
            <v xml:space="preserve">World Call Broadband Ltd. </v>
          </cell>
          <cell r="X333">
            <v>0</v>
          </cell>
          <cell r="BZ333" t="str">
            <v xml:space="preserve">World Call Broadband Ltd. </v>
          </cell>
          <cell r="CA333">
            <v>0</v>
          </cell>
        </row>
        <row r="334">
          <cell r="E334" t="str">
            <v>WCCL</v>
          </cell>
          <cell r="F334" t="str">
            <v>World Call Communications</v>
          </cell>
          <cell r="T334" t="str">
            <v>World Call Communications</v>
          </cell>
          <cell r="U334">
            <v>0</v>
          </cell>
          <cell r="W334" t="str">
            <v>World Call Communications</v>
          </cell>
          <cell r="X334">
            <v>0</v>
          </cell>
          <cell r="BZ334" t="str">
            <v>World Call Communications</v>
          </cell>
          <cell r="CA334">
            <v>0</v>
          </cell>
        </row>
        <row r="335">
          <cell r="E335" t="str">
            <v>WTL</v>
          </cell>
          <cell r="F335" t="str">
            <v xml:space="preserve">World Call Telecommunication </v>
          </cell>
          <cell r="T335" t="str">
            <v xml:space="preserve">World Call Telecommunication </v>
          </cell>
          <cell r="U335">
            <v>16.600000000000001</v>
          </cell>
          <cell r="W335" t="str">
            <v xml:space="preserve">World Call Telecommunication </v>
          </cell>
          <cell r="X335" t="str">
            <v>ELIGIBLE</v>
          </cell>
          <cell r="BZ335" t="str">
            <v xml:space="preserve">World Call Telecommunication </v>
          </cell>
          <cell r="CA335">
            <v>35</v>
          </cell>
        </row>
        <row r="336">
          <cell r="E336" t="str">
            <v>WYETH</v>
          </cell>
          <cell r="F336" t="str">
            <v>Wyeth Pak</v>
          </cell>
          <cell r="T336" t="str">
            <v>Wyeth Pak</v>
          </cell>
          <cell r="U336">
            <v>0</v>
          </cell>
          <cell r="W336" t="str">
            <v>Wyeth Pak</v>
          </cell>
          <cell r="X336">
            <v>0</v>
          </cell>
          <cell r="BZ336" t="str">
            <v>Wyeth Pak</v>
          </cell>
          <cell r="CA336">
            <v>0</v>
          </cell>
        </row>
        <row r="337">
          <cell r="E337" t="str">
            <v>YOUW</v>
          </cell>
          <cell r="F337" t="str">
            <v>Yousaf Weaving</v>
          </cell>
          <cell r="T337" t="str">
            <v>Yousaf Weaving</v>
          </cell>
          <cell r="U337">
            <v>4.8499999999999996</v>
          </cell>
          <cell r="W337" t="str">
            <v>Yousaf Weaving</v>
          </cell>
          <cell r="X337">
            <v>0</v>
          </cell>
          <cell r="BZ337" t="str">
            <v>Yousaf Weaving</v>
          </cell>
          <cell r="CA337">
            <v>0</v>
          </cell>
        </row>
        <row r="338">
          <cell r="E338" t="str">
            <v xml:space="preserve">ZELP </v>
          </cell>
          <cell r="F338" t="str">
            <v xml:space="preserve">Zeal-Pak Cement </v>
          </cell>
          <cell r="T338" t="str">
            <v xml:space="preserve">Zeal-Pak Cement </v>
          </cell>
          <cell r="U338">
            <v>0</v>
          </cell>
          <cell r="W338" t="str">
            <v xml:space="preserve">Zeal-Pak Cement </v>
          </cell>
          <cell r="X338">
            <v>0</v>
          </cell>
          <cell r="BZ338" t="str">
            <v xml:space="preserve">Zeal-Pak Cement </v>
          </cell>
          <cell r="CA338">
            <v>0</v>
          </cell>
        </row>
        <row r="339">
          <cell r="E339" t="str">
            <v xml:space="preserve">ZTL </v>
          </cell>
          <cell r="F339" t="str">
            <v>Zephyr Tex.</v>
          </cell>
          <cell r="T339" t="str">
            <v>Zephyr Tex.</v>
          </cell>
          <cell r="U339">
            <v>0</v>
          </cell>
          <cell r="W339" t="str">
            <v>Zephyr Tex.</v>
          </cell>
          <cell r="X339">
            <v>0</v>
          </cell>
          <cell r="BZ339" t="str">
            <v>Zephyr Tex.</v>
          </cell>
          <cell r="CA339">
            <v>0</v>
          </cell>
        </row>
      </sheetData>
      <sheetData sheetId="9" refreshError="1"/>
      <sheetData sheetId="10" refreshError="1"/>
      <sheetData sheetId="11">
        <row r="10">
          <cell r="FX10">
            <v>39447</v>
          </cell>
        </row>
        <row r="12">
          <cell r="FW12" t="str">
            <v>FEDERAL INVESTMENT BONDS PORTFOLIO</v>
          </cell>
          <cell r="HA12">
            <v>39447</v>
          </cell>
        </row>
        <row r="13">
          <cell r="FW13" t="str">
            <v>AS AT 31-12-2007</v>
          </cell>
          <cell r="GJ13" t="str">
            <v>AMORTIZATION</v>
          </cell>
          <cell r="GM13" t="str">
            <v xml:space="preserve">         INTEREST YIELD</v>
          </cell>
          <cell r="GU13" t="str">
            <v xml:space="preserve">                    PROFITABILITY</v>
          </cell>
          <cell r="HE13">
            <v>31</v>
          </cell>
          <cell r="HJ13" t="str">
            <v xml:space="preserve">        MARKET VALUATIONS</v>
          </cell>
        </row>
        <row r="14">
          <cell r="GU14">
            <v>0</v>
          </cell>
          <cell r="GV14" t="str">
            <v>PER DAY INTEREST</v>
          </cell>
          <cell r="HA14" t="str">
            <v>TILL DATE ACCRUALS</v>
          </cell>
          <cell r="HE14" t="str">
            <v>PER MONTH ACCRUALS</v>
          </cell>
        </row>
        <row r="15">
          <cell r="FW15" t="str">
            <v xml:space="preserve">FACE VALUE </v>
          </cell>
          <cell r="FX15" t="str">
            <v xml:space="preserve">ISSUE </v>
          </cell>
          <cell r="FY15" t="str">
            <v>TENOR</v>
          </cell>
          <cell r="FZ15" t="str">
            <v>MATURITY</v>
          </cell>
          <cell r="GA15" t="str">
            <v>DTM</v>
          </cell>
          <cell r="GB15" t="str">
            <v>IN YR</v>
          </cell>
          <cell r="GC15" t="str">
            <v>PUR PRICE</v>
          </cell>
          <cell r="GD15" t="str">
            <v>AMORT. COST</v>
          </cell>
          <cell r="GE15" t="str">
            <v>PUR. DATE</v>
          </cell>
          <cell r="GF15" t="str">
            <v>PUR. PRICE</v>
          </cell>
          <cell r="GG15" t="str">
            <v>BV. PRICE</v>
          </cell>
          <cell r="GH15" t="str">
            <v>BV. YIELD</v>
          </cell>
          <cell r="GI15" t="str">
            <v>T.  PREMIUM</v>
          </cell>
          <cell r="GJ15" t="str">
            <v>AMORT. AMOUNT</v>
          </cell>
          <cell r="GK15" t="str">
            <v>O/S PREMIUM</v>
          </cell>
          <cell r="GM15" t="str">
            <v xml:space="preserve"> COU. RATE </v>
          </cell>
          <cell r="GN15" t="str">
            <v>ARR (%)</v>
          </cell>
          <cell r="GO15" t="str">
            <v xml:space="preserve">Y.T.M. </v>
          </cell>
          <cell r="GQ15" t="str">
            <v>ISSUE</v>
          </cell>
          <cell r="GR15" t="str">
            <v>LAST COUP.</v>
          </cell>
          <cell r="GS15" t="str">
            <v>NEXT COUP.</v>
          </cell>
          <cell r="GU15" t="str">
            <v>COUPONS</v>
          </cell>
          <cell r="GV15" t="str">
            <v>O/S COUP</v>
          </cell>
          <cell r="GW15" t="str">
            <v xml:space="preserve">  DAYS </v>
          </cell>
          <cell r="GX15" t="str">
            <v>NOMINAL</v>
          </cell>
          <cell r="GY15" t="str">
            <v>EFFECTIVE</v>
          </cell>
          <cell r="HA15" t="str">
            <v>DAYS</v>
          </cell>
          <cell r="HB15" t="str">
            <v>NOMINAL</v>
          </cell>
          <cell r="HC15" t="str">
            <v>EFFECTIVE</v>
          </cell>
          <cell r="HE15" t="str">
            <v>NOMINAL</v>
          </cell>
          <cell r="HF15" t="str">
            <v>EFFECTIVE</v>
          </cell>
          <cell r="HJ15" t="str">
            <v>YIELD</v>
          </cell>
          <cell r="HK15" t="str">
            <v xml:space="preserve">   PRICE</v>
          </cell>
          <cell r="HL15" t="str">
            <v>MARGIN</v>
          </cell>
          <cell r="HN15" t="str">
            <v xml:space="preserve"> AV. GAINS</v>
          </cell>
        </row>
        <row r="18">
          <cell r="AY18">
            <v>-1168</v>
          </cell>
          <cell r="AZ18">
            <v>0</v>
          </cell>
          <cell r="FW18">
            <v>0</v>
          </cell>
          <cell r="FX18">
            <v>34627</v>
          </cell>
          <cell r="FY18" t="str">
            <v>10 YR</v>
          </cell>
          <cell r="FZ18">
            <v>38280</v>
          </cell>
          <cell r="GA18">
            <v>-1168</v>
          </cell>
          <cell r="GB18">
            <v>-3.2</v>
          </cell>
          <cell r="GC18">
            <v>105.35429999999999</v>
          </cell>
          <cell r="GD18" t="e">
            <v>#DIV/0!</v>
          </cell>
          <cell r="GE18">
            <v>36845</v>
          </cell>
          <cell r="GF18">
            <v>105.35429999999999</v>
          </cell>
          <cell r="GG18" t="e">
            <v>#DIV/0!</v>
          </cell>
          <cell r="GH18" t="e">
            <v>#NUM!</v>
          </cell>
          <cell r="GI18">
            <v>0</v>
          </cell>
          <cell r="GJ18" t="e">
            <v>#DIV/0!</v>
          </cell>
          <cell r="GK18" t="e">
            <v>#DIV/0!</v>
          </cell>
          <cell r="GM18">
            <v>0.15</v>
          </cell>
          <cell r="GN18" t="e">
            <v>#DIV/0!</v>
          </cell>
          <cell r="GO18">
            <v>1.3200015010820226E-3</v>
          </cell>
          <cell r="GQ18">
            <v>34627</v>
          </cell>
          <cell r="GR18" t="e">
            <v>#NUM!</v>
          </cell>
          <cell r="GS18" t="e">
            <v>#NUM!</v>
          </cell>
          <cell r="GU18">
            <v>0</v>
          </cell>
          <cell r="GV18" t="e">
            <v>#NUM!</v>
          </cell>
          <cell r="GW18" t="e">
            <v>#NUM!</v>
          </cell>
          <cell r="GX18" t="e">
            <v>#NUM!</v>
          </cell>
          <cell r="GY18" t="e">
            <v>#NUM!</v>
          </cell>
          <cell r="HA18" t="e">
            <v>#NUM!</v>
          </cell>
          <cell r="HB18" t="e">
            <v>#NUM!</v>
          </cell>
          <cell r="HC18" t="e">
            <v>#NUM!</v>
          </cell>
          <cell r="HE18" t="e">
            <v>#NUM!</v>
          </cell>
          <cell r="HF18" t="e">
            <v>#NUM!</v>
          </cell>
          <cell r="HJ18" t="e">
            <v>#REF!</v>
          </cell>
          <cell r="HK18" t="e">
            <v>#REF!</v>
          </cell>
          <cell r="HL18" t="e">
            <v>#REF!</v>
          </cell>
          <cell r="HN18" t="e">
            <v>#REF!</v>
          </cell>
        </row>
        <row r="31">
          <cell r="FW31">
            <v>0</v>
          </cell>
          <cell r="GH31" t="e">
            <v>#NUM!</v>
          </cell>
          <cell r="GI31">
            <v>0</v>
          </cell>
          <cell r="GJ31" t="e">
            <v>#DIV/0!</v>
          </cell>
          <cell r="GK31" t="e">
            <v>#DIV/0!</v>
          </cell>
          <cell r="GN31" t="e">
            <v>#DIV/0!</v>
          </cell>
          <cell r="GO31" t="e">
            <v>#DIV/0!</v>
          </cell>
          <cell r="GU31">
            <v>0</v>
          </cell>
          <cell r="GX31" t="e">
            <v>#NUM!</v>
          </cell>
          <cell r="GY31" t="e">
            <v>#NUM!</v>
          </cell>
          <cell r="HB31" t="e">
            <v>#NUM!</v>
          </cell>
          <cell r="HC31" t="e">
            <v>#NUM!</v>
          </cell>
          <cell r="HE31" t="e">
            <v>#NUM!</v>
          </cell>
          <cell r="HF31" t="e">
            <v>#NUM!</v>
          </cell>
          <cell r="HN31" t="e">
            <v>#REF!</v>
          </cell>
        </row>
        <row r="32">
          <cell r="GH32" t="str">
            <v>W.A. BV</v>
          </cell>
          <cell r="GI32" t="str">
            <v>TOTAL</v>
          </cell>
          <cell r="GJ32" t="str">
            <v>AMORTIZED</v>
          </cell>
          <cell r="GK32" t="str">
            <v>OUTSTANDING</v>
          </cell>
          <cell r="GN32" t="str">
            <v>W.A. ARR</v>
          </cell>
          <cell r="GO32" t="str">
            <v>W.A. YTM</v>
          </cell>
          <cell r="GY32" t="str">
            <v>EFFECTIVE</v>
          </cell>
          <cell r="HC32" t="str">
            <v>EFFECTIVE</v>
          </cell>
          <cell r="HF32" t="str">
            <v>EFFECTIVE</v>
          </cell>
        </row>
      </sheetData>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10">
          <cell r="AL10" t="str">
            <v>PLG</v>
          </cell>
          <cell r="AM10">
            <v>1</v>
          </cell>
        </row>
        <row r="11">
          <cell r="AL11" t="str">
            <v>CDC</v>
          </cell>
          <cell r="AM11">
            <v>0</v>
          </cell>
        </row>
        <row r="68">
          <cell r="GJ68" t="str">
            <v>SHARES R/R ACCRUALS</v>
          </cell>
        </row>
        <row r="69">
          <cell r="GJ69" t="str">
            <v>AS AT 31-12-2007</v>
          </cell>
          <cell r="GN69" t="str">
            <v>RATE</v>
          </cell>
          <cell r="GO69" t="str">
            <v>START</v>
          </cell>
        </row>
      </sheetData>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6">
          <cell r="AM6" t="str">
            <v>ISSUE</v>
          </cell>
          <cell r="AN6" t="str">
            <v>YILED</v>
          </cell>
        </row>
        <row r="7">
          <cell r="AM7">
            <v>36936</v>
          </cell>
          <cell r="AN7">
            <v>9.7899999999999987E-2</v>
          </cell>
        </row>
        <row r="8">
          <cell r="AM8">
            <v>36936</v>
          </cell>
          <cell r="AN8">
            <v>9.7899999999999987E-2</v>
          </cell>
        </row>
        <row r="9">
          <cell r="AM9">
            <v>37489</v>
          </cell>
          <cell r="AN9">
            <v>9.9000000000000005E-2</v>
          </cell>
        </row>
        <row r="10">
          <cell r="AM10">
            <v>37900</v>
          </cell>
          <cell r="AN10">
            <v>9.9900000000000003E-2</v>
          </cell>
        </row>
      </sheetData>
      <sheetData sheetId="64" refreshError="1"/>
      <sheetData sheetId="65" refreshError="1"/>
      <sheetData sheetId="66" refreshError="1"/>
      <sheetData sheetId="67" refreshError="1"/>
      <sheetData sheetId="68">
        <row r="11">
          <cell r="AR11" t="str">
            <v>MYBANK LTD.</v>
          </cell>
          <cell r="AU11">
            <v>0</v>
          </cell>
        </row>
        <row r="12">
          <cell r="AR12" t="str">
            <v>STATEMENT SHOWING THE DETAILS OF TRANSACTIONS IN INTER - BANK</v>
          </cell>
          <cell r="AV12">
            <v>0</v>
          </cell>
        </row>
        <row r="13">
          <cell r="AR13" t="str">
            <v>AS ON</v>
          </cell>
          <cell r="AS13" t="str">
            <v>AS AT 31-12-2007</v>
          </cell>
        </row>
        <row r="15">
          <cell r="AR15" t="str">
            <v xml:space="preserve">A.       </v>
          </cell>
          <cell r="AS15" t="str">
            <v>LENDING POSITION</v>
          </cell>
          <cell r="AX15" t="str">
            <v xml:space="preserve">A.        LE </v>
          </cell>
          <cell r="AY15" t="str">
            <v>BORROWING POSITION</v>
          </cell>
        </row>
        <row r="17">
          <cell r="AS17" t="str">
            <v xml:space="preserve"> NAME OF BANK </v>
          </cell>
          <cell r="AT17" t="str">
            <v>NO OF DAYS</v>
          </cell>
          <cell r="AU17" t="str">
            <v xml:space="preserve"> A M O U N T</v>
          </cell>
          <cell r="AV17" t="str">
            <v>LENDING</v>
          </cell>
          <cell r="AY17" t="str">
            <v xml:space="preserve"> NAME OF BANK </v>
          </cell>
          <cell r="AZ17" t="str">
            <v>NO OF DAYS</v>
          </cell>
          <cell r="BA17" t="str">
            <v xml:space="preserve"> A M O U N T</v>
          </cell>
          <cell r="BB17" t="str">
            <v xml:space="preserve">BORROWING </v>
          </cell>
        </row>
        <row r="18">
          <cell r="AR18" t="str">
            <v>S.NO.</v>
          </cell>
          <cell r="AS18" t="str">
            <v xml:space="preserve"> TO WHOM</v>
          </cell>
          <cell r="AT18" t="str">
            <v xml:space="preserve">TO </v>
          </cell>
          <cell r="AU18" t="str">
            <v>( RS. IN</v>
          </cell>
          <cell r="AV18" t="str">
            <v>RATE</v>
          </cell>
          <cell r="AX18" t="str">
            <v>S.NO.</v>
          </cell>
          <cell r="AY18" t="str">
            <v xml:space="preserve"> FROM  WHOM</v>
          </cell>
          <cell r="AZ18" t="str">
            <v xml:space="preserve">TO </v>
          </cell>
          <cell r="BA18" t="str">
            <v>( RS. IN</v>
          </cell>
          <cell r="BB18" t="str">
            <v xml:space="preserve">RATE </v>
          </cell>
        </row>
        <row r="19">
          <cell r="AS19" t="str">
            <v xml:space="preserve"> FUNDS  PROVIDED</v>
          </cell>
          <cell r="AT19" t="str">
            <v>MATURITY</v>
          </cell>
          <cell r="AU19" t="str">
            <v>MILLION)</v>
          </cell>
          <cell r="AV19" t="str">
            <v>% P.A</v>
          </cell>
          <cell r="AY19" t="str">
            <v xml:space="preserve"> FUNDS  BORROWED </v>
          </cell>
          <cell r="AZ19" t="str">
            <v>MATURITY</v>
          </cell>
          <cell r="BA19" t="str">
            <v>MILLION)</v>
          </cell>
          <cell r="BB19" t="str">
            <v>% P.A</v>
          </cell>
        </row>
        <row r="20">
          <cell r="AR20">
            <v>0</v>
          </cell>
          <cell r="AS20">
            <v>0</v>
          </cell>
          <cell r="AY20">
            <v>0</v>
          </cell>
        </row>
        <row r="21">
          <cell r="AR21" t="str">
            <v>A.</v>
          </cell>
          <cell r="AS21" t="str">
            <v>OPENING BALANCE</v>
          </cell>
          <cell r="AU21">
            <v>0</v>
          </cell>
          <cell r="AX21" t="str">
            <v>A.</v>
          </cell>
          <cell r="AY21" t="str">
            <v>OPENING BALANCE</v>
          </cell>
          <cell r="BA21" t="e">
            <v>#REF!</v>
          </cell>
        </row>
        <row r="22">
          <cell r="AU22">
            <v>0</v>
          </cell>
          <cell r="AV22">
            <v>0</v>
          </cell>
          <cell r="AX22">
            <v>0</v>
          </cell>
          <cell r="AY22">
            <v>0</v>
          </cell>
          <cell r="AZ22">
            <v>0</v>
          </cell>
          <cell r="BA22">
            <v>0</v>
          </cell>
          <cell r="BB22">
            <v>0</v>
          </cell>
        </row>
        <row r="24">
          <cell r="AS24" t="str">
            <v>REV. REPO</v>
          </cell>
          <cell r="AT24">
            <v>0</v>
          </cell>
          <cell r="AU24">
            <v>0</v>
          </cell>
          <cell r="AV24">
            <v>0</v>
          </cell>
          <cell r="AY24" t="str">
            <v>CALL MONEY</v>
          </cell>
          <cell r="AZ24">
            <v>0</v>
          </cell>
          <cell r="BA24">
            <v>0</v>
          </cell>
          <cell r="BB24">
            <v>0</v>
          </cell>
        </row>
        <row r="26">
          <cell r="AR26">
            <v>1</v>
          </cell>
          <cell r="AS26">
            <v>0</v>
          </cell>
          <cell r="AT26">
            <v>0</v>
          </cell>
          <cell r="AU26">
            <v>0</v>
          </cell>
          <cell r="AV26">
            <v>0</v>
          </cell>
          <cell r="AX26">
            <v>1</v>
          </cell>
          <cell r="AY26" t="e">
            <v>#REF!</v>
          </cell>
          <cell r="BA26" t="e">
            <v>#REF!</v>
          </cell>
          <cell r="BB26" t="e">
            <v>#REF!</v>
          </cell>
        </row>
        <row r="27">
          <cell r="AR27">
            <v>2</v>
          </cell>
          <cell r="AS27">
            <v>0</v>
          </cell>
          <cell r="AT27">
            <v>0</v>
          </cell>
          <cell r="AU27">
            <v>0</v>
          </cell>
          <cell r="AV27">
            <v>0</v>
          </cell>
          <cell r="AX27">
            <v>2</v>
          </cell>
          <cell r="AY27" t="e">
            <v>#REF!</v>
          </cell>
          <cell r="BA27" t="e">
            <v>#REF!</v>
          </cell>
          <cell r="BB27" t="e">
            <v>#REF!</v>
          </cell>
        </row>
        <row r="28">
          <cell r="AR28">
            <v>3</v>
          </cell>
          <cell r="AS28">
            <v>0</v>
          </cell>
          <cell r="AT28">
            <v>0</v>
          </cell>
          <cell r="AU28">
            <v>0</v>
          </cell>
          <cell r="AV28">
            <v>0</v>
          </cell>
          <cell r="AX28">
            <v>3</v>
          </cell>
          <cell r="AY28">
            <v>0</v>
          </cell>
          <cell r="BA28">
            <v>0</v>
          </cell>
          <cell r="BB28">
            <v>0</v>
          </cell>
        </row>
        <row r="29">
          <cell r="AR29">
            <v>4</v>
          </cell>
          <cell r="AS29">
            <v>0</v>
          </cell>
          <cell r="AT29">
            <v>0</v>
          </cell>
          <cell r="AU29">
            <v>0</v>
          </cell>
          <cell r="AV29">
            <v>0</v>
          </cell>
          <cell r="AX29">
            <v>4</v>
          </cell>
          <cell r="AY29">
            <v>0</v>
          </cell>
          <cell r="BA29">
            <v>0</v>
          </cell>
          <cell r="BB29">
            <v>0</v>
          </cell>
        </row>
        <row r="30">
          <cell r="AR30">
            <v>5</v>
          </cell>
          <cell r="AS30">
            <v>0</v>
          </cell>
          <cell r="AT30">
            <v>0</v>
          </cell>
          <cell r="AU30">
            <v>0</v>
          </cell>
          <cell r="AV30">
            <v>0</v>
          </cell>
          <cell r="AX30">
            <v>5</v>
          </cell>
          <cell r="AY30">
            <v>0</v>
          </cell>
          <cell r="BA30">
            <v>0</v>
          </cell>
          <cell r="BB30">
            <v>0</v>
          </cell>
        </row>
        <row r="34">
          <cell r="AS34">
            <v>0</v>
          </cell>
          <cell r="AY34">
            <v>0</v>
          </cell>
        </row>
        <row r="35">
          <cell r="AS35" t="str">
            <v>CALL MONEY</v>
          </cell>
          <cell r="AY35" t="str">
            <v>REPO</v>
          </cell>
        </row>
        <row r="36">
          <cell r="AR36">
            <v>0</v>
          </cell>
          <cell r="AX36">
            <v>0</v>
          </cell>
        </row>
        <row r="37">
          <cell r="AR37">
            <v>1</v>
          </cell>
          <cell r="AS37">
            <v>0</v>
          </cell>
          <cell r="AU37">
            <v>0</v>
          </cell>
          <cell r="AV37">
            <v>0</v>
          </cell>
          <cell r="AX37">
            <v>1</v>
          </cell>
          <cell r="AY37">
            <v>0</v>
          </cell>
          <cell r="AZ37">
            <v>-39447</v>
          </cell>
          <cell r="BA37">
            <v>0</v>
          </cell>
          <cell r="BB37">
            <v>0</v>
          </cell>
        </row>
        <row r="38">
          <cell r="AR38">
            <v>2</v>
          </cell>
          <cell r="AS38">
            <v>0</v>
          </cell>
          <cell r="AU38">
            <v>0</v>
          </cell>
          <cell r="AV38">
            <v>0</v>
          </cell>
          <cell r="AX38">
            <v>2</v>
          </cell>
          <cell r="AY38">
            <v>0</v>
          </cell>
          <cell r="AZ38">
            <v>-39447</v>
          </cell>
          <cell r="BA38">
            <v>0</v>
          </cell>
          <cell r="BB38">
            <v>0</v>
          </cell>
        </row>
        <row r="39">
          <cell r="AR39">
            <v>3</v>
          </cell>
          <cell r="AX39">
            <v>3</v>
          </cell>
          <cell r="AY39" t="str">
            <v>SBP (TB)</v>
          </cell>
          <cell r="AZ39">
            <v>-914</v>
          </cell>
          <cell r="BA39">
            <v>350</v>
          </cell>
          <cell r="BB39">
            <v>9</v>
          </cell>
        </row>
        <row r="40">
          <cell r="AR40">
            <v>4</v>
          </cell>
          <cell r="AX40">
            <v>4</v>
          </cell>
          <cell r="AY40" t="str">
            <v>SBP (PIB)</v>
          </cell>
          <cell r="AZ40">
            <v>-914</v>
          </cell>
          <cell r="BA40">
            <v>100</v>
          </cell>
          <cell r="BB40">
            <v>9</v>
          </cell>
        </row>
        <row r="41">
          <cell r="AR41">
            <v>5</v>
          </cell>
          <cell r="AX41">
            <v>5</v>
          </cell>
        </row>
        <row r="43">
          <cell r="AY43">
            <v>0</v>
          </cell>
        </row>
        <row r="44">
          <cell r="AR44">
            <v>0</v>
          </cell>
          <cell r="AX44">
            <v>0</v>
          </cell>
        </row>
        <row r="45">
          <cell r="AR45" t="str">
            <v>B.</v>
          </cell>
          <cell r="AS45" t="str">
            <v>TOTAL FOR TODAY'S LENDING</v>
          </cell>
          <cell r="AU45">
            <v>0</v>
          </cell>
          <cell r="AX45" t="str">
            <v>B.</v>
          </cell>
          <cell r="AY45" t="str">
            <v>TOTAL FOR TODAY'S BORROWINGS</v>
          </cell>
          <cell r="BA45" t="e">
            <v>#REF!</v>
          </cell>
        </row>
        <row r="48">
          <cell r="AR48" t="str">
            <v>C.</v>
          </cell>
          <cell r="AS48" t="str">
            <v>TOTAL OUTSTANDING LENDINGS AS OF TODAY    (A+B)</v>
          </cell>
          <cell r="AU48">
            <v>0</v>
          </cell>
          <cell r="AX48" t="str">
            <v>C.</v>
          </cell>
          <cell r="AY48" t="str">
            <v>TOTAL OUTSTANDING BORROWING  AS OF TODAY  (A+B)</v>
          </cell>
          <cell r="BA48" t="e">
            <v>#REF!</v>
          </cell>
        </row>
        <row r="52">
          <cell r="AR52" t="str">
            <v xml:space="preserve">1.       It is certified  that as of today our Bank was not in a </v>
          </cell>
          <cell r="AT52" t="str">
            <v>net lending position in Inter-Bank Call/Repo Deposits etc. Market.</v>
          </cell>
        </row>
        <row r="53">
          <cell r="AR53" t="str">
            <v>2.       It is Certified that  as  of  today  our  Bank  was  in a</v>
          </cell>
          <cell r="AT53" t="str">
            <v>net lending position in Inter-Bank Call/Repo/Deposit etc. Market etc. due to following reasons :</v>
          </cell>
        </row>
        <row r="54">
          <cell r="AR54">
            <v>0</v>
          </cell>
          <cell r="AT54">
            <v>0</v>
          </cell>
          <cell r="AU54">
            <v>0</v>
          </cell>
          <cell r="AV54">
            <v>0</v>
          </cell>
        </row>
        <row r="55">
          <cell r="AR55">
            <v>0</v>
          </cell>
          <cell r="AS55">
            <v>0</v>
          </cell>
          <cell r="AT55">
            <v>0</v>
          </cell>
          <cell r="AU55">
            <v>0</v>
          </cell>
          <cell r="AV55">
            <v>0</v>
          </cell>
          <cell r="AY55" t="str">
            <v xml:space="preserve">          _________________________</v>
          </cell>
          <cell r="AZ55" t="str">
            <v xml:space="preserve">     _________________________</v>
          </cell>
        </row>
        <row r="56">
          <cell r="AY56" t="str">
            <v>AUTHORISED SIGNATURE</v>
          </cell>
          <cell r="AZ56" t="str">
            <v xml:space="preserve">                              AUTHORISED SIGNATURE</v>
          </cell>
          <cell r="BB56">
            <v>0</v>
          </cell>
        </row>
      </sheetData>
      <sheetData sheetId="69" refreshError="1"/>
      <sheetData sheetId="70" refreshError="1"/>
      <sheetData sheetId="71">
        <row r="3">
          <cell r="AL3" t="str">
            <v>CENTRAL TREASURY</v>
          </cell>
          <cell r="AX3" t="str">
            <v>CENTRAL TREASURY</v>
          </cell>
        </row>
        <row r="4">
          <cell r="AL4" t="str">
            <v>IN &amp; OUT OF FUNDS</v>
          </cell>
          <cell r="AX4" t="str">
            <v>AV. IN S &amp; OUTS  OF  FUNDS</v>
          </cell>
        </row>
        <row r="5">
          <cell r="AL5" t="str">
            <v>AS AT 31-12-2007</v>
          </cell>
          <cell r="AX5" t="str">
            <v>AS AT 31-12-2007</v>
          </cell>
        </row>
        <row r="7">
          <cell r="AL7" t="str">
            <v xml:space="preserve">                                       FUNDS  IN</v>
          </cell>
          <cell r="AQ7" t="str">
            <v xml:space="preserve">                                       FUNDS  OUT </v>
          </cell>
          <cell r="AX7" t="str">
            <v xml:space="preserve">                                       FUNDS  IN</v>
          </cell>
          <cell r="BC7" t="str">
            <v xml:space="preserve">                                       FUNDS  OUT </v>
          </cell>
        </row>
        <row r="9">
          <cell r="AL9" t="str">
            <v>BORROWING AGAINST GOVT. SECURITIES</v>
          </cell>
          <cell r="AQ9" t="str">
            <v>LENDING AGAINST GOVT. SECURITIES</v>
          </cell>
          <cell r="AX9" t="str">
            <v>BORROWING AGAINST GOVT. SECURITIES</v>
          </cell>
          <cell r="BC9" t="str">
            <v>LENDING AGAINST GOVT. SECURITIES</v>
          </cell>
        </row>
        <row r="10">
          <cell r="AL10" t="str">
            <v>REPO`S AGAINST FIB`S</v>
          </cell>
          <cell r="AM10">
            <v>0</v>
          </cell>
          <cell r="AN10">
            <v>0</v>
          </cell>
          <cell r="AO10" t="str">
            <v>%</v>
          </cell>
          <cell r="AQ10" t="str">
            <v>REV REPO`S AGAINST FIB`S</v>
          </cell>
          <cell r="AR10">
            <v>0</v>
          </cell>
          <cell r="AS10">
            <v>0</v>
          </cell>
          <cell r="AT10" t="str">
            <v>%</v>
          </cell>
          <cell r="AX10" t="str">
            <v>REPO`S AGAINST FIB`S</v>
          </cell>
          <cell r="AY10">
            <v>232133.54199269693</v>
          </cell>
          <cell r="AZ10">
            <v>0</v>
          </cell>
          <cell r="BA10" t="str">
            <v>%</v>
          </cell>
          <cell r="BC10" t="str">
            <v>REV REPO`S AGAINST FIB`S</v>
          </cell>
          <cell r="BD10">
            <v>10432.968179447053</v>
          </cell>
          <cell r="BE10">
            <v>0</v>
          </cell>
          <cell r="BF10" t="str">
            <v>%</v>
          </cell>
        </row>
        <row r="11">
          <cell r="AL11" t="str">
            <v>REPO`S AGAINST PIB`S</v>
          </cell>
          <cell r="AM11">
            <v>0</v>
          </cell>
          <cell r="AN11">
            <v>0</v>
          </cell>
          <cell r="AO11" t="str">
            <v>%</v>
          </cell>
          <cell r="AQ11" t="str">
            <v>REV REPO`S AGAINST PIB`S</v>
          </cell>
          <cell r="AR11">
            <v>0</v>
          </cell>
          <cell r="AS11">
            <v>0</v>
          </cell>
          <cell r="AT11" t="str">
            <v>%</v>
          </cell>
          <cell r="AX11" t="str">
            <v>REPO`S AGAINST PIB`S</v>
          </cell>
          <cell r="AY11">
            <v>1242566.510172144</v>
          </cell>
          <cell r="AZ11">
            <v>6.2005877413937869</v>
          </cell>
          <cell r="BA11" t="str">
            <v>%</v>
          </cell>
          <cell r="BC11" t="str">
            <v>REV REPO`S AGAINST PIB`S</v>
          </cell>
          <cell r="BD11">
            <v>401669.27490871155</v>
          </cell>
          <cell r="BE11">
            <v>7.9389610389610388</v>
          </cell>
          <cell r="BF11" t="str">
            <v>%</v>
          </cell>
        </row>
        <row r="12">
          <cell r="AL12" t="str">
            <v>REPO`S AGAINST TB`S</v>
          </cell>
          <cell r="AM12">
            <v>995558000</v>
          </cell>
          <cell r="AO12" t="str">
            <v>%</v>
          </cell>
          <cell r="AQ12" t="str">
            <v>REV REPO`S AGAINST TB`S</v>
          </cell>
          <cell r="AR12">
            <v>400000000</v>
          </cell>
          <cell r="AS12">
            <v>0</v>
          </cell>
          <cell r="AT12" t="str">
            <v>%</v>
          </cell>
          <cell r="AX12" t="str">
            <v>REPO`S AGAINST TB`S</v>
          </cell>
          <cell r="AY12">
            <v>0</v>
          </cell>
          <cell r="AZ12">
            <v>0</v>
          </cell>
          <cell r="BA12" t="str">
            <v>%</v>
          </cell>
          <cell r="BC12" t="str">
            <v>REV REPO`S AGAINST TB`S</v>
          </cell>
          <cell r="BD12">
            <v>90286.163275952014</v>
          </cell>
          <cell r="BE12">
            <v>0</v>
          </cell>
          <cell r="BF12" t="str">
            <v>%</v>
          </cell>
        </row>
        <row r="13">
          <cell r="AL13" t="str">
            <v>TOTAL</v>
          </cell>
          <cell r="AM13">
            <v>995558000</v>
          </cell>
          <cell r="AN13">
            <v>0</v>
          </cell>
          <cell r="AO13" t="str">
            <v>%</v>
          </cell>
          <cell r="AQ13" t="str">
            <v>TOTAL</v>
          </cell>
          <cell r="AR13">
            <v>400000000</v>
          </cell>
          <cell r="AS13">
            <v>0</v>
          </cell>
          <cell r="AT13" t="str">
            <v>%</v>
          </cell>
          <cell r="AX13" t="str">
            <v>TOTAL</v>
          </cell>
          <cell r="AY13">
            <v>1474700.052164841</v>
          </cell>
          <cell r="AZ13">
            <v>5.2245489918641672</v>
          </cell>
          <cell r="BA13" t="str">
            <v>%</v>
          </cell>
          <cell r="BC13" t="str">
            <v>TOTAL</v>
          </cell>
          <cell r="BD13">
            <v>502388.40636411065</v>
          </cell>
          <cell r="BE13">
            <v>6.3473533299191081</v>
          </cell>
          <cell r="BF13" t="str">
            <v>%</v>
          </cell>
        </row>
        <row r="15">
          <cell r="AL15" t="str">
            <v xml:space="preserve">OTHER  BORROWINGS </v>
          </cell>
          <cell r="AQ15" t="str">
            <v>OTHER LENDINGS</v>
          </cell>
          <cell r="AX15" t="str">
            <v xml:space="preserve">OTHER  BORROWINGS </v>
          </cell>
          <cell r="BC15" t="str">
            <v>OTHER LENDINGS</v>
          </cell>
        </row>
        <row r="16">
          <cell r="AL16" t="str">
            <v>REPO`S AGAINST TFC`S</v>
          </cell>
          <cell r="AM16">
            <v>0</v>
          </cell>
          <cell r="AO16" t="str">
            <v>%</v>
          </cell>
          <cell r="AQ16" t="str">
            <v>REV REPO`S AGAINST SHARES</v>
          </cell>
          <cell r="AR16">
            <v>125000000</v>
          </cell>
          <cell r="AS16" t="e">
            <v>#REF!</v>
          </cell>
          <cell r="AT16" t="str">
            <v>%</v>
          </cell>
          <cell r="AX16" t="str">
            <v>REPO`S AGAINST TFC`S</v>
          </cell>
          <cell r="AY16">
            <v>0</v>
          </cell>
          <cell r="AZ16">
            <v>0</v>
          </cell>
          <cell r="BA16" t="str">
            <v>%</v>
          </cell>
          <cell r="BC16" t="str">
            <v xml:space="preserve">REV REPO`S AGAINST SHARES </v>
          </cell>
          <cell r="BD16">
            <v>0</v>
          </cell>
          <cell r="BE16">
            <v>0</v>
          </cell>
          <cell r="BF16" t="str">
            <v>%</v>
          </cell>
        </row>
        <row r="17">
          <cell r="AL17" t="str">
            <v>REPO`S AGAINST NIT</v>
          </cell>
          <cell r="AM17" t="e">
            <v>#REF!</v>
          </cell>
          <cell r="AO17" t="str">
            <v>%</v>
          </cell>
          <cell r="AQ17" t="str">
            <v>SYNDICATE LOANS</v>
          </cell>
          <cell r="AR17" t="e">
            <v>#REF!</v>
          </cell>
          <cell r="AS17" t="e">
            <v>#REF!</v>
          </cell>
          <cell r="AT17" t="str">
            <v>%</v>
          </cell>
          <cell r="AX17" t="str">
            <v>REPO`S AGAINST NIT</v>
          </cell>
          <cell r="AY17">
            <v>0</v>
          </cell>
          <cell r="AZ17">
            <v>0</v>
          </cell>
          <cell r="BA17" t="str">
            <v>%</v>
          </cell>
          <cell r="BC17" t="str">
            <v>SYNDICATE LOANS</v>
          </cell>
          <cell r="BD17">
            <v>0</v>
          </cell>
          <cell r="BE17">
            <v>0</v>
          </cell>
          <cell r="BF17" t="str">
            <v>%</v>
          </cell>
        </row>
        <row r="18">
          <cell r="AL18" t="str">
            <v>REPO`S AGAINST SHARES</v>
          </cell>
          <cell r="AM18" t="e">
            <v>#REF!</v>
          </cell>
          <cell r="AN18">
            <v>0</v>
          </cell>
          <cell r="AO18" t="str">
            <v>%</v>
          </cell>
          <cell r="AT18" t="str">
            <v>%</v>
          </cell>
          <cell r="AX18" t="str">
            <v>REPO`S AGAINST SHARES</v>
          </cell>
          <cell r="AY18">
            <v>0</v>
          </cell>
          <cell r="AZ18">
            <v>0</v>
          </cell>
          <cell r="BA18" t="str">
            <v>%</v>
          </cell>
          <cell r="BD18">
            <v>0</v>
          </cell>
          <cell r="BE18">
            <v>0</v>
          </cell>
          <cell r="BF18" t="str">
            <v>%</v>
          </cell>
        </row>
        <row r="19">
          <cell r="AL19" t="str">
            <v>TOTAL</v>
          </cell>
          <cell r="AM19" t="e">
            <v>#REF!</v>
          </cell>
          <cell r="AQ19" t="str">
            <v>TOTAL</v>
          </cell>
          <cell r="AR19" t="e">
            <v>#REF!</v>
          </cell>
          <cell r="AS19" t="e">
            <v>#REF!</v>
          </cell>
          <cell r="AT19" t="str">
            <v>%</v>
          </cell>
          <cell r="AX19" t="str">
            <v>TOTAL</v>
          </cell>
          <cell r="AY19">
            <v>0</v>
          </cell>
          <cell r="BC19" t="str">
            <v>TOTAL</v>
          </cell>
          <cell r="BD19">
            <v>0</v>
          </cell>
          <cell r="BE19" t="e">
            <v>#DIV/0!</v>
          </cell>
          <cell r="BF19" t="str">
            <v>%</v>
          </cell>
        </row>
        <row r="21">
          <cell r="AL21" t="str">
            <v>CLEAN  BORROWINGS</v>
          </cell>
          <cell r="AQ21" t="str">
            <v>CLEAN  LENDINGS</v>
          </cell>
          <cell r="AX21" t="str">
            <v>CLEAN  BORROWINGS</v>
          </cell>
          <cell r="BC21" t="str">
            <v>CLEAN  LENDINGS</v>
          </cell>
        </row>
        <row r="22">
          <cell r="AL22" t="str">
            <v>BORROWINGS FROM COMM. BANKS</v>
          </cell>
          <cell r="AM22">
            <v>490000000</v>
          </cell>
          <cell r="AN22">
            <v>10.5</v>
          </cell>
          <cell r="AO22" t="str">
            <v>%</v>
          </cell>
          <cell r="AQ22" t="str">
            <v>PLACEMENTS WITH COMM. BANKS</v>
          </cell>
          <cell r="AR22">
            <v>100000000</v>
          </cell>
          <cell r="AS22">
            <v>0</v>
          </cell>
          <cell r="AT22" t="str">
            <v>%</v>
          </cell>
          <cell r="AX22" t="str">
            <v>BORROWINGS FROM COMM. BANKS</v>
          </cell>
          <cell r="AY22">
            <v>318205.52947313513</v>
          </cell>
          <cell r="AZ22">
            <v>0</v>
          </cell>
          <cell r="BA22" t="str">
            <v>%</v>
          </cell>
          <cell r="BC22" t="str">
            <v>PLACEMENTS WITH COMM. BANKS</v>
          </cell>
          <cell r="BD22">
            <v>435576.42149191443</v>
          </cell>
          <cell r="BE22">
            <v>8.0904191616766461</v>
          </cell>
          <cell r="BF22" t="str">
            <v>%</v>
          </cell>
        </row>
        <row r="23">
          <cell r="AL23" t="str">
            <v>OTHRE BORROWINGS</v>
          </cell>
          <cell r="AO23" t="str">
            <v>%</v>
          </cell>
          <cell r="AQ23" t="str">
            <v>LOP LENDINGS</v>
          </cell>
          <cell r="AR23">
            <v>50000000</v>
          </cell>
          <cell r="AS23">
            <v>10.8</v>
          </cell>
          <cell r="AX23" t="str">
            <v>OTHER BORROWINGS</v>
          </cell>
          <cell r="BC23" t="str">
            <v>LOP LENDINGS</v>
          </cell>
          <cell r="BD23">
            <v>2569118.4141888367</v>
          </cell>
          <cell r="BE23">
            <v>0</v>
          </cell>
        </row>
        <row r="24">
          <cell r="AL24" t="str">
            <v xml:space="preserve">OTHERS </v>
          </cell>
          <cell r="AQ24" t="str">
            <v>COI`S LENDINGS</v>
          </cell>
          <cell r="AR24">
            <v>59166665</v>
          </cell>
          <cell r="AS24">
            <v>14.364436570829199</v>
          </cell>
        </row>
        <row r="25">
          <cell r="AO25" t="str">
            <v>%</v>
          </cell>
          <cell r="AR25">
            <v>0</v>
          </cell>
          <cell r="AT25" t="str">
            <v>%</v>
          </cell>
          <cell r="AX25" t="str">
            <v xml:space="preserve">OTHERS </v>
          </cell>
          <cell r="BA25" t="str">
            <v>%</v>
          </cell>
          <cell r="BC25" t="str">
            <v>COI`S LENDINGS</v>
          </cell>
          <cell r="BD25">
            <v>2065727.6995305165</v>
          </cell>
          <cell r="BE25">
            <v>7.1527777777777777</v>
          </cell>
          <cell r="BF25" t="str">
            <v>%</v>
          </cell>
        </row>
        <row r="26">
          <cell r="AL26" t="str">
            <v>TOTAL</v>
          </cell>
          <cell r="AM26">
            <v>490000000</v>
          </cell>
          <cell r="AN26">
            <v>10.5</v>
          </cell>
          <cell r="AO26" t="str">
            <v>%</v>
          </cell>
          <cell r="AQ26" t="str">
            <v>TOTAL</v>
          </cell>
          <cell r="AR26">
            <v>209166665</v>
          </cell>
          <cell r="AS26">
            <v>6.644920243385819</v>
          </cell>
          <cell r="AT26" t="str">
            <v>%</v>
          </cell>
          <cell r="AX26" t="str">
            <v>TOTAL</v>
          </cell>
          <cell r="AY26">
            <v>318205.52947313513</v>
          </cell>
          <cell r="AZ26">
            <v>0</v>
          </cell>
          <cell r="BA26" t="str">
            <v>%</v>
          </cell>
          <cell r="BC26" t="str">
            <v>TOTAL</v>
          </cell>
          <cell r="BD26">
            <v>5070422.5352112679</v>
          </cell>
          <cell r="BE26">
            <v>3.6091049382716052</v>
          </cell>
          <cell r="BF26" t="str">
            <v>%</v>
          </cell>
        </row>
        <row r="28">
          <cell r="AL28" t="str">
            <v>FUNDS GENERATED THROUG BRANCH</v>
          </cell>
          <cell r="AM28" t="e">
            <v>#REF!</v>
          </cell>
          <cell r="AN28">
            <v>6</v>
          </cell>
          <cell r="AO28" t="str">
            <v>%</v>
          </cell>
          <cell r="AQ28" t="str">
            <v xml:space="preserve">OWN INVESTMENTS  IN GOVT. SECTOR </v>
          </cell>
          <cell r="AX28" t="str">
            <v>FUNDS GENERATED THROUG BRANCH</v>
          </cell>
          <cell r="AY28">
            <v>13289675.496609285</v>
          </cell>
          <cell r="AZ28">
            <v>9</v>
          </cell>
          <cell r="BA28" t="str">
            <v>%</v>
          </cell>
          <cell r="BC28" t="str">
            <v xml:space="preserve">OWN INVESTMENTS  IN GOVT. SECTOR </v>
          </cell>
        </row>
        <row r="29">
          <cell r="AQ29" t="str">
            <v>INVESTMENTS IN FED. INVESTMENT BONDS</v>
          </cell>
          <cell r="AR29">
            <v>0</v>
          </cell>
          <cell r="AS29">
            <v>0</v>
          </cell>
          <cell r="AT29" t="str">
            <v>%</v>
          </cell>
          <cell r="BC29" t="str">
            <v>INVESTMENTS IN FED. INVESTMENT BONDS</v>
          </cell>
          <cell r="BD29">
            <v>4330464.2670839857</v>
          </cell>
          <cell r="BE29">
            <v>12.628944166716858</v>
          </cell>
          <cell r="BF29" t="str">
            <v>%</v>
          </cell>
        </row>
        <row r="30">
          <cell r="AQ30" t="str">
            <v>INVESTMENTS IN PAK. INVESTMENT BONDS</v>
          </cell>
          <cell r="AR30">
            <v>470000000</v>
          </cell>
          <cell r="AS30">
            <v>6.2212858300577354</v>
          </cell>
          <cell r="AT30" t="str">
            <v>%</v>
          </cell>
          <cell r="BC30" t="str">
            <v>INVESTMENTS IN PAK. INVESTMENT BONDS</v>
          </cell>
          <cell r="BD30">
            <v>9144496.6092853416</v>
          </cell>
          <cell r="BE30">
            <v>9.9443652595550489</v>
          </cell>
          <cell r="BF30" t="str">
            <v>%</v>
          </cell>
        </row>
        <row r="31">
          <cell r="AL31" t="str">
            <v xml:space="preserve">SUMMARY </v>
          </cell>
          <cell r="AQ31" t="str">
            <v>INVESTMENTS IN MARKET TREASURY BILLS</v>
          </cell>
          <cell r="AR31">
            <v>5900000000</v>
          </cell>
          <cell r="AS31" t="e">
            <v>#DIV/0!</v>
          </cell>
          <cell r="AT31" t="str">
            <v>%</v>
          </cell>
          <cell r="AX31" t="str">
            <v xml:space="preserve">SUMMARY </v>
          </cell>
          <cell r="BC31" t="str">
            <v>INVESTMENTS IN MARKET TREASURY BILLS</v>
          </cell>
          <cell r="BD31">
            <v>3315968.1011997913</v>
          </cell>
          <cell r="BE31">
            <v>6.693066642510388</v>
          </cell>
          <cell r="BF31" t="str">
            <v>%</v>
          </cell>
        </row>
        <row r="32">
          <cell r="AQ32" t="str">
            <v>INVESTMENTS IN  TFC</v>
          </cell>
          <cell r="AR32">
            <v>318878772</v>
          </cell>
          <cell r="AT32" t="str">
            <v>%</v>
          </cell>
          <cell r="BC32" t="str">
            <v>INVESTMENTS IN  KESC TFC</v>
          </cell>
          <cell r="BD32">
            <v>0</v>
          </cell>
          <cell r="BE32">
            <v>0</v>
          </cell>
          <cell r="BF32" t="str">
            <v>%</v>
          </cell>
        </row>
        <row r="33">
          <cell r="AL33" t="str">
            <v>SOURCES</v>
          </cell>
          <cell r="AQ33" t="str">
            <v>TOTAL</v>
          </cell>
          <cell r="AR33">
            <v>6688878772</v>
          </cell>
          <cell r="AS33" t="e">
            <v>#DIV/0!</v>
          </cell>
          <cell r="AT33" t="str">
            <v>%</v>
          </cell>
          <cell r="AX33" t="str">
            <v>SOURCES</v>
          </cell>
          <cell r="BC33" t="str">
            <v>TOTAL</v>
          </cell>
          <cell r="BD33">
            <v>16790928.977569118</v>
          </cell>
          <cell r="BE33">
            <v>9.99464660665409</v>
          </cell>
          <cell r="BF33" t="str">
            <v>%</v>
          </cell>
        </row>
        <row r="34">
          <cell r="AL34" t="str">
            <v>TOTAL FUNDS CHANNLED  BY BRANCHES</v>
          </cell>
          <cell r="AM34" t="e">
            <v>#REF!</v>
          </cell>
          <cell r="AN34">
            <v>6</v>
          </cell>
          <cell r="AO34" t="str">
            <v>%</v>
          </cell>
          <cell r="AX34" t="str">
            <v>TOTAL FUNDS CHANNLED  BY BRANCHES</v>
          </cell>
          <cell r="AY34">
            <v>21896874.244653106</v>
          </cell>
          <cell r="AZ34">
            <v>9</v>
          </cell>
          <cell r="BA34" t="str">
            <v>%</v>
          </cell>
        </row>
        <row r="35">
          <cell r="AL35" t="str">
            <v xml:space="preserve">SBP INTEREST FREE LOAN </v>
          </cell>
          <cell r="AM35">
            <v>0</v>
          </cell>
          <cell r="AN35">
            <v>0</v>
          </cell>
          <cell r="AX35" t="str">
            <v>SBP INTEREST FREE LAON</v>
          </cell>
          <cell r="AY35">
            <v>0</v>
          </cell>
          <cell r="AZ35">
            <v>0</v>
          </cell>
        </row>
        <row r="36">
          <cell r="AL36" t="str">
            <v>TOTAL FUNDS CHANNLED  BY INTER BANK</v>
          </cell>
          <cell r="AM36" t="e">
            <v>#REF!</v>
          </cell>
          <cell r="AN36" t="e">
            <v>#REF!</v>
          </cell>
          <cell r="AO36" t="str">
            <v>%</v>
          </cell>
          <cell r="AQ36" t="str">
            <v xml:space="preserve">OWN INVESTMENTS  IN NON-GOVT. SECTOR </v>
          </cell>
          <cell r="AX36" t="str">
            <v>TOTAL FUNDS CHANNLED  BY INTER BANK</v>
          </cell>
          <cell r="AY36">
            <v>1792905.5816379762</v>
          </cell>
          <cell r="AZ36">
            <v>4.2972941518766365</v>
          </cell>
          <cell r="BA36" t="str">
            <v>%</v>
          </cell>
          <cell r="BC36" t="str">
            <v xml:space="preserve">OWN INVESTMENTS  IN NON-GOVT. SECTOR </v>
          </cell>
        </row>
        <row r="37">
          <cell r="AL37" t="str">
            <v>NET FUNDS AVAILABLE   @ COST</v>
          </cell>
          <cell r="AM37" t="e">
            <v>#REF!</v>
          </cell>
          <cell r="AN37" t="e">
            <v>#REF!</v>
          </cell>
          <cell r="AO37" t="str">
            <v>%</v>
          </cell>
          <cell r="AQ37" t="str">
            <v>INVESTMENTS IN LISTED STOCK</v>
          </cell>
          <cell r="AR37">
            <v>0</v>
          </cell>
          <cell r="AS37" t="str">
            <v>0.00</v>
          </cell>
          <cell r="AT37" t="str">
            <v>%</v>
          </cell>
          <cell r="AX37" t="str">
            <v>AV. NET FUNDS AVAILABLE   @ COST</v>
          </cell>
          <cell r="AY37">
            <v>23689779.826291081</v>
          </cell>
          <cell r="AZ37">
            <v>8.6440867063464815</v>
          </cell>
          <cell r="BA37" t="str">
            <v>%</v>
          </cell>
          <cell r="BC37" t="str">
            <v>INVESTMENTS IN LISTED STOCK / ARF HAB</v>
          </cell>
          <cell r="BD37">
            <v>17421.937402190924</v>
          </cell>
          <cell r="BE37">
            <v>0</v>
          </cell>
          <cell r="BF37" t="str">
            <v>%</v>
          </cell>
        </row>
        <row r="38">
          <cell r="AQ38" t="str">
            <v>BADLA-TRANSACTIONS</v>
          </cell>
          <cell r="AR38">
            <v>0</v>
          </cell>
          <cell r="AS38">
            <v>0</v>
          </cell>
          <cell r="AT38" t="str">
            <v>%</v>
          </cell>
          <cell r="BC38" t="str">
            <v>BADLA-TRANSACTIONS</v>
          </cell>
          <cell r="BD38">
            <v>0</v>
          </cell>
          <cell r="BE38">
            <v>0</v>
          </cell>
          <cell r="BF38" t="str">
            <v>%</v>
          </cell>
        </row>
        <row r="39">
          <cell r="AQ39" t="str">
            <v>MUTUAL FUNDS</v>
          </cell>
          <cell r="AR39">
            <v>0</v>
          </cell>
          <cell r="AS39" t="str">
            <v>0.00</v>
          </cell>
          <cell r="AT39" t="str">
            <v>%</v>
          </cell>
          <cell r="BC39" t="str">
            <v>SBP CURRENT A/C BALANCES (TRY)</v>
          </cell>
          <cell r="BD39">
            <v>1308617.9697443922</v>
          </cell>
          <cell r="BE39">
            <v>0</v>
          </cell>
          <cell r="BF39" t="str">
            <v>%</v>
          </cell>
        </row>
        <row r="40">
          <cell r="AL40" t="str">
            <v>USES</v>
          </cell>
          <cell r="AQ40" t="str">
            <v>BANK BALANCES - LOCAL</v>
          </cell>
          <cell r="AR40">
            <v>1817823847.25</v>
          </cell>
          <cell r="AS40">
            <v>0</v>
          </cell>
          <cell r="AT40" t="str">
            <v>%</v>
          </cell>
          <cell r="AX40" t="str">
            <v>USES</v>
          </cell>
          <cell r="BC40" t="str">
            <v>OTHER INVESTMENTS</v>
          </cell>
          <cell r="BD40">
            <v>0</v>
          </cell>
          <cell r="BE40">
            <v>0</v>
          </cell>
          <cell r="BF40" t="str">
            <v>%</v>
          </cell>
        </row>
        <row r="41">
          <cell r="AL41" t="str">
            <v>OWN INVESTMENTS IN GOVT. SECTOR</v>
          </cell>
          <cell r="AM41">
            <v>6688878772</v>
          </cell>
          <cell r="AN41" t="e">
            <v>#DIV/0!</v>
          </cell>
          <cell r="AO41" t="str">
            <v>%</v>
          </cell>
          <cell r="AQ41" t="str">
            <v>OTHERS</v>
          </cell>
          <cell r="AR41">
            <v>0</v>
          </cell>
          <cell r="AS41" t="str">
            <v>0.00</v>
          </cell>
          <cell r="AT41" t="str">
            <v>%</v>
          </cell>
          <cell r="AX41" t="str">
            <v>OWN INVESTMENTS IN GOVT. SECTOR</v>
          </cell>
          <cell r="AY41">
            <v>16790928.977569118</v>
          </cell>
          <cell r="AZ41">
            <v>9.99464660665409</v>
          </cell>
          <cell r="BA41" t="str">
            <v>%</v>
          </cell>
          <cell r="BC41" t="str">
            <v>OTHERS</v>
          </cell>
          <cell r="BE41">
            <v>0</v>
          </cell>
          <cell r="BF41" t="str">
            <v>%</v>
          </cell>
        </row>
        <row r="42">
          <cell r="AL42" t="str">
            <v>OWN INVESTMENTS IN NON-GOVT. SECTOR</v>
          </cell>
          <cell r="AM42">
            <v>1817823847.25</v>
          </cell>
          <cell r="AO42" t="str">
            <v>%</v>
          </cell>
          <cell r="AQ42" t="str">
            <v>TOTAL</v>
          </cell>
          <cell r="AR42">
            <v>1817823847.25</v>
          </cell>
          <cell r="AS42">
            <v>0</v>
          </cell>
          <cell r="AT42" t="str">
            <v>%</v>
          </cell>
          <cell r="AX42" t="str">
            <v>OWN INVESTMENTS IN NON-GOVT. SECTOR</v>
          </cell>
          <cell r="AY42">
            <v>1326039.9071465831</v>
          </cell>
          <cell r="AZ42">
            <v>0</v>
          </cell>
          <cell r="BA42" t="str">
            <v>%</v>
          </cell>
          <cell r="BC42" t="str">
            <v>TOTAL</v>
          </cell>
          <cell r="BD42">
            <v>1326039.9071465831</v>
          </cell>
          <cell r="BE42">
            <v>0</v>
          </cell>
          <cell r="BF42" t="str">
            <v>%</v>
          </cell>
        </row>
        <row r="43">
          <cell r="AL43" t="str">
            <v>TOTAL OWN INVESTMENTS @ W.A.R.R.</v>
          </cell>
          <cell r="AM43">
            <v>8506702619.25</v>
          </cell>
          <cell r="AN43" t="e">
            <v>#DIV/0!</v>
          </cell>
          <cell r="AO43" t="str">
            <v>%</v>
          </cell>
          <cell r="AX43" t="str">
            <v>AV. TOTAL OWN INVESTMENTS @ W.A.R.R.</v>
          </cell>
          <cell r="AY43">
            <v>18116968.884715702</v>
          </cell>
          <cell r="AZ43">
            <v>9.2631058979082912</v>
          </cell>
          <cell r="BA43" t="str">
            <v>%</v>
          </cell>
        </row>
        <row r="45">
          <cell r="AL45" t="str">
            <v>LENDINGS AG. GOVT SECURITIES</v>
          </cell>
          <cell r="AM45">
            <v>400000000</v>
          </cell>
          <cell r="AN45">
            <v>0</v>
          </cell>
          <cell r="AO45" t="str">
            <v>%</v>
          </cell>
          <cell r="AQ45" t="str">
            <v>GAP IN OWN INVESTMENT VS INTER BRANCH</v>
          </cell>
          <cell r="AR45" t="e">
            <v>#REF!</v>
          </cell>
          <cell r="AS45">
            <v>6</v>
          </cell>
          <cell r="AT45" t="str">
            <v>%</v>
          </cell>
          <cell r="AX45" t="str">
            <v>LENDINGS AG. GOVT SECURITIES</v>
          </cell>
          <cell r="AY45">
            <v>502388.40636411065</v>
          </cell>
          <cell r="AZ45">
            <v>6.3473533299191081</v>
          </cell>
          <cell r="BA45" t="str">
            <v>%</v>
          </cell>
          <cell r="BC45" t="str">
            <v>GAP IN OWN INVESTMENT VS INTER BRANCH</v>
          </cell>
          <cell r="BD45">
            <v>-3779905.3599374034</v>
          </cell>
          <cell r="BE45">
            <v>9</v>
          </cell>
          <cell r="BF45" t="str">
            <v>%</v>
          </cell>
        </row>
        <row r="46">
          <cell r="AL46" t="str">
            <v>LENDINGS AG. NON-GOVT SECURITIES</v>
          </cell>
          <cell r="AM46" t="e">
            <v>#REF!</v>
          </cell>
          <cell r="AO46" t="str">
            <v>%</v>
          </cell>
          <cell r="AX46" t="str">
            <v>LENDINGS AG. NON-GOVT SECURITIES</v>
          </cell>
          <cell r="AY46">
            <v>0</v>
          </cell>
          <cell r="BA46" t="str">
            <v>%</v>
          </cell>
        </row>
        <row r="47">
          <cell r="AL47" t="str">
            <v xml:space="preserve">CLEAN LENDINGS </v>
          </cell>
          <cell r="AM47">
            <v>209166665</v>
          </cell>
          <cell r="AN47">
            <v>6.644920243385819</v>
          </cell>
          <cell r="AO47" t="str">
            <v>%</v>
          </cell>
          <cell r="AX47" t="str">
            <v xml:space="preserve">CLEAN LENDINGS </v>
          </cell>
          <cell r="AY47">
            <v>5070422.5352112679</v>
          </cell>
          <cell r="AZ47">
            <v>3.6091049382716052</v>
          </cell>
          <cell r="BA47" t="str">
            <v>%</v>
          </cell>
        </row>
        <row r="48">
          <cell r="AL48" t="str">
            <v>TOTAL LENDING  @ W.A.R.R.</v>
          </cell>
          <cell r="AM48" t="e">
            <v>#REF!</v>
          </cell>
          <cell r="AN48" t="e">
            <v>#REF!</v>
          </cell>
          <cell r="AO48" t="str">
            <v>%</v>
          </cell>
          <cell r="AX48" t="str">
            <v>AV.  TOTAL LENDING  @ W.A.R.R.</v>
          </cell>
          <cell r="AY48">
            <v>5572810.9415753782</v>
          </cell>
          <cell r="AZ48">
            <v>3.8559577850900535</v>
          </cell>
          <cell r="BA48" t="str">
            <v>%</v>
          </cell>
        </row>
        <row r="50">
          <cell r="AL50" t="str">
            <v>NET OUT FLOW @ W.A.R.R.</v>
          </cell>
          <cell r="AM50" t="e">
            <v>#REF!</v>
          </cell>
          <cell r="AN50" t="e">
            <v>#DIV/0!</v>
          </cell>
          <cell r="AO50" t="str">
            <v>%</v>
          </cell>
          <cell r="AX50" t="str">
            <v>NET OUT FLOW @ W.A.R.R.</v>
          </cell>
          <cell r="AY50">
            <v>23689779.826291081</v>
          </cell>
          <cell r="AZ50">
            <v>7.9911221822812539</v>
          </cell>
          <cell r="BA50" t="str">
            <v>%</v>
          </cell>
        </row>
        <row r="52">
          <cell r="AL52" t="str">
            <v>FINANCIAL LEVERAGE</v>
          </cell>
          <cell r="AN52" t="e">
            <v>#DIV/0!</v>
          </cell>
          <cell r="AO52" t="str">
            <v>%</v>
          </cell>
          <cell r="AX52" t="str">
            <v>FINANCIAL LEVERAGE</v>
          </cell>
          <cell r="AZ52">
            <v>-0.65296452406522754</v>
          </cell>
          <cell r="BA52" t="str">
            <v>%</v>
          </cell>
        </row>
        <row r="55">
          <cell r="BK55" t="str">
            <v>BREAK EVEN  &amp; SENSITIVITY ANALYSIS OF MONEY MARKET OPERATIONS</v>
          </cell>
          <cell r="BY55" t="str">
            <v>AVERAGE INVESTMENT PORTFOLIO &amp; PROFITABILITY SCNERIO</v>
          </cell>
        </row>
        <row r="56">
          <cell r="BK56" t="str">
            <v>CENTRAL TREASURY</v>
          </cell>
          <cell r="BY56" t="str">
            <v>CENTRAL TREASURY</v>
          </cell>
        </row>
        <row r="57">
          <cell r="BK57" t="str">
            <v>AS AT 31-12-2007</v>
          </cell>
          <cell r="BY57" t="str">
            <v>AS AT 31-12-2007</v>
          </cell>
        </row>
        <row r="60">
          <cell r="BK60" t="str">
            <v>COST  ANALYSIS</v>
          </cell>
          <cell r="BL60" t="str">
            <v>AMOUNTS</v>
          </cell>
          <cell r="BM60" t="str">
            <v>W.A.R.R.</v>
          </cell>
          <cell r="BP60" t="str">
            <v>SENSITIVITY ANALYSIS   (TESTED  B/W   .25 - 1)</v>
          </cell>
          <cell r="BY60" t="str">
            <v>COST  ANALYSIS</v>
          </cell>
          <cell r="BZ60" t="str">
            <v>AMOUNTS</v>
          </cell>
          <cell r="CA60" t="str">
            <v>W.A.R.R.</v>
          </cell>
          <cell r="CD60" t="str">
            <v>SENSITIVITY ANALYSIS   (TESTED  B/W   .25 - 1)</v>
          </cell>
        </row>
        <row r="62">
          <cell r="BK62" t="str">
            <v>AV. INTER BANK  FINANCING</v>
          </cell>
          <cell r="BL62" t="e">
            <v>#REF!</v>
          </cell>
          <cell r="BM62" t="e">
            <v>#REF!</v>
          </cell>
          <cell r="BN62" t="str">
            <v>%</v>
          </cell>
          <cell r="BY62" t="str">
            <v>AV. INTER BANK  FINANCING</v>
          </cell>
          <cell r="BZ62">
            <v>1792905.5816379762</v>
          </cell>
          <cell r="CA62">
            <v>4.2972941518766365</v>
          </cell>
          <cell r="CB62" t="str">
            <v>%</v>
          </cell>
        </row>
        <row r="63">
          <cell r="BK63" t="str">
            <v>SBP INTEREST FREE FINANCING</v>
          </cell>
          <cell r="BL63">
            <v>0</v>
          </cell>
          <cell r="BM63">
            <v>0</v>
          </cell>
          <cell r="BY63" t="str">
            <v xml:space="preserve">SBP INTEREST FREE LOAN </v>
          </cell>
          <cell r="BZ63">
            <v>8607198.7480438184</v>
          </cell>
          <cell r="CA63">
            <v>0</v>
          </cell>
          <cell r="CB63" t="str">
            <v>%</v>
          </cell>
        </row>
        <row r="64">
          <cell r="BK64" t="str">
            <v>AV. INTER BRANCH  FINANCING</v>
          </cell>
          <cell r="BL64" t="e">
            <v>#REF!</v>
          </cell>
          <cell r="BM64">
            <v>6</v>
          </cell>
          <cell r="BN64" t="str">
            <v>%</v>
          </cell>
          <cell r="BP64" t="str">
            <v>ACTUAL WARR</v>
          </cell>
          <cell r="BQ64" t="str">
            <v>IMPACT ON W.A.R.R.</v>
          </cell>
          <cell r="BY64" t="str">
            <v>AV. INTER BRANCH  FINANCING</v>
          </cell>
          <cell r="BZ64">
            <v>13289675.496609285</v>
          </cell>
          <cell r="CA64">
            <v>9</v>
          </cell>
          <cell r="CB64" t="str">
            <v>%</v>
          </cell>
          <cell r="CD64" t="str">
            <v>ACTUAL WARR</v>
          </cell>
          <cell r="CE64" t="str">
            <v>IMPACT ON W.A.R.R.</v>
          </cell>
        </row>
        <row r="65">
          <cell r="BQ65">
            <v>0.25</v>
          </cell>
          <cell r="BR65">
            <v>0.5</v>
          </cell>
          <cell r="BS65">
            <v>0.75</v>
          </cell>
          <cell r="BT65">
            <v>1</v>
          </cell>
          <cell r="CE65">
            <v>0.25</v>
          </cell>
          <cell r="CF65">
            <v>0.5</v>
          </cell>
          <cell r="CG65">
            <v>0.75</v>
          </cell>
          <cell r="CH65">
            <v>1</v>
          </cell>
        </row>
        <row r="66">
          <cell r="BK66" t="str">
            <v>NET FUNDS PROVIDED</v>
          </cell>
          <cell r="BL66" t="e">
            <v>#REF!</v>
          </cell>
          <cell r="BM66" t="e">
            <v>#REF!</v>
          </cell>
          <cell r="BN66" t="str">
            <v>%</v>
          </cell>
          <cell r="BP66" t="e">
            <v>#REF!</v>
          </cell>
          <cell r="BQ66" t="e">
            <v>#REF!</v>
          </cell>
          <cell r="BR66" t="e">
            <v>#REF!</v>
          </cell>
          <cell r="BS66" t="e">
            <v>#REF!</v>
          </cell>
          <cell r="BT66" t="e">
            <v>#REF!</v>
          </cell>
          <cell r="BY66" t="str">
            <v>NET FUNDS PROVIDED</v>
          </cell>
          <cell r="BZ66">
            <v>15082581.078247262</v>
          </cell>
          <cell r="CA66">
            <v>8.4409771430924234</v>
          </cell>
          <cell r="CB66" t="str">
            <v>%</v>
          </cell>
          <cell r="CD66">
            <v>7.9911221822812539</v>
          </cell>
          <cell r="CE66" t="e">
            <v>#REF!</v>
          </cell>
          <cell r="CF66" t="e">
            <v>#REF!</v>
          </cell>
          <cell r="CG66" t="e">
            <v>#REF!</v>
          </cell>
          <cell r="CH66" t="e">
            <v>#REF!</v>
          </cell>
        </row>
        <row r="68">
          <cell r="BK68" t="str">
            <v xml:space="preserve">FUNDS APPLIED ON REMENURATIVE  BASIS </v>
          </cell>
          <cell r="BL68" t="e">
            <v>#REF!</v>
          </cell>
          <cell r="BM68" t="e">
            <v>#DIV/0!</v>
          </cell>
          <cell r="BN68" t="str">
            <v>%</v>
          </cell>
          <cell r="BP68" t="str">
            <v xml:space="preserve">  MARGIN</v>
          </cell>
          <cell r="BQ68" t="str">
            <v>IMPACT ON MARGIN</v>
          </cell>
          <cell r="BY68" t="str">
            <v xml:space="preserve">FUNDS APPLIED ON REMENURATIVE  BASIS </v>
          </cell>
          <cell r="BZ68">
            <v>22363739.919144496</v>
          </cell>
          <cell r="CA68">
            <v>7.9911221822812539</v>
          </cell>
          <cell r="CB68" t="str">
            <v>%</v>
          </cell>
          <cell r="CD68" t="str">
            <v xml:space="preserve">  MARGIN</v>
          </cell>
          <cell r="CE68" t="str">
            <v>IMPACT ON MARGIN</v>
          </cell>
        </row>
        <row r="69">
          <cell r="BK69" t="str">
            <v xml:space="preserve">FUNDS APPLIED ON  NON- REMENURATIVE BASIS </v>
          </cell>
          <cell r="BL69">
            <v>1817823847.25</v>
          </cell>
          <cell r="BM69">
            <v>0</v>
          </cell>
          <cell r="BN69" t="str">
            <v>%</v>
          </cell>
          <cell r="BP69" t="e">
            <v>#REF!</v>
          </cell>
          <cell r="BQ69" t="e">
            <v>#REF!</v>
          </cell>
          <cell r="BR69" t="e">
            <v>#REF!</v>
          </cell>
          <cell r="BS69" t="e">
            <v>#REF!</v>
          </cell>
          <cell r="BT69" t="e">
            <v>#REF!</v>
          </cell>
          <cell r="BY69" t="str">
            <v xml:space="preserve">FUNDS APPLIED ON  NON- REMENURATIVE BASIS </v>
          </cell>
          <cell r="BZ69">
            <v>1326039.9071465831</v>
          </cell>
          <cell r="CA69">
            <v>0</v>
          </cell>
          <cell r="CB69" t="str">
            <v>%</v>
          </cell>
          <cell r="CD69">
            <v>-0.44985496081116949</v>
          </cell>
          <cell r="CE69" t="e">
            <v>#REF!</v>
          </cell>
          <cell r="CF69" t="e">
            <v>#REF!</v>
          </cell>
          <cell r="CG69" t="e">
            <v>#REF!</v>
          </cell>
          <cell r="CH69" t="e">
            <v>#REF!</v>
          </cell>
        </row>
        <row r="70">
          <cell r="BK70" t="str">
            <v>TOTAL  FUNDS APPLIED</v>
          </cell>
          <cell r="BL70" t="e">
            <v>#REF!</v>
          </cell>
          <cell r="BM70" t="e">
            <v>#REF!</v>
          </cell>
          <cell r="BN70" t="str">
            <v>%</v>
          </cell>
          <cell r="BY70" t="str">
            <v>TOTAL  FUNDS APPLIED</v>
          </cell>
          <cell r="BZ70">
            <v>23689779.826291081</v>
          </cell>
          <cell r="CA70">
            <v>7.9911221822812539</v>
          </cell>
          <cell r="CB70" t="str">
            <v>%</v>
          </cell>
        </row>
        <row r="72">
          <cell r="BP72" t="str">
            <v>PROFITABILITY</v>
          </cell>
          <cell r="BQ72" t="str">
            <v>IMPACT ON PROFITABILITY   ( PER DAY)</v>
          </cell>
          <cell r="CD72" t="str">
            <v>PER DAY</v>
          </cell>
          <cell r="CE72" t="str">
            <v xml:space="preserve">IMPACT ON PROFITABILITY  </v>
          </cell>
        </row>
        <row r="73">
          <cell r="BK73" t="str">
            <v xml:space="preserve">NET INTEREST RETURN  TODAY </v>
          </cell>
          <cell r="BL73" t="e">
            <v>#REF!</v>
          </cell>
          <cell r="BP73" t="e">
            <v>#REF!</v>
          </cell>
          <cell r="BQ73" t="e">
            <v>#REF!</v>
          </cell>
          <cell r="BR73" t="e">
            <v>#REF!</v>
          </cell>
          <cell r="BS73" t="e">
            <v>#REF!</v>
          </cell>
          <cell r="BT73" t="e">
            <v>#REF!</v>
          </cell>
          <cell r="BY73" t="str">
            <v>AVERAGE  INTEREST EARNED            (TILL DATE)</v>
          </cell>
          <cell r="BZ73">
            <v>11100720.338252572</v>
          </cell>
          <cell r="CD73">
            <v>2302.6807154903695</v>
          </cell>
          <cell r="CE73" t="e">
            <v>#REF!</v>
          </cell>
          <cell r="CF73" t="e">
            <v>#REF!</v>
          </cell>
          <cell r="CG73" t="e">
            <v>#REF!</v>
          </cell>
          <cell r="CH73" t="e">
            <v>#REF!</v>
          </cell>
        </row>
        <row r="74">
          <cell r="BK74" t="str">
            <v xml:space="preserve">NET INTEREST COST  TODAY </v>
          </cell>
          <cell r="BL74" t="e">
            <v>#REF!</v>
          </cell>
          <cell r="BY74" t="str">
            <v>AVERAGE  INTEREST COST                  (TILL DATE)</v>
          </cell>
          <cell r="BZ74">
            <v>-6686481.4066575337</v>
          </cell>
        </row>
        <row r="76">
          <cell r="BK76" t="str">
            <v>BREAK EVEN COST OF FUNDS</v>
          </cell>
          <cell r="BL76" t="e">
            <v>#REF!</v>
          </cell>
          <cell r="BM76" t="e">
            <v>#REF!</v>
          </cell>
          <cell r="BN76" t="str">
            <v>%</v>
          </cell>
          <cell r="BP76" t="str">
            <v>PROJECTED</v>
          </cell>
          <cell r="BQ76" t="str">
            <v>IMPACT ON PROFITABILITY  (PER MONTH)</v>
          </cell>
          <cell r="BY76" t="str">
            <v>BREAK EVEN COST OF FUNDS</v>
          </cell>
          <cell r="BZ76">
            <v>-6686481.4066575337</v>
          </cell>
          <cell r="CA76">
            <v>8.4409771430924234</v>
          </cell>
          <cell r="CB76" t="str">
            <v>%</v>
          </cell>
          <cell r="CD76" t="str">
            <v>PROJECTED</v>
          </cell>
          <cell r="CE76" t="str">
            <v>IMPACT ON PROFITABILITY   (PER MONTH)</v>
          </cell>
        </row>
        <row r="77">
          <cell r="BP77" t="e">
            <v>#REF!</v>
          </cell>
          <cell r="BQ77" t="e">
            <v>#REF!</v>
          </cell>
          <cell r="BR77" t="e">
            <v>#REF!</v>
          </cell>
          <cell r="BS77" t="e">
            <v>#REF!</v>
          </cell>
          <cell r="BT77" t="e">
            <v>#REF!</v>
          </cell>
          <cell r="CD77">
            <v>69080.421464711078</v>
          </cell>
          <cell r="CE77" t="e">
            <v>#REF!</v>
          </cell>
          <cell r="CF77" t="e">
            <v>#REF!</v>
          </cell>
          <cell r="CG77" t="e">
            <v>#REF!</v>
          </cell>
          <cell r="CH77" t="e">
            <v>#REF!</v>
          </cell>
        </row>
        <row r="78">
          <cell r="BK78" t="str">
            <v>NET SPREAD HELD TODAY</v>
          </cell>
          <cell r="BL78" t="e">
            <v>#REF!</v>
          </cell>
          <cell r="BM78" t="e">
            <v>#REF!</v>
          </cell>
          <cell r="BN78" t="str">
            <v>%</v>
          </cell>
          <cell r="BY78" t="str">
            <v>NET SPREAD / PROFIT HELD TILL DATE</v>
          </cell>
          <cell r="BZ78">
            <v>4414238.9315950386</v>
          </cell>
          <cell r="CA78">
            <v>-0.44985496081116949</v>
          </cell>
          <cell r="CB78" t="str">
            <v>%</v>
          </cell>
          <cell r="CD78">
            <v>1917</v>
          </cell>
          <cell r="CE78" t="str">
            <v>DAYS</v>
          </cell>
        </row>
        <row r="80">
          <cell r="CD80" t="str">
            <v xml:space="preserve">FREQUENCY </v>
          </cell>
          <cell r="CE80" t="str">
            <v>W.A.R.R.</v>
          </cell>
          <cell r="CF80" t="str">
            <v>SPREAD</v>
          </cell>
          <cell r="CG80" t="str">
            <v xml:space="preserve">PROFIT </v>
          </cell>
          <cell r="CH80" t="str">
            <v xml:space="preserve">PROFIT </v>
          </cell>
        </row>
        <row r="81">
          <cell r="BK81" t="str">
            <v>INTER BANK  FINANCING  RATIO</v>
          </cell>
          <cell r="BL81" t="e">
            <v>#REF!</v>
          </cell>
          <cell r="BP81" t="str">
            <v xml:space="preserve">FREQUENCY </v>
          </cell>
          <cell r="BQ81" t="str">
            <v>W.A.R.R.</v>
          </cell>
          <cell r="BR81" t="str">
            <v>SPREAD</v>
          </cell>
          <cell r="BS81" t="str">
            <v xml:space="preserve">PROFIT </v>
          </cell>
          <cell r="BT81" t="str">
            <v xml:space="preserve">PROFIT </v>
          </cell>
          <cell r="BY81" t="str">
            <v>INTER BANK FINANCING  COST</v>
          </cell>
          <cell r="BZ81">
            <v>404652.05479452061</v>
          </cell>
          <cell r="CA81">
            <v>4.2972941518766365</v>
          </cell>
          <cell r="CB81" t="str">
            <v>%</v>
          </cell>
          <cell r="CD81" t="str">
            <v>Highest</v>
          </cell>
          <cell r="CE81">
            <v>7.9911221822812539</v>
          </cell>
          <cell r="CF81">
            <v>-0.44985496081116949</v>
          </cell>
          <cell r="CG81">
            <v>2302.6807154903695</v>
          </cell>
          <cell r="CH81">
            <v>69080.421464711078</v>
          </cell>
        </row>
        <row r="82">
          <cell r="BK82" t="str">
            <v>INTER BRANCH  FINANCING  RATIO</v>
          </cell>
          <cell r="BL82" t="e">
            <v>#REF!</v>
          </cell>
          <cell r="BP82" t="str">
            <v>Highest</v>
          </cell>
          <cell r="BQ82" t="e">
            <v>#REF!</v>
          </cell>
          <cell r="BR82" t="e">
            <v>#REF!</v>
          </cell>
          <cell r="BS82" t="e">
            <v>#REF!</v>
          </cell>
          <cell r="BT82" t="e">
            <v>#REF!</v>
          </cell>
          <cell r="BY82" t="str">
            <v>INTER BRANCH  FINANCING  COST</v>
          </cell>
          <cell r="BZ82">
            <v>6281829.3518630126</v>
          </cell>
          <cell r="CA82">
            <v>9</v>
          </cell>
          <cell r="CB82" t="str">
            <v>%</v>
          </cell>
          <cell r="CD82" t="str">
            <v>Lowest</v>
          </cell>
          <cell r="CE82" t="e">
            <v>#REF!</v>
          </cell>
          <cell r="CF82" t="e">
            <v>#REF!</v>
          </cell>
          <cell r="CG82" t="e">
            <v>#REF!</v>
          </cell>
          <cell r="CH82" t="e">
            <v>#REF!</v>
          </cell>
        </row>
        <row r="83">
          <cell r="BP83" t="str">
            <v>Lowest</v>
          </cell>
          <cell r="BQ83" t="e">
            <v>#REF!</v>
          </cell>
          <cell r="BR83" t="e">
            <v>#REF!</v>
          </cell>
          <cell r="BS83" t="e">
            <v>#REF!</v>
          </cell>
          <cell r="BT83" t="e">
            <v>#REF!</v>
          </cell>
          <cell r="CG83" t="str">
            <v>Per day</v>
          </cell>
          <cell r="CH83" t="str">
            <v>Per Month</v>
          </cell>
        </row>
        <row r="84">
          <cell r="BS84" t="str">
            <v>Per day</v>
          </cell>
          <cell r="BT84" t="str">
            <v>Per Month</v>
          </cell>
          <cell r="BY84" t="str">
            <v xml:space="preserve">INTER BANK FINANCING  RATIO </v>
          </cell>
          <cell r="BZ84">
            <v>11.887259696046195</v>
          </cell>
          <cell r="CA84" t="str">
            <v>%</v>
          </cell>
        </row>
        <row r="85">
          <cell r="BY85" t="str">
            <v xml:space="preserve">INTER BRANCH  FINANCING  RATIO </v>
          </cell>
          <cell r="BZ85">
            <v>88.112740303953814</v>
          </cell>
          <cell r="CA85" t="str">
            <v>%</v>
          </cell>
        </row>
        <row r="116">
          <cell r="CT116" t="str">
            <v>CENTRAL TREASURY</v>
          </cell>
        </row>
        <row r="117">
          <cell r="CT117" t="str">
            <v>PROFITABILITY SCENARIO OF MONE MARKET OPERAITONS</v>
          </cell>
        </row>
        <row r="118">
          <cell r="CT118" t="str">
            <v>AS AT 31-12-2007</v>
          </cell>
        </row>
        <row r="120">
          <cell r="CT120" t="str">
            <v>SCENARIO - I</v>
          </cell>
          <cell r="CX120" t="str">
            <v>SCENARIO - II</v>
          </cell>
        </row>
        <row r="122">
          <cell r="CT122" t="str">
            <v xml:space="preserve">TOTAL  INTEREST ON OWN INVESTMENTS </v>
          </cell>
          <cell r="CU122">
            <v>8813966.9135950375</v>
          </cell>
          <cell r="CX122" t="str">
            <v xml:space="preserve">AV.  INTEREST ON OWN INVESTMENTS </v>
          </cell>
          <cell r="CY122">
            <v>8813966.9135950375</v>
          </cell>
        </row>
        <row r="123">
          <cell r="CT123" t="str">
            <v xml:space="preserve">TOTAL INTEREST INCOME   ON LENDINGS </v>
          </cell>
          <cell r="CU123">
            <v>2286753.4246575343</v>
          </cell>
          <cell r="CX123" t="str">
            <v>LESS: AV.  INTEREST COST OF INTER BR. FINANCINGS</v>
          </cell>
          <cell r="CY123">
            <v>-6281829.3518630126</v>
          </cell>
        </row>
        <row r="124">
          <cell r="CT124" t="str">
            <v>TOTAL INTEREST INCOME</v>
          </cell>
          <cell r="CU124">
            <v>11100720.338252572</v>
          </cell>
          <cell r="CX124" t="str">
            <v>MARGIN ON INVESTMENTS</v>
          </cell>
          <cell r="CY124">
            <v>2532137.5617320249</v>
          </cell>
        </row>
        <row r="126">
          <cell r="CT126">
            <v>0</v>
          </cell>
          <cell r="CX126" t="str">
            <v>ADD: INTEREST ON INTER BANK LENDINGS</v>
          </cell>
          <cell r="CY126">
            <v>2286753.4246575343</v>
          </cell>
        </row>
        <row r="127">
          <cell r="CT127" t="str">
            <v xml:space="preserve">TOTAL INTEREST EXPS.  ON INTER BANK BORROWINGS </v>
          </cell>
          <cell r="CU127">
            <v>404652.05479452061</v>
          </cell>
          <cell r="CX127" t="str">
            <v>LESS: AV.  INTEREST COST OF INTER BK. FINANCINGS</v>
          </cell>
          <cell r="CY127">
            <v>-404652.05479452061</v>
          </cell>
        </row>
        <row r="128">
          <cell r="CT128" t="str">
            <v xml:space="preserve">TOTAL INTEREST EXPS.  ON INTER BRANCH BORROWINGS </v>
          </cell>
          <cell r="CU128">
            <v>6281829.3518630126</v>
          </cell>
          <cell r="CX128" t="str">
            <v>MARGIN ON INTER BANK TRADING</v>
          </cell>
          <cell r="CY128">
            <v>1882101.3698630137</v>
          </cell>
        </row>
        <row r="129">
          <cell r="CT129" t="str">
            <v>TOTAL INTEREST EXPENSES</v>
          </cell>
          <cell r="CU129">
            <v>6686481.4066575337</v>
          </cell>
        </row>
        <row r="132">
          <cell r="CT132" t="str">
            <v>NET INTEREST MARGIN HELD TODAY</v>
          </cell>
          <cell r="CU132">
            <v>4414238.9315950386</v>
          </cell>
          <cell r="CX132" t="str">
            <v>NET INTEREST MARGIN HELD TODAY</v>
          </cell>
          <cell r="CY132">
            <v>4414238.9315950386</v>
          </cell>
        </row>
        <row r="135">
          <cell r="CX135" t="str">
            <v xml:space="preserve">RATIOS </v>
          </cell>
        </row>
        <row r="137">
          <cell r="CX137" t="str">
            <v>OWN INVESTMENTS INCOME RATIO</v>
          </cell>
          <cell r="CY137">
            <v>79.399954642785772</v>
          </cell>
        </row>
        <row r="138">
          <cell r="CX138" t="str">
            <v>TRADING INCOME RATIO</v>
          </cell>
          <cell r="CY138">
            <v>20.600045357214224</v>
          </cell>
        </row>
        <row r="139">
          <cell r="CX139" t="str">
            <v>INTER BR. EXPS. RATIO</v>
          </cell>
          <cell r="CY139">
            <v>93.94820638562426</v>
          </cell>
        </row>
        <row r="140">
          <cell r="CX140" t="str">
            <v>INTER BK. EXPS. RATIO</v>
          </cell>
          <cell r="CY140">
            <v>6.0517936143757218</v>
          </cell>
        </row>
      </sheetData>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ow r="706">
          <cell r="CB706" t="str">
            <v>INVESTMENTS DIVERSIFICATION &amp; RISK EXPOSURE REPORT</v>
          </cell>
        </row>
        <row r="754">
          <cell r="CB754" t="str">
            <v>AV. INVESTMENTS DIVERSIFICATION &amp; RISK EXPOSURE REPORT</v>
          </cell>
        </row>
        <row r="755">
          <cell r="CB755" t="str">
            <v>AS AT 31-12-2007</v>
          </cell>
        </row>
        <row r="758">
          <cell r="CB758" t="str">
            <v>AVG. INVESTMENTS</v>
          </cell>
          <cell r="CG758" t="str">
            <v>DEBT STRUCTURE</v>
          </cell>
        </row>
        <row r="759">
          <cell r="CB759" t="str">
            <v>Investments in Govt. Securities</v>
          </cell>
          <cell r="CC759">
            <v>18099546.94731351</v>
          </cell>
          <cell r="CD759">
            <v>99.903836356329506</v>
          </cell>
          <cell r="CE759" t="str">
            <v>%</v>
          </cell>
          <cell r="CG759" t="str">
            <v>Inter Bank  Debt Ratio</v>
          </cell>
          <cell r="CH759">
            <v>7.5682661248214611</v>
          </cell>
          <cell r="CI759" t="str">
            <v>%</v>
          </cell>
        </row>
        <row r="760">
          <cell r="CB760" t="str">
            <v>Investments in Other Securities</v>
          </cell>
          <cell r="CC760">
            <v>17421.937402190873</v>
          </cell>
          <cell r="CD760">
            <v>9.6163643670486243E-2</v>
          </cell>
          <cell r="CE760" t="str">
            <v>%</v>
          </cell>
          <cell r="CG760" t="str">
            <v>Inter Branch Debt Ratio</v>
          </cell>
          <cell r="CH760">
            <v>92.431733875178551</v>
          </cell>
          <cell r="CI760" t="str">
            <v>%</v>
          </cell>
        </row>
        <row r="761">
          <cell r="CB761" t="str">
            <v xml:space="preserve">Total Av. Own Investments </v>
          </cell>
          <cell r="CC761">
            <v>18116968.884715702</v>
          </cell>
        </row>
        <row r="763">
          <cell r="CB763" t="str">
            <v>AVG. LENDINGS</v>
          </cell>
          <cell r="CG763" t="str">
            <v>RATIOS</v>
          </cell>
        </row>
        <row r="764">
          <cell r="CB764" t="str">
            <v>Av. Lendings against Govt. Securities</v>
          </cell>
          <cell r="CC764">
            <v>502388.40636411065</v>
          </cell>
          <cell r="CD764">
            <v>16.725693518345224</v>
          </cell>
          <cell r="CE764" t="str">
            <v>%</v>
          </cell>
          <cell r="CG764" t="str">
            <v>Own Inv. / Inter Br. Coverage Ratio</v>
          </cell>
          <cell r="CH764">
            <v>82.737694349866402</v>
          </cell>
          <cell r="CI764" t="str">
            <v>%</v>
          </cell>
        </row>
        <row r="765">
          <cell r="CB765" t="str">
            <v>Av. Lendings against Other Securities</v>
          </cell>
          <cell r="CC765">
            <v>0</v>
          </cell>
          <cell r="CD765">
            <v>0</v>
          </cell>
          <cell r="CE765" t="str">
            <v>%</v>
          </cell>
          <cell r="CG765" t="str">
            <v>Secured Lendings Ratio</v>
          </cell>
          <cell r="CH765">
            <v>16.725693518345224</v>
          </cell>
          <cell r="CI765" t="str">
            <v>%</v>
          </cell>
        </row>
        <row r="766">
          <cell r="CB766" t="str">
            <v>Call Placements</v>
          </cell>
          <cell r="CC766">
            <v>435576.42149191443</v>
          </cell>
          <cell r="CD766">
            <v>14.501365153739673</v>
          </cell>
          <cell r="CE766" t="str">
            <v>%</v>
          </cell>
          <cell r="CG766" t="str">
            <v>Clean Lendings Ratio</v>
          </cell>
          <cell r="CH766">
            <v>83.27430648165479</v>
          </cell>
          <cell r="CI766" t="str">
            <v>%</v>
          </cell>
        </row>
        <row r="767">
          <cell r="CB767" t="str">
            <v>COI Lendings</v>
          </cell>
          <cell r="CC767">
            <v>2065727.6995305165</v>
          </cell>
          <cell r="CD767">
            <v>68.772941327915106</v>
          </cell>
          <cell r="CE767" t="str">
            <v>%</v>
          </cell>
          <cell r="CG767" t="str">
            <v xml:space="preserve">Clean Borrowings Ratio </v>
          </cell>
          <cell r="CH767">
            <v>17.748036077974977</v>
          </cell>
          <cell r="CI767" t="str">
            <v>%</v>
          </cell>
        </row>
        <row r="768">
          <cell r="CB768" t="str">
            <v xml:space="preserve">Total Av. Lendings </v>
          </cell>
          <cell r="CC768">
            <v>3003692.5273865415</v>
          </cell>
          <cell r="CG768" t="str">
            <v xml:space="preserve">Secured Borrowings Ratio </v>
          </cell>
          <cell r="CH768">
            <v>82.251963922025013</v>
          </cell>
          <cell r="CI768" t="str">
            <v>%</v>
          </cell>
        </row>
        <row r="769">
          <cell r="CG769" t="str">
            <v>Total Funds applied in Govt. Sector</v>
          </cell>
          <cell r="CH769">
            <v>88.074587205013472</v>
          </cell>
          <cell r="CI769" t="str">
            <v>%</v>
          </cell>
        </row>
        <row r="770">
          <cell r="CG770" t="str">
            <v>Total Funds applied in N-Govt. Sector</v>
          </cell>
          <cell r="CH770">
            <v>11.925412794986521</v>
          </cell>
          <cell r="CI770" t="str">
            <v>%</v>
          </cell>
        </row>
        <row r="771">
          <cell r="CB771" t="str">
            <v>AVG.  BORROWINGS</v>
          </cell>
          <cell r="CG771" t="str">
            <v>Lending Financed by Inter Branch</v>
          </cell>
          <cell r="CH771">
            <v>17.262305650133598</v>
          </cell>
          <cell r="CI771" t="str">
            <v>%</v>
          </cell>
        </row>
        <row r="772">
          <cell r="CB772" t="str">
            <v>Borrowings against Govt. Securities</v>
          </cell>
          <cell r="CC772">
            <v>1474700.052164841</v>
          </cell>
          <cell r="CD772">
            <v>82.251963922025013</v>
          </cell>
          <cell r="CE772" t="str">
            <v>%</v>
          </cell>
          <cell r="CG772" t="str">
            <v xml:space="preserve">Lending Financed by Inter Bank </v>
          </cell>
          <cell r="CH772">
            <v>82.737694349866402</v>
          </cell>
          <cell r="CI772" t="str">
            <v>%</v>
          </cell>
        </row>
        <row r="773">
          <cell r="CB773" t="str">
            <v>Borrowings against Other Securities</v>
          </cell>
          <cell r="CC773">
            <v>0</v>
          </cell>
          <cell r="CD773">
            <v>0</v>
          </cell>
          <cell r="CE773" t="str">
            <v>%</v>
          </cell>
        </row>
        <row r="774">
          <cell r="CB774" t="str">
            <v>Clean Borrowings</v>
          </cell>
          <cell r="CC774">
            <v>318205.52947313513</v>
          </cell>
          <cell r="CD774">
            <v>17.748036077974977</v>
          </cell>
          <cell r="CE774" t="str">
            <v>%</v>
          </cell>
        </row>
        <row r="775">
          <cell r="CB775" t="str">
            <v>Total Inter Bank Borrowings</v>
          </cell>
          <cell r="CC775">
            <v>1792905.5816379762</v>
          </cell>
          <cell r="CD775">
            <v>7.5682661248214611</v>
          </cell>
          <cell r="CE775" t="str">
            <v>%</v>
          </cell>
        </row>
        <row r="777">
          <cell r="CB777" t="str">
            <v>Av. Inter Branch Financings</v>
          </cell>
          <cell r="CC777">
            <v>21896874.244653106</v>
          </cell>
          <cell r="CD777">
            <v>92.431733875178551</v>
          </cell>
          <cell r="CE777" t="str">
            <v>%</v>
          </cell>
        </row>
        <row r="779">
          <cell r="CB779" t="str">
            <v xml:space="preserve">Total Overalls Borrowings </v>
          </cell>
          <cell r="CC779">
            <v>23689779.826291081</v>
          </cell>
        </row>
        <row r="781">
          <cell r="CB781" t="str">
            <v>Av. Gap in Own Invesments &amp; Inter Branch Funds</v>
          </cell>
          <cell r="CC781">
            <v>3779905.3599374034</v>
          </cell>
          <cell r="CD781">
            <v>17.262305650133598</v>
          </cell>
          <cell r="CE781" t="str">
            <v>%</v>
          </cell>
        </row>
        <row r="784">
          <cell r="CB784" t="str">
            <v>RISK EXPOSURE</v>
          </cell>
          <cell r="CC784" t="str">
            <v>LENDINGS EXPOSURE</v>
          </cell>
          <cell r="CG784" t="str">
            <v>BORROWINGS EXPOSURE</v>
          </cell>
        </row>
        <row r="785">
          <cell r="CB785" t="str">
            <v>Local Commercial Banks</v>
          </cell>
          <cell r="CC785" t="e">
            <v>#REF!</v>
          </cell>
          <cell r="CD785" t="e">
            <v>#REF!</v>
          </cell>
          <cell r="CE785" t="str">
            <v>%</v>
          </cell>
          <cell r="CG785">
            <v>0</v>
          </cell>
          <cell r="CH785" t="e">
            <v>#REF!</v>
          </cell>
          <cell r="CI785" t="str">
            <v>%</v>
          </cell>
        </row>
        <row r="786">
          <cell r="CB786" t="str">
            <v>Foreign Banks</v>
          </cell>
          <cell r="CC786" t="e">
            <v>#REF!</v>
          </cell>
          <cell r="CD786" t="e">
            <v>#REF!</v>
          </cell>
          <cell r="CE786" t="str">
            <v>%</v>
          </cell>
          <cell r="CG786">
            <v>0</v>
          </cell>
          <cell r="CH786" t="e">
            <v>#REF!</v>
          </cell>
          <cell r="CI786" t="str">
            <v>%</v>
          </cell>
        </row>
        <row r="787">
          <cell r="CB787" t="str">
            <v>Investment Banks/Companies</v>
          </cell>
          <cell r="CC787" t="e">
            <v>#REF!</v>
          </cell>
          <cell r="CD787" t="e">
            <v>#REF!</v>
          </cell>
          <cell r="CE787" t="str">
            <v>%</v>
          </cell>
          <cell r="CG787">
            <v>0</v>
          </cell>
          <cell r="CH787" t="e">
            <v>#REF!</v>
          </cell>
          <cell r="CI787" t="str">
            <v>%</v>
          </cell>
        </row>
        <row r="788">
          <cell r="CB788" t="str">
            <v>DFI`s</v>
          </cell>
          <cell r="CC788" t="e">
            <v>#REF!</v>
          </cell>
          <cell r="CD788" t="e">
            <v>#REF!</v>
          </cell>
          <cell r="CE788" t="str">
            <v>%</v>
          </cell>
          <cell r="CG788">
            <v>0</v>
          </cell>
          <cell r="CH788" t="e">
            <v>#REF!</v>
          </cell>
          <cell r="CI788" t="str">
            <v>%</v>
          </cell>
        </row>
        <row r="789">
          <cell r="CB789" t="str">
            <v>Leasing Companies</v>
          </cell>
          <cell r="CC789" t="e">
            <v>#REF!</v>
          </cell>
          <cell r="CD789" t="e">
            <v>#REF!</v>
          </cell>
          <cell r="CE789" t="str">
            <v>%</v>
          </cell>
          <cell r="CG789">
            <v>0</v>
          </cell>
          <cell r="CH789" t="e">
            <v>#REF!</v>
          </cell>
          <cell r="CI789" t="str">
            <v>%</v>
          </cell>
        </row>
        <row r="790">
          <cell r="CB790" t="str">
            <v>Modarbas</v>
          </cell>
          <cell r="CC790" t="e">
            <v>#REF!</v>
          </cell>
          <cell r="CD790" t="e">
            <v>#REF!</v>
          </cell>
          <cell r="CE790" t="str">
            <v>%</v>
          </cell>
          <cell r="CG790">
            <v>0</v>
          </cell>
          <cell r="CH790" t="e">
            <v>#REF!</v>
          </cell>
          <cell r="CI790" t="str">
            <v>%</v>
          </cell>
        </row>
        <row r="791">
          <cell r="CB791" t="str">
            <v>Borkerage Houses</v>
          </cell>
          <cell r="CC791" t="e">
            <v>#REF!</v>
          </cell>
          <cell r="CD791" t="e">
            <v>#REF!</v>
          </cell>
          <cell r="CE791" t="str">
            <v>%</v>
          </cell>
          <cell r="CG791" t="e">
            <v>#REF!</v>
          </cell>
          <cell r="CH791" t="e">
            <v>#REF!</v>
          </cell>
          <cell r="CI791" t="str">
            <v>%</v>
          </cell>
        </row>
        <row r="792">
          <cell r="CB792" t="str">
            <v>Others</v>
          </cell>
          <cell r="CC792" t="e">
            <v>#REF!</v>
          </cell>
          <cell r="CD792" t="e">
            <v>#REF!</v>
          </cell>
          <cell r="CE792" t="str">
            <v>%</v>
          </cell>
          <cell r="CG792">
            <v>0</v>
          </cell>
          <cell r="CH792" t="e">
            <v>#REF!</v>
          </cell>
          <cell r="CI792" t="str">
            <v>%</v>
          </cell>
        </row>
        <row r="793">
          <cell r="CB793" t="str">
            <v>TOTAL</v>
          </cell>
          <cell r="CC793" t="e">
            <v>#REF!</v>
          </cell>
          <cell r="CG793" t="e">
            <v>#REF!</v>
          </cell>
        </row>
      </sheetData>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ow r="3">
          <cell r="F3" t="str">
            <v>SAUDI PAK COMMERCIAL BANK LTD</v>
          </cell>
        </row>
        <row r="4">
          <cell r="F4" t="str">
            <v>CENTRAL TREASURY</v>
          </cell>
        </row>
        <row r="5">
          <cell r="F5" t="str">
            <v xml:space="preserve">MONEY MARKET INTEREST GAP CHART </v>
          </cell>
        </row>
        <row r="7">
          <cell r="F7" t="str">
            <v>AS AT 31-12-2007</v>
          </cell>
          <cell r="K7" t="str">
            <v>FOR  SEPTEMBER`2002</v>
          </cell>
          <cell r="L7" t="str">
            <v>DAYS</v>
          </cell>
          <cell r="M7">
            <v>1917</v>
          </cell>
        </row>
        <row r="9">
          <cell r="F9" t="str">
            <v>INVESTMENTS</v>
          </cell>
          <cell r="G9" t="str">
            <v>INTEREST</v>
          </cell>
          <cell r="H9" t="str">
            <v>W.A.R.R</v>
          </cell>
          <cell r="K9" t="str">
            <v>AV.  INVESTMENTS</v>
          </cell>
          <cell r="L9" t="str">
            <v>INTEREST</v>
          </cell>
          <cell r="M9" t="str">
            <v>W.A.R.R</v>
          </cell>
        </row>
        <row r="11">
          <cell r="F11" t="str">
            <v>INT.  GAP ON SECURITIES  HOLDING</v>
          </cell>
          <cell r="K11" t="str">
            <v>INT.  GAP ON SECURITIES  HOLDING</v>
          </cell>
        </row>
        <row r="13">
          <cell r="E13" t="str">
            <v xml:space="preserve">INTEREST   ON   OWN  INVESTMENTS </v>
          </cell>
          <cell r="F13" t="e">
            <v>#REF!</v>
          </cell>
          <cell r="G13" t="e">
            <v>#REF!</v>
          </cell>
          <cell r="H13" t="e">
            <v>#DIV/0!</v>
          </cell>
          <cell r="I13" t="str">
            <v>%</v>
          </cell>
          <cell r="K13">
            <v>18116968.884715702</v>
          </cell>
          <cell r="L13">
            <v>8813966.9135950375</v>
          </cell>
          <cell r="M13">
            <v>9.2631058979082912</v>
          </cell>
          <cell r="N13" t="str">
            <v>%</v>
          </cell>
        </row>
        <row r="14">
          <cell r="E14" t="str">
            <v>LESS: INTER BRANCH  INTEREST</v>
          </cell>
          <cell r="F14" t="e">
            <v>#REF!</v>
          </cell>
          <cell r="G14" t="e">
            <v>#REF!</v>
          </cell>
          <cell r="H14">
            <v>6</v>
          </cell>
          <cell r="I14" t="str">
            <v>%</v>
          </cell>
          <cell r="K14">
            <v>-21896874.244653106</v>
          </cell>
          <cell r="L14">
            <v>-10350322.502547946</v>
          </cell>
          <cell r="M14">
            <v>9</v>
          </cell>
          <cell r="N14" t="str">
            <v>%</v>
          </cell>
        </row>
        <row r="15">
          <cell r="E15" t="str">
            <v>SURPLUS / (SHORT)</v>
          </cell>
          <cell r="F15" t="e">
            <v>#REF!</v>
          </cell>
          <cell r="G15" t="e">
            <v>#REF!</v>
          </cell>
          <cell r="H15" t="e">
            <v>#DIV/0!</v>
          </cell>
          <cell r="I15" t="str">
            <v>%</v>
          </cell>
          <cell r="K15">
            <v>-3779905.3599374034</v>
          </cell>
          <cell r="L15">
            <v>-1536355.5889529083</v>
          </cell>
          <cell r="M15">
            <v>0.2631058979082912</v>
          </cell>
          <cell r="N15" t="str">
            <v>%</v>
          </cell>
        </row>
        <row r="17">
          <cell r="F17" t="str">
            <v>INT.  GAP ON  M.M.  INTER  BANK  OPERATIONS</v>
          </cell>
          <cell r="K17" t="str">
            <v>INT.  GAP ON  M.M.  INTER  BANK  OPERATIONS</v>
          </cell>
        </row>
        <row r="19">
          <cell r="E19" t="str">
            <v>INT. INC.OME  REV-REPO   ( GOVT. SEC)</v>
          </cell>
          <cell r="F19">
            <v>400000000</v>
          </cell>
          <cell r="G19">
            <v>0</v>
          </cell>
          <cell r="H19">
            <v>0</v>
          </cell>
          <cell r="I19" t="str">
            <v>%</v>
          </cell>
          <cell r="K19">
            <v>502388.40636411065</v>
          </cell>
          <cell r="L19">
            <v>167479.45205479453</v>
          </cell>
          <cell r="M19">
            <v>6.3473533299191081</v>
          </cell>
          <cell r="N19" t="str">
            <v>%</v>
          </cell>
        </row>
        <row r="20">
          <cell r="E20" t="str">
            <v>INT. PAID REPOS</v>
          </cell>
          <cell r="F20">
            <v>-995558000</v>
          </cell>
          <cell r="G20">
            <v>0</v>
          </cell>
          <cell r="H20">
            <v>0</v>
          </cell>
          <cell r="I20" t="str">
            <v>%</v>
          </cell>
          <cell r="K20">
            <v>-1474700.052164841</v>
          </cell>
          <cell r="L20">
            <v>-404652.05479452061</v>
          </cell>
          <cell r="M20">
            <v>5.2245489918641672</v>
          </cell>
          <cell r="N20" t="str">
            <v>%</v>
          </cell>
        </row>
        <row r="21">
          <cell r="E21" t="str">
            <v>SURPLUS / (SHORT)</v>
          </cell>
          <cell r="F21">
            <v>-595558000</v>
          </cell>
          <cell r="G21">
            <v>0</v>
          </cell>
          <cell r="H21">
            <v>0</v>
          </cell>
          <cell r="I21" t="str">
            <v>%</v>
          </cell>
          <cell r="K21">
            <v>-972311.64580073033</v>
          </cell>
          <cell r="L21">
            <v>-237172.60273972608</v>
          </cell>
          <cell r="M21">
            <v>1.1228043380549408</v>
          </cell>
          <cell r="N21" t="str">
            <v>%</v>
          </cell>
        </row>
        <row r="23">
          <cell r="F23" t="str">
            <v>INT.  GAP ON INTER  BANK  TRADING</v>
          </cell>
          <cell r="K23" t="str">
            <v>INT.  GAP ON INTER  BANK  TRADING</v>
          </cell>
        </row>
        <row r="25">
          <cell r="E25" t="str">
            <v>INT. INC.OME  REV-REPO  (OTHERS)</v>
          </cell>
          <cell r="F25" t="e">
            <v>#REF!</v>
          </cell>
          <cell r="I25" t="str">
            <v>%</v>
          </cell>
          <cell r="K25">
            <v>0</v>
          </cell>
          <cell r="L25">
            <v>0</v>
          </cell>
          <cell r="M25">
            <v>0</v>
          </cell>
          <cell r="N25" t="str">
            <v>%</v>
          </cell>
        </row>
        <row r="26">
          <cell r="E26" t="str">
            <v xml:space="preserve">INT. PAID REPOS  </v>
          </cell>
          <cell r="F26" t="e">
            <v>#REF!</v>
          </cell>
          <cell r="H26">
            <v>0</v>
          </cell>
          <cell r="I26" t="str">
            <v>%</v>
          </cell>
          <cell r="K26">
            <v>0</v>
          </cell>
          <cell r="L26">
            <v>0</v>
          </cell>
          <cell r="M26">
            <v>0</v>
          </cell>
          <cell r="N26" t="str">
            <v>%</v>
          </cell>
        </row>
        <row r="27">
          <cell r="E27" t="str">
            <v>SURPLUS / (SHORT)</v>
          </cell>
          <cell r="F27" t="e">
            <v>#REF!</v>
          </cell>
          <cell r="G27">
            <v>0</v>
          </cell>
          <cell r="H27">
            <v>0</v>
          </cell>
          <cell r="I27" t="str">
            <v>%</v>
          </cell>
          <cell r="K27">
            <v>0</v>
          </cell>
          <cell r="L27">
            <v>0</v>
          </cell>
          <cell r="M27">
            <v>0</v>
          </cell>
          <cell r="N27" t="str">
            <v>%</v>
          </cell>
        </row>
        <row r="29">
          <cell r="F29" t="str">
            <v>INT.  GAP ON  CLEAN COMMITMENTS</v>
          </cell>
          <cell r="K29" t="str">
            <v>INT.  GAP ON  CLEAN COMMITMENTS</v>
          </cell>
        </row>
        <row r="31">
          <cell r="E31" t="str">
            <v>INT.  INC.   CALL  LENDING</v>
          </cell>
          <cell r="F31">
            <v>100000000</v>
          </cell>
          <cell r="G31">
            <v>0</v>
          </cell>
          <cell r="H31">
            <v>0</v>
          </cell>
          <cell r="I31" t="str">
            <v>%</v>
          </cell>
          <cell r="K31">
            <v>435576.42149191443</v>
          </cell>
          <cell r="L31">
            <v>185082.19178082186</v>
          </cell>
          <cell r="M31">
            <v>8.0904191616766461</v>
          </cell>
          <cell r="N31" t="str">
            <v>%</v>
          </cell>
        </row>
        <row r="32">
          <cell r="E32" t="str">
            <v xml:space="preserve">INT. PAID   CALL  BORROWING </v>
          </cell>
          <cell r="F32">
            <v>-490000000</v>
          </cell>
          <cell r="G32">
            <v>-140958.90410958903</v>
          </cell>
          <cell r="H32">
            <v>10.5</v>
          </cell>
          <cell r="I32" t="str">
            <v>%</v>
          </cell>
          <cell r="K32">
            <v>-318205.52947313513</v>
          </cell>
          <cell r="L32">
            <v>0</v>
          </cell>
          <cell r="M32">
            <v>0</v>
          </cell>
          <cell r="N32" t="str">
            <v>%</v>
          </cell>
        </row>
        <row r="33">
          <cell r="E33" t="str">
            <v>SURPLUS / (SHORT)</v>
          </cell>
          <cell r="F33">
            <v>-390000000</v>
          </cell>
          <cell r="G33">
            <v>-140958.90410958903</v>
          </cell>
          <cell r="H33">
            <v>-10.5</v>
          </cell>
          <cell r="I33" t="str">
            <v>%</v>
          </cell>
          <cell r="K33">
            <v>117370.8920187793</v>
          </cell>
          <cell r="L33">
            <v>185082.19178082186</v>
          </cell>
          <cell r="M33">
            <v>8.0904191616766461</v>
          </cell>
          <cell r="N33" t="str">
            <v>%</v>
          </cell>
        </row>
        <row r="35">
          <cell r="F35" t="str">
            <v xml:space="preserve">INTEREST ON  COI / LOP-LENDING </v>
          </cell>
          <cell r="K35" t="str">
            <v xml:space="preserve">INTEREST ON  COI / LOP-LENDING </v>
          </cell>
        </row>
        <row r="37">
          <cell r="E37" t="str">
            <v>INT. INC.  COI - LENDING</v>
          </cell>
          <cell r="F37">
            <v>0</v>
          </cell>
          <cell r="G37">
            <v>0</v>
          </cell>
          <cell r="H37">
            <v>0</v>
          </cell>
          <cell r="I37" t="str">
            <v>%</v>
          </cell>
          <cell r="K37">
            <v>2065727.6995305165</v>
          </cell>
          <cell r="L37">
            <v>776027.39726027404</v>
          </cell>
          <cell r="M37">
            <v>7.1527777777777777</v>
          </cell>
          <cell r="N37" t="str">
            <v>%</v>
          </cell>
        </row>
        <row r="38">
          <cell r="E38" t="str">
            <v>INT. INC.  LOP- LENDING</v>
          </cell>
          <cell r="F38">
            <v>50000000</v>
          </cell>
          <cell r="G38">
            <v>14794.520547945209</v>
          </cell>
          <cell r="H38">
            <v>10.8</v>
          </cell>
          <cell r="I38" t="str">
            <v>%</v>
          </cell>
          <cell r="K38">
            <v>5070422.5352112679</v>
          </cell>
          <cell r="L38">
            <v>961109.58904109604</v>
          </cell>
          <cell r="M38">
            <v>3.6091049382716052</v>
          </cell>
          <cell r="N38" t="str">
            <v>%</v>
          </cell>
        </row>
        <row r="41">
          <cell r="E41" t="str">
            <v>NET INTEREST SPREAD</v>
          </cell>
          <cell r="F41" t="e">
            <v>#REF!</v>
          </cell>
          <cell r="G41" t="e">
            <v>#REF!</v>
          </cell>
          <cell r="H41" t="e">
            <v>#REF!</v>
          </cell>
          <cell r="I41" t="str">
            <v>%</v>
          </cell>
          <cell r="K41">
            <v>21120661.412102241</v>
          </cell>
          <cell r="L41">
            <v>-812418.60265153856</v>
          </cell>
          <cell r="M41">
            <v>3.5478525647638808</v>
          </cell>
          <cell r="N41" t="str">
            <v>%</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low Diagram"/>
      <sheetName val="Summary Sheet_CAP1_"/>
      <sheetName val="CR Summary"/>
      <sheetName val="CR_Summary _CR1_"/>
      <sheetName val="Credit Risk _CR2_"/>
      <sheetName val="OBS_NMKT _CR3_"/>
      <sheetName val="OBS_MKT _CR4_"/>
      <sheetName val="IRR_summary _MR1_"/>
      <sheetName val="IRR_SCH _MR2_"/>
      <sheetName val="IRR_GCH_MM _MR 3_1_PKR"/>
      <sheetName val="IRR_GCH_MM _MR 3_1_USD"/>
      <sheetName val="IRR_GCH_MM _MR 3_1_EURO"/>
      <sheetName val="IRR_GCH_MM _MR 3_1_GBP"/>
      <sheetName val="D1(b) USD"/>
      <sheetName val="D1(b) EURO"/>
      <sheetName val="D1(b) GBP"/>
      <sheetName val="IRR_GCH_MM _MR 3_1_CHF"/>
      <sheetName val="IRR_GCH_DM _MR3_2_"/>
      <sheetName val="IRR_EQT _MR4_"/>
      <sheetName val="IRR_FE _MR5_"/>
      <sheetName val="IRR_OPT _MR6_"/>
      <sheetName val="OR 1"/>
      <sheetName val="Total Corp Summary_Anx CR2_"/>
      <sheetName val="Total Retail Summary _Anx CR2_"/>
      <sheetName val="TotalOFFBS_NMKTSummary_Anx CR3_"/>
      <sheetName val="Working"/>
      <sheetName val="Banks-CALL CLEAN REVREPO"/>
      <sheetName val="OnBalancesheet Corporate&amp;Retail"/>
      <sheetName val="Retail - Auto Loans "/>
      <sheetName val="Retail -Personal &amp; Staff Loans "/>
      <sheetName val="PDL"/>
      <sheetName val="1_CCE"/>
      <sheetName val="2_Gov "/>
      <sheetName val="3_FCC "/>
      <sheetName val="PSE"/>
      <sheetName val="Banks-Nostro"/>
      <sheetName val="FBP &amp; LBD"/>
      <sheetName val="Final Corporate &amp; Retail Exposu"/>
      <sheetName val="RRE-STAFF HOUSE LOANS"/>
      <sheetName val="Investments As Corporates"/>
      <sheetName val="Investments As Claim on Bank"/>
      <sheetName val="LEI-Banking Book"/>
      <sheetName val="LEI-Banking Book (2)"/>
      <sheetName val="UEI-Banking Book "/>
      <sheetName val="Trading Book Investments"/>
      <sheetName val="OL "/>
      <sheetName val="PFA "/>
      <sheetName val="OA"/>
      <sheetName val="OBS_MKT Working"/>
      <sheetName val="OR-Charge"/>
      <sheetName val="OBSNMR"/>
      <sheetName val="Underwriting Commitment"/>
      <sheetName val="Unutilised Advances"/>
      <sheetName val="Latest Ratings"/>
      <sheetName val="REV-SH "/>
      <sheetName val="F-HL"/>
      <sheetName val="TB-DISC"/>
      <sheetName val="DISC"/>
      <sheetName val="SCRIPTS"/>
      <sheetName val="GAP"/>
      <sheetName val="MTM-P"/>
      <sheetName val="EXP"/>
      <sheetName val="FIB"/>
      <sheetName val="PIB-IPS"/>
      <sheetName val="QTY"/>
      <sheetName val="APP-SOR"/>
      <sheetName val="Sheet4"/>
      <sheetName val="ANA1"/>
      <sheetName val="CAL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Risk _CR2_"/>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low Diagram"/>
      <sheetName val="Summary Sheet_CAP1_"/>
      <sheetName val="CR Summary"/>
      <sheetName val="CR_Summary _CR1_"/>
      <sheetName val="Credit Risk _CR2_"/>
      <sheetName val="OBS_NMKT _CR3_"/>
      <sheetName val="OBS_MKT _CR4_"/>
      <sheetName val="IRR_summary _MR1_"/>
      <sheetName val="IRR_SCH _MR2_"/>
      <sheetName val="IRR_GCH_MM _MR 3_1_"/>
      <sheetName val="IRR_GCH_DM _MR3_2_"/>
      <sheetName val="IRR_EQT _MR4_"/>
      <sheetName val="IRR_FE _MR5_"/>
      <sheetName val="IRR_OPT _MR6_"/>
      <sheetName val="OR 1"/>
      <sheetName val="Total Corp Summary_Anx CR2_"/>
      <sheetName val="Total Retail Summary _Anx CR2_"/>
      <sheetName val="TotalOFFBS_NMKTSummary_Anx CR3_"/>
      <sheetName val="Working"/>
      <sheetName val="OFFBS_MKT Detailed"/>
      <sheetName val="Sheet1"/>
      <sheetName val="Corporate ONBAL Final_detailed"/>
      <sheetName val="Retail ONBALFinal _ Detailed"/>
      <sheetName val="Other Retail Exposure"/>
      <sheetName val="Details of provision _ BS"/>
      <sheetName val="OFF BAL_Banks "/>
      <sheetName val="OFF BAL Retail "/>
      <sheetName val="OFF BAL_ Corporate"/>
      <sheetName val="1_CCE"/>
      <sheetName val="2_Gov "/>
      <sheetName val="3_FCC "/>
      <sheetName val="PDL"/>
      <sheetName val="LEI"/>
      <sheetName val="UEI "/>
      <sheetName val="PFA"/>
      <sheetName val="OA"/>
      <sheetName val="Banks FBP_IBP"/>
      <sheetName val="Banks_Nostro"/>
      <sheetName val="Banks_CALL CLEAN REVREPO"/>
      <sheetName val="Combined Rating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Sheet2"/>
      <sheetName val="Credit Risk _CR2_"/>
    </sheetNames>
    <sheetDataSet>
      <sheetData sheetId="0"/>
      <sheetData sheetId="1"/>
      <sheetData sheetId="2"/>
      <sheetData sheetId="3"/>
      <sheetData sheetId="4"/>
      <sheetData sheetId="5"/>
      <sheetData sheetId="6">
        <row r="29">
          <cell r="C29">
            <v>39650</v>
          </cell>
        </row>
      </sheetData>
      <sheetData sheetId="7"/>
      <sheetData sheetId="8"/>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
      <sheetName val="Top Sheet"/>
      <sheetName val="Verification"/>
      <sheetName val="MUS Calculations- Figure 5410.1"/>
      <sheetName val="MUS Selections"/>
      <sheetName val="Population"/>
      <sheetName val="Sampling Sheet"/>
      <sheetName val="Tickmarks"/>
      <sheetName val="CMA_SampleDesign"/>
      <sheetName val="DialogInsert"/>
      <sheetName val="TB"/>
      <sheetName val="note 4,5"/>
    </sheetNames>
    <sheetDataSet>
      <sheetData sheetId="0"/>
      <sheetData sheetId="1"/>
      <sheetData sheetId="2"/>
      <sheetData sheetId="3" refreshError="1">
        <row r="1568">
          <cell r="D1568">
            <v>129642392.75999998</v>
          </cell>
          <cell r="H1568">
            <v>-499999.99999996647</v>
          </cell>
        </row>
      </sheetData>
      <sheetData sheetId="4"/>
      <sheetData sheetId="5"/>
      <sheetData sheetId="6"/>
      <sheetData sheetId="7"/>
      <sheetData sheetId="8"/>
      <sheetData sheetId="9"/>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F (2)"/>
      <sheetName val="MTM-P (2)"/>
      <sheetName val="EDM"/>
      <sheetName val="DALY"/>
      <sheetName val="O-N"/>
      <sheetName val="F-HL"/>
      <sheetName val="F-RR"/>
      <sheetName val="F-REP"/>
      <sheetName val="TB-HOL"/>
      <sheetName val="T.RR"/>
      <sheetName val="T.REP"/>
      <sheetName val="P-RR"/>
      <sheetName val="P-REP"/>
      <sheetName val="TFC-H"/>
      <sheetName val="TFC-RR"/>
      <sheetName val="SHR"/>
      <sheetName val="SHR-RR"/>
      <sheetName val="ARHB"/>
      <sheetName val="BAD"/>
      <sheetName val="NIT"/>
      <sheetName val="BR-PCMNT"/>
      <sheetName val="CALL-B"/>
      <sheetName val="CALL-L"/>
      <sheetName val="COI"/>
      <sheetName val="CLEAN"/>
      <sheetName val="SUM"/>
      <sheetName val="WEEKLY"/>
      <sheetName val="ANA1"/>
      <sheetName val="ALL"/>
      <sheetName val="BAL"/>
      <sheetName val="SHDW"/>
      <sheetName val="M-SUM"/>
      <sheetName val="MTM-F"/>
      <sheetName val="MTM-P"/>
      <sheetName val="MTM-T"/>
      <sheetName val="Market"/>
      <sheetName val="PKRV"/>
      <sheetName val="PREV"/>
      <sheetName val="MATU"/>
      <sheetName val="SUM1"/>
      <sheetName val="LIQU"/>
      <sheetName val="BR"/>
      <sheetName val="MTM-TB"/>
      <sheetName val="SUMM2"/>
      <sheetName val="HO"/>
      <sheetName val="ANA"/>
      <sheetName val="SLR"/>
      <sheetName val="EXP"/>
      <sheetName val="TBPR"/>
      <sheetName val="MAT"/>
      <sheetName val="BK"/>
      <sheetName val="FWD"/>
      <sheetName val="HIGH"/>
      <sheetName val="KH-57"/>
      <sheetName val="ACCR"/>
      <sheetName val="SBP"/>
      <sheetName val="IN-EXP"/>
      <sheetName val="IN-EXP (2)"/>
      <sheetName val="COUP"/>
      <sheetName val="NET"/>
      <sheetName val="GAP"/>
      <sheetName val="Sheet2"/>
      <sheetName val="FIB"/>
      <sheetName val="MM"/>
      <sheetName val="SM-PK"/>
      <sheetName val="PROV"/>
      <sheetName val="IPS"/>
      <sheetName val="Sheet3"/>
      <sheetName val="DR-MTM"/>
      <sheetName val="Sheet4"/>
      <sheetName val="PRE-CLO"/>
      <sheetName val="Sheet1"/>
      <sheetName val="PIB-HL"/>
      <sheetName val="MARCH"/>
      <sheetName val="F_HL"/>
      <sheetName val="F_RR"/>
      <sheetName val="F_REP"/>
      <sheetName val="@IB-HL"/>
    </sheetNames>
    <sheetDataSet>
      <sheetData sheetId="0"/>
      <sheetData sheetId="1"/>
      <sheetData sheetId="2"/>
      <sheetData sheetId="3"/>
      <sheetData sheetId="4"/>
      <sheetData sheetId="5">
        <row r="3">
          <cell r="G3">
            <v>38077</v>
          </cell>
        </row>
        <row r="4">
          <cell r="AN4">
            <v>38084</v>
          </cell>
        </row>
        <row r="5">
          <cell r="G5">
            <v>38077</v>
          </cell>
          <cell r="K5">
            <v>38077</v>
          </cell>
          <cell r="AN5">
            <v>0</v>
          </cell>
        </row>
        <row r="12">
          <cell r="G12" t="str">
            <v>FACE VALUE</v>
          </cell>
          <cell r="K12" t="str">
            <v xml:space="preserve">ISSUE </v>
          </cell>
          <cell r="AN12" t="str">
            <v>BALANCE</v>
          </cell>
        </row>
        <row r="13">
          <cell r="K13">
            <v>0</v>
          </cell>
          <cell r="AN13">
            <v>0</v>
          </cell>
        </row>
        <row r="18">
          <cell r="G18">
            <v>100000000</v>
          </cell>
          <cell r="K18">
            <v>34627</v>
          </cell>
          <cell r="AN18">
            <v>100000000</v>
          </cell>
        </row>
        <row r="19">
          <cell r="G19">
            <v>27300000</v>
          </cell>
          <cell r="K19">
            <v>34627</v>
          </cell>
          <cell r="AN19">
            <v>27300000</v>
          </cell>
        </row>
        <row r="20">
          <cell r="G20">
            <v>22700000</v>
          </cell>
          <cell r="K20">
            <v>34627</v>
          </cell>
          <cell r="AN20">
            <v>0</v>
          </cell>
        </row>
        <row r="21">
          <cell r="G21">
            <v>50000000</v>
          </cell>
          <cell r="K21">
            <v>34627</v>
          </cell>
          <cell r="AN21">
            <v>50000000</v>
          </cell>
        </row>
        <row r="22">
          <cell r="G22">
            <v>13000000</v>
          </cell>
          <cell r="K22">
            <v>34683</v>
          </cell>
          <cell r="AN22">
            <v>0</v>
          </cell>
        </row>
        <row r="23">
          <cell r="G23">
            <v>100000000</v>
          </cell>
          <cell r="K23">
            <v>34837</v>
          </cell>
          <cell r="AN23">
            <v>100000000</v>
          </cell>
        </row>
        <row r="24">
          <cell r="G24">
            <v>175000000</v>
          </cell>
          <cell r="K24">
            <v>34683</v>
          </cell>
          <cell r="AN24">
            <v>175000000</v>
          </cell>
        </row>
        <row r="25">
          <cell r="G25">
            <v>12000000</v>
          </cell>
          <cell r="K25">
            <v>34683</v>
          </cell>
          <cell r="AN25">
            <v>0</v>
          </cell>
        </row>
        <row r="26">
          <cell r="G26">
            <v>100000000</v>
          </cell>
          <cell r="K26">
            <v>34809</v>
          </cell>
          <cell r="AN26">
            <v>100000000</v>
          </cell>
        </row>
        <row r="27">
          <cell r="G27">
            <v>25000000</v>
          </cell>
          <cell r="K27">
            <v>34809</v>
          </cell>
          <cell r="AN27">
            <v>25000000</v>
          </cell>
        </row>
        <row r="31">
          <cell r="G31">
            <v>625000000</v>
          </cell>
          <cell r="K31">
            <v>0</v>
          </cell>
          <cell r="AN31">
            <v>577300000</v>
          </cell>
        </row>
        <row r="32">
          <cell r="AN32">
            <v>0</v>
          </cell>
        </row>
        <row r="53">
          <cell r="G53" t="str">
            <v>STEPS FOR BOND YIELD FROM HP</v>
          </cell>
        </row>
        <row r="55">
          <cell r="G55" t="str">
            <v xml:space="preserve">FIRST SELECTE THE CALCULATOR ON "FINANCIAL MODE"   </v>
          </cell>
        </row>
        <row r="56">
          <cell r="G56" t="str">
            <v>SELECT BOND</v>
          </cell>
        </row>
        <row r="57">
          <cell r="G57" t="str">
            <v xml:space="preserve">PUT THE PURCHASE DATE IN THE ORDER " MM.DATEYEAR"    SAY 28-AUG-2001.'   "08.282001" AND PRESS SETTLEMENT  </v>
          </cell>
        </row>
        <row r="58">
          <cell r="G58" t="str">
            <v xml:space="preserve">PUT THE MATURITY  DATE IN THE ORDER " MM.DATEYEAR"    SAY 14-JAN-2002.'   "01.142002" AND PRESS MATURITY </v>
          </cell>
        </row>
        <row r="59">
          <cell r="G59" t="str">
            <v>PUT THE COUPON RATE SAY "15" AND PERSS COUPON</v>
          </cell>
        </row>
        <row r="60">
          <cell r="G60" t="str">
            <v>PUT FACE VALUE SAY 100 AND PRESS CALL</v>
          </cell>
        </row>
        <row r="61">
          <cell r="G61" t="str">
            <v xml:space="preserve">PRESS MORE </v>
          </cell>
        </row>
        <row r="62">
          <cell r="G62" t="str">
            <v>NOW 2 OPTIONS ARE AVAILABLE :   (A) YIELD FROM PRICE     (B)  PRICE FROM YIELD</v>
          </cell>
        </row>
        <row r="63">
          <cell r="G63" t="str">
            <v>TO FIND YIELD IF PRICE IS GIVEN:  SAY 101.4350</v>
          </cell>
        </row>
        <row r="64">
          <cell r="G64" t="str">
            <v>PUT THE PRICE 101.4350  AND   GET THE YIELD  SAY   10.85</v>
          </cell>
        </row>
      </sheetData>
      <sheetData sheetId="6">
        <row r="1">
          <cell r="I1" t="str">
            <v>05 YRS</v>
          </cell>
        </row>
        <row r="4">
          <cell r="AI4">
            <v>0</v>
          </cell>
        </row>
        <row r="5">
          <cell r="E5">
            <v>38077</v>
          </cell>
          <cell r="H5">
            <v>38077</v>
          </cell>
        </row>
        <row r="10">
          <cell r="AI10" t="str">
            <v>905425-750</v>
          </cell>
        </row>
        <row r="13">
          <cell r="E13" t="str">
            <v>FACE VALUE</v>
          </cell>
          <cell r="H13" t="str">
            <v xml:space="preserve">ISSUE </v>
          </cell>
          <cell r="I13" t="str">
            <v>TENOR</v>
          </cell>
          <cell r="AI13" t="str">
            <v>BALANCE</v>
          </cell>
        </row>
        <row r="14">
          <cell r="AI14">
            <v>0</v>
          </cell>
        </row>
        <row r="17">
          <cell r="E17">
            <v>0</v>
          </cell>
          <cell r="H17">
            <v>34627</v>
          </cell>
          <cell r="I17" t="str">
            <v>10 YRS</v>
          </cell>
          <cell r="AI17">
            <v>0</v>
          </cell>
        </row>
        <row r="26">
          <cell r="E26">
            <v>0</v>
          </cell>
          <cell r="H26">
            <v>0</v>
          </cell>
          <cell r="AI26">
            <v>0</v>
          </cell>
        </row>
        <row r="27">
          <cell r="E27">
            <v>0</v>
          </cell>
          <cell r="AI27">
            <v>0</v>
          </cell>
        </row>
      </sheetData>
      <sheetData sheetId="7">
        <row r="5">
          <cell r="D5">
            <v>38077</v>
          </cell>
          <cell r="G5">
            <v>38077</v>
          </cell>
        </row>
        <row r="12">
          <cell r="D12" t="str">
            <v>FACE VALUE</v>
          </cell>
          <cell r="G12" t="str">
            <v>ISSUE DATE</v>
          </cell>
        </row>
        <row r="15">
          <cell r="D15">
            <v>0</v>
          </cell>
        </row>
        <row r="17">
          <cell r="D17">
            <v>0</v>
          </cell>
          <cell r="G17">
            <v>34683</v>
          </cell>
        </row>
        <row r="26">
          <cell r="D26">
            <v>0</v>
          </cell>
        </row>
        <row r="29">
          <cell r="D29">
            <v>0</v>
          </cell>
        </row>
        <row r="31">
          <cell r="G31" t="e">
            <v>#DIV/0!</v>
          </cell>
        </row>
        <row r="32">
          <cell r="G32" t="e">
            <v>#DIV/0!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F5">
            <v>38077</v>
          </cell>
        </row>
        <row r="6">
          <cell r="F6">
            <v>0</v>
          </cell>
        </row>
        <row r="9">
          <cell r="D9" t="str">
            <v>ACTUAL HOLDING</v>
          </cell>
          <cell r="F9" t="str">
            <v xml:space="preserve">                                  BOOK  VALUE</v>
          </cell>
        </row>
        <row r="11">
          <cell r="D11" t="str">
            <v xml:space="preserve">                       FIB'S</v>
          </cell>
          <cell r="F11">
            <v>625000000</v>
          </cell>
        </row>
        <row r="13">
          <cell r="D13" t="str">
            <v xml:space="preserve">                       PIB'S</v>
          </cell>
          <cell r="F13">
            <v>2443800000</v>
          </cell>
        </row>
        <row r="15">
          <cell r="D15" t="str">
            <v xml:space="preserve">                   T-BILLS</v>
          </cell>
          <cell r="F15">
            <v>1439912114.9934599</v>
          </cell>
        </row>
        <row r="17">
          <cell r="F17">
            <v>0</v>
          </cell>
        </row>
        <row r="18">
          <cell r="D18" t="str">
            <v>BORROWING</v>
          </cell>
        </row>
        <row r="20">
          <cell r="D20" t="str">
            <v xml:space="preserve">                      FIB'S</v>
          </cell>
          <cell r="F20">
            <v>0</v>
          </cell>
        </row>
        <row r="21">
          <cell r="F21">
            <v>0</v>
          </cell>
        </row>
        <row r="23">
          <cell r="D23" t="str">
            <v xml:space="preserve">                      PIB'S</v>
          </cell>
          <cell r="F23">
            <v>2300000000</v>
          </cell>
        </row>
        <row r="24">
          <cell r="F24">
            <v>150000000</v>
          </cell>
        </row>
        <row r="26">
          <cell r="D26" t="str">
            <v xml:space="preserve">                      T-BILLS</v>
          </cell>
          <cell r="F26">
            <v>0</v>
          </cell>
        </row>
        <row r="27">
          <cell r="F27">
            <v>98975800</v>
          </cell>
        </row>
        <row r="28">
          <cell r="F28">
            <v>0</v>
          </cell>
        </row>
        <row r="29">
          <cell r="D29" t="str">
            <v xml:space="preserve">           CALL BORROWINGS </v>
          </cell>
          <cell r="F29">
            <v>500000000</v>
          </cell>
        </row>
        <row r="30">
          <cell r="D30">
            <v>0</v>
          </cell>
          <cell r="F30">
            <v>250000000</v>
          </cell>
        </row>
        <row r="32">
          <cell r="D32" t="str">
            <v>TOTAL BORROWING</v>
          </cell>
          <cell r="F32">
            <v>3298975800</v>
          </cell>
        </row>
        <row r="35">
          <cell r="F35">
            <v>0</v>
          </cell>
        </row>
        <row r="36">
          <cell r="D36" t="str">
            <v xml:space="preserve"> LENDING</v>
          </cell>
        </row>
        <row r="38">
          <cell r="D38" t="str">
            <v xml:space="preserve">                       FIB'S</v>
          </cell>
          <cell r="F38">
            <v>0</v>
          </cell>
        </row>
        <row r="39">
          <cell r="F39">
            <v>0</v>
          </cell>
        </row>
        <row r="41">
          <cell r="D41" t="str">
            <v xml:space="preserve">                       PIB'S</v>
          </cell>
          <cell r="F41">
            <v>250000000</v>
          </cell>
        </row>
        <row r="42">
          <cell r="F42">
            <v>0</v>
          </cell>
        </row>
        <row r="44">
          <cell r="D44" t="str">
            <v xml:space="preserve">                      T-BILLS</v>
          </cell>
          <cell r="F44">
            <v>296852800</v>
          </cell>
        </row>
        <row r="45">
          <cell r="F45">
            <v>0</v>
          </cell>
        </row>
        <row r="47">
          <cell r="D47" t="str">
            <v xml:space="preserve">                      TFC'S   KESC</v>
          </cell>
          <cell r="F47">
            <v>0</v>
          </cell>
        </row>
        <row r="49">
          <cell r="D49" t="str">
            <v xml:space="preserve">                      NIT UNITS</v>
          </cell>
          <cell r="F49">
            <v>0</v>
          </cell>
        </row>
        <row r="52">
          <cell r="D52" t="str">
            <v xml:space="preserve">           CALL PLACEMENTS</v>
          </cell>
          <cell r="F52">
            <v>0</v>
          </cell>
        </row>
        <row r="53">
          <cell r="D53">
            <v>0</v>
          </cell>
          <cell r="F53">
            <v>0</v>
          </cell>
        </row>
        <row r="56">
          <cell r="D56" t="str">
            <v>TOTAL  LENDINGS</v>
          </cell>
          <cell r="F56">
            <v>546852800</v>
          </cell>
        </row>
        <row r="59">
          <cell r="D59" t="str">
            <v>COI  LENDING</v>
          </cell>
          <cell r="F59">
            <v>0</v>
          </cell>
        </row>
        <row r="61">
          <cell r="D61" t="str">
            <v>CLEAN / LOP LENDING</v>
          </cell>
          <cell r="F61">
            <v>30000000</v>
          </cell>
        </row>
        <row r="62">
          <cell r="D62" t="str">
            <v>OVERNIGHT CLEAN LENDINGS</v>
          </cell>
          <cell r="F62">
            <v>200000000</v>
          </cell>
        </row>
        <row r="63">
          <cell r="F63">
            <v>0</v>
          </cell>
        </row>
        <row r="64">
          <cell r="D64" t="str">
            <v>SECURITIES HOLDINGS AS ON TODAY</v>
          </cell>
        </row>
        <row r="66">
          <cell r="D66" t="str">
            <v xml:space="preserve">NET  FIB'S                </v>
          </cell>
          <cell r="F66">
            <v>625000000</v>
          </cell>
        </row>
        <row r="67">
          <cell r="D67" t="str">
            <v xml:space="preserve">NET  PIB'S                </v>
          </cell>
          <cell r="F67">
            <v>243800000</v>
          </cell>
        </row>
        <row r="68">
          <cell r="D68" t="str">
            <v>NET PIB`S  (AFTER LIEN AND REPOS)</v>
          </cell>
          <cell r="F68">
            <v>-756200000</v>
          </cell>
        </row>
        <row r="69">
          <cell r="D69" t="str">
            <v xml:space="preserve">PIB QUALIFY FOR  SLR </v>
          </cell>
          <cell r="F69">
            <v>1150900000</v>
          </cell>
        </row>
        <row r="70">
          <cell r="D70" t="str">
            <v>TOTAL  T-BILLS</v>
          </cell>
          <cell r="F70">
            <v>1637789114.9934599</v>
          </cell>
        </row>
        <row r="71">
          <cell r="D71" t="str">
            <v>FIB PLEDGE AGST. TT DISC.</v>
          </cell>
          <cell r="F71">
            <v>-47700000</v>
          </cell>
        </row>
        <row r="73">
          <cell r="D73" t="str">
            <v xml:space="preserve">TOTAL  SECURITIES QUALIFIED FOR SLR  </v>
          </cell>
          <cell r="F73">
            <v>3365989114.9934597</v>
          </cell>
        </row>
        <row r="75">
          <cell r="D75" t="str">
            <v xml:space="preserve">NET UN-INCUMBURRED SECURITIES </v>
          </cell>
          <cell r="F75">
            <v>1271100000</v>
          </cell>
        </row>
        <row r="80">
          <cell r="D80" t="str">
            <v>SHARE CAPITAL OF MICRO FINANCE BANK</v>
          </cell>
          <cell r="F80">
            <v>10000000</v>
          </cell>
        </row>
        <row r="82">
          <cell r="D82" t="str">
            <v xml:space="preserve">CASH IN VAULT (LCY+FCY) </v>
          </cell>
          <cell r="F82">
            <v>305000000</v>
          </cell>
        </row>
        <row r="83">
          <cell r="F83">
            <v>0</v>
          </cell>
        </row>
        <row r="84">
          <cell r="D84" t="str">
            <v>NET SLR MAINTAINED TODAY</v>
          </cell>
          <cell r="F84">
            <v>1586100000</v>
          </cell>
        </row>
        <row r="87">
          <cell r="D87" t="str">
            <v xml:space="preserve">TOTAL TIME &amp; DEMAND LIABILITIES AS ON STAURDAY WEEK ENDED </v>
          </cell>
          <cell r="F87">
            <v>24457000000</v>
          </cell>
        </row>
        <row r="88">
          <cell r="F88">
            <v>0</v>
          </cell>
        </row>
        <row r="89">
          <cell r="D89" t="str">
            <v xml:space="preserve">15.00 %  REQUIREMENT </v>
          </cell>
          <cell r="F89">
            <v>3668550000</v>
          </cell>
        </row>
        <row r="91">
          <cell r="D91">
            <v>0</v>
          </cell>
          <cell r="F91">
            <v>0</v>
          </cell>
        </row>
        <row r="92">
          <cell r="D92" t="str">
            <v>SLR  SURPLUS / (SHORT) MAINTAINED</v>
          </cell>
          <cell r="F92">
            <v>-2082450000</v>
          </cell>
        </row>
        <row r="102">
          <cell r="D102">
            <v>0</v>
          </cell>
        </row>
        <row r="114">
          <cell r="D114">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8">
          <cell r="Q8">
            <v>38077</v>
          </cell>
        </row>
        <row r="10">
          <cell r="Q10" t="str">
            <v>BALANCES</v>
          </cell>
          <cell r="R10" t="str">
            <v>W.A.R.R</v>
          </cell>
        </row>
        <row r="12">
          <cell r="Q12">
            <v>1439191743.9934597</v>
          </cell>
          <cell r="R12">
            <v>4.25</v>
          </cell>
        </row>
        <row r="14">
          <cell r="Q14">
            <v>1500000000</v>
          </cell>
          <cell r="R14">
            <v>0</v>
          </cell>
        </row>
        <row r="17">
          <cell r="Q17">
            <v>0</v>
          </cell>
          <cell r="R17">
            <v>0</v>
          </cell>
        </row>
        <row r="18">
          <cell r="Q18">
            <v>2450000000</v>
          </cell>
          <cell r="R18">
            <v>1.6867346938775509</v>
          </cell>
        </row>
        <row r="19">
          <cell r="Q19">
            <v>98975800</v>
          </cell>
          <cell r="R19">
            <v>0</v>
          </cell>
        </row>
        <row r="20">
          <cell r="Q20">
            <v>0</v>
          </cell>
          <cell r="R20">
            <v>0</v>
          </cell>
        </row>
        <row r="21">
          <cell r="Q21">
            <v>0</v>
          </cell>
          <cell r="R21">
            <v>0</v>
          </cell>
        </row>
        <row r="22">
          <cell r="Q22">
            <v>0</v>
          </cell>
          <cell r="R22">
            <v>0</v>
          </cell>
        </row>
        <row r="23">
          <cell r="Q23">
            <v>750000000</v>
          </cell>
          <cell r="R23">
            <v>2.4233333333333333</v>
          </cell>
        </row>
        <row r="24">
          <cell r="Q24">
            <v>3298975800</v>
          </cell>
          <cell r="R24">
            <v>1.8035900718034974</v>
          </cell>
        </row>
        <row r="26">
          <cell r="Q26">
            <v>4738167543.9934597</v>
          </cell>
          <cell r="R26">
            <v>1.9343124125594751</v>
          </cell>
        </row>
        <row r="32">
          <cell r="Q32">
            <v>625000000</v>
          </cell>
          <cell r="R32">
            <v>7.6031476574359376</v>
          </cell>
        </row>
        <row r="33">
          <cell r="Q33">
            <v>2443800000</v>
          </cell>
          <cell r="R33">
            <v>4.8911573246550608</v>
          </cell>
        </row>
        <row r="34">
          <cell r="Q34">
            <v>1439912114.9934599</v>
          </cell>
          <cell r="R34">
            <v>1.7417379310344827</v>
          </cell>
        </row>
        <row r="35">
          <cell r="Q35">
            <v>0</v>
          </cell>
          <cell r="R35">
            <v>0</v>
          </cell>
        </row>
        <row r="36">
          <cell r="Q36">
            <v>0</v>
          </cell>
          <cell r="R36">
            <v>0</v>
          </cell>
        </row>
        <row r="37">
          <cell r="Q37">
            <v>0</v>
          </cell>
          <cell r="R37">
            <v>0</v>
          </cell>
        </row>
        <row r="38">
          <cell r="Q38">
            <v>0</v>
          </cell>
          <cell r="R38">
            <v>0</v>
          </cell>
        </row>
        <row r="39">
          <cell r="Q39">
            <v>0</v>
          </cell>
          <cell r="R39">
            <v>0</v>
          </cell>
        </row>
        <row r="40">
          <cell r="Q40">
            <v>4508712114.9934597</v>
          </cell>
          <cell r="R40">
            <v>4.2612893912738894</v>
          </cell>
        </row>
        <row r="43">
          <cell r="Q43">
            <v>0</v>
          </cell>
          <cell r="R43" t="e">
            <v>#DIV/0!</v>
          </cell>
        </row>
        <row r="44">
          <cell r="Q44">
            <v>0</v>
          </cell>
          <cell r="R44">
            <v>0</v>
          </cell>
        </row>
        <row r="45">
          <cell r="Q45">
            <v>250000000</v>
          </cell>
          <cell r="R45">
            <v>1.5</v>
          </cell>
        </row>
        <row r="46">
          <cell r="Q46">
            <v>296852800</v>
          </cell>
          <cell r="R46">
            <v>1.35</v>
          </cell>
        </row>
        <row r="47">
          <cell r="Q47">
            <v>0</v>
          </cell>
          <cell r="R47">
            <v>0</v>
          </cell>
        </row>
        <row r="48">
          <cell r="Q48">
            <v>0</v>
          </cell>
          <cell r="R48">
            <v>0</v>
          </cell>
        </row>
        <row r="49">
          <cell r="Q49">
            <v>0</v>
          </cell>
          <cell r="R49">
            <v>0</v>
          </cell>
        </row>
        <row r="50">
          <cell r="Q50">
            <v>952602629</v>
          </cell>
          <cell r="R50">
            <v>3.1409600881439514</v>
          </cell>
        </row>
        <row r="51">
          <cell r="Q51">
            <v>230000000</v>
          </cell>
          <cell r="R51">
            <v>5.9239130434782608</v>
          </cell>
        </row>
        <row r="52">
          <cell r="Q52">
            <v>0</v>
          </cell>
          <cell r="R52">
            <v>0</v>
          </cell>
        </row>
        <row r="53">
          <cell r="Q53">
            <v>1729455429</v>
          </cell>
          <cell r="R53" t="e">
            <v>#DIV/0!</v>
          </cell>
        </row>
        <row r="55">
          <cell r="Q55">
            <v>6238167543.9934597</v>
          </cell>
          <cell r="R55" t="e">
            <v>#DIV/0!</v>
          </cell>
        </row>
        <row r="57">
          <cell r="Q57">
            <v>4508712114.9934597</v>
          </cell>
          <cell r="R57">
            <v>4.2612893912738894</v>
          </cell>
        </row>
        <row r="59">
          <cell r="Q59">
            <v>0</v>
          </cell>
          <cell r="R59">
            <v>0</v>
          </cell>
        </row>
        <row r="61">
          <cell r="Q61">
            <v>4508712114.9934597</v>
          </cell>
          <cell r="R61">
            <v>4.2612893912738894</v>
          </cell>
        </row>
        <row r="63">
          <cell r="Q63">
            <v>1729455429</v>
          </cell>
          <cell r="R63" t="e">
            <v>#DIV/0!</v>
          </cell>
        </row>
        <row r="65">
          <cell r="Q65">
            <v>6238167543.9934597</v>
          </cell>
          <cell r="R65" t="e">
            <v>#DIV/0!</v>
          </cell>
        </row>
        <row r="67">
          <cell r="Q67">
            <v>-3298975800</v>
          </cell>
          <cell r="R67">
            <v>1.8035900718034974</v>
          </cell>
        </row>
        <row r="68">
          <cell r="Q68">
            <v>0</v>
          </cell>
        </row>
        <row r="69">
          <cell r="Q69">
            <v>-1500000000</v>
          </cell>
          <cell r="R69">
            <v>0</v>
          </cell>
        </row>
        <row r="71">
          <cell r="Q71">
            <v>-1439191743.9934597</v>
          </cell>
          <cell r="R71">
            <v>4.25</v>
          </cell>
        </row>
        <row r="73">
          <cell r="Q73">
            <v>-6238167543.9934597</v>
          </cell>
          <cell r="R73">
            <v>-1.9343124125594751</v>
          </cell>
        </row>
        <row r="75">
          <cell r="R75" t="e">
            <v>#DIV/0!</v>
          </cell>
        </row>
      </sheetData>
      <sheetData sheetId="46"/>
      <sheetData sheetId="47"/>
      <sheetData sheetId="48"/>
      <sheetData sheetId="49"/>
      <sheetData sheetId="50">
        <row r="4">
          <cell r="C4" t="str">
            <v>ABN</v>
          </cell>
          <cell r="D4" t="str">
            <v>ABN Amro Bank N.V.</v>
          </cell>
          <cell r="E4" t="str">
            <v>IB</v>
          </cell>
        </row>
        <row r="5">
          <cell r="C5" t="str">
            <v>ABIN</v>
          </cell>
          <cell r="D5" t="str">
            <v>Al Baraka Isl. Inv. Bank</v>
          </cell>
          <cell r="E5" t="str">
            <v>IB</v>
          </cell>
        </row>
        <row r="6">
          <cell r="C6" t="str">
            <v>AFIB</v>
          </cell>
          <cell r="D6" t="str">
            <v>Al Faysal Inv. Bank Ltd.</v>
          </cell>
          <cell r="E6" t="str">
            <v>IB</v>
          </cell>
        </row>
        <row r="7">
          <cell r="C7" t="str">
            <v>ATIB</v>
          </cell>
          <cell r="D7" t="str">
            <v>Al Towfeek Inv. Bank Ltd.</v>
          </cell>
          <cell r="E7" t="str">
            <v>IB</v>
          </cell>
        </row>
        <row r="8">
          <cell r="C8" t="str">
            <v>ABL</v>
          </cell>
          <cell r="D8" t="str">
            <v>Allied Bank of Pakistan Ltd.</v>
          </cell>
          <cell r="E8" t="str">
            <v>CB</v>
          </cell>
        </row>
        <row r="9">
          <cell r="C9" t="str">
            <v>AMEX</v>
          </cell>
          <cell r="D9" t="str">
            <v>American Express Bank Ltd.</v>
          </cell>
          <cell r="E9" t="str">
            <v>IB</v>
          </cell>
        </row>
        <row r="10">
          <cell r="C10" t="str">
            <v>ACB</v>
          </cell>
          <cell r="D10" t="str">
            <v>Askari Commercial Bank Ltd</v>
          </cell>
          <cell r="E10" t="str">
            <v>CB</v>
          </cell>
        </row>
        <row r="11">
          <cell r="C11" t="str">
            <v>AL</v>
          </cell>
          <cell r="D11" t="str">
            <v>Askari Leasing Ltd</v>
          </cell>
          <cell r="E11" t="str">
            <v>L.C</v>
          </cell>
        </row>
        <row r="12">
          <cell r="C12" t="str">
            <v>AIB</v>
          </cell>
          <cell r="D12" t="str">
            <v>Asset Investment Bank</v>
          </cell>
          <cell r="E12" t="str">
            <v>IB</v>
          </cell>
        </row>
        <row r="13">
          <cell r="C13" t="str">
            <v>AIBL</v>
          </cell>
          <cell r="D13" t="str">
            <v>Atlas Inv. Bank Ltd.</v>
          </cell>
          <cell r="E13" t="str">
            <v>IB</v>
          </cell>
        </row>
        <row r="14">
          <cell r="C14" t="str">
            <v>ATL</v>
          </cell>
          <cell r="D14" t="str">
            <v xml:space="preserve">Atlas Leasing </v>
          </cell>
          <cell r="E14" t="str">
            <v>L.C</v>
          </cell>
        </row>
        <row r="15">
          <cell r="C15" t="str">
            <v>BAF</v>
          </cell>
          <cell r="D15" t="str">
            <v>Bank Al Falah Ltd</v>
          </cell>
          <cell r="E15" t="str">
            <v>CB</v>
          </cell>
        </row>
        <row r="16">
          <cell r="C16" t="str">
            <v>BAH</v>
          </cell>
          <cell r="D16" t="str">
            <v>Bank Al -Habib Ltd</v>
          </cell>
          <cell r="E16" t="str">
            <v>CB</v>
          </cell>
        </row>
        <row r="17">
          <cell r="C17" t="str">
            <v>BOC</v>
          </cell>
          <cell r="D17" t="str">
            <v>Bank of Ceylon</v>
          </cell>
          <cell r="E17" t="str">
            <v>IB</v>
          </cell>
        </row>
        <row r="18">
          <cell r="C18" t="str">
            <v>BOT</v>
          </cell>
          <cell r="D18" t="str">
            <v>Bank of Tokyo</v>
          </cell>
          <cell r="E18" t="str">
            <v>IB</v>
          </cell>
        </row>
        <row r="19">
          <cell r="C19" t="str">
            <v>BEL</v>
          </cell>
          <cell r="D19" t="str">
            <v>Bankers Equity Ltd</v>
          </cell>
          <cell r="E19" t="str">
            <v>IB</v>
          </cell>
        </row>
        <row r="20">
          <cell r="C20" t="str">
            <v>Bolan</v>
          </cell>
          <cell r="D20" t="str">
            <v>Bolan Bank Ltd.</v>
          </cell>
          <cell r="E20" t="str">
            <v>L.C</v>
          </cell>
        </row>
        <row r="21">
          <cell r="C21" t="str">
            <v>BB</v>
          </cell>
          <cell r="D21" t="str">
            <v>Bolan Bank Ltd.</v>
          </cell>
          <cell r="E21" t="str">
            <v>CB</v>
          </cell>
        </row>
        <row r="22">
          <cell r="C22" t="str">
            <v>CB</v>
          </cell>
          <cell r="D22" t="str">
            <v>Citibank N.A.</v>
          </cell>
          <cell r="E22" t="str">
            <v>IB</v>
          </cell>
        </row>
        <row r="23">
          <cell r="C23" t="str">
            <v>CAI</v>
          </cell>
          <cell r="D23" t="str">
            <v>Credit Agricole Indosuez</v>
          </cell>
          <cell r="E23" t="str">
            <v>FB</v>
          </cell>
        </row>
        <row r="24">
          <cell r="C24" t="str">
            <v>CIB</v>
          </cell>
          <cell r="D24" t="str">
            <v>Crescent Inv. Bank Ltd.</v>
          </cell>
          <cell r="E24" t="str">
            <v>IB</v>
          </cell>
        </row>
        <row r="25">
          <cell r="C25" t="str">
            <v>CL</v>
          </cell>
          <cell r="D25" t="str">
            <v>Crescent Leasing</v>
          </cell>
          <cell r="E25" t="str">
            <v>L.C</v>
          </cell>
        </row>
        <row r="26">
          <cell r="C26" t="str">
            <v>DBL</v>
          </cell>
          <cell r="D26" t="str">
            <v>Dawood Bank Limited</v>
          </cell>
          <cell r="E26" t="str">
            <v>CB</v>
          </cell>
        </row>
        <row r="27">
          <cell r="C27" t="str">
            <v>DLC</v>
          </cell>
          <cell r="D27" t="str">
            <v>Dawood Leasing Co. Ltd</v>
          </cell>
          <cell r="E27" t="str">
            <v>L.C</v>
          </cell>
        </row>
        <row r="28">
          <cell r="C28" t="str">
            <v>DB</v>
          </cell>
          <cell r="D28" t="str">
            <v>Deutsche Bank A.G</v>
          </cell>
          <cell r="E28" t="str">
            <v>FB</v>
          </cell>
        </row>
        <row r="29">
          <cell r="C29" t="str">
            <v>DOHA</v>
          </cell>
          <cell r="D29" t="str">
            <v>Doha Bank</v>
          </cell>
          <cell r="E29" t="str">
            <v>FB</v>
          </cell>
        </row>
        <row r="30">
          <cell r="C30" t="str">
            <v>EBI</v>
          </cell>
          <cell r="D30" t="str">
            <v>Emirates Bank Internatinal PJSC</v>
          </cell>
          <cell r="E30" t="str">
            <v>FB</v>
          </cell>
        </row>
        <row r="31">
          <cell r="C31" t="str">
            <v>EIB</v>
          </cell>
          <cell r="D31" t="str">
            <v>Escorts Inv. Bank</v>
          </cell>
          <cell r="E31" t="str">
            <v>IB</v>
          </cell>
        </row>
        <row r="32">
          <cell r="C32" t="str">
            <v>FB</v>
          </cell>
          <cell r="D32" t="str">
            <v>Faysal Bank Ltd.</v>
          </cell>
          <cell r="E32" t="str">
            <v>CB</v>
          </cell>
        </row>
        <row r="33">
          <cell r="C33" t="str">
            <v>FIB</v>
          </cell>
          <cell r="D33" t="str">
            <v>Fidelity Inv. Bank Ltd.</v>
          </cell>
          <cell r="E33" t="str">
            <v>IB</v>
          </cell>
        </row>
        <row r="34">
          <cell r="C34" t="str">
            <v>CM</v>
          </cell>
          <cell r="D34" t="str">
            <v>First Crescent Modarba</v>
          </cell>
          <cell r="E34" t="str">
            <v>MD</v>
          </cell>
        </row>
        <row r="35">
          <cell r="C35" t="str">
            <v>FCDC</v>
          </cell>
          <cell r="D35" t="str">
            <v xml:space="preserve">First Credit &amp; Discount Corp. Pvt. Ltd. </v>
          </cell>
          <cell r="E35" t="str">
            <v>MD</v>
          </cell>
        </row>
        <row r="36">
          <cell r="C36" t="str">
            <v>FIIB</v>
          </cell>
          <cell r="D36" t="str">
            <v>First Intil Inv Bank Ltd.</v>
          </cell>
          <cell r="E36" t="str">
            <v>IB</v>
          </cell>
        </row>
        <row r="37">
          <cell r="C37" t="str">
            <v>FL</v>
          </cell>
          <cell r="D37" t="str">
            <v>First Leasing Corp. Ltd.</v>
          </cell>
          <cell r="E37" t="str">
            <v>L.C</v>
          </cell>
        </row>
        <row r="38">
          <cell r="C38" t="str">
            <v>FWB</v>
          </cell>
          <cell r="D38" t="str">
            <v>First Women Bank Ltd</v>
          </cell>
          <cell r="E38" t="str">
            <v>CB</v>
          </cell>
        </row>
        <row r="39">
          <cell r="C39" t="str">
            <v>GS</v>
          </cell>
          <cell r="D39" t="str">
            <v>Global Security</v>
          </cell>
          <cell r="E39" t="str">
            <v>BH</v>
          </cell>
        </row>
        <row r="40">
          <cell r="C40" t="str">
            <v>GM</v>
          </cell>
          <cell r="D40" t="str">
            <v>Guardian Modarba</v>
          </cell>
          <cell r="E40" t="str">
            <v>MD</v>
          </cell>
        </row>
        <row r="41">
          <cell r="C41" t="str">
            <v>HBZ</v>
          </cell>
          <cell r="D41" t="str">
            <v>Habib Bank AG Zurich</v>
          </cell>
          <cell r="E41" t="str">
            <v>FB</v>
          </cell>
        </row>
        <row r="42">
          <cell r="C42" t="str">
            <v>HBL</v>
          </cell>
          <cell r="D42" t="str">
            <v>Habib Bank Ltd.</v>
          </cell>
          <cell r="E42" t="str">
            <v>CB</v>
          </cell>
        </row>
        <row r="43">
          <cell r="C43" t="str">
            <v>HSB</v>
          </cell>
          <cell r="D43" t="str">
            <v>HSBC</v>
          </cell>
          <cell r="E43" t="str">
            <v>FB</v>
          </cell>
        </row>
        <row r="44">
          <cell r="C44" t="str">
            <v>IDBP</v>
          </cell>
          <cell r="D44" t="str">
            <v>Industirical Development of Pakistan</v>
          </cell>
          <cell r="E44" t="str">
            <v>DFI</v>
          </cell>
        </row>
        <row r="45">
          <cell r="C45" t="str">
            <v>IFIC</v>
          </cell>
          <cell r="D45" t="str">
            <v>Int. Fin. Inv. &amp; Comm Bank Ltd</v>
          </cell>
          <cell r="E45" t="str">
            <v>CB</v>
          </cell>
        </row>
        <row r="46">
          <cell r="C46" t="str">
            <v>ICAP</v>
          </cell>
          <cell r="D46" t="str">
            <v>Invest Capital Securities</v>
          </cell>
          <cell r="E46" t="str">
            <v>BH</v>
          </cell>
        </row>
        <row r="47">
          <cell r="C47" t="str">
            <v>ICP</v>
          </cell>
          <cell r="D47" t="str">
            <v>Investment Corp. of Pakistan</v>
          </cell>
          <cell r="E47" t="str">
            <v>DFI</v>
          </cell>
        </row>
        <row r="48">
          <cell r="C48" t="str">
            <v>IIB</v>
          </cell>
          <cell r="D48" t="str">
            <v>Islamic Inv. Bank Ltd.</v>
          </cell>
          <cell r="E48" t="str">
            <v>IB</v>
          </cell>
        </row>
        <row r="49">
          <cell r="C49" t="str">
            <v>JSIB</v>
          </cell>
          <cell r="D49" t="str">
            <v>J.S. Inv. Bank Ltd.</v>
          </cell>
          <cell r="E49" t="str">
            <v>IB</v>
          </cell>
        </row>
        <row r="50">
          <cell r="C50" t="str">
            <v>JSC</v>
          </cell>
          <cell r="D50" t="str">
            <v xml:space="preserve">Jahangir Siddiqui &amp; Co. </v>
          </cell>
          <cell r="E50" t="str">
            <v>BH</v>
          </cell>
        </row>
        <row r="51">
          <cell r="C51" t="str">
            <v>KASB</v>
          </cell>
          <cell r="D51" t="str">
            <v>Khadim Ali Shah Bukhari &amp; Co.</v>
          </cell>
          <cell r="E51" t="str">
            <v>BH</v>
          </cell>
        </row>
        <row r="52">
          <cell r="C52" t="str">
            <v>KASBK</v>
          </cell>
          <cell r="D52" t="str">
            <v>KASB Bank Ltd.</v>
          </cell>
          <cell r="E52" t="str">
            <v>CB</v>
          </cell>
        </row>
        <row r="53">
          <cell r="C53" t="str">
            <v>MB</v>
          </cell>
          <cell r="D53" t="str">
            <v>Mashreq Bank Pakistan Ltd.</v>
          </cell>
          <cell r="E53" t="str">
            <v>CB</v>
          </cell>
        </row>
        <row r="54">
          <cell r="C54" t="str">
            <v>METRO</v>
          </cell>
          <cell r="D54" t="str">
            <v>Metrolpolitan Bank Ltd.</v>
          </cell>
          <cell r="E54" t="str">
            <v>CB</v>
          </cell>
        </row>
        <row r="55">
          <cell r="C55" t="str">
            <v>MCB</v>
          </cell>
          <cell r="D55" t="str">
            <v>Muslim Commercial Bank Ltd</v>
          </cell>
          <cell r="E55" t="str">
            <v>CB</v>
          </cell>
        </row>
        <row r="56">
          <cell r="C56" t="str">
            <v>NBP</v>
          </cell>
          <cell r="D56" t="str">
            <v>National Bank of Pakistan</v>
          </cell>
          <cell r="E56" t="str">
            <v>CB</v>
          </cell>
        </row>
        <row r="57">
          <cell r="C57" t="str">
            <v>NDFC</v>
          </cell>
          <cell r="D57" t="str">
            <v>NDFC</v>
          </cell>
          <cell r="E57" t="str">
            <v>DFI</v>
          </cell>
        </row>
        <row r="58">
          <cell r="C58" t="str">
            <v>NIB</v>
          </cell>
          <cell r="D58" t="str">
            <v>NDLC-IFIC Bank Limited</v>
          </cell>
          <cell r="E58" t="str">
            <v>L.C</v>
          </cell>
        </row>
        <row r="59">
          <cell r="C59" t="str">
            <v>NBPC</v>
          </cell>
          <cell r="D59" t="str">
            <v>National Capital Ltd.</v>
          </cell>
        </row>
        <row r="60">
          <cell r="C60" t="str">
            <v>OMAN</v>
          </cell>
          <cell r="D60" t="str">
            <v>Oman International Bank S.A.O.G</v>
          </cell>
          <cell r="E60" t="str">
            <v>FB</v>
          </cell>
        </row>
        <row r="61">
          <cell r="C61" t="str">
            <v>OIB</v>
          </cell>
          <cell r="D61" t="str">
            <v>Orix Inv. Bank Ltd.</v>
          </cell>
          <cell r="E61" t="str">
            <v>IB</v>
          </cell>
        </row>
        <row r="62">
          <cell r="C62" t="str">
            <v>OL</v>
          </cell>
          <cell r="D62" t="str">
            <v>Orix Leasing</v>
          </cell>
          <cell r="E62" t="str">
            <v>L.C</v>
          </cell>
        </row>
        <row r="63">
          <cell r="C63" t="str">
            <v>PKIC</v>
          </cell>
          <cell r="D63" t="str">
            <v>Pak Kuwait Inv. Co.</v>
          </cell>
          <cell r="E63" t="str">
            <v>IB</v>
          </cell>
        </row>
        <row r="64">
          <cell r="C64" t="str">
            <v>PLHC</v>
          </cell>
          <cell r="D64" t="str">
            <v>Pak Lybia Holding Co.</v>
          </cell>
          <cell r="E64" t="str">
            <v>IB</v>
          </cell>
        </row>
        <row r="65">
          <cell r="C65" t="str">
            <v>POM</v>
          </cell>
          <cell r="D65" t="str">
            <v>Pak Oman Investment Co.</v>
          </cell>
          <cell r="E65" t="str">
            <v>IB</v>
          </cell>
        </row>
        <row r="66">
          <cell r="C66" t="str">
            <v>PICIC</v>
          </cell>
          <cell r="D66" t="str">
            <v>Pak. Ind. Credit. &amp; Inv. Corp</v>
          </cell>
          <cell r="E66" t="str">
            <v>DFI</v>
          </cell>
        </row>
        <row r="67">
          <cell r="C67" t="str">
            <v>PL</v>
          </cell>
          <cell r="D67" t="str">
            <v>Paramount Leasing</v>
          </cell>
          <cell r="E67" t="str">
            <v>L.C</v>
          </cell>
        </row>
        <row r="68">
          <cell r="C68" t="str">
            <v>PCBL</v>
          </cell>
          <cell r="D68" t="str">
            <v>PICIC Commercial Bank Ltd.</v>
          </cell>
          <cell r="E68" t="str">
            <v>CB</v>
          </cell>
        </row>
        <row r="69">
          <cell r="C69" t="str">
            <v>PILCORP</v>
          </cell>
          <cell r="D69" t="str">
            <v>PILCORP</v>
          </cell>
          <cell r="E69" t="str">
            <v>L.C</v>
          </cell>
        </row>
        <row r="70">
          <cell r="C70" t="str">
            <v>PLT</v>
          </cell>
          <cell r="D70" t="str">
            <v>Platinum Commercial Bank Ltd.</v>
          </cell>
          <cell r="E70" t="str">
            <v>PLT</v>
          </cell>
        </row>
        <row r="71">
          <cell r="C71" t="str">
            <v>PRIME</v>
          </cell>
          <cell r="D71" t="str">
            <v>Prime Commercial Bank Ltd.</v>
          </cell>
          <cell r="E71" t="str">
            <v>CB</v>
          </cell>
        </row>
        <row r="72">
          <cell r="C72" t="str">
            <v>RDFC</v>
          </cell>
          <cell r="D72" t="str">
            <v>Reg.Dev. Fin.Corp.</v>
          </cell>
          <cell r="E72" t="str">
            <v>DFI</v>
          </cell>
        </row>
        <row r="73">
          <cell r="C73" t="str">
            <v>RB</v>
          </cell>
          <cell r="D73" t="str">
            <v>Rupali Bank</v>
          </cell>
          <cell r="E73" t="str">
            <v>FB</v>
          </cell>
        </row>
        <row r="74">
          <cell r="C74" t="str">
            <v>SAUDI</v>
          </cell>
          <cell r="D74" t="str">
            <v>SAPICO</v>
          </cell>
          <cell r="E74" t="str">
            <v>IB</v>
          </cell>
        </row>
        <row r="75">
          <cell r="C75" t="str">
            <v>SAPICO</v>
          </cell>
          <cell r="D75" t="str">
            <v>SAPICO</v>
          </cell>
        </row>
        <row r="76">
          <cell r="C76" t="str">
            <v>SPCBL</v>
          </cell>
          <cell r="D76" t="str">
            <v>Saudi Pak Comm.  Bank Ltd.</v>
          </cell>
          <cell r="E76" t="str">
            <v>CB</v>
          </cell>
        </row>
        <row r="77">
          <cell r="C77" t="str">
            <v>SPL</v>
          </cell>
          <cell r="D77" t="str">
            <v>Saudi Pak Leasing</v>
          </cell>
          <cell r="E77" t="str">
            <v>L.C</v>
          </cell>
        </row>
        <row r="78">
          <cell r="C78" t="str">
            <v>SIB</v>
          </cell>
          <cell r="D78" t="str">
            <v>Security Inv. Bank</v>
          </cell>
          <cell r="E78" t="str">
            <v>IB</v>
          </cell>
        </row>
        <row r="79">
          <cell r="C79" t="str">
            <v>SLC</v>
          </cell>
          <cell r="D79" t="str">
            <v>Security Leasing Corp.</v>
          </cell>
          <cell r="E79" t="str">
            <v>L.C</v>
          </cell>
        </row>
        <row r="80">
          <cell r="C80" t="str">
            <v>Strust</v>
          </cell>
          <cell r="D80" t="str">
            <v>Shalimar Trust</v>
          </cell>
          <cell r="E80" t="str">
            <v>Trust</v>
          </cell>
        </row>
        <row r="81">
          <cell r="C81" t="str">
            <v>SBFC</v>
          </cell>
          <cell r="D81" t="str">
            <v>Small Business Fin. Corp.</v>
          </cell>
          <cell r="E81" t="str">
            <v>DFI</v>
          </cell>
        </row>
        <row r="82">
          <cell r="C82" t="str">
            <v>SME</v>
          </cell>
          <cell r="D82" t="str">
            <v>SME Bank Ltd.</v>
          </cell>
          <cell r="E82" t="str">
            <v>CB</v>
          </cell>
        </row>
        <row r="83">
          <cell r="C83" t="str">
            <v>SG</v>
          </cell>
          <cell r="D83" t="str">
            <v>Societe Generale</v>
          </cell>
          <cell r="E83" t="str">
            <v>FB</v>
          </cell>
        </row>
        <row r="84">
          <cell r="C84" t="str">
            <v>SB</v>
          </cell>
          <cell r="D84" t="str">
            <v>Soneri Bank Ltd</v>
          </cell>
          <cell r="E84" t="str">
            <v>CB</v>
          </cell>
        </row>
        <row r="85">
          <cell r="C85" t="str">
            <v>STCH</v>
          </cell>
          <cell r="D85" t="str">
            <v>Standared Chartered Bank</v>
          </cell>
          <cell r="E85" t="str">
            <v>FB</v>
          </cell>
        </row>
        <row r="86">
          <cell r="C86" t="str">
            <v>SBP</v>
          </cell>
          <cell r="D86" t="str">
            <v>State Bank of Pakistan</v>
          </cell>
          <cell r="E86" t="str">
            <v>CB</v>
          </cell>
        </row>
        <row r="87">
          <cell r="C87" t="str">
            <v>SSGC</v>
          </cell>
          <cell r="D87" t="str">
            <v>Sui Southern Gas Co. Ltd</v>
          </cell>
          <cell r="E87" t="str">
            <v>P.L.C.</v>
          </cell>
        </row>
        <row r="88">
          <cell r="C88" t="str">
            <v>BOK</v>
          </cell>
          <cell r="D88" t="str">
            <v>The Bank of Khyber</v>
          </cell>
          <cell r="E88" t="str">
            <v>CB</v>
          </cell>
        </row>
        <row r="89">
          <cell r="C89" t="str">
            <v>BOP</v>
          </cell>
          <cell r="D89" t="str">
            <v>The Bank of Punjab</v>
          </cell>
          <cell r="E89" t="str">
            <v>CB</v>
          </cell>
        </row>
        <row r="90">
          <cell r="C90" t="str">
            <v>TIB</v>
          </cell>
          <cell r="D90" t="str">
            <v>Trust Inv. Bank</v>
          </cell>
          <cell r="E90" t="str">
            <v>IB</v>
          </cell>
        </row>
        <row r="91">
          <cell r="C91" t="str">
            <v>UNB</v>
          </cell>
          <cell r="D91" t="str">
            <v>Union Bank Ltd</v>
          </cell>
          <cell r="E91" t="str">
            <v>CB</v>
          </cell>
        </row>
        <row r="92">
          <cell r="C92" t="str">
            <v>UNLS</v>
          </cell>
          <cell r="D92" t="str">
            <v xml:space="preserve">Union Leasing </v>
          </cell>
          <cell r="E92" t="str">
            <v>L.C</v>
          </cell>
        </row>
        <row r="93">
          <cell r="C93" t="str">
            <v>UBL</v>
          </cell>
          <cell r="D93" t="str">
            <v>United Bank Ltd</v>
          </cell>
          <cell r="E93" t="str">
            <v>CB</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BSDOMOV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kerage"/>
      <sheetName val="Sheet3"/>
      <sheetName val="Sheet1"/>
      <sheetName val="Futur"/>
      <sheetName val="Sheet2"/>
      <sheetName val="realmf"/>
      <sheetName val="Recon"/>
      <sheetName val="CDC"/>
      <sheetName val="Un_Real"/>
      <sheetName val="AFS_CFS"/>
      <sheetName val="Real"/>
      <sheetName val="Shr_Pfolio"/>
      <sheetName val="RATES"/>
      <sheetName val="Entries"/>
      <sheetName val="Accounts"/>
      <sheetName val="Individual MM"/>
      <sheetName val="BSDOM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S</v>
          </cell>
          <cell r="B1">
            <v>40023</v>
          </cell>
          <cell r="C1" t="str">
            <v>CVT 0.0001</v>
          </cell>
          <cell r="D1" t="str">
            <v>WHT 0.00005</v>
          </cell>
        </row>
        <row r="2">
          <cell r="A2" t="str">
            <v>Arif Habib Rupali Bank Limited</v>
          </cell>
        </row>
        <row r="3">
          <cell r="A3" t="str">
            <v>Equity Transactions</v>
          </cell>
        </row>
        <row r="4">
          <cell r="A4" t="str">
            <v>Sr. No.</v>
          </cell>
          <cell r="B4" t="str">
            <v>DTN</v>
          </cell>
          <cell r="C4" t="str">
            <v>Scrip</v>
          </cell>
          <cell r="D4" t="str">
            <v>Deal Date</v>
          </cell>
          <cell r="E4" t="str">
            <v>Value Date</v>
          </cell>
          <cell r="F4" t="str">
            <v>Deal Type</v>
          </cell>
          <cell r="G4" t="str">
            <v>Qty.</v>
          </cell>
          <cell r="H4" t="str">
            <v>Rate</v>
          </cell>
          <cell r="I4" t="str">
            <v>Total</v>
          </cell>
          <cell r="J4" t="str">
            <v>CVT/ WHT</v>
          </cell>
          <cell r="K4" t="str">
            <v>Total Cost</v>
          </cell>
          <cell r="L4" t="str">
            <v>Brkg.</v>
          </cell>
          <cell r="M4" t="str">
            <v>Brkg Amt</v>
          </cell>
          <cell r="N4" t="str">
            <v>Net Rate</v>
          </cell>
          <cell r="O4" t="str">
            <v>Amt Paid / Received  to / from Broker</v>
          </cell>
          <cell r="P4" t="str">
            <v>Book Value</v>
          </cell>
          <cell r="Q4" t="str">
            <v>Capital Gain/(Loss)</v>
          </cell>
          <cell r="R4" t="str">
            <v>Broker</v>
          </cell>
          <cell r="S4" t="str">
            <v>Month</v>
          </cell>
          <cell r="T4" t="str">
            <v>Sector</v>
          </cell>
          <cell r="U4" t="str">
            <v>Status</v>
          </cell>
        </row>
        <row r="5">
          <cell r="A5">
            <v>1</v>
          </cell>
          <cell r="B5">
            <v>1</v>
          </cell>
          <cell r="C5" t="str">
            <v>PPF</v>
          </cell>
          <cell r="D5">
            <v>38937</v>
          </cell>
          <cell r="E5">
            <v>38940</v>
          </cell>
          <cell r="F5" t="str">
            <v>P</v>
          </cell>
          <cell r="G5">
            <v>5000000</v>
          </cell>
          <cell r="H5">
            <v>14.54692</v>
          </cell>
          <cell r="I5">
            <v>72734600</v>
          </cell>
          <cell r="J5">
            <v>14546.92</v>
          </cell>
          <cell r="K5">
            <v>72749146.920000002</v>
          </cell>
          <cell r="M5">
            <v>250000</v>
          </cell>
          <cell r="N5" t="str">
            <v>Sss</v>
          </cell>
          <cell r="O5">
            <v>72999146.920000002</v>
          </cell>
          <cell r="P5">
            <v>72999146.920000002</v>
          </cell>
          <cell r="Q5">
            <v>0</v>
          </cell>
          <cell r="R5" t="str">
            <v>AHL</v>
          </cell>
          <cell r="S5" t="str">
            <v>Aug</v>
          </cell>
          <cell r="T5" t="str">
            <v>MF</v>
          </cell>
        </row>
        <row r="6">
          <cell r="A6">
            <v>2</v>
          </cell>
          <cell r="B6">
            <v>2</v>
          </cell>
          <cell r="C6" t="str">
            <v>PSAF</v>
          </cell>
          <cell r="D6">
            <v>38937</v>
          </cell>
          <cell r="E6">
            <v>38940</v>
          </cell>
          <cell r="F6" t="str">
            <v>P</v>
          </cell>
          <cell r="G6">
            <v>900000</v>
          </cell>
          <cell r="H6">
            <v>11.538527777777778</v>
          </cell>
          <cell r="I6">
            <v>10384675</v>
          </cell>
          <cell r="J6">
            <v>2076.9349999999999</v>
          </cell>
          <cell r="K6">
            <v>10386751.935000001</v>
          </cell>
          <cell r="L6">
            <v>0</v>
          </cell>
          <cell r="M6">
            <v>45000</v>
          </cell>
          <cell r="N6">
            <v>11.590835483333334</v>
          </cell>
          <cell r="O6">
            <v>10431751.935000001</v>
          </cell>
          <cell r="P6">
            <v>10431751.935000001</v>
          </cell>
          <cell r="Q6">
            <v>0</v>
          </cell>
          <cell r="R6" t="str">
            <v>AHL</v>
          </cell>
          <cell r="S6" t="str">
            <v>Aug</v>
          </cell>
          <cell r="T6" t="str">
            <v>MF</v>
          </cell>
        </row>
        <row r="7">
          <cell r="A7">
            <v>3</v>
          </cell>
          <cell r="B7">
            <v>3</v>
          </cell>
          <cell r="C7" t="str">
            <v>PSAF</v>
          </cell>
          <cell r="D7">
            <v>38938</v>
          </cell>
          <cell r="E7">
            <v>38944</v>
          </cell>
          <cell r="F7" t="str">
            <v>P</v>
          </cell>
          <cell r="G7">
            <v>4100000</v>
          </cell>
          <cell r="H7">
            <v>11.5</v>
          </cell>
          <cell r="I7">
            <v>47150000</v>
          </cell>
          <cell r="J7">
            <v>9430</v>
          </cell>
          <cell r="K7">
            <v>47159430</v>
          </cell>
          <cell r="L7">
            <v>0</v>
          </cell>
          <cell r="M7">
            <v>205000</v>
          </cell>
          <cell r="N7">
            <v>11.552300000000001</v>
          </cell>
          <cell r="O7">
            <v>47364430</v>
          </cell>
          <cell r="P7">
            <v>47364430</v>
          </cell>
          <cell r="Q7">
            <v>0</v>
          </cell>
          <cell r="R7" t="str">
            <v>AHL</v>
          </cell>
          <cell r="S7" t="str">
            <v>Aug</v>
          </cell>
          <cell r="T7" t="str">
            <v>MF</v>
          </cell>
        </row>
        <row r="8">
          <cell r="A8">
            <v>4</v>
          </cell>
          <cell r="B8">
            <v>14</v>
          </cell>
          <cell r="C8" t="str">
            <v>WCT</v>
          </cell>
          <cell r="D8">
            <v>38939</v>
          </cell>
          <cell r="E8">
            <v>38945</v>
          </cell>
          <cell r="F8" t="str">
            <v>P</v>
          </cell>
          <cell r="G8">
            <v>354500</v>
          </cell>
          <cell r="H8">
            <v>10.206346967559943</v>
          </cell>
          <cell r="I8">
            <v>3618150</v>
          </cell>
          <cell r="J8">
            <v>723.63</v>
          </cell>
          <cell r="K8">
            <v>3618873.63</v>
          </cell>
          <cell r="L8">
            <v>0</v>
          </cell>
          <cell r="M8">
            <v>17725</v>
          </cell>
          <cell r="N8">
            <v>10.258388236953456</v>
          </cell>
          <cell r="O8">
            <v>3636598.63</v>
          </cell>
          <cell r="P8">
            <v>3636598.63</v>
          </cell>
          <cell r="Q8">
            <v>0</v>
          </cell>
          <cell r="R8" t="str">
            <v>AHL</v>
          </cell>
          <cell r="S8" t="str">
            <v>Aug</v>
          </cell>
        </row>
        <row r="9">
          <cell r="A9">
            <v>5</v>
          </cell>
          <cell r="B9">
            <v>13</v>
          </cell>
          <cell r="C9" t="str">
            <v>UNBL</v>
          </cell>
          <cell r="D9">
            <v>38939</v>
          </cell>
          <cell r="E9">
            <v>38945</v>
          </cell>
          <cell r="F9" t="str">
            <v>P</v>
          </cell>
          <cell r="G9">
            <v>1600000</v>
          </cell>
          <cell r="H9">
            <v>88.109387499999997</v>
          </cell>
          <cell r="I9">
            <v>140975020</v>
          </cell>
          <cell r="J9">
            <v>28195.004000000001</v>
          </cell>
          <cell r="K9">
            <v>141003215.00400001</v>
          </cell>
          <cell r="L9">
            <v>0</v>
          </cell>
          <cell r="M9">
            <v>281950.03999999998</v>
          </cell>
          <cell r="N9">
            <v>88.303228152499997</v>
          </cell>
          <cell r="O9">
            <v>141285165.044</v>
          </cell>
          <cell r="P9">
            <v>141285165.044</v>
          </cell>
          <cell r="Q9">
            <v>0</v>
          </cell>
          <cell r="R9" t="str">
            <v>AHL</v>
          </cell>
          <cell r="S9" t="str">
            <v>Aug</v>
          </cell>
          <cell r="Y9" t="str">
            <v>Broker</v>
          </cell>
          <cell r="Z9" t="str">
            <v>Month</v>
          </cell>
        </row>
        <row r="10">
          <cell r="A10">
            <v>6</v>
          </cell>
          <cell r="B10">
            <v>15</v>
          </cell>
          <cell r="C10" t="str">
            <v>BOP</v>
          </cell>
          <cell r="D10">
            <v>38939</v>
          </cell>
          <cell r="E10">
            <v>38945</v>
          </cell>
          <cell r="F10" t="str">
            <v>P</v>
          </cell>
          <cell r="G10">
            <v>500000</v>
          </cell>
          <cell r="H10">
            <v>86.726900000000001</v>
          </cell>
          <cell r="I10">
            <v>43363450</v>
          </cell>
          <cell r="J10">
            <v>8672.69</v>
          </cell>
          <cell r="K10">
            <v>43372122.689999998</v>
          </cell>
          <cell r="L10">
            <v>0</v>
          </cell>
          <cell r="M10">
            <v>86726.9</v>
          </cell>
          <cell r="N10">
            <v>86.917699179999985</v>
          </cell>
          <cell r="O10">
            <v>43458849.589999996</v>
          </cell>
          <cell r="P10">
            <v>43458849.589999996</v>
          </cell>
          <cell r="Q10">
            <v>0</v>
          </cell>
          <cell r="R10" t="str">
            <v>AHL</v>
          </cell>
          <cell r="S10" t="str">
            <v>Aug</v>
          </cell>
          <cell r="Y10" t="str">
            <v>AKD</v>
          </cell>
          <cell r="Z10" t="str">
            <v>Jul'05</v>
          </cell>
        </row>
        <row r="11">
          <cell r="A11">
            <v>7</v>
          </cell>
          <cell r="B11">
            <v>22</v>
          </cell>
          <cell r="C11" t="str">
            <v>ACBL</v>
          </cell>
          <cell r="D11">
            <v>38940</v>
          </cell>
          <cell r="E11">
            <v>38946</v>
          </cell>
          <cell r="F11" t="str">
            <v>P</v>
          </cell>
          <cell r="G11">
            <v>100000</v>
          </cell>
          <cell r="H11">
            <v>83.309449999999998</v>
          </cell>
          <cell r="I11">
            <v>8330945</v>
          </cell>
          <cell r="J11">
            <v>1666.1890000000001</v>
          </cell>
          <cell r="K11">
            <v>8332611.1890000002</v>
          </cell>
          <cell r="L11">
            <v>0</v>
          </cell>
          <cell r="M11">
            <v>16661.89</v>
          </cell>
          <cell r="N11">
            <v>83.492730789999996</v>
          </cell>
          <cell r="O11">
            <v>8349273.0789999999</v>
          </cell>
          <cell r="P11">
            <v>8349273.0789999999</v>
          </cell>
          <cell r="Q11">
            <v>0</v>
          </cell>
          <cell r="R11" t="str">
            <v>AHL</v>
          </cell>
          <cell r="S11" t="str">
            <v>Aug</v>
          </cell>
        </row>
        <row r="12">
          <cell r="A12">
            <v>8</v>
          </cell>
          <cell r="B12">
            <v>25</v>
          </cell>
          <cell r="C12" t="str">
            <v>WCT</v>
          </cell>
          <cell r="D12">
            <v>38946</v>
          </cell>
          <cell r="E12">
            <v>38951</v>
          </cell>
          <cell r="F12" t="str">
            <v>P</v>
          </cell>
          <cell r="G12">
            <v>645500</v>
          </cell>
          <cell r="H12">
            <v>10.501200619674671</v>
          </cell>
          <cell r="I12">
            <v>6778525</v>
          </cell>
          <cell r="J12">
            <v>1355.7049999999999</v>
          </cell>
          <cell r="K12">
            <v>6779880.7050000001</v>
          </cell>
          <cell r="L12">
            <v>0</v>
          </cell>
          <cell r="M12">
            <v>32275</v>
          </cell>
          <cell r="N12">
            <v>10.553300859798606</v>
          </cell>
          <cell r="O12">
            <v>6812155.7050000001</v>
          </cell>
          <cell r="P12">
            <v>6812155.7050000001</v>
          </cell>
          <cell r="Q12">
            <v>0</v>
          </cell>
          <cell r="R12" t="str">
            <v>AHL</v>
          </cell>
          <cell r="S12" t="str">
            <v>Aug</v>
          </cell>
        </row>
        <row r="13">
          <cell r="A13">
            <v>9</v>
          </cell>
          <cell r="B13">
            <v>130</v>
          </cell>
          <cell r="C13" t="str">
            <v>PCMF</v>
          </cell>
          <cell r="D13">
            <v>38954</v>
          </cell>
          <cell r="E13">
            <v>38954</v>
          </cell>
          <cell r="F13" t="str">
            <v>P</v>
          </cell>
          <cell r="G13">
            <v>8945242.3253000006</v>
          </cell>
          <cell r="H13">
            <v>11.179126999966014</v>
          </cell>
          <cell r="I13">
            <v>100000000</v>
          </cell>
          <cell r="K13">
            <v>100000000</v>
          </cell>
          <cell r="L13">
            <v>0</v>
          </cell>
          <cell r="N13">
            <v>11.179126999966014</v>
          </cell>
          <cell r="O13">
            <v>100000000</v>
          </cell>
          <cell r="P13">
            <v>100000000</v>
          </cell>
          <cell r="Q13">
            <v>0</v>
          </cell>
          <cell r="R13" t="str">
            <v>AHL</v>
          </cell>
          <cell r="S13" t="str">
            <v>Aug</v>
          </cell>
        </row>
        <row r="14">
          <cell r="A14">
            <v>10</v>
          </cell>
          <cell r="B14" t="str">
            <v>memo</v>
          </cell>
          <cell r="C14" t="str">
            <v>UNBL</v>
          </cell>
          <cell r="D14">
            <v>38959</v>
          </cell>
          <cell r="E14">
            <v>38959</v>
          </cell>
          <cell r="F14" t="str">
            <v>S</v>
          </cell>
          <cell r="G14">
            <v>-1600000</v>
          </cell>
          <cell r="H14">
            <v>91</v>
          </cell>
          <cell r="I14">
            <v>-145600000</v>
          </cell>
          <cell r="K14">
            <v>-145600000</v>
          </cell>
          <cell r="L14">
            <v>0</v>
          </cell>
          <cell r="N14">
            <v>91</v>
          </cell>
          <cell r="O14">
            <v>-145600000</v>
          </cell>
          <cell r="P14">
            <v>141285165.03999999</v>
          </cell>
          <cell r="Q14">
            <v>0</v>
          </cell>
          <cell r="R14" t="str">
            <v>AHL</v>
          </cell>
          <cell r="S14" t="str">
            <v>Aug</v>
          </cell>
        </row>
        <row r="15">
          <cell r="A15">
            <v>11</v>
          </cell>
          <cell r="B15">
            <v>131</v>
          </cell>
          <cell r="C15" t="str">
            <v>PCMF</v>
          </cell>
          <cell r="D15">
            <v>38954</v>
          </cell>
          <cell r="E15">
            <v>38968</v>
          </cell>
          <cell r="F15" t="str">
            <v>S</v>
          </cell>
          <cell r="G15">
            <v>-8945242.3253000006</v>
          </cell>
          <cell r="H15">
            <v>11.2349</v>
          </cell>
          <cell r="I15">
            <v>-100498903.00051297</v>
          </cell>
          <cell r="K15">
            <v>-100498903.00051297</v>
          </cell>
          <cell r="L15">
            <v>0</v>
          </cell>
          <cell r="N15">
            <v>11.2349</v>
          </cell>
          <cell r="O15">
            <v>-100498903.00051297</v>
          </cell>
          <cell r="P15">
            <v>141285165.03999999</v>
          </cell>
          <cell r="Q15">
            <v>0</v>
          </cell>
          <cell r="R15" t="str">
            <v>AHL</v>
          </cell>
          <cell r="S15" t="str">
            <v>Aug</v>
          </cell>
        </row>
        <row r="16">
          <cell r="A16">
            <v>12</v>
          </cell>
          <cell r="B16">
            <v>52</v>
          </cell>
          <cell r="C16" t="str">
            <v>FFBQ</v>
          </cell>
          <cell r="D16">
            <v>38967</v>
          </cell>
          <cell r="E16">
            <v>38968</v>
          </cell>
          <cell r="F16" t="str">
            <v>P</v>
          </cell>
          <cell r="G16">
            <v>500000</v>
          </cell>
          <cell r="H16">
            <v>26.56795</v>
          </cell>
          <cell r="I16">
            <v>13283975</v>
          </cell>
          <cell r="J16">
            <v>2656.7950000000001</v>
          </cell>
          <cell r="K16">
            <v>13286631.795</v>
          </cell>
          <cell r="L16">
            <v>0</v>
          </cell>
          <cell r="M16">
            <v>26567.95</v>
          </cell>
          <cell r="N16">
            <v>26.626399489999997</v>
          </cell>
          <cell r="O16">
            <v>13313199.744999999</v>
          </cell>
          <cell r="P16">
            <v>13313199.744999999</v>
          </cell>
          <cell r="Q16">
            <v>0</v>
          </cell>
          <cell r="R16" t="str">
            <v>AHL</v>
          </cell>
          <cell r="S16" t="str">
            <v>Aug</v>
          </cell>
        </row>
        <row r="17">
          <cell r="A17">
            <v>13</v>
          </cell>
          <cell r="B17">
            <v>95</v>
          </cell>
          <cell r="C17" t="str">
            <v>ACBL</v>
          </cell>
          <cell r="D17">
            <v>38982</v>
          </cell>
          <cell r="E17">
            <v>38988</v>
          </cell>
          <cell r="F17" t="str">
            <v>S</v>
          </cell>
          <cell r="G17">
            <v>-25000</v>
          </cell>
          <cell r="H17">
            <v>-90</v>
          </cell>
          <cell r="I17">
            <v>-2250000</v>
          </cell>
          <cell r="J17">
            <v>225</v>
          </cell>
          <cell r="K17">
            <v>-2249775</v>
          </cell>
          <cell r="L17">
            <v>0</v>
          </cell>
          <cell r="M17">
            <v>4500</v>
          </cell>
          <cell r="N17">
            <v>90</v>
          </cell>
          <cell r="O17">
            <v>-2250000</v>
          </cell>
          <cell r="P17">
            <v>2087318.27</v>
          </cell>
          <cell r="Q17">
            <v>162681.72999999998</v>
          </cell>
          <cell r="R17" t="str">
            <v>AHL</v>
          </cell>
          <cell r="S17" t="str">
            <v>SEP</v>
          </cell>
        </row>
        <row r="18">
          <cell r="A18">
            <v>14</v>
          </cell>
          <cell r="B18">
            <v>93</v>
          </cell>
          <cell r="C18" t="str">
            <v>ACBL</v>
          </cell>
          <cell r="D18">
            <v>38982</v>
          </cell>
          <cell r="E18">
            <v>38988</v>
          </cell>
          <cell r="F18" t="str">
            <v>S</v>
          </cell>
          <cell r="G18">
            <v>-25000</v>
          </cell>
          <cell r="H18">
            <v>-89</v>
          </cell>
          <cell r="I18">
            <v>-2225000</v>
          </cell>
          <cell r="J18">
            <v>222.5</v>
          </cell>
          <cell r="K18">
            <v>-2224777.5</v>
          </cell>
          <cell r="L18">
            <v>0</v>
          </cell>
          <cell r="M18">
            <v>3337.5</v>
          </cell>
          <cell r="N18">
            <v>89</v>
          </cell>
          <cell r="O18">
            <v>-2225000</v>
          </cell>
          <cell r="P18">
            <v>2087318.27</v>
          </cell>
          <cell r="Q18">
            <v>137681.72999999998</v>
          </cell>
          <cell r="R18" t="str">
            <v>FNE</v>
          </cell>
          <cell r="S18" t="str">
            <v>SEP</v>
          </cell>
        </row>
        <row r="19">
          <cell r="A19">
            <v>15</v>
          </cell>
          <cell r="B19">
            <v>94</v>
          </cell>
          <cell r="C19" t="str">
            <v>ACBL</v>
          </cell>
          <cell r="D19">
            <v>38982</v>
          </cell>
          <cell r="E19">
            <v>38988</v>
          </cell>
          <cell r="F19" t="str">
            <v>S</v>
          </cell>
          <cell r="G19">
            <v>-25000</v>
          </cell>
          <cell r="H19">
            <v>-89.25</v>
          </cell>
          <cell r="I19">
            <v>-2231250</v>
          </cell>
          <cell r="J19">
            <v>0</v>
          </cell>
          <cell r="K19">
            <v>-2231250</v>
          </cell>
          <cell r="L19">
            <v>0</v>
          </cell>
          <cell r="M19">
            <v>3347.5</v>
          </cell>
          <cell r="N19">
            <v>89.25</v>
          </cell>
          <cell r="O19">
            <v>-2231250</v>
          </cell>
          <cell r="P19">
            <v>2087318.27</v>
          </cell>
          <cell r="Q19">
            <v>143931.72999999998</v>
          </cell>
          <cell r="R19" t="str">
            <v>ICAP</v>
          </cell>
          <cell r="S19" t="str">
            <v>SEP</v>
          </cell>
        </row>
        <row r="20">
          <cell r="A20">
            <v>16</v>
          </cell>
          <cell r="B20">
            <v>104</v>
          </cell>
          <cell r="C20" t="str">
            <v>ACBL</v>
          </cell>
          <cell r="D20">
            <v>38985</v>
          </cell>
          <cell r="E20">
            <v>38989</v>
          </cell>
          <cell r="F20" t="str">
            <v>S</v>
          </cell>
          <cell r="G20">
            <v>-25000</v>
          </cell>
          <cell r="H20">
            <v>-88.206000000000003</v>
          </cell>
          <cell r="I20">
            <v>-2205150</v>
          </cell>
          <cell r="J20">
            <v>220.52</v>
          </cell>
          <cell r="K20">
            <v>-2204929.48</v>
          </cell>
          <cell r="L20">
            <v>0</v>
          </cell>
          <cell r="M20">
            <v>3307.7249999999999</v>
          </cell>
          <cell r="N20">
            <v>88.206000000000003</v>
          </cell>
          <cell r="O20">
            <v>-2205150</v>
          </cell>
          <cell r="P20">
            <v>2087318.27</v>
          </cell>
          <cell r="Q20">
            <v>117831.72999999998</v>
          </cell>
          <cell r="R20" t="str">
            <v>fne</v>
          </cell>
          <cell r="S20" t="str">
            <v>SEP</v>
          </cell>
        </row>
        <row r="21">
          <cell r="A21">
            <v>17</v>
          </cell>
          <cell r="B21">
            <v>117</v>
          </cell>
          <cell r="C21" t="str">
            <v>BOP</v>
          </cell>
          <cell r="D21">
            <v>38987</v>
          </cell>
          <cell r="E21">
            <v>38992</v>
          </cell>
          <cell r="F21" t="str">
            <v>P</v>
          </cell>
          <cell r="G21">
            <v>50000</v>
          </cell>
          <cell r="H21">
            <v>85.734200000000001</v>
          </cell>
          <cell r="I21">
            <v>4286710</v>
          </cell>
          <cell r="J21">
            <v>857.34199999999998</v>
          </cell>
          <cell r="K21">
            <v>4287567.3420000002</v>
          </cell>
          <cell r="L21">
            <v>0</v>
          </cell>
          <cell r="M21">
            <v>8573.42</v>
          </cell>
          <cell r="N21">
            <v>85.922815240000006</v>
          </cell>
          <cell r="O21">
            <v>4296140.7620000001</v>
          </cell>
          <cell r="P21">
            <v>4296140.7620000001</v>
          </cell>
          <cell r="Q21">
            <v>0</v>
          </cell>
          <cell r="R21" t="str">
            <v>AHL</v>
          </cell>
          <cell r="S21" t="str">
            <v>SEP</v>
          </cell>
        </row>
        <row r="22">
          <cell r="A22">
            <v>18</v>
          </cell>
          <cell r="B22">
            <v>112</v>
          </cell>
          <cell r="C22" t="str">
            <v>MCB</v>
          </cell>
          <cell r="D22">
            <v>38987</v>
          </cell>
          <cell r="E22">
            <v>38992</v>
          </cell>
          <cell r="F22" t="str">
            <v>P</v>
          </cell>
          <cell r="G22">
            <v>25000</v>
          </cell>
          <cell r="H22">
            <v>255</v>
          </cell>
          <cell r="I22">
            <v>6375000</v>
          </cell>
          <cell r="J22">
            <v>1275</v>
          </cell>
          <cell r="K22">
            <v>6376275</v>
          </cell>
          <cell r="L22">
            <v>0</v>
          </cell>
          <cell r="M22">
            <v>6375</v>
          </cell>
          <cell r="N22">
            <v>255.30600000000001</v>
          </cell>
          <cell r="O22">
            <v>6382650</v>
          </cell>
          <cell r="P22">
            <v>6382650</v>
          </cell>
          <cell r="Q22">
            <v>0</v>
          </cell>
          <cell r="R22" t="str">
            <v>FNE</v>
          </cell>
          <cell r="S22" t="str">
            <v>SEP</v>
          </cell>
        </row>
        <row r="23">
          <cell r="A23">
            <v>19</v>
          </cell>
          <cell r="B23">
            <v>112</v>
          </cell>
          <cell r="C23" t="str">
            <v>PSO</v>
          </cell>
          <cell r="D23">
            <v>38987</v>
          </cell>
          <cell r="E23">
            <v>38992</v>
          </cell>
          <cell r="F23" t="str">
            <v>P</v>
          </cell>
          <cell r="G23">
            <v>25000</v>
          </cell>
          <cell r="H23">
            <v>303</v>
          </cell>
          <cell r="I23">
            <v>7575000</v>
          </cell>
          <cell r="J23">
            <v>1515</v>
          </cell>
          <cell r="K23">
            <v>7576515</v>
          </cell>
          <cell r="L23">
            <v>0</v>
          </cell>
          <cell r="M23">
            <v>6250</v>
          </cell>
          <cell r="N23">
            <v>303.31060000000002</v>
          </cell>
          <cell r="O23">
            <v>7582765</v>
          </cell>
          <cell r="P23">
            <v>7582765</v>
          </cell>
          <cell r="Q23">
            <v>0</v>
          </cell>
          <cell r="R23" t="str">
            <v>JS</v>
          </cell>
          <cell r="S23" t="str">
            <v>SEP</v>
          </cell>
        </row>
        <row r="24">
          <cell r="A24">
            <v>20</v>
          </cell>
          <cell r="B24">
            <v>122</v>
          </cell>
          <cell r="C24" t="str">
            <v>PSO</v>
          </cell>
          <cell r="D24">
            <v>38987</v>
          </cell>
          <cell r="E24">
            <v>38992</v>
          </cell>
          <cell r="F24" t="str">
            <v>S</v>
          </cell>
          <cell r="G24">
            <v>-10000</v>
          </cell>
          <cell r="H24">
            <v>-305</v>
          </cell>
          <cell r="I24">
            <v>-3050000</v>
          </cell>
          <cell r="J24">
            <v>305</v>
          </cell>
          <cell r="K24">
            <v>-3049695</v>
          </cell>
          <cell r="L24">
            <v>0</v>
          </cell>
          <cell r="M24">
            <v>0</v>
          </cell>
          <cell r="N24">
            <v>305</v>
          </cell>
          <cell r="O24">
            <v>-3050000</v>
          </cell>
          <cell r="P24">
            <v>-3033106</v>
          </cell>
          <cell r="Q24">
            <v>16894</v>
          </cell>
          <cell r="R24" t="str">
            <v>JS</v>
          </cell>
          <cell r="S24" t="str">
            <v>SEP</v>
          </cell>
        </row>
        <row r="25">
          <cell r="A25">
            <v>21</v>
          </cell>
          <cell r="B25">
            <v>127</v>
          </cell>
          <cell r="C25" t="str">
            <v>BOP</v>
          </cell>
          <cell r="D25">
            <v>38988</v>
          </cell>
          <cell r="E25">
            <v>38993</v>
          </cell>
          <cell r="F25" t="str">
            <v>P</v>
          </cell>
          <cell r="G25">
            <v>75000</v>
          </cell>
          <cell r="H25">
            <v>85.733333333333334</v>
          </cell>
          <cell r="I25">
            <v>6430000</v>
          </cell>
          <cell r="J25">
            <v>1286</v>
          </cell>
          <cell r="K25">
            <v>6431286</v>
          </cell>
          <cell r="L25">
            <v>0</v>
          </cell>
          <cell r="M25">
            <v>4300</v>
          </cell>
          <cell r="N25">
            <v>85.807813333333328</v>
          </cell>
          <cell r="O25">
            <v>6435586</v>
          </cell>
          <cell r="P25">
            <v>6435586</v>
          </cell>
          <cell r="Q25">
            <v>0</v>
          </cell>
          <cell r="R25" t="str">
            <v>AHL</v>
          </cell>
          <cell r="S25" t="str">
            <v>SEP</v>
          </cell>
        </row>
        <row r="26">
          <cell r="A26">
            <v>22</v>
          </cell>
          <cell r="B26">
            <v>123</v>
          </cell>
          <cell r="C26" t="str">
            <v>PPL</v>
          </cell>
          <cell r="D26">
            <v>38988</v>
          </cell>
          <cell r="E26">
            <v>38993</v>
          </cell>
          <cell r="F26" t="str">
            <v>P</v>
          </cell>
          <cell r="G26">
            <v>25000</v>
          </cell>
          <cell r="H26">
            <v>235.5</v>
          </cell>
          <cell r="I26">
            <v>5887500</v>
          </cell>
          <cell r="J26">
            <v>1177.5</v>
          </cell>
          <cell r="K26">
            <v>5888677.5</v>
          </cell>
          <cell r="L26">
            <v>0</v>
          </cell>
          <cell r="M26">
            <v>8832.5</v>
          </cell>
          <cell r="N26">
            <v>235.90039999999999</v>
          </cell>
          <cell r="O26">
            <v>5897510</v>
          </cell>
          <cell r="P26">
            <v>5897510</v>
          </cell>
          <cell r="Q26">
            <v>0</v>
          </cell>
          <cell r="R26" t="str">
            <v>JS</v>
          </cell>
          <cell r="S26" t="str">
            <v>SEP</v>
          </cell>
        </row>
        <row r="27">
          <cell r="A27">
            <v>23</v>
          </cell>
          <cell r="B27">
            <v>125</v>
          </cell>
          <cell r="C27" t="str">
            <v>PSO</v>
          </cell>
          <cell r="D27">
            <v>38988</v>
          </cell>
          <cell r="E27">
            <v>38993</v>
          </cell>
          <cell r="F27" t="str">
            <v>P</v>
          </cell>
          <cell r="G27">
            <v>20000</v>
          </cell>
          <cell r="H27">
            <v>315.75</v>
          </cell>
          <cell r="I27">
            <v>6315000</v>
          </cell>
          <cell r="J27">
            <v>1263</v>
          </cell>
          <cell r="K27">
            <v>6316263</v>
          </cell>
          <cell r="L27">
            <v>0</v>
          </cell>
          <cell r="M27">
            <v>0</v>
          </cell>
          <cell r="N27">
            <v>315.81315000000001</v>
          </cell>
          <cell r="O27">
            <v>6316263</v>
          </cell>
          <cell r="P27">
            <v>6316263</v>
          </cell>
          <cell r="Q27">
            <v>0</v>
          </cell>
          <cell r="R27" t="str">
            <v>FNE</v>
          </cell>
          <cell r="S27" t="str">
            <v>SEP</v>
          </cell>
        </row>
        <row r="28">
          <cell r="A28">
            <v>24</v>
          </cell>
          <cell r="B28">
            <v>124</v>
          </cell>
          <cell r="C28" t="str">
            <v>MCB</v>
          </cell>
          <cell r="D28">
            <v>38988</v>
          </cell>
          <cell r="E28">
            <v>38993</v>
          </cell>
          <cell r="F28" t="str">
            <v>S</v>
          </cell>
          <cell r="G28">
            <v>-25000</v>
          </cell>
          <cell r="H28">
            <v>-256.68</v>
          </cell>
          <cell r="I28">
            <v>-6417000</v>
          </cell>
          <cell r="J28">
            <v>641.70000000000005</v>
          </cell>
          <cell r="K28">
            <v>-6416358.2999999998</v>
          </cell>
          <cell r="L28">
            <v>0</v>
          </cell>
          <cell r="M28">
            <v>6417</v>
          </cell>
          <cell r="N28">
            <v>256.68</v>
          </cell>
          <cell r="O28">
            <v>-6417000</v>
          </cell>
          <cell r="P28">
            <v>-6382650</v>
          </cell>
          <cell r="Q28">
            <v>34350</v>
          </cell>
          <cell r="R28" t="str">
            <v>FNE</v>
          </cell>
          <cell r="S28" t="str">
            <v>SEP</v>
          </cell>
        </row>
        <row r="29">
          <cell r="A29">
            <v>25</v>
          </cell>
          <cell r="B29">
            <v>126</v>
          </cell>
          <cell r="C29" t="str">
            <v>PSO</v>
          </cell>
          <cell r="D29">
            <v>38988</v>
          </cell>
          <cell r="E29">
            <v>38993</v>
          </cell>
          <cell r="F29" t="str">
            <v>S</v>
          </cell>
          <cell r="G29">
            <v>-25000</v>
          </cell>
          <cell r="H29">
            <v>-310.52</v>
          </cell>
          <cell r="I29">
            <v>-7763000</v>
          </cell>
          <cell r="J29">
            <v>776.3</v>
          </cell>
          <cell r="K29">
            <v>-7762223.7000000002</v>
          </cell>
          <cell r="L29">
            <v>0</v>
          </cell>
          <cell r="M29">
            <v>7763</v>
          </cell>
          <cell r="N29">
            <v>310.52</v>
          </cell>
          <cell r="O29">
            <v>-7763000</v>
          </cell>
          <cell r="P29">
            <v>-7761372.5</v>
          </cell>
          <cell r="Q29">
            <v>1627.5</v>
          </cell>
          <cell r="R29" t="str">
            <v>FNE</v>
          </cell>
          <cell r="S29" t="str">
            <v>SEP</v>
          </cell>
        </row>
        <row r="30">
          <cell r="A30">
            <v>26</v>
          </cell>
          <cell r="B30">
            <v>126</v>
          </cell>
          <cell r="C30" t="str">
            <v>PSO</v>
          </cell>
          <cell r="D30">
            <v>38988</v>
          </cell>
          <cell r="E30">
            <v>38993</v>
          </cell>
          <cell r="F30" t="str">
            <v>S</v>
          </cell>
          <cell r="G30">
            <v>-25000</v>
          </cell>
          <cell r="H30">
            <v>-310.52</v>
          </cell>
          <cell r="I30">
            <v>-7763000</v>
          </cell>
          <cell r="J30">
            <v>776.3</v>
          </cell>
          <cell r="K30">
            <v>-7762223.7000000002</v>
          </cell>
          <cell r="L30">
            <v>0</v>
          </cell>
          <cell r="M30">
            <v>7763</v>
          </cell>
          <cell r="N30">
            <v>310.52</v>
          </cell>
          <cell r="O30">
            <v>-7763000</v>
          </cell>
          <cell r="P30">
            <v>-7761372.5</v>
          </cell>
          <cell r="Q30">
            <v>1627.5</v>
          </cell>
          <cell r="R30" t="str">
            <v>FNE</v>
          </cell>
          <cell r="S30" t="str">
            <v>SEP</v>
          </cell>
        </row>
        <row r="31">
          <cell r="A31">
            <v>27</v>
          </cell>
          <cell r="B31">
            <v>128</v>
          </cell>
          <cell r="C31" t="str">
            <v>BOP</v>
          </cell>
          <cell r="D31">
            <v>38988</v>
          </cell>
          <cell r="E31">
            <v>38993</v>
          </cell>
          <cell r="F31" t="str">
            <v>S</v>
          </cell>
          <cell r="G31">
            <v>-50000</v>
          </cell>
          <cell r="H31">
            <v>-86.625</v>
          </cell>
          <cell r="I31">
            <v>-4331250</v>
          </cell>
          <cell r="J31">
            <v>433.125</v>
          </cell>
          <cell r="K31">
            <v>-4330816.875</v>
          </cell>
          <cell r="L31">
            <v>0</v>
          </cell>
          <cell r="M31">
            <v>0</v>
          </cell>
          <cell r="N31">
            <v>86.625</v>
          </cell>
          <cell r="O31">
            <v>-4331250</v>
          </cell>
          <cell r="P31">
            <v>-4335245</v>
          </cell>
          <cell r="Q31">
            <v>-3995</v>
          </cell>
          <cell r="R31" t="str">
            <v>FNE</v>
          </cell>
          <cell r="S31" t="str">
            <v>SEP</v>
          </cell>
        </row>
        <row r="32">
          <cell r="A32">
            <v>28</v>
          </cell>
          <cell r="B32">
            <v>140</v>
          </cell>
          <cell r="C32" t="str">
            <v>PSO</v>
          </cell>
          <cell r="D32">
            <v>38989</v>
          </cell>
          <cell r="E32">
            <v>38994</v>
          </cell>
          <cell r="F32" t="str">
            <v>P</v>
          </cell>
          <cell r="G32">
            <v>20000</v>
          </cell>
          <cell r="H32">
            <v>314.5</v>
          </cell>
          <cell r="I32">
            <v>6290000</v>
          </cell>
          <cell r="J32">
            <v>1258</v>
          </cell>
          <cell r="K32">
            <v>6291258</v>
          </cell>
          <cell r="L32">
            <v>0</v>
          </cell>
          <cell r="M32">
            <v>6290</v>
          </cell>
          <cell r="N32">
            <v>314.87740000000002</v>
          </cell>
          <cell r="O32">
            <v>6297548</v>
          </cell>
          <cell r="P32">
            <v>6297548</v>
          </cell>
          <cell r="Q32">
            <v>0</v>
          </cell>
          <cell r="R32" t="str">
            <v>IFSL</v>
          </cell>
          <cell r="S32" t="str">
            <v>SEP</v>
          </cell>
        </row>
        <row r="33">
          <cell r="A33">
            <v>29</v>
          </cell>
          <cell r="B33">
            <v>142</v>
          </cell>
          <cell r="C33" t="str">
            <v>FAY</v>
          </cell>
          <cell r="D33">
            <v>38989</v>
          </cell>
          <cell r="E33">
            <v>38994</v>
          </cell>
          <cell r="F33" t="str">
            <v>P</v>
          </cell>
          <cell r="G33">
            <v>25000</v>
          </cell>
          <cell r="H33">
            <v>66</v>
          </cell>
          <cell r="I33">
            <v>1650000</v>
          </cell>
          <cell r="J33">
            <v>330</v>
          </cell>
          <cell r="K33">
            <v>1650330</v>
          </cell>
          <cell r="L33">
            <v>0</v>
          </cell>
          <cell r="M33">
            <v>2475</v>
          </cell>
          <cell r="N33">
            <v>66.112200000000001</v>
          </cell>
          <cell r="O33">
            <v>1652805</v>
          </cell>
          <cell r="P33">
            <v>1652805</v>
          </cell>
          <cell r="Q33">
            <v>0</v>
          </cell>
          <cell r="R33" t="str">
            <v>TARUS</v>
          </cell>
          <cell r="S33" t="str">
            <v>SEP</v>
          </cell>
        </row>
        <row r="34">
          <cell r="A34">
            <v>30</v>
          </cell>
          <cell r="B34">
            <v>128</v>
          </cell>
          <cell r="C34" t="str">
            <v>PSO</v>
          </cell>
          <cell r="D34">
            <v>38989</v>
          </cell>
          <cell r="E34">
            <v>38994</v>
          </cell>
          <cell r="F34" t="str">
            <v>S</v>
          </cell>
          <cell r="G34">
            <v>-15000</v>
          </cell>
          <cell r="H34">
            <v>-317</v>
          </cell>
          <cell r="I34">
            <v>-4755000</v>
          </cell>
          <cell r="J34">
            <v>475.5</v>
          </cell>
          <cell r="K34">
            <v>-4754524.5</v>
          </cell>
          <cell r="L34">
            <v>0</v>
          </cell>
          <cell r="M34">
            <v>0</v>
          </cell>
          <cell r="N34">
            <v>316.9683</v>
          </cell>
          <cell r="O34">
            <v>-4754524.5</v>
          </cell>
          <cell r="P34">
            <v>-4701048</v>
          </cell>
          <cell r="Q34">
            <v>53476.5</v>
          </cell>
          <cell r="R34" t="str">
            <v>IFSL</v>
          </cell>
          <cell r="S34" t="str">
            <v>SEP</v>
          </cell>
        </row>
        <row r="35">
          <cell r="A35">
            <v>31</v>
          </cell>
          <cell r="B35">
            <v>152</v>
          </cell>
          <cell r="C35" t="str">
            <v>PSO</v>
          </cell>
          <cell r="D35">
            <v>38992</v>
          </cell>
          <cell r="E35">
            <v>38995</v>
          </cell>
          <cell r="F35" t="str">
            <v>P</v>
          </cell>
          <cell r="G35">
            <v>10000</v>
          </cell>
          <cell r="H35">
            <v>316</v>
          </cell>
          <cell r="I35">
            <v>3160000</v>
          </cell>
          <cell r="J35">
            <v>632</v>
          </cell>
          <cell r="K35">
            <v>3160632</v>
          </cell>
          <cell r="L35">
            <v>0</v>
          </cell>
          <cell r="M35">
            <v>0</v>
          </cell>
          <cell r="N35">
            <v>316.06319999999999</v>
          </cell>
          <cell r="O35">
            <v>3160632</v>
          </cell>
          <cell r="P35">
            <v>3160632</v>
          </cell>
          <cell r="Q35">
            <v>0</v>
          </cell>
          <cell r="R35" t="str">
            <v>FNE</v>
          </cell>
          <cell r="S35" t="str">
            <v>OCT</v>
          </cell>
        </row>
        <row r="36">
          <cell r="A36">
            <v>32</v>
          </cell>
          <cell r="B36">
            <v>147</v>
          </cell>
          <cell r="C36" t="str">
            <v>PSO</v>
          </cell>
          <cell r="D36">
            <v>38992</v>
          </cell>
          <cell r="E36">
            <v>38995</v>
          </cell>
          <cell r="F36" t="str">
            <v>P</v>
          </cell>
          <cell r="G36">
            <v>10000</v>
          </cell>
          <cell r="H36">
            <v>317</v>
          </cell>
          <cell r="I36">
            <v>3170000</v>
          </cell>
          <cell r="J36">
            <v>634</v>
          </cell>
          <cell r="K36">
            <v>3170634</v>
          </cell>
          <cell r="L36">
            <v>0</v>
          </cell>
          <cell r="M36">
            <v>3170</v>
          </cell>
          <cell r="N36">
            <v>317.38040000000001</v>
          </cell>
          <cell r="O36">
            <v>3173804</v>
          </cell>
          <cell r="P36">
            <v>3173804</v>
          </cell>
          <cell r="Q36">
            <v>0</v>
          </cell>
          <cell r="R36" t="str">
            <v>IFSL</v>
          </cell>
          <cell r="S36" t="str">
            <v>OCT</v>
          </cell>
        </row>
        <row r="37">
          <cell r="A37">
            <v>33</v>
          </cell>
          <cell r="B37">
            <v>151</v>
          </cell>
          <cell r="C37" t="str">
            <v>POL</v>
          </cell>
          <cell r="D37">
            <v>38992</v>
          </cell>
          <cell r="E37">
            <v>38995</v>
          </cell>
          <cell r="F37" t="str">
            <v>P</v>
          </cell>
          <cell r="G37">
            <v>15000</v>
          </cell>
          <cell r="H37">
            <v>333.36666666666667</v>
          </cell>
          <cell r="I37">
            <v>5000500</v>
          </cell>
          <cell r="J37">
            <v>1000.1</v>
          </cell>
          <cell r="K37">
            <v>5001500.0999999996</v>
          </cell>
          <cell r="L37">
            <v>0</v>
          </cell>
          <cell r="M37">
            <v>5001</v>
          </cell>
          <cell r="N37">
            <v>333.76673999999997</v>
          </cell>
          <cell r="O37">
            <v>5006501.0999999996</v>
          </cell>
          <cell r="P37">
            <v>5006501.0999999996</v>
          </cell>
          <cell r="Q37">
            <v>0</v>
          </cell>
          <cell r="R37" t="str">
            <v>IFSL</v>
          </cell>
          <cell r="S37" t="str">
            <v>OCT</v>
          </cell>
        </row>
        <row r="38">
          <cell r="A38">
            <v>34</v>
          </cell>
          <cell r="B38">
            <v>161</v>
          </cell>
          <cell r="C38" t="str">
            <v>PPL</v>
          </cell>
          <cell r="D38">
            <v>38992</v>
          </cell>
          <cell r="E38">
            <v>38995</v>
          </cell>
          <cell r="F38" t="str">
            <v>P</v>
          </cell>
          <cell r="G38">
            <v>25000</v>
          </cell>
          <cell r="H38">
            <v>234.14</v>
          </cell>
          <cell r="I38">
            <v>5853500</v>
          </cell>
          <cell r="J38">
            <v>1170.7</v>
          </cell>
          <cell r="K38">
            <v>5854670.7000000002</v>
          </cell>
          <cell r="L38">
            <v>0</v>
          </cell>
          <cell r="M38">
            <v>5853.5</v>
          </cell>
          <cell r="N38">
            <v>234.42096800000002</v>
          </cell>
          <cell r="O38">
            <v>5860524.2000000002</v>
          </cell>
          <cell r="P38">
            <v>5860524.2000000002</v>
          </cell>
          <cell r="Q38">
            <v>0</v>
          </cell>
          <cell r="R38" t="str">
            <v>JS</v>
          </cell>
          <cell r="S38" t="str">
            <v>OCT</v>
          </cell>
        </row>
        <row r="39">
          <cell r="A39">
            <v>35</v>
          </cell>
          <cell r="B39">
            <v>155</v>
          </cell>
          <cell r="C39" t="str">
            <v>PSO</v>
          </cell>
          <cell r="D39">
            <v>38992</v>
          </cell>
          <cell r="E39">
            <v>38995</v>
          </cell>
          <cell r="F39" t="str">
            <v>S</v>
          </cell>
          <cell r="G39">
            <v>-15000</v>
          </cell>
          <cell r="H39">
            <v>-317</v>
          </cell>
          <cell r="I39">
            <v>-4755000</v>
          </cell>
          <cell r="J39">
            <v>475.5</v>
          </cell>
          <cell r="K39">
            <v>-4754524.5</v>
          </cell>
          <cell r="L39">
            <v>0</v>
          </cell>
          <cell r="M39">
            <v>4755</v>
          </cell>
          <cell r="N39">
            <v>316.9683</v>
          </cell>
          <cell r="O39">
            <v>-4754524.5</v>
          </cell>
          <cell r="P39">
            <v>-4729494</v>
          </cell>
          <cell r="Q39">
            <v>25030.5</v>
          </cell>
          <cell r="R39" t="str">
            <v>FNE</v>
          </cell>
          <cell r="S39" t="str">
            <v>OCT</v>
          </cell>
        </row>
        <row r="40">
          <cell r="A40">
            <v>36</v>
          </cell>
          <cell r="B40">
            <v>160</v>
          </cell>
          <cell r="C40" t="str">
            <v>PPL</v>
          </cell>
          <cell r="D40">
            <v>38992</v>
          </cell>
          <cell r="E40">
            <v>38995</v>
          </cell>
          <cell r="F40" t="str">
            <v>S</v>
          </cell>
          <cell r="G40">
            <v>-25000</v>
          </cell>
          <cell r="H40">
            <v>-236.4</v>
          </cell>
          <cell r="I40">
            <v>-5910000</v>
          </cell>
          <cell r="J40">
            <v>591.01</v>
          </cell>
          <cell r="K40">
            <v>-5909408.9900000002</v>
          </cell>
          <cell r="L40">
            <v>0</v>
          </cell>
          <cell r="M40">
            <v>0</v>
          </cell>
          <cell r="N40">
            <v>236.3763596</v>
          </cell>
          <cell r="O40">
            <v>-5909408.9900000002</v>
          </cell>
          <cell r="P40">
            <v>-5860524.2000000002</v>
          </cell>
          <cell r="Q40">
            <v>48884.790000000037</v>
          </cell>
          <cell r="R40" t="str">
            <v>JS</v>
          </cell>
          <cell r="S40" t="str">
            <v>OCT</v>
          </cell>
        </row>
        <row r="41">
          <cell r="A41">
            <v>37</v>
          </cell>
          <cell r="B41">
            <v>157</v>
          </cell>
          <cell r="C41" t="str">
            <v>FAY</v>
          </cell>
          <cell r="D41">
            <v>38992</v>
          </cell>
          <cell r="E41">
            <v>38995</v>
          </cell>
          <cell r="F41" t="str">
            <v>S</v>
          </cell>
          <cell r="G41">
            <v>-10000</v>
          </cell>
          <cell r="H41">
            <v>-68.599999999999994</v>
          </cell>
          <cell r="I41">
            <v>-686000</v>
          </cell>
          <cell r="J41">
            <v>68.599999999999994</v>
          </cell>
          <cell r="K41">
            <v>-685931.4</v>
          </cell>
          <cell r="L41">
            <v>0</v>
          </cell>
          <cell r="M41">
            <v>686</v>
          </cell>
          <cell r="N41">
            <v>68.593140000000005</v>
          </cell>
          <cell r="O41">
            <v>-685931.4</v>
          </cell>
          <cell r="P41">
            <v>-661122</v>
          </cell>
          <cell r="Q41">
            <v>24809.400000000023</v>
          </cell>
          <cell r="R41" t="str">
            <v>IFSL</v>
          </cell>
          <cell r="S41" t="str">
            <v>OCT</v>
          </cell>
        </row>
        <row r="42">
          <cell r="A42">
            <v>38</v>
          </cell>
          <cell r="B42">
            <v>157</v>
          </cell>
          <cell r="C42" t="str">
            <v>POL</v>
          </cell>
          <cell r="D42">
            <v>38992</v>
          </cell>
          <cell r="E42">
            <v>38995</v>
          </cell>
          <cell r="F42" t="str">
            <v>S</v>
          </cell>
          <cell r="G42">
            <v>-5000</v>
          </cell>
          <cell r="H42">
            <v>-335</v>
          </cell>
          <cell r="I42">
            <v>-1675000</v>
          </cell>
          <cell r="J42">
            <v>167.5</v>
          </cell>
          <cell r="K42">
            <v>-1674832.5</v>
          </cell>
          <cell r="L42">
            <v>0</v>
          </cell>
          <cell r="M42">
            <v>0</v>
          </cell>
          <cell r="N42">
            <v>334.9665</v>
          </cell>
          <cell r="O42">
            <v>-1674832.5</v>
          </cell>
          <cell r="P42">
            <v>-1668833.5</v>
          </cell>
          <cell r="Q42">
            <v>5999</v>
          </cell>
          <cell r="R42" t="str">
            <v>IFSL</v>
          </cell>
          <cell r="S42" t="str">
            <v>OCT</v>
          </cell>
        </row>
        <row r="43">
          <cell r="A43">
            <v>39</v>
          </cell>
          <cell r="B43">
            <v>146</v>
          </cell>
          <cell r="C43" t="str">
            <v>FFBQ</v>
          </cell>
          <cell r="D43">
            <v>38992</v>
          </cell>
          <cell r="E43">
            <v>38995</v>
          </cell>
          <cell r="F43" t="str">
            <v>S</v>
          </cell>
          <cell r="G43">
            <v>-500000</v>
          </cell>
          <cell r="H43">
            <v>-28.01445</v>
          </cell>
          <cell r="I43">
            <v>-14007225</v>
          </cell>
          <cell r="J43">
            <v>1400.7225000000001</v>
          </cell>
          <cell r="K43">
            <v>-14005824.2775</v>
          </cell>
          <cell r="L43">
            <v>0</v>
          </cell>
          <cell r="M43">
            <v>28014.45</v>
          </cell>
          <cell r="N43">
            <v>28.01445</v>
          </cell>
          <cell r="O43">
            <v>-14007225</v>
          </cell>
          <cell r="P43">
            <v>-13063199.75</v>
          </cell>
          <cell r="Q43">
            <v>944025.25</v>
          </cell>
          <cell r="R43" t="str">
            <v>AHL</v>
          </cell>
          <cell r="S43" t="str">
            <v>OCT</v>
          </cell>
        </row>
        <row r="44">
          <cell r="A44">
            <v>40</v>
          </cell>
          <cell r="B44">
            <v>149</v>
          </cell>
          <cell r="C44" t="str">
            <v>BOP</v>
          </cell>
          <cell r="D44">
            <v>38992</v>
          </cell>
          <cell r="E44">
            <v>38995</v>
          </cell>
          <cell r="F44" t="str">
            <v>S</v>
          </cell>
          <cell r="G44">
            <v>-25000</v>
          </cell>
          <cell r="H44">
            <v>-87</v>
          </cell>
          <cell r="I44">
            <v>-2175000</v>
          </cell>
          <cell r="J44">
            <v>217.5</v>
          </cell>
          <cell r="K44">
            <v>-2174782.5</v>
          </cell>
          <cell r="L44">
            <v>0</v>
          </cell>
          <cell r="M44">
            <v>3262.5</v>
          </cell>
          <cell r="N44">
            <v>87</v>
          </cell>
          <cell r="O44">
            <v>-2175000</v>
          </cell>
          <cell r="P44">
            <v>-2167622.5</v>
          </cell>
          <cell r="Q44">
            <v>7377.5</v>
          </cell>
          <cell r="R44" t="str">
            <v>TARUS</v>
          </cell>
          <cell r="S44" t="str">
            <v>OCT</v>
          </cell>
        </row>
        <row r="45">
          <cell r="A45">
            <v>41</v>
          </cell>
          <cell r="B45">
            <v>165</v>
          </cell>
          <cell r="C45" t="str">
            <v>FAY</v>
          </cell>
          <cell r="D45">
            <v>38993</v>
          </cell>
          <cell r="E45">
            <v>38996</v>
          </cell>
          <cell r="F45" t="str">
            <v>P</v>
          </cell>
          <cell r="G45">
            <v>25000</v>
          </cell>
          <cell r="H45">
            <v>68</v>
          </cell>
          <cell r="I45">
            <v>1700000</v>
          </cell>
          <cell r="J45">
            <v>340</v>
          </cell>
          <cell r="K45">
            <v>1700340</v>
          </cell>
          <cell r="L45">
            <v>0</v>
          </cell>
          <cell r="M45">
            <v>2550</v>
          </cell>
          <cell r="N45">
            <v>68.115600000000001</v>
          </cell>
          <cell r="O45">
            <v>1702890</v>
          </cell>
          <cell r="P45">
            <v>1702890</v>
          </cell>
          <cell r="Q45">
            <v>0</v>
          </cell>
          <cell r="R45" t="str">
            <v>ICAP</v>
          </cell>
          <cell r="S45" t="str">
            <v>OCT</v>
          </cell>
        </row>
        <row r="46">
          <cell r="A46">
            <v>42</v>
          </cell>
          <cell r="B46">
            <v>163</v>
          </cell>
          <cell r="C46" t="str">
            <v>BAF</v>
          </cell>
          <cell r="D46">
            <v>38993</v>
          </cell>
          <cell r="E46">
            <v>38996</v>
          </cell>
          <cell r="F46" t="str">
            <v>P</v>
          </cell>
          <cell r="G46">
            <v>20000</v>
          </cell>
          <cell r="H46">
            <v>50.67</v>
          </cell>
          <cell r="I46">
            <v>1013400</v>
          </cell>
          <cell r="J46">
            <v>202.68</v>
          </cell>
          <cell r="K46">
            <v>1013602.68</v>
          </cell>
          <cell r="L46">
            <v>0</v>
          </cell>
          <cell r="M46">
            <v>1520.8</v>
          </cell>
          <cell r="N46">
            <v>50.756174000000001</v>
          </cell>
          <cell r="O46">
            <v>1015123.4800000001</v>
          </cell>
          <cell r="P46">
            <v>1015123.4800000001</v>
          </cell>
          <cell r="Q46">
            <v>0</v>
          </cell>
          <cell r="R46" t="str">
            <v>TARUS</v>
          </cell>
          <cell r="S46" t="str">
            <v>OCT</v>
          </cell>
        </row>
        <row r="47">
          <cell r="A47">
            <v>43</v>
          </cell>
          <cell r="B47">
            <v>164</v>
          </cell>
          <cell r="C47" t="str">
            <v>BOP</v>
          </cell>
          <cell r="D47">
            <v>38993</v>
          </cell>
          <cell r="E47">
            <v>38996</v>
          </cell>
          <cell r="F47" t="str">
            <v>P</v>
          </cell>
          <cell r="G47">
            <v>15000</v>
          </cell>
          <cell r="H47">
            <v>86</v>
          </cell>
          <cell r="I47">
            <v>1290000</v>
          </cell>
          <cell r="J47">
            <v>258</v>
          </cell>
          <cell r="K47">
            <v>1290258</v>
          </cell>
          <cell r="L47">
            <v>0</v>
          </cell>
          <cell r="M47">
            <v>1290</v>
          </cell>
          <cell r="N47">
            <v>86.103200000000001</v>
          </cell>
          <cell r="O47">
            <v>1291548</v>
          </cell>
          <cell r="P47">
            <v>1291548</v>
          </cell>
          <cell r="Q47">
            <v>0</v>
          </cell>
          <cell r="R47" t="str">
            <v>FNE</v>
          </cell>
          <cell r="S47" t="str">
            <v>OCT</v>
          </cell>
        </row>
        <row r="48">
          <cell r="A48">
            <v>44</v>
          </cell>
          <cell r="B48">
            <v>164</v>
          </cell>
          <cell r="C48" t="str">
            <v>PSO</v>
          </cell>
          <cell r="D48">
            <v>38993</v>
          </cell>
          <cell r="E48">
            <v>38996</v>
          </cell>
          <cell r="F48" t="str">
            <v>P</v>
          </cell>
          <cell r="G48">
            <v>5000</v>
          </cell>
          <cell r="H48">
            <v>316</v>
          </cell>
          <cell r="I48">
            <v>1580000</v>
          </cell>
          <cell r="J48">
            <v>316</v>
          </cell>
          <cell r="K48">
            <v>1580316</v>
          </cell>
          <cell r="L48">
            <v>0</v>
          </cell>
          <cell r="M48">
            <v>1580</v>
          </cell>
          <cell r="N48">
            <v>316.37920000000003</v>
          </cell>
          <cell r="O48">
            <v>1581896</v>
          </cell>
          <cell r="P48">
            <v>1581896</v>
          </cell>
          <cell r="Q48">
            <v>0</v>
          </cell>
          <cell r="R48" t="str">
            <v>IFSL</v>
          </cell>
          <cell r="S48" t="str">
            <v>OCT</v>
          </cell>
        </row>
        <row r="49">
          <cell r="A49">
            <v>45</v>
          </cell>
          <cell r="B49">
            <v>164</v>
          </cell>
          <cell r="C49" t="str">
            <v>POL</v>
          </cell>
          <cell r="D49">
            <v>38993</v>
          </cell>
          <cell r="E49">
            <v>38996</v>
          </cell>
          <cell r="F49" t="str">
            <v>P</v>
          </cell>
          <cell r="G49">
            <v>5000</v>
          </cell>
          <cell r="H49">
            <v>331.99400000000003</v>
          </cell>
          <cell r="I49">
            <v>1659970</v>
          </cell>
          <cell r="J49">
            <v>331.98</v>
          </cell>
          <cell r="K49">
            <v>1660301.98</v>
          </cell>
          <cell r="L49">
            <v>0</v>
          </cell>
          <cell r="M49">
            <v>1659.97</v>
          </cell>
          <cell r="N49">
            <v>332.39238999999998</v>
          </cell>
          <cell r="O49">
            <v>1661961.95</v>
          </cell>
          <cell r="P49">
            <v>1661961.95</v>
          </cell>
          <cell r="Q49">
            <v>0</v>
          </cell>
          <cell r="R49" t="str">
            <v>IFSL</v>
          </cell>
          <cell r="S49" t="str">
            <v>OCT</v>
          </cell>
        </row>
        <row r="50">
          <cell r="A50">
            <v>46</v>
          </cell>
          <cell r="B50">
            <v>169</v>
          </cell>
          <cell r="C50" t="str">
            <v>PSO</v>
          </cell>
          <cell r="D50">
            <v>38993</v>
          </cell>
          <cell r="E50">
            <v>38996</v>
          </cell>
          <cell r="F50" t="str">
            <v>S</v>
          </cell>
          <cell r="G50">
            <v>-5000</v>
          </cell>
          <cell r="H50">
            <v>-318</v>
          </cell>
          <cell r="I50">
            <v>-1590000</v>
          </cell>
          <cell r="J50">
            <v>159</v>
          </cell>
          <cell r="K50">
            <v>-1589841</v>
          </cell>
          <cell r="L50">
            <v>0</v>
          </cell>
          <cell r="M50">
            <v>0</v>
          </cell>
          <cell r="N50">
            <v>318</v>
          </cell>
          <cell r="O50">
            <v>-1590000</v>
          </cell>
          <cell r="P50">
            <v>-1581896</v>
          </cell>
          <cell r="Q50">
            <v>8104</v>
          </cell>
          <cell r="R50" t="str">
            <v>IFSL</v>
          </cell>
          <cell r="S50" t="str">
            <v>OCT</v>
          </cell>
        </row>
        <row r="51">
          <cell r="A51">
            <v>47</v>
          </cell>
          <cell r="B51">
            <v>162</v>
          </cell>
          <cell r="C51" t="str">
            <v>PSO</v>
          </cell>
          <cell r="D51">
            <v>38993</v>
          </cell>
          <cell r="E51">
            <v>38996</v>
          </cell>
          <cell r="F51" t="str">
            <v>S</v>
          </cell>
          <cell r="G51">
            <v>-15000</v>
          </cell>
          <cell r="H51">
            <v>-318.66666666666669</v>
          </cell>
          <cell r="I51">
            <v>-4780000</v>
          </cell>
          <cell r="J51">
            <v>478</v>
          </cell>
          <cell r="K51">
            <v>-4779522</v>
          </cell>
          <cell r="L51">
            <v>0</v>
          </cell>
          <cell r="M51">
            <v>4780</v>
          </cell>
          <cell r="N51">
            <v>318.66666666666669</v>
          </cell>
          <cell r="O51">
            <v>-4780000</v>
          </cell>
          <cell r="P51">
            <v>-4729494</v>
          </cell>
          <cell r="Q51">
            <v>50506</v>
          </cell>
          <cell r="R51" t="str">
            <v>TARUS</v>
          </cell>
          <cell r="S51" t="str">
            <v>OCT</v>
          </cell>
        </row>
        <row r="52">
          <cell r="A52">
            <v>48</v>
          </cell>
          <cell r="B52">
            <v>162</v>
          </cell>
          <cell r="C52" t="str">
            <v>FAY</v>
          </cell>
          <cell r="D52">
            <v>38993</v>
          </cell>
          <cell r="E52">
            <v>38996</v>
          </cell>
          <cell r="F52" t="str">
            <v>S</v>
          </cell>
          <cell r="G52">
            <v>-40000</v>
          </cell>
          <cell r="H52">
            <v>-68.337999999999994</v>
          </cell>
          <cell r="I52">
            <v>-2733520</v>
          </cell>
          <cell r="J52">
            <v>0</v>
          </cell>
          <cell r="K52">
            <v>-2733520</v>
          </cell>
          <cell r="L52">
            <v>0</v>
          </cell>
          <cell r="M52">
            <v>4098.54</v>
          </cell>
          <cell r="N52">
            <v>68.337999999999994</v>
          </cell>
          <cell r="O52">
            <v>-2733520</v>
          </cell>
          <cell r="P52">
            <v>-2694573</v>
          </cell>
          <cell r="Q52">
            <v>38947</v>
          </cell>
          <cell r="R52" t="str">
            <v>ICAP</v>
          </cell>
          <cell r="S52" t="str">
            <v>OCT</v>
          </cell>
        </row>
        <row r="53">
          <cell r="A53">
            <v>49</v>
          </cell>
          <cell r="B53">
            <v>138</v>
          </cell>
          <cell r="C53" t="str">
            <v>NBP</v>
          </cell>
          <cell r="D53">
            <v>38988</v>
          </cell>
          <cell r="E53">
            <v>38994</v>
          </cell>
          <cell r="F53" t="str">
            <v>P</v>
          </cell>
          <cell r="G53">
            <v>200000</v>
          </cell>
          <cell r="H53">
            <v>248.26</v>
          </cell>
          <cell r="I53">
            <v>49652000</v>
          </cell>
          <cell r="J53">
            <v>9930.4</v>
          </cell>
          <cell r="K53">
            <v>49661930.399999999</v>
          </cell>
          <cell r="L53">
            <v>0</v>
          </cell>
          <cell r="M53">
            <v>30000</v>
          </cell>
          <cell r="N53">
            <v>248.45965200000001</v>
          </cell>
          <cell r="O53">
            <v>49691930.399999999</v>
          </cell>
          <cell r="P53">
            <v>49691930.399999999</v>
          </cell>
          <cell r="Q53">
            <v>0</v>
          </cell>
          <cell r="R53" t="str">
            <v>JSCM</v>
          </cell>
          <cell r="S53" t="str">
            <v>OCT</v>
          </cell>
        </row>
        <row r="54">
          <cell r="A54">
            <v>50</v>
          </cell>
          <cell r="B54">
            <v>41</v>
          </cell>
          <cell r="C54" t="str">
            <v>BOP</v>
          </cell>
          <cell r="D54">
            <v>38959</v>
          </cell>
          <cell r="E54">
            <v>38994</v>
          </cell>
          <cell r="F54" t="str">
            <v>S</v>
          </cell>
          <cell r="G54">
            <v>-500000</v>
          </cell>
          <cell r="H54">
            <v>-86.75</v>
          </cell>
          <cell r="I54">
            <v>-43375000</v>
          </cell>
          <cell r="J54">
            <v>4337.5</v>
          </cell>
          <cell r="K54">
            <v>-43370662.5</v>
          </cell>
          <cell r="L54">
            <v>0</v>
          </cell>
          <cell r="M54">
            <v>86750</v>
          </cell>
          <cell r="N54">
            <v>86.75</v>
          </cell>
          <cell r="O54">
            <v>-43375000</v>
          </cell>
          <cell r="P54">
            <v>-43344500</v>
          </cell>
          <cell r="Q54">
            <v>30500</v>
          </cell>
          <cell r="R54" t="str">
            <v>AHL</v>
          </cell>
          <cell r="S54" t="str">
            <v>OCT</v>
          </cell>
        </row>
        <row r="55">
          <cell r="A55">
            <v>51</v>
          </cell>
          <cell r="B55">
            <v>171</v>
          </cell>
          <cell r="C55" t="str">
            <v>PPL</v>
          </cell>
          <cell r="D55">
            <v>38994</v>
          </cell>
          <cell r="E55">
            <v>38999</v>
          </cell>
          <cell r="F55" t="str">
            <v>S</v>
          </cell>
          <cell r="G55">
            <v>-25000</v>
          </cell>
          <cell r="H55">
            <v>-237.02</v>
          </cell>
          <cell r="I55">
            <v>-5925500</v>
          </cell>
          <cell r="J55">
            <v>592.55999999999995</v>
          </cell>
          <cell r="K55">
            <v>-5924907.4400000004</v>
          </cell>
          <cell r="L55">
            <v>0</v>
          </cell>
          <cell r="M55">
            <v>5925.5</v>
          </cell>
          <cell r="N55">
            <v>237.02</v>
          </cell>
          <cell r="O55">
            <v>-5925500</v>
          </cell>
          <cell r="P55">
            <v>-5897510</v>
          </cell>
          <cell r="Q55">
            <v>27990</v>
          </cell>
          <cell r="R55" t="str">
            <v>AHL</v>
          </cell>
          <cell r="S55" t="str">
            <v>OCT</v>
          </cell>
        </row>
        <row r="56">
          <cell r="A56">
            <v>52</v>
          </cell>
          <cell r="B56">
            <v>172</v>
          </cell>
          <cell r="C56" t="str">
            <v>BOP</v>
          </cell>
          <cell r="D56">
            <v>38994</v>
          </cell>
          <cell r="E56">
            <v>38999</v>
          </cell>
          <cell r="F56" t="str">
            <v>S</v>
          </cell>
          <cell r="G56">
            <v>-25000</v>
          </cell>
          <cell r="H56">
            <v>-87.05</v>
          </cell>
          <cell r="I56">
            <v>-2176250</v>
          </cell>
          <cell r="J56">
            <v>217.63</v>
          </cell>
          <cell r="K56">
            <v>-2176032.37</v>
          </cell>
          <cell r="L56">
            <v>0</v>
          </cell>
          <cell r="M56">
            <v>3265</v>
          </cell>
          <cell r="N56">
            <v>87.05</v>
          </cell>
          <cell r="O56">
            <v>-2176250</v>
          </cell>
          <cell r="P56">
            <v>-2167215</v>
          </cell>
          <cell r="Q56">
            <v>9035</v>
          </cell>
          <cell r="R56" t="str">
            <v>AHL</v>
          </cell>
          <cell r="S56" t="str">
            <v>OCT</v>
          </cell>
        </row>
        <row r="57">
          <cell r="A57">
            <v>53</v>
          </cell>
          <cell r="B57">
            <v>183</v>
          </cell>
          <cell r="C57" t="str">
            <v>POL</v>
          </cell>
          <cell r="D57">
            <v>38995</v>
          </cell>
          <cell r="E57">
            <v>38996</v>
          </cell>
          <cell r="F57" t="str">
            <v>P</v>
          </cell>
          <cell r="G57">
            <v>5000</v>
          </cell>
          <cell r="H57">
            <v>334</v>
          </cell>
          <cell r="I57">
            <v>1670000</v>
          </cell>
          <cell r="J57">
            <v>334</v>
          </cell>
          <cell r="K57">
            <v>1670334</v>
          </cell>
          <cell r="L57">
            <v>0</v>
          </cell>
          <cell r="M57">
            <v>1670</v>
          </cell>
          <cell r="N57">
            <v>334.4008</v>
          </cell>
          <cell r="O57">
            <v>1672004</v>
          </cell>
          <cell r="P57">
            <v>1672004</v>
          </cell>
          <cell r="Q57">
            <v>0</v>
          </cell>
          <cell r="R57" t="str">
            <v>JSCM</v>
          </cell>
          <cell r="S57" t="str">
            <v>OCT</v>
          </cell>
        </row>
        <row r="58">
          <cell r="A58">
            <v>54</v>
          </cell>
          <cell r="B58">
            <v>177</v>
          </cell>
          <cell r="C58" t="str">
            <v>POL</v>
          </cell>
          <cell r="D58">
            <v>38995</v>
          </cell>
          <cell r="E58">
            <v>38996</v>
          </cell>
          <cell r="F58" t="str">
            <v>P</v>
          </cell>
          <cell r="G58">
            <v>60000</v>
          </cell>
          <cell r="H58">
            <v>334.56008333333335</v>
          </cell>
          <cell r="I58">
            <v>20073605</v>
          </cell>
          <cell r="J58">
            <v>4014.721</v>
          </cell>
          <cell r="K58">
            <v>20077619.721000001</v>
          </cell>
          <cell r="L58">
            <v>0</v>
          </cell>
          <cell r="M58">
            <v>40147.21</v>
          </cell>
          <cell r="N58">
            <v>335.2961155166667</v>
          </cell>
          <cell r="O58">
            <v>20117766.931000002</v>
          </cell>
          <cell r="P58">
            <v>20117766.931000002</v>
          </cell>
          <cell r="Q58">
            <v>0</v>
          </cell>
          <cell r="R58" t="str">
            <v>AHL</v>
          </cell>
          <cell r="S58" t="str">
            <v>OCT</v>
          </cell>
        </row>
        <row r="59">
          <cell r="A59">
            <v>55</v>
          </cell>
          <cell r="B59">
            <v>178</v>
          </cell>
          <cell r="C59" t="str">
            <v>POL</v>
          </cell>
          <cell r="D59">
            <v>38995</v>
          </cell>
          <cell r="E59">
            <v>38996</v>
          </cell>
          <cell r="F59" t="str">
            <v>P</v>
          </cell>
          <cell r="G59">
            <v>25000</v>
          </cell>
          <cell r="H59">
            <v>334.59399999999999</v>
          </cell>
          <cell r="I59">
            <v>8364850</v>
          </cell>
          <cell r="J59">
            <v>1672.88</v>
          </cell>
          <cell r="K59">
            <v>8366522.8799999999</v>
          </cell>
          <cell r="L59">
            <v>0</v>
          </cell>
          <cell r="M59">
            <v>8365.32</v>
          </cell>
          <cell r="N59">
            <v>334.99552800000004</v>
          </cell>
          <cell r="O59">
            <v>8374888.2000000002</v>
          </cell>
          <cell r="P59">
            <v>8374888.2000000002</v>
          </cell>
          <cell r="Q59">
            <v>0</v>
          </cell>
          <cell r="R59" t="str">
            <v>IFSL</v>
          </cell>
          <cell r="S59" t="str">
            <v>OCT</v>
          </cell>
        </row>
        <row r="60">
          <cell r="A60">
            <v>56</v>
          </cell>
          <cell r="B60">
            <v>179</v>
          </cell>
          <cell r="C60" t="str">
            <v>BAF</v>
          </cell>
          <cell r="D60">
            <v>38995</v>
          </cell>
          <cell r="E60">
            <v>39000</v>
          </cell>
          <cell r="F60" t="str">
            <v>P</v>
          </cell>
          <cell r="G60">
            <v>5000</v>
          </cell>
          <cell r="H60">
            <v>50.4</v>
          </cell>
          <cell r="I60">
            <v>252000</v>
          </cell>
          <cell r="J60">
            <v>50.4</v>
          </cell>
          <cell r="K60">
            <v>252050.4</v>
          </cell>
          <cell r="L60">
            <v>0</v>
          </cell>
          <cell r="M60">
            <v>252</v>
          </cell>
          <cell r="N60">
            <v>50.460479999999997</v>
          </cell>
          <cell r="O60">
            <v>252302.4</v>
          </cell>
          <cell r="P60">
            <v>252302.4</v>
          </cell>
          <cell r="Q60">
            <v>0</v>
          </cell>
          <cell r="R60" t="str">
            <v>IFSL</v>
          </cell>
          <cell r="S60" t="str">
            <v>OCT</v>
          </cell>
        </row>
        <row r="61">
          <cell r="A61">
            <v>57</v>
          </cell>
          <cell r="B61">
            <v>180</v>
          </cell>
          <cell r="C61" t="str">
            <v>BAF</v>
          </cell>
          <cell r="D61">
            <v>38995</v>
          </cell>
          <cell r="E61">
            <v>39000</v>
          </cell>
          <cell r="F61" t="str">
            <v>P</v>
          </cell>
          <cell r="G61">
            <v>5000</v>
          </cell>
          <cell r="H61">
            <v>50</v>
          </cell>
          <cell r="I61">
            <v>250000</v>
          </cell>
          <cell r="J61">
            <v>50</v>
          </cell>
          <cell r="K61">
            <v>250050</v>
          </cell>
          <cell r="L61">
            <v>0</v>
          </cell>
          <cell r="M61">
            <v>375</v>
          </cell>
          <cell r="N61">
            <v>50.085000000000001</v>
          </cell>
          <cell r="O61">
            <v>250425</v>
          </cell>
          <cell r="P61">
            <v>250425</v>
          </cell>
          <cell r="Q61">
            <v>0</v>
          </cell>
          <cell r="R61" t="str">
            <v>ICAP</v>
          </cell>
          <cell r="S61" t="str">
            <v>OCT</v>
          </cell>
        </row>
        <row r="62">
          <cell r="A62">
            <v>58</v>
          </cell>
          <cell r="B62">
            <v>181</v>
          </cell>
          <cell r="C62" t="str">
            <v>POL</v>
          </cell>
          <cell r="D62">
            <v>38995</v>
          </cell>
          <cell r="E62">
            <v>38996</v>
          </cell>
          <cell r="F62" t="str">
            <v>P</v>
          </cell>
          <cell r="G62">
            <v>10000</v>
          </cell>
          <cell r="H62">
            <v>334.5</v>
          </cell>
          <cell r="I62">
            <v>3345000</v>
          </cell>
          <cell r="J62">
            <v>669</v>
          </cell>
          <cell r="K62">
            <v>3345669</v>
          </cell>
          <cell r="L62">
            <v>0</v>
          </cell>
          <cell r="M62">
            <v>3345</v>
          </cell>
          <cell r="N62">
            <v>334.90140000000002</v>
          </cell>
          <cell r="O62">
            <v>3349014</v>
          </cell>
          <cell r="P62">
            <v>3349014</v>
          </cell>
          <cell r="Q62">
            <v>0</v>
          </cell>
          <cell r="R62" t="str">
            <v>TAURUS</v>
          </cell>
          <cell r="S62" t="str">
            <v>OCT</v>
          </cell>
        </row>
        <row r="63">
          <cell r="A63">
            <v>59</v>
          </cell>
          <cell r="B63">
            <v>172</v>
          </cell>
          <cell r="C63" t="str">
            <v>BOP</v>
          </cell>
          <cell r="D63">
            <v>38995</v>
          </cell>
          <cell r="E63">
            <v>38995</v>
          </cell>
          <cell r="F63" t="str">
            <v>S</v>
          </cell>
          <cell r="G63">
            <v>-40000</v>
          </cell>
          <cell r="H63">
            <v>-88.668750000000003</v>
          </cell>
          <cell r="I63">
            <v>-3546750</v>
          </cell>
          <cell r="J63">
            <v>354.68</v>
          </cell>
          <cell r="K63">
            <v>-3546395.32</v>
          </cell>
          <cell r="L63">
            <v>0</v>
          </cell>
          <cell r="M63">
            <v>3546.75</v>
          </cell>
          <cell r="N63">
            <v>88.668750000000003</v>
          </cell>
          <cell r="O63">
            <v>-3546750</v>
          </cell>
          <cell r="P63">
            <v>-3467541.85</v>
          </cell>
          <cell r="Q63">
            <v>79208.149999999907</v>
          </cell>
          <cell r="R63" t="str">
            <v>FNE</v>
          </cell>
          <cell r="S63" t="str">
            <v>OCT</v>
          </cell>
        </row>
        <row r="64">
          <cell r="A64">
            <v>60</v>
          </cell>
          <cell r="B64">
            <v>182</v>
          </cell>
          <cell r="C64" t="str">
            <v>PSO</v>
          </cell>
          <cell r="D64">
            <v>38995</v>
          </cell>
          <cell r="E64">
            <v>39000</v>
          </cell>
          <cell r="F64" t="str">
            <v>S</v>
          </cell>
          <cell r="G64">
            <v>-5000</v>
          </cell>
          <cell r="H64">
            <v>-316</v>
          </cell>
          <cell r="I64">
            <v>-1580000</v>
          </cell>
          <cell r="J64">
            <v>158</v>
          </cell>
          <cell r="K64">
            <v>-1579842</v>
          </cell>
          <cell r="L64">
            <v>0</v>
          </cell>
          <cell r="M64">
            <v>1580</v>
          </cell>
          <cell r="N64">
            <v>316</v>
          </cell>
          <cell r="O64">
            <v>-1580000</v>
          </cell>
          <cell r="P64">
            <v>-1576497.5</v>
          </cell>
          <cell r="Q64">
            <v>3502.5</v>
          </cell>
          <cell r="R64" t="str">
            <v>IFSL</v>
          </cell>
          <cell r="S64" t="str">
            <v>OCT</v>
          </cell>
        </row>
        <row r="65">
          <cell r="A65">
            <v>61</v>
          </cell>
          <cell r="B65">
            <v>188</v>
          </cell>
          <cell r="C65" t="str">
            <v>POL</v>
          </cell>
          <cell r="D65">
            <v>38996</v>
          </cell>
          <cell r="E65">
            <v>38999</v>
          </cell>
          <cell r="F65" t="str">
            <v>P</v>
          </cell>
          <cell r="G65">
            <v>15000</v>
          </cell>
          <cell r="H65">
            <v>335.08</v>
          </cell>
          <cell r="I65">
            <v>5026200</v>
          </cell>
          <cell r="J65">
            <v>1005.24</v>
          </cell>
          <cell r="K65">
            <v>5027205.24</v>
          </cell>
          <cell r="L65">
            <v>0</v>
          </cell>
          <cell r="M65">
            <v>5026.3999999999996</v>
          </cell>
          <cell r="N65">
            <v>335.48210933333337</v>
          </cell>
          <cell r="O65">
            <v>5032231.6400000006</v>
          </cell>
          <cell r="P65">
            <v>5032231.6400000006</v>
          </cell>
          <cell r="Q65">
            <v>0</v>
          </cell>
          <cell r="R65" t="str">
            <v>IFSL</v>
          </cell>
          <cell r="S65" t="str">
            <v>OCT</v>
          </cell>
        </row>
        <row r="66">
          <cell r="A66">
            <v>62</v>
          </cell>
          <cell r="B66">
            <v>189</v>
          </cell>
          <cell r="C66" t="str">
            <v>FFC</v>
          </cell>
          <cell r="D66">
            <v>38996</v>
          </cell>
          <cell r="E66">
            <v>38996</v>
          </cell>
          <cell r="F66" t="str">
            <v>P</v>
          </cell>
          <cell r="G66">
            <v>25000</v>
          </cell>
          <cell r="H66">
            <v>121.5</v>
          </cell>
          <cell r="I66">
            <v>3037500</v>
          </cell>
          <cell r="J66">
            <v>607.5</v>
          </cell>
          <cell r="K66">
            <v>3038107.5</v>
          </cell>
          <cell r="L66">
            <v>0</v>
          </cell>
          <cell r="M66">
            <v>3037.5</v>
          </cell>
          <cell r="N66">
            <v>121.64579999999999</v>
          </cell>
          <cell r="O66">
            <v>3041145</v>
          </cell>
          <cell r="P66">
            <v>3041145</v>
          </cell>
          <cell r="Q66">
            <v>0</v>
          </cell>
          <cell r="R66" t="str">
            <v>JS</v>
          </cell>
          <cell r="S66" t="str">
            <v>OCT</v>
          </cell>
        </row>
        <row r="67">
          <cell r="A67">
            <v>63</v>
          </cell>
          <cell r="B67">
            <v>187</v>
          </cell>
          <cell r="C67" t="str">
            <v>FFC</v>
          </cell>
          <cell r="D67">
            <v>38996</v>
          </cell>
          <cell r="E67">
            <v>38996</v>
          </cell>
          <cell r="F67" t="str">
            <v>S</v>
          </cell>
          <cell r="G67">
            <v>-5000</v>
          </cell>
          <cell r="H67">
            <v>-123.5</v>
          </cell>
          <cell r="I67">
            <v>-617500</v>
          </cell>
          <cell r="J67">
            <v>0</v>
          </cell>
          <cell r="K67">
            <v>-617500</v>
          </cell>
          <cell r="L67">
            <v>0</v>
          </cell>
          <cell r="M67">
            <v>617.5</v>
          </cell>
          <cell r="N67">
            <v>123.5</v>
          </cell>
          <cell r="O67">
            <v>-617500</v>
          </cell>
          <cell r="P67">
            <v>-608229</v>
          </cell>
          <cell r="Q67">
            <v>9271</v>
          </cell>
          <cell r="R67" t="str">
            <v>JS</v>
          </cell>
          <cell r="S67" t="str">
            <v>OCT</v>
          </cell>
        </row>
        <row r="68">
          <cell r="A68">
            <v>64</v>
          </cell>
          <cell r="B68">
            <v>186</v>
          </cell>
          <cell r="C68" t="str">
            <v>POL</v>
          </cell>
          <cell r="D68">
            <v>38996</v>
          </cell>
          <cell r="E68">
            <v>38999</v>
          </cell>
          <cell r="F68" t="str">
            <v>S</v>
          </cell>
          <cell r="G68">
            <v>-25000</v>
          </cell>
          <cell r="H68">
            <v>-336.84</v>
          </cell>
          <cell r="I68">
            <v>-8421000</v>
          </cell>
          <cell r="J68">
            <v>842.1</v>
          </cell>
          <cell r="K68">
            <v>-8420157.9000000004</v>
          </cell>
          <cell r="L68">
            <v>0</v>
          </cell>
          <cell r="M68">
            <v>3377</v>
          </cell>
          <cell r="N68">
            <v>336.84</v>
          </cell>
          <cell r="O68">
            <v>-8421000</v>
          </cell>
          <cell r="P68">
            <v>-8374140</v>
          </cell>
          <cell r="Q68">
            <v>46860</v>
          </cell>
          <cell r="R68" t="str">
            <v>IFSL</v>
          </cell>
          <cell r="S68" t="str">
            <v>OCT</v>
          </cell>
        </row>
        <row r="69">
          <cell r="A69">
            <v>65</v>
          </cell>
          <cell r="B69">
            <v>185</v>
          </cell>
          <cell r="C69" t="str">
            <v>POL</v>
          </cell>
          <cell r="D69">
            <v>38996</v>
          </cell>
          <cell r="E69">
            <v>38999</v>
          </cell>
          <cell r="F69" t="str">
            <v>S</v>
          </cell>
          <cell r="G69">
            <v>-10000</v>
          </cell>
          <cell r="H69">
            <v>-337</v>
          </cell>
          <cell r="I69">
            <v>-3370000</v>
          </cell>
          <cell r="J69">
            <v>337</v>
          </cell>
          <cell r="K69">
            <v>-3369663</v>
          </cell>
          <cell r="L69">
            <v>0</v>
          </cell>
          <cell r="M69">
            <v>3370</v>
          </cell>
          <cell r="N69">
            <v>337</v>
          </cell>
          <cell r="O69">
            <v>-3370000</v>
          </cell>
          <cell r="P69">
            <v>-3349656</v>
          </cell>
          <cell r="Q69">
            <v>20344</v>
          </cell>
          <cell r="R69" t="str">
            <v>FNE</v>
          </cell>
          <cell r="S69" t="str">
            <v>OCT</v>
          </cell>
        </row>
        <row r="70">
          <cell r="A70">
            <v>66</v>
          </cell>
          <cell r="B70">
            <v>0</v>
          </cell>
          <cell r="C70" t="str">
            <v>FFC</v>
          </cell>
          <cell r="D70">
            <v>38996</v>
          </cell>
          <cell r="E70">
            <v>38996</v>
          </cell>
          <cell r="F70" t="str">
            <v>S</v>
          </cell>
          <cell r="G70">
            <v>0</v>
          </cell>
          <cell r="H70" t="e">
            <v>#DIV/0!</v>
          </cell>
          <cell r="I70">
            <v>0</v>
          </cell>
          <cell r="J70">
            <v>0</v>
          </cell>
          <cell r="K70">
            <v>0</v>
          </cell>
          <cell r="L70">
            <v>0</v>
          </cell>
          <cell r="M70">
            <v>0</v>
          </cell>
          <cell r="N70" t="e">
            <v>#DIV/0!</v>
          </cell>
          <cell r="O70">
            <v>0</v>
          </cell>
          <cell r="P70">
            <v>-40000</v>
          </cell>
          <cell r="R70" t="str">
            <v>DIVIDEND</v>
          </cell>
          <cell r="S70" t="str">
            <v>OCT</v>
          </cell>
        </row>
        <row r="71">
          <cell r="A71">
            <v>67</v>
          </cell>
          <cell r="B71">
            <v>199</v>
          </cell>
          <cell r="C71" t="str">
            <v>PSO</v>
          </cell>
          <cell r="D71">
            <v>38999</v>
          </cell>
          <cell r="E71">
            <v>39002</v>
          </cell>
          <cell r="F71" t="str">
            <v>P</v>
          </cell>
          <cell r="G71">
            <v>15000</v>
          </cell>
          <cell r="H71">
            <v>320.5</v>
          </cell>
          <cell r="I71">
            <v>4807500</v>
          </cell>
          <cell r="J71">
            <v>961.5</v>
          </cell>
          <cell r="K71">
            <v>4808461.5</v>
          </cell>
          <cell r="L71">
            <v>0</v>
          </cell>
          <cell r="M71">
            <v>0</v>
          </cell>
          <cell r="N71">
            <v>320.5641</v>
          </cell>
          <cell r="O71">
            <v>4808461.5</v>
          </cell>
          <cell r="P71">
            <v>4808461.5</v>
          </cell>
          <cell r="Q71">
            <v>0</v>
          </cell>
          <cell r="R71" t="str">
            <v>FNE</v>
          </cell>
          <cell r="S71" t="str">
            <v>OCT</v>
          </cell>
        </row>
        <row r="72">
          <cell r="A72">
            <v>68</v>
          </cell>
          <cell r="B72">
            <v>198</v>
          </cell>
          <cell r="C72" t="str">
            <v>PTC</v>
          </cell>
          <cell r="D72">
            <v>38999</v>
          </cell>
          <cell r="E72">
            <v>39002</v>
          </cell>
          <cell r="F72" t="str">
            <v>P</v>
          </cell>
          <cell r="G72">
            <v>100000</v>
          </cell>
          <cell r="H72">
            <v>42</v>
          </cell>
          <cell r="I72">
            <v>4200000</v>
          </cell>
          <cell r="J72">
            <v>840</v>
          </cell>
          <cell r="K72">
            <v>4200840</v>
          </cell>
          <cell r="L72">
            <v>0</v>
          </cell>
          <cell r="M72">
            <v>8400</v>
          </cell>
          <cell r="N72">
            <v>42.092399999999998</v>
          </cell>
          <cell r="O72">
            <v>4209240</v>
          </cell>
          <cell r="P72">
            <v>4209240</v>
          </cell>
          <cell r="Q72">
            <v>0</v>
          </cell>
          <cell r="R72" t="str">
            <v>AHL</v>
          </cell>
          <cell r="S72" t="str">
            <v>OCT</v>
          </cell>
        </row>
        <row r="73">
          <cell r="A73">
            <v>69</v>
          </cell>
          <cell r="B73">
            <v>185</v>
          </cell>
          <cell r="C73" t="str">
            <v>POL</v>
          </cell>
          <cell r="D73">
            <v>38999</v>
          </cell>
          <cell r="E73">
            <v>39000</v>
          </cell>
          <cell r="F73" t="str">
            <v>S</v>
          </cell>
          <cell r="G73">
            <v>-15000</v>
          </cell>
          <cell r="H73">
            <v>-339</v>
          </cell>
          <cell r="I73">
            <v>-5085000</v>
          </cell>
          <cell r="J73">
            <v>508.5</v>
          </cell>
          <cell r="K73">
            <v>-5084491.5</v>
          </cell>
          <cell r="L73">
            <v>0</v>
          </cell>
          <cell r="M73">
            <v>5085</v>
          </cell>
          <cell r="N73">
            <v>339</v>
          </cell>
          <cell r="O73">
            <v>-5085000</v>
          </cell>
          <cell r="P73">
            <v>-5024485.5</v>
          </cell>
          <cell r="Q73">
            <v>60514.5</v>
          </cell>
          <cell r="R73" t="str">
            <v>IFSL</v>
          </cell>
          <cell r="S73" t="str">
            <v>OCT</v>
          </cell>
        </row>
        <row r="74">
          <cell r="A74">
            <v>70</v>
          </cell>
          <cell r="B74">
            <v>196</v>
          </cell>
          <cell r="C74" t="str">
            <v>FFC</v>
          </cell>
          <cell r="D74">
            <v>38999</v>
          </cell>
          <cell r="E74">
            <v>39002</v>
          </cell>
          <cell r="F74" t="str">
            <v>S</v>
          </cell>
          <cell r="G74">
            <v>-10000</v>
          </cell>
          <cell r="H74">
            <v>-121</v>
          </cell>
          <cell r="I74">
            <v>-1210000</v>
          </cell>
          <cell r="J74">
            <v>121</v>
          </cell>
          <cell r="K74">
            <v>-1209879</v>
          </cell>
          <cell r="L74">
            <v>0</v>
          </cell>
          <cell r="M74">
            <v>1210</v>
          </cell>
          <cell r="N74">
            <v>121</v>
          </cell>
          <cell r="O74">
            <v>-1210000</v>
          </cell>
          <cell r="P74">
            <v>-1196458</v>
          </cell>
          <cell r="Q74">
            <v>13542</v>
          </cell>
          <cell r="R74" t="str">
            <v>IFSL</v>
          </cell>
          <cell r="S74" t="str">
            <v>OCT</v>
          </cell>
        </row>
        <row r="75">
          <cell r="A75">
            <v>71</v>
          </cell>
          <cell r="B75">
            <v>197</v>
          </cell>
          <cell r="C75" t="str">
            <v>PSO</v>
          </cell>
          <cell r="D75">
            <v>38999</v>
          </cell>
          <cell r="E75">
            <v>39002</v>
          </cell>
          <cell r="F75" t="str">
            <v>S</v>
          </cell>
          <cell r="G75">
            <v>-15000</v>
          </cell>
          <cell r="H75">
            <v>-322.14524999999998</v>
          </cell>
          <cell r="I75">
            <v>-4832178.75</v>
          </cell>
          <cell r="J75">
            <v>483.75</v>
          </cell>
          <cell r="K75">
            <v>-4831695</v>
          </cell>
          <cell r="L75">
            <v>0</v>
          </cell>
          <cell r="M75">
            <v>4837.5</v>
          </cell>
          <cell r="N75">
            <v>322.14524999999998</v>
          </cell>
          <cell r="O75">
            <v>-4832178.75</v>
          </cell>
          <cell r="P75">
            <v>-4808461.5</v>
          </cell>
          <cell r="Q75">
            <v>23717.25</v>
          </cell>
          <cell r="R75" t="str">
            <v>FNE</v>
          </cell>
          <cell r="S75" t="str">
            <v>OCT</v>
          </cell>
        </row>
        <row r="76">
          <cell r="A76">
            <v>72</v>
          </cell>
          <cell r="B76">
            <v>206</v>
          </cell>
          <cell r="C76" t="str">
            <v>PPL</v>
          </cell>
          <cell r="D76">
            <v>39000</v>
          </cell>
          <cell r="E76">
            <v>39003</v>
          </cell>
          <cell r="F76" t="str">
            <v>P</v>
          </cell>
          <cell r="G76">
            <v>10000</v>
          </cell>
          <cell r="H76">
            <v>251.3</v>
          </cell>
          <cell r="I76">
            <v>2513000</v>
          </cell>
          <cell r="J76">
            <v>502.6</v>
          </cell>
          <cell r="K76">
            <v>2513502.6</v>
          </cell>
          <cell r="L76">
            <v>0</v>
          </cell>
          <cell r="M76">
            <v>2513</v>
          </cell>
          <cell r="N76">
            <v>251.60156000000001</v>
          </cell>
          <cell r="O76">
            <v>2516015.6</v>
          </cell>
          <cell r="P76">
            <v>2516015.6</v>
          </cell>
          <cell r="Q76">
            <v>0</v>
          </cell>
          <cell r="R76" t="str">
            <v>IFSL</v>
          </cell>
          <cell r="S76" t="str">
            <v>OCT</v>
          </cell>
        </row>
        <row r="77">
          <cell r="A77">
            <v>73</v>
          </cell>
          <cell r="B77">
            <v>205</v>
          </cell>
          <cell r="C77" t="str">
            <v>BAF</v>
          </cell>
          <cell r="D77">
            <v>39000</v>
          </cell>
          <cell r="E77">
            <v>39003</v>
          </cell>
          <cell r="F77" t="str">
            <v>P</v>
          </cell>
          <cell r="G77">
            <v>10000</v>
          </cell>
          <cell r="H77">
            <v>47.4</v>
          </cell>
          <cell r="I77">
            <v>474000</v>
          </cell>
          <cell r="J77">
            <v>94.8</v>
          </cell>
          <cell r="K77">
            <v>474094.8</v>
          </cell>
          <cell r="L77">
            <v>0</v>
          </cell>
          <cell r="M77">
            <v>474</v>
          </cell>
          <cell r="N77">
            <v>47.456879999999998</v>
          </cell>
          <cell r="O77">
            <v>474568.8</v>
          </cell>
          <cell r="P77">
            <v>474568.8</v>
          </cell>
          <cell r="Q77">
            <v>0</v>
          </cell>
          <cell r="R77" t="str">
            <v>IFSL</v>
          </cell>
          <cell r="S77" t="str">
            <v>OCT</v>
          </cell>
        </row>
        <row r="78">
          <cell r="A78">
            <v>74</v>
          </cell>
          <cell r="B78">
            <v>209</v>
          </cell>
          <cell r="C78" t="str">
            <v>PPL</v>
          </cell>
          <cell r="D78">
            <v>39000</v>
          </cell>
          <cell r="E78">
            <v>39003</v>
          </cell>
          <cell r="F78" t="str">
            <v>P</v>
          </cell>
          <cell r="G78">
            <v>10000</v>
          </cell>
          <cell r="H78">
            <v>250.27449999999999</v>
          </cell>
          <cell r="I78">
            <v>2502745</v>
          </cell>
          <cell r="J78">
            <v>500.55</v>
          </cell>
          <cell r="K78">
            <v>2503245.5499999998</v>
          </cell>
          <cell r="L78">
            <v>0</v>
          </cell>
          <cell r="M78">
            <v>2502.75</v>
          </cell>
          <cell r="N78">
            <v>250.57482999999999</v>
          </cell>
          <cell r="O78">
            <v>2505748.2999999998</v>
          </cell>
          <cell r="P78">
            <v>2505748.2999999998</v>
          </cell>
          <cell r="Q78">
            <v>0</v>
          </cell>
          <cell r="R78" t="str">
            <v>FNE</v>
          </cell>
          <cell r="S78" t="str">
            <v>OCT</v>
          </cell>
        </row>
        <row r="79">
          <cell r="A79">
            <v>75</v>
          </cell>
          <cell r="B79">
            <v>208</v>
          </cell>
          <cell r="C79" t="str">
            <v>PSO</v>
          </cell>
          <cell r="D79">
            <v>39000</v>
          </cell>
          <cell r="E79">
            <v>39003</v>
          </cell>
          <cell r="F79" t="str">
            <v>P</v>
          </cell>
          <cell r="G79">
            <v>30500</v>
          </cell>
          <cell r="H79">
            <v>320</v>
          </cell>
          <cell r="I79">
            <v>9760000</v>
          </cell>
          <cell r="J79">
            <v>1952</v>
          </cell>
          <cell r="K79">
            <v>9761952</v>
          </cell>
          <cell r="L79">
            <v>0</v>
          </cell>
          <cell r="M79">
            <v>0</v>
          </cell>
          <cell r="N79">
            <v>320.06400000000002</v>
          </cell>
          <cell r="O79">
            <v>9761952</v>
          </cell>
          <cell r="P79">
            <v>9761952</v>
          </cell>
          <cell r="Q79">
            <v>0</v>
          </cell>
          <cell r="R79" t="str">
            <v>FNE</v>
          </cell>
          <cell r="S79" t="str">
            <v>OCT</v>
          </cell>
        </row>
        <row r="80">
          <cell r="A80">
            <v>76</v>
          </cell>
          <cell r="B80">
            <v>213</v>
          </cell>
          <cell r="C80" t="str">
            <v>PSO</v>
          </cell>
          <cell r="D80">
            <v>39000</v>
          </cell>
          <cell r="E80">
            <v>39003</v>
          </cell>
          <cell r="F80" t="str">
            <v>S</v>
          </cell>
          <cell r="G80">
            <v>-30500</v>
          </cell>
          <cell r="H80">
            <v>-322</v>
          </cell>
          <cell r="I80">
            <v>-9821000</v>
          </cell>
          <cell r="J80">
            <v>982.1</v>
          </cell>
          <cell r="K80">
            <v>-9820017.9000000004</v>
          </cell>
          <cell r="L80">
            <v>0</v>
          </cell>
          <cell r="M80">
            <v>9821</v>
          </cell>
          <cell r="N80">
            <v>322</v>
          </cell>
          <cell r="O80">
            <v>-9821000</v>
          </cell>
          <cell r="P80">
            <v>-9761952</v>
          </cell>
          <cell r="Q80">
            <v>59048</v>
          </cell>
          <cell r="R80" t="str">
            <v>FNE</v>
          </cell>
          <cell r="S80" t="str">
            <v>OCT</v>
          </cell>
        </row>
        <row r="81">
          <cell r="A81">
            <v>77</v>
          </cell>
          <cell r="B81">
            <v>210</v>
          </cell>
          <cell r="C81" t="str">
            <v>POL</v>
          </cell>
          <cell r="D81">
            <v>39000</v>
          </cell>
          <cell r="E81">
            <v>39003</v>
          </cell>
          <cell r="F81" t="str">
            <v>P</v>
          </cell>
          <cell r="G81">
            <v>5000</v>
          </cell>
          <cell r="H81">
            <v>340</v>
          </cell>
          <cell r="I81">
            <v>1700000</v>
          </cell>
          <cell r="J81">
            <v>340</v>
          </cell>
          <cell r="K81">
            <v>1700340</v>
          </cell>
          <cell r="L81">
            <v>0</v>
          </cell>
          <cell r="M81">
            <v>0</v>
          </cell>
          <cell r="N81">
            <v>340.06799999999998</v>
          </cell>
          <cell r="O81">
            <v>1700340</v>
          </cell>
          <cell r="P81">
            <v>1700340</v>
          </cell>
          <cell r="Q81">
            <v>0</v>
          </cell>
          <cell r="R81" t="str">
            <v>FNE</v>
          </cell>
          <cell r="S81" t="str">
            <v>OCT</v>
          </cell>
        </row>
        <row r="82">
          <cell r="A82">
            <v>78</v>
          </cell>
          <cell r="B82">
            <v>211</v>
          </cell>
          <cell r="C82" t="str">
            <v>POL</v>
          </cell>
          <cell r="D82">
            <v>39000</v>
          </cell>
          <cell r="E82">
            <v>39003</v>
          </cell>
          <cell r="F82" t="str">
            <v>S</v>
          </cell>
          <cell r="G82">
            <v>-5000</v>
          </cell>
          <cell r="H82">
            <v>-342</v>
          </cell>
          <cell r="I82">
            <v>-1710000</v>
          </cell>
          <cell r="J82">
            <v>171</v>
          </cell>
          <cell r="K82">
            <v>-1709829</v>
          </cell>
          <cell r="L82">
            <v>0</v>
          </cell>
          <cell r="M82">
            <v>1710</v>
          </cell>
          <cell r="N82">
            <v>342</v>
          </cell>
          <cell r="O82">
            <v>-1710000</v>
          </cell>
          <cell r="P82">
            <v>-1700340</v>
          </cell>
          <cell r="Q82">
            <v>9660</v>
          </cell>
          <cell r="R82" t="str">
            <v>FNE</v>
          </cell>
          <cell r="S82" t="str">
            <v>OCT</v>
          </cell>
        </row>
        <row r="83">
          <cell r="A83">
            <v>79</v>
          </cell>
          <cell r="B83">
            <v>214</v>
          </cell>
          <cell r="C83" t="str">
            <v>WCT</v>
          </cell>
          <cell r="D83">
            <v>39000</v>
          </cell>
          <cell r="E83">
            <v>39003</v>
          </cell>
          <cell r="F83" t="str">
            <v>P</v>
          </cell>
          <cell r="G83">
            <v>500000</v>
          </cell>
          <cell r="H83">
            <v>13.1975</v>
          </cell>
          <cell r="I83">
            <v>6598750</v>
          </cell>
          <cell r="J83">
            <v>1319.75</v>
          </cell>
          <cell r="K83">
            <v>6600069.75</v>
          </cell>
          <cell r="L83">
            <v>0</v>
          </cell>
          <cell r="M83">
            <v>25000</v>
          </cell>
          <cell r="N83">
            <v>13.2501395</v>
          </cell>
          <cell r="O83">
            <v>6625069.75</v>
          </cell>
          <cell r="P83">
            <v>6625069.75</v>
          </cell>
          <cell r="Q83">
            <v>0</v>
          </cell>
          <cell r="R83" t="str">
            <v>AHL</v>
          </cell>
          <cell r="S83" t="str">
            <v>OCT</v>
          </cell>
        </row>
        <row r="84">
          <cell r="A84">
            <v>80</v>
          </cell>
          <cell r="B84">
            <v>223</v>
          </cell>
          <cell r="C84" t="str">
            <v>POL</v>
          </cell>
          <cell r="D84">
            <v>39001</v>
          </cell>
          <cell r="E84">
            <v>39001</v>
          </cell>
          <cell r="F84" t="str">
            <v>P</v>
          </cell>
          <cell r="G84">
            <v>25000</v>
          </cell>
          <cell r="H84">
            <v>337.2</v>
          </cell>
          <cell r="I84">
            <v>8430000</v>
          </cell>
          <cell r="J84">
            <v>1686</v>
          </cell>
          <cell r="K84">
            <v>8431686</v>
          </cell>
          <cell r="L84">
            <v>0</v>
          </cell>
          <cell r="M84">
            <v>8430</v>
          </cell>
          <cell r="N84">
            <v>337.60464000000002</v>
          </cell>
          <cell r="O84">
            <v>8440116</v>
          </cell>
          <cell r="P84">
            <v>8440116</v>
          </cell>
          <cell r="Q84">
            <v>0</v>
          </cell>
          <cell r="R84" t="str">
            <v>AHL</v>
          </cell>
          <cell r="S84" t="str">
            <v>OCT</v>
          </cell>
        </row>
        <row r="85">
          <cell r="A85">
            <v>81</v>
          </cell>
          <cell r="B85">
            <v>0</v>
          </cell>
          <cell r="C85" t="str">
            <v>POL</v>
          </cell>
          <cell r="D85">
            <v>39001</v>
          </cell>
          <cell r="E85">
            <v>39001</v>
          </cell>
          <cell r="F85" t="str">
            <v>S</v>
          </cell>
          <cell r="G85">
            <v>0</v>
          </cell>
          <cell r="H85" t="e">
            <v>#DIV/0!</v>
          </cell>
          <cell r="I85">
            <v>0</v>
          </cell>
          <cell r="J85">
            <v>0</v>
          </cell>
          <cell r="K85">
            <v>0</v>
          </cell>
          <cell r="L85">
            <v>0</v>
          </cell>
          <cell r="M85">
            <v>0</v>
          </cell>
          <cell r="N85" t="e">
            <v>#DIV/0!</v>
          </cell>
          <cell r="O85">
            <v>0</v>
          </cell>
          <cell r="P85">
            <v>-787500</v>
          </cell>
          <cell r="R85" t="str">
            <v>DIVIDEND</v>
          </cell>
          <cell r="S85" t="str">
            <v>OCT</v>
          </cell>
        </row>
        <row r="86">
          <cell r="A86">
            <v>82</v>
          </cell>
          <cell r="B86">
            <v>224</v>
          </cell>
          <cell r="C86" t="str">
            <v>FFC</v>
          </cell>
          <cell r="D86">
            <v>39001</v>
          </cell>
          <cell r="E86">
            <v>39006</v>
          </cell>
          <cell r="F86" t="str">
            <v>P</v>
          </cell>
          <cell r="G86">
            <v>10000</v>
          </cell>
          <cell r="H86">
            <v>118</v>
          </cell>
          <cell r="I86">
            <v>1180000</v>
          </cell>
          <cell r="J86">
            <v>236</v>
          </cell>
          <cell r="K86">
            <v>1180236</v>
          </cell>
          <cell r="L86">
            <v>0</v>
          </cell>
          <cell r="M86">
            <v>1770</v>
          </cell>
          <cell r="N86">
            <v>118.20059999999999</v>
          </cell>
          <cell r="O86">
            <v>1182006</v>
          </cell>
          <cell r="P86">
            <v>1182006</v>
          </cell>
          <cell r="Q86">
            <v>0</v>
          </cell>
          <cell r="R86" t="str">
            <v>ICAP</v>
          </cell>
          <cell r="S86" t="str">
            <v>OCT</v>
          </cell>
        </row>
        <row r="87">
          <cell r="A87">
            <v>83</v>
          </cell>
          <cell r="B87">
            <v>225</v>
          </cell>
          <cell r="C87" t="str">
            <v>FFC</v>
          </cell>
          <cell r="D87">
            <v>39001</v>
          </cell>
          <cell r="E87">
            <v>39006</v>
          </cell>
          <cell r="F87" t="str">
            <v>S</v>
          </cell>
          <cell r="G87">
            <v>-10000</v>
          </cell>
          <cell r="H87">
            <v>-121.0025</v>
          </cell>
          <cell r="I87">
            <v>-1210025</v>
          </cell>
          <cell r="J87">
            <v>0</v>
          </cell>
          <cell r="K87">
            <v>-1210025</v>
          </cell>
          <cell r="L87">
            <v>0</v>
          </cell>
          <cell r="M87">
            <v>0</v>
          </cell>
          <cell r="N87">
            <v>121.0025</v>
          </cell>
          <cell r="O87">
            <v>-1210025</v>
          </cell>
          <cell r="P87">
            <v>-1182006</v>
          </cell>
          <cell r="Q87">
            <v>28019</v>
          </cell>
          <cell r="R87" t="str">
            <v>ICAP</v>
          </cell>
          <cell r="S87" t="str">
            <v>OCT</v>
          </cell>
        </row>
        <row r="88">
          <cell r="A88">
            <v>84</v>
          </cell>
          <cell r="B88">
            <v>235</v>
          </cell>
          <cell r="C88" t="str">
            <v>FFC</v>
          </cell>
          <cell r="D88">
            <v>39002</v>
          </cell>
          <cell r="E88">
            <v>39007</v>
          </cell>
          <cell r="F88" t="str">
            <v>P</v>
          </cell>
          <cell r="G88">
            <v>10000</v>
          </cell>
          <cell r="H88">
            <v>116.863</v>
          </cell>
          <cell r="I88">
            <v>1168630</v>
          </cell>
          <cell r="J88">
            <v>233.73</v>
          </cell>
          <cell r="K88">
            <v>1168863.73</v>
          </cell>
          <cell r="L88">
            <v>0</v>
          </cell>
          <cell r="M88">
            <v>1168.96</v>
          </cell>
          <cell r="N88">
            <v>117.00326899999999</v>
          </cell>
          <cell r="O88">
            <v>1170032.69</v>
          </cell>
          <cell r="P88">
            <v>1170032.69</v>
          </cell>
          <cell r="Q88">
            <v>0</v>
          </cell>
          <cell r="R88" t="str">
            <v>taurus</v>
          </cell>
          <cell r="S88" t="str">
            <v>OCT</v>
          </cell>
        </row>
        <row r="89">
          <cell r="A89">
            <v>85</v>
          </cell>
          <cell r="B89">
            <v>236</v>
          </cell>
          <cell r="C89" t="str">
            <v>NBP</v>
          </cell>
          <cell r="D89">
            <v>39002</v>
          </cell>
          <cell r="E89">
            <v>39007</v>
          </cell>
          <cell r="F89" t="str">
            <v>P</v>
          </cell>
          <cell r="G89">
            <v>5000</v>
          </cell>
          <cell r="H89">
            <v>267.89999999999998</v>
          </cell>
          <cell r="I89">
            <v>1339500</v>
          </cell>
          <cell r="J89">
            <v>267.89999999999998</v>
          </cell>
          <cell r="K89">
            <v>1339767.8999999999</v>
          </cell>
          <cell r="L89">
            <v>0</v>
          </cell>
          <cell r="M89">
            <v>2009</v>
          </cell>
          <cell r="N89">
            <v>268.35537999999997</v>
          </cell>
          <cell r="O89">
            <v>1341776.8999999999</v>
          </cell>
          <cell r="P89">
            <v>1341776.8999999999</v>
          </cell>
          <cell r="Q89">
            <v>0</v>
          </cell>
          <cell r="R89" t="str">
            <v>ICAP</v>
          </cell>
          <cell r="S89" t="str">
            <v>OCT</v>
          </cell>
        </row>
        <row r="90">
          <cell r="A90">
            <v>86</v>
          </cell>
          <cell r="B90">
            <v>237</v>
          </cell>
          <cell r="C90" t="str">
            <v>PTC</v>
          </cell>
          <cell r="D90">
            <v>39002</v>
          </cell>
          <cell r="E90">
            <v>39007</v>
          </cell>
          <cell r="F90" t="str">
            <v>P</v>
          </cell>
          <cell r="G90">
            <v>50000</v>
          </cell>
          <cell r="H90">
            <v>42</v>
          </cell>
          <cell r="I90">
            <v>2100000</v>
          </cell>
          <cell r="J90">
            <v>420</v>
          </cell>
          <cell r="K90">
            <v>2100420</v>
          </cell>
          <cell r="L90">
            <v>0</v>
          </cell>
          <cell r="M90">
            <v>4200</v>
          </cell>
          <cell r="N90">
            <v>42.092399999999998</v>
          </cell>
          <cell r="O90">
            <v>2104620</v>
          </cell>
          <cell r="P90">
            <v>2104620</v>
          </cell>
          <cell r="Q90">
            <v>0</v>
          </cell>
          <cell r="R90" t="str">
            <v>AHL</v>
          </cell>
          <cell r="S90" t="str">
            <v>OCT</v>
          </cell>
        </row>
        <row r="91">
          <cell r="A91">
            <v>87</v>
          </cell>
          <cell r="B91">
            <v>237</v>
          </cell>
          <cell r="C91" t="str">
            <v>PTC</v>
          </cell>
          <cell r="D91">
            <v>39002</v>
          </cell>
          <cell r="E91">
            <v>39007</v>
          </cell>
          <cell r="F91" t="str">
            <v>P</v>
          </cell>
          <cell r="G91">
            <v>25000</v>
          </cell>
          <cell r="H91">
            <v>42</v>
          </cell>
          <cell r="I91">
            <v>1050000</v>
          </cell>
          <cell r="J91">
            <v>210</v>
          </cell>
          <cell r="K91">
            <v>1050210</v>
          </cell>
          <cell r="L91">
            <v>0</v>
          </cell>
          <cell r="M91">
            <v>1250</v>
          </cell>
          <cell r="N91">
            <v>42.058399999999999</v>
          </cell>
          <cell r="O91">
            <v>1051460</v>
          </cell>
          <cell r="P91">
            <v>1051460</v>
          </cell>
          <cell r="Q91">
            <v>0</v>
          </cell>
          <cell r="R91" t="str">
            <v>FNE</v>
          </cell>
          <cell r="S91" t="str">
            <v>OCT</v>
          </cell>
        </row>
        <row r="92">
          <cell r="A92">
            <v>88</v>
          </cell>
          <cell r="B92">
            <v>239</v>
          </cell>
          <cell r="C92" t="str">
            <v>POL</v>
          </cell>
          <cell r="D92">
            <v>39002</v>
          </cell>
          <cell r="E92">
            <v>39007</v>
          </cell>
          <cell r="F92" t="str">
            <v>S</v>
          </cell>
          <cell r="G92">
            <v>-25000</v>
          </cell>
          <cell r="H92">
            <v>-333</v>
          </cell>
          <cell r="I92">
            <v>-8325000</v>
          </cell>
          <cell r="J92">
            <v>832.5</v>
          </cell>
          <cell r="K92">
            <v>-8324167.5</v>
          </cell>
          <cell r="L92">
            <v>0</v>
          </cell>
          <cell r="M92">
            <v>8325</v>
          </cell>
          <cell r="N92">
            <v>333</v>
          </cell>
          <cell r="O92">
            <v>-8325000</v>
          </cell>
          <cell r="P92">
            <v>-8202350</v>
          </cell>
          <cell r="Q92">
            <v>122650</v>
          </cell>
          <cell r="R92" t="str">
            <v>TAURUS</v>
          </cell>
          <cell r="S92" t="str">
            <v>OCT</v>
          </cell>
        </row>
        <row r="93">
          <cell r="A93">
            <v>89</v>
          </cell>
          <cell r="B93">
            <v>211</v>
          </cell>
          <cell r="C93" t="str">
            <v>POL</v>
          </cell>
          <cell r="D93">
            <v>39002</v>
          </cell>
          <cell r="E93">
            <v>39007</v>
          </cell>
          <cell r="F93" t="str">
            <v>S</v>
          </cell>
          <cell r="G93">
            <v>-5000</v>
          </cell>
          <cell r="H93">
            <v>-332</v>
          </cell>
          <cell r="I93">
            <v>-1660000</v>
          </cell>
          <cell r="J93">
            <v>166</v>
          </cell>
          <cell r="K93">
            <v>-1659834</v>
          </cell>
          <cell r="L93">
            <v>0</v>
          </cell>
          <cell r="M93">
            <v>1660</v>
          </cell>
          <cell r="N93">
            <v>332</v>
          </cell>
          <cell r="O93">
            <v>-1660000</v>
          </cell>
          <cell r="P93">
            <v>-1640470</v>
          </cell>
          <cell r="Q93">
            <v>19530</v>
          </cell>
          <cell r="R93" t="str">
            <v>JS</v>
          </cell>
          <cell r="S93" t="str">
            <v>OCT</v>
          </cell>
        </row>
        <row r="94">
          <cell r="A94">
            <v>90</v>
          </cell>
          <cell r="B94">
            <v>251</v>
          </cell>
          <cell r="C94" t="str">
            <v>POL</v>
          </cell>
          <cell r="D94">
            <v>39003</v>
          </cell>
          <cell r="E94">
            <v>39008</v>
          </cell>
          <cell r="F94" t="str">
            <v>P</v>
          </cell>
          <cell r="G94">
            <v>25000</v>
          </cell>
          <cell r="H94">
            <v>331.05</v>
          </cell>
          <cell r="I94">
            <v>8276250</v>
          </cell>
          <cell r="J94">
            <v>1655.25</v>
          </cell>
          <cell r="K94">
            <v>8277905.25</v>
          </cell>
          <cell r="L94">
            <v>0</v>
          </cell>
          <cell r="M94">
            <v>6622</v>
          </cell>
          <cell r="N94">
            <v>331.38108999999997</v>
          </cell>
          <cell r="O94">
            <v>8284527.25</v>
          </cell>
          <cell r="P94">
            <v>8284527.25</v>
          </cell>
          <cell r="Q94">
            <v>0</v>
          </cell>
          <cell r="R94" t="str">
            <v>TAURUS</v>
          </cell>
          <cell r="S94" t="str">
            <v>OCT</v>
          </cell>
        </row>
        <row r="95">
          <cell r="A95">
            <v>91</v>
          </cell>
          <cell r="B95">
            <v>249</v>
          </cell>
          <cell r="C95" t="str">
            <v>POL</v>
          </cell>
          <cell r="D95">
            <v>39003</v>
          </cell>
          <cell r="E95">
            <v>39008</v>
          </cell>
          <cell r="F95" t="str">
            <v>P</v>
          </cell>
          <cell r="G95">
            <v>37500</v>
          </cell>
          <cell r="H95">
            <v>330.7</v>
          </cell>
          <cell r="I95">
            <v>12401250</v>
          </cell>
          <cell r="J95">
            <v>2480.25</v>
          </cell>
          <cell r="K95">
            <v>12403730.25</v>
          </cell>
          <cell r="L95">
            <v>0</v>
          </cell>
          <cell r="M95">
            <v>12401.25</v>
          </cell>
          <cell r="N95">
            <v>331.09683999999999</v>
          </cell>
          <cell r="O95">
            <v>12416131.5</v>
          </cell>
          <cell r="P95">
            <v>12416131.5</v>
          </cell>
          <cell r="Q95">
            <v>0</v>
          </cell>
          <cell r="R95" t="str">
            <v>IFSL</v>
          </cell>
          <cell r="S95" t="str">
            <v>OCT</v>
          </cell>
        </row>
        <row r="96">
          <cell r="A96">
            <v>92</v>
          </cell>
          <cell r="B96">
            <v>253</v>
          </cell>
          <cell r="C96" t="str">
            <v>POL</v>
          </cell>
          <cell r="D96">
            <v>39003</v>
          </cell>
          <cell r="E96">
            <v>39008</v>
          </cell>
          <cell r="F96" t="str">
            <v>S</v>
          </cell>
          <cell r="G96">
            <v>-5000</v>
          </cell>
          <cell r="H96">
            <v>-333</v>
          </cell>
          <cell r="I96">
            <v>-1665000</v>
          </cell>
          <cell r="J96">
            <v>166.5</v>
          </cell>
          <cell r="K96">
            <v>-1664833.5</v>
          </cell>
          <cell r="L96">
            <v>0</v>
          </cell>
          <cell r="M96">
            <v>1665</v>
          </cell>
          <cell r="N96">
            <v>333</v>
          </cell>
          <cell r="O96">
            <v>-1665000</v>
          </cell>
          <cell r="P96">
            <v>-1647553</v>
          </cell>
          <cell r="Q96">
            <v>17447</v>
          </cell>
          <cell r="R96" t="str">
            <v>TAURUS</v>
          </cell>
          <cell r="S96" t="str">
            <v>OCT</v>
          </cell>
        </row>
        <row r="97">
          <cell r="A97">
            <v>93</v>
          </cell>
          <cell r="B97">
            <v>252</v>
          </cell>
          <cell r="C97" t="str">
            <v>POL</v>
          </cell>
          <cell r="D97">
            <v>39003</v>
          </cell>
          <cell r="E97">
            <v>39008</v>
          </cell>
          <cell r="F97" t="str">
            <v>S</v>
          </cell>
          <cell r="G97">
            <v>-10000</v>
          </cell>
          <cell r="H97">
            <v>-335</v>
          </cell>
          <cell r="I97">
            <v>-3350000</v>
          </cell>
          <cell r="J97">
            <v>335</v>
          </cell>
          <cell r="K97">
            <v>-3349665</v>
          </cell>
          <cell r="L97">
            <v>0</v>
          </cell>
          <cell r="M97">
            <v>0</v>
          </cell>
          <cell r="N97">
            <v>335</v>
          </cell>
          <cell r="O97">
            <v>-3350000</v>
          </cell>
          <cell r="P97">
            <v>-3295106</v>
          </cell>
          <cell r="Q97">
            <v>54894</v>
          </cell>
          <cell r="R97" t="str">
            <v>IFSL</v>
          </cell>
          <cell r="S97" t="str">
            <v>OCT</v>
          </cell>
        </row>
        <row r="98">
          <cell r="A98">
            <v>94</v>
          </cell>
          <cell r="B98">
            <v>254</v>
          </cell>
          <cell r="C98" t="str">
            <v>NBP</v>
          </cell>
          <cell r="D98">
            <v>39003</v>
          </cell>
          <cell r="E98">
            <v>39008</v>
          </cell>
          <cell r="F98" t="str">
            <v>S</v>
          </cell>
          <cell r="G98">
            <v>-5000</v>
          </cell>
          <cell r="H98">
            <v>-270</v>
          </cell>
          <cell r="I98">
            <v>-1350000</v>
          </cell>
          <cell r="J98">
            <v>0</v>
          </cell>
          <cell r="K98">
            <v>-1350000</v>
          </cell>
          <cell r="L98">
            <v>0</v>
          </cell>
          <cell r="M98">
            <v>2025</v>
          </cell>
          <cell r="N98">
            <v>270</v>
          </cell>
          <cell r="O98">
            <v>-1350000</v>
          </cell>
          <cell r="P98">
            <v>-1244724.5</v>
          </cell>
          <cell r="Q98">
            <v>105275.5</v>
          </cell>
          <cell r="R98" t="str">
            <v>I-CAP</v>
          </cell>
          <cell r="S98" t="str">
            <v>OCT</v>
          </cell>
        </row>
        <row r="99">
          <cell r="A99">
            <v>95</v>
          </cell>
          <cell r="B99">
            <v>265</v>
          </cell>
          <cell r="C99" t="str">
            <v>POL</v>
          </cell>
          <cell r="D99">
            <v>39006</v>
          </cell>
          <cell r="E99">
            <v>39009</v>
          </cell>
          <cell r="F99" t="str">
            <v>P</v>
          </cell>
          <cell r="G99">
            <v>19000</v>
          </cell>
          <cell r="H99">
            <v>329.94473684210527</v>
          </cell>
          <cell r="I99">
            <v>6268950</v>
          </cell>
          <cell r="J99">
            <v>1253.79</v>
          </cell>
          <cell r="K99">
            <v>6270203.79</v>
          </cell>
          <cell r="L99">
            <v>0</v>
          </cell>
          <cell r="M99">
            <v>6269.2</v>
          </cell>
          <cell r="N99">
            <v>330.34068368421055</v>
          </cell>
          <cell r="O99">
            <v>6276472.9900000002</v>
          </cell>
          <cell r="P99">
            <v>6276472.9900000002</v>
          </cell>
          <cell r="Q99">
            <v>0</v>
          </cell>
          <cell r="R99" t="str">
            <v>IFSL</v>
          </cell>
          <cell r="S99" t="str">
            <v>OCT</v>
          </cell>
        </row>
        <row r="100">
          <cell r="A100">
            <v>96</v>
          </cell>
          <cell r="B100">
            <v>258</v>
          </cell>
          <cell r="C100" t="str">
            <v>PSO</v>
          </cell>
          <cell r="D100">
            <v>39006</v>
          </cell>
          <cell r="E100">
            <v>39009</v>
          </cell>
          <cell r="F100" t="str">
            <v>P</v>
          </cell>
          <cell r="G100">
            <v>5000</v>
          </cell>
          <cell r="H100">
            <v>318.05</v>
          </cell>
          <cell r="I100">
            <v>1590250</v>
          </cell>
          <cell r="J100">
            <v>318.05</v>
          </cell>
          <cell r="K100">
            <v>1590568.05</v>
          </cell>
          <cell r="L100">
            <v>0</v>
          </cell>
          <cell r="M100">
            <v>1590.5</v>
          </cell>
          <cell r="N100">
            <v>318.43171000000001</v>
          </cell>
          <cell r="O100">
            <v>1592158.55</v>
          </cell>
          <cell r="P100">
            <v>1592158.55</v>
          </cell>
          <cell r="Q100">
            <v>0</v>
          </cell>
          <cell r="R100" t="str">
            <v>IFSL</v>
          </cell>
          <cell r="S100" t="str">
            <v>OCT</v>
          </cell>
        </row>
        <row r="101">
          <cell r="A101">
            <v>97</v>
          </cell>
          <cell r="B101">
            <v>259</v>
          </cell>
          <cell r="C101" t="str">
            <v>POL</v>
          </cell>
          <cell r="D101">
            <v>39006</v>
          </cell>
          <cell r="E101">
            <v>39009</v>
          </cell>
          <cell r="F101" t="str">
            <v>S</v>
          </cell>
          <cell r="G101">
            <v>-14000</v>
          </cell>
          <cell r="H101">
            <v>-332.18571428571431</v>
          </cell>
          <cell r="I101">
            <v>-4650600</v>
          </cell>
          <cell r="J101">
            <v>465.06</v>
          </cell>
          <cell r="K101">
            <v>-4650134.9400000004</v>
          </cell>
          <cell r="L101">
            <v>0</v>
          </cell>
          <cell r="M101">
            <v>0</v>
          </cell>
          <cell r="N101">
            <v>332.18571428571431</v>
          </cell>
          <cell r="O101">
            <v>-4650600</v>
          </cell>
          <cell r="P101">
            <v>-4614709.4000000004</v>
          </cell>
          <cell r="Q101">
            <v>35890.599999999627</v>
          </cell>
          <cell r="R101" t="str">
            <v>IFSL</v>
          </cell>
          <cell r="S101" t="str">
            <v>OCT</v>
          </cell>
        </row>
        <row r="102">
          <cell r="A102">
            <v>98</v>
          </cell>
          <cell r="B102">
            <v>264</v>
          </cell>
          <cell r="C102" t="str">
            <v>PTC</v>
          </cell>
          <cell r="D102">
            <v>39006</v>
          </cell>
          <cell r="E102">
            <v>39007</v>
          </cell>
          <cell r="F102" t="str">
            <v>S</v>
          </cell>
          <cell r="G102">
            <v>-50000</v>
          </cell>
          <cell r="H102">
            <v>-42.75</v>
          </cell>
          <cell r="I102">
            <v>-2137500</v>
          </cell>
          <cell r="J102">
            <v>213.75</v>
          </cell>
          <cell r="K102">
            <v>-2137286.25</v>
          </cell>
          <cell r="L102">
            <v>0</v>
          </cell>
          <cell r="M102">
            <v>2140</v>
          </cell>
          <cell r="N102">
            <v>42.75</v>
          </cell>
          <cell r="O102">
            <v>-2137500</v>
          </cell>
          <cell r="P102">
            <v>-2104375</v>
          </cell>
          <cell r="Q102">
            <v>33125</v>
          </cell>
          <cell r="R102" t="str">
            <v>IFSL</v>
          </cell>
          <cell r="S102" t="str">
            <v>OCT</v>
          </cell>
        </row>
        <row r="103">
          <cell r="A103">
            <v>99</v>
          </cell>
          <cell r="B103">
            <v>263</v>
          </cell>
          <cell r="C103" t="str">
            <v>NBP</v>
          </cell>
          <cell r="D103">
            <v>39006</v>
          </cell>
          <cell r="E103">
            <v>39009</v>
          </cell>
          <cell r="F103" t="str">
            <v>P</v>
          </cell>
          <cell r="G103">
            <v>10000</v>
          </cell>
          <cell r="H103">
            <v>267.77499999999998</v>
          </cell>
          <cell r="I103">
            <v>2677750</v>
          </cell>
          <cell r="J103">
            <v>535.55000000000007</v>
          </cell>
          <cell r="K103">
            <v>2678285.5499999998</v>
          </cell>
          <cell r="L103">
            <v>0</v>
          </cell>
          <cell r="M103">
            <v>0</v>
          </cell>
          <cell r="N103">
            <v>267.82855499999999</v>
          </cell>
          <cell r="O103">
            <v>2678285.5499999998</v>
          </cell>
          <cell r="P103">
            <v>2678285.5499999998</v>
          </cell>
          <cell r="Q103">
            <v>0</v>
          </cell>
          <cell r="R103" t="str">
            <v>FNE</v>
          </cell>
          <cell r="S103" t="str">
            <v>OCT</v>
          </cell>
        </row>
        <row r="104">
          <cell r="A104">
            <v>100</v>
          </cell>
          <cell r="B104">
            <v>264</v>
          </cell>
          <cell r="C104" t="str">
            <v>NBP</v>
          </cell>
          <cell r="D104">
            <v>39006</v>
          </cell>
          <cell r="E104">
            <v>39009</v>
          </cell>
          <cell r="F104" t="str">
            <v>S</v>
          </cell>
          <cell r="G104">
            <v>-10000</v>
          </cell>
          <cell r="H104">
            <v>-269.5</v>
          </cell>
          <cell r="I104">
            <v>-2695000</v>
          </cell>
          <cell r="J104">
            <v>269.5</v>
          </cell>
          <cell r="K104">
            <v>-2694730.5</v>
          </cell>
          <cell r="L104">
            <v>0</v>
          </cell>
          <cell r="M104">
            <v>2695</v>
          </cell>
          <cell r="N104">
            <v>269.5</v>
          </cell>
          <cell r="O104">
            <v>-2695000</v>
          </cell>
          <cell r="P104">
            <v>-2678285.5499999998</v>
          </cell>
          <cell r="Q104">
            <v>16714.450000000186</v>
          </cell>
          <cell r="R104" t="str">
            <v>FNE</v>
          </cell>
          <cell r="S104" t="str">
            <v>OCT</v>
          </cell>
        </row>
        <row r="105">
          <cell r="A105">
            <v>101</v>
          </cell>
          <cell r="B105">
            <v>261</v>
          </cell>
          <cell r="C105" t="str">
            <v>POL</v>
          </cell>
          <cell r="D105">
            <v>39006</v>
          </cell>
          <cell r="E105">
            <v>39009</v>
          </cell>
          <cell r="F105" t="str">
            <v>P</v>
          </cell>
          <cell r="G105">
            <v>5000</v>
          </cell>
          <cell r="H105">
            <v>330</v>
          </cell>
          <cell r="I105">
            <v>1650000</v>
          </cell>
          <cell r="J105">
            <v>330</v>
          </cell>
          <cell r="K105">
            <v>1650330</v>
          </cell>
          <cell r="L105">
            <v>0</v>
          </cell>
          <cell r="M105">
            <v>0</v>
          </cell>
          <cell r="N105">
            <v>330.06599999999997</v>
          </cell>
          <cell r="O105">
            <v>1650330</v>
          </cell>
          <cell r="P105">
            <v>1650330</v>
          </cell>
          <cell r="Q105">
            <v>0</v>
          </cell>
          <cell r="R105" t="str">
            <v>FNE</v>
          </cell>
          <cell r="S105" t="str">
            <v>OCT</v>
          </cell>
        </row>
        <row r="106">
          <cell r="A106">
            <v>102</v>
          </cell>
          <cell r="B106">
            <v>260</v>
          </cell>
          <cell r="C106" t="str">
            <v>POL</v>
          </cell>
          <cell r="D106">
            <v>39006</v>
          </cell>
          <cell r="E106">
            <v>39009</v>
          </cell>
          <cell r="F106" t="str">
            <v>S</v>
          </cell>
          <cell r="G106">
            <v>-5000</v>
          </cell>
          <cell r="H106">
            <v>-331.95</v>
          </cell>
          <cell r="I106">
            <v>-1659750</v>
          </cell>
          <cell r="J106">
            <v>165.97499999999999</v>
          </cell>
          <cell r="K106">
            <v>-1659584.0249999999</v>
          </cell>
          <cell r="L106">
            <v>0</v>
          </cell>
          <cell r="M106">
            <v>1659.75</v>
          </cell>
          <cell r="N106">
            <v>331.95</v>
          </cell>
          <cell r="O106">
            <v>-1659750</v>
          </cell>
          <cell r="P106">
            <v>-1650330</v>
          </cell>
          <cell r="Q106">
            <v>9420</v>
          </cell>
          <cell r="R106" t="str">
            <v>FNE</v>
          </cell>
          <cell r="S106" t="str">
            <v>OCT</v>
          </cell>
        </row>
        <row r="107">
          <cell r="A107">
            <v>103</v>
          </cell>
          <cell r="B107">
            <v>274</v>
          </cell>
          <cell r="C107" t="str">
            <v>PTC</v>
          </cell>
          <cell r="D107">
            <v>39007</v>
          </cell>
          <cell r="E107">
            <v>39008</v>
          </cell>
          <cell r="F107" t="str">
            <v>P</v>
          </cell>
          <cell r="G107">
            <v>26000</v>
          </cell>
          <cell r="H107">
            <v>42.755769230769232</v>
          </cell>
          <cell r="I107">
            <v>1111650</v>
          </cell>
          <cell r="J107">
            <v>222.33</v>
          </cell>
          <cell r="K107">
            <v>1111872.33</v>
          </cell>
          <cell r="L107">
            <v>0</v>
          </cell>
          <cell r="M107">
            <v>1666.9</v>
          </cell>
          <cell r="N107">
            <v>42.82843192307692</v>
          </cell>
          <cell r="O107">
            <v>1113539.23</v>
          </cell>
          <cell r="P107">
            <v>1113539.23</v>
          </cell>
          <cell r="Q107">
            <v>0</v>
          </cell>
          <cell r="R107" t="str">
            <v>TAURUS</v>
          </cell>
          <cell r="S107" t="str">
            <v>OCT</v>
          </cell>
        </row>
        <row r="108">
          <cell r="A108">
            <v>104</v>
          </cell>
          <cell r="B108">
            <v>270</v>
          </cell>
          <cell r="C108" t="str">
            <v>PTC</v>
          </cell>
          <cell r="D108">
            <v>39007</v>
          </cell>
          <cell r="E108">
            <v>39008</v>
          </cell>
          <cell r="F108" t="str">
            <v>P</v>
          </cell>
          <cell r="G108">
            <v>25000</v>
          </cell>
          <cell r="H108">
            <v>42.75</v>
          </cell>
          <cell r="I108">
            <v>1068750</v>
          </cell>
          <cell r="J108">
            <v>213.75</v>
          </cell>
          <cell r="K108">
            <v>1068963.75</v>
          </cell>
          <cell r="L108">
            <v>0</v>
          </cell>
          <cell r="M108">
            <v>1070</v>
          </cell>
          <cell r="N108">
            <v>42.801349999999999</v>
          </cell>
          <cell r="O108">
            <v>1070033.75</v>
          </cell>
          <cell r="P108">
            <v>1070033.75</v>
          </cell>
          <cell r="Q108">
            <v>0</v>
          </cell>
          <cell r="R108" t="str">
            <v>JS</v>
          </cell>
          <cell r="S108" t="str">
            <v>OCT</v>
          </cell>
        </row>
        <row r="109">
          <cell r="A109">
            <v>105</v>
          </cell>
          <cell r="B109">
            <v>271</v>
          </cell>
          <cell r="C109" t="str">
            <v>PTC</v>
          </cell>
          <cell r="D109">
            <v>39007</v>
          </cell>
          <cell r="E109">
            <v>39008</v>
          </cell>
          <cell r="F109" t="str">
            <v>P</v>
          </cell>
          <cell r="G109">
            <v>25000</v>
          </cell>
          <cell r="H109">
            <v>42.75</v>
          </cell>
          <cell r="I109">
            <v>1068750</v>
          </cell>
          <cell r="J109">
            <v>213.75</v>
          </cell>
          <cell r="K109">
            <v>1068963.75</v>
          </cell>
          <cell r="L109">
            <v>0</v>
          </cell>
          <cell r="M109">
            <v>1602.5</v>
          </cell>
          <cell r="N109">
            <v>42.822650000000003</v>
          </cell>
          <cell r="O109">
            <v>1070566.25</v>
          </cell>
          <cell r="P109">
            <v>1070566.25</v>
          </cell>
          <cell r="Q109">
            <v>0</v>
          </cell>
          <cell r="R109" t="str">
            <v>ICAP</v>
          </cell>
          <cell r="S109" t="str">
            <v>OCT</v>
          </cell>
        </row>
        <row r="110">
          <cell r="A110">
            <v>106</v>
          </cell>
          <cell r="B110">
            <v>281</v>
          </cell>
          <cell r="C110" t="str">
            <v>BOP</v>
          </cell>
          <cell r="D110">
            <v>39007</v>
          </cell>
          <cell r="E110">
            <v>39017</v>
          </cell>
          <cell r="F110" t="str">
            <v>P</v>
          </cell>
          <cell r="G110">
            <v>30000</v>
          </cell>
          <cell r="H110">
            <v>94.966666666666669</v>
          </cell>
          <cell r="I110">
            <v>2849000</v>
          </cell>
          <cell r="J110">
            <v>569.80000000000007</v>
          </cell>
          <cell r="K110">
            <v>2849569.8</v>
          </cell>
          <cell r="L110">
            <v>0</v>
          </cell>
          <cell r="M110">
            <v>2753.3</v>
          </cell>
          <cell r="N110">
            <v>95.077436666666657</v>
          </cell>
          <cell r="O110">
            <v>2852323.0999999996</v>
          </cell>
          <cell r="P110">
            <v>2852323.0999999996</v>
          </cell>
          <cell r="Q110">
            <v>0</v>
          </cell>
          <cell r="R110" t="str">
            <v>ICAP</v>
          </cell>
          <cell r="S110" t="str">
            <v>OCT</v>
          </cell>
        </row>
        <row r="111">
          <cell r="A111">
            <v>107</v>
          </cell>
          <cell r="B111">
            <v>283</v>
          </cell>
          <cell r="C111" t="str">
            <v>NBP</v>
          </cell>
          <cell r="D111">
            <v>39007</v>
          </cell>
          <cell r="E111">
            <v>39017</v>
          </cell>
          <cell r="F111" t="str">
            <v>P</v>
          </cell>
          <cell r="G111">
            <v>10000</v>
          </cell>
          <cell r="H111">
            <v>277.32499999999999</v>
          </cell>
          <cell r="I111">
            <v>2773250</v>
          </cell>
          <cell r="J111">
            <v>554.65</v>
          </cell>
          <cell r="K111">
            <v>2773804.65</v>
          </cell>
          <cell r="L111">
            <v>0</v>
          </cell>
          <cell r="M111">
            <v>4159.5</v>
          </cell>
          <cell r="N111">
            <v>277.79641499999997</v>
          </cell>
          <cell r="O111">
            <v>2777964.15</v>
          </cell>
          <cell r="P111">
            <v>2777964.15</v>
          </cell>
          <cell r="Q111">
            <v>0</v>
          </cell>
          <cell r="R111" t="str">
            <v>ICAP</v>
          </cell>
          <cell r="S111" t="str">
            <v>OCT</v>
          </cell>
        </row>
        <row r="112">
          <cell r="A112">
            <v>108</v>
          </cell>
          <cell r="B112">
            <v>276</v>
          </cell>
          <cell r="C112" t="str">
            <v>FFC</v>
          </cell>
          <cell r="D112">
            <v>39007</v>
          </cell>
          <cell r="E112">
            <v>39017</v>
          </cell>
          <cell r="F112" t="str">
            <v>S</v>
          </cell>
          <cell r="G112">
            <v>-15000</v>
          </cell>
          <cell r="H112">
            <v>-118.98333333333333</v>
          </cell>
          <cell r="I112">
            <v>-1784750</v>
          </cell>
          <cell r="J112">
            <v>0</v>
          </cell>
          <cell r="K112">
            <v>-1784750</v>
          </cell>
          <cell r="L112">
            <v>0</v>
          </cell>
          <cell r="M112">
            <v>2677</v>
          </cell>
          <cell r="N112">
            <v>118.98333333333333</v>
          </cell>
          <cell r="O112">
            <v>-1784750</v>
          </cell>
          <cell r="P112">
            <v>-1774867.5</v>
          </cell>
          <cell r="Q112">
            <v>9882.5</v>
          </cell>
          <cell r="R112" t="str">
            <v>ICAP</v>
          </cell>
          <cell r="S112" t="str">
            <v>OCT</v>
          </cell>
        </row>
        <row r="113">
          <cell r="A113">
            <v>109</v>
          </cell>
          <cell r="B113">
            <v>276</v>
          </cell>
          <cell r="C113" t="str">
            <v>PSO</v>
          </cell>
          <cell r="D113">
            <v>39007</v>
          </cell>
          <cell r="E113">
            <v>39017</v>
          </cell>
          <cell r="F113" t="str">
            <v>S</v>
          </cell>
          <cell r="G113">
            <v>-5000</v>
          </cell>
          <cell r="H113">
            <v>-319.06200000000001</v>
          </cell>
          <cell r="I113">
            <v>-1595310</v>
          </cell>
          <cell r="J113">
            <v>159.57</v>
          </cell>
          <cell r="K113">
            <v>-1595150.43</v>
          </cell>
          <cell r="L113">
            <v>0</v>
          </cell>
          <cell r="M113">
            <v>1595.72</v>
          </cell>
          <cell r="N113">
            <v>319.06200000000001</v>
          </cell>
          <cell r="O113">
            <v>-1595310</v>
          </cell>
          <cell r="P113">
            <v>-1592158.55</v>
          </cell>
          <cell r="Q113">
            <v>3151.4499999999534</v>
          </cell>
          <cell r="R113" t="str">
            <v>TAURUS</v>
          </cell>
          <cell r="S113" t="str">
            <v>OCT</v>
          </cell>
        </row>
        <row r="114">
          <cell r="A114">
            <v>110</v>
          </cell>
          <cell r="B114">
            <v>276</v>
          </cell>
          <cell r="C114" t="str">
            <v>POL</v>
          </cell>
          <cell r="D114">
            <v>39007</v>
          </cell>
          <cell r="E114">
            <v>39017</v>
          </cell>
          <cell r="F114" t="str">
            <v>S</v>
          </cell>
          <cell r="G114">
            <v>-55000</v>
          </cell>
          <cell r="H114">
            <v>-333.01245454545455</v>
          </cell>
          <cell r="I114">
            <v>-18315685</v>
          </cell>
          <cell r="J114">
            <v>1831.57</v>
          </cell>
          <cell r="K114">
            <v>-18313853.43</v>
          </cell>
          <cell r="L114">
            <v>0</v>
          </cell>
          <cell r="M114">
            <v>18316.150000000001</v>
          </cell>
          <cell r="N114">
            <v>333.01245454545455</v>
          </cell>
          <cell r="O114">
            <v>-18315685</v>
          </cell>
          <cell r="P114">
            <v>-18129215.5</v>
          </cell>
          <cell r="Q114">
            <v>186469.5</v>
          </cell>
          <cell r="R114" t="str">
            <v>IFSL</v>
          </cell>
          <cell r="S114" t="str">
            <v>OCT</v>
          </cell>
        </row>
        <row r="115">
          <cell r="A115">
            <v>111</v>
          </cell>
          <cell r="B115">
            <v>280</v>
          </cell>
          <cell r="C115" t="str">
            <v>POL</v>
          </cell>
          <cell r="D115">
            <v>39007</v>
          </cell>
          <cell r="E115">
            <v>39017</v>
          </cell>
          <cell r="F115" t="str">
            <v>S</v>
          </cell>
          <cell r="G115">
            <v>-5000</v>
          </cell>
          <cell r="H115">
            <v>-332</v>
          </cell>
          <cell r="I115">
            <v>-1660000</v>
          </cell>
          <cell r="J115">
            <v>166</v>
          </cell>
          <cell r="K115">
            <v>-1659834</v>
          </cell>
          <cell r="L115">
            <v>0</v>
          </cell>
          <cell r="M115">
            <v>1660</v>
          </cell>
          <cell r="N115">
            <v>332</v>
          </cell>
          <cell r="O115">
            <v>-1660000</v>
          </cell>
          <cell r="P115">
            <v>-1648110.5</v>
          </cell>
          <cell r="Q115">
            <v>11889.5</v>
          </cell>
          <cell r="R115" t="str">
            <v>FNE</v>
          </cell>
          <cell r="S115" t="str">
            <v>OCT</v>
          </cell>
        </row>
        <row r="116">
          <cell r="A116">
            <v>112</v>
          </cell>
          <cell r="B116">
            <v>280</v>
          </cell>
          <cell r="C116" t="str">
            <v>BOP</v>
          </cell>
          <cell r="D116">
            <v>39007</v>
          </cell>
          <cell r="E116">
            <v>39017</v>
          </cell>
          <cell r="F116" t="str">
            <v>S</v>
          </cell>
          <cell r="G116">
            <v>-1000</v>
          </cell>
          <cell r="H116">
            <v>-95.3</v>
          </cell>
          <cell r="I116">
            <v>-95300</v>
          </cell>
          <cell r="J116">
            <v>9.5299999999999994</v>
          </cell>
          <cell r="K116">
            <v>-95290.47</v>
          </cell>
          <cell r="L116">
            <v>0</v>
          </cell>
          <cell r="M116">
            <v>95.3</v>
          </cell>
          <cell r="N116">
            <v>95.3</v>
          </cell>
          <cell r="O116">
            <v>-95300</v>
          </cell>
          <cell r="P116">
            <v>-95077.4</v>
          </cell>
          <cell r="Q116">
            <v>222.60000000000582</v>
          </cell>
          <cell r="R116" t="str">
            <v>FNE</v>
          </cell>
          <cell r="S116" t="str">
            <v>OCT</v>
          </cell>
        </row>
        <row r="117">
          <cell r="A117">
            <v>113</v>
          </cell>
          <cell r="B117">
            <v>282</v>
          </cell>
          <cell r="C117" t="str">
            <v>NBP</v>
          </cell>
          <cell r="D117">
            <v>39007</v>
          </cell>
          <cell r="E117">
            <v>39017</v>
          </cell>
          <cell r="F117" t="str">
            <v>S</v>
          </cell>
          <cell r="G117">
            <v>-5000</v>
          </cell>
          <cell r="H117">
            <v>-278</v>
          </cell>
          <cell r="I117">
            <v>-1390000</v>
          </cell>
          <cell r="J117">
            <v>0</v>
          </cell>
          <cell r="K117">
            <v>-1390000</v>
          </cell>
          <cell r="L117">
            <v>0</v>
          </cell>
          <cell r="M117">
            <v>0</v>
          </cell>
          <cell r="N117">
            <v>278</v>
          </cell>
          <cell r="O117">
            <v>-1390000</v>
          </cell>
          <cell r="P117">
            <v>-1251594</v>
          </cell>
          <cell r="Q117">
            <v>138406</v>
          </cell>
          <cell r="R117" t="str">
            <v>FNE</v>
          </cell>
          <cell r="S117" t="str">
            <v>OCT</v>
          </cell>
        </row>
        <row r="118">
          <cell r="A118">
            <v>114</v>
          </cell>
          <cell r="B118">
            <v>284</v>
          </cell>
          <cell r="C118" t="str">
            <v>PTC</v>
          </cell>
          <cell r="D118">
            <v>39007</v>
          </cell>
          <cell r="E118">
            <v>39017</v>
          </cell>
          <cell r="F118" t="str">
            <v>P</v>
          </cell>
          <cell r="G118">
            <v>25000</v>
          </cell>
          <cell r="H118">
            <v>42.75</v>
          </cell>
          <cell r="I118">
            <v>1068750</v>
          </cell>
          <cell r="J118">
            <v>213.75</v>
          </cell>
          <cell r="K118">
            <v>1068963.75</v>
          </cell>
          <cell r="L118">
            <v>0</v>
          </cell>
          <cell r="M118">
            <v>1603.13</v>
          </cell>
          <cell r="N118">
            <v>42.822675199999999</v>
          </cell>
          <cell r="O118">
            <v>1070566.8799999999</v>
          </cell>
          <cell r="P118">
            <v>1070566.8799999999</v>
          </cell>
          <cell r="Q118">
            <v>0</v>
          </cell>
          <cell r="R118" t="str">
            <v>ICAP</v>
          </cell>
          <cell r="S118" t="str">
            <v>OCT</v>
          </cell>
        </row>
        <row r="119">
          <cell r="A119">
            <v>115</v>
          </cell>
          <cell r="B119">
            <v>285</v>
          </cell>
          <cell r="C119" t="str">
            <v>POL</v>
          </cell>
          <cell r="D119">
            <v>39007</v>
          </cell>
          <cell r="E119">
            <v>39017</v>
          </cell>
          <cell r="F119" t="str">
            <v>S</v>
          </cell>
          <cell r="G119">
            <v>-67500</v>
          </cell>
          <cell r="H119">
            <v>-334.71629629629632</v>
          </cell>
          <cell r="I119">
            <v>-22593350</v>
          </cell>
          <cell r="J119">
            <v>2259.335</v>
          </cell>
          <cell r="K119">
            <v>-22591090.664999999</v>
          </cell>
          <cell r="L119">
            <v>0</v>
          </cell>
          <cell r="M119">
            <v>45186.7</v>
          </cell>
          <cell r="N119">
            <v>334.71629629629632</v>
          </cell>
          <cell r="O119">
            <v>-22593350</v>
          </cell>
          <cell r="P119">
            <v>-22249485</v>
          </cell>
          <cell r="Q119">
            <v>343865</v>
          </cell>
          <cell r="R119" t="str">
            <v>AHL</v>
          </cell>
          <cell r="S119" t="str">
            <v>OCT</v>
          </cell>
        </row>
        <row r="120">
          <cell r="A120">
            <v>116</v>
          </cell>
          <cell r="B120">
            <v>278</v>
          </cell>
          <cell r="C120" t="str">
            <v>NBP</v>
          </cell>
          <cell r="D120">
            <v>39007</v>
          </cell>
          <cell r="E120">
            <v>39017</v>
          </cell>
          <cell r="F120" t="str">
            <v>P</v>
          </cell>
          <cell r="G120">
            <v>5000</v>
          </cell>
          <cell r="H120">
            <v>276.7</v>
          </cell>
          <cell r="I120">
            <v>1383500</v>
          </cell>
          <cell r="J120">
            <v>276.7</v>
          </cell>
          <cell r="K120">
            <v>1383776.7</v>
          </cell>
          <cell r="L120">
            <v>0</v>
          </cell>
          <cell r="M120">
            <v>0</v>
          </cell>
          <cell r="N120">
            <v>276.75533999999999</v>
          </cell>
          <cell r="O120">
            <v>1383776.7</v>
          </cell>
          <cell r="P120">
            <v>1383776.7</v>
          </cell>
          <cell r="Q120">
            <v>0</v>
          </cell>
          <cell r="R120" t="str">
            <v>FNE</v>
          </cell>
          <cell r="S120" t="str">
            <v>OCT</v>
          </cell>
        </row>
        <row r="121">
          <cell r="A121">
            <v>117</v>
          </cell>
          <cell r="B121">
            <v>279</v>
          </cell>
          <cell r="C121" t="str">
            <v>NBP</v>
          </cell>
          <cell r="D121">
            <v>39007</v>
          </cell>
          <cell r="E121">
            <v>39017</v>
          </cell>
          <cell r="F121" t="str">
            <v>S</v>
          </cell>
          <cell r="G121">
            <v>-5000</v>
          </cell>
          <cell r="H121">
            <v>-277.69420000000002</v>
          </cell>
          <cell r="I121">
            <v>-1388471</v>
          </cell>
          <cell r="J121">
            <v>139</v>
          </cell>
          <cell r="K121">
            <v>-1388332</v>
          </cell>
          <cell r="L121">
            <v>0</v>
          </cell>
          <cell r="M121">
            <v>1390</v>
          </cell>
          <cell r="N121">
            <v>277.69420000000002</v>
          </cell>
          <cell r="O121">
            <v>-1388471</v>
          </cell>
          <cell r="P121">
            <v>-1383776.7</v>
          </cell>
          <cell r="Q121">
            <v>4694.3000000000466</v>
          </cell>
          <cell r="R121" t="str">
            <v>AHL</v>
          </cell>
          <cell r="S121" t="str">
            <v>OCT</v>
          </cell>
        </row>
        <row r="122">
          <cell r="A122">
            <v>118</v>
          </cell>
          <cell r="B122">
            <v>303</v>
          </cell>
          <cell r="C122" t="str">
            <v>PTC</v>
          </cell>
          <cell r="D122">
            <v>39008</v>
          </cell>
          <cell r="E122">
            <v>39008</v>
          </cell>
          <cell r="F122" t="str">
            <v>P</v>
          </cell>
          <cell r="G122">
            <v>22000</v>
          </cell>
          <cell r="H122">
            <v>43.25</v>
          </cell>
          <cell r="I122">
            <v>951500</v>
          </cell>
          <cell r="J122">
            <v>190.3</v>
          </cell>
          <cell r="K122">
            <v>951690.3</v>
          </cell>
          <cell r="L122">
            <v>0</v>
          </cell>
          <cell r="M122">
            <v>0</v>
          </cell>
          <cell r="N122">
            <v>43.258650000000003</v>
          </cell>
          <cell r="O122">
            <v>951690.3</v>
          </cell>
          <cell r="P122">
            <v>951690.3</v>
          </cell>
          <cell r="Q122">
            <v>0</v>
          </cell>
          <cell r="R122" t="str">
            <v>TAURUS</v>
          </cell>
          <cell r="S122" t="str">
            <v>OCT</v>
          </cell>
        </row>
        <row r="123">
          <cell r="A123">
            <v>119</v>
          </cell>
          <cell r="B123">
            <v>289</v>
          </cell>
          <cell r="C123" t="str">
            <v>BOP</v>
          </cell>
          <cell r="D123">
            <v>39008</v>
          </cell>
          <cell r="E123">
            <v>39020</v>
          </cell>
          <cell r="F123" t="str">
            <v>P</v>
          </cell>
          <cell r="G123">
            <v>40000</v>
          </cell>
          <cell r="H123">
            <v>97.346874999999997</v>
          </cell>
          <cell r="I123">
            <v>3893875</v>
          </cell>
          <cell r="J123">
            <v>778.77500000000009</v>
          </cell>
          <cell r="K123">
            <v>3894653.7749999999</v>
          </cell>
          <cell r="L123">
            <v>0</v>
          </cell>
          <cell r="M123">
            <v>2914</v>
          </cell>
          <cell r="N123">
            <v>97.439194375</v>
          </cell>
          <cell r="O123">
            <v>3897567.7749999999</v>
          </cell>
          <cell r="P123">
            <v>3897567.7749999999</v>
          </cell>
          <cell r="Q123">
            <v>0</v>
          </cell>
          <cell r="R123" t="str">
            <v>FNE</v>
          </cell>
          <cell r="S123" t="str">
            <v>OCT</v>
          </cell>
        </row>
        <row r="124">
          <cell r="A124">
            <v>120</v>
          </cell>
          <cell r="B124">
            <v>290</v>
          </cell>
          <cell r="C124" t="str">
            <v>NBP</v>
          </cell>
          <cell r="D124">
            <v>39008</v>
          </cell>
          <cell r="E124">
            <v>39020</v>
          </cell>
          <cell r="F124" t="str">
            <v>P</v>
          </cell>
          <cell r="G124">
            <v>30000</v>
          </cell>
          <cell r="H124">
            <v>285.83333333333331</v>
          </cell>
          <cell r="I124">
            <v>8575000</v>
          </cell>
          <cell r="J124">
            <v>1715</v>
          </cell>
          <cell r="K124">
            <v>8576715</v>
          </cell>
          <cell r="L124">
            <v>0</v>
          </cell>
          <cell r="M124">
            <v>7137.75</v>
          </cell>
          <cell r="N124">
            <v>286.12842499999999</v>
          </cell>
          <cell r="O124">
            <v>8583852.75</v>
          </cell>
          <cell r="P124">
            <v>8583852.75</v>
          </cell>
          <cell r="Q124">
            <v>0</v>
          </cell>
          <cell r="R124" t="str">
            <v>FNE</v>
          </cell>
          <cell r="S124" t="str">
            <v>OCT</v>
          </cell>
        </row>
        <row r="125">
          <cell r="A125">
            <v>121</v>
          </cell>
          <cell r="B125">
            <v>288</v>
          </cell>
          <cell r="C125" t="str">
            <v>NBP</v>
          </cell>
          <cell r="D125">
            <v>39008</v>
          </cell>
          <cell r="E125">
            <v>39020</v>
          </cell>
          <cell r="F125" t="str">
            <v>P</v>
          </cell>
          <cell r="G125">
            <v>30000</v>
          </cell>
          <cell r="H125">
            <v>285.89666666666665</v>
          </cell>
          <cell r="I125">
            <v>8576900</v>
          </cell>
          <cell r="J125">
            <v>1715.38</v>
          </cell>
          <cell r="K125">
            <v>8578615.3800000008</v>
          </cell>
          <cell r="L125">
            <v>0</v>
          </cell>
          <cell r="M125">
            <v>17153.8</v>
          </cell>
          <cell r="N125">
            <v>286.5256393333334</v>
          </cell>
          <cell r="O125">
            <v>8595769.1800000016</v>
          </cell>
          <cell r="P125">
            <v>8595769.1800000016</v>
          </cell>
          <cell r="Q125">
            <v>0</v>
          </cell>
          <cell r="R125" t="str">
            <v>AHL</v>
          </cell>
          <cell r="S125" t="str">
            <v>OCT</v>
          </cell>
        </row>
        <row r="126">
          <cell r="A126">
            <v>122</v>
          </cell>
          <cell r="B126">
            <v>293</v>
          </cell>
          <cell r="C126" t="str">
            <v>PPL</v>
          </cell>
          <cell r="D126">
            <v>39008</v>
          </cell>
          <cell r="E126">
            <v>39008</v>
          </cell>
          <cell r="F126" t="str">
            <v>S</v>
          </cell>
          <cell r="G126">
            <v>-20000</v>
          </cell>
          <cell r="H126">
            <v>-255.125</v>
          </cell>
          <cell r="I126">
            <v>-5102500</v>
          </cell>
          <cell r="J126">
            <v>510.26</v>
          </cell>
          <cell r="K126">
            <v>-5101989.74</v>
          </cell>
          <cell r="L126">
            <v>0</v>
          </cell>
          <cell r="M126">
            <v>8915</v>
          </cell>
          <cell r="N126">
            <v>255.125</v>
          </cell>
          <cell r="O126">
            <v>-5102500</v>
          </cell>
          <cell r="P126">
            <v>-5021764</v>
          </cell>
          <cell r="Q126">
            <v>80736</v>
          </cell>
          <cell r="R126" t="str">
            <v>FNE</v>
          </cell>
          <cell r="S126" t="str">
            <v>OCT</v>
          </cell>
        </row>
        <row r="127">
          <cell r="A127">
            <v>123</v>
          </cell>
          <cell r="B127">
            <v>294</v>
          </cell>
          <cell r="C127" t="str">
            <v>PTC</v>
          </cell>
          <cell r="D127">
            <v>39008</v>
          </cell>
          <cell r="E127">
            <v>39008</v>
          </cell>
          <cell r="F127" t="str">
            <v>S</v>
          </cell>
          <cell r="G127">
            <v>-100000</v>
          </cell>
          <cell r="H127">
            <v>-44.337499999999999</v>
          </cell>
          <cell r="I127">
            <v>-4433750</v>
          </cell>
          <cell r="J127">
            <v>443.38</v>
          </cell>
          <cell r="K127">
            <v>-4433306.62</v>
          </cell>
          <cell r="L127">
            <v>0</v>
          </cell>
          <cell r="M127">
            <v>6650</v>
          </cell>
          <cell r="N127">
            <v>44.337499999999999</v>
          </cell>
          <cell r="O127">
            <v>-4433750</v>
          </cell>
          <cell r="P127">
            <v>-4248930</v>
          </cell>
          <cell r="Q127">
            <v>184820</v>
          </cell>
          <cell r="R127" t="str">
            <v>TAURUS</v>
          </cell>
          <cell r="S127" t="str">
            <v>OCT</v>
          </cell>
        </row>
        <row r="128">
          <cell r="A128">
            <v>124</v>
          </cell>
          <cell r="B128">
            <v>302</v>
          </cell>
          <cell r="C128" t="str">
            <v>BAF</v>
          </cell>
          <cell r="D128">
            <v>39008</v>
          </cell>
          <cell r="E128">
            <v>39020</v>
          </cell>
          <cell r="F128" t="str">
            <v>S</v>
          </cell>
          <cell r="G128">
            <v>-20000</v>
          </cell>
          <cell r="H128">
            <v>-49.625</v>
          </cell>
          <cell r="I128">
            <v>-992500</v>
          </cell>
          <cell r="J128">
            <v>99.25</v>
          </cell>
          <cell r="K128">
            <v>-992400.75</v>
          </cell>
          <cell r="L128">
            <v>0</v>
          </cell>
          <cell r="M128">
            <v>1000</v>
          </cell>
          <cell r="N128">
            <v>49.625</v>
          </cell>
          <cell r="O128">
            <v>-992500</v>
          </cell>
          <cell r="P128">
            <v>-996210</v>
          </cell>
          <cell r="Q128">
            <v>-3710</v>
          </cell>
          <cell r="R128" t="str">
            <v>FNE</v>
          </cell>
          <cell r="S128" t="str">
            <v>OCT</v>
          </cell>
        </row>
        <row r="129">
          <cell r="A129">
            <v>125</v>
          </cell>
          <cell r="B129">
            <v>292</v>
          </cell>
          <cell r="C129" t="str">
            <v>NBP</v>
          </cell>
          <cell r="D129">
            <v>39008</v>
          </cell>
          <cell r="E129">
            <v>39020</v>
          </cell>
          <cell r="F129" t="str">
            <v>S</v>
          </cell>
          <cell r="G129">
            <v>-5000</v>
          </cell>
          <cell r="H129">
            <v>-281.39999999999998</v>
          </cell>
          <cell r="I129">
            <v>-1407000</v>
          </cell>
          <cell r="J129">
            <v>140.71</v>
          </cell>
          <cell r="K129">
            <v>-1406859.29</v>
          </cell>
          <cell r="L129">
            <v>0</v>
          </cell>
          <cell r="M129">
            <v>1407</v>
          </cell>
          <cell r="N129">
            <v>281.39999999999998</v>
          </cell>
          <cell r="O129">
            <v>-1407000</v>
          </cell>
          <cell r="P129">
            <v>-1292358</v>
          </cell>
          <cell r="Q129">
            <v>114642</v>
          </cell>
          <cell r="R129" t="str">
            <v>FNE</v>
          </cell>
          <cell r="S129" t="str">
            <v>OCT</v>
          </cell>
        </row>
        <row r="130">
          <cell r="A130">
            <v>126</v>
          </cell>
          <cell r="B130">
            <v>291</v>
          </cell>
          <cell r="C130" t="str">
            <v>BOP</v>
          </cell>
          <cell r="D130">
            <v>39008</v>
          </cell>
          <cell r="E130">
            <v>39020</v>
          </cell>
          <cell r="F130" t="str">
            <v>S</v>
          </cell>
          <cell r="G130">
            <v>-10000</v>
          </cell>
          <cell r="H130">
            <v>-96.5</v>
          </cell>
          <cell r="I130">
            <v>-965000</v>
          </cell>
          <cell r="J130">
            <v>96.5</v>
          </cell>
          <cell r="K130">
            <v>-964903.5</v>
          </cell>
          <cell r="L130">
            <v>0</v>
          </cell>
          <cell r="M130">
            <v>965</v>
          </cell>
          <cell r="N130">
            <v>96.5</v>
          </cell>
          <cell r="O130">
            <v>-965000</v>
          </cell>
          <cell r="P130">
            <v>-964466</v>
          </cell>
          <cell r="Q130">
            <v>534</v>
          </cell>
          <cell r="R130" t="str">
            <v>FNE</v>
          </cell>
          <cell r="S130" t="str">
            <v>OCT</v>
          </cell>
        </row>
        <row r="131">
          <cell r="A131">
            <v>127</v>
          </cell>
          <cell r="B131">
            <v>286</v>
          </cell>
          <cell r="C131" t="str">
            <v>ABL</v>
          </cell>
          <cell r="D131">
            <v>39008</v>
          </cell>
          <cell r="E131">
            <v>39020</v>
          </cell>
          <cell r="F131" t="str">
            <v>P</v>
          </cell>
          <cell r="G131">
            <v>50300</v>
          </cell>
          <cell r="H131">
            <v>91.94731610337972</v>
          </cell>
          <cell r="I131">
            <v>4624950</v>
          </cell>
          <cell r="J131">
            <v>924.99</v>
          </cell>
          <cell r="K131">
            <v>4625874.99</v>
          </cell>
          <cell r="L131">
            <v>0</v>
          </cell>
          <cell r="M131">
            <v>9249.9</v>
          </cell>
          <cell r="N131">
            <v>92.149600198807164</v>
          </cell>
          <cell r="O131">
            <v>4635124.8900000006</v>
          </cell>
          <cell r="P131">
            <v>4635124.8900000006</v>
          </cell>
          <cell r="Q131">
            <v>0</v>
          </cell>
          <cell r="R131" t="str">
            <v>AHL</v>
          </cell>
          <cell r="S131" t="str">
            <v>OCT</v>
          </cell>
        </row>
        <row r="132">
          <cell r="A132">
            <v>128</v>
          </cell>
          <cell r="B132">
            <v>287</v>
          </cell>
          <cell r="C132" t="str">
            <v>ABL</v>
          </cell>
          <cell r="D132">
            <v>39008</v>
          </cell>
          <cell r="E132">
            <v>39020</v>
          </cell>
          <cell r="F132" t="str">
            <v>P</v>
          </cell>
          <cell r="G132">
            <v>50000</v>
          </cell>
          <cell r="H132">
            <v>90.8095</v>
          </cell>
          <cell r="I132">
            <v>4540475</v>
          </cell>
          <cell r="J132">
            <v>908.09500000000003</v>
          </cell>
          <cell r="K132">
            <v>4541383.0949999997</v>
          </cell>
          <cell r="L132">
            <v>0</v>
          </cell>
          <cell r="M132">
            <v>6811.92</v>
          </cell>
          <cell r="N132">
            <v>90.963900299999992</v>
          </cell>
          <cell r="O132">
            <v>4548195.0149999997</v>
          </cell>
          <cell r="P132">
            <v>4548195.0149999997</v>
          </cell>
          <cell r="Q132">
            <v>0</v>
          </cell>
          <cell r="R132" t="str">
            <v>TAURUS</v>
          </cell>
          <cell r="S132" t="str">
            <v>OCT</v>
          </cell>
        </row>
        <row r="133">
          <cell r="A133">
            <v>129</v>
          </cell>
          <cell r="B133">
            <v>312</v>
          </cell>
          <cell r="C133" t="str">
            <v>PTC</v>
          </cell>
          <cell r="D133">
            <v>39009</v>
          </cell>
          <cell r="E133">
            <v>39009</v>
          </cell>
          <cell r="F133" t="str">
            <v>S</v>
          </cell>
          <cell r="G133">
            <v>-50000</v>
          </cell>
          <cell r="H133">
            <v>-45.774999999999999</v>
          </cell>
          <cell r="I133">
            <v>-2288750</v>
          </cell>
          <cell r="J133">
            <v>228.875</v>
          </cell>
          <cell r="K133">
            <v>-2288521.125</v>
          </cell>
          <cell r="L133">
            <v>0</v>
          </cell>
          <cell r="M133">
            <v>3433.2</v>
          </cell>
          <cell r="N133">
            <v>45.774999999999999</v>
          </cell>
          <cell r="O133">
            <v>-2288750</v>
          </cell>
          <cell r="P133">
            <v>-2124465</v>
          </cell>
          <cell r="Q133">
            <v>164285</v>
          </cell>
          <cell r="R133" t="str">
            <v>NAC</v>
          </cell>
          <cell r="S133" t="str">
            <v>OCT</v>
          </cell>
        </row>
        <row r="134">
          <cell r="A134">
            <v>130</v>
          </cell>
          <cell r="B134">
            <v>313</v>
          </cell>
          <cell r="C134" t="str">
            <v>PTC</v>
          </cell>
          <cell r="D134">
            <v>39009</v>
          </cell>
          <cell r="E134">
            <v>39009</v>
          </cell>
          <cell r="F134" t="str">
            <v>S</v>
          </cell>
          <cell r="G134">
            <v>-50000</v>
          </cell>
          <cell r="H134">
            <v>-45.5</v>
          </cell>
          <cell r="I134">
            <v>-2275000</v>
          </cell>
          <cell r="J134">
            <v>227.5</v>
          </cell>
          <cell r="K134">
            <v>-2274772.5</v>
          </cell>
          <cell r="L134">
            <v>0</v>
          </cell>
          <cell r="M134">
            <v>4550</v>
          </cell>
          <cell r="N134">
            <v>45.5</v>
          </cell>
          <cell r="O134">
            <v>-2275000</v>
          </cell>
          <cell r="P134">
            <v>-2124465</v>
          </cell>
          <cell r="Q134">
            <v>150535</v>
          </cell>
          <cell r="R134" t="str">
            <v>AHL</v>
          </cell>
          <cell r="S134" t="str">
            <v>OCT</v>
          </cell>
        </row>
        <row r="135">
          <cell r="A135">
            <v>131</v>
          </cell>
          <cell r="B135">
            <v>314</v>
          </cell>
          <cell r="C135" t="str">
            <v>PPL</v>
          </cell>
          <cell r="D135">
            <v>39009</v>
          </cell>
          <cell r="E135">
            <v>39009</v>
          </cell>
          <cell r="F135" t="str">
            <v>P</v>
          </cell>
          <cell r="G135">
            <v>2000</v>
          </cell>
          <cell r="H135">
            <v>271.5</v>
          </cell>
          <cell r="I135">
            <v>543000</v>
          </cell>
          <cell r="J135">
            <v>108.60000000000001</v>
          </cell>
          <cell r="K135">
            <v>543108.6</v>
          </cell>
          <cell r="L135">
            <v>0</v>
          </cell>
          <cell r="M135">
            <v>543</v>
          </cell>
          <cell r="N135">
            <v>271.82580000000002</v>
          </cell>
          <cell r="O135">
            <v>543651.6</v>
          </cell>
          <cell r="P135">
            <v>543651.6</v>
          </cell>
          <cell r="Q135">
            <v>0</v>
          </cell>
          <cell r="R135" t="str">
            <v>JS</v>
          </cell>
          <cell r="S135" t="str">
            <v>OCT</v>
          </cell>
        </row>
        <row r="136">
          <cell r="A136">
            <v>132</v>
          </cell>
          <cell r="B136">
            <v>315</v>
          </cell>
          <cell r="C136" t="str">
            <v>DGKC</v>
          </cell>
          <cell r="D136">
            <v>39009</v>
          </cell>
          <cell r="E136">
            <v>39009</v>
          </cell>
          <cell r="F136" t="str">
            <v>P</v>
          </cell>
          <cell r="G136">
            <v>10000</v>
          </cell>
          <cell r="H136">
            <v>100</v>
          </cell>
          <cell r="I136">
            <v>1000000</v>
          </cell>
          <cell r="J136">
            <v>200</v>
          </cell>
          <cell r="K136">
            <v>1000200</v>
          </cell>
          <cell r="L136">
            <v>0</v>
          </cell>
          <cell r="M136">
            <v>2000</v>
          </cell>
          <cell r="N136">
            <v>100.22</v>
          </cell>
          <cell r="O136">
            <v>1002200</v>
          </cell>
          <cell r="P136">
            <v>1002200</v>
          </cell>
          <cell r="Q136">
            <v>0</v>
          </cell>
          <cell r="R136" t="str">
            <v>AHL</v>
          </cell>
          <cell r="S136" t="str">
            <v>OCT</v>
          </cell>
        </row>
        <row r="137">
          <cell r="A137">
            <v>133</v>
          </cell>
          <cell r="B137">
            <v>316</v>
          </cell>
          <cell r="C137" t="str">
            <v>PPL</v>
          </cell>
          <cell r="D137">
            <v>39009</v>
          </cell>
          <cell r="E137">
            <v>39009</v>
          </cell>
          <cell r="F137" t="str">
            <v>P</v>
          </cell>
          <cell r="G137">
            <v>3000</v>
          </cell>
          <cell r="H137">
            <v>270.95333333333332</v>
          </cell>
          <cell r="I137">
            <v>812860</v>
          </cell>
          <cell r="J137">
            <v>162.572</v>
          </cell>
          <cell r="K137">
            <v>813022.57200000004</v>
          </cell>
          <cell r="L137">
            <v>0</v>
          </cell>
          <cell r="M137">
            <v>812.86</v>
          </cell>
          <cell r="N137">
            <v>271.27847733333334</v>
          </cell>
          <cell r="O137">
            <v>813835.43200000003</v>
          </cell>
          <cell r="P137">
            <v>813835.43200000003</v>
          </cell>
          <cell r="Q137">
            <v>0</v>
          </cell>
          <cell r="R137" t="str">
            <v>IFSL</v>
          </cell>
          <cell r="S137" t="str">
            <v>OCT</v>
          </cell>
        </row>
        <row r="138">
          <cell r="A138">
            <v>134</v>
          </cell>
          <cell r="B138">
            <v>325</v>
          </cell>
          <cell r="C138" t="str">
            <v>NBP</v>
          </cell>
          <cell r="D138">
            <v>39009</v>
          </cell>
          <cell r="E138">
            <v>39021</v>
          </cell>
          <cell r="F138" t="str">
            <v>P</v>
          </cell>
          <cell r="G138">
            <v>50000</v>
          </cell>
          <cell r="H138">
            <v>287.75</v>
          </cell>
          <cell r="I138">
            <v>14387500</v>
          </cell>
          <cell r="J138">
            <v>2877.5</v>
          </cell>
          <cell r="K138">
            <v>14390377.5</v>
          </cell>
          <cell r="L138">
            <v>0</v>
          </cell>
          <cell r="M138">
            <v>20150</v>
          </cell>
          <cell r="N138">
            <v>288.21055000000001</v>
          </cell>
          <cell r="O138">
            <v>14410527.5</v>
          </cell>
          <cell r="P138">
            <v>14410527.5</v>
          </cell>
          <cell r="Q138">
            <v>0</v>
          </cell>
          <cell r="R138" t="str">
            <v>AHL</v>
          </cell>
          <cell r="S138" t="str">
            <v>OCT</v>
          </cell>
        </row>
        <row r="139">
          <cell r="A139">
            <v>135</v>
          </cell>
          <cell r="B139">
            <v>317</v>
          </cell>
          <cell r="C139" t="str">
            <v>NBP</v>
          </cell>
          <cell r="D139">
            <v>39009</v>
          </cell>
          <cell r="E139">
            <v>39021</v>
          </cell>
          <cell r="F139" t="str">
            <v>P</v>
          </cell>
          <cell r="G139">
            <v>50000</v>
          </cell>
          <cell r="H139">
            <v>292.36</v>
          </cell>
          <cell r="I139">
            <v>14618000</v>
          </cell>
          <cell r="J139">
            <v>2923.6</v>
          </cell>
          <cell r="K139">
            <v>14620923.6</v>
          </cell>
          <cell r="L139">
            <v>0</v>
          </cell>
          <cell r="M139">
            <v>14618</v>
          </cell>
          <cell r="N139">
            <v>292.71083199999998</v>
          </cell>
          <cell r="O139">
            <v>14635541.6</v>
          </cell>
          <cell r="P139">
            <v>14635541.6</v>
          </cell>
          <cell r="Q139">
            <v>0</v>
          </cell>
          <cell r="R139" t="str">
            <v>JS</v>
          </cell>
          <cell r="S139" t="str">
            <v>OCT</v>
          </cell>
        </row>
        <row r="140">
          <cell r="A140">
            <v>136</v>
          </cell>
          <cell r="B140">
            <v>310</v>
          </cell>
          <cell r="C140" t="str">
            <v>NBP</v>
          </cell>
          <cell r="D140">
            <v>39009</v>
          </cell>
          <cell r="E140">
            <v>39021</v>
          </cell>
          <cell r="F140" t="str">
            <v>S</v>
          </cell>
          <cell r="G140">
            <v>-60000</v>
          </cell>
          <cell r="H140">
            <v>-289.96158049999997</v>
          </cell>
          <cell r="I140">
            <v>-17397694.829999998</v>
          </cell>
          <cell r="J140">
            <v>0</v>
          </cell>
          <cell r="K140">
            <v>-17397694.829999998</v>
          </cell>
          <cell r="L140">
            <v>0</v>
          </cell>
          <cell r="M140">
            <v>2911.5</v>
          </cell>
          <cell r="N140">
            <v>289.96158049999997</v>
          </cell>
          <cell r="O140">
            <v>-17397694.829999998</v>
          </cell>
          <cell r="P140">
            <v>-16041450</v>
          </cell>
          <cell r="Q140">
            <v>1356244.8299999982</v>
          </cell>
          <cell r="R140" t="str">
            <v>JS</v>
          </cell>
          <cell r="S140" t="str">
            <v>OCT</v>
          </cell>
        </row>
        <row r="141">
          <cell r="A141">
            <v>137</v>
          </cell>
          <cell r="B141">
            <v>323</v>
          </cell>
          <cell r="C141" t="str">
            <v>NBP</v>
          </cell>
          <cell r="D141">
            <v>39009</v>
          </cell>
          <cell r="E141">
            <v>39021</v>
          </cell>
          <cell r="F141" t="str">
            <v>S</v>
          </cell>
          <cell r="G141">
            <v>-15000</v>
          </cell>
          <cell r="H141">
            <v>-289.41666666666669</v>
          </cell>
          <cell r="I141">
            <v>-4341250</v>
          </cell>
          <cell r="J141">
            <v>434.125</v>
          </cell>
          <cell r="K141">
            <v>-4340815.875</v>
          </cell>
          <cell r="L141">
            <v>0</v>
          </cell>
          <cell r="M141">
            <v>0</v>
          </cell>
          <cell r="N141">
            <v>289.41666666666669</v>
          </cell>
          <cell r="O141">
            <v>-4341250</v>
          </cell>
          <cell r="P141">
            <v>-4010362.5</v>
          </cell>
          <cell r="Q141">
            <v>330887.5</v>
          </cell>
          <cell r="R141" t="str">
            <v>AHL</v>
          </cell>
          <cell r="S141" t="str">
            <v>OCT</v>
          </cell>
        </row>
        <row r="142">
          <cell r="A142">
            <v>138</v>
          </cell>
          <cell r="B142">
            <v>320</v>
          </cell>
          <cell r="C142" t="str">
            <v>NBP</v>
          </cell>
          <cell r="D142">
            <v>39009</v>
          </cell>
          <cell r="E142">
            <v>39021</v>
          </cell>
          <cell r="F142" t="str">
            <v>P</v>
          </cell>
          <cell r="G142">
            <v>25000</v>
          </cell>
          <cell r="H142">
            <v>284.5</v>
          </cell>
          <cell r="I142">
            <v>7112500</v>
          </cell>
          <cell r="J142">
            <v>1422.5</v>
          </cell>
          <cell r="K142">
            <v>7113922.5</v>
          </cell>
          <cell r="L142">
            <v>0</v>
          </cell>
          <cell r="M142">
            <v>7112.5</v>
          </cell>
          <cell r="N142">
            <v>284.84140000000002</v>
          </cell>
          <cell r="O142">
            <v>7121035</v>
          </cell>
          <cell r="P142">
            <v>7121035</v>
          </cell>
          <cell r="Q142">
            <v>0</v>
          </cell>
          <cell r="R142" t="str">
            <v>IFSL</v>
          </cell>
          <cell r="S142" t="str">
            <v>OCT</v>
          </cell>
        </row>
        <row r="143">
          <cell r="A143">
            <v>139</v>
          </cell>
          <cell r="B143">
            <v>321</v>
          </cell>
          <cell r="C143" t="str">
            <v>NBP</v>
          </cell>
          <cell r="D143">
            <v>39009</v>
          </cell>
          <cell r="E143">
            <v>39021</v>
          </cell>
          <cell r="F143" t="str">
            <v>S</v>
          </cell>
          <cell r="G143">
            <v>-25000</v>
          </cell>
          <cell r="H143">
            <v>286.98259999999999</v>
          </cell>
          <cell r="I143">
            <v>-7174565</v>
          </cell>
          <cell r="J143">
            <v>717.47</v>
          </cell>
          <cell r="K143">
            <v>-7173847.5300000003</v>
          </cell>
          <cell r="L143">
            <v>0</v>
          </cell>
          <cell r="M143">
            <v>0</v>
          </cell>
          <cell r="N143">
            <v>286.98259999999999</v>
          </cell>
          <cell r="O143">
            <v>-7174565</v>
          </cell>
          <cell r="P143">
            <v>-7121035</v>
          </cell>
          <cell r="Q143">
            <v>53530</v>
          </cell>
          <cell r="R143" t="str">
            <v>IFSL</v>
          </cell>
          <cell r="S143" t="str">
            <v>OCT</v>
          </cell>
        </row>
        <row r="144">
          <cell r="A144">
            <v>140</v>
          </cell>
          <cell r="B144">
            <v>0</v>
          </cell>
          <cell r="C144" t="str">
            <v>DGKC</v>
          </cell>
          <cell r="D144">
            <v>39010</v>
          </cell>
          <cell r="E144">
            <v>39010</v>
          </cell>
          <cell r="F144" t="str">
            <v>S</v>
          </cell>
          <cell r="G144">
            <v>0</v>
          </cell>
          <cell r="H144" t="e">
            <v>#DIV/0!</v>
          </cell>
          <cell r="I144">
            <v>0</v>
          </cell>
          <cell r="J144">
            <v>0</v>
          </cell>
          <cell r="K144">
            <v>0</v>
          </cell>
          <cell r="L144">
            <v>0</v>
          </cell>
          <cell r="M144">
            <v>0</v>
          </cell>
          <cell r="N144" t="e">
            <v>#DIV/0!</v>
          </cell>
          <cell r="O144">
            <v>0</v>
          </cell>
          <cell r="P144">
            <v>-15000</v>
          </cell>
          <cell r="R144" t="str">
            <v>DIVIDEND</v>
          </cell>
          <cell r="S144" t="str">
            <v>OCT</v>
          </cell>
        </row>
        <row r="145">
          <cell r="A145">
            <v>141</v>
          </cell>
          <cell r="B145">
            <v>0</v>
          </cell>
          <cell r="C145" t="str">
            <v>DGKC</v>
          </cell>
          <cell r="D145">
            <v>39010</v>
          </cell>
          <cell r="E145">
            <v>39010</v>
          </cell>
          <cell r="F145" t="str">
            <v>S</v>
          </cell>
          <cell r="G145">
            <v>1000</v>
          </cell>
          <cell r="H145">
            <v>0</v>
          </cell>
          <cell r="I145">
            <v>0</v>
          </cell>
          <cell r="J145">
            <v>0</v>
          </cell>
          <cell r="K145">
            <v>0</v>
          </cell>
          <cell r="L145">
            <v>0</v>
          </cell>
          <cell r="M145">
            <v>0</v>
          </cell>
          <cell r="N145">
            <v>0</v>
          </cell>
          <cell r="O145">
            <v>0</v>
          </cell>
          <cell r="P145">
            <v>0</v>
          </cell>
          <cell r="R145" t="str">
            <v>BONUS</v>
          </cell>
          <cell r="S145" t="str">
            <v>OCT</v>
          </cell>
        </row>
        <row r="146">
          <cell r="A146">
            <v>142</v>
          </cell>
          <cell r="B146">
            <v>0</v>
          </cell>
          <cell r="C146" t="str">
            <v>PTC</v>
          </cell>
          <cell r="D146">
            <v>39010</v>
          </cell>
          <cell r="E146">
            <v>39010</v>
          </cell>
          <cell r="F146" t="str">
            <v>S</v>
          </cell>
          <cell r="G146">
            <v>0</v>
          </cell>
          <cell r="H146" t="e">
            <v>#DIV/0!</v>
          </cell>
          <cell r="I146">
            <v>0</v>
          </cell>
          <cell r="J146">
            <v>0</v>
          </cell>
          <cell r="K146">
            <v>0</v>
          </cell>
          <cell r="L146">
            <v>0</v>
          </cell>
          <cell r="M146">
            <v>0</v>
          </cell>
          <cell r="N146" t="e">
            <v>#DIV/0!</v>
          </cell>
          <cell r="O146">
            <v>0</v>
          </cell>
          <cell r="P146">
            <v>-96000</v>
          </cell>
          <cell r="R146" t="str">
            <v>DIVIDEND</v>
          </cell>
          <cell r="S146" t="str">
            <v>OCT</v>
          </cell>
        </row>
        <row r="147">
          <cell r="A147">
            <v>143</v>
          </cell>
          <cell r="B147">
            <v>0</v>
          </cell>
          <cell r="C147" t="str">
            <v>PPL</v>
          </cell>
          <cell r="D147">
            <v>39010</v>
          </cell>
          <cell r="E147">
            <v>39010</v>
          </cell>
          <cell r="F147" t="str">
            <v>S</v>
          </cell>
          <cell r="G147">
            <v>0</v>
          </cell>
          <cell r="H147" t="e">
            <v>#DIV/0!</v>
          </cell>
          <cell r="I147">
            <v>0</v>
          </cell>
          <cell r="J147">
            <v>0</v>
          </cell>
          <cell r="K147">
            <v>0</v>
          </cell>
          <cell r="L147">
            <v>0</v>
          </cell>
          <cell r="M147">
            <v>0</v>
          </cell>
          <cell r="N147" t="e">
            <v>#DIV/0!</v>
          </cell>
          <cell r="O147">
            <v>0</v>
          </cell>
          <cell r="P147">
            <v>-27500</v>
          </cell>
          <cell r="R147" t="str">
            <v>DIVIDEND</v>
          </cell>
          <cell r="S147" t="str">
            <v>OCT</v>
          </cell>
        </row>
        <row r="148">
          <cell r="A148">
            <v>144</v>
          </cell>
          <cell r="B148">
            <v>0</v>
          </cell>
          <cell r="C148" t="str">
            <v>WCT</v>
          </cell>
          <cell r="D148">
            <v>39020</v>
          </cell>
          <cell r="E148">
            <v>39020</v>
          </cell>
          <cell r="F148" t="str">
            <v>S</v>
          </cell>
          <cell r="G148">
            <v>225000</v>
          </cell>
          <cell r="H148">
            <v>0</v>
          </cell>
          <cell r="I148">
            <v>0</v>
          </cell>
          <cell r="J148">
            <v>0</v>
          </cell>
          <cell r="K148">
            <v>0</v>
          </cell>
          <cell r="L148">
            <v>0</v>
          </cell>
          <cell r="M148">
            <v>0</v>
          </cell>
          <cell r="N148">
            <v>0</v>
          </cell>
          <cell r="O148">
            <v>0</v>
          </cell>
          <cell r="P148">
            <v>0</v>
          </cell>
          <cell r="R148" t="str">
            <v>BONUS</v>
          </cell>
          <cell r="S148" t="str">
            <v>OCT</v>
          </cell>
        </row>
        <row r="149">
          <cell r="A149">
            <v>145</v>
          </cell>
          <cell r="B149">
            <v>336</v>
          </cell>
          <cell r="C149" t="str">
            <v>PTC</v>
          </cell>
          <cell r="D149">
            <v>39020</v>
          </cell>
          <cell r="E149">
            <v>39023</v>
          </cell>
          <cell r="F149" t="str">
            <v>P</v>
          </cell>
          <cell r="G149">
            <v>5000</v>
          </cell>
          <cell r="H149">
            <v>43.3</v>
          </cell>
          <cell r="I149">
            <v>216500</v>
          </cell>
          <cell r="J149">
            <v>43.3</v>
          </cell>
          <cell r="K149">
            <v>216543.3</v>
          </cell>
          <cell r="L149">
            <v>0</v>
          </cell>
          <cell r="M149">
            <v>0</v>
          </cell>
          <cell r="N149">
            <v>43.308659999999996</v>
          </cell>
          <cell r="O149">
            <v>216543.3</v>
          </cell>
          <cell r="P149">
            <v>216543.3</v>
          </cell>
          <cell r="Q149">
            <v>0</v>
          </cell>
          <cell r="R149" t="str">
            <v>TAURUS</v>
          </cell>
          <cell r="S149" t="str">
            <v>OCT</v>
          </cell>
        </row>
        <row r="150">
          <cell r="A150">
            <v>146</v>
          </cell>
          <cell r="B150">
            <v>335</v>
          </cell>
          <cell r="C150" t="str">
            <v>ABL</v>
          </cell>
          <cell r="D150">
            <v>39020</v>
          </cell>
          <cell r="E150">
            <v>39023</v>
          </cell>
          <cell r="F150" t="str">
            <v>P</v>
          </cell>
          <cell r="G150">
            <v>9000</v>
          </cell>
          <cell r="H150">
            <v>91.211111111111109</v>
          </cell>
          <cell r="I150">
            <v>820900</v>
          </cell>
          <cell r="J150">
            <v>164.18</v>
          </cell>
          <cell r="K150">
            <v>821064.18</v>
          </cell>
          <cell r="L150">
            <v>0</v>
          </cell>
          <cell r="M150">
            <v>0</v>
          </cell>
          <cell r="N150">
            <v>91.229353333333336</v>
          </cell>
          <cell r="O150">
            <v>821064.18</v>
          </cell>
          <cell r="P150">
            <v>821064.18</v>
          </cell>
          <cell r="Q150">
            <v>0</v>
          </cell>
          <cell r="R150" t="str">
            <v>TAURUS</v>
          </cell>
          <cell r="S150" t="str">
            <v>OCT</v>
          </cell>
        </row>
        <row r="151">
          <cell r="A151">
            <v>147</v>
          </cell>
          <cell r="B151">
            <v>338</v>
          </cell>
          <cell r="C151" t="str">
            <v>FFBQ</v>
          </cell>
          <cell r="D151">
            <v>39020</v>
          </cell>
          <cell r="E151">
            <v>39023</v>
          </cell>
          <cell r="F151" t="str">
            <v>P</v>
          </cell>
          <cell r="G151">
            <v>10000</v>
          </cell>
          <cell r="H151">
            <v>28.925000000000001</v>
          </cell>
          <cell r="I151">
            <v>289250</v>
          </cell>
          <cell r="J151">
            <v>57.85</v>
          </cell>
          <cell r="K151">
            <v>289307.84999999998</v>
          </cell>
          <cell r="L151">
            <v>0</v>
          </cell>
          <cell r="M151">
            <v>500</v>
          </cell>
          <cell r="N151">
            <v>28.980784999999997</v>
          </cell>
          <cell r="O151">
            <v>289807.84999999998</v>
          </cell>
          <cell r="P151">
            <v>289807.84999999998</v>
          </cell>
          <cell r="Q151">
            <v>0</v>
          </cell>
          <cell r="R151" t="str">
            <v>FNE</v>
          </cell>
          <cell r="S151" t="str">
            <v>OCT</v>
          </cell>
        </row>
        <row r="152">
          <cell r="A152">
            <v>148</v>
          </cell>
          <cell r="B152">
            <v>344</v>
          </cell>
          <cell r="C152" t="str">
            <v>DGKC</v>
          </cell>
          <cell r="D152">
            <v>39020</v>
          </cell>
          <cell r="E152">
            <v>39023</v>
          </cell>
          <cell r="F152" t="str">
            <v>P</v>
          </cell>
          <cell r="G152">
            <v>20000</v>
          </cell>
          <cell r="H152">
            <v>87.375</v>
          </cell>
          <cell r="I152">
            <v>1747500</v>
          </cell>
          <cell r="J152">
            <v>349.51</v>
          </cell>
          <cell r="K152">
            <v>1747849.51</v>
          </cell>
          <cell r="L152">
            <v>0</v>
          </cell>
          <cell r="M152">
            <v>1747.5</v>
          </cell>
          <cell r="N152">
            <v>87.479850499999998</v>
          </cell>
          <cell r="O152">
            <v>1749597.01</v>
          </cell>
          <cell r="P152">
            <v>1749597.01</v>
          </cell>
          <cell r="Q152">
            <v>0</v>
          </cell>
          <cell r="R152" t="str">
            <v>FNE</v>
          </cell>
          <cell r="S152" t="str">
            <v>OCT</v>
          </cell>
        </row>
        <row r="153">
          <cell r="A153">
            <v>149</v>
          </cell>
          <cell r="B153">
            <v>343</v>
          </cell>
          <cell r="C153" t="str">
            <v>NBP</v>
          </cell>
          <cell r="D153">
            <v>39020</v>
          </cell>
          <cell r="E153">
            <v>39023</v>
          </cell>
          <cell r="F153" t="str">
            <v>P</v>
          </cell>
          <cell r="G153">
            <v>15000</v>
          </cell>
          <cell r="H153">
            <v>294.23333333333335</v>
          </cell>
          <cell r="I153">
            <v>4413500</v>
          </cell>
          <cell r="J153">
            <v>882.7</v>
          </cell>
          <cell r="K153">
            <v>4414382.7</v>
          </cell>
          <cell r="L153">
            <v>0</v>
          </cell>
          <cell r="M153">
            <v>4413.5</v>
          </cell>
          <cell r="N153">
            <v>294.58641333333333</v>
          </cell>
          <cell r="O153">
            <v>4418796.2</v>
          </cell>
          <cell r="P153">
            <v>4418796.2</v>
          </cell>
          <cell r="Q153">
            <v>0</v>
          </cell>
          <cell r="R153" t="str">
            <v>NAC</v>
          </cell>
          <cell r="S153" t="str">
            <v>OCT</v>
          </cell>
        </row>
        <row r="154">
          <cell r="A154">
            <v>150</v>
          </cell>
          <cell r="B154">
            <v>343</v>
          </cell>
          <cell r="C154" t="str">
            <v>NBP</v>
          </cell>
          <cell r="D154">
            <v>39020</v>
          </cell>
          <cell r="E154">
            <v>39023</v>
          </cell>
          <cell r="F154" t="str">
            <v>P</v>
          </cell>
          <cell r="G154">
            <v>45000</v>
          </cell>
          <cell r="H154">
            <v>293.54755555555556</v>
          </cell>
          <cell r="I154">
            <v>13209640</v>
          </cell>
          <cell r="J154">
            <v>2641.94</v>
          </cell>
          <cell r="K154">
            <v>13212281.939999999</v>
          </cell>
          <cell r="L154">
            <v>0</v>
          </cell>
          <cell r="M154">
            <v>2920</v>
          </cell>
          <cell r="N154">
            <v>293.67115422222219</v>
          </cell>
          <cell r="O154">
            <v>13215201.939999999</v>
          </cell>
          <cell r="P154">
            <v>13215201.939999999</v>
          </cell>
          <cell r="Q154">
            <v>0</v>
          </cell>
          <cell r="R154" t="str">
            <v>FNE</v>
          </cell>
          <cell r="S154" t="str">
            <v>OCT</v>
          </cell>
        </row>
        <row r="155">
          <cell r="A155">
            <v>151</v>
          </cell>
          <cell r="B155">
            <v>339</v>
          </cell>
          <cell r="C155" t="str">
            <v>FFC</v>
          </cell>
          <cell r="D155">
            <v>39020</v>
          </cell>
          <cell r="E155">
            <v>39023</v>
          </cell>
          <cell r="F155" t="str">
            <v>P</v>
          </cell>
          <cell r="G155">
            <v>5000</v>
          </cell>
          <cell r="H155">
            <v>117.35</v>
          </cell>
          <cell r="I155">
            <v>586750</v>
          </cell>
          <cell r="J155">
            <v>117.35</v>
          </cell>
          <cell r="K155">
            <v>586867.35</v>
          </cell>
          <cell r="L155">
            <v>0</v>
          </cell>
          <cell r="M155">
            <v>586.75</v>
          </cell>
          <cell r="N155">
            <v>117.49082</v>
          </cell>
          <cell r="O155">
            <v>587454.1</v>
          </cell>
          <cell r="P155">
            <v>587454.1</v>
          </cell>
          <cell r="Q155">
            <v>0</v>
          </cell>
          <cell r="R155" t="str">
            <v>FNE</v>
          </cell>
          <cell r="S155" t="str">
            <v>OCT</v>
          </cell>
        </row>
        <row r="156">
          <cell r="A156">
            <v>152</v>
          </cell>
          <cell r="B156">
            <v>341</v>
          </cell>
          <cell r="C156" t="str">
            <v>BOP</v>
          </cell>
          <cell r="D156">
            <v>39020</v>
          </cell>
          <cell r="E156">
            <v>39023</v>
          </cell>
          <cell r="F156" t="str">
            <v>S</v>
          </cell>
          <cell r="G156">
            <v>-5000</v>
          </cell>
          <cell r="H156">
            <v>99.55</v>
          </cell>
          <cell r="I156">
            <v>-497750</v>
          </cell>
          <cell r="J156">
            <v>0</v>
          </cell>
          <cell r="K156">
            <v>-497750</v>
          </cell>
          <cell r="L156">
            <v>0</v>
          </cell>
          <cell r="M156">
            <v>746.5</v>
          </cell>
          <cell r="N156">
            <v>99.55</v>
          </cell>
          <cell r="O156">
            <v>-497750</v>
          </cell>
          <cell r="P156">
            <v>-482233</v>
          </cell>
          <cell r="Q156">
            <v>15517</v>
          </cell>
          <cell r="R156" t="str">
            <v>ICAP</v>
          </cell>
          <cell r="S156" t="str">
            <v>OCT</v>
          </cell>
        </row>
        <row r="157">
          <cell r="A157">
            <v>153</v>
          </cell>
          <cell r="B157">
            <v>337</v>
          </cell>
          <cell r="C157" t="str">
            <v>BOP</v>
          </cell>
          <cell r="D157">
            <v>39020</v>
          </cell>
          <cell r="E157">
            <v>39023</v>
          </cell>
          <cell r="F157" t="str">
            <v>S</v>
          </cell>
          <cell r="G157">
            <v>-40000</v>
          </cell>
          <cell r="H157">
            <v>-98.368750000000006</v>
          </cell>
          <cell r="I157">
            <v>-3934750</v>
          </cell>
          <cell r="J157">
            <v>393.47500000000002</v>
          </cell>
          <cell r="K157">
            <v>-3934356.5249999999</v>
          </cell>
          <cell r="L157">
            <v>0</v>
          </cell>
          <cell r="M157">
            <v>3934.75</v>
          </cell>
          <cell r="N157">
            <v>98.368750000000006</v>
          </cell>
          <cell r="O157">
            <v>-3934750</v>
          </cell>
          <cell r="P157">
            <v>-3857864</v>
          </cell>
          <cell r="Q157">
            <v>76886</v>
          </cell>
          <cell r="R157" t="str">
            <v>FNE</v>
          </cell>
          <cell r="S157" t="str">
            <v>OCT</v>
          </cell>
        </row>
        <row r="158">
          <cell r="A158">
            <v>154</v>
          </cell>
          <cell r="B158">
            <v>340</v>
          </cell>
          <cell r="C158" t="str">
            <v>PTC</v>
          </cell>
          <cell r="D158">
            <v>39020</v>
          </cell>
          <cell r="E158">
            <v>39023</v>
          </cell>
          <cell r="F158" t="str">
            <v>S</v>
          </cell>
          <cell r="G158">
            <v>-30000</v>
          </cell>
          <cell r="H158">
            <v>-43.652500000000003</v>
          </cell>
          <cell r="I158">
            <v>-1309575</v>
          </cell>
          <cell r="J158">
            <v>130.95750000000001</v>
          </cell>
          <cell r="K158">
            <v>-1309444.0425</v>
          </cell>
          <cell r="L158">
            <v>0</v>
          </cell>
          <cell r="M158">
            <v>1964.65</v>
          </cell>
          <cell r="N158">
            <v>43.652500000000003</v>
          </cell>
          <cell r="O158">
            <v>-1309575</v>
          </cell>
          <cell r="P158">
            <v>-1222656</v>
          </cell>
          <cell r="Q158">
            <v>86919</v>
          </cell>
          <cell r="R158" t="str">
            <v>TAURUS</v>
          </cell>
          <cell r="S158" t="str">
            <v>OCT</v>
          </cell>
        </row>
        <row r="159">
          <cell r="A159">
            <v>155</v>
          </cell>
          <cell r="B159">
            <v>333</v>
          </cell>
          <cell r="C159" t="str">
            <v>ABL</v>
          </cell>
          <cell r="D159">
            <v>39020</v>
          </cell>
          <cell r="E159">
            <v>39023</v>
          </cell>
          <cell r="F159" t="str">
            <v>S</v>
          </cell>
          <cell r="G159">
            <v>-25000</v>
          </cell>
          <cell r="H159">
            <v>-93.4</v>
          </cell>
          <cell r="I159">
            <v>-2335000</v>
          </cell>
          <cell r="J159">
            <v>233.5</v>
          </cell>
          <cell r="K159">
            <v>-2334766.5</v>
          </cell>
          <cell r="L159">
            <v>0</v>
          </cell>
          <cell r="M159">
            <v>3502.5</v>
          </cell>
          <cell r="N159">
            <v>93.4</v>
          </cell>
          <cell r="O159">
            <v>-2335000</v>
          </cell>
          <cell r="P159">
            <v>-2288285</v>
          </cell>
          <cell r="Q159">
            <v>46715</v>
          </cell>
          <cell r="R159" t="str">
            <v>TAURUS</v>
          </cell>
          <cell r="S159" t="str">
            <v>OCT</v>
          </cell>
        </row>
        <row r="160">
          <cell r="A160">
            <v>156</v>
          </cell>
          <cell r="B160">
            <v>333</v>
          </cell>
          <cell r="C160" t="str">
            <v>NBP</v>
          </cell>
          <cell r="D160">
            <v>39020</v>
          </cell>
          <cell r="E160">
            <v>39023</v>
          </cell>
          <cell r="F160" t="str">
            <v>S</v>
          </cell>
          <cell r="G160">
            <v>-35000</v>
          </cell>
          <cell r="H160">
            <v>-294.39342857142856</v>
          </cell>
          <cell r="I160">
            <v>-10303770</v>
          </cell>
          <cell r="J160">
            <v>1030.377</v>
          </cell>
          <cell r="K160">
            <v>-10302739.623</v>
          </cell>
          <cell r="L160">
            <v>0</v>
          </cell>
          <cell r="M160">
            <v>10303.77</v>
          </cell>
          <cell r="N160">
            <v>294.39342857142856</v>
          </cell>
          <cell r="O160">
            <v>-10303770</v>
          </cell>
          <cell r="P160">
            <v>-9519072.5</v>
          </cell>
          <cell r="Q160">
            <v>784697.5</v>
          </cell>
          <cell r="R160" t="str">
            <v>FNE</v>
          </cell>
          <cell r="S160" t="str">
            <v>OCT</v>
          </cell>
        </row>
        <row r="161">
          <cell r="A161">
            <v>157</v>
          </cell>
          <cell r="B161">
            <v>363</v>
          </cell>
          <cell r="C161" t="str">
            <v>ABL</v>
          </cell>
          <cell r="D161">
            <v>39021</v>
          </cell>
          <cell r="E161">
            <v>39024</v>
          </cell>
          <cell r="F161" t="str">
            <v>P</v>
          </cell>
          <cell r="G161">
            <v>20000</v>
          </cell>
          <cell r="H161">
            <v>92</v>
          </cell>
          <cell r="I161">
            <v>1840000</v>
          </cell>
          <cell r="J161">
            <v>368</v>
          </cell>
          <cell r="K161">
            <v>1840368</v>
          </cell>
          <cell r="L161">
            <v>0</v>
          </cell>
          <cell r="M161">
            <v>1840</v>
          </cell>
          <cell r="N161">
            <v>92.110399999999998</v>
          </cell>
          <cell r="O161">
            <v>1842208</v>
          </cell>
          <cell r="P161">
            <v>1842208</v>
          </cell>
          <cell r="Q161">
            <v>0</v>
          </cell>
          <cell r="R161" t="str">
            <v>fne</v>
          </cell>
          <cell r="S161" t="str">
            <v>OCT</v>
          </cell>
        </row>
        <row r="162">
          <cell r="A162">
            <v>158</v>
          </cell>
          <cell r="B162">
            <v>369</v>
          </cell>
          <cell r="C162" t="str">
            <v>FFBQ</v>
          </cell>
          <cell r="D162">
            <v>39021</v>
          </cell>
          <cell r="E162">
            <v>39024</v>
          </cell>
          <cell r="F162" t="str">
            <v>P</v>
          </cell>
          <cell r="G162">
            <v>10000</v>
          </cell>
          <cell r="H162">
            <v>29.15</v>
          </cell>
          <cell r="I162">
            <v>291500</v>
          </cell>
          <cell r="J162">
            <v>58.300000000000004</v>
          </cell>
          <cell r="K162">
            <v>291558.3</v>
          </cell>
          <cell r="L162">
            <v>0</v>
          </cell>
          <cell r="M162">
            <v>500</v>
          </cell>
          <cell r="N162">
            <v>29.205829999999999</v>
          </cell>
          <cell r="O162">
            <v>292058.3</v>
          </cell>
          <cell r="P162">
            <v>292058.3</v>
          </cell>
          <cell r="Q162">
            <v>0</v>
          </cell>
          <cell r="R162" t="str">
            <v>fne</v>
          </cell>
          <cell r="S162" t="str">
            <v>OCT</v>
          </cell>
        </row>
        <row r="163">
          <cell r="A163">
            <v>159</v>
          </cell>
          <cell r="B163">
            <v>370</v>
          </cell>
          <cell r="C163" t="str">
            <v>BOP</v>
          </cell>
          <cell r="D163">
            <v>39021</v>
          </cell>
          <cell r="E163">
            <v>39024</v>
          </cell>
          <cell r="F163" t="str">
            <v>P</v>
          </cell>
          <cell r="G163">
            <v>20000</v>
          </cell>
          <cell r="H163">
            <v>102.4</v>
          </cell>
          <cell r="I163">
            <v>2048000</v>
          </cell>
          <cell r="J163">
            <v>409.6</v>
          </cell>
          <cell r="K163">
            <v>2048409.6000000001</v>
          </cell>
          <cell r="L163">
            <v>0</v>
          </cell>
          <cell r="M163">
            <v>1638.4</v>
          </cell>
          <cell r="N163">
            <v>102.50239999999999</v>
          </cell>
          <cell r="O163">
            <v>2050048</v>
          </cell>
          <cell r="P163">
            <v>2050048</v>
          </cell>
          <cell r="Q163">
            <v>0</v>
          </cell>
          <cell r="R163" t="str">
            <v>fne</v>
          </cell>
          <cell r="S163" t="str">
            <v>OCT</v>
          </cell>
        </row>
        <row r="164">
          <cell r="A164">
            <v>160</v>
          </cell>
          <cell r="B164">
            <v>362</v>
          </cell>
          <cell r="C164" t="str">
            <v>NBP</v>
          </cell>
          <cell r="D164">
            <v>39021</v>
          </cell>
          <cell r="E164">
            <v>39024</v>
          </cell>
          <cell r="F164" t="str">
            <v>P</v>
          </cell>
          <cell r="G164">
            <v>15000</v>
          </cell>
          <cell r="H164">
            <v>290.96666666666664</v>
          </cell>
          <cell r="I164">
            <v>4364500</v>
          </cell>
          <cell r="J164">
            <v>872.90000000000009</v>
          </cell>
          <cell r="K164">
            <v>4365372.9000000004</v>
          </cell>
          <cell r="L164">
            <v>0</v>
          </cell>
          <cell r="M164">
            <v>1449.5</v>
          </cell>
          <cell r="N164">
            <v>291.12149333333338</v>
          </cell>
          <cell r="O164">
            <v>4366822.4000000004</v>
          </cell>
          <cell r="P164">
            <v>4366822.4000000004</v>
          </cell>
          <cell r="Q164">
            <v>0</v>
          </cell>
          <cell r="R164" t="str">
            <v>NAC</v>
          </cell>
          <cell r="S164" t="str">
            <v>OCT</v>
          </cell>
        </row>
        <row r="165">
          <cell r="A165">
            <v>161</v>
          </cell>
          <cell r="B165">
            <v>362</v>
          </cell>
          <cell r="C165" t="str">
            <v>PPL</v>
          </cell>
          <cell r="D165">
            <v>39021</v>
          </cell>
          <cell r="E165">
            <v>39024</v>
          </cell>
          <cell r="F165" t="str">
            <v>P</v>
          </cell>
          <cell r="G165">
            <v>10000</v>
          </cell>
          <cell r="H165">
            <v>257</v>
          </cell>
          <cell r="I165">
            <v>2570000</v>
          </cell>
          <cell r="J165">
            <v>514</v>
          </cell>
          <cell r="K165">
            <v>2570514</v>
          </cell>
          <cell r="L165">
            <v>0</v>
          </cell>
          <cell r="M165">
            <v>2570</v>
          </cell>
          <cell r="N165">
            <v>257.30840000000001</v>
          </cell>
          <cell r="O165">
            <v>2573084</v>
          </cell>
          <cell r="P165">
            <v>2573084</v>
          </cell>
          <cell r="Q165">
            <v>0</v>
          </cell>
          <cell r="R165" t="str">
            <v>NAC</v>
          </cell>
          <cell r="S165" t="str">
            <v>OCT</v>
          </cell>
        </row>
        <row r="166">
          <cell r="A166">
            <v>162</v>
          </cell>
          <cell r="B166">
            <v>366</v>
          </cell>
          <cell r="C166" t="str">
            <v>PTC</v>
          </cell>
          <cell r="D166">
            <v>39021</v>
          </cell>
          <cell r="E166">
            <v>39024</v>
          </cell>
          <cell r="F166" t="str">
            <v>S</v>
          </cell>
          <cell r="G166">
            <v>-13000</v>
          </cell>
          <cell r="H166">
            <v>-45.188461538461539</v>
          </cell>
          <cell r="I166">
            <v>-587450</v>
          </cell>
          <cell r="J166">
            <v>58.745000000000005</v>
          </cell>
          <cell r="K166">
            <v>-587391.255</v>
          </cell>
          <cell r="L166">
            <v>0</v>
          </cell>
          <cell r="M166">
            <v>880.3</v>
          </cell>
          <cell r="N166">
            <v>45.188461538461539</v>
          </cell>
          <cell r="O166">
            <v>-587450</v>
          </cell>
          <cell r="P166">
            <v>-529817.59999999998</v>
          </cell>
          <cell r="Q166">
            <v>57632.400000000023</v>
          </cell>
          <cell r="R166" t="str">
            <v>NAC</v>
          </cell>
          <cell r="S166" t="str">
            <v>OCT</v>
          </cell>
        </row>
        <row r="167">
          <cell r="A167">
            <v>163</v>
          </cell>
          <cell r="B167">
            <v>368</v>
          </cell>
          <cell r="C167" t="str">
            <v>WCT</v>
          </cell>
          <cell r="D167">
            <v>39021</v>
          </cell>
          <cell r="E167">
            <v>39024</v>
          </cell>
          <cell r="F167" t="str">
            <v>S</v>
          </cell>
          <cell r="G167">
            <v>-135000</v>
          </cell>
          <cell r="H167">
            <v>-11.091296296296296</v>
          </cell>
          <cell r="I167">
            <v>-1497325</v>
          </cell>
          <cell r="J167">
            <v>149.73250000000002</v>
          </cell>
          <cell r="K167">
            <v>-1497175.2675000001</v>
          </cell>
          <cell r="L167">
            <v>0</v>
          </cell>
          <cell r="M167">
            <v>6750</v>
          </cell>
          <cell r="N167">
            <v>11.091296296296296</v>
          </cell>
          <cell r="O167">
            <v>-1497325</v>
          </cell>
          <cell r="P167">
            <v>-1336216.5</v>
          </cell>
          <cell r="Q167">
            <v>161108.5</v>
          </cell>
          <cell r="R167" t="str">
            <v>NAC</v>
          </cell>
          <cell r="S167" t="str">
            <v>OCT</v>
          </cell>
        </row>
        <row r="168">
          <cell r="A168">
            <v>164</v>
          </cell>
          <cell r="B168">
            <v>365</v>
          </cell>
          <cell r="C168" t="str">
            <v>NBP</v>
          </cell>
          <cell r="D168">
            <v>39021</v>
          </cell>
          <cell r="E168">
            <v>39024</v>
          </cell>
          <cell r="F168" t="str">
            <v>S</v>
          </cell>
          <cell r="G168">
            <v>-10000</v>
          </cell>
          <cell r="H168">
            <v>-293</v>
          </cell>
          <cell r="I168">
            <v>-2930000</v>
          </cell>
          <cell r="J168">
            <v>293</v>
          </cell>
          <cell r="K168">
            <v>-2929707</v>
          </cell>
          <cell r="L168">
            <v>0</v>
          </cell>
          <cell r="M168">
            <v>2930</v>
          </cell>
          <cell r="N168">
            <v>293</v>
          </cell>
          <cell r="O168">
            <v>-2930000</v>
          </cell>
          <cell r="P168">
            <v>-2728573</v>
          </cell>
          <cell r="Q168">
            <v>201427</v>
          </cell>
          <cell r="R168" t="str">
            <v>NAC</v>
          </cell>
          <cell r="S168" t="str">
            <v>OCT</v>
          </cell>
        </row>
        <row r="169">
          <cell r="A169">
            <v>165</v>
          </cell>
          <cell r="B169">
            <v>372</v>
          </cell>
          <cell r="C169" t="str">
            <v>BOP</v>
          </cell>
          <cell r="D169">
            <v>39021</v>
          </cell>
          <cell r="E169">
            <v>39024</v>
          </cell>
          <cell r="F169" t="str">
            <v>S</v>
          </cell>
          <cell r="G169">
            <v>-4000</v>
          </cell>
          <cell r="H169">
            <v>-102</v>
          </cell>
          <cell r="I169">
            <v>-408000</v>
          </cell>
          <cell r="J169">
            <v>40.800000000000004</v>
          </cell>
          <cell r="K169">
            <v>-407959.2</v>
          </cell>
          <cell r="L169">
            <v>0</v>
          </cell>
          <cell r="M169">
            <v>408</v>
          </cell>
          <cell r="N169">
            <v>102</v>
          </cell>
          <cell r="O169">
            <v>-408000</v>
          </cell>
          <cell r="P169">
            <v>-400035.2</v>
          </cell>
          <cell r="Q169">
            <v>7964.7999999999884</v>
          </cell>
          <cell r="R169" t="str">
            <v>FNE</v>
          </cell>
          <cell r="S169" t="str">
            <v>OCT</v>
          </cell>
        </row>
        <row r="170">
          <cell r="A170">
            <v>166</v>
          </cell>
          <cell r="B170">
            <v>371</v>
          </cell>
          <cell r="C170" t="str">
            <v>BAF</v>
          </cell>
          <cell r="D170">
            <v>39021</v>
          </cell>
          <cell r="E170">
            <v>39024</v>
          </cell>
          <cell r="F170" t="str">
            <v>S</v>
          </cell>
          <cell r="G170">
            <v>-20000</v>
          </cell>
          <cell r="H170">
            <v>-51.073749999999997</v>
          </cell>
          <cell r="I170">
            <v>-1021475</v>
          </cell>
          <cell r="J170">
            <v>102.14750000000001</v>
          </cell>
          <cell r="K170">
            <v>-1021372.8525</v>
          </cell>
          <cell r="L170">
            <v>0</v>
          </cell>
          <cell r="M170">
            <v>1021.475</v>
          </cell>
          <cell r="N170">
            <v>51.073749999999997</v>
          </cell>
          <cell r="O170">
            <v>-1021475</v>
          </cell>
          <cell r="P170">
            <v>-996209.68</v>
          </cell>
          <cell r="Q170">
            <v>25265.319999999949</v>
          </cell>
          <cell r="R170" t="str">
            <v>FNE</v>
          </cell>
          <cell r="S170" t="str">
            <v>OCT</v>
          </cell>
        </row>
        <row r="171">
          <cell r="A171">
            <v>167</v>
          </cell>
          <cell r="B171">
            <v>367</v>
          </cell>
          <cell r="C171" t="str">
            <v>PTC</v>
          </cell>
          <cell r="D171">
            <v>39021</v>
          </cell>
          <cell r="E171">
            <v>39024</v>
          </cell>
          <cell r="F171" t="str">
            <v>S</v>
          </cell>
          <cell r="G171">
            <v>-10000</v>
          </cell>
          <cell r="H171">
            <v>-44.65</v>
          </cell>
          <cell r="I171">
            <v>-446500</v>
          </cell>
          <cell r="J171">
            <v>44.650000000000006</v>
          </cell>
          <cell r="K171">
            <v>-446455.35</v>
          </cell>
          <cell r="L171">
            <v>0</v>
          </cell>
          <cell r="M171">
            <v>500</v>
          </cell>
          <cell r="N171">
            <v>44.65</v>
          </cell>
          <cell r="O171">
            <v>-446500</v>
          </cell>
          <cell r="P171">
            <v>-407552</v>
          </cell>
          <cell r="Q171">
            <v>38948</v>
          </cell>
          <cell r="R171" t="str">
            <v>FNE</v>
          </cell>
          <cell r="S171" t="str">
            <v>OCT</v>
          </cell>
        </row>
        <row r="172">
          <cell r="A172">
            <v>168</v>
          </cell>
          <cell r="B172">
            <v>373</v>
          </cell>
          <cell r="C172" t="str">
            <v>NBP</v>
          </cell>
          <cell r="D172">
            <v>39022</v>
          </cell>
          <cell r="E172">
            <v>39027</v>
          </cell>
          <cell r="F172" t="str">
            <v>P</v>
          </cell>
          <cell r="G172">
            <v>50000</v>
          </cell>
          <cell r="H172">
            <v>273.7</v>
          </cell>
          <cell r="I172">
            <v>13685000</v>
          </cell>
          <cell r="J172">
            <v>2737</v>
          </cell>
          <cell r="K172">
            <v>13687737</v>
          </cell>
          <cell r="L172">
            <v>0</v>
          </cell>
          <cell r="M172">
            <v>5000</v>
          </cell>
          <cell r="N172">
            <v>273.85473999999999</v>
          </cell>
          <cell r="O172">
            <v>13692737</v>
          </cell>
          <cell r="P172">
            <v>13692737</v>
          </cell>
          <cell r="Q172">
            <v>0</v>
          </cell>
          <cell r="R172" t="str">
            <v>icap</v>
          </cell>
          <cell r="S172" t="str">
            <v>NOV</v>
          </cell>
        </row>
        <row r="173">
          <cell r="A173">
            <v>169</v>
          </cell>
          <cell r="B173">
            <v>377</v>
          </cell>
          <cell r="C173" t="str">
            <v>ABL</v>
          </cell>
          <cell r="D173">
            <v>39022</v>
          </cell>
          <cell r="E173">
            <v>39027</v>
          </cell>
          <cell r="F173" t="str">
            <v>P</v>
          </cell>
          <cell r="G173">
            <v>5000</v>
          </cell>
          <cell r="H173">
            <v>91.15</v>
          </cell>
          <cell r="I173">
            <v>455750</v>
          </cell>
          <cell r="J173">
            <v>91.15</v>
          </cell>
          <cell r="K173">
            <v>455841.15</v>
          </cell>
          <cell r="L173">
            <v>0</v>
          </cell>
          <cell r="M173">
            <v>455.75</v>
          </cell>
          <cell r="N173">
            <v>91.259380000000007</v>
          </cell>
          <cell r="O173">
            <v>456296.9</v>
          </cell>
          <cell r="P173">
            <v>456296.9</v>
          </cell>
          <cell r="Q173">
            <v>0</v>
          </cell>
          <cell r="R173" t="str">
            <v>fne</v>
          </cell>
          <cell r="S173" t="str">
            <v>NOV</v>
          </cell>
        </row>
        <row r="174">
          <cell r="A174">
            <v>170</v>
          </cell>
          <cell r="B174">
            <v>376</v>
          </cell>
          <cell r="C174" t="str">
            <v>BAF</v>
          </cell>
          <cell r="D174">
            <v>39022</v>
          </cell>
          <cell r="E174">
            <v>39027</v>
          </cell>
          <cell r="F174" t="str">
            <v>P</v>
          </cell>
          <cell r="G174">
            <v>5000</v>
          </cell>
          <cell r="H174">
            <v>49.454999999999998</v>
          </cell>
          <cell r="I174">
            <v>247275</v>
          </cell>
          <cell r="J174">
            <v>49.455000000000005</v>
          </cell>
          <cell r="K174">
            <v>247324.45499999999</v>
          </cell>
          <cell r="L174">
            <v>0</v>
          </cell>
          <cell r="M174">
            <v>250</v>
          </cell>
          <cell r="N174">
            <v>49.514890999999999</v>
          </cell>
          <cell r="O174">
            <v>247574.45499999999</v>
          </cell>
          <cell r="P174">
            <v>247574.45499999999</v>
          </cell>
          <cell r="Q174">
            <v>0</v>
          </cell>
          <cell r="R174" t="str">
            <v>fne</v>
          </cell>
          <cell r="S174" t="str">
            <v>NOV</v>
          </cell>
        </row>
        <row r="175">
          <cell r="A175">
            <v>171</v>
          </cell>
          <cell r="B175">
            <v>375</v>
          </cell>
          <cell r="C175" t="str">
            <v>FFC</v>
          </cell>
          <cell r="D175">
            <v>39022</v>
          </cell>
          <cell r="E175">
            <v>39027</v>
          </cell>
          <cell r="F175" t="str">
            <v>P</v>
          </cell>
          <cell r="G175">
            <v>5000</v>
          </cell>
          <cell r="H175">
            <v>116</v>
          </cell>
          <cell r="I175">
            <v>580000</v>
          </cell>
          <cell r="J175">
            <v>116</v>
          </cell>
          <cell r="K175">
            <v>580116</v>
          </cell>
          <cell r="L175">
            <v>0</v>
          </cell>
          <cell r="M175">
            <v>580</v>
          </cell>
          <cell r="N175">
            <v>116.1392</v>
          </cell>
          <cell r="O175">
            <v>580696</v>
          </cell>
          <cell r="P175">
            <v>580696</v>
          </cell>
          <cell r="Q175">
            <v>0</v>
          </cell>
          <cell r="R175" t="str">
            <v>fne</v>
          </cell>
          <cell r="S175" t="str">
            <v>NOV</v>
          </cell>
        </row>
        <row r="176">
          <cell r="A176">
            <v>172</v>
          </cell>
          <cell r="B176">
            <v>379</v>
          </cell>
          <cell r="C176" t="str">
            <v>WCT</v>
          </cell>
          <cell r="D176">
            <v>39022</v>
          </cell>
          <cell r="E176">
            <v>39027</v>
          </cell>
          <cell r="F176" t="str">
            <v>S</v>
          </cell>
          <cell r="G176">
            <v>-91500</v>
          </cell>
          <cell r="H176">
            <v>-11.013387978142077</v>
          </cell>
          <cell r="I176">
            <v>-1007725</v>
          </cell>
          <cell r="J176">
            <v>100.77250000000001</v>
          </cell>
          <cell r="K176">
            <v>-1007624.2275</v>
          </cell>
          <cell r="L176">
            <v>0</v>
          </cell>
          <cell r="M176">
            <v>4575</v>
          </cell>
          <cell r="N176">
            <v>11.013387978142077</v>
          </cell>
          <cell r="O176">
            <v>-1007725</v>
          </cell>
          <cell r="P176">
            <v>-905657.85</v>
          </cell>
          <cell r="Q176">
            <v>102067.15000000002</v>
          </cell>
          <cell r="R176" t="str">
            <v>NAC</v>
          </cell>
          <cell r="S176" t="str">
            <v>nov</v>
          </cell>
        </row>
        <row r="177">
          <cell r="A177">
            <v>173</v>
          </cell>
          <cell r="B177">
            <v>378</v>
          </cell>
          <cell r="C177" t="str">
            <v>WCT</v>
          </cell>
          <cell r="D177">
            <v>39022</v>
          </cell>
          <cell r="E177">
            <v>39027</v>
          </cell>
          <cell r="F177" t="str">
            <v>S</v>
          </cell>
          <cell r="G177">
            <v>-25000</v>
          </cell>
          <cell r="H177">
            <v>-11.25</v>
          </cell>
          <cell r="I177">
            <v>-281250</v>
          </cell>
          <cell r="J177">
            <v>28.125</v>
          </cell>
          <cell r="K177">
            <v>-281221.875</v>
          </cell>
          <cell r="L177">
            <v>0</v>
          </cell>
          <cell r="M177">
            <v>1250</v>
          </cell>
          <cell r="N177">
            <v>11.25</v>
          </cell>
          <cell r="O177">
            <v>-281250</v>
          </cell>
          <cell r="P177">
            <v>-247447.5</v>
          </cell>
          <cell r="Q177">
            <v>33802.5</v>
          </cell>
          <cell r="R177" t="str">
            <v>fne</v>
          </cell>
          <cell r="S177" t="str">
            <v>nov</v>
          </cell>
        </row>
        <row r="178">
          <cell r="A178">
            <v>174</v>
          </cell>
          <cell r="B178">
            <v>374</v>
          </cell>
          <cell r="C178" t="str">
            <v>NBP</v>
          </cell>
          <cell r="D178">
            <v>39022</v>
          </cell>
          <cell r="E178">
            <v>39027</v>
          </cell>
          <cell r="F178" t="str">
            <v>S</v>
          </cell>
          <cell r="G178">
            <v>-55000</v>
          </cell>
          <cell r="H178">
            <v>-275.72727272727275</v>
          </cell>
          <cell r="I178">
            <v>-15165000</v>
          </cell>
          <cell r="J178">
            <v>0</v>
          </cell>
          <cell r="K178">
            <v>-15165000</v>
          </cell>
          <cell r="L178">
            <v>0</v>
          </cell>
          <cell r="M178">
            <v>1380</v>
          </cell>
          <cell r="N178">
            <v>275.72727272727275</v>
          </cell>
          <cell r="O178">
            <v>-15165000</v>
          </cell>
          <cell r="P178">
            <v>-15014664.5</v>
          </cell>
          <cell r="Q178">
            <v>150335.5</v>
          </cell>
          <cell r="R178" t="str">
            <v>icap</v>
          </cell>
          <cell r="S178" t="str">
            <v>nov</v>
          </cell>
        </row>
        <row r="179">
          <cell r="A179">
            <v>175</v>
          </cell>
          <cell r="B179">
            <v>406</v>
          </cell>
          <cell r="C179" t="str">
            <v>ABL</v>
          </cell>
          <cell r="D179">
            <v>39023</v>
          </cell>
          <cell r="E179">
            <v>39028</v>
          </cell>
          <cell r="F179" t="str">
            <v>P</v>
          </cell>
          <cell r="G179">
            <v>12100</v>
          </cell>
          <cell r="H179">
            <v>90.15</v>
          </cell>
          <cell r="I179">
            <v>1090815</v>
          </cell>
          <cell r="J179">
            <v>218.16300000000001</v>
          </cell>
          <cell r="K179">
            <v>1091033.1629999999</v>
          </cell>
          <cell r="L179">
            <v>0</v>
          </cell>
          <cell r="M179">
            <v>1636.22</v>
          </cell>
          <cell r="N179">
            <v>90.303254793388419</v>
          </cell>
          <cell r="O179">
            <v>1092669.3829999999</v>
          </cell>
          <cell r="P179">
            <v>1092669.3829999999</v>
          </cell>
          <cell r="Q179">
            <v>0</v>
          </cell>
          <cell r="R179" t="str">
            <v>NAC</v>
          </cell>
          <cell r="S179" t="str">
            <v>NOV</v>
          </cell>
        </row>
        <row r="180">
          <cell r="A180">
            <v>176</v>
          </cell>
          <cell r="B180">
            <v>398</v>
          </cell>
          <cell r="C180" t="str">
            <v>OGDC</v>
          </cell>
          <cell r="D180">
            <v>39023</v>
          </cell>
          <cell r="E180">
            <v>39028</v>
          </cell>
          <cell r="F180" t="str">
            <v>P</v>
          </cell>
          <cell r="G180">
            <v>20000</v>
          </cell>
          <cell r="H180">
            <v>143.5</v>
          </cell>
          <cell r="I180">
            <v>2870000</v>
          </cell>
          <cell r="J180">
            <v>574</v>
          </cell>
          <cell r="K180">
            <v>2870574</v>
          </cell>
          <cell r="L180">
            <v>0</v>
          </cell>
          <cell r="M180">
            <v>2870</v>
          </cell>
          <cell r="N180">
            <v>143.6722</v>
          </cell>
          <cell r="O180">
            <v>2873444</v>
          </cell>
          <cell r="P180">
            <v>2873444</v>
          </cell>
          <cell r="Q180">
            <v>0</v>
          </cell>
          <cell r="R180" t="str">
            <v>TAURUS</v>
          </cell>
          <cell r="S180" t="str">
            <v>NOV</v>
          </cell>
        </row>
        <row r="181">
          <cell r="A181">
            <v>177</v>
          </cell>
          <cell r="B181">
            <v>429</v>
          </cell>
          <cell r="C181" t="str">
            <v>PPL</v>
          </cell>
          <cell r="D181">
            <v>39023</v>
          </cell>
          <cell r="E181">
            <v>39028</v>
          </cell>
          <cell r="F181" t="str">
            <v>P</v>
          </cell>
          <cell r="G181">
            <v>25000</v>
          </cell>
          <cell r="H181">
            <v>246.25</v>
          </cell>
          <cell r="I181">
            <v>6156250</v>
          </cell>
          <cell r="J181">
            <v>1231.25</v>
          </cell>
          <cell r="K181">
            <v>6157481.25</v>
          </cell>
          <cell r="L181">
            <v>0</v>
          </cell>
          <cell r="M181">
            <v>6157.5</v>
          </cell>
          <cell r="N181">
            <v>246.54554999999999</v>
          </cell>
          <cell r="O181">
            <v>6163638.75</v>
          </cell>
          <cell r="P181">
            <v>6163638.75</v>
          </cell>
          <cell r="Q181">
            <v>0</v>
          </cell>
          <cell r="R181" t="str">
            <v>JS</v>
          </cell>
          <cell r="S181" t="str">
            <v>NOV</v>
          </cell>
        </row>
        <row r="182">
          <cell r="A182">
            <v>178</v>
          </cell>
          <cell r="B182">
            <v>402</v>
          </cell>
          <cell r="C182" t="str">
            <v>PPL</v>
          </cell>
          <cell r="D182">
            <v>39023</v>
          </cell>
          <cell r="E182">
            <v>39028</v>
          </cell>
          <cell r="F182" t="str">
            <v>P</v>
          </cell>
          <cell r="G182">
            <v>51800</v>
          </cell>
          <cell r="H182">
            <v>247.7457528957529</v>
          </cell>
          <cell r="I182">
            <v>12833230</v>
          </cell>
          <cell r="J182">
            <v>2566.6460000000002</v>
          </cell>
          <cell r="K182">
            <v>12835796.646</v>
          </cell>
          <cell r="L182">
            <v>0</v>
          </cell>
          <cell r="M182">
            <v>12335.83</v>
          </cell>
          <cell r="N182">
            <v>248.03344548262547</v>
          </cell>
          <cell r="O182">
            <v>12848132.476</v>
          </cell>
          <cell r="P182">
            <v>12848132.476</v>
          </cell>
          <cell r="Q182">
            <v>0</v>
          </cell>
          <cell r="R182" t="str">
            <v>FNE</v>
          </cell>
          <cell r="S182" t="str">
            <v>NOV</v>
          </cell>
        </row>
        <row r="183">
          <cell r="A183">
            <v>179</v>
          </cell>
          <cell r="B183">
            <v>402</v>
          </cell>
          <cell r="C183" t="str">
            <v>PPL</v>
          </cell>
          <cell r="D183">
            <v>39023</v>
          </cell>
          <cell r="E183">
            <v>39028</v>
          </cell>
          <cell r="F183" t="str">
            <v>P</v>
          </cell>
          <cell r="G183">
            <v>35000</v>
          </cell>
          <cell r="H183">
            <v>246.75714285714287</v>
          </cell>
          <cell r="I183">
            <v>8636500</v>
          </cell>
          <cell r="J183">
            <v>1727.3000000000002</v>
          </cell>
          <cell r="K183">
            <v>8638227.3000000007</v>
          </cell>
          <cell r="L183">
            <v>0</v>
          </cell>
          <cell r="M183">
            <v>8636.5</v>
          </cell>
          <cell r="N183">
            <v>247.05325142857146</v>
          </cell>
          <cell r="O183">
            <v>8646863.8000000007</v>
          </cell>
          <cell r="P183">
            <v>8646863.8000000007</v>
          </cell>
          <cell r="Q183">
            <v>0</v>
          </cell>
          <cell r="R183" t="str">
            <v>NAC</v>
          </cell>
          <cell r="S183" t="str">
            <v>NOV</v>
          </cell>
        </row>
        <row r="184">
          <cell r="A184">
            <v>180</v>
          </cell>
          <cell r="B184">
            <v>400</v>
          </cell>
          <cell r="C184" t="str">
            <v>FFBQ</v>
          </cell>
          <cell r="D184">
            <v>39023</v>
          </cell>
          <cell r="E184">
            <v>39028</v>
          </cell>
          <cell r="F184" t="str">
            <v>P</v>
          </cell>
          <cell r="G184">
            <v>20000</v>
          </cell>
          <cell r="H184">
            <v>29.012499999999999</v>
          </cell>
          <cell r="I184">
            <v>580250</v>
          </cell>
          <cell r="J184">
            <v>116.05000000000001</v>
          </cell>
          <cell r="K184">
            <v>580366.05000000005</v>
          </cell>
          <cell r="L184">
            <v>0</v>
          </cell>
          <cell r="M184">
            <v>1000</v>
          </cell>
          <cell r="N184">
            <v>29.068302500000001</v>
          </cell>
          <cell r="O184">
            <v>581366.05000000005</v>
          </cell>
          <cell r="P184">
            <v>581366.05000000005</v>
          </cell>
          <cell r="Q184">
            <v>0</v>
          </cell>
          <cell r="R184" t="str">
            <v>FNE</v>
          </cell>
          <cell r="S184" t="str">
            <v>NOV</v>
          </cell>
        </row>
        <row r="185">
          <cell r="A185">
            <v>181</v>
          </cell>
          <cell r="B185">
            <v>413</v>
          </cell>
          <cell r="C185" t="str">
            <v>FFC</v>
          </cell>
          <cell r="D185">
            <v>39023</v>
          </cell>
          <cell r="E185">
            <v>39028</v>
          </cell>
          <cell r="F185" t="str">
            <v>P</v>
          </cell>
          <cell r="G185">
            <v>2700</v>
          </cell>
          <cell r="H185">
            <v>116.6</v>
          </cell>
          <cell r="I185">
            <v>314820</v>
          </cell>
          <cell r="J185">
            <v>62.964000000000006</v>
          </cell>
          <cell r="K185">
            <v>314882.96399999998</v>
          </cell>
          <cell r="L185">
            <v>0</v>
          </cell>
          <cell r="M185">
            <v>0</v>
          </cell>
          <cell r="N185">
            <v>116.62331999999999</v>
          </cell>
          <cell r="O185">
            <v>314882.96399999998</v>
          </cell>
          <cell r="P185">
            <v>314882.96399999998</v>
          </cell>
          <cell r="Q185">
            <v>0</v>
          </cell>
          <cell r="R185" t="str">
            <v>FNE</v>
          </cell>
          <cell r="S185" t="str">
            <v>NOV</v>
          </cell>
        </row>
        <row r="186">
          <cell r="A186">
            <v>182</v>
          </cell>
          <cell r="B186">
            <v>404</v>
          </cell>
          <cell r="C186" t="str">
            <v>NBP</v>
          </cell>
          <cell r="D186">
            <v>39023</v>
          </cell>
          <cell r="E186">
            <v>39028</v>
          </cell>
          <cell r="F186" t="str">
            <v>P</v>
          </cell>
          <cell r="G186">
            <v>40000</v>
          </cell>
          <cell r="H186">
            <v>274.125</v>
          </cell>
          <cell r="I186">
            <v>10965000</v>
          </cell>
          <cell r="J186">
            <v>2193</v>
          </cell>
          <cell r="K186">
            <v>10967193</v>
          </cell>
          <cell r="L186">
            <v>0</v>
          </cell>
          <cell r="M186">
            <v>0</v>
          </cell>
          <cell r="N186">
            <v>274.17982499999999</v>
          </cell>
          <cell r="O186">
            <v>10967193</v>
          </cell>
          <cell r="P186">
            <v>10967193</v>
          </cell>
          <cell r="Q186">
            <v>0</v>
          </cell>
          <cell r="R186" t="str">
            <v>NAC</v>
          </cell>
          <cell r="S186" t="str">
            <v>NOV</v>
          </cell>
        </row>
        <row r="187">
          <cell r="A187">
            <v>183</v>
          </cell>
          <cell r="B187">
            <v>404</v>
          </cell>
          <cell r="C187" t="str">
            <v>PPL</v>
          </cell>
          <cell r="D187">
            <v>39023</v>
          </cell>
          <cell r="E187">
            <v>39028</v>
          </cell>
          <cell r="F187" t="str">
            <v>P</v>
          </cell>
          <cell r="G187">
            <v>45000</v>
          </cell>
          <cell r="H187">
            <v>246.08533333333332</v>
          </cell>
          <cell r="I187">
            <v>11073840</v>
          </cell>
          <cell r="J187">
            <v>2214.768</v>
          </cell>
          <cell r="K187">
            <v>11076054.767999999</v>
          </cell>
          <cell r="L187">
            <v>0</v>
          </cell>
          <cell r="M187">
            <v>22147.68</v>
          </cell>
          <cell r="N187">
            <v>0</v>
          </cell>
          <cell r="O187">
            <v>11098202.447999999</v>
          </cell>
          <cell r="P187">
            <v>11098202.447999999</v>
          </cell>
          <cell r="Q187">
            <v>0</v>
          </cell>
          <cell r="R187" t="str">
            <v>AHL</v>
          </cell>
          <cell r="S187" t="str">
            <v>NOV</v>
          </cell>
        </row>
        <row r="188">
          <cell r="A188">
            <v>184</v>
          </cell>
          <cell r="B188">
            <v>410</v>
          </cell>
          <cell r="C188" t="str">
            <v>OGDC</v>
          </cell>
          <cell r="D188">
            <v>39023</v>
          </cell>
          <cell r="E188">
            <v>39028</v>
          </cell>
          <cell r="F188" t="str">
            <v>P</v>
          </cell>
          <cell r="G188">
            <v>50000</v>
          </cell>
          <cell r="H188">
            <v>143.46440000000001</v>
          </cell>
          <cell r="I188">
            <v>7173220</v>
          </cell>
          <cell r="J188">
            <v>1434.644</v>
          </cell>
          <cell r="K188">
            <v>7174654.6440000003</v>
          </cell>
          <cell r="L188">
            <v>0</v>
          </cell>
          <cell r="M188">
            <v>14346.44</v>
          </cell>
          <cell r="N188">
            <v>0</v>
          </cell>
          <cell r="O188">
            <v>7189001.0840000007</v>
          </cell>
          <cell r="P188">
            <v>7189001.0840000007</v>
          </cell>
          <cell r="Q188">
            <v>0</v>
          </cell>
          <cell r="R188" t="str">
            <v>AHL</v>
          </cell>
          <cell r="S188" t="str">
            <v>NOV</v>
          </cell>
        </row>
        <row r="189">
          <cell r="A189">
            <v>185</v>
          </cell>
          <cell r="B189">
            <v>409</v>
          </cell>
          <cell r="C189" t="str">
            <v>OGDC</v>
          </cell>
          <cell r="D189">
            <v>39023</v>
          </cell>
          <cell r="E189">
            <v>39028</v>
          </cell>
          <cell r="F189" t="str">
            <v>P</v>
          </cell>
          <cell r="G189">
            <v>30000</v>
          </cell>
          <cell r="H189">
            <v>143.25749999999999</v>
          </cell>
          <cell r="I189">
            <v>4297725</v>
          </cell>
          <cell r="J189">
            <v>859.54500000000007</v>
          </cell>
          <cell r="K189">
            <v>4298584.5449999999</v>
          </cell>
          <cell r="L189">
            <v>0</v>
          </cell>
          <cell r="M189">
            <v>4297.7299999999996</v>
          </cell>
          <cell r="N189">
            <v>0</v>
          </cell>
          <cell r="O189">
            <v>4302882.2750000004</v>
          </cell>
          <cell r="P189">
            <v>4302882.2750000004</v>
          </cell>
          <cell r="Q189">
            <v>0</v>
          </cell>
          <cell r="R189" t="str">
            <v>NAC</v>
          </cell>
          <cell r="S189" t="str">
            <v>NOV</v>
          </cell>
        </row>
        <row r="190">
          <cell r="A190">
            <v>186</v>
          </cell>
          <cell r="B190">
            <v>401</v>
          </cell>
          <cell r="C190" t="str">
            <v>OGDC</v>
          </cell>
          <cell r="D190">
            <v>39023</v>
          </cell>
          <cell r="E190">
            <v>39028</v>
          </cell>
          <cell r="F190" t="str">
            <v>P</v>
          </cell>
          <cell r="G190">
            <v>60000</v>
          </cell>
          <cell r="H190">
            <v>143.04166666666666</v>
          </cell>
          <cell r="I190">
            <v>8582500</v>
          </cell>
          <cell r="J190">
            <v>1716.5</v>
          </cell>
          <cell r="K190">
            <v>8584216.5</v>
          </cell>
          <cell r="L190">
            <v>0</v>
          </cell>
          <cell r="M190">
            <v>8582.5</v>
          </cell>
          <cell r="N190">
            <v>0</v>
          </cell>
          <cell r="O190">
            <v>8592799</v>
          </cell>
          <cell r="P190">
            <v>8592799</v>
          </cell>
          <cell r="Q190">
            <v>0</v>
          </cell>
          <cell r="R190" t="str">
            <v>FNE</v>
          </cell>
          <cell r="S190" t="str">
            <v>NOV</v>
          </cell>
        </row>
        <row r="191">
          <cell r="A191">
            <v>187</v>
          </cell>
          <cell r="B191">
            <v>399</v>
          </cell>
          <cell r="C191" t="str">
            <v>OGDC</v>
          </cell>
          <cell r="D191">
            <v>39023</v>
          </cell>
          <cell r="E191">
            <v>39028</v>
          </cell>
          <cell r="F191" t="str">
            <v>P</v>
          </cell>
          <cell r="G191">
            <v>50000</v>
          </cell>
          <cell r="H191">
            <v>144.27709999999999</v>
          </cell>
          <cell r="I191">
            <v>7213855</v>
          </cell>
          <cell r="J191">
            <v>1442.771</v>
          </cell>
          <cell r="K191">
            <v>7215297.7709999997</v>
          </cell>
          <cell r="L191">
            <v>0</v>
          </cell>
          <cell r="M191">
            <v>7213.71</v>
          </cell>
          <cell r="N191">
            <v>0</v>
          </cell>
          <cell r="O191">
            <v>7222511.4809999997</v>
          </cell>
          <cell r="P191">
            <v>7222511.4809999997</v>
          </cell>
          <cell r="Q191">
            <v>0</v>
          </cell>
          <cell r="R191" t="str">
            <v>ICAP</v>
          </cell>
          <cell r="S191" t="str">
            <v>NOV</v>
          </cell>
        </row>
        <row r="192">
          <cell r="A192">
            <v>188</v>
          </cell>
          <cell r="B192">
            <v>405</v>
          </cell>
          <cell r="C192" t="str">
            <v>NBP</v>
          </cell>
          <cell r="D192">
            <v>39023</v>
          </cell>
          <cell r="E192">
            <v>39028</v>
          </cell>
          <cell r="F192" t="str">
            <v>S</v>
          </cell>
          <cell r="G192">
            <v>-50000</v>
          </cell>
          <cell r="H192">
            <v>-276.10000000000002</v>
          </cell>
          <cell r="I192">
            <v>-13805000</v>
          </cell>
          <cell r="J192">
            <v>0</v>
          </cell>
          <cell r="K192">
            <v>-13805000</v>
          </cell>
          <cell r="L192">
            <v>0</v>
          </cell>
          <cell r="M192">
            <v>13805</v>
          </cell>
          <cell r="N192">
            <v>276.10000000000002</v>
          </cell>
          <cell r="O192">
            <v>-13805000</v>
          </cell>
          <cell r="P192">
            <v>-13656475</v>
          </cell>
          <cell r="Q192">
            <v>148525</v>
          </cell>
          <cell r="R192" t="str">
            <v>NAC</v>
          </cell>
          <cell r="S192" t="str">
            <v>nov</v>
          </cell>
        </row>
        <row r="193">
          <cell r="A193">
            <v>189</v>
          </cell>
          <cell r="B193">
            <v>411</v>
          </cell>
          <cell r="C193" t="str">
            <v>WCT</v>
          </cell>
          <cell r="D193">
            <v>39023</v>
          </cell>
          <cell r="E193">
            <v>39028</v>
          </cell>
          <cell r="F193" t="str">
            <v>S</v>
          </cell>
          <cell r="G193">
            <v>-14000</v>
          </cell>
          <cell r="H193">
            <v>-11.2</v>
          </cell>
          <cell r="I193">
            <v>-156800</v>
          </cell>
          <cell r="J193">
            <v>15.680000000000001</v>
          </cell>
          <cell r="K193">
            <v>-156784.32000000001</v>
          </cell>
          <cell r="L193">
            <v>0</v>
          </cell>
          <cell r="M193">
            <v>700</v>
          </cell>
          <cell r="N193">
            <v>11.2</v>
          </cell>
          <cell r="O193">
            <v>-156800</v>
          </cell>
          <cell r="P193">
            <v>-138570.6</v>
          </cell>
          <cell r="Q193">
            <v>18229.399999999994</v>
          </cell>
          <cell r="R193" t="str">
            <v>NAC</v>
          </cell>
          <cell r="S193" t="str">
            <v>nov</v>
          </cell>
        </row>
        <row r="194">
          <cell r="A194">
            <v>190</v>
          </cell>
          <cell r="B194">
            <v>403</v>
          </cell>
          <cell r="C194" t="str">
            <v>FFC</v>
          </cell>
          <cell r="D194">
            <v>39023</v>
          </cell>
          <cell r="E194">
            <v>39028</v>
          </cell>
          <cell r="F194" t="str">
            <v>S</v>
          </cell>
          <cell r="G194">
            <v>-5000</v>
          </cell>
          <cell r="H194">
            <v>-118</v>
          </cell>
          <cell r="I194">
            <v>-590000</v>
          </cell>
          <cell r="J194">
            <v>59</v>
          </cell>
          <cell r="K194">
            <v>-589941</v>
          </cell>
          <cell r="L194">
            <v>0</v>
          </cell>
          <cell r="M194">
            <v>590</v>
          </cell>
          <cell r="N194">
            <v>118</v>
          </cell>
          <cell r="O194">
            <v>-590000</v>
          </cell>
          <cell r="P194">
            <v>-586061</v>
          </cell>
          <cell r="Q194">
            <v>3939</v>
          </cell>
          <cell r="R194" t="str">
            <v>FNE</v>
          </cell>
          <cell r="S194" t="str">
            <v>nov</v>
          </cell>
        </row>
        <row r="195">
          <cell r="A195">
            <v>191</v>
          </cell>
          <cell r="B195">
            <v>412</v>
          </cell>
          <cell r="C195" t="str">
            <v>PPL</v>
          </cell>
          <cell r="D195">
            <v>39023</v>
          </cell>
          <cell r="E195">
            <v>39028</v>
          </cell>
          <cell r="F195" t="str">
            <v>S</v>
          </cell>
          <cell r="G195">
            <v>-2000</v>
          </cell>
          <cell r="H195">
            <v>-249</v>
          </cell>
          <cell r="I195">
            <v>-498000</v>
          </cell>
          <cell r="J195">
            <v>49.800000000000004</v>
          </cell>
          <cell r="K195">
            <v>-497950.2</v>
          </cell>
          <cell r="L195">
            <v>0</v>
          </cell>
          <cell r="M195">
            <v>498</v>
          </cell>
          <cell r="N195">
            <v>249</v>
          </cell>
          <cell r="O195">
            <v>-498000</v>
          </cell>
          <cell r="P195">
            <v>-496623</v>
          </cell>
          <cell r="Q195">
            <v>1377</v>
          </cell>
          <cell r="R195" t="str">
            <v>FNE</v>
          </cell>
          <cell r="S195" t="str">
            <v>nov</v>
          </cell>
        </row>
        <row r="196">
          <cell r="A196">
            <v>192</v>
          </cell>
          <cell r="B196">
            <v>439</v>
          </cell>
          <cell r="C196" t="str">
            <v>FFBQ</v>
          </cell>
          <cell r="D196">
            <v>39024</v>
          </cell>
          <cell r="E196">
            <v>39029</v>
          </cell>
          <cell r="F196" t="str">
            <v>P</v>
          </cell>
          <cell r="G196">
            <v>10000</v>
          </cell>
          <cell r="H196">
            <v>30.55</v>
          </cell>
          <cell r="I196">
            <v>305500</v>
          </cell>
          <cell r="J196">
            <v>61.1</v>
          </cell>
          <cell r="K196">
            <v>305561.09999999998</v>
          </cell>
          <cell r="L196">
            <v>0</v>
          </cell>
          <cell r="M196">
            <v>0</v>
          </cell>
          <cell r="N196">
            <v>0</v>
          </cell>
          <cell r="O196">
            <v>305561.09999999998</v>
          </cell>
          <cell r="P196">
            <v>305561.09999999998</v>
          </cell>
          <cell r="Q196">
            <v>0</v>
          </cell>
          <cell r="R196" t="str">
            <v>FNE</v>
          </cell>
          <cell r="S196" t="str">
            <v>NOV</v>
          </cell>
        </row>
        <row r="197">
          <cell r="A197">
            <v>193</v>
          </cell>
          <cell r="B197">
            <v>435</v>
          </cell>
          <cell r="C197" t="str">
            <v>ABL</v>
          </cell>
          <cell r="D197">
            <v>39024</v>
          </cell>
          <cell r="E197">
            <v>39029</v>
          </cell>
          <cell r="F197" t="str">
            <v>P</v>
          </cell>
          <cell r="G197">
            <v>10000</v>
          </cell>
          <cell r="H197">
            <v>91.5</v>
          </cell>
          <cell r="I197">
            <v>915000</v>
          </cell>
          <cell r="J197">
            <v>183</v>
          </cell>
          <cell r="K197">
            <v>915183</v>
          </cell>
          <cell r="L197">
            <v>0</v>
          </cell>
          <cell r="M197">
            <v>915</v>
          </cell>
          <cell r="N197">
            <v>0</v>
          </cell>
          <cell r="O197">
            <v>916098</v>
          </cell>
          <cell r="P197">
            <v>916098</v>
          </cell>
          <cell r="Q197">
            <v>0</v>
          </cell>
          <cell r="R197" t="str">
            <v>IFSL</v>
          </cell>
          <cell r="S197" t="str">
            <v>NOV</v>
          </cell>
        </row>
        <row r="198">
          <cell r="A198">
            <v>194</v>
          </cell>
          <cell r="B198">
            <v>432</v>
          </cell>
          <cell r="C198" t="str">
            <v>PPL</v>
          </cell>
          <cell r="D198">
            <v>39024</v>
          </cell>
          <cell r="E198">
            <v>39029</v>
          </cell>
          <cell r="F198" t="str">
            <v>P</v>
          </cell>
          <cell r="G198">
            <v>25000</v>
          </cell>
          <cell r="H198">
            <v>255.85</v>
          </cell>
          <cell r="I198">
            <v>6396250</v>
          </cell>
          <cell r="J198">
            <v>1279.25</v>
          </cell>
          <cell r="K198">
            <v>6397529.25</v>
          </cell>
          <cell r="L198">
            <v>0</v>
          </cell>
          <cell r="M198">
            <v>3837.75</v>
          </cell>
          <cell r="N198">
            <v>0</v>
          </cell>
          <cell r="O198">
            <v>6401367</v>
          </cell>
          <cell r="P198">
            <v>6401367</v>
          </cell>
          <cell r="Q198">
            <v>0</v>
          </cell>
          <cell r="R198" t="str">
            <v>nac</v>
          </cell>
          <cell r="S198" t="str">
            <v>NOV</v>
          </cell>
        </row>
        <row r="199">
          <cell r="A199">
            <v>195</v>
          </cell>
          <cell r="B199">
            <v>431</v>
          </cell>
          <cell r="C199" t="str">
            <v>OGDC</v>
          </cell>
          <cell r="D199">
            <v>39024</v>
          </cell>
          <cell r="E199">
            <v>39029</v>
          </cell>
          <cell r="F199" t="str">
            <v>P</v>
          </cell>
          <cell r="G199">
            <v>20000</v>
          </cell>
          <cell r="H199">
            <v>139.5</v>
          </cell>
          <cell r="I199">
            <v>2790000</v>
          </cell>
          <cell r="J199">
            <v>558</v>
          </cell>
          <cell r="K199">
            <v>2790558</v>
          </cell>
          <cell r="L199">
            <v>0</v>
          </cell>
          <cell r="M199">
            <v>2790</v>
          </cell>
          <cell r="N199">
            <v>0</v>
          </cell>
          <cell r="O199">
            <v>2793348</v>
          </cell>
          <cell r="P199">
            <v>2793348</v>
          </cell>
          <cell r="Q199">
            <v>0</v>
          </cell>
          <cell r="R199" t="str">
            <v>nac</v>
          </cell>
          <cell r="S199" t="str">
            <v>NOV</v>
          </cell>
        </row>
        <row r="200">
          <cell r="A200">
            <v>196</v>
          </cell>
          <cell r="B200">
            <v>438</v>
          </cell>
          <cell r="C200" t="str">
            <v>OGDC</v>
          </cell>
          <cell r="D200">
            <v>39024</v>
          </cell>
          <cell r="E200">
            <v>39029</v>
          </cell>
          <cell r="F200" t="str">
            <v>P</v>
          </cell>
          <cell r="G200">
            <v>45000</v>
          </cell>
          <cell r="H200">
            <v>141.62777777777777</v>
          </cell>
          <cell r="I200">
            <v>6373250</v>
          </cell>
          <cell r="J200">
            <v>1274.6500000000001</v>
          </cell>
          <cell r="K200">
            <v>6374524.6500000004</v>
          </cell>
          <cell r="L200">
            <v>0</v>
          </cell>
          <cell r="M200">
            <v>6373.25</v>
          </cell>
          <cell r="N200">
            <v>0</v>
          </cell>
          <cell r="O200">
            <v>6380897.9000000004</v>
          </cell>
          <cell r="P200">
            <v>6380897.9000000004</v>
          </cell>
          <cell r="Q200">
            <v>0</v>
          </cell>
          <cell r="R200" t="str">
            <v>fne</v>
          </cell>
          <cell r="S200" t="str">
            <v>NOV</v>
          </cell>
        </row>
        <row r="201">
          <cell r="A201">
            <v>197</v>
          </cell>
          <cell r="B201">
            <v>430</v>
          </cell>
          <cell r="C201" t="str">
            <v>NBP</v>
          </cell>
          <cell r="D201">
            <v>39024</v>
          </cell>
          <cell r="E201">
            <v>39029</v>
          </cell>
          <cell r="F201" t="str">
            <v>S</v>
          </cell>
          <cell r="G201">
            <v>-25000</v>
          </cell>
          <cell r="H201">
            <v>-285.60000000000002</v>
          </cell>
          <cell r="I201">
            <v>-7140000</v>
          </cell>
          <cell r="J201">
            <v>714</v>
          </cell>
          <cell r="K201">
            <v>-7139286</v>
          </cell>
          <cell r="L201">
            <v>0</v>
          </cell>
          <cell r="M201">
            <v>7140</v>
          </cell>
          <cell r="N201">
            <v>285.60000000000002</v>
          </cell>
          <cell r="O201">
            <v>-7140000</v>
          </cell>
          <cell r="P201">
            <v>-6828237.5</v>
          </cell>
          <cell r="Q201">
            <v>311762.5</v>
          </cell>
          <cell r="R201" t="str">
            <v>NAC</v>
          </cell>
          <cell r="S201" t="str">
            <v>nov</v>
          </cell>
        </row>
        <row r="202">
          <cell r="A202">
            <v>198</v>
          </cell>
          <cell r="B202">
            <v>442</v>
          </cell>
          <cell r="C202" t="str">
            <v>BOP</v>
          </cell>
          <cell r="D202">
            <v>39024</v>
          </cell>
          <cell r="E202">
            <v>39029</v>
          </cell>
          <cell r="F202" t="str">
            <v>S</v>
          </cell>
          <cell r="G202">
            <v>-5000</v>
          </cell>
          <cell r="H202">
            <v>-103.45</v>
          </cell>
          <cell r="I202">
            <v>-517250</v>
          </cell>
          <cell r="J202">
            <v>51.725000000000001</v>
          </cell>
          <cell r="K202">
            <v>-517198.27500000002</v>
          </cell>
          <cell r="L202">
            <v>0</v>
          </cell>
          <cell r="M202">
            <v>517.25</v>
          </cell>
          <cell r="N202">
            <v>103.45</v>
          </cell>
          <cell r="O202">
            <v>-517250</v>
          </cell>
          <cell r="P202">
            <v>-500044</v>
          </cell>
          <cell r="Q202">
            <v>17206</v>
          </cell>
          <cell r="R202" t="str">
            <v>FNE</v>
          </cell>
          <cell r="S202" t="str">
            <v>nov</v>
          </cell>
        </row>
        <row r="203">
          <cell r="A203">
            <v>199</v>
          </cell>
          <cell r="B203">
            <v>440</v>
          </cell>
          <cell r="C203" t="str">
            <v>BAF</v>
          </cell>
          <cell r="D203">
            <v>39024</v>
          </cell>
          <cell r="E203">
            <v>39029</v>
          </cell>
          <cell r="F203" t="str">
            <v>S</v>
          </cell>
          <cell r="G203">
            <v>-5000</v>
          </cell>
          <cell r="H203">
            <v>-51.18</v>
          </cell>
          <cell r="I203">
            <v>-255900</v>
          </cell>
          <cell r="J203">
            <v>25.59</v>
          </cell>
          <cell r="K203">
            <v>-255874.41</v>
          </cell>
          <cell r="L203">
            <v>0</v>
          </cell>
          <cell r="M203">
            <v>255.9</v>
          </cell>
          <cell r="N203">
            <v>51.18</v>
          </cell>
          <cell r="O203">
            <v>-255900</v>
          </cell>
          <cell r="P203">
            <v>-247574.46</v>
          </cell>
          <cell r="Q203">
            <v>8325.5400000000081</v>
          </cell>
          <cell r="R203" t="str">
            <v>FNE</v>
          </cell>
          <cell r="S203" t="str">
            <v>nov</v>
          </cell>
        </row>
        <row r="204">
          <cell r="A204">
            <v>200</v>
          </cell>
          <cell r="B204">
            <v>434</v>
          </cell>
          <cell r="C204" t="str">
            <v>WCT</v>
          </cell>
          <cell r="D204">
            <v>39024</v>
          </cell>
          <cell r="E204">
            <v>39029</v>
          </cell>
          <cell r="F204" t="str">
            <v>S</v>
          </cell>
          <cell r="G204">
            <v>-2000</v>
          </cell>
          <cell r="H204">
            <v>-11.15</v>
          </cell>
          <cell r="I204">
            <v>-22300</v>
          </cell>
          <cell r="J204">
            <v>2.23</v>
          </cell>
          <cell r="K204">
            <v>-22297.77</v>
          </cell>
          <cell r="L204">
            <v>0</v>
          </cell>
          <cell r="M204">
            <v>100</v>
          </cell>
          <cell r="N204">
            <v>11.15</v>
          </cell>
          <cell r="O204">
            <v>-22300</v>
          </cell>
          <cell r="P204">
            <v>-19795.8</v>
          </cell>
          <cell r="Q204">
            <v>2504.2000000000007</v>
          </cell>
          <cell r="R204" t="str">
            <v>nac</v>
          </cell>
          <cell r="S204" t="str">
            <v>nov</v>
          </cell>
        </row>
        <row r="205">
          <cell r="A205">
            <v>201</v>
          </cell>
          <cell r="B205">
            <v>433</v>
          </cell>
          <cell r="C205" t="str">
            <v>PPL</v>
          </cell>
          <cell r="D205">
            <v>39024</v>
          </cell>
          <cell r="E205">
            <v>39029</v>
          </cell>
          <cell r="F205" t="str">
            <v>S</v>
          </cell>
          <cell r="G205">
            <v>-10000</v>
          </cell>
          <cell r="H205">
            <v>-256</v>
          </cell>
          <cell r="I205">
            <v>-2560000</v>
          </cell>
          <cell r="J205">
            <v>256</v>
          </cell>
          <cell r="K205">
            <v>-2559744</v>
          </cell>
          <cell r="L205">
            <v>0</v>
          </cell>
          <cell r="M205">
            <v>2560</v>
          </cell>
          <cell r="N205">
            <v>256</v>
          </cell>
          <cell r="O205">
            <v>-2560000</v>
          </cell>
          <cell r="P205">
            <v>-2493052</v>
          </cell>
          <cell r="Q205">
            <v>66948</v>
          </cell>
          <cell r="R205" t="str">
            <v>nac</v>
          </cell>
          <cell r="S205" t="str">
            <v>nov</v>
          </cell>
        </row>
        <row r="206">
          <cell r="A206">
            <v>202</v>
          </cell>
          <cell r="B206">
            <v>443</v>
          </cell>
          <cell r="C206" t="str">
            <v>FFBQ</v>
          </cell>
          <cell r="D206">
            <v>39024</v>
          </cell>
          <cell r="E206">
            <v>39029</v>
          </cell>
          <cell r="F206" t="str">
            <v>S</v>
          </cell>
          <cell r="G206">
            <v>-10000</v>
          </cell>
          <cell r="H206">
            <v>-30.375</v>
          </cell>
          <cell r="I206">
            <v>-303750</v>
          </cell>
          <cell r="J206">
            <v>30.375</v>
          </cell>
          <cell r="K206">
            <v>-303719.625</v>
          </cell>
          <cell r="L206">
            <v>0</v>
          </cell>
          <cell r="M206">
            <v>500</v>
          </cell>
          <cell r="N206">
            <v>30.375</v>
          </cell>
          <cell r="O206">
            <v>-303750</v>
          </cell>
          <cell r="P206">
            <v>-293759</v>
          </cell>
          <cell r="Q206">
            <v>9991</v>
          </cell>
          <cell r="R206" t="str">
            <v>FNE</v>
          </cell>
          <cell r="S206" t="str">
            <v>nov</v>
          </cell>
        </row>
        <row r="207">
          <cell r="A207">
            <v>203</v>
          </cell>
          <cell r="B207">
            <v>437</v>
          </cell>
          <cell r="C207" t="str">
            <v>FFC</v>
          </cell>
          <cell r="D207">
            <v>39024</v>
          </cell>
          <cell r="E207">
            <v>39029</v>
          </cell>
          <cell r="F207" t="str">
            <v>P</v>
          </cell>
          <cell r="G207">
            <v>5000</v>
          </cell>
          <cell r="H207">
            <v>117.5</v>
          </cell>
          <cell r="I207">
            <v>587500</v>
          </cell>
          <cell r="J207">
            <v>117.5</v>
          </cell>
          <cell r="K207">
            <v>587617.5</v>
          </cell>
          <cell r="L207">
            <v>0</v>
          </cell>
          <cell r="M207">
            <v>0</v>
          </cell>
          <cell r="N207">
            <v>0</v>
          </cell>
          <cell r="O207">
            <v>587617.5</v>
          </cell>
          <cell r="P207">
            <v>587617.5</v>
          </cell>
          <cell r="Q207">
            <v>0</v>
          </cell>
          <cell r="R207" t="str">
            <v>FNE</v>
          </cell>
          <cell r="S207" t="str">
            <v>NOV</v>
          </cell>
        </row>
        <row r="208">
          <cell r="A208">
            <v>204</v>
          </cell>
          <cell r="B208">
            <v>443</v>
          </cell>
          <cell r="C208" t="str">
            <v>FFC</v>
          </cell>
          <cell r="D208">
            <v>39024</v>
          </cell>
          <cell r="E208">
            <v>39029</v>
          </cell>
          <cell r="F208" t="str">
            <v>S</v>
          </cell>
          <cell r="G208">
            <v>-5000</v>
          </cell>
          <cell r="H208">
            <v>-119</v>
          </cell>
          <cell r="I208">
            <v>-595000</v>
          </cell>
          <cell r="J208">
            <v>59.5</v>
          </cell>
          <cell r="K208">
            <v>-594940.5</v>
          </cell>
          <cell r="L208">
            <v>0</v>
          </cell>
          <cell r="M208">
            <v>595</v>
          </cell>
          <cell r="N208">
            <v>119</v>
          </cell>
          <cell r="O208">
            <v>-595000</v>
          </cell>
          <cell r="P208">
            <v>-587617.5</v>
          </cell>
          <cell r="Q208">
            <v>7382.5</v>
          </cell>
          <cell r="R208" t="str">
            <v>FNE</v>
          </cell>
          <cell r="S208" t="str">
            <v>nov</v>
          </cell>
        </row>
        <row r="209">
          <cell r="A209">
            <v>205</v>
          </cell>
          <cell r="B209">
            <v>467</v>
          </cell>
          <cell r="C209" t="str">
            <v>DGKC</v>
          </cell>
          <cell r="D209">
            <v>39027</v>
          </cell>
          <cell r="E209">
            <v>39031</v>
          </cell>
          <cell r="F209" t="str">
            <v>P</v>
          </cell>
          <cell r="G209">
            <v>10000</v>
          </cell>
          <cell r="H209">
            <v>83</v>
          </cell>
          <cell r="I209">
            <v>830000</v>
          </cell>
          <cell r="J209">
            <v>166</v>
          </cell>
          <cell r="K209">
            <v>830166</v>
          </cell>
          <cell r="L209">
            <v>0</v>
          </cell>
          <cell r="M209">
            <v>830</v>
          </cell>
          <cell r="N209">
            <v>0</v>
          </cell>
          <cell r="O209">
            <v>830996</v>
          </cell>
          <cell r="P209">
            <v>830996</v>
          </cell>
          <cell r="Q209">
            <v>0</v>
          </cell>
          <cell r="R209" t="str">
            <v>fne</v>
          </cell>
          <cell r="S209" t="str">
            <v>NOV</v>
          </cell>
        </row>
        <row r="210">
          <cell r="A210">
            <v>206</v>
          </cell>
          <cell r="B210">
            <v>466</v>
          </cell>
          <cell r="C210" t="str">
            <v>ECP</v>
          </cell>
          <cell r="D210">
            <v>39027</v>
          </cell>
          <cell r="E210">
            <v>39031</v>
          </cell>
          <cell r="F210" t="str">
            <v>P</v>
          </cell>
          <cell r="G210">
            <v>10000</v>
          </cell>
          <cell r="H210">
            <v>183</v>
          </cell>
          <cell r="I210">
            <v>1830000</v>
          </cell>
          <cell r="J210">
            <v>366</v>
          </cell>
          <cell r="K210">
            <v>1830366</v>
          </cell>
          <cell r="L210">
            <v>0</v>
          </cell>
          <cell r="M210">
            <v>1830</v>
          </cell>
          <cell r="N210">
            <v>0</v>
          </cell>
          <cell r="O210">
            <v>1832196</v>
          </cell>
          <cell r="P210">
            <v>1832196</v>
          </cell>
          <cell r="Q210">
            <v>0</v>
          </cell>
          <cell r="R210" t="str">
            <v>FNE</v>
          </cell>
          <cell r="S210" t="str">
            <v>NOV</v>
          </cell>
        </row>
        <row r="211">
          <cell r="A211">
            <v>207</v>
          </cell>
          <cell r="B211">
            <v>465</v>
          </cell>
          <cell r="C211" t="str">
            <v>OGDC</v>
          </cell>
          <cell r="D211">
            <v>39027</v>
          </cell>
          <cell r="E211">
            <v>39031</v>
          </cell>
          <cell r="F211" t="str">
            <v>P</v>
          </cell>
          <cell r="G211">
            <v>20000</v>
          </cell>
          <cell r="H211">
            <v>138</v>
          </cell>
          <cell r="I211">
            <v>2760000</v>
          </cell>
          <cell r="J211">
            <v>552</v>
          </cell>
          <cell r="K211">
            <v>2760552</v>
          </cell>
          <cell r="L211">
            <v>0</v>
          </cell>
          <cell r="M211">
            <v>2760</v>
          </cell>
          <cell r="N211">
            <v>0</v>
          </cell>
          <cell r="O211">
            <v>2763312</v>
          </cell>
          <cell r="P211">
            <v>2763312</v>
          </cell>
          <cell r="Q211">
            <v>0</v>
          </cell>
          <cell r="R211" t="str">
            <v>FNE</v>
          </cell>
          <cell r="S211" t="str">
            <v>NOV</v>
          </cell>
        </row>
        <row r="212">
          <cell r="A212">
            <v>208</v>
          </cell>
          <cell r="B212">
            <v>470</v>
          </cell>
          <cell r="C212" t="str">
            <v>OGDC</v>
          </cell>
          <cell r="D212">
            <v>39027</v>
          </cell>
          <cell r="E212">
            <v>39031</v>
          </cell>
          <cell r="F212" t="str">
            <v>P</v>
          </cell>
          <cell r="G212">
            <v>5000</v>
          </cell>
          <cell r="H212">
            <v>141</v>
          </cell>
          <cell r="I212">
            <v>705000</v>
          </cell>
          <cell r="J212">
            <v>141</v>
          </cell>
          <cell r="K212">
            <v>705141</v>
          </cell>
          <cell r="L212">
            <v>0</v>
          </cell>
          <cell r="M212">
            <v>705</v>
          </cell>
          <cell r="N212">
            <v>0</v>
          </cell>
          <cell r="O212">
            <v>705846</v>
          </cell>
          <cell r="P212">
            <v>705846</v>
          </cell>
          <cell r="Q212">
            <v>0</v>
          </cell>
          <cell r="R212" t="str">
            <v>ifsl</v>
          </cell>
          <cell r="S212" t="str">
            <v>NOV</v>
          </cell>
        </row>
        <row r="213">
          <cell r="A213">
            <v>209</v>
          </cell>
          <cell r="B213">
            <v>471</v>
          </cell>
          <cell r="C213" t="str">
            <v>NBP</v>
          </cell>
          <cell r="D213">
            <v>39027</v>
          </cell>
          <cell r="E213">
            <v>39031</v>
          </cell>
          <cell r="F213" t="str">
            <v>P</v>
          </cell>
          <cell r="G213">
            <v>55000</v>
          </cell>
          <cell r="H213">
            <v>279.18181818181819</v>
          </cell>
          <cell r="I213">
            <v>15355000</v>
          </cell>
          <cell r="J213">
            <v>3071</v>
          </cell>
          <cell r="K213">
            <v>15358071</v>
          </cell>
          <cell r="L213">
            <v>0</v>
          </cell>
          <cell r="M213">
            <v>8275</v>
          </cell>
          <cell r="N213">
            <v>0</v>
          </cell>
          <cell r="O213">
            <v>15366346</v>
          </cell>
          <cell r="P213">
            <v>15366346</v>
          </cell>
          <cell r="Q213">
            <v>0</v>
          </cell>
          <cell r="R213" t="str">
            <v>NAC</v>
          </cell>
          <cell r="S213" t="str">
            <v>NOV</v>
          </cell>
        </row>
        <row r="214">
          <cell r="A214">
            <v>210</v>
          </cell>
          <cell r="B214">
            <v>472</v>
          </cell>
          <cell r="C214" t="str">
            <v>PPL</v>
          </cell>
          <cell r="D214">
            <v>39027</v>
          </cell>
          <cell r="E214">
            <v>39031</v>
          </cell>
          <cell r="F214" t="str">
            <v>P</v>
          </cell>
          <cell r="G214">
            <v>15000</v>
          </cell>
          <cell r="H214">
            <v>252.66666666666666</v>
          </cell>
          <cell r="I214">
            <v>3790000</v>
          </cell>
          <cell r="J214">
            <v>758</v>
          </cell>
          <cell r="K214">
            <v>3790758</v>
          </cell>
          <cell r="L214">
            <v>0</v>
          </cell>
          <cell r="M214">
            <v>3790</v>
          </cell>
          <cell r="N214">
            <v>0</v>
          </cell>
          <cell r="O214">
            <v>3794548</v>
          </cell>
          <cell r="P214">
            <v>3794548</v>
          </cell>
          <cell r="Q214">
            <v>0</v>
          </cell>
          <cell r="R214" t="str">
            <v>NAC</v>
          </cell>
          <cell r="S214" t="str">
            <v>NOV</v>
          </cell>
        </row>
        <row r="215">
          <cell r="A215">
            <v>211</v>
          </cell>
          <cell r="B215">
            <v>472</v>
          </cell>
          <cell r="C215" t="str">
            <v>OGDC</v>
          </cell>
          <cell r="D215">
            <v>39027</v>
          </cell>
          <cell r="E215">
            <v>39031</v>
          </cell>
          <cell r="F215" t="str">
            <v>P</v>
          </cell>
          <cell r="G215">
            <v>20000</v>
          </cell>
          <cell r="H215">
            <v>139.5</v>
          </cell>
          <cell r="I215">
            <v>2790000</v>
          </cell>
          <cell r="J215">
            <v>558</v>
          </cell>
          <cell r="K215">
            <v>2790558</v>
          </cell>
          <cell r="L215">
            <v>0</v>
          </cell>
          <cell r="M215">
            <v>2790</v>
          </cell>
          <cell r="N215">
            <v>0</v>
          </cell>
          <cell r="O215">
            <v>2793348</v>
          </cell>
          <cell r="P215">
            <v>2793348</v>
          </cell>
          <cell r="Q215">
            <v>0</v>
          </cell>
          <cell r="R215" t="str">
            <v>JS</v>
          </cell>
          <cell r="S215" t="str">
            <v>NOV</v>
          </cell>
        </row>
        <row r="216">
          <cell r="A216">
            <v>212</v>
          </cell>
          <cell r="B216">
            <v>473</v>
          </cell>
          <cell r="C216" t="str">
            <v>NBP</v>
          </cell>
          <cell r="D216">
            <v>39027</v>
          </cell>
          <cell r="E216">
            <v>39031</v>
          </cell>
          <cell r="F216" t="str">
            <v>S</v>
          </cell>
          <cell r="G216">
            <v>-25000</v>
          </cell>
          <cell r="H216">
            <v>-280</v>
          </cell>
          <cell r="I216">
            <v>-7000000</v>
          </cell>
          <cell r="J216">
            <v>700</v>
          </cell>
          <cell r="K216">
            <v>-6999300</v>
          </cell>
          <cell r="L216">
            <v>0</v>
          </cell>
          <cell r="M216">
            <v>7000</v>
          </cell>
          <cell r="N216">
            <v>280</v>
          </cell>
          <cell r="O216">
            <v>-7000000</v>
          </cell>
          <cell r="P216">
            <v>-6854315</v>
          </cell>
          <cell r="Q216">
            <v>145685</v>
          </cell>
          <cell r="R216" t="str">
            <v>nac</v>
          </cell>
          <cell r="S216" t="str">
            <v>nov</v>
          </cell>
        </row>
        <row r="217">
          <cell r="A217">
            <v>213</v>
          </cell>
          <cell r="B217">
            <v>464</v>
          </cell>
          <cell r="C217" t="str">
            <v>WCT</v>
          </cell>
          <cell r="D217">
            <v>39027</v>
          </cell>
          <cell r="E217">
            <v>39031</v>
          </cell>
          <cell r="F217" t="str">
            <v>S</v>
          </cell>
          <cell r="G217">
            <v>-7500</v>
          </cell>
          <cell r="H217">
            <v>-10.9</v>
          </cell>
          <cell r="I217">
            <v>-81750</v>
          </cell>
          <cell r="J217">
            <v>8.1750000000000007</v>
          </cell>
          <cell r="K217">
            <v>-81741.824999999997</v>
          </cell>
          <cell r="L217">
            <v>0</v>
          </cell>
          <cell r="M217">
            <v>375</v>
          </cell>
          <cell r="N217">
            <v>10.9</v>
          </cell>
          <cell r="O217">
            <v>-81750</v>
          </cell>
          <cell r="P217">
            <v>-74234.25</v>
          </cell>
          <cell r="Q217">
            <v>7515.75</v>
          </cell>
          <cell r="R217" t="str">
            <v>FNE</v>
          </cell>
          <cell r="S217" t="str">
            <v>nov</v>
          </cell>
        </row>
        <row r="218">
          <cell r="A218">
            <v>214</v>
          </cell>
          <cell r="B218">
            <v>463</v>
          </cell>
          <cell r="C218" t="str">
            <v>ABL</v>
          </cell>
          <cell r="D218">
            <v>39027</v>
          </cell>
          <cell r="E218">
            <v>39031</v>
          </cell>
          <cell r="F218" t="str">
            <v>S</v>
          </cell>
          <cell r="G218">
            <v>-30600</v>
          </cell>
          <cell r="H218">
            <v>-94.326797385620921</v>
          </cell>
          <cell r="I218">
            <v>-2886400</v>
          </cell>
          <cell r="J218">
            <v>288.64</v>
          </cell>
          <cell r="K218">
            <v>-2886111.36</v>
          </cell>
          <cell r="L218">
            <v>0</v>
          </cell>
          <cell r="M218">
            <v>2886.4</v>
          </cell>
          <cell r="N218">
            <v>94.326797385620921</v>
          </cell>
          <cell r="O218">
            <v>-2886400</v>
          </cell>
          <cell r="P218">
            <v>-2799964.26</v>
          </cell>
          <cell r="Q218">
            <v>86435.740000000224</v>
          </cell>
          <cell r="R218" t="str">
            <v>FNE</v>
          </cell>
          <cell r="S218" t="str">
            <v>nov</v>
          </cell>
        </row>
        <row r="219">
          <cell r="A219">
            <v>215</v>
          </cell>
          <cell r="B219">
            <v>469</v>
          </cell>
          <cell r="C219" t="str">
            <v>BOP</v>
          </cell>
          <cell r="D219">
            <v>39027</v>
          </cell>
          <cell r="E219">
            <v>39031</v>
          </cell>
          <cell r="F219" t="str">
            <v>P</v>
          </cell>
          <cell r="G219">
            <v>5000</v>
          </cell>
          <cell r="H219">
            <v>103.3</v>
          </cell>
          <cell r="I219">
            <v>516500</v>
          </cell>
          <cell r="J219">
            <v>103.30000000000001</v>
          </cell>
          <cell r="K219">
            <v>516603.3</v>
          </cell>
          <cell r="L219">
            <v>0</v>
          </cell>
          <cell r="M219">
            <v>0</v>
          </cell>
          <cell r="N219">
            <v>0</v>
          </cell>
          <cell r="O219">
            <v>516603.3</v>
          </cell>
          <cell r="P219">
            <v>516603.3</v>
          </cell>
          <cell r="Q219">
            <v>0</v>
          </cell>
          <cell r="R219" t="str">
            <v>FNE</v>
          </cell>
          <cell r="S219" t="str">
            <v>NOV</v>
          </cell>
        </row>
        <row r="220">
          <cell r="A220">
            <v>216</v>
          </cell>
          <cell r="B220">
            <v>468</v>
          </cell>
          <cell r="C220" t="str">
            <v>BOP</v>
          </cell>
          <cell r="D220">
            <v>39027</v>
          </cell>
          <cell r="E220">
            <v>39031</v>
          </cell>
          <cell r="F220" t="str">
            <v>S</v>
          </cell>
          <cell r="G220">
            <v>-5000</v>
          </cell>
          <cell r="H220">
            <v>-104.5</v>
          </cell>
          <cell r="I220">
            <v>-522500</v>
          </cell>
          <cell r="J220">
            <v>52.25</v>
          </cell>
          <cell r="K220">
            <v>-522447.75</v>
          </cell>
          <cell r="L220">
            <v>0</v>
          </cell>
          <cell r="M220">
            <v>522.5</v>
          </cell>
          <cell r="N220">
            <v>104.5</v>
          </cell>
          <cell r="O220">
            <v>-522500</v>
          </cell>
          <cell r="P220">
            <v>-516603.3</v>
          </cell>
          <cell r="Q220">
            <v>5896.7000000000116</v>
          </cell>
          <cell r="R220" t="str">
            <v>FNE</v>
          </cell>
          <cell r="S220" t="str">
            <v>nov</v>
          </cell>
        </row>
        <row r="221">
          <cell r="A221">
            <v>217</v>
          </cell>
          <cell r="B221">
            <v>475</v>
          </cell>
          <cell r="C221" t="str">
            <v>FFBQ</v>
          </cell>
          <cell r="D221">
            <v>39028</v>
          </cell>
          <cell r="E221">
            <v>39034</v>
          </cell>
          <cell r="F221" t="str">
            <v>P</v>
          </cell>
          <cell r="G221">
            <v>20000</v>
          </cell>
          <cell r="H221">
            <v>29.55</v>
          </cell>
          <cell r="I221">
            <v>591000</v>
          </cell>
          <cell r="J221">
            <v>118.2</v>
          </cell>
          <cell r="K221">
            <v>591118.19999999995</v>
          </cell>
          <cell r="L221">
            <v>0</v>
          </cell>
          <cell r="M221">
            <v>1000</v>
          </cell>
          <cell r="N221">
            <v>0</v>
          </cell>
          <cell r="O221">
            <v>592118.19999999995</v>
          </cell>
          <cell r="P221">
            <v>592118.19999999995</v>
          </cell>
          <cell r="Q221">
            <v>0</v>
          </cell>
          <cell r="R221" t="str">
            <v>FNE</v>
          </cell>
          <cell r="S221" t="str">
            <v>NOV</v>
          </cell>
        </row>
        <row r="222">
          <cell r="A222">
            <v>218</v>
          </cell>
          <cell r="B222">
            <v>477</v>
          </cell>
          <cell r="C222" t="str">
            <v>DGKC</v>
          </cell>
          <cell r="D222">
            <v>39028</v>
          </cell>
          <cell r="E222">
            <v>39034</v>
          </cell>
          <cell r="F222" t="str">
            <v>P</v>
          </cell>
          <cell r="G222">
            <v>5000</v>
          </cell>
          <cell r="H222">
            <v>78.403999999999996</v>
          </cell>
          <cell r="I222">
            <v>392020</v>
          </cell>
          <cell r="J222">
            <v>78.404000000000011</v>
          </cell>
          <cell r="K222">
            <v>392098.40399999998</v>
          </cell>
          <cell r="L222">
            <v>0</v>
          </cell>
          <cell r="M222">
            <v>588.04</v>
          </cell>
          <cell r="N222">
            <v>0</v>
          </cell>
          <cell r="O222">
            <v>392686.44399999996</v>
          </cell>
          <cell r="P222">
            <v>392686.44399999996</v>
          </cell>
          <cell r="Q222">
            <v>0</v>
          </cell>
          <cell r="R222" t="str">
            <v>TAURUS</v>
          </cell>
          <cell r="S222" t="str">
            <v>NOV</v>
          </cell>
        </row>
        <row r="223">
          <cell r="A223">
            <v>219</v>
          </cell>
          <cell r="B223">
            <v>478</v>
          </cell>
          <cell r="C223" t="str">
            <v>NBP</v>
          </cell>
          <cell r="D223">
            <v>39028</v>
          </cell>
          <cell r="E223">
            <v>39034</v>
          </cell>
          <cell r="F223" t="str">
            <v>P</v>
          </cell>
          <cell r="G223">
            <v>10000</v>
          </cell>
          <cell r="H223">
            <v>271.5</v>
          </cell>
          <cell r="I223">
            <v>2715000</v>
          </cell>
          <cell r="J223">
            <v>543</v>
          </cell>
          <cell r="K223">
            <v>2715543</v>
          </cell>
          <cell r="L223">
            <v>0</v>
          </cell>
          <cell r="M223">
            <v>2715</v>
          </cell>
          <cell r="N223">
            <v>0</v>
          </cell>
          <cell r="O223">
            <v>2718258</v>
          </cell>
          <cell r="P223">
            <v>2718258</v>
          </cell>
          <cell r="Q223">
            <v>0</v>
          </cell>
          <cell r="R223" t="str">
            <v>JS</v>
          </cell>
          <cell r="S223" t="str">
            <v>NOV</v>
          </cell>
        </row>
        <row r="224">
          <cell r="A224">
            <v>220</v>
          </cell>
          <cell r="B224">
            <v>476</v>
          </cell>
          <cell r="C224" t="str">
            <v>WCT</v>
          </cell>
          <cell r="D224">
            <v>39028</v>
          </cell>
          <cell r="E224">
            <v>39034</v>
          </cell>
          <cell r="F224" t="str">
            <v>S</v>
          </cell>
          <cell r="G224">
            <v>-13500</v>
          </cell>
          <cell r="H224">
            <v>-10.8</v>
          </cell>
          <cell r="I224">
            <v>-145800</v>
          </cell>
          <cell r="J224">
            <v>14.58</v>
          </cell>
          <cell r="K224">
            <v>-145785.42000000001</v>
          </cell>
          <cell r="L224">
            <v>0</v>
          </cell>
          <cell r="M224">
            <v>675</v>
          </cell>
          <cell r="N224">
            <v>10.8</v>
          </cell>
          <cell r="O224">
            <v>-145800</v>
          </cell>
          <cell r="P224">
            <v>-133621.65</v>
          </cell>
          <cell r="Q224">
            <v>12178.350000000006</v>
          </cell>
          <cell r="R224" t="str">
            <v>FNE</v>
          </cell>
          <cell r="S224" t="str">
            <v>nov</v>
          </cell>
        </row>
        <row r="225">
          <cell r="A225">
            <v>221</v>
          </cell>
          <cell r="B225">
            <v>481</v>
          </cell>
          <cell r="C225" t="str">
            <v>ABL</v>
          </cell>
          <cell r="D225">
            <v>39028</v>
          </cell>
          <cell r="E225">
            <v>39034</v>
          </cell>
          <cell r="F225" t="str">
            <v>S</v>
          </cell>
          <cell r="G225">
            <v>-4900</v>
          </cell>
          <cell r="H225">
            <v>-95</v>
          </cell>
          <cell r="I225">
            <v>-465500</v>
          </cell>
          <cell r="J225">
            <v>46.550000000000004</v>
          </cell>
          <cell r="K225">
            <v>-465453.45</v>
          </cell>
          <cell r="L225">
            <v>0</v>
          </cell>
          <cell r="M225">
            <v>698.25</v>
          </cell>
          <cell r="N225">
            <v>95</v>
          </cell>
          <cell r="O225">
            <v>-465500</v>
          </cell>
          <cell r="P225">
            <v>-448360.29</v>
          </cell>
          <cell r="Q225">
            <v>17139.710000000021</v>
          </cell>
          <cell r="R225" t="str">
            <v>TAURUS</v>
          </cell>
          <cell r="S225" t="str">
            <v>nov</v>
          </cell>
        </row>
        <row r="226">
          <cell r="A226">
            <v>222</v>
          </cell>
          <cell r="B226">
            <v>480</v>
          </cell>
          <cell r="C226" t="str">
            <v>WCT</v>
          </cell>
          <cell r="D226">
            <v>39028</v>
          </cell>
          <cell r="E226">
            <v>39034</v>
          </cell>
          <cell r="F226" t="str">
            <v>S</v>
          </cell>
          <cell r="G226">
            <v>-16000</v>
          </cell>
          <cell r="H226">
            <v>-10.643750000000001</v>
          </cell>
          <cell r="I226">
            <v>-170300</v>
          </cell>
          <cell r="J226">
            <v>17.03</v>
          </cell>
          <cell r="K226">
            <v>-170282.97</v>
          </cell>
          <cell r="L226">
            <v>0</v>
          </cell>
          <cell r="M226">
            <v>255.45</v>
          </cell>
          <cell r="N226">
            <v>10.643750000000001</v>
          </cell>
          <cell r="O226">
            <v>-170300</v>
          </cell>
          <cell r="P226">
            <v>-158366.39999999999</v>
          </cell>
          <cell r="Q226">
            <v>11933.600000000006</v>
          </cell>
          <cell r="R226" t="str">
            <v>TAURUS</v>
          </cell>
          <cell r="S226" t="str">
            <v>nov</v>
          </cell>
        </row>
        <row r="227">
          <cell r="A227">
            <v>223</v>
          </cell>
          <cell r="B227">
            <v>480</v>
          </cell>
          <cell r="C227" t="str">
            <v>PPL</v>
          </cell>
          <cell r="D227">
            <v>39028</v>
          </cell>
          <cell r="E227">
            <v>39034</v>
          </cell>
          <cell r="F227" t="str">
            <v>S</v>
          </cell>
          <cell r="G227">
            <v>-5000</v>
          </cell>
          <cell r="H227">
            <v>-254</v>
          </cell>
          <cell r="I227">
            <v>-1270000</v>
          </cell>
          <cell r="J227">
            <v>127</v>
          </cell>
          <cell r="K227">
            <v>-1269873</v>
          </cell>
          <cell r="L227">
            <v>0</v>
          </cell>
          <cell r="M227">
            <v>1270</v>
          </cell>
          <cell r="N227">
            <v>254</v>
          </cell>
          <cell r="O227">
            <v>-1270000</v>
          </cell>
          <cell r="P227">
            <v>-1247901.5</v>
          </cell>
          <cell r="Q227">
            <v>22098.5</v>
          </cell>
          <cell r="R227" t="str">
            <v>TAURUS</v>
          </cell>
          <cell r="S227" t="str">
            <v>nov</v>
          </cell>
        </row>
        <row r="228">
          <cell r="A228">
            <v>224</v>
          </cell>
          <cell r="B228">
            <v>513</v>
          </cell>
          <cell r="C228" t="str">
            <v>PPL</v>
          </cell>
          <cell r="D228">
            <v>39029</v>
          </cell>
          <cell r="E228">
            <v>39035</v>
          </cell>
          <cell r="F228" t="str">
            <v>P</v>
          </cell>
          <cell r="G228">
            <v>10000</v>
          </cell>
          <cell r="H228">
            <v>251.5</v>
          </cell>
          <cell r="I228">
            <v>2515000</v>
          </cell>
          <cell r="J228">
            <v>503</v>
          </cell>
          <cell r="K228">
            <v>2515503</v>
          </cell>
          <cell r="L228">
            <v>0</v>
          </cell>
          <cell r="M228">
            <v>2515</v>
          </cell>
          <cell r="N228">
            <v>0</v>
          </cell>
          <cell r="O228">
            <v>2518018</v>
          </cell>
          <cell r="P228">
            <v>2518018</v>
          </cell>
          <cell r="Q228">
            <v>0</v>
          </cell>
          <cell r="R228" t="str">
            <v>FNE</v>
          </cell>
          <cell r="S228" t="str">
            <v>NOV</v>
          </cell>
        </row>
        <row r="229">
          <cell r="A229">
            <v>225</v>
          </cell>
          <cell r="B229">
            <v>519</v>
          </cell>
          <cell r="C229" t="str">
            <v>POL</v>
          </cell>
          <cell r="D229">
            <v>39029</v>
          </cell>
          <cell r="E229">
            <v>39035</v>
          </cell>
          <cell r="F229" t="str">
            <v>P</v>
          </cell>
          <cell r="G229">
            <v>10000</v>
          </cell>
          <cell r="H229">
            <v>346.428</v>
          </cell>
          <cell r="I229">
            <v>3464280</v>
          </cell>
          <cell r="J229">
            <v>692.85599999999999</v>
          </cell>
          <cell r="K229">
            <v>3464972.8560000001</v>
          </cell>
          <cell r="L229">
            <v>0</v>
          </cell>
          <cell r="M229">
            <v>692.86</v>
          </cell>
          <cell r="N229">
            <v>0</v>
          </cell>
          <cell r="O229">
            <v>3465665.716</v>
          </cell>
          <cell r="P229">
            <v>3465665.716</v>
          </cell>
          <cell r="Q229">
            <v>0</v>
          </cell>
          <cell r="R229" t="str">
            <v>ORIX</v>
          </cell>
          <cell r="S229" t="str">
            <v>NOV</v>
          </cell>
        </row>
        <row r="230">
          <cell r="A230">
            <v>226</v>
          </cell>
          <cell r="B230">
            <v>516</v>
          </cell>
          <cell r="C230" t="str">
            <v>PPL</v>
          </cell>
          <cell r="D230">
            <v>39029</v>
          </cell>
          <cell r="E230">
            <v>39035</v>
          </cell>
          <cell r="F230" t="str">
            <v>P</v>
          </cell>
          <cell r="G230">
            <v>40000</v>
          </cell>
          <cell r="H230">
            <v>249</v>
          </cell>
          <cell r="I230">
            <v>9960000</v>
          </cell>
          <cell r="J230">
            <v>1992</v>
          </cell>
          <cell r="K230">
            <v>9961992</v>
          </cell>
          <cell r="L230">
            <v>0</v>
          </cell>
          <cell r="M230">
            <v>9960</v>
          </cell>
          <cell r="N230">
            <v>0</v>
          </cell>
          <cell r="O230">
            <v>9971952</v>
          </cell>
          <cell r="P230">
            <v>9971952</v>
          </cell>
          <cell r="Q230">
            <v>0</v>
          </cell>
          <cell r="R230" t="str">
            <v>IFSL</v>
          </cell>
          <cell r="S230" t="str">
            <v>NOV</v>
          </cell>
        </row>
        <row r="231">
          <cell r="A231">
            <v>227</v>
          </cell>
          <cell r="B231">
            <v>514</v>
          </cell>
          <cell r="C231" t="str">
            <v>BAF</v>
          </cell>
          <cell r="D231">
            <v>39029</v>
          </cell>
          <cell r="E231">
            <v>39035</v>
          </cell>
          <cell r="F231" t="str">
            <v>P</v>
          </cell>
          <cell r="G231">
            <v>10000</v>
          </cell>
          <cell r="H231">
            <v>49.8</v>
          </cell>
          <cell r="I231">
            <v>498000</v>
          </cell>
          <cell r="J231">
            <v>99.600000000000009</v>
          </cell>
          <cell r="K231">
            <v>498099.6</v>
          </cell>
          <cell r="L231">
            <v>0</v>
          </cell>
          <cell r="M231">
            <v>500</v>
          </cell>
          <cell r="N231">
            <v>0</v>
          </cell>
          <cell r="O231">
            <v>498599.6</v>
          </cell>
          <cell r="P231">
            <v>498599.6</v>
          </cell>
          <cell r="Q231">
            <v>0</v>
          </cell>
          <cell r="R231" t="str">
            <v>IFSL</v>
          </cell>
          <cell r="S231" t="str">
            <v>NOV</v>
          </cell>
        </row>
        <row r="232">
          <cell r="A232">
            <v>228</v>
          </cell>
          <cell r="B232">
            <v>520</v>
          </cell>
          <cell r="C232" t="str">
            <v>PPL</v>
          </cell>
          <cell r="D232">
            <v>39029</v>
          </cell>
          <cell r="E232">
            <v>39035</v>
          </cell>
          <cell r="F232" t="str">
            <v>S</v>
          </cell>
          <cell r="G232">
            <v>-30000</v>
          </cell>
          <cell r="H232">
            <v>-250.95</v>
          </cell>
          <cell r="I232">
            <v>-7528500</v>
          </cell>
          <cell r="J232">
            <v>752.85</v>
          </cell>
          <cell r="K232">
            <v>-7527747.1500000004</v>
          </cell>
          <cell r="L232">
            <v>0</v>
          </cell>
          <cell r="M232">
            <v>0</v>
          </cell>
          <cell r="N232">
            <v>250.95</v>
          </cell>
          <cell r="O232">
            <v>-7528500</v>
          </cell>
          <cell r="P232">
            <v>-7488753</v>
          </cell>
          <cell r="Q232">
            <v>39747</v>
          </cell>
          <cell r="R232" t="str">
            <v>IFSL</v>
          </cell>
          <cell r="S232" t="str">
            <v>nov</v>
          </cell>
        </row>
        <row r="233">
          <cell r="A233">
            <v>229</v>
          </cell>
          <cell r="B233">
            <v>518</v>
          </cell>
          <cell r="C233" t="str">
            <v>BOP</v>
          </cell>
          <cell r="D233">
            <v>39029</v>
          </cell>
          <cell r="E233">
            <v>39035</v>
          </cell>
          <cell r="F233" t="str">
            <v>P</v>
          </cell>
          <cell r="G233">
            <v>10000</v>
          </cell>
          <cell r="H233">
            <v>100.05</v>
          </cell>
          <cell r="I233">
            <v>1000500</v>
          </cell>
          <cell r="J233">
            <v>200.10000000000002</v>
          </cell>
          <cell r="K233">
            <v>1000700.1</v>
          </cell>
          <cell r="L233">
            <v>0</v>
          </cell>
          <cell r="M233">
            <v>1001</v>
          </cell>
          <cell r="N233">
            <v>0</v>
          </cell>
          <cell r="O233">
            <v>1001701.1</v>
          </cell>
          <cell r="P233">
            <v>1001701.1</v>
          </cell>
          <cell r="Q233">
            <v>0</v>
          </cell>
          <cell r="R233" t="str">
            <v>IFSL</v>
          </cell>
          <cell r="S233" t="str">
            <v>NOV</v>
          </cell>
        </row>
        <row r="234">
          <cell r="A234">
            <v>230</v>
          </cell>
          <cell r="B234">
            <v>522</v>
          </cell>
          <cell r="C234" t="str">
            <v>BOP</v>
          </cell>
          <cell r="D234">
            <v>39029</v>
          </cell>
          <cell r="E234">
            <v>39035</v>
          </cell>
          <cell r="F234" t="str">
            <v>S</v>
          </cell>
          <cell r="G234">
            <v>-10000</v>
          </cell>
          <cell r="H234">
            <v>-101.75</v>
          </cell>
          <cell r="I234">
            <v>-1017500</v>
          </cell>
          <cell r="J234">
            <v>101.75</v>
          </cell>
          <cell r="K234">
            <v>-1017398.25</v>
          </cell>
          <cell r="L234">
            <v>0</v>
          </cell>
          <cell r="M234">
            <v>0</v>
          </cell>
          <cell r="N234">
            <v>101.75</v>
          </cell>
          <cell r="O234">
            <v>-1017500</v>
          </cell>
          <cell r="P234">
            <v>-1001701.1</v>
          </cell>
          <cell r="Q234">
            <v>15798.900000000023</v>
          </cell>
          <cell r="R234" t="str">
            <v>IFSL</v>
          </cell>
          <cell r="S234" t="str">
            <v>nov</v>
          </cell>
        </row>
        <row r="235">
          <cell r="A235">
            <v>231</v>
          </cell>
          <cell r="B235">
            <v>515</v>
          </cell>
          <cell r="C235" t="str">
            <v>FFBQ</v>
          </cell>
          <cell r="D235">
            <v>39029</v>
          </cell>
          <cell r="E235">
            <v>39035</v>
          </cell>
          <cell r="F235" t="str">
            <v>P</v>
          </cell>
          <cell r="G235">
            <v>10000</v>
          </cell>
          <cell r="H235">
            <v>29.1</v>
          </cell>
          <cell r="I235">
            <v>291000</v>
          </cell>
          <cell r="J235">
            <v>58.2</v>
          </cell>
          <cell r="K235">
            <v>291058.2</v>
          </cell>
          <cell r="L235">
            <v>0</v>
          </cell>
          <cell r="M235">
            <v>0</v>
          </cell>
          <cell r="N235">
            <v>0</v>
          </cell>
          <cell r="O235">
            <v>291058.2</v>
          </cell>
          <cell r="P235">
            <v>291058.2</v>
          </cell>
          <cell r="Q235">
            <v>0</v>
          </cell>
          <cell r="R235" t="str">
            <v>FNE</v>
          </cell>
          <cell r="S235" t="str">
            <v>NOV</v>
          </cell>
        </row>
        <row r="236">
          <cell r="A236">
            <v>232</v>
          </cell>
          <cell r="B236">
            <v>522</v>
          </cell>
          <cell r="C236" t="str">
            <v>FFBQ</v>
          </cell>
          <cell r="D236">
            <v>39029</v>
          </cell>
          <cell r="E236">
            <v>39035</v>
          </cell>
          <cell r="F236" t="str">
            <v>S</v>
          </cell>
          <cell r="G236">
            <v>-10000</v>
          </cell>
          <cell r="H236">
            <v>-30.3</v>
          </cell>
          <cell r="I236">
            <v>-303000</v>
          </cell>
          <cell r="J236">
            <v>30.3</v>
          </cell>
          <cell r="K236">
            <v>-302969.7</v>
          </cell>
          <cell r="L236">
            <v>0</v>
          </cell>
          <cell r="M236">
            <v>500</v>
          </cell>
          <cell r="N236">
            <v>30.3</v>
          </cell>
          <cell r="O236">
            <v>-303000</v>
          </cell>
          <cell r="P236">
            <v>-291058.2</v>
          </cell>
          <cell r="Q236">
            <v>11941.799999999988</v>
          </cell>
          <cell r="R236" t="str">
            <v>FNE</v>
          </cell>
          <cell r="S236" t="str">
            <v>nov</v>
          </cell>
        </row>
        <row r="237">
          <cell r="A237">
            <v>233</v>
          </cell>
          <cell r="B237">
            <v>517</v>
          </cell>
          <cell r="C237" t="str">
            <v>BOP</v>
          </cell>
          <cell r="D237">
            <v>39029</v>
          </cell>
          <cell r="E237">
            <v>39035</v>
          </cell>
          <cell r="F237" t="str">
            <v>P</v>
          </cell>
          <cell r="G237">
            <v>10000</v>
          </cell>
          <cell r="H237">
            <v>99.7</v>
          </cell>
          <cell r="I237">
            <v>997000</v>
          </cell>
          <cell r="J237">
            <v>199.4</v>
          </cell>
          <cell r="K237">
            <v>997199.4</v>
          </cell>
          <cell r="L237">
            <v>0</v>
          </cell>
          <cell r="M237">
            <v>0</v>
          </cell>
          <cell r="N237">
            <v>0</v>
          </cell>
          <cell r="O237">
            <v>997199.4</v>
          </cell>
          <cell r="P237">
            <v>997199.4</v>
          </cell>
          <cell r="Q237">
            <v>0</v>
          </cell>
          <cell r="R237" t="str">
            <v>FCEL</v>
          </cell>
          <cell r="S237" t="str">
            <v>NOV</v>
          </cell>
        </row>
        <row r="238">
          <cell r="A238">
            <v>234</v>
          </cell>
          <cell r="B238">
            <v>521</v>
          </cell>
          <cell r="C238" t="str">
            <v>BOP</v>
          </cell>
          <cell r="D238">
            <v>39029</v>
          </cell>
          <cell r="E238">
            <v>39035</v>
          </cell>
          <cell r="F238" t="str">
            <v>S</v>
          </cell>
          <cell r="G238">
            <v>-10000</v>
          </cell>
          <cell r="H238">
            <v>-101.25</v>
          </cell>
          <cell r="I238">
            <v>-1012500</v>
          </cell>
          <cell r="J238">
            <v>101.25</v>
          </cell>
          <cell r="K238">
            <v>-1012398.75</v>
          </cell>
          <cell r="L238">
            <v>0</v>
          </cell>
          <cell r="M238">
            <v>1012.5</v>
          </cell>
          <cell r="N238">
            <v>101.25</v>
          </cell>
          <cell r="O238">
            <v>-1012500</v>
          </cell>
          <cell r="P238">
            <v>-997199.4</v>
          </cell>
          <cell r="Q238">
            <v>15300.599999999977</v>
          </cell>
          <cell r="R238" t="str">
            <v>FCEL</v>
          </cell>
          <cell r="S238" t="str">
            <v>nov</v>
          </cell>
        </row>
        <row r="239">
          <cell r="A239">
            <v>235</v>
          </cell>
          <cell r="B239">
            <v>540</v>
          </cell>
          <cell r="C239" t="str">
            <v>BAF</v>
          </cell>
          <cell r="D239">
            <v>39031</v>
          </cell>
          <cell r="E239">
            <v>39036</v>
          </cell>
          <cell r="F239" t="str">
            <v>P</v>
          </cell>
          <cell r="G239">
            <v>10000</v>
          </cell>
          <cell r="H239">
            <v>48.85</v>
          </cell>
          <cell r="I239">
            <v>488500</v>
          </cell>
          <cell r="J239">
            <v>97.7</v>
          </cell>
          <cell r="K239">
            <v>488597.7</v>
          </cell>
          <cell r="L239">
            <v>0</v>
          </cell>
          <cell r="M239">
            <v>732.8</v>
          </cell>
          <cell r="N239">
            <v>0</v>
          </cell>
          <cell r="O239">
            <v>489330.5</v>
          </cell>
          <cell r="P239">
            <v>489330.5</v>
          </cell>
          <cell r="Q239">
            <v>0</v>
          </cell>
          <cell r="R239" t="str">
            <v>fcel</v>
          </cell>
          <cell r="S239" t="str">
            <v>NOV</v>
          </cell>
        </row>
        <row r="240">
          <cell r="A240">
            <v>236</v>
          </cell>
          <cell r="B240">
            <v>539</v>
          </cell>
          <cell r="C240" t="str">
            <v>BOP</v>
          </cell>
          <cell r="D240">
            <v>39031</v>
          </cell>
          <cell r="E240">
            <v>39036</v>
          </cell>
          <cell r="F240" t="str">
            <v>P</v>
          </cell>
          <cell r="G240">
            <v>25000</v>
          </cell>
          <cell r="H240">
            <v>100</v>
          </cell>
          <cell r="I240">
            <v>2500000</v>
          </cell>
          <cell r="J240">
            <v>500</v>
          </cell>
          <cell r="K240">
            <v>2500500</v>
          </cell>
          <cell r="L240">
            <v>0</v>
          </cell>
          <cell r="M240">
            <v>2500</v>
          </cell>
          <cell r="N240">
            <v>0</v>
          </cell>
          <cell r="O240">
            <v>2503000</v>
          </cell>
          <cell r="P240">
            <v>2503000</v>
          </cell>
          <cell r="Q240">
            <v>0</v>
          </cell>
          <cell r="R240" t="str">
            <v>FNE</v>
          </cell>
          <cell r="S240" t="str">
            <v>NOV</v>
          </cell>
        </row>
        <row r="241">
          <cell r="A241">
            <v>237</v>
          </cell>
          <cell r="B241">
            <v>542</v>
          </cell>
          <cell r="C241" t="str">
            <v>PPL</v>
          </cell>
          <cell r="D241">
            <v>39031</v>
          </cell>
          <cell r="E241">
            <v>39036</v>
          </cell>
          <cell r="F241" t="str">
            <v>P</v>
          </cell>
          <cell r="G241">
            <v>15000</v>
          </cell>
          <cell r="H241">
            <v>242.16666666666666</v>
          </cell>
          <cell r="I241">
            <v>3632500</v>
          </cell>
          <cell r="J241">
            <v>726.5</v>
          </cell>
          <cell r="K241">
            <v>3633226.5</v>
          </cell>
          <cell r="L241">
            <v>0</v>
          </cell>
          <cell r="M241">
            <v>1207.5</v>
          </cell>
          <cell r="N241">
            <v>0</v>
          </cell>
          <cell r="O241">
            <v>3634434</v>
          </cell>
          <cell r="P241">
            <v>3634434</v>
          </cell>
          <cell r="Q241">
            <v>0</v>
          </cell>
          <cell r="R241" t="str">
            <v>FNE</v>
          </cell>
          <cell r="S241" t="str">
            <v>NOV</v>
          </cell>
        </row>
        <row r="242">
          <cell r="A242">
            <v>238</v>
          </cell>
          <cell r="B242">
            <v>541</v>
          </cell>
          <cell r="C242" t="str">
            <v>ffbq</v>
          </cell>
          <cell r="D242">
            <v>39031</v>
          </cell>
          <cell r="E242">
            <v>39034</v>
          </cell>
          <cell r="F242" t="str">
            <v>S</v>
          </cell>
          <cell r="G242">
            <v>-10000</v>
          </cell>
          <cell r="H242">
            <v>-30.5</v>
          </cell>
          <cell r="I242">
            <v>-305000</v>
          </cell>
          <cell r="J242">
            <v>30.5</v>
          </cell>
          <cell r="K242">
            <v>-304969.5</v>
          </cell>
          <cell r="L242">
            <v>0</v>
          </cell>
          <cell r="M242">
            <v>500</v>
          </cell>
          <cell r="N242">
            <v>30.5</v>
          </cell>
          <cell r="O242">
            <v>-305000</v>
          </cell>
          <cell r="P242">
            <v>-294525</v>
          </cell>
          <cell r="Q242">
            <v>10475</v>
          </cell>
          <cell r="R242" t="str">
            <v>fne</v>
          </cell>
          <cell r="S242" t="str">
            <v>nov</v>
          </cell>
        </row>
        <row r="243">
          <cell r="A243">
            <v>239</v>
          </cell>
          <cell r="B243">
            <v>543</v>
          </cell>
          <cell r="C243" t="str">
            <v>PPL</v>
          </cell>
          <cell r="D243">
            <v>39031</v>
          </cell>
          <cell r="E243">
            <v>39005</v>
          </cell>
          <cell r="F243" t="str">
            <v>S</v>
          </cell>
          <cell r="G243">
            <v>-10000</v>
          </cell>
          <cell r="H243">
            <v>-244</v>
          </cell>
          <cell r="I243">
            <v>-2440000</v>
          </cell>
          <cell r="J243">
            <v>244</v>
          </cell>
          <cell r="K243">
            <v>-2439756</v>
          </cell>
          <cell r="L243">
            <v>0</v>
          </cell>
          <cell r="M243">
            <v>2440</v>
          </cell>
          <cell r="N243">
            <v>244</v>
          </cell>
          <cell r="O243">
            <v>-2440000</v>
          </cell>
          <cell r="P243">
            <v>-2491466</v>
          </cell>
          <cell r="Q243">
            <v>-51466</v>
          </cell>
          <cell r="R243" t="str">
            <v>FNE</v>
          </cell>
          <cell r="S243" t="str">
            <v>NOV</v>
          </cell>
        </row>
        <row r="244">
          <cell r="A244">
            <v>240</v>
          </cell>
          <cell r="B244">
            <v>557</v>
          </cell>
          <cell r="C244" t="str">
            <v>BAF</v>
          </cell>
          <cell r="D244">
            <v>39034</v>
          </cell>
          <cell r="E244">
            <v>39037</v>
          </cell>
          <cell r="F244" t="str">
            <v>P</v>
          </cell>
          <cell r="G244">
            <v>10000</v>
          </cell>
          <cell r="H244">
            <v>48.55</v>
          </cell>
          <cell r="I244">
            <v>485500</v>
          </cell>
          <cell r="J244">
            <v>97.100000000000009</v>
          </cell>
          <cell r="K244">
            <v>485597.1</v>
          </cell>
          <cell r="L244">
            <v>0</v>
          </cell>
          <cell r="M244">
            <v>728</v>
          </cell>
          <cell r="N244">
            <v>0</v>
          </cell>
          <cell r="O244">
            <v>486325.1</v>
          </cell>
          <cell r="P244">
            <v>486325.1</v>
          </cell>
          <cell r="Q244">
            <v>0</v>
          </cell>
          <cell r="R244" t="str">
            <v>ICAP</v>
          </cell>
          <cell r="S244" t="str">
            <v>NOV</v>
          </cell>
        </row>
        <row r="245">
          <cell r="A245">
            <v>241</v>
          </cell>
          <cell r="B245">
            <v>556</v>
          </cell>
          <cell r="C245" t="str">
            <v>BOP</v>
          </cell>
          <cell r="D245">
            <v>39034</v>
          </cell>
          <cell r="E245">
            <v>39037</v>
          </cell>
          <cell r="F245" t="str">
            <v>P</v>
          </cell>
          <cell r="G245">
            <v>20000</v>
          </cell>
          <cell r="H245">
            <v>99.775000000000006</v>
          </cell>
          <cell r="I245">
            <v>1995500</v>
          </cell>
          <cell r="J245">
            <v>399.1</v>
          </cell>
          <cell r="K245">
            <v>1995899.1</v>
          </cell>
          <cell r="L245">
            <v>0</v>
          </cell>
          <cell r="M245">
            <v>0</v>
          </cell>
          <cell r="N245">
            <v>0</v>
          </cell>
          <cell r="O245">
            <v>1995899.1</v>
          </cell>
          <cell r="P245">
            <v>1995899.1</v>
          </cell>
          <cell r="Q245">
            <v>0</v>
          </cell>
          <cell r="R245" t="str">
            <v>FNE</v>
          </cell>
          <cell r="S245" t="str">
            <v>NOV</v>
          </cell>
        </row>
        <row r="246">
          <cell r="A246">
            <v>242</v>
          </cell>
          <cell r="B246">
            <v>558</v>
          </cell>
          <cell r="C246" t="str">
            <v>PPL</v>
          </cell>
          <cell r="D246">
            <v>39034</v>
          </cell>
          <cell r="E246">
            <v>39037</v>
          </cell>
          <cell r="F246" t="str">
            <v>S</v>
          </cell>
          <cell r="G246">
            <v>-32800</v>
          </cell>
          <cell r="H246">
            <v>-101.27423780487806</v>
          </cell>
          <cell r="I246">
            <v>-3321795</v>
          </cell>
          <cell r="J246">
            <v>332.17950000000002</v>
          </cell>
          <cell r="K246">
            <v>-3321462.8204999999</v>
          </cell>
          <cell r="L246">
            <v>0</v>
          </cell>
          <cell r="M246">
            <v>3321.79</v>
          </cell>
          <cell r="N246">
            <v>101.27423780487806</v>
          </cell>
          <cell r="O246">
            <v>-3321795</v>
          </cell>
          <cell r="P246">
            <v>-3279586.72</v>
          </cell>
          <cell r="Q246">
            <v>42208.279999999795</v>
          </cell>
          <cell r="R246" t="str">
            <v>FNE</v>
          </cell>
          <cell r="S246" t="str">
            <v>NOV</v>
          </cell>
        </row>
        <row r="247">
          <cell r="A247">
            <v>243</v>
          </cell>
          <cell r="B247">
            <v>559</v>
          </cell>
          <cell r="C247" t="str">
            <v>FFC</v>
          </cell>
          <cell r="D247">
            <v>39034</v>
          </cell>
          <cell r="E247">
            <v>39037</v>
          </cell>
          <cell r="F247" t="str">
            <v>S</v>
          </cell>
          <cell r="G247">
            <v>-5000</v>
          </cell>
          <cell r="H247">
            <v>-118.5</v>
          </cell>
          <cell r="I247">
            <v>-592500</v>
          </cell>
          <cell r="J247">
            <v>59.25</v>
          </cell>
          <cell r="K247">
            <v>-592440.75</v>
          </cell>
          <cell r="L247">
            <v>0</v>
          </cell>
          <cell r="M247">
            <v>592.5</v>
          </cell>
          <cell r="N247">
            <v>118.5</v>
          </cell>
          <cell r="O247">
            <v>-592500</v>
          </cell>
          <cell r="P247">
            <v>-586061</v>
          </cell>
          <cell r="Q247">
            <v>6439</v>
          </cell>
          <cell r="R247" t="str">
            <v>FNE</v>
          </cell>
          <cell r="S247" t="str">
            <v>NOV</v>
          </cell>
        </row>
        <row r="248">
          <cell r="A248">
            <v>244</v>
          </cell>
          <cell r="B248">
            <v>554</v>
          </cell>
          <cell r="C248" t="str">
            <v>BOP</v>
          </cell>
          <cell r="D248">
            <v>39034</v>
          </cell>
          <cell r="E248">
            <v>39037</v>
          </cell>
          <cell r="F248" t="str">
            <v>P</v>
          </cell>
          <cell r="G248">
            <v>15000</v>
          </cell>
          <cell r="H248">
            <v>242</v>
          </cell>
          <cell r="I248">
            <v>3630000</v>
          </cell>
          <cell r="J248">
            <v>726</v>
          </cell>
          <cell r="K248">
            <v>3630726</v>
          </cell>
          <cell r="L248">
            <v>0</v>
          </cell>
          <cell r="M248">
            <v>3630</v>
          </cell>
          <cell r="N248">
            <v>0</v>
          </cell>
          <cell r="O248">
            <v>3634356</v>
          </cell>
          <cell r="P248">
            <v>3634356</v>
          </cell>
          <cell r="Q248">
            <v>0</v>
          </cell>
          <cell r="R248" t="str">
            <v>JS</v>
          </cell>
          <cell r="S248" t="str">
            <v>NOV</v>
          </cell>
        </row>
        <row r="249">
          <cell r="A249">
            <v>245</v>
          </cell>
          <cell r="B249">
            <v>555</v>
          </cell>
          <cell r="C249" t="str">
            <v>PPL</v>
          </cell>
          <cell r="D249">
            <v>39034</v>
          </cell>
          <cell r="E249">
            <v>39037</v>
          </cell>
          <cell r="F249" t="str">
            <v>S</v>
          </cell>
          <cell r="G249">
            <v>-15000</v>
          </cell>
          <cell r="H249">
            <v>-244</v>
          </cell>
          <cell r="I249">
            <v>-3660000</v>
          </cell>
          <cell r="J249">
            <v>366</v>
          </cell>
          <cell r="K249">
            <v>-3659634</v>
          </cell>
          <cell r="L249">
            <v>0</v>
          </cell>
          <cell r="M249">
            <v>592.5</v>
          </cell>
          <cell r="N249">
            <v>244</v>
          </cell>
          <cell r="O249">
            <v>-3660000</v>
          </cell>
          <cell r="P249">
            <v>-3634356</v>
          </cell>
          <cell r="Q249">
            <v>25644</v>
          </cell>
          <cell r="R249" t="str">
            <v>JS</v>
          </cell>
          <cell r="S249" t="str">
            <v>NOV</v>
          </cell>
        </row>
        <row r="250">
          <cell r="A250">
            <v>246</v>
          </cell>
          <cell r="B250">
            <v>0</v>
          </cell>
          <cell r="C250" t="str">
            <v>FFBQ</v>
          </cell>
          <cell r="D250">
            <v>39034</v>
          </cell>
          <cell r="E250">
            <v>39034</v>
          </cell>
          <cell r="F250" t="str">
            <v>S</v>
          </cell>
          <cell r="G250">
            <v>0</v>
          </cell>
          <cell r="H250" t="e">
            <v>#DIV/0!</v>
          </cell>
          <cell r="I250">
            <v>0</v>
          </cell>
          <cell r="J250">
            <v>0</v>
          </cell>
          <cell r="K250">
            <v>0</v>
          </cell>
          <cell r="L250">
            <v>0</v>
          </cell>
          <cell r="M250">
            <v>0</v>
          </cell>
          <cell r="N250" t="e">
            <v>#DIV/0!</v>
          </cell>
          <cell r="O250">
            <v>0</v>
          </cell>
          <cell r="P250">
            <v>-37500</v>
          </cell>
          <cell r="R250" t="str">
            <v>DIVIDEND</v>
          </cell>
          <cell r="S250" t="str">
            <v>NOV</v>
          </cell>
        </row>
        <row r="251">
          <cell r="A251">
            <v>247</v>
          </cell>
          <cell r="B251">
            <v>575</v>
          </cell>
          <cell r="C251" t="str">
            <v>POL</v>
          </cell>
          <cell r="D251">
            <v>39035</v>
          </cell>
          <cell r="E251">
            <v>39038</v>
          </cell>
          <cell r="F251" t="str">
            <v>P</v>
          </cell>
          <cell r="G251">
            <v>37600</v>
          </cell>
          <cell r="H251">
            <v>342.97287234042551</v>
          </cell>
          <cell r="I251">
            <v>12895780</v>
          </cell>
          <cell r="J251">
            <v>2579.1559999999999</v>
          </cell>
          <cell r="K251">
            <v>12898359.155999999</v>
          </cell>
          <cell r="L251">
            <v>0</v>
          </cell>
          <cell r="M251">
            <v>2236.16</v>
          </cell>
          <cell r="N251">
            <v>0</v>
          </cell>
          <cell r="O251">
            <v>12900595.316</v>
          </cell>
          <cell r="P251">
            <v>12900595.316</v>
          </cell>
          <cell r="Q251">
            <v>0</v>
          </cell>
          <cell r="R251" t="str">
            <v>ORIX</v>
          </cell>
          <cell r="S251" t="str">
            <v>NOV</v>
          </cell>
        </row>
        <row r="252">
          <cell r="A252">
            <v>248</v>
          </cell>
          <cell r="B252">
            <v>577</v>
          </cell>
          <cell r="C252" t="str">
            <v>POL</v>
          </cell>
          <cell r="D252">
            <v>39035</v>
          </cell>
          <cell r="E252">
            <v>39038</v>
          </cell>
          <cell r="F252" t="str">
            <v>P</v>
          </cell>
          <cell r="G252">
            <v>25000</v>
          </cell>
          <cell r="H252">
            <v>343.11200000000002</v>
          </cell>
          <cell r="I252">
            <v>8577800</v>
          </cell>
          <cell r="J252">
            <v>1715.5600000000002</v>
          </cell>
          <cell r="K252">
            <v>8579515.5600000005</v>
          </cell>
          <cell r="L252">
            <v>0</v>
          </cell>
          <cell r="M252">
            <v>17155.599999999999</v>
          </cell>
          <cell r="N252">
            <v>0</v>
          </cell>
          <cell r="O252">
            <v>8596671.1600000001</v>
          </cell>
          <cell r="P252">
            <v>8596671.1600000001</v>
          </cell>
          <cell r="Q252">
            <v>0</v>
          </cell>
          <cell r="R252" t="str">
            <v>AHL</v>
          </cell>
          <cell r="S252" t="str">
            <v>NOV</v>
          </cell>
        </row>
        <row r="253">
          <cell r="A253">
            <v>249</v>
          </cell>
          <cell r="B253">
            <v>574</v>
          </cell>
          <cell r="C253" t="str">
            <v>POL</v>
          </cell>
          <cell r="D253">
            <v>39035</v>
          </cell>
          <cell r="E253">
            <v>39038</v>
          </cell>
          <cell r="F253" t="str">
            <v>P</v>
          </cell>
          <cell r="G253">
            <v>23200</v>
          </cell>
          <cell r="H253">
            <v>344.24116379310345</v>
          </cell>
          <cell r="I253">
            <v>7986395</v>
          </cell>
          <cell r="J253">
            <v>1597.279</v>
          </cell>
          <cell r="K253">
            <v>7987992.2790000001</v>
          </cell>
          <cell r="L253">
            <v>0</v>
          </cell>
          <cell r="M253">
            <v>7986.4</v>
          </cell>
          <cell r="N253">
            <v>0</v>
          </cell>
          <cell r="O253">
            <v>7995978.6790000005</v>
          </cell>
          <cell r="P253">
            <v>7995978.6790000005</v>
          </cell>
          <cell r="Q253">
            <v>0</v>
          </cell>
          <cell r="R253" t="str">
            <v>FNE</v>
          </cell>
          <cell r="S253" t="str">
            <v>NOV</v>
          </cell>
        </row>
        <row r="254">
          <cell r="A254">
            <v>250</v>
          </cell>
          <cell r="B254">
            <v>573</v>
          </cell>
          <cell r="C254" t="str">
            <v>PPL</v>
          </cell>
          <cell r="D254">
            <v>39035</v>
          </cell>
          <cell r="E254">
            <v>39038</v>
          </cell>
          <cell r="F254" t="str">
            <v>P</v>
          </cell>
          <cell r="G254">
            <v>10000</v>
          </cell>
          <cell r="H254">
            <v>244</v>
          </cell>
          <cell r="I254">
            <v>2440000</v>
          </cell>
          <cell r="J254">
            <v>488</v>
          </cell>
          <cell r="K254">
            <v>2440488</v>
          </cell>
          <cell r="L254">
            <v>0</v>
          </cell>
          <cell r="M254">
            <v>0</v>
          </cell>
          <cell r="N254">
            <v>0</v>
          </cell>
          <cell r="O254">
            <v>2440488</v>
          </cell>
          <cell r="P254">
            <v>2440488</v>
          </cell>
          <cell r="Q254">
            <v>0</v>
          </cell>
          <cell r="R254" t="str">
            <v>FNE</v>
          </cell>
          <cell r="S254" t="str">
            <v>NOV</v>
          </cell>
        </row>
        <row r="255">
          <cell r="A255">
            <v>251</v>
          </cell>
          <cell r="B255">
            <v>576</v>
          </cell>
          <cell r="C255" t="str">
            <v>POL</v>
          </cell>
          <cell r="D255">
            <v>39035</v>
          </cell>
          <cell r="E255">
            <v>39038</v>
          </cell>
          <cell r="F255" t="str">
            <v>S</v>
          </cell>
          <cell r="G255">
            <v>-5000</v>
          </cell>
          <cell r="H255">
            <v>-343.5</v>
          </cell>
          <cell r="I255">
            <v>-1717500</v>
          </cell>
          <cell r="J255">
            <v>171.75</v>
          </cell>
          <cell r="K255">
            <v>-1717328.25</v>
          </cell>
          <cell r="L255">
            <v>0</v>
          </cell>
          <cell r="M255">
            <v>0</v>
          </cell>
          <cell r="N255">
            <v>343.5</v>
          </cell>
          <cell r="O255">
            <v>-1717500</v>
          </cell>
          <cell r="P255">
            <v>-1720193.5</v>
          </cell>
          <cell r="Q255">
            <v>-2693.5</v>
          </cell>
          <cell r="R255" t="str">
            <v>ORIX</v>
          </cell>
          <cell r="S255" t="str">
            <v>NOV</v>
          </cell>
        </row>
        <row r="256">
          <cell r="A256">
            <v>252</v>
          </cell>
          <cell r="B256">
            <v>572</v>
          </cell>
          <cell r="C256" t="str">
            <v>BOP</v>
          </cell>
          <cell r="D256">
            <v>39035</v>
          </cell>
          <cell r="E256">
            <v>39038</v>
          </cell>
          <cell r="F256" t="str">
            <v>S</v>
          </cell>
          <cell r="G256">
            <v>-4000</v>
          </cell>
          <cell r="H256">
            <v>-101.2</v>
          </cell>
          <cell r="I256">
            <v>-404800</v>
          </cell>
          <cell r="J256">
            <v>40.480000000000004</v>
          </cell>
          <cell r="K256">
            <v>-404759.52</v>
          </cell>
          <cell r="L256">
            <v>0</v>
          </cell>
          <cell r="M256">
            <v>404.8</v>
          </cell>
          <cell r="N256">
            <v>101.2</v>
          </cell>
          <cell r="O256">
            <v>-404800</v>
          </cell>
          <cell r="P256">
            <v>-399949.6</v>
          </cell>
          <cell r="Q256">
            <v>4850.4000000000233</v>
          </cell>
          <cell r="R256" t="str">
            <v>FNE</v>
          </cell>
          <cell r="S256" t="str">
            <v>NOV</v>
          </cell>
        </row>
        <row r="257">
          <cell r="A257">
            <v>253</v>
          </cell>
          <cell r="B257">
            <v>579</v>
          </cell>
          <cell r="C257" t="str">
            <v>NBP</v>
          </cell>
          <cell r="D257">
            <v>39035</v>
          </cell>
          <cell r="E257">
            <v>39038</v>
          </cell>
          <cell r="F257" t="str">
            <v>S</v>
          </cell>
          <cell r="G257">
            <v>-10000</v>
          </cell>
          <cell r="H257">
            <v>-259.92500000000001</v>
          </cell>
          <cell r="I257">
            <v>-2599250</v>
          </cell>
          <cell r="J257">
            <v>259.92500000000001</v>
          </cell>
          <cell r="K257">
            <v>-2598990.0750000002</v>
          </cell>
          <cell r="L257">
            <v>0</v>
          </cell>
          <cell r="M257">
            <v>2599.25</v>
          </cell>
          <cell r="N257">
            <v>259.92500000000001</v>
          </cell>
          <cell r="O257">
            <v>-2599250</v>
          </cell>
          <cell r="P257">
            <v>-2740981</v>
          </cell>
          <cell r="Q257">
            <v>-141731</v>
          </cell>
          <cell r="R257" t="str">
            <v>FNE</v>
          </cell>
          <cell r="S257" t="str">
            <v>NOV</v>
          </cell>
        </row>
        <row r="258">
          <cell r="A258">
            <v>254</v>
          </cell>
          <cell r="B258">
            <v>578</v>
          </cell>
          <cell r="C258" t="str">
            <v>PPL</v>
          </cell>
          <cell r="D258">
            <v>39035</v>
          </cell>
          <cell r="E258">
            <v>39038</v>
          </cell>
          <cell r="F258" t="str">
            <v>S</v>
          </cell>
          <cell r="G258">
            <v>-20000</v>
          </cell>
          <cell r="H258">
            <v>-244.97499999999999</v>
          </cell>
          <cell r="I258">
            <v>-4899500</v>
          </cell>
          <cell r="J258">
            <v>489.95000000000005</v>
          </cell>
          <cell r="K258">
            <v>-4899010.05</v>
          </cell>
          <cell r="L258">
            <v>0</v>
          </cell>
          <cell r="M258">
            <v>4899.5</v>
          </cell>
          <cell r="N258">
            <v>244.97499999999999</v>
          </cell>
          <cell r="O258">
            <v>-4899500</v>
          </cell>
          <cell r="P258">
            <v>-4978496</v>
          </cell>
          <cell r="Q258">
            <v>-78996</v>
          </cell>
          <cell r="R258" t="str">
            <v>FNE</v>
          </cell>
          <cell r="S258" t="str">
            <v>NOV</v>
          </cell>
        </row>
        <row r="259">
          <cell r="A259">
            <v>255</v>
          </cell>
          <cell r="B259">
            <v>599</v>
          </cell>
          <cell r="C259" t="str">
            <v>BOP</v>
          </cell>
          <cell r="D259">
            <v>39036</v>
          </cell>
          <cell r="E259">
            <v>39041</v>
          </cell>
          <cell r="F259" t="str">
            <v>P</v>
          </cell>
          <cell r="G259">
            <v>12000</v>
          </cell>
          <cell r="H259">
            <v>100.2</v>
          </cell>
          <cell r="I259">
            <v>1202400</v>
          </cell>
          <cell r="J259">
            <v>240.48000000000002</v>
          </cell>
          <cell r="K259">
            <v>1202640.48</v>
          </cell>
          <cell r="L259">
            <v>0</v>
          </cell>
          <cell r="M259">
            <v>0</v>
          </cell>
          <cell r="N259">
            <v>0</v>
          </cell>
          <cell r="O259">
            <v>1202640.48</v>
          </cell>
          <cell r="P259">
            <v>1202640.48</v>
          </cell>
          <cell r="Q259">
            <v>0</v>
          </cell>
          <cell r="R259" t="str">
            <v>ORIX</v>
          </cell>
          <cell r="S259" t="str">
            <v>NOV</v>
          </cell>
        </row>
        <row r="260">
          <cell r="A260">
            <v>256</v>
          </cell>
          <cell r="B260">
            <v>594</v>
          </cell>
          <cell r="C260" t="str">
            <v>POL</v>
          </cell>
          <cell r="D260">
            <v>39036</v>
          </cell>
          <cell r="E260">
            <v>39041</v>
          </cell>
          <cell r="F260" t="str">
            <v>P</v>
          </cell>
          <cell r="G260">
            <v>20000</v>
          </cell>
          <cell r="H260">
            <v>345.97624999999999</v>
          </cell>
          <cell r="I260">
            <v>6919525</v>
          </cell>
          <cell r="J260">
            <v>1383.905</v>
          </cell>
          <cell r="K260">
            <v>6920908.9050000003</v>
          </cell>
          <cell r="L260">
            <v>0</v>
          </cell>
          <cell r="M260">
            <v>6919.55</v>
          </cell>
          <cell r="N260">
            <v>0</v>
          </cell>
          <cell r="O260">
            <v>6927828.4550000001</v>
          </cell>
          <cell r="P260">
            <v>6927828.4550000001</v>
          </cell>
          <cell r="Q260">
            <v>0</v>
          </cell>
          <cell r="R260" t="str">
            <v>IFSL</v>
          </cell>
          <cell r="S260" t="str">
            <v>NOV</v>
          </cell>
        </row>
        <row r="261">
          <cell r="A261">
            <v>257</v>
          </cell>
          <cell r="B261">
            <v>593</v>
          </cell>
          <cell r="C261" t="str">
            <v>PPL</v>
          </cell>
          <cell r="D261">
            <v>39036</v>
          </cell>
          <cell r="E261">
            <v>39041</v>
          </cell>
          <cell r="F261" t="str">
            <v>P</v>
          </cell>
          <cell r="G261">
            <v>30000</v>
          </cell>
          <cell r="H261">
            <v>242.66666666666666</v>
          </cell>
          <cell r="I261">
            <v>7280000</v>
          </cell>
          <cell r="J261">
            <v>1456</v>
          </cell>
          <cell r="K261">
            <v>7281456</v>
          </cell>
          <cell r="L261">
            <v>0</v>
          </cell>
          <cell r="M261">
            <v>2420</v>
          </cell>
          <cell r="N261">
            <v>0</v>
          </cell>
          <cell r="O261">
            <v>7283876</v>
          </cell>
          <cell r="P261">
            <v>7283876</v>
          </cell>
          <cell r="Q261">
            <v>0</v>
          </cell>
          <cell r="R261" t="str">
            <v>NAC</v>
          </cell>
          <cell r="S261" t="str">
            <v>NOV</v>
          </cell>
        </row>
        <row r="262">
          <cell r="A262">
            <v>258</v>
          </cell>
          <cell r="B262">
            <v>595</v>
          </cell>
          <cell r="C262" t="str">
            <v>POL</v>
          </cell>
          <cell r="D262">
            <v>39036</v>
          </cell>
          <cell r="E262">
            <v>39041</v>
          </cell>
          <cell r="F262" t="str">
            <v>P</v>
          </cell>
          <cell r="G262">
            <v>20000</v>
          </cell>
          <cell r="H262">
            <v>346.75</v>
          </cell>
          <cell r="I262">
            <v>6935000</v>
          </cell>
          <cell r="J262">
            <v>1387</v>
          </cell>
          <cell r="K262">
            <v>6936387</v>
          </cell>
          <cell r="L262">
            <v>0</v>
          </cell>
          <cell r="M262">
            <v>13870</v>
          </cell>
          <cell r="N262">
            <v>0</v>
          </cell>
          <cell r="O262">
            <v>6950257</v>
          </cell>
          <cell r="P262">
            <v>6950257</v>
          </cell>
          <cell r="Q262">
            <v>0</v>
          </cell>
          <cell r="R262" t="str">
            <v>AHL</v>
          </cell>
          <cell r="S262" t="str">
            <v>NOV</v>
          </cell>
        </row>
        <row r="263">
          <cell r="A263">
            <v>259</v>
          </cell>
          <cell r="B263">
            <v>602</v>
          </cell>
          <cell r="C263" t="str">
            <v>POL</v>
          </cell>
          <cell r="D263">
            <v>39036</v>
          </cell>
          <cell r="E263">
            <v>39041</v>
          </cell>
          <cell r="F263" t="str">
            <v>P</v>
          </cell>
          <cell r="G263">
            <v>10000</v>
          </cell>
          <cell r="H263">
            <v>345.5</v>
          </cell>
          <cell r="I263">
            <v>3455000</v>
          </cell>
          <cell r="J263">
            <v>691</v>
          </cell>
          <cell r="K263">
            <v>3455691</v>
          </cell>
          <cell r="L263">
            <v>0</v>
          </cell>
          <cell r="M263">
            <v>3455</v>
          </cell>
          <cell r="N263">
            <v>0</v>
          </cell>
          <cell r="O263">
            <v>3459146</v>
          </cell>
          <cell r="P263">
            <v>3459146</v>
          </cell>
          <cell r="Q263">
            <v>0</v>
          </cell>
          <cell r="R263" t="str">
            <v>JS</v>
          </cell>
          <cell r="S263" t="str">
            <v>NOV</v>
          </cell>
        </row>
        <row r="264">
          <cell r="A264">
            <v>260</v>
          </cell>
          <cell r="B264">
            <v>600</v>
          </cell>
          <cell r="C264" t="str">
            <v>BOP</v>
          </cell>
          <cell r="D264">
            <v>39036</v>
          </cell>
          <cell r="E264">
            <v>39041</v>
          </cell>
          <cell r="F264" t="str">
            <v>S</v>
          </cell>
          <cell r="G264">
            <v>-20000</v>
          </cell>
          <cell r="H264">
            <v>-101.2</v>
          </cell>
          <cell r="I264">
            <v>-2024000</v>
          </cell>
          <cell r="J264">
            <v>202.4</v>
          </cell>
          <cell r="K264">
            <v>-2023797.6</v>
          </cell>
          <cell r="L264">
            <v>0</v>
          </cell>
          <cell r="M264">
            <v>404.68</v>
          </cell>
          <cell r="N264">
            <v>101.2</v>
          </cell>
          <cell r="O264">
            <v>-2024000</v>
          </cell>
          <cell r="P264">
            <v>-2000984</v>
          </cell>
          <cell r="Q264">
            <v>23016</v>
          </cell>
          <cell r="R264" t="str">
            <v>ORIX</v>
          </cell>
          <cell r="S264" t="str">
            <v>NOV</v>
          </cell>
        </row>
        <row r="265">
          <cell r="A265">
            <v>261</v>
          </cell>
          <cell r="B265">
            <v>598</v>
          </cell>
          <cell r="C265" t="str">
            <v>ABL</v>
          </cell>
          <cell r="D265">
            <v>39036</v>
          </cell>
          <cell r="E265">
            <v>39041</v>
          </cell>
          <cell r="F265" t="str">
            <v>S</v>
          </cell>
          <cell r="G265">
            <v>-20000</v>
          </cell>
          <cell r="H265">
            <v>-94.75</v>
          </cell>
          <cell r="I265">
            <v>-1895000</v>
          </cell>
          <cell r="J265">
            <v>189.5</v>
          </cell>
          <cell r="K265">
            <v>-1894810.5</v>
          </cell>
          <cell r="L265">
            <v>0</v>
          </cell>
          <cell r="M265">
            <v>2842.5</v>
          </cell>
          <cell r="N265">
            <v>94.75</v>
          </cell>
          <cell r="O265">
            <v>-1895000</v>
          </cell>
          <cell r="P265">
            <v>-1830042</v>
          </cell>
          <cell r="Q265">
            <v>64958</v>
          </cell>
          <cell r="R265" t="str">
            <v>NAC</v>
          </cell>
          <cell r="S265" t="str">
            <v>NOV</v>
          </cell>
        </row>
        <row r="266">
          <cell r="A266">
            <v>262</v>
          </cell>
          <cell r="B266">
            <v>597</v>
          </cell>
          <cell r="C266" t="str">
            <v>POL</v>
          </cell>
          <cell r="D266">
            <v>39036</v>
          </cell>
          <cell r="E266">
            <v>39041</v>
          </cell>
          <cell r="F266" t="str">
            <v>S</v>
          </cell>
          <cell r="G266">
            <v>-10000</v>
          </cell>
          <cell r="H266">
            <v>-347</v>
          </cell>
          <cell r="I266">
            <v>-3470000</v>
          </cell>
          <cell r="J266">
            <v>347</v>
          </cell>
          <cell r="K266">
            <v>-3469653</v>
          </cell>
          <cell r="L266">
            <v>0</v>
          </cell>
          <cell r="M266">
            <v>0</v>
          </cell>
          <cell r="N266">
            <v>347</v>
          </cell>
          <cell r="O266">
            <v>-3470000</v>
          </cell>
          <cell r="P266">
            <v>-3449996</v>
          </cell>
          <cell r="Q266">
            <v>20004</v>
          </cell>
          <cell r="R266" t="str">
            <v>IFSL</v>
          </cell>
          <cell r="S266" t="str">
            <v>NOV</v>
          </cell>
        </row>
        <row r="267">
          <cell r="A267">
            <v>263</v>
          </cell>
          <cell r="B267">
            <v>596</v>
          </cell>
          <cell r="C267" t="str">
            <v>PPL</v>
          </cell>
          <cell r="D267">
            <v>39036</v>
          </cell>
          <cell r="E267">
            <v>39041</v>
          </cell>
          <cell r="F267" t="str">
            <v>S</v>
          </cell>
          <cell r="G267">
            <v>-20000</v>
          </cell>
          <cell r="H267">
            <v>-245</v>
          </cell>
          <cell r="I267">
            <v>-4900000</v>
          </cell>
          <cell r="J267">
            <v>490</v>
          </cell>
          <cell r="K267">
            <v>-4899510</v>
          </cell>
          <cell r="L267">
            <v>0</v>
          </cell>
          <cell r="M267">
            <v>4900</v>
          </cell>
          <cell r="N267">
            <v>245</v>
          </cell>
          <cell r="O267">
            <v>-4900000</v>
          </cell>
          <cell r="P267">
            <v>-4963160</v>
          </cell>
          <cell r="Q267">
            <v>-63160</v>
          </cell>
          <cell r="R267" t="str">
            <v>NAC</v>
          </cell>
          <cell r="S267" t="str">
            <v>NOV</v>
          </cell>
        </row>
        <row r="268">
          <cell r="A268">
            <v>264</v>
          </cell>
          <cell r="B268">
            <v>604</v>
          </cell>
          <cell r="C268" t="str">
            <v>FFBQ</v>
          </cell>
          <cell r="D268">
            <v>39037</v>
          </cell>
          <cell r="E268">
            <v>39042</v>
          </cell>
          <cell r="F268" t="str">
            <v>P</v>
          </cell>
          <cell r="G268">
            <v>10000</v>
          </cell>
          <cell r="H268">
            <v>28.3</v>
          </cell>
          <cell r="I268">
            <v>283000</v>
          </cell>
          <cell r="J268">
            <v>56.6</v>
          </cell>
          <cell r="K268">
            <v>283056.59999999998</v>
          </cell>
          <cell r="L268">
            <v>0</v>
          </cell>
          <cell r="M268">
            <v>500</v>
          </cell>
          <cell r="N268">
            <v>0</v>
          </cell>
          <cell r="O268">
            <v>283556.59999999998</v>
          </cell>
          <cell r="P268">
            <v>283556.59999999998</v>
          </cell>
          <cell r="Q268">
            <v>0</v>
          </cell>
          <cell r="R268" t="str">
            <v>FNE</v>
          </cell>
          <cell r="S268" t="str">
            <v>NOV</v>
          </cell>
        </row>
        <row r="269">
          <cell r="A269">
            <v>265</v>
          </cell>
          <cell r="B269">
            <v>606</v>
          </cell>
          <cell r="C269" t="str">
            <v>NBP</v>
          </cell>
          <cell r="D269">
            <v>39037</v>
          </cell>
          <cell r="E269">
            <v>39042</v>
          </cell>
          <cell r="F269" t="str">
            <v>P</v>
          </cell>
          <cell r="G269">
            <v>13900</v>
          </cell>
          <cell r="H269">
            <v>257.98201438848923</v>
          </cell>
          <cell r="I269">
            <v>3585950</v>
          </cell>
          <cell r="J269">
            <v>717.19</v>
          </cell>
          <cell r="K269">
            <v>3586667.19</v>
          </cell>
          <cell r="L269">
            <v>0</v>
          </cell>
          <cell r="M269">
            <v>0</v>
          </cell>
          <cell r="N269">
            <v>0</v>
          </cell>
          <cell r="O269">
            <v>3586667.19</v>
          </cell>
          <cell r="P269">
            <v>3586667.19</v>
          </cell>
          <cell r="Q269">
            <v>0</v>
          </cell>
          <cell r="R269" t="str">
            <v>FNE</v>
          </cell>
          <cell r="S269" t="str">
            <v>NOV</v>
          </cell>
        </row>
        <row r="270">
          <cell r="A270">
            <v>266</v>
          </cell>
          <cell r="B270">
            <v>603</v>
          </cell>
          <cell r="C270" t="str">
            <v>PPL</v>
          </cell>
          <cell r="D270">
            <v>39037</v>
          </cell>
          <cell r="E270">
            <v>39042</v>
          </cell>
          <cell r="F270" t="str">
            <v>P</v>
          </cell>
          <cell r="G270">
            <v>10000</v>
          </cell>
          <cell r="H270">
            <v>240</v>
          </cell>
          <cell r="I270">
            <v>2400000</v>
          </cell>
          <cell r="J270">
            <v>480</v>
          </cell>
          <cell r="K270">
            <v>2400480</v>
          </cell>
          <cell r="L270">
            <v>0</v>
          </cell>
          <cell r="M270">
            <v>0</v>
          </cell>
          <cell r="N270">
            <v>0</v>
          </cell>
          <cell r="O270">
            <v>2400480</v>
          </cell>
          <cell r="P270">
            <v>2400480</v>
          </cell>
          <cell r="Q270">
            <v>0</v>
          </cell>
          <cell r="R270" t="str">
            <v>FNE</v>
          </cell>
          <cell r="S270" t="str">
            <v>NOV</v>
          </cell>
        </row>
        <row r="271">
          <cell r="A271">
            <v>267</v>
          </cell>
          <cell r="B271">
            <v>610</v>
          </cell>
          <cell r="C271" t="str">
            <v>PPL</v>
          </cell>
          <cell r="D271">
            <v>39037</v>
          </cell>
          <cell r="E271">
            <v>39042</v>
          </cell>
          <cell r="F271" t="str">
            <v>S</v>
          </cell>
          <cell r="G271">
            <v>-10000</v>
          </cell>
          <cell r="H271">
            <v>-242</v>
          </cell>
          <cell r="I271">
            <v>-2420000</v>
          </cell>
          <cell r="J271">
            <v>242</v>
          </cell>
          <cell r="K271">
            <v>-2419758</v>
          </cell>
          <cell r="L271">
            <v>0</v>
          </cell>
          <cell r="M271">
            <v>2420</v>
          </cell>
          <cell r="N271">
            <v>242</v>
          </cell>
          <cell r="O271">
            <v>-2420000</v>
          </cell>
          <cell r="P271">
            <v>-2400480</v>
          </cell>
          <cell r="Q271">
            <v>19520</v>
          </cell>
          <cell r="R271" t="str">
            <v>FNE</v>
          </cell>
          <cell r="S271" t="str">
            <v>NOV</v>
          </cell>
        </row>
        <row r="272">
          <cell r="A272">
            <v>268</v>
          </cell>
          <cell r="B272">
            <v>605</v>
          </cell>
          <cell r="C272" t="str">
            <v>BOP</v>
          </cell>
          <cell r="D272">
            <v>39037</v>
          </cell>
          <cell r="E272">
            <v>39042</v>
          </cell>
          <cell r="F272" t="str">
            <v>P</v>
          </cell>
          <cell r="G272">
            <v>10000</v>
          </cell>
          <cell r="H272">
            <v>100</v>
          </cell>
          <cell r="I272">
            <v>1000000</v>
          </cell>
          <cell r="J272">
            <v>200</v>
          </cell>
          <cell r="K272">
            <v>1000200</v>
          </cell>
          <cell r="L272">
            <v>0</v>
          </cell>
          <cell r="M272">
            <v>0</v>
          </cell>
          <cell r="N272">
            <v>0</v>
          </cell>
          <cell r="O272">
            <v>1000200</v>
          </cell>
          <cell r="P272">
            <v>1000200</v>
          </cell>
          <cell r="Q272">
            <v>0</v>
          </cell>
          <cell r="R272" t="str">
            <v>TAURUS</v>
          </cell>
          <cell r="S272" t="str">
            <v>NOV</v>
          </cell>
        </row>
        <row r="273">
          <cell r="A273">
            <v>269</v>
          </cell>
          <cell r="B273">
            <v>607</v>
          </cell>
          <cell r="C273" t="str">
            <v>POL</v>
          </cell>
          <cell r="D273">
            <v>39037</v>
          </cell>
          <cell r="E273">
            <v>39042</v>
          </cell>
          <cell r="F273" t="str">
            <v>P</v>
          </cell>
          <cell r="G273">
            <v>30000</v>
          </cell>
          <cell r="H273">
            <v>343.7</v>
          </cell>
          <cell r="I273">
            <v>10311000</v>
          </cell>
          <cell r="J273">
            <v>2062.2000000000003</v>
          </cell>
          <cell r="K273">
            <v>10313062.199999999</v>
          </cell>
          <cell r="L273">
            <v>0</v>
          </cell>
          <cell r="M273">
            <v>10311</v>
          </cell>
          <cell r="N273">
            <v>0</v>
          </cell>
          <cell r="O273">
            <v>10323373.199999999</v>
          </cell>
          <cell r="P273">
            <v>10323373.199999999</v>
          </cell>
          <cell r="Q273">
            <v>0</v>
          </cell>
          <cell r="R273" t="str">
            <v>IFSL</v>
          </cell>
          <cell r="S273" t="str">
            <v>NOV</v>
          </cell>
        </row>
        <row r="274">
          <cell r="A274">
            <v>270</v>
          </cell>
          <cell r="B274">
            <v>611</v>
          </cell>
          <cell r="C274" t="str">
            <v>POL</v>
          </cell>
          <cell r="D274">
            <v>39037</v>
          </cell>
          <cell r="E274">
            <v>39042</v>
          </cell>
          <cell r="F274" t="str">
            <v>S</v>
          </cell>
          <cell r="G274">
            <v>-40000</v>
          </cell>
          <cell r="H274">
            <v>-345.77499999999998</v>
          </cell>
          <cell r="I274">
            <v>-13831000</v>
          </cell>
          <cell r="J274">
            <v>1383.1000000000001</v>
          </cell>
          <cell r="K274">
            <v>-13829616.9</v>
          </cell>
          <cell r="L274">
            <v>0</v>
          </cell>
          <cell r="M274">
            <v>6920</v>
          </cell>
          <cell r="N274">
            <v>345.77499999999998</v>
          </cell>
          <cell r="O274">
            <v>-13831000</v>
          </cell>
          <cell r="P274">
            <v>-13793364</v>
          </cell>
          <cell r="Q274">
            <v>37636</v>
          </cell>
          <cell r="R274" t="str">
            <v>IFSL</v>
          </cell>
          <cell r="S274" t="str">
            <v>NOV</v>
          </cell>
        </row>
        <row r="275">
          <cell r="A275">
            <v>271</v>
          </cell>
          <cell r="B275">
            <v>608</v>
          </cell>
          <cell r="C275" t="str">
            <v>BOP</v>
          </cell>
          <cell r="D275">
            <v>39037</v>
          </cell>
          <cell r="E275">
            <v>39042</v>
          </cell>
          <cell r="F275" t="str">
            <v>S</v>
          </cell>
          <cell r="G275">
            <v>-11500</v>
          </cell>
          <cell r="H275">
            <v>-101</v>
          </cell>
          <cell r="I275">
            <v>-1161500</v>
          </cell>
          <cell r="J275">
            <v>116.15</v>
          </cell>
          <cell r="K275">
            <v>-1161383.8500000001</v>
          </cell>
          <cell r="L275">
            <v>0</v>
          </cell>
          <cell r="M275">
            <v>1161.5</v>
          </cell>
          <cell r="N275">
            <v>101</v>
          </cell>
          <cell r="O275">
            <v>-1161500</v>
          </cell>
          <cell r="P275">
            <v>-1150470.3500000001</v>
          </cell>
          <cell r="Q275">
            <v>11029.649999999907</v>
          </cell>
          <cell r="R275" t="str">
            <v>TAURUS</v>
          </cell>
          <cell r="S275" t="str">
            <v>NOV</v>
          </cell>
        </row>
        <row r="276">
          <cell r="A276">
            <v>272</v>
          </cell>
          <cell r="B276">
            <v>609</v>
          </cell>
          <cell r="C276" t="str">
            <v>NBP</v>
          </cell>
          <cell r="D276">
            <v>39037</v>
          </cell>
          <cell r="E276">
            <v>39042</v>
          </cell>
          <cell r="F276" t="str">
            <v>S</v>
          </cell>
          <cell r="G276">
            <v>-25000</v>
          </cell>
          <cell r="H276">
            <v>-260.22000000000003</v>
          </cell>
          <cell r="I276">
            <v>-6505500</v>
          </cell>
          <cell r="J276">
            <v>650.55000000000007</v>
          </cell>
          <cell r="K276">
            <v>-6504849.4500000002</v>
          </cell>
          <cell r="L276">
            <v>0</v>
          </cell>
          <cell r="M276">
            <v>6505.5</v>
          </cell>
          <cell r="N276">
            <v>260.22000000000003</v>
          </cell>
          <cell r="O276">
            <v>-6505500</v>
          </cell>
          <cell r="P276">
            <v>-6834947.5</v>
          </cell>
          <cell r="Q276">
            <v>-329447.5</v>
          </cell>
          <cell r="R276" t="str">
            <v>FNE</v>
          </cell>
          <cell r="S276" t="str">
            <v>NOV</v>
          </cell>
        </row>
        <row r="277">
          <cell r="A277">
            <v>273</v>
          </cell>
          <cell r="B277">
            <v>647</v>
          </cell>
          <cell r="C277" t="str">
            <v>FFC</v>
          </cell>
          <cell r="D277">
            <v>39038</v>
          </cell>
          <cell r="E277">
            <v>39043</v>
          </cell>
          <cell r="F277" t="str">
            <v>P</v>
          </cell>
          <cell r="G277">
            <v>10000</v>
          </cell>
          <cell r="H277">
            <v>116.5</v>
          </cell>
          <cell r="I277">
            <v>1165000</v>
          </cell>
          <cell r="J277">
            <v>233</v>
          </cell>
          <cell r="K277">
            <v>1165233</v>
          </cell>
          <cell r="L277">
            <v>0</v>
          </cell>
          <cell r="M277">
            <v>1165</v>
          </cell>
          <cell r="N277">
            <v>0</v>
          </cell>
          <cell r="O277">
            <v>1166398</v>
          </cell>
          <cell r="P277">
            <v>1166398</v>
          </cell>
          <cell r="Q277">
            <v>0</v>
          </cell>
          <cell r="R277" t="str">
            <v>FNE</v>
          </cell>
          <cell r="S277" t="str">
            <v>NOV</v>
          </cell>
        </row>
        <row r="278">
          <cell r="A278">
            <v>274</v>
          </cell>
          <cell r="B278">
            <v>652</v>
          </cell>
          <cell r="C278" t="str">
            <v>PSO</v>
          </cell>
          <cell r="D278">
            <v>39038</v>
          </cell>
          <cell r="E278">
            <v>39043</v>
          </cell>
          <cell r="F278" t="str">
            <v>P</v>
          </cell>
          <cell r="G278">
            <v>30000</v>
          </cell>
          <cell r="H278">
            <v>289.86516666666665</v>
          </cell>
          <cell r="I278">
            <v>8695955</v>
          </cell>
          <cell r="J278">
            <v>1739.191</v>
          </cell>
          <cell r="K278">
            <v>8697694.1909999996</v>
          </cell>
          <cell r="L278">
            <v>0</v>
          </cell>
          <cell r="M278">
            <v>2895</v>
          </cell>
          <cell r="N278">
            <v>0</v>
          </cell>
          <cell r="O278">
            <v>8700589.1909999996</v>
          </cell>
          <cell r="P278">
            <v>8700589.1909999996</v>
          </cell>
          <cell r="Q278">
            <v>0</v>
          </cell>
          <cell r="R278" t="str">
            <v>FNE</v>
          </cell>
          <cell r="S278" t="str">
            <v>NOV</v>
          </cell>
        </row>
        <row r="279">
          <cell r="A279">
            <v>275</v>
          </cell>
          <cell r="B279">
            <v>638</v>
          </cell>
          <cell r="C279" t="str">
            <v>PPL</v>
          </cell>
          <cell r="D279">
            <v>39038</v>
          </cell>
          <cell r="E279">
            <v>39043</v>
          </cell>
          <cell r="F279" t="str">
            <v>P</v>
          </cell>
          <cell r="G279">
            <v>40000</v>
          </cell>
          <cell r="H279">
            <v>241.375</v>
          </cell>
          <cell r="I279">
            <v>9655000</v>
          </cell>
          <cell r="J279">
            <v>1931</v>
          </cell>
          <cell r="K279">
            <v>9656931</v>
          </cell>
          <cell r="L279">
            <v>0</v>
          </cell>
          <cell r="M279">
            <v>9655</v>
          </cell>
          <cell r="N279">
            <v>0</v>
          </cell>
          <cell r="O279">
            <v>9666586</v>
          </cell>
          <cell r="P279">
            <v>9666586</v>
          </cell>
          <cell r="Q279">
            <v>0</v>
          </cell>
          <cell r="R279" t="str">
            <v>JS</v>
          </cell>
          <cell r="S279" t="str">
            <v>NOV</v>
          </cell>
        </row>
        <row r="280">
          <cell r="A280">
            <v>276</v>
          </cell>
          <cell r="B280">
            <v>642</v>
          </cell>
          <cell r="C280" t="str">
            <v>FAY</v>
          </cell>
          <cell r="D280">
            <v>39038</v>
          </cell>
          <cell r="E280">
            <v>39043</v>
          </cell>
          <cell r="F280" t="str">
            <v>P</v>
          </cell>
          <cell r="G280">
            <v>10000</v>
          </cell>
          <cell r="H280">
            <v>64.400000000000006</v>
          </cell>
          <cell r="I280">
            <v>644000</v>
          </cell>
          <cell r="J280">
            <v>128.80000000000001</v>
          </cell>
          <cell r="K280">
            <v>644128.80000000005</v>
          </cell>
          <cell r="L280">
            <v>0</v>
          </cell>
          <cell r="M280">
            <v>966</v>
          </cell>
          <cell r="N280">
            <v>0</v>
          </cell>
          <cell r="O280">
            <v>645094.80000000005</v>
          </cell>
          <cell r="P280">
            <v>645094.80000000005</v>
          </cell>
          <cell r="Q280">
            <v>0</v>
          </cell>
          <cell r="R280" t="str">
            <v>nac</v>
          </cell>
          <cell r="S280" t="str">
            <v>NOV</v>
          </cell>
        </row>
        <row r="281">
          <cell r="A281">
            <v>277</v>
          </cell>
          <cell r="B281">
            <v>639</v>
          </cell>
          <cell r="C281" t="str">
            <v>OGDC</v>
          </cell>
          <cell r="D281">
            <v>39038</v>
          </cell>
          <cell r="E281">
            <v>39043</v>
          </cell>
          <cell r="F281" t="str">
            <v>P</v>
          </cell>
          <cell r="G281">
            <v>10000</v>
          </cell>
          <cell r="H281">
            <v>136.05000000000001</v>
          </cell>
          <cell r="I281">
            <v>1360500</v>
          </cell>
          <cell r="J281">
            <v>272.10000000000002</v>
          </cell>
          <cell r="K281">
            <v>1360772.1</v>
          </cell>
          <cell r="L281">
            <v>0</v>
          </cell>
          <cell r="M281">
            <v>1360.5</v>
          </cell>
          <cell r="N281">
            <v>0</v>
          </cell>
          <cell r="O281">
            <v>1362132.6</v>
          </cell>
          <cell r="P281">
            <v>1362132.6</v>
          </cell>
          <cell r="Q281">
            <v>0</v>
          </cell>
          <cell r="R281" t="str">
            <v>nac</v>
          </cell>
          <cell r="S281" t="str">
            <v>NOV</v>
          </cell>
        </row>
        <row r="282">
          <cell r="A282">
            <v>278</v>
          </cell>
          <cell r="B282">
            <v>646</v>
          </cell>
          <cell r="C282" t="str">
            <v>POL</v>
          </cell>
          <cell r="D282">
            <v>39038</v>
          </cell>
          <cell r="E282">
            <v>39043</v>
          </cell>
          <cell r="F282" t="str">
            <v>P</v>
          </cell>
          <cell r="G282">
            <v>30000</v>
          </cell>
          <cell r="H282">
            <v>348.35</v>
          </cell>
          <cell r="I282">
            <v>10450500</v>
          </cell>
          <cell r="J282">
            <v>2090.1</v>
          </cell>
          <cell r="K282">
            <v>10452590.1</v>
          </cell>
          <cell r="L282">
            <v>0</v>
          </cell>
          <cell r="M282">
            <v>10451</v>
          </cell>
          <cell r="N282">
            <v>0</v>
          </cell>
          <cell r="O282">
            <v>10463041.1</v>
          </cell>
          <cell r="P282">
            <v>10463041.1</v>
          </cell>
          <cell r="Q282">
            <v>0</v>
          </cell>
          <cell r="R282" t="str">
            <v>IFSL</v>
          </cell>
          <cell r="S282" t="str">
            <v>NOV</v>
          </cell>
        </row>
        <row r="283">
          <cell r="A283">
            <v>279</v>
          </cell>
          <cell r="B283">
            <v>650</v>
          </cell>
          <cell r="C283" t="str">
            <v>FFBQ</v>
          </cell>
          <cell r="D283">
            <v>39038</v>
          </cell>
          <cell r="E283">
            <v>39043</v>
          </cell>
          <cell r="F283" t="str">
            <v>S</v>
          </cell>
          <cell r="G283">
            <v>-10000</v>
          </cell>
          <cell r="H283">
            <v>-29.3</v>
          </cell>
          <cell r="I283">
            <v>-293000</v>
          </cell>
          <cell r="J283">
            <v>29.3</v>
          </cell>
          <cell r="K283">
            <v>-292970.7</v>
          </cell>
          <cell r="L283">
            <v>0</v>
          </cell>
          <cell r="M283">
            <v>500</v>
          </cell>
          <cell r="N283">
            <v>29.3</v>
          </cell>
          <cell r="O283">
            <v>-293000</v>
          </cell>
          <cell r="P283">
            <v>-286447</v>
          </cell>
          <cell r="Q283">
            <v>6553</v>
          </cell>
          <cell r="R283" t="str">
            <v>FNE</v>
          </cell>
          <cell r="S283" t="str">
            <v>NOV</v>
          </cell>
        </row>
        <row r="284">
          <cell r="A284">
            <v>280</v>
          </cell>
          <cell r="B284">
            <v>648</v>
          </cell>
          <cell r="C284" t="str">
            <v>BOP</v>
          </cell>
          <cell r="D284">
            <v>39038</v>
          </cell>
          <cell r="E284">
            <v>39043</v>
          </cell>
          <cell r="F284" t="str">
            <v>S</v>
          </cell>
          <cell r="G284">
            <v>-20000</v>
          </cell>
          <cell r="H284">
            <v>-101.3</v>
          </cell>
          <cell r="I284">
            <v>-2026000</v>
          </cell>
          <cell r="J284">
            <v>202.60000000000002</v>
          </cell>
          <cell r="K284">
            <v>-2025797.4</v>
          </cell>
          <cell r="L284">
            <v>0</v>
          </cell>
          <cell r="M284">
            <v>2026</v>
          </cell>
          <cell r="N284">
            <v>101.3</v>
          </cell>
          <cell r="O284">
            <v>-2026000</v>
          </cell>
          <cell r="P284">
            <v>-2000818</v>
          </cell>
          <cell r="Q284">
            <v>25182</v>
          </cell>
          <cell r="R284" t="str">
            <v>FNE</v>
          </cell>
          <cell r="S284" t="str">
            <v>NOV</v>
          </cell>
        </row>
        <row r="285">
          <cell r="A285">
            <v>281</v>
          </cell>
          <cell r="B285">
            <v>641</v>
          </cell>
          <cell r="C285" t="str">
            <v>PSO</v>
          </cell>
          <cell r="D285">
            <v>39038</v>
          </cell>
          <cell r="E285">
            <v>39043</v>
          </cell>
          <cell r="F285" t="str">
            <v>S</v>
          </cell>
          <cell r="G285">
            <v>-20000</v>
          </cell>
          <cell r="H285">
            <v>-292</v>
          </cell>
          <cell r="I285">
            <v>-5840000</v>
          </cell>
          <cell r="J285">
            <v>584</v>
          </cell>
          <cell r="K285">
            <v>-5839416</v>
          </cell>
          <cell r="L285">
            <v>0</v>
          </cell>
          <cell r="M285">
            <v>5840</v>
          </cell>
          <cell r="N285">
            <v>292</v>
          </cell>
          <cell r="O285">
            <v>-5840000</v>
          </cell>
          <cell r="P285">
            <v>-5800392</v>
          </cell>
          <cell r="Q285">
            <v>39608</v>
          </cell>
          <cell r="R285" t="str">
            <v>FNE</v>
          </cell>
          <cell r="S285" t="str">
            <v>NOV</v>
          </cell>
        </row>
        <row r="286">
          <cell r="A286">
            <v>282</v>
          </cell>
          <cell r="B286">
            <v>643</v>
          </cell>
          <cell r="C286" t="str">
            <v>PPL</v>
          </cell>
          <cell r="D286">
            <v>39038</v>
          </cell>
          <cell r="E286">
            <v>39043</v>
          </cell>
          <cell r="F286" t="str">
            <v>S</v>
          </cell>
          <cell r="G286">
            <v>-20000</v>
          </cell>
          <cell r="H286">
            <v>-245.5</v>
          </cell>
          <cell r="I286">
            <v>-4910000</v>
          </cell>
          <cell r="J286">
            <v>491</v>
          </cell>
          <cell r="K286">
            <v>-4909509</v>
          </cell>
          <cell r="L286">
            <v>0</v>
          </cell>
          <cell r="M286">
            <v>0</v>
          </cell>
          <cell r="N286">
            <v>245.5</v>
          </cell>
          <cell r="O286">
            <v>-4910000</v>
          </cell>
          <cell r="P286">
            <v>-4943166</v>
          </cell>
          <cell r="Q286">
            <v>-33166</v>
          </cell>
          <cell r="R286" t="str">
            <v>JS</v>
          </cell>
          <cell r="S286" t="str">
            <v>NOV</v>
          </cell>
        </row>
        <row r="287">
          <cell r="A287">
            <v>283</v>
          </cell>
          <cell r="B287">
            <v>649</v>
          </cell>
          <cell r="C287" t="str">
            <v>POL</v>
          </cell>
          <cell r="D287">
            <v>39038</v>
          </cell>
          <cell r="E287">
            <v>39043</v>
          </cell>
          <cell r="F287" t="str">
            <v>S</v>
          </cell>
          <cell r="G287">
            <v>-20000</v>
          </cell>
          <cell r="H287">
            <v>-351</v>
          </cell>
          <cell r="I287">
            <v>-7020000</v>
          </cell>
          <cell r="J287">
            <v>702</v>
          </cell>
          <cell r="K287">
            <v>-7019298</v>
          </cell>
          <cell r="L287">
            <v>0</v>
          </cell>
          <cell r="M287">
            <v>0</v>
          </cell>
          <cell r="N287">
            <v>351</v>
          </cell>
          <cell r="O287">
            <v>-7020000</v>
          </cell>
          <cell r="P287">
            <v>-6912334</v>
          </cell>
          <cell r="Q287">
            <v>107666</v>
          </cell>
          <cell r="R287" t="str">
            <v>IFSL</v>
          </cell>
          <cell r="S287" t="str">
            <v>NOV</v>
          </cell>
        </row>
        <row r="288">
          <cell r="A288">
            <v>284</v>
          </cell>
          <cell r="B288">
            <v>640</v>
          </cell>
          <cell r="C288" t="str">
            <v>POL</v>
          </cell>
          <cell r="D288">
            <v>39038</v>
          </cell>
          <cell r="E288">
            <v>39043</v>
          </cell>
          <cell r="F288" t="str">
            <v>P</v>
          </cell>
          <cell r="G288">
            <v>63500</v>
          </cell>
          <cell r="H288">
            <v>352.07110236220473</v>
          </cell>
          <cell r="I288">
            <v>22356515</v>
          </cell>
          <cell r="J288">
            <v>4471.3029999999999</v>
          </cell>
          <cell r="K288">
            <v>22360986.302999999</v>
          </cell>
          <cell r="L288">
            <v>0</v>
          </cell>
          <cell r="M288">
            <v>0</v>
          </cell>
          <cell r="N288">
            <v>0</v>
          </cell>
          <cell r="O288">
            <v>22360986.302999999</v>
          </cell>
          <cell r="P288">
            <v>22360986.302999999</v>
          </cell>
          <cell r="Q288">
            <v>0</v>
          </cell>
          <cell r="R288" t="str">
            <v>FCEL</v>
          </cell>
          <cell r="S288" t="str">
            <v>NOV</v>
          </cell>
        </row>
        <row r="289">
          <cell r="A289">
            <v>285</v>
          </cell>
          <cell r="B289">
            <v>644</v>
          </cell>
          <cell r="C289" t="str">
            <v>POL</v>
          </cell>
          <cell r="D289">
            <v>39038</v>
          </cell>
          <cell r="E289">
            <v>39043</v>
          </cell>
          <cell r="F289" t="str">
            <v>S</v>
          </cell>
          <cell r="G289">
            <v>-63500</v>
          </cell>
          <cell r="H289">
            <v>-354.04409448818899</v>
          </cell>
          <cell r="I289">
            <v>-22481800</v>
          </cell>
          <cell r="J289">
            <v>2248.1800000000003</v>
          </cell>
          <cell r="K289">
            <v>-22479551.82</v>
          </cell>
          <cell r="L289">
            <v>0</v>
          </cell>
          <cell r="M289">
            <v>22481.8</v>
          </cell>
          <cell r="N289">
            <v>354.04409448818899</v>
          </cell>
          <cell r="O289">
            <v>-22481800</v>
          </cell>
          <cell r="P289">
            <v>-22360986.300000001</v>
          </cell>
          <cell r="Q289">
            <v>120813.69999999925</v>
          </cell>
          <cell r="R289" t="str">
            <v>FCEL</v>
          </cell>
          <cell r="S289" t="str">
            <v>NOV</v>
          </cell>
        </row>
        <row r="290">
          <cell r="A290">
            <v>286</v>
          </cell>
          <cell r="B290">
            <v>676</v>
          </cell>
          <cell r="C290" t="str">
            <v>ABL</v>
          </cell>
          <cell r="D290">
            <v>39041</v>
          </cell>
          <cell r="E290">
            <v>39044</v>
          </cell>
          <cell r="F290" t="str">
            <v>P</v>
          </cell>
          <cell r="G290">
            <v>10000</v>
          </cell>
          <cell r="H290">
            <v>92.5</v>
          </cell>
          <cell r="I290">
            <v>925000</v>
          </cell>
          <cell r="J290">
            <v>185</v>
          </cell>
          <cell r="K290">
            <v>925185</v>
          </cell>
          <cell r="L290">
            <v>0</v>
          </cell>
          <cell r="M290">
            <v>925</v>
          </cell>
          <cell r="N290">
            <v>0</v>
          </cell>
          <cell r="O290">
            <v>926110</v>
          </cell>
          <cell r="P290">
            <v>926110</v>
          </cell>
          <cell r="Q290">
            <v>0</v>
          </cell>
          <cell r="R290" t="str">
            <v>FNE</v>
          </cell>
          <cell r="S290" t="str">
            <v>NOV</v>
          </cell>
        </row>
        <row r="291">
          <cell r="A291">
            <v>287</v>
          </cell>
          <cell r="B291">
            <v>674</v>
          </cell>
          <cell r="C291" t="str">
            <v>POL</v>
          </cell>
          <cell r="D291">
            <v>39041</v>
          </cell>
          <cell r="E291">
            <v>39044</v>
          </cell>
          <cell r="F291" t="str">
            <v>P</v>
          </cell>
          <cell r="G291">
            <v>20000</v>
          </cell>
          <cell r="H291">
            <v>342</v>
          </cell>
          <cell r="I291">
            <v>6840000</v>
          </cell>
          <cell r="J291">
            <v>1368</v>
          </cell>
          <cell r="K291">
            <v>6841368</v>
          </cell>
          <cell r="L291">
            <v>0</v>
          </cell>
          <cell r="M291">
            <v>6840</v>
          </cell>
          <cell r="N291">
            <v>0</v>
          </cell>
          <cell r="O291">
            <v>6848208</v>
          </cell>
          <cell r="P291">
            <v>6848208</v>
          </cell>
          <cell r="Q291">
            <v>0</v>
          </cell>
          <cell r="R291" t="str">
            <v>ORIX</v>
          </cell>
          <cell r="S291" t="str">
            <v>NOV</v>
          </cell>
        </row>
        <row r="292">
          <cell r="A292">
            <v>288</v>
          </cell>
          <cell r="B292">
            <v>675</v>
          </cell>
          <cell r="C292" t="str">
            <v>PSO</v>
          </cell>
          <cell r="D292">
            <v>39041</v>
          </cell>
          <cell r="E292">
            <v>39044</v>
          </cell>
          <cell r="F292" t="str">
            <v>P</v>
          </cell>
          <cell r="G292">
            <v>30000</v>
          </cell>
          <cell r="H292">
            <v>288</v>
          </cell>
          <cell r="I292">
            <v>8640000</v>
          </cell>
          <cell r="J292">
            <v>1728</v>
          </cell>
          <cell r="K292">
            <v>8641728</v>
          </cell>
          <cell r="L292">
            <v>0</v>
          </cell>
          <cell r="M292">
            <v>0</v>
          </cell>
          <cell r="N292">
            <v>0</v>
          </cell>
          <cell r="O292">
            <v>8641728</v>
          </cell>
          <cell r="P292">
            <v>8641728</v>
          </cell>
          <cell r="Q292">
            <v>0</v>
          </cell>
          <cell r="R292" t="str">
            <v>FNE</v>
          </cell>
          <cell r="S292" t="str">
            <v>NOV</v>
          </cell>
        </row>
        <row r="293">
          <cell r="A293">
            <v>289</v>
          </cell>
          <cell r="B293">
            <v>678</v>
          </cell>
          <cell r="C293" t="str">
            <v>PSO</v>
          </cell>
          <cell r="D293">
            <v>39041</v>
          </cell>
          <cell r="E293">
            <v>39044</v>
          </cell>
          <cell r="F293" t="str">
            <v>S</v>
          </cell>
          <cell r="G293">
            <v>-30000</v>
          </cell>
          <cell r="H293">
            <v>-290.16666666666669</v>
          </cell>
          <cell r="I293">
            <v>-8705000</v>
          </cell>
          <cell r="J293">
            <v>870.5</v>
          </cell>
          <cell r="K293">
            <v>-8704129.5</v>
          </cell>
          <cell r="L293">
            <v>0</v>
          </cell>
          <cell r="M293">
            <v>8705</v>
          </cell>
          <cell r="N293">
            <v>290.16666666666669</v>
          </cell>
          <cell r="O293">
            <v>-8705000</v>
          </cell>
          <cell r="P293">
            <v>-8641728</v>
          </cell>
          <cell r="Q293">
            <v>63272</v>
          </cell>
          <cell r="R293" t="str">
            <v>FNE</v>
          </cell>
          <cell r="S293" t="str">
            <v>NOV</v>
          </cell>
        </row>
        <row r="294">
          <cell r="A294">
            <v>290</v>
          </cell>
          <cell r="B294">
            <v>713</v>
          </cell>
          <cell r="C294" t="str">
            <v>ffbq</v>
          </cell>
          <cell r="D294">
            <v>39042</v>
          </cell>
          <cell r="E294">
            <v>39045</v>
          </cell>
          <cell r="F294" t="str">
            <v>P</v>
          </cell>
          <cell r="G294">
            <v>10000</v>
          </cell>
          <cell r="H294">
            <v>28.3</v>
          </cell>
          <cell r="I294">
            <v>283000</v>
          </cell>
          <cell r="J294">
            <v>56.6</v>
          </cell>
          <cell r="K294">
            <v>283056.59999999998</v>
          </cell>
          <cell r="L294">
            <v>0</v>
          </cell>
          <cell r="M294">
            <v>500</v>
          </cell>
          <cell r="N294">
            <v>0</v>
          </cell>
          <cell r="O294">
            <v>283556.59999999998</v>
          </cell>
          <cell r="P294">
            <v>283556.59999999998</v>
          </cell>
          <cell r="Q294">
            <v>0</v>
          </cell>
          <cell r="R294" t="str">
            <v>FNE</v>
          </cell>
          <cell r="S294" t="str">
            <v>NOV</v>
          </cell>
        </row>
        <row r="295">
          <cell r="A295">
            <v>291</v>
          </cell>
          <cell r="B295">
            <v>717</v>
          </cell>
          <cell r="C295" t="str">
            <v>PSO</v>
          </cell>
          <cell r="D295">
            <v>39042</v>
          </cell>
          <cell r="E295">
            <v>39045</v>
          </cell>
          <cell r="F295" t="str">
            <v>P</v>
          </cell>
          <cell r="G295">
            <v>17300</v>
          </cell>
          <cell r="H295">
            <v>298.17341040462429</v>
          </cell>
          <cell r="I295">
            <v>5158400</v>
          </cell>
          <cell r="J295">
            <v>1031.68</v>
          </cell>
          <cell r="K295">
            <v>5159431.68</v>
          </cell>
          <cell r="L295">
            <v>0</v>
          </cell>
          <cell r="M295">
            <v>2173.15</v>
          </cell>
          <cell r="N295">
            <v>0</v>
          </cell>
          <cell r="O295">
            <v>5161604.83</v>
          </cell>
          <cell r="P295">
            <v>5161604.83</v>
          </cell>
          <cell r="Q295">
            <v>0</v>
          </cell>
          <cell r="R295" t="str">
            <v>nac</v>
          </cell>
          <cell r="S295" t="str">
            <v>NOV</v>
          </cell>
        </row>
        <row r="296">
          <cell r="A296">
            <v>292</v>
          </cell>
          <cell r="B296">
            <v>712</v>
          </cell>
          <cell r="C296" t="str">
            <v>PSO</v>
          </cell>
          <cell r="D296">
            <v>39042</v>
          </cell>
          <cell r="E296">
            <v>39045</v>
          </cell>
          <cell r="F296" t="str">
            <v>P</v>
          </cell>
          <cell r="G296">
            <v>16200</v>
          </cell>
          <cell r="H296">
            <v>295.63271604938274</v>
          </cell>
          <cell r="I296">
            <v>4789250</v>
          </cell>
          <cell r="J296">
            <v>957.85</v>
          </cell>
          <cell r="K296">
            <v>4790207.8499999996</v>
          </cell>
          <cell r="L296">
            <v>0</v>
          </cell>
          <cell r="M296">
            <v>1828.75</v>
          </cell>
          <cell r="N296">
            <v>0</v>
          </cell>
          <cell r="O296">
            <v>4792036.5999999996</v>
          </cell>
          <cell r="P296">
            <v>4792036.5999999996</v>
          </cell>
          <cell r="Q296">
            <v>0</v>
          </cell>
          <cell r="R296" t="str">
            <v>FNE</v>
          </cell>
          <cell r="S296" t="str">
            <v>NOV</v>
          </cell>
        </row>
        <row r="297">
          <cell r="A297">
            <v>293</v>
          </cell>
          <cell r="B297">
            <v>714</v>
          </cell>
          <cell r="C297" t="str">
            <v>POL</v>
          </cell>
          <cell r="D297">
            <v>39042</v>
          </cell>
          <cell r="E297">
            <v>39045</v>
          </cell>
          <cell r="F297" t="str">
            <v>P</v>
          </cell>
          <cell r="G297">
            <v>12400</v>
          </cell>
          <cell r="H297">
            <v>345.07258064516128</v>
          </cell>
          <cell r="I297">
            <v>4278900</v>
          </cell>
          <cell r="J297">
            <v>855.78000000000009</v>
          </cell>
          <cell r="K297">
            <v>4279755.78</v>
          </cell>
          <cell r="L297">
            <v>0</v>
          </cell>
          <cell r="M297">
            <v>0</v>
          </cell>
          <cell r="N297">
            <v>0</v>
          </cell>
          <cell r="O297">
            <v>4279755.78</v>
          </cell>
          <cell r="P297">
            <v>4279755.78</v>
          </cell>
          <cell r="Q297">
            <v>0</v>
          </cell>
          <cell r="R297" t="str">
            <v>nac</v>
          </cell>
          <cell r="S297" t="str">
            <v>NOV</v>
          </cell>
        </row>
        <row r="298">
          <cell r="A298">
            <v>294</v>
          </cell>
          <cell r="B298">
            <v>715</v>
          </cell>
          <cell r="C298" t="str">
            <v>POL</v>
          </cell>
          <cell r="D298">
            <v>39042</v>
          </cell>
          <cell r="E298">
            <v>39045</v>
          </cell>
          <cell r="F298" t="str">
            <v>S</v>
          </cell>
          <cell r="G298">
            <v>-30000</v>
          </cell>
          <cell r="H298">
            <v>-345.91666666666669</v>
          </cell>
          <cell r="I298">
            <v>-10377500</v>
          </cell>
          <cell r="J298">
            <v>1037.75</v>
          </cell>
          <cell r="K298">
            <v>-10376462.25</v>
          </cell>
          <cell r="L298">
            <v>0</v>
          </cell>
          <cell r="M298">
            <v>10378</v>
          </cell>
          <cell r="N298">
            <v>345.91666666666669</v>
          </cell>
          <cell r="O298">
            <v>-10377500</v>
          </cell>
          <cell r="P298">
            <v>-10355631</v>
          </cell>
          <cell r="Q298">
            <v>21869</v>
          </cell>
          <cell r="R298" t="str">
            <v>ORIX</v>
          </cell>
          <cell r="S298" t="str">
            <v>NOV</v>
          </cell>
        </row>
        <row r="299">
          <cell r="A299">
            <v>295</v>
          </cell>
          <cell r="B299">
            <v>711</v>
          </cell>
          <cell r="C299" t="str">
            <v>PSO</v>
          </cell>
          <cell r="D299">
            <v>39042</v>
          </cell>
          <cell r="E299">
            <v>39045</v>
          </cell>
          <cell r="F299" t="str">
            <v>S</v>
          </cell>
          <cell r="G299">
            <v>-10000</v>
          </cell>
          <cell r="H299">
            <v>-303</v>
          </cell>
          <cell r="I299">
            <v>-3030000</v>
          </cell>
          <cell r="J299">
            <v>303</v>
          </cell>
          <cell r="K299">
            <v>-3029697</v>
          </cell>
          <cell r="L299">
            <v>0</v>
          </cell>
          <cell r="M299">
            <v>3030</v>
          </cell>
          <cell r="N299">
            <v>303</v>
          </cell>
          <cell r="O299">
            <v>-3030000</v>
          </cell>
          <cell r="P299">
            <v>-2954905</v>
          </cell>
          <cell r="Q299">
            <v>75095</v>
          </cell>
          <cell r="R299" t="str">
            <v>fne</v>
          </cell>
          <cell r="S299" t="str">
            <v>NOV</v>
          </cell>
        </row>
        <row r="300">
          <cell r="A300">
            <v>296</v>
          </cell>
          <cell r="B300">
            <v>716</v>
          </cell>
          <cell r="C300" t="str">
            <v>NBP</v>
          </cell>
          <cell r="D300">
            <v>39042</v>
          </cell>
          <cell r="E300">
            <v>39045</v>
          </cell>
          <cell r="F300" t="str">
            <v>S</v>
          </cell>
          <cell r="G300">
            <v>-10000</v>
          </cell>
          <cell r="H300">
            <v>-262.5</v>
          </cell>
          <cell r="I300">
            <v>-2625000</v>
          </cell>
          <cell r="J300">
            <v>262.5</v>
          </cell>
          <cell r="K300">
            <v>-2624737.5</v>
          </cell>
          <cell r="L300">
            <v>0</v>
          </cell>
          <cell r="M300">
            <v>2625</v>
          </cell>
          <cell r="N300">
            <v>262.5</v>
          </cell>
          <cell r="O300">
            <v>-2625000</v>
          </cell>
          <cell r="P300">
            <v>-2733979</v>
          </cell>
          <cell r="Q300">
            <v>-108979</v>
          </cell>
          <cell r="R300" t="str">
            <v>js</v>
          </cell>
          <cell r="S300" t="str">
            <v>NOV</v>
          </cell>
        </row>
        <row r="301">
          <cell r="A301">
            <v>297</v>
          </cell>
          <cell r="B301">
            <v>718</v>
          </cell>
          <cell r="C301" t="str">
            <v>PSO</v>
          </cell>
          <cell r="D301">
            <v>39042</v>
          </cell>
          <cell r="E301">
            <v>39045</v>
          </cell>
          <cell r="F301" t="str">
            <v>S</v>
          </cell>
          <cell r="G301">
            <v>-10000</v>
          </cell>
          <cell r="H301">
            <v>-292</v>
          </cell>
          <cell r="I301">
            <v>-2920000</v>
          </cell>
          <cell r="J301">
            <v>292</v>
          </cell>
          <cell r="K301">
            <v>-2919708</v>
          </cell>
          <cell r="L301">
            <v>0</v>
          </cell>
          <cell r="M301">
            <v>2920</v>
          </cell>
          <cell r="N301">
            <v>292</v>
          </cell>
          <cell r="O301">
            <v>-2920000</v>
          </cell>
          <cell r="P301">
            <v>-2954905</v>
          </cell>
          <cell r="Q301">
            <v>-34905</v>
          </cell>
          <cell r="R301" t="str">
            <v>NAC</v>
          </cell>
          <cell r="S301" t="str">
            <v>NOV</v>
          </cell>
        </row>
        <row r="302">
          <cell r="A302">
            <v>298</v>
          </cell>
          <cell r="B302">
            <v>751</v>
          </cell>
          <cell r="C302" t="str">
            <v>PSO</v>
          </cell>
          <cell r="D302">
            <v>39043</v>
          </cell>
          <cell r="E302">
            <v>39048</v>
          </cell>
          <cell r="F302" t="str">
            <v>P</v>
          </cell>
          <cell r="G302">
            <v>40000</v>
          </cell>
          <cell r="H302">
            <v>303.0025</v>
          </cell>
          <cell r="I302">
            <v>12120100</v>
          </cell>
          <cell r="J302">
            <v>2424.02</v>
          </cell>
          <cell r="K302">
            <v>12122524.02</v>
          </cell>
          <cell r="L302">
            <v>0</v>
          </cell>
          <cell r="M302">
            <v>4530.25</v>
          </cell>
          <cell r="N302">
            <v>0</v>
          </cell>
          <cell r="O302">
            <v>12127054.27</v>
          </cell>
          <cell r="P302">
            <v>12127054.27</v>
          </cell>
          <cell r="Q302">
            <v>0</v>
          </cell>
          <cell r="R302" t="str">
            <v>fne</v>
          </cell>
          <cell r="S302" t="str">
            <v>NOV</v>
          </cell>
        </row>
        <row r="303">
          <cell r="A303">
            <v>299</v>
          </cell>
          <cell r="B303">
            <v>753</v>
          </cell>
          <cell r="C303" t="str">
            <v>BOP</v>
          </cell>
          <cell r="D303">
            <v>39043</v>
          </cell>
          <cell r="E303">
            <v>39048</v>
          </cell>
          <cell r="F303" t="str">
            <v>S</v>
          </cell>
          <cell r="G303">
            <v>-3700</v>
          </cell>
          <cell r="H303">
            <v>-104</v>
          </cell>
          <cell r="I303">
            <v>-384800</v>
          </cell>
          <cell r="J303">
            <v>38.480000000000004</v>
          </cell>
          <cell r="K303">
            <v>-384761.52</v>
          </cell>
          <cell r="L303">
            <v>0</v>
          </cell>
          <cell r="M303">
            <v>384.8</v>
          </cell>
          <cell r="N303">
            <v>104</v>
          </cell>
          <cell r="O303">
            <v>-384800</v>
          </cell>
          <cell r="P303">
            <v>-370150.22</v>
          </cell>
          <cell r="Q303">
            <v>14649.780000000028</v>
          </cell>
          <cell r="R303" t="str">
            <v>FNE</v>
          </cell>
          <cell r="S303" t="str">
            <v>NOV</v>
          </cell>
        </row>
        <row r="304">
          <cell r="A304">
            <v>300</v>
          </cell>
          <cell r="B304">
            <v>755</v>
          </cell>
          <cell r="C304" t="str">
            <v>PSO</v>
          </cell>
          <cell r="D304">
            <v>39043</v>
          </cell>
          <cell r="E304">
            <v>39048</v>
          </cell>
          <cell r="F304" t="str">
            <v>S</v>
          </cell>
          <cell r="G304">
            <v>-5000</v>
          </cell>
          <cell r="H304">
            <v>-306</v>
          </cell>
          <cell r="I304">
            <v>-1530000</v>
          </cell>
          <cell r="J304">
            <v>153</v>
          </cell>
          <cell r="K304">
            <v>-1529847</v>
          </cell>
          <cell r="L304">
            <v>0</v>
          </cell>
          <cell r="M304">
            <v>1530</v>
          </cell>
          <cell r="N304">
            <v>306</v>
          </cell>
          <cell r="O304">
            <v>-1530000</v>
          </cell>
          <cell r="P304">
            <v>-1501660</v>
          </cell>
          <cell r="Q304">
            <v>28340</v>
          </cell>
          <cell r="R304" t="str">
            <v>JS</v>
          </cell>
          <cell r="S304" t="str">
            <v>NOV</v>
          </cell>
        </row>
        <row r="305">
          <cell r="A305">
            <v>301</v>
          </cell>
          <cell r="B305">
            <v>752</v>
          </cell>
          <cell r="C305" t="str">
            <v>PSO</v>
          </cell>
          <cell r="D305">
            <v>39043</v>
          </cell>
          <cell r="E305">
            <v>39048</v>
          </cell>
          <cell r="F305" t="str">
            <v>S</v>
          </cell>
          <cell r="G305">
            <v>-25000</v>
          </cell>
          <cell r="H305">
            <v>-305.32319999999999</v>
          </cell>
          <cell r="I305">
            <v>-7633080</v>
          </cell>
          <cell r="J305">
            <v>763.30799999999999</v>
          </cell>
          <cell r="K305">
            <v>-7632316.6919999998</v>
          </cell>
          <cell r="L305">
            <v>0</v>
          </cell>
          <cell r="M305">
            <v>7633.08</v>
          </cell>
          <cell r="N305">
            <v>305.32319999999999</v>
          </cell>
          <cell r="O305">
            <v>-7633080</v>
          </cell>
          <cell r="P305">
            <v>-7508300</v>
          </cell>
          <cell r="Q305">
            <v>124780</v>
          </cell>
          <cell r="R305" t="str">
            <v>FNE</v>
          </cell>
          <cell r="S305" t="str">
            <v>NOV</v>
          </cell>
        </row>
        <row r="306">
          <cell r="A306">
            <v>302</v>
          </cell>
          <cell r="B306">
            <v>754</v>
          </cell>
          <cell r="C306" t="str">
            <v>FAY</v>
          </cell>
          <cell r="D306">
            <v>39043</v>
          </cell>
          <cell r="E306">
            <v>39048</v>
          </cell>
          <cell r="F306" t="str">
            <v>S</v>
          </cell>
          <cell r="G306">
            <v>-10000</v>
          </cell>
          <cell r="H306">
            <v>-66.5</v>
          </cell>
          <cell r="I306">
            <v>-665000</v>
          </cell>
          <cell r="J306">
            <v>0</v>
          </cell>
          <cell r="K306">
            <v>-665000</v>
          </cell>
          <cell r="L306">
            <v>0</v>
          </cell>
          <cell r="M306">
            <v>997.5</v>
          </cell>
          <cell r="N306">
            <v>66.5</v>
          </cell>
          <cell r="O306">
            <v>-665000</v>
          </cell>
          <cell r="P306">
            <v>-645094.80000000005</v>
          </cell>
          <cell r="Q306">
            <v>19905.199999999953</v>
          </cell>
          <cell r="R306" t="str">
            <v>ICAP</v>
          </cell>
          <cell r="S306" t="str">
            <v>NOV</v>
          </cell>
        </row>
        <row r="307">
          <cell r="A307">
            <v>303</v>
          </cell>
          <cell r="B307">
            <v>750</v>
          </cell>
          <cell r="C307" t="str">
            <v>ABL</v>
          </cell>
          <cell r="D307">
            <v>39043</v>
          </cell>
          <cell r="E307">
            <v>39048</v>
          </cell>
          <cell r="F307" t="str">
            <v>S</v>
          </cell>
          <cell r="G307">
            <v>-10000</v>
          </cell>
          <cell r="H307">
            <v>-94.5</v>
          </cell>
          <cell r="I307">
            <v>-945000</v>
          </cell>
          <cell r="J307">
            <v>94.5</v>
          </cell>
          <cell r="K307">
            <v>-944905.5</v>
          </cell>
          <cell r="L307">
            <v>0</v>
          </cell>
          <cell r="M307">
            <v>1417.5</v>
          </cell>
          <cell r="N307">
            <v>94.5</v>
          </cell>
          <cell r="O307">
            <v>-945000</v>
          </cell>
          <cell r="P307">
            <v>-916311</v>
          </cell>
          <cell r="Q307">
            <v>28689</v>
          </cell>
          <cell r="R307" t="str">
            <v>NAC</v>
          </cell>
          <cell r="S307" t="str">
            <v>NOV</v>
          </cell>
        </row>
        <row r="308">
          <cell r="A308">
            <v>304</v>
          </cell>
          <cell r="B308">
            <v>751</v>
          </cell>
          <cell r="C308" t="str">
            <v>POL</v>
          </cell>
          <cell r="D308">
            <v>39043</v>
          </cell>
          <cell r="E308">
            <v>39048</v>
          </cell>
          <cell r="F308" t="str">
            <v>P</v>
          </cell>
          <cell r="G308">
            <v>10000</v>
          </cell>
          <cell r="H308">
            <v>346</v>
          </cell>
          <cell r="I308">
            <v>3460000</v>
          </cell>
          <cell r="J308">
            <v>692</v>
          </cell>
          <cell r="K308">
            <v>3460692</v>
          </cell>
          <cell r="L308">
            <v>0</v>
          </cell>
          <cell r="M308">
            <v>0</v>
          </cell>
          <cell r="N308">
            <v>0</v>
          </cell>
          <cell r="O308">
            <v>3460692</v>
          </cell>
          <cell r="P308">
            <v>3460692</v>
          </cell>
          <cell r="Q308">
            <v>0</v>
          </cell>
          <cell r="R308" t="str">
            <v>orix</v>
          </cell>
          <cell r="S308" t="str">
            <v>NOV</v>
          </cell>
        </row>
        <row r="309">
          <cell r="A309">
            <v>305</v>
          </cell>
          <cell r="B309">
            <v>750</v>
          </cell>
          <cell r="C309" t="str">
            <v>POL</v>
          </cell>
          <cell r="D309">
            <v>39043</v>
          </cell>
          <cell r="E309">
            <v>39048</v>
          </cell>
          <cell r="F309" t="str">
            <v>S</v>
          </cell>
          <cell r="G309">
            <v>-10000</v>
          </cell>
          <cell r="H309">
            <v>-348</v>
          </cell>
          <cell r="I309">
            <v>-3480000</v>
          </cell>
          <cell r="J309">
            <v>348</v>
          </cell>
          <cell r="K309">
            <v>-3479652</v>
          </cell>
          <cell r="L309">
            <v>0</v>
          </cell>
          <cell r="M309">
            <v>3480</v>
          </cell>
          <cell r="N309">
            <v>348</v>
          </cell>
          <cell r="O309">
            <v>-3480000</v>
          </cell>
          <cell r="P309">
            <v>-3460692</v>
          </cell>
          <cell r="Q309">
            <v>19308</v>
          </cell>
          <cell r="R309" t="str">
            <v>orix</v>
          </cell>
          <cell r="S309" t="str">
            <v>NOV</v>
          </cell>
        </row>
        <row r="310">
          <cell r="A310">
            <v>306</v>
          </cell>
          <cell r="B310">
            <v>803</v>
          </cell>
          <cell r="C310" t="str">
            <v>POL</v>
          </cell>
          <cell r="D310">
            <v>39044</v>
          </cell>
          <cell r="E310">
            <v>39049</v>
          </cell>
          <cell r="F310" t="str">
            <v>P</v>
          </cell>
          <cell r="G310">
            <v>20000</v>
          </cell>
          <cell r="H310">
            <v>351.983</v>
          </cell>
          <cell r="I310">
            <v>7039660</v>
          </cell>
          <cell r="J310">
            <v>1407.932</v>
          </cell>
          <cell r="K310">
            <v>7041067.932</v>
          </cell>
          <cell r="L310">
            <v>0</v>
          </cell>
          <cell r="M310">
            <v>14079.32</v>
          </cell>
          <cell r="N310">
            <v>0</v>
          </cell>
          <cell r="O310">
            <v>7055147.2520000003</v>
          </cell>
          <cell r="P310">
            <v>7055147.2520000003</v>
          </cell>
          <cell r="Q310">
            <v>0</v>
          </cell>
          <cell r="R310" t="str">
            <v>AHL</v>
          </cell>
          <cell r="S310" t="str">
            <v>NOV</v>
          </cell>
        </row>
        <row r="311">
          <cell r="A311">
            <v>307</v>
          </cell>
          <cell r="B311">
            <v>799</v>
          </cell>
          <cell r="C311" t="str">
            <v>POL</v>
          </cell>
          <cell r="D311">
            <v>39044</v>
          </cell>
          <cell r="E311">
            <v>39049</v>
          </cell>
          <cell r="F311" t="str">
            <v>P</v>
          </cell>
          <cell r="G311">
            <v>15000</v>
          </cell>
          <cell r="H311">
            <v>354.26666666666665</v>
          </cell>
          <cell r="I311">
            <v>5314000</v>
          </cell>
          <cell r="J311">
            <v>1062.8</v>
          </cell>
          <cell r="K311">
            <v>5315062.8</v>
          </cell>
          <cell r="L311">
            <v>0</v>
          </cell>
          <cell r="M311">
            <v>0</v>
          </cell>
          <cell r="N311">
            <v>0</v>
          </cell>
          <cell r="O311">
            <v>5315062.8</v>
          </cell>
          <cell r="P311">
            <v>5315062.8</v>
          </cell>
          <cell r="Q311">
            <v>0</v>
          </cell>
          <cell r="R311" t="str">
            <v>orix</v>
          </cell>
          <cell r="S311" t="str">
            <v>NOV</v>
          </cell>
        </row>
        <row r="312">
          <cell r="A312">
            <v>308</v>
          </cell>
          <cell r="B312">
            <v>797</v>
          </cell>
          <cell r="C312" t="str">
            <v>PSO</v>
          </cell>
          <cell r="D312">
            <v>39044</v>
          </cell>
          <cell r="E312">
            <v>39049</v>
          </cell>
          <cell r="F312" t="str">
            <v>P</v>
          </cell>
          <cell r="G312">
            <v>5000</v>
          </cell>
          <cell r="H312">
            <v>307</v>
          </cell>
          <cell r="I312">
            <v>1535000</v>
          </cell>
          <cell r="J312">
            <v>307</v>
          </cell>
          <cell r="K312">
            <v>1535307</v>
          </cell>
          <cell r="L312">
            <v>0</v>
          </cell>
          <cell r="M312">
            <v>0</v>
          </cell>
          <cell r="N312">
            <v>0</v>
          </cell>
          <cell r="O312">
            <v>1535307</v>
          </cell>
          <cell r="P312">
            <v>1535307</v>
          </cell>
          <cell r="Q312">
            <v>0</v>
          </cell>
          <cell r="R312" t="str">
            <v>orix</v>
          </cell>
          <cell r="S312" t="str">
            <v>NOV</v>
          </cell>
        </row>
        <row r="313">
          <cell r="A313">
            <v>309</v>
          </cell>
          <cell r="B313">
            <v>805</v>
          </cell>
          <cell r="C313" t="str">
            <v>POL</v>
          </cell>
          <cell r="D313">
            <v>39044</v>
          </cell>
          <cell r="E313">
            <v>39049</v>
          </cell>
          <cell r="F313" t="str">
            <v>P</v>
          </cell>
          <cell r="G313">
            <v>30000</v>
          </cell>
          <cell r="H313">
            <v>353.17333333333335</v>
          </cell>
          <cell r="I313">
            <v>10595200</v>
          </cell>
          <cell r="J313">
            <v>2119.04</v>
          </cell>
          <cell r="K313">
            <v>10597319.039999999</v>
          </cell>
          <cell r="L313">
            <v>0</v>
          </cell>
          <cell r="M313">
            <v>10595.82</v>
          </cell>
          <cell r="N313">
            <v>0</v>
          </cell>
          <cell r="O313">
            <v>10607914.859999999</v>
          </cell>
          <cell r="P313">
            <v>10607914.859999999</v>
          </cell>
          <cell r="Q313">
            <v>0</v>
          </cell>
          <cell r="R313" t="str">
            <v>JS</v>
          </cell>
          <cell r="S313" t="str">
            <v>NOV</v>
          </cell>
        </row>
        <row r="314">
          <cell r="A314">
            <v>310</v>
          </cell>
          <cell r="B314">
            <v>807</v>
          </cell>
          <cell r="C314" t="str">
            <v>ABL</v>
          </cell>
          <cell r="D314">
            <v>39044</v>
          </cell>
          <cell r="E314">
            <v>39049</v>
          </cell>
          <cell r="F314" t="str">
            <v>S</v>
          </cell>
          <cell r="G314">
            <v>-40000</v>
          </cell>
          <cell r="H314">
            <v>-96.625</v>
          </cell>
          <cell r="I314">
            <v>-3865000</v>
          </cell>
          <cell r="J314">
            <v>386.5</v>
          </cell>
          <cell r="K314">
            <v>-3864613.5</v>
          </cell>
          <cell r="L314">
            <v>0</v>
          </cell>
          <cell r="M314">
            <v>3865</v>
          </cell>
          <cell r="N314">
            <v>96.625</v>
          </cell>
          <cell r="O314">
            <v>-3865000</v>
          </cell>
          <cell r="P314">
            <v>-3665244</v>
          </cell>
          <cell r="Q314">
            <v>199756</v>
          </cell>
          <cell r="R314" t="str">
            <v>IFSL</v>
          </cell>
          <cell r="S314" t="str">
            <v>NOV</v>
          </cell>
        </row>
        <row r="315">
          <cell r="A315">
            <v>311</v>
          </cell>
          <cell r="B315">
            <v>806</v>
          </cell>
          <cell r="C315" t="str">
            <v>PSO</v>
          </cell>
          <cell r="D315">
            <v>39044</v>
          </cell>
          <cell r="E315">
            <v>39049</v>
          </cell>
          <cell r="F315" t="str">
            <v>S</v>
          </cell>
          <cell r="G315">
            <v>-15000</v>
          </cell>
          <cell r="H315">
            <v>-305.80333333333334</v>
          </cell>
          <cell r="I315">
            <v>-4587050</v>
          </cell>
          <cell r="J315">
            <v>458.70500000000004</v>
          </cell>
          <cell r="K315">
            <v>-4586591.2949999999</v>
          </cell>
          <cell r="L315">
            <v>0</v>
          </cell>
          <cell r="M315">
            <v>4587.05</v>
          </cell>
          <cell r="N315">
            <v>305.80333333333334</v>
          </cell>
          <cell r="O315">
            <v>-4587050</v>
          </cell>
          <cell r="P315">
            <v>-4518090</v>
          </cell>
          <cell r="Q315">
            <v>68960</v>
          </cell>
          <cell r="R315" t="str">
            <v>IFSL</v>
          </cell>
          <cell r="S315" t="str">
            <v>NOV</v>
          </cell>
        </row>
        <row r="316">
          <cell r="A316">
            <v>312</v>
          </cell>
          <cell r="B316">
            <v>804</v>
          </cell>
          <cell r="C316" t="str">
            <v>FFBQ</v>
          </cell>
          <cell r="D316">
            <v>39044</v>
          </cell>
          <cell r="E316">
            <v>39049</v>
          </cell>
          <cell r="F316" t="str">
            <v>S</v>
          </cell>
          <cell r="G316">
            <v>-30000</v>
          </cell>
          <cell r="H316">
            <v>-29.783333333333335</v>
          </cell>
          <cell r="I316">
            <v>-893500</v>
          </cell>
          <cell r="J316">
            <v>89.350000000000009</v>
          </cell>
          <cell r="K316">
            <v>-893410.65</v>
          </cell>
          <cell r="L316">
            <v>0</v>
          </cell>
          <cell r="M316">
            <v>1340</v>
          </cell>
          <cell r="N316">
            <v>29.783333333333335</v>
          </cell>
          <cell r="O316">
            <v>-893500</v>
          </cell>
          <cell r="P316">
            <v>-857646</v>
          </cell>
          <cell r="Q316">
            <v>35854</v>
          </cell>
          <cell r="R316" t="str">
            <v>taurus</v>
          </cell>
          <cell r="S316" t="str">
            <v>NOV</v>
          </cell>
        </row>
        <row r="317">
          <cell r="A317">
            <v>313</v>
          </cell>
          <cell r="B317">
            <v>798</v>
          </cell>
          <cell r="C317" t="str">
            <v>PSO</v>
          </cell>
          <cell r="D317">
            <v>39044</v>
          </cell>
          <cell r="E317">
            <v>39049</v>
          </cell>
          <cell r="F317" t="str">
            <v>S</v>
          </cell>
          <cell r="G317">
            <v>-5000</v>
          </cell>
          <cell r="H317">
            <v>-309.5</v>
          </cell>
          <cell r="I317">
            <v>-1547500</v>
          </cell>
          <cell r="J317">
            <v>154.75</v>
          </cell>
          <cell r="K317">
            <v>-1547345.25</v>
          </cell>
          <cell r="L317">
            <v>0</v>
          </cell>
          <cell r="M317">
            <v>1547.5</v>
          </cell>
          <cell r="N317">
            <v>309.5</v>
          </cell>
          <cell r="O317">
            <v>-1547500</v>
          </cell>
          <cell r="P317">
            <v>-1506030</v>
          </cell>
          <cell r="Q317">
            <v>41470</v>
          </cell>
          <cell r="R317" t="str">
            <v>orix</v>
          </cell>
          <cell r="S317" t="str">
            <v>NOV</v>
          </cell>
        </row>
        <row r="318">
          <cell r="A318">
            <v>314</v>
          </cell>
          <cell r="B318">
            <v>798</v>
          </cell>
          <cell r="C318" t="str">
            <v>NBP</v>
          </cell>
          <cell r="D318">
            <v>39044</v>
          </cell>
          <cell r="E318">
            <v>39049</v>
          </cell>
          <cell r="F318" t="str">
            <v>S</v>
          </cell>
          <cell r="G318">
            <v>-10000</v>
          </cell>
          <cell r="H318">
            <v>-269.5</v>
          </cell>
          <cell r="I318">
            <v>-2695000</v>
          </cell>
          <cell r="J318">
            <v>269.5</v>
          </cell>
          <cell r="K318">
            <v>-2694730.5</v>
          </cell>
          <cell r="L318">
            <v>0</v>
          </cell>
          <cell r="M318">
            <v>2695</v>
          </cell>
          <cell r="N318">
            <v>269.5</v>
          </cell>
          <cell r="O318">
            <v>-2695000</v>
          </cell>
          <cell r="P318">
            <v>-2733979</v>
          </cell>
          <cell r="Q318">
            <v>-38979</v>
          </cell>
          <cell r="R318" t="str">
            <v>orix</v>
          </cell>
          <cell r="S318" t="str">
            <v>NOV</v>
          </cell>
        </row>
        <row r="319">
          <cell r="A319">
            <v>315</v>
          </cell>
          <cell r="B319">
            <v>802</v>
          </cell>
          <cell r="C319" t="str">
            <v>ppl</v>
          </cell>
          <cell r="D319">
            <v>39044</v>
          </cell>
          <cell r="E319">
            <v>39049</v>
          </cell>
          <cell r="F319" t="str">
            <v>S</v>
          </cell>
          <cell r="G319">
            <v>-10000</v>
          </cell>
          <cell r="H319">
            <v>-248</v>
          </cell>
          <cell r="I319">
            <v>-2480000</v>
          </cell>
          <cell r="J319">
            <v>248</v>
          </cell>
          <cell r="K319">
            <v>-2479752</v>
          </cell>
          <cell r="L319">
            <v>0</v>
          </cell>
          <cell r="M319">
            <v>2480</v>
          </cell>
          <cell r="N319">
            <v>248</v>
          </cell>
          <cell r="O319">
            <v>-2480000</v>
          </cell>
          <cell r="P319">
            <v>-2471583</v>
          </cell>
          <cell r="Q319">
            <v>8417</v>
          </cell>
          <cell r="R319" t="str">
            <v>fcel</v>
          </cell>
          <cell r="S319" t="str">
            <v>NOV</v>
          </cell>
        </row>
        <row r="320">
          <cell r="A320">
            <v>316</v>
          </cell>
          <cell r="B320">
            <v>800</v>
          </cell>
          <cell r="C320" t="str">
            <v>POL</v>
          </cell>
          <cell r="D320">
            <v>39044</v>
          </cell>
          <cell r="E320">
            <v>39049</v>
          </cell>
          <cell r="F320" t="str">
            <v>S</v>
          </cell>
          <cell r="G320">
            <v>-15000</v>
          </cell>
          <cell r="H320">
            <v>-348</v>
          </cell>
          <cell r="I320">
            <v>-5220000</v>
          </cell>
          <cell r="J320">
            <v>522</v>
          </cell>
          <cell r="K320">
            <v>-5219478</v>
          </cell>
          <cell r="L320">
            <v>0</v>
          </cell>
          <cell r="M320">
            <v>5220</v>
          </cell>
          <cell r="N320">
            <v>348</v>
          </cell>
          <cell r="O320">
            <v>-5220000</v>
          </cell>
          <cell r="P320">
            <v>-5218753.5</v>
          </cell>
          <cell r="Q320">
            <v>1246.5</v>
          </cell>
          <cell r="R320" t="str">
            <v>orix</v>
          </cell>
          <cell r="S320" t="str">
            <v>NOV</v>
          </cell>
        </row>
        <row r="321">
          <cell r="A321">
            <v>317</v>
          </cell>
          <cell r="B321">
            <v>833</v>
          </cell>
          <cell r="C321" t="str">
            <v>PPL</v>
          </cell>
          <cell r="D321">
            <v>39045</v>
          </cell>
          <cell r="E321">
            <v>39050</v>
          </cell>
          <cell r="F321" t="str">
            <v>P</v>
          </cell>
          <cell r="G321">
            <v>15000</v>
          </cell>
          <cell r="H321">
            <v>245</v>
          </cell>
          <cell r="I321">
            <v>3675000</v>
          </cell>
          <cell r="J321">
            <v>735</v>
          </cell>
          <cell r="K321">
            <v>3675735</v>
          </cell>
          <cell r="L321">
            <v>0</v>
          </cell>
          <cell r="M321">
            <v>3675</v>
          </cell>
          <cell r="N321">
            <v>0</v>
          </cell>
          <cell r="O321">
            <v>3679410</v>
          </cell>
          <cell r="P321">
            <v>3679410</v>
          </cell>
          <cell r="Q321">
            <v>0</v>
          </cell>
          <cell r="R321" t="str">
            <v>TAURUS</v>
          </cell>
          <cell r="S321" t="str">
            <v>NOV</v>
          </cell>
        </row>
        <row r="322">
          <cell r="A322">
            <v>318</v>
          </cell>
          <cell r="B322">
            <v>841</v>
          </cell>
          <cell r="C322" t="str">
            <v>PSO</v>
          </cell>
          <cell r="D322">
            <v>39045</v>
          </cell>
          <cell r="E322">
            <v>39050</v>
          </cell>
          <cell r="F322" t="str">
            <v>P</v>
          </cell>
          <cell r="G322">
            <v>5000</v>
          </cell>
          <cell r="H322">
            <v>304.09199999999998</v>
          </cell>
          <cell r="I322">
            <v>1520460</v>
          </cell>
          <cell r="J322">
            <v>304.09200000000004</v>
          </cell>
          <cell r="K322">
            <v>1520764.0919999999</v>
          </cell>
          <cell r="L322">
            <v>0</v>
          </cell>
          <cell r="M322">
            <v>0</v>
          </cell>
          <cell r="N322">
            <v>0</v>
          </cell>
          <cell r="O322">
            <v>1520764.0919999999</v>
          </cell>
          <cell r="P322">
            <v>1520764.0919999999</v>
          </cell>
          <cell r="Q322">
            <v>0</v>
          </cell>
          <cell r="R322" t="str">
            <v>FCEL</v>
          </cell>
          <cell r="S322" t="str">
            <v>NOV</v>
          </cell>
        </row>
        <row r="323">
          <cell r="A323">
            <v>319</v>
          </cell>
          <cell r="B323">
            <v>842</v>
          </cell>
          <cell r="C323" t="str">
            <v>PSO</v>
          </cell>
          <cell r="D323">
            <v>39045</v>
          </cell>
          <cell r="E323">
            <v>39050</v>
          </cell>
          <cell r="F323" t="str">
            <v>S</v>
          </cell>
          <cell r="G323">
            <v>-5000</v>
          </cell>
          <cell r="H323">
            <v>-307</v>
          </cell>
          <cell r="I323">
            <v>-1535000</v>
          </cell>
          <cell r="J323">
            <v>153.5</v>
          </cell>
          <cell r="K323">
            <v>-1534846.5</v>
          </cell>
          <cell r="L323">
            <v>0</v>
          </cell>
          <cell r="M323">
            <v>1535</v>
          </cell>
          <cell r="N323">
            <v>307</v>
          </cell>
          <cell r="O323">
            <v>-1535000</v>
          </cell>
          <cell r="P323">
            <v>-1520764.09</v>
          </cell>
          <cell r="Q323">
            <v>14235.909999999916</v>
          </cell>
          <cell r="R323" t="str">
            <v>FCEL</v>
          </cell>
          <cell r="S323" t="str">
            <v>NOV</v>
          </cell>
        </row>
        <row r="324">
          <cell r="A324">
            <v>320</v>
          </cell>
          <cell r="B324">
            <v>831</v>
          </cell>
          <cell r="C324" t="str">
            <v>NBP</v>
          </cell>
          <cell r="D324">
            <v>39045</v>
          </cell>
          <cell r="E324">
            <v>39050</v>
          </cell>
          <cell r="F324" t="str">
            <v>P</v>
          </cell>
          <cell r="G324">
            <v>10000</v>
          </cell>
          <cell r="H324">
            <v>272.05</v>
          </cell>
          <cell r="I324">
            <v>2720500</v>
          </cell>
          <cell r="J324">
            <v>544.1</v>
          </cell>
          <cell r="K324">
            <v>2721044.1</v>
          </cell>
          <cell r="L324">
            <v>0</v>
          </cell>
          <cell r="M324">
            <v>0</v>
          </cell>
          <cell r="N324">
            <v>0</v>
          </cell>
          <cell r="O324">
            <v>2721044.1</v>
          </cell>
          <cell r="P324">
            <v>2721044.1</v>
          </cell>
          <cell r="Q324">
            <v>0</v>
          </cell>
          <cell r="R324" t="str">
            <v>ICAP</v>
          </cell>
          <cell r="S324" t="str">
            <v>NOV</v>
          </cell>
        </row>
        <row r="325">
          <cell r="A325">
            <v>321</v>
          </cell>
          <cell r="B325">
            <v>835</v>
          </cell>
          <cell r="C325" t="str">
            <v>POL</v>
          </cell>
          <cell r="D325">
            <v>39045</v>
          </cell>
          <cell r="E325">
            <v>39050</v>
          </cell>
          <cell r="F325" t="str">
            <v>P</v>
          </cell>
          <cell r="G325">
            <v>30000</v>
          </cell>
          <cell r="H325">
            <v>352.16666666666669</v>
          </cell>
          <cell r="I325">
            <v>10565000</v>
          </cell>
          <cell r="J325">
            <v>2113</v>
          </cell>
          <cell r="K325">
            <v>10567113</v>
          </cell>
          <cell r="L325">
            <v>0</v>
          </cell>
          <cell r="M325">
            <v>0</v>
          </cell>
          <cell r="N325">
            <v>0</v>
          </cell>
          <cell r="O325">
            <v>10567113</v>
          </cell>
          <cell r="P325">
            <v>10567113</v>
          </cell>
          <cell r="Q325">
            <v>0</v>
          </cell>
          <cell r="R325" t="str">
            <v>FNE</v>
          </cell>
          <cell r="S325" t="str">
            <v>NOV</v>
          </cell>
        </row>
        <row r="326">
          <cell r="A326">
            <v>322</v>
          </cell>
          <cell r="B326">
            <v>836</v>
          </cell>
          <cell r="C326" t="str">
            <v>POL</v>
          </cell>
          <cell r="D326">
            <v>39045</v>
          </cell>
          <cell r="E326">
            <v>39050</v>
          </cell>
          <cell r="F326" t="str">
            <v>S</v>
          </cell>
          <cell r="G326">
            <v>-30000</v>
          </cell>
          <cell r="H326">
            <v>-354.66666666666669</v>
          </cell>
          <cell r="I326">
            <v>-10640000</v>
          </cell>
          <cell r="J326">
            <v>1064</v>
          </cell>
          <cell r="K326">
            <v>-10638936</v>
          </cell>
          <cell r="L326">
            <v>0</v>
          </cell>
          <cell r="M326">
            <v>10640</v>
          </cell>
          <cell r="N326">
            <v>354.66666666666669</v>
          </cell>
          <cell r="O326">
            <v>-10640000</v>
          </cell>
          <cell r="P326">
            <v>-10567113</v>
          </cell>
          <cell r="Q326">
            <v>72887</v>
          </cell>
          <cell r="R326" t="str">
            <v>FNE</v>
          </cell>
          <cell r="S326" t="str">
            <v>NOV</v>
          </cell>
        </row>
        <row r="327">
          <cell r="A327">
            <v>323</v>
          </cell>
          <cell r="B327">
            <v>838</v>
          </cell>
          <cell r="C327" t="str">
            <v>POL</v>
          </cell>
          <cell r="D327">
            <v>39045</v>
          </cell>
          <cell r="E327">
            <v>39050</v>
          </cell>
          <cell r="F327" t="str">
            <v>P</v>
          </cell>
          <cell r="G327">
            <v>10000</v>
          </cell>
          <cell r="H327">
            <v>348</v>
          </cell>
          <cell r="I327">
            <v>3480000</v>
          </cell>
          <cell r="J327">
            <v>696</v>
          </cell>
          <cell r="K327">
            <v>3480696</v>
          </cell>
          <cell r="L327">
            <v>0</v>
          </cell>
          <cell r="M327">
            <v>0</v>
          </cell>
          <cell r="N327">
            <v>0</v>
          </cell>
          <cell r="O327">
            <v>3480696</v>
          </cell>
          <cell r="P327">
            <v>3480696</v>
          </cell>
          <cell r="Q327">
            <v>0</v>
          </cell>
          <cell r="R327" t="str">
            <v>ORIX</v>
          </cell>
          <cell r="S327" t="str">
            <v>NOV</v>
          </cell>
        </row>
        <row r="328">
          <cell r="A328">
            <v>324</v>
          </cell>
          <cell r="B328">
            <v>839</v>
          </cell>
          <cell r="C328" t="str">
            <v>POL</v>
          </cell>
          <cell r="D328">
            <v>39045</v>
          </cell>
          <cell r="E328">
            <v>39050</v>
          </cell>
          <cell r="F328" t="str">
            <v>S</v>
          </cell>
          <cell r="G328">
            <v>-10000</v>
          </cell>
          <cell r="H328">
            <v>-350</v>
          </cell>
          <cell r="I328">
            <v>-3500000</v>
          </cell>
          <cell r="J328">
            <v>350</v>
          </cell>
          <cell r="K328">
            <v>-3499650</v>
          </cell>
          <cell r="L328">
            <v>0</v>
          </cell>
          <cell r="M328">
            <v>3500</v>
          </cell>
          <cell r="N328">
            <v>350</v>
          </cell>
          <cell r="O328">
            <v>-3500000</v>
          </cell>
          <cell r="P328">
            <v>-3480696</v>
          </cell>
          <cell r="Q328">
            <v>19304</v>
          </cell>
          <cell r="R328" t="str">
            <v>ORIX</v>
          </cell>
          <cell r="S328" t="str">
            <v>NOV</v>
          </cell>
        </row>
        <row r="329">
          <cell r="A329">
            <v>325</v>
          </cell>
          <cell r="B329">
            <v>838</v>
          </cell>
          <cell r="C329" t="str">
            <v>PSO</v>
          </cell>
          <cell r="D329">
            <v>39045</v>
          </cell>
          <cell r="E329">
            <v>39050</v>
          </cell>
          <cell r="F329" t="str">
            <v>P</v>
          </cell>
          <cell r="G329">
            <v>1300</v>
          </cell>
          <cell r="H329">
            <v>303</v>
          </cell>
          <cell r="I329">
            <v>393900</v>
          </cell>
          <cell r="J329">
            <v>78.78</v>
          </cell>
          <cell r="K329">
            <v>393978.78</v>
          </cell>
          <cell r="L329">
            <v>0</v>
          </cell>
          <cell r="M329">
            <v>393.9</v>
          </cell>
          <cell r="N329">
            <v>0</v>
          </cell>
          <cell r="O329">
            <v>394372.68000000005</v>
          </cell>
          <cell r="P329">
            <v>394372.68000000005</v>
          </cell>
          <cell r="Q329">
            <v>0</v>
          </cell>
          <cell r="R329" t="str">
            <v>ICAP</v>
          </cell>
          <cell r="S329" t="str">
            <v>NOV</v>
          </cell>
        </row>
        <row r="330">
          <cell r="A330">
            <v>326</v>
          </cell>
          <cell r="B330">
            <v>843</v>
          </cell>
          <cell r="C330" t="str">
            <v>CALL</v>
          </cell>
          <cell r="D330">
            <v>39045</v>
          </cell>
          <cell r="E330">
            <v>39050</v>
          </cell>
          <cell r="F330" t="str">
            <v>P</v>
          </cell>
          <cell r="G330">
            <v>50000</v>
          </cell>
          <cell r="H330">
            <v>76.2</v>
          </cell>
          <cell r="I330">
            <v>3810000</v>
          </cell>
          <cell r="J330">
            <v>762</v>
          </cell>
          <cell r="K330">
            <v>3810762</v>
          </cell>
          <cell r="L330">
            <v>0</v>
          </cell>
          <cell r="M330">
            <v>5715</v>
          </cell>
          <cell r="N330">
            <v>0</v>
          </cell>
          <cell r="O330">
            <v>3816477</v>
          </cell>
          <cell r="P330">
            <v>3816477</v>
          </cell>
          <cell r="Q330">
            <v>0</v>
          </cell>
          <cell r="R330" t="str">
            <v>ORIX</v>
          </cell>
          <cell r="S330" t="str">
            <v>NOV</v>
          </cell>
        </row>
        <row r="331">
          <cell r="A331">
            <v>327</v>
          </cell>
          <cell r="B331">
            <v>844</v>
          </cell>
          <cell r="C331" t="str">
            <v>DGKC</v>
          </cell>
          <cell r="D331">
            <v>39045</v>
          </cell>
          <cell r="E331">
            <v>39050</v>
          </cell>
          <cell r="F331" t="str">
            <v>P</v>
          </cell>
          <cell r="G331">
            <v>10000</v>
          </cell>
          <cell r="H331">
            <v>73.5</v>
          </cell>
          <cell r="I331">
            <v>735000</v>
          </cell>
          <cell r="J331">
            <v>147</v>
          </cell>
          <cell r="K331">
            <v>735147</v>
          </cell>
          <cell r="L331">
            <v>0</v>
          </cell>
          <cell r="M331">
            <v>1102</v>
          </cell>
          <cell r="N331">
            <v>0</v>
          </cell>
          <cell r="O331">
            <v>736249</v>
          </cell>
          <cell r="P331">
            <v>736249</v>
          </cell>
          <cell r="Q331">
            <v>0</v>
          </cell>
          <cell r="R331" t="str">
            <v>ICAP</v>
          </cell>
          <cell r="S331" t="str">
            <v>NOV</v>
          </cell>
        </row>
        <row r="332">
          <cell r="A332">
            <v>328</v>
          </cell>
          <cell r="B332">
            <v>837</v>
          </cell>
          <cell r="C332" t="str">
            <v>FFBQ</v>
          </cell>
          <cell r="D332">
            <v>39045</v>
          </cell>
          <cell r="E332">
            <v>39050</v>
          </cell>
          <cell r="F332" t="str">
            <v>S</v>
          </cell>
          <cell r="G332">
            <v>-30000</v>
          </cell>
          <cell r="H332">
            <v>-30.425000000000001</v>
          </cell>
          <cell r="I332">
            <v>-912750</v>
          </cell>
          <cell r="J332">
            <v>91.275000000000006</v>
          </cell>
          <cell r="K332">
            <v>-912658.72499999998</v>
          </cell>
          <cell r="L332">
            <v>0</v>
          </cell>
          <cell r="M332">
            <v>1500</v>
          </cell>
          <cell r="N332">
            <v>30.425000000000001</v>
          </cell>
          <cell r="O332">
            <v>-912750</v>
          </cell>
          <cell r="P332">
            <v>-857649</v>
          </cell>
          <cell r="Q332">
            <v>55101</v>
          </cell>
          <cell r="R332" t="str">
            <v>ORIX</v>
          </cell>
          <cell r="S332" t="str">
            <v>NOV</v>
          </cell>
        </row>
        <row r="333">
          <cell r="A333">
            <v>329</v>
          </cell>
          <cell r="B333">
            <v>830</v>
          </cell>
          <cell r="C333" t="str">
            <v>NBP</v>
          </cell>
          <cell r="D333">
            <v>39045</v>
          </cell>
          <cell r="E333">
            <v>39050</v>
          </cell>
          <cell r="F333" t="str">
            <v>S</v>
          </cell>
          <cell r="G333">
            <v>-30000</v>
          </cell>
          <cell r="H333">
            <v>-274.5</v>
          </cell>
          <cell r="I333">
            <v>-8235000</v>
          </cell>
          <cell r="J333">
            <v>0</v>
          </cell>
          <cell r="K333">
            <v>-8235000</v>
          </cell>
          <cell r="L333">
            <v>0</v>
          </cell>
          <cell r="M333">
            <v>8235</v>
          </cell>
          <cell r="N333">
            <v>274.5</v>
          </cell>
          <cell r="O333">
            <v>-8235000</v>
          </cell>
          <cell r="P333">
            <v>-8200569</v>
          </cell>
          <cell r="Q333">
            <v>34431</v>
          </cell>
          <cell r="R333" t="str">
            <v>ICAP</v>
          </cell>
          <cell r="S333" t="str">
            <v>NOV</v>
          </cell>
        </row>
        <row r="334">
          <cell r="A334">
            <v>330</v>
          </cell>
          <cell r="B334">
            <v>834</v>
          </cell>
          <cell r="C334" t="str">
            <v>ABL</v>
          </cell>
          <cell r="D334">
            <v>39045</v>
          </cell>
          <cell r="E334">
            <v>39050</v>
          </cell>
          <cell r="F334" t="str">
            <v>S</v>
          </cell>
          <cell r="G334">
            <v>-10000</v>
          </cell>
          <cell r="H334">
            <v>-103.325</v>
          </cell>
          <cell r="I334">
            <v>-1033250</v>
          </cell>
          <cell r="J334">
            <v>103.325</v>
          </cell>
          <cell r="K334">
            <v>-1033146.675</v>
          </cell>
          <cell r="L334">
            <v>0</v>
          </cell>
          <cell r="M334">
            <v>8235</v>
          </cell>
          <cell r="N334">
            <v>103.325</v>
          </cell>
          <cell r="O334">
            <v>-1033250</v>
          </cell>
          <cell r="P334">
            <v>-916312</v>
          </cell>
          <cell r="Q334">
            <v>116938</v>
          </cell>
          <cell r="R334" t="str">
            <v>IFSL</v>
          </cell>
          <cell r="S334" t="str">
            <v>NOV</v>
          </cell>
        </row>
        <row r="335">
          <cell r="A335">
            <v>331</v>
          </cell>
          <cell r="B335">
            <v>840</v>
          </cell>
          <cell r="C335" t="str">
            <v>BAF</v>
          </cell>
          <cell r="D335">
            <v>39045</v>
          </cell>
          <cell r="E335">
            <v>39050</v>
          </cell>
          <cell r="F335" t="str">
            <v>S</v>
          </cell>
          <cell r="G335">
            <v>-15000</v>
          </cell>
          <cell r="H335">
            <v>-50.2</v>
          </cell>
          <cell r="I335">
            <v>-753000</v>
          </cell>
          <cell r="J335">
            <v>75.3</v>
          </cell>
          <cell r="K335">
            <v>-752924.7</v>
          </cell>
          <cell r="L335">
            <v>0</v>
          </cell>
          <cell r="M335">
            <v>1129.5</v>
          </cell>
          <cell r="N335">
            <v>50.2</v>
          </cell>
          <cell r="O335">
            <v>-753000</v>
          </cell>
          <cell r="P335">
            <v>-737127</v>
          </cell>
          <cell r="Q335">
            <v>15873</v>
          </cell>
          <cell r="R335" t="str">
            <v>FCEL</v>
          </cell>
          <cell r="S335" t="str">
            <v>NOV</v>
          </cell>
        </row>
        <row r="336">
          <cell r="A336">
            <v>332</v>
          </cell>
          <cell r="B336">
            <v>832</v>
          </cell>
          <cell r="C336" t="str">
            <v>FFC</v>
          </cell>
          <cell r="D336">
            <v>39045</v>
          </cell>
          <cell r="E336">
            <v>39050</v>
          </cell>
          <cell r="F336" t="str">
            <v>S</v>
          </cell>
          <cell r="G336">
            <v>-17700</v>
          </cell>
          <cell r="H336">
            <v>-119.22824858757062</v>
          </cell>
          <cell r="I336">
            <v>-2110340</v>
          </cell>
          <cell r="J336">
            <v>211.03400000000002</v>
          </cell>
          <cell r="K336">
            <v>-2110128.966</v>
          </cell>
          <cell r="L336">
            <v>0</v>
          </cell>
          <cell r="M336">
            <v>2110.34</v>
          </cell>
          <cell r="N336">
            <v>119.22824858757062</v>
          </cell>
          <cell r="O336">
            <v>-2110340</v>
          </cell>
          <cell r="P336">
            <v>-2068932.25</v>
          </cell>
          <cell r="Q336">
            <v>41407.75</v>
          </cell>
          <cell r="R336" t="str">
            <v>FCEL</v>
          </cell>
          <cell r="S336" t="str">
            <v>NOV</v>
          </cell>
        </row>
        <row r="337">
          <cell r="A337">
            <v>333</v>
          </cell>
          <cell r="B337">
            <v>869</v>
          </cell>
          <cell r="C337" t="str">
            <v>PSO</v>
          </cell>
          <cell r="D337">
            <v>39048</v>
          </cell>
          <cell r="E337">
            <v>39051</v>
          </cell>
          <cell r="F337" t="str">
            <v>P</v>
          </cell>
          <cell r="G337">
            <v>10000</v>
          </cell>
          <cell r="H337">
            <v>302</v>
          </cell>
          <cell r="I337">
            <v>3020000</v>
          </cell>
          <cell r="J337">
            <v>604</v>
          </cell>
          <cell r="K337">
            <v>3020604</v>
          </cell>
          <cell r="L337">
            <v>0</v>
          </cell>
          <cell r="M337">
            <v>3020</v>
          </cell>
          <cell r="N337">
            <v>0</v>
          </cell>
          <cell r="O337">
            <v>3023624</v>
          </cell>
          <cell r="P337">
            <v>3023624</v>
          </cell>
          <cell r="Q337">
            <v>0</v>
          </cell>
          <cell r="R337" t="str">
            <v>FNE</v>
          </cell>
          <cell r="S337" t="str">
            <v>NOV</v>
          </cell>
        </row>
        <row r="338">
          <cell r="A338">
            <v>334</v>
          </cell>
          <cell r="B338">
            <v>869</v>
          </cell>
          <cell r="C338" t="str">
            <v>DGKC</v>
          </cell>
          <cell r="D338">
            <v>39048</v>
          </cell>
          <cell r="E338">
            <v>39051</v>
          </cell>
          <cell r="F338" t="str">
            <v>P</v>
          </cell>
          <cell r="G338">
            <v>10000</v>
          </cell>
          <cell r="H338">
            <v>72.5</v>
          </cell>
          <cell r="I338">
            <v>725000</v>
          </cell>
          <cell r="J338">
            <v>145</v>
          </cell>
          <cell r="K338">
            <v>725145</v>
          </cell>
          <cell r="L338">
            <v>0</v>
          </cell>
          <cell r="M338">
            <v>725</v>
          </cell>
          <cell r="N338">
            <v>0</v>
          </cell>
          <cell r="O338">
            <v>725870</v>
          </cell>
          <cell r="P338">
            <v>725870</v>
          </cell>
          <cell r="Q338">
            <v>0</v>
          </cell>
          <cell r="R338" t="str">
            <v>JS</v>
          </cell>
          <cell r="S338" t="str">
            <v>NOV</v>
          </cell>
        </row>
        <row r="339">
          <cell r="A339">
            <v>335</v>
          </cell>
          <cell r="B339">
            <v>876</v>
          </cell>
          <cell r="C339" t="str">
            <v>BOP</v>
          </cell>
          <cell r="D339">
            <v>39048</v>
          </cell>
          <cell r="E339">
            <v>39051</v>
          </cell>
          <cell r="F339" t="str">
            <v>P</v>
          </cell>
          <cell r="G339">
            <v>25000</v>
          </cell>
          <cell r="H339">
            <v>106.1</v>
          </cell>
          <cell r="I339">
            <v>2652500</v>
          </cell>
          <cell r="J339">
            <v>530.5</v>
          </cell>
          <cell r="K339">
            <v>2653030.5</v>
          </cell>
          <cell r="L339">
            <v>0</v>
          </cell>
          <cell r="M339">
            <v>2652.5</v>
          </cell>
          <cell r="N339">
            <v>0</v>
          </cell>
          <cell r="O339">
            <v>2655683</v>
          </cell>
          <cell r="P339">
            <v>2655683</v>
          </cell>
          <cell r="Q339">
            <v>0</v>
          </cell>
          <cell r="R339" t="str">
            <v>ICAP</v>
          </cell>
          <cell r="S339" t="str">
            <v>NOV</v>
          </cell>
        </row>
        <row r="340">
          <cell r="A340">
            <v>336</v>
          </cell>
          <cell r="B340">
            <v>871</v>
          </cell>
          <cell r="C340" t="str">
            <v>ECP</v>
          </cell>
          <cell r="D340">
            <v>39048</v>
          </cell>
          <cell r="E340">
            <v>39051</v>
          </cell>
          <cell r="F340" t="str">
            <v>P</v>
          </cell>
          <cell r="G340">
            <v>10000</v>
          </cell>
          <cell r="H340">
            <v>177.5</v>
          </cell>
          <cell r="I340">
            <v>1775000</v>
          </cell>
          <cell r="J340">
            <v>355</v>
          </cell>
          <cell r="K340">
            <v>1775355</v>
          </cell>
          <cell r="L340">
            <v>0</v>
          </cell>
          <cell r="M340">
            <v>1775</v>
          </cell>
          <cell r="N340">
            <v>0</v>
          </cell>
          <cell r="O340">
            <v>1777130</v>
          </cell>
          <cell r="P340">
            <v>1777130</v>
          </cell>
          <cell r="Q340">
            <v>0</v>
          </cell>
          <cell r="R340" t="str">
            <v>ICAP</v>
          </cell>
          <cell r="S340" t="str">
            <v>NOV</v>
          </cell>
        </row>
        <row r="341">
          <cell r="A341">
            <v>337</v>
          </cell>
          <cell r="B341">
            <v>868</v>
          </cell>
          <cell r="C341" t="str">
            <v>POL</v>
          </cell>
          <cell r="D341">
            <v>39048</v>
          </cell>
          <cell r="E341">
            <v>39051</v>
          </cell>
          <cell r="F341" t="str">
            <v>P</v>
          </cell>
          <cell r="G341">
            <v>15000</v>
          </cell>
          <cell r="H341">
            <v>351</v>
          </cell>
          <cell r="I341">
            <v>5265000</v>
          </cell>
          <cell r="J341">
            <v>1053</v>
          </cell>
          <cell r="K341">
            <v>5266053</v>
          </cell>
          <cell r="L341">
            <v>0</v>
          </cell>
          <cell r="M341">
            <v>0</v>
          </cell>
          <cell r="N341">
            <v>0</v>
          </cell>
          <cell r="O341">
            <v>5266053</v>
          </cell>
          <cell r="P341">
            <v>5266053</v>
          </cell>
          <cell r="Q341">
            <v>0</v>
          </cell>
          <cell r="R341" t="str">
            <v>ORIX</v>
          </cell>
          <cell r="S341" t="str">
            <v>NOV</v>
          </cell>
        </row>
        <row r="342">
          <cell r="A342">
            <v>338</v>
          </cell>
          <cell r="B342">
            <v>832</v>
          </cell>
          <cell r="C342" t="str">
            <v>POL</v>
          </cell>
          <cell r="D342">
            <v>39048</v>
          </cell>
          <cell r="E342">
            <v>39051</v>
          </cell>
          <cell r="F342" t="str">
            <v>S</v>
          </cell>
          <cell r="G342">
            <v>-15000</v>
          </cell>
          <cell r="H342">
            <v>-353.4</v>
          </cell>
          <cell r="I342">
            <v>-5301000</v>
          </cell>
          <cell r="J342">
            <v>530.1</v>
          </cell>
          <cell r="K342">
            <v>-5300469.9000000004</v>
          </cell>
          <cell r="L342">
            <v>0</v>
          </cell>
          <cell r="M342">
            <v>5301</v>
          </cell>
          <cell r="N342">
            <v>353.4</v>
          </cell>
          <cell r="O342">
            <v>-5301000</v>
          </cell>
          <cell r="P342">
            <v>-5266053</v>
          </cell>
          <cell r="Q342">
            <v>34947</v>
          </cell>
          <cell r="R342" t="str">
            <v>ORIX</v>
          </cell>
          <cell r="S342" t="str">
            <v>NOV</v>
          </cell>
        </row>
        <row r="343">
          <cell r="A343">
            <v>339</v>
          </cell>
          <cell r="B343">
            <v>875</v>
          </cell>
          <cell r="C343" t="str">
            <v>ABL</v>
          </cell>
          <cell r="D343">
            <v>39048</v>
          </cell>
          <cell r="E343">
            <v>39051</v>
          </cell>
          <cell r="F343" t="str">
            <v>S</v>
          </cell>
          <cell r="G343">
            <v>-5000</v>
          </cell>
          <cell r="H343">
            <v>-104.6</v>
          </cell>
          <cell r="I343">
            <v>-523000</v>
          </cell>
          <cell r="J343">
            <v>52.300000000000004</v>
          </cell>
          <cell r="K343">
            <v>-522947.7</v>
          </cell>
          <cell r="L343">
            <v>0</v>
          </cell>
          <cell r="M343">
            <v>523</v>
          </cell>
          <cell r="N343">
            <v>104.6</v>
          </cell>
          <cell r="O343">
            <v>-523000</v>
          </cell>
          <cell r="P343">
            <v>-458157.5</v>
          </cell>
          <cell r="Q343">
            <v>64842.5</v>
          </cell>
          <cell r="R343" t="str">
            <v>TAURUS</v>
          </cell>
          <cell r="S343" t="str">
            <v>NOV</v>
          </cell>
        </row>
        <row r="344">
          <cell r="A344">
            <v>340</v>
          </cell>
          <cell r="B344">
            <v>874</v>
          </cell>
          <cell r="C344" t="str">
            <v>BAF</v>
          </cell>
          <cell r="D344">
            <v>39048</v>
          </cell>
          <cell r="E344">
            <v>39051</v>
          </cell>
          <cell r="F344" t="str">
            <v>S</v>
          </cell>
          <cell r="G344">
            <v>-15000</v>
          </cell>
          <cell r="H344">
            <v>-50.2</v>
          </cell>
          <cell r="I344">
            <v>-753000</v>
          </cell>
          <cell r="J344">
            <v>75.3</v>
          </cell>
          <cell r="K344">
            <v>-752924.7</v>
          </cell>
          <cell r="L344">
            <v>0</v>
          </cell>
          <cell r="M344">
            <v>1129.5</v>
          </cell>
          <cell r="N344">
            <v>50.2</v>
          </cell>
          <cell r="O344">
            <v>-753000</v>
          </cell>
          <cell r="P344">
            <v>-737128.5</v>
          </cell>
          <cell r="Q344">
            <v>15871.5</v>
          </cell>
          <cell r="R344" t="str">
            <v>FCEL</v>
          </cell>
          <cell r="S344" t="str">
            <v>NOV</v>
          </cell>
        </row>
        <row r="345">
          <cell r="A345">
            <v>341</v>
          </cell>
          <cell r="B345">
            <v>896</v>
          </cell>
          <cell r="C345" t="str">
            <v>POL</v>
          </cell>
          <cell r="D345">
            <v>39049</v>
          </cell>
          <cell r="E345">
            <v>39052</v>
          </cell>
          <cell r="F345" t="str">
            <v>P</v>
          </cell>
          <cell r="G345">
            <v>15000</v>
          </cell>
          <cell r="H345">
            <v>354.9</v>
          </cell>
          <cell r="I345">
            <v>5323500</v>
          </cell>
          <cell r="J345">
            <v>1064.7</v>
          </cell>
          <cell r="K345">
            <v>5324564.7</v>
          </cell>
          <cell r="L345">
            <v>0</v>
          </cell>
          <cell r="M345">
            <v>0</v>
          </cell>
          <cell r="N345">
            <v>0</v>
          </cell>
          <cell r="O345">
            <v>5324564.7</v>
          </cell>
          <cell r="P345">
            <v>5324564.7</v>
          </cell>
          <cell r="Q345">
            <v>0</v>
          </cell>
          <cell r="R345" t="str">
            <v>ORIX</v>
          </cell>
          <cell r="S345" t="str">
            <v>NOV</v>
          </cell>
        </row>
        <row r="346">
          <cell r="A346">
            <v>342</v>
          </cell>
          <cell r="B346">
            <v>899</v>
          </cell>
          <cell r="C346" t="str">
            <v>POL</v>
          </cell>
          <cell r="D346">
            <v>39049</v>
          </cell>
          <cell r="E346">
            <v>39052</v>
          </cell>
          <cell r="F346" t="str">
            <v>S</v>
          </cell>
          <cell r="G346">
            <v>-15000</v>
          </cell>
          <cell r="H346">
            <v>-356.9</v>
          </cell>
          <cell r="I346">
            <v>-5353500</v>
          </cell>
          <cell r="J346">
            <v>535.35</v>
          </cell>
          <cell r="K346">
            <v>-5352964.6500000004</v>
          </cell>
          <cell r="L346">
            <v>0</v>
          </cell>
          <cell r="M346">
            <v>5353.5</v>
          </cell>
          <cell r="N346">
            <v>356.9</v>
          </cell>
          <cell r="O346">
            <v>-5353500</v>
          </cell>
          <cell r="P346">
            <v>-5324564.7</v>
          </cell>
          <cell r="Q346">
            <v>28935.299999999814</v>
          </cell>
          <cell r="R346" t="str">
            <v>ORIX</v>
          </cell>
          <cell r="S346" t="str">
            <v>NOV</v>
          </cell>
        </row>
        <row r="347">
          <cell r="A347">
            <v>343</v>
          </cell>
          <cell r="B347">
            <v>892</v>
          </cell>
          <cell r="C347" t="str">
            <v>PPL</v>
          </cell>
          <cell r="D347">
            <v>39049</v>
          </cell>
          <cell r="E347">
            <v>39052</v>
          </cell>
          <cell r="F347" t="str">
            <v>P</v>
          </cell>
          <cell r="G347">
            <v>15000</v>
          </cell>
          <cell r="H347">
            <v>243.5</v>
          </cell>
          <cell r="I347">
            <v>3652500</v>
          </cell>
          <cell r="J347">
            <v>730.5</v>
          </cell>
          <cell r="K347">
            <v>3653230.5</v>
          </cell>
          <cell r="L347">
            <v>0</v>
          </cell>
          <cell r="M347">
            <v>3652.5</v>
          </cell>
          <cell r="N347">
            <v>0</v>
          </cell>
          <cell r="O347">
            <v>3656883</v>
          </cell>
          <cell r="P347">
            <v>3656883</v>
          </cell>
          <cell r="Q347">
            <v>0</v>
          </cell>
          <cell r="R347" t="str">
            <v>IFSL</v>
          </cell>
          <cell r="S347" t="str">
            <v>NOV</v>
          </cell>
        </row>
        <row r="348">
          <cell r="A348">
            <v>344</v>
          </cell>
          <cell r="B348">
            <v>895</v>
          </cell>
          <cell r="C348" t="str">
            <v>PSO</v>
          </cell>
          <cell r="D348">
            <v>39049</v>
          </cell>
          <cell r="E348">
            <v>39052</v>
          </cell>
          <cell r="F348" t="str">
            <v>P</v>
          </cell>
          <cell r="G348">
            <v>5000</v>
          </cell>
          <cell r="H348">
            <v>304</v>
          </cell>
          <cell r="I348">
            <v>1520000</v>
          </cell>
          <cell r="J348">
            <v>304</v>
          </cell>
          <cell r="K348">
            <v>1520304</v>
          </cell>
          <cell r="L348">
            <v>0</v>
          </cell>
          <cell r="M348">
            <v>0</v>
          </cell>
          <cell r="N348">
            <v>0</v>
          </cell>
          <cell r="O348">
            <v>1520304</v>
          </cell>
          <cell r="P348">
            <v>1520304</v>
          </cell>
          <cell r="Q348">
            <v>0</v>
          </cell>
          <cell r="R348" t="str">
            <v>NAC</v>
          </cell>
          <cell r="S348" t="str">
            <v>NOV</v>
          </cell>
        </row>
        <row r="349">
          <cell r="A349">
            <v>345</v>
          </cell>
          <cell r="B349">
            <v>893</v>
          </cell>
          <cell r="C349" t="str">
            <v>BAF</v>
          </cell>
          <cell r="D349">
            <v>39049</v>
          </cell>
          <cell r="E349">
            <v>39052</v>
          </cell>
          <cell r="F349" t="str">
            <v>P</v>
          </cell>
          <cell r="G349">
            <v>10000</v>
          </cell>
          <cell r="H349">
            <v>49.5</v>
          </cell>
          <cell r="I349">
            <v>495000</v>
          </cell>
          <cell r="J349">
            <v>99</v>
          </cell>
          <cell r="K349">
            <v>495099</v>
          </cell>
          <cell r="L349">
            <v>0</v>
          </cell>
          <cell r="M349">
            <v>495</v>
          </cell>
          <cell r="N349">
            <v>0</v>
          </cell>
          <cell r="O349">
            <v>495594</v>
          </cell>
          <cell r="P349">
            <v>495594</v>
          </cell>
          <cell r="Q349">
            <v>0</v>
          </cell>
          <cell r="R349" t="str">
            <v>IFSL</v>
          </cell>
          <cell r="S349" t="str">
            <v>NOV</v>
          </cell>
        </row>
        <row r="350">
          <cell r="A350">
            <v>346</v>
          </cell>
          <cell r="B350">
            <v>897</v>
          </cell>
          <cell r="C350" t="str">
            <v>NBP</v>
          </cell>
          <cell r="D350">
            <v>39049</v>
          </cell>
          <cell r="E350">
            <v>39052</v>
          </cell>
          <cell r="F350" t="str">
            <v>P</v>
          </cell>
          <cell r="G350">
            <v>15000</v>
          </cell>
          <cell r="H350">
            <v>273</v>
          </cell>
          <cell r="I350">
            <v>4095000</v>
          </cell>
          <cell r="J350">
            <v>819</v>
          </cell>
          <cell r="K350">
            <v>4095819</v>
          </cell>
          <cell r="L350">
            <v>0</v>
          </cell>
          <cell r="M350">
            <v>0</v>
          </cell>
          <cell r="N350">
            <v>0</v>
          </cell>
          <cell r="O350">
            <v>4095819</v>
          </cell>
          <cell r="P350">
            <v>4095819</v>
          </cell>
          <cell r="Q350">
            <v>0</v>
          </cell>
          <cell r="R350" t="str">
            <v>NAC</v>
          </cell>
          <cell r="S350" t="str">
            <v>NOV</v>
          </cell>
        </row>
        <row r="351">
          <cell r="A351">
            <v>347</v>
          </cell>
          <cell r="B351">
            <v>900</v>
          </cell>
          <cell r="C351" t="str">
            <v>NBP</v>
          </cell>
          <cell r="D351">
            <v>39049</v>
          </cell>
          <cell r="E351">
            <v>39052</v>
          </cell>
          <cell r="F351" t="str">
            <v>S</v>
          </cell>
          <cell r="G351">
            <v>-15000</v>
          </cell>
          <cell r="H351">
            <v>-275.89999999999998</v>
          </cell>
          <cell r="I351">
            <v>-4138500</v>
          </cell>
          <cell r="J351">
            <v>413.85</v>
          </cell>
          <cell r="K351">
            <v>-4138086.15</v>
          </cell>
          <cell r="L351">
            <v>0</v>
          </cell>
          <cell r="M351">
            <v>4138.5</v>
          </cell>
          <cell r="N351">
            <v>275.89999999999998</v>
          </cell>
          <cell r="O351">
            <v>-4138500</v>
          </cell>
          <cell r="P351">
            <v>-4095819</v>
          </cell>
          <cell r="Q351">
            <v>42681</v>
          </cell>
          <cell r="R351" t="str">
            <v>NAC</v>
          </cell>
          <cell r="S351" t="str">
            <v>NOV</v>
          </cell>
        </row>
        <row r="352">
          <cell r="A352">
            <v>348</v>
          </cell>
          <cell r="B352">
            <v>891</v>
          </cell>
          <cell r="C352" t="str">
            <v>PPL</v>
          </cell>
          <cell r="D352">
            <v>39049</v>
          </cell>
          <cell r="E352">
            <v>39052</v>
          </cell>
          <cell r="F352" t="str">
            <v>P</v>
          </cell>
          <cell r="G352">
            <v>10000</v>
          </cell>
          <cell r="H352">
            <v>243.6</v>
          </cell>
          <cell r="I352">
            <v>2436000</v>
          </cell>
          <cell r="J352">
            <v>487.20000000000005</v>
          </cell>
          <cell r="K352">
            <v>2436487.2000000002</v>
          </cell>
          <cell r="L352">
            <v>0</v>
          </cell>
          <cell r="M352">
            <v>2436</v>
          </cell>
          <cell r="N352">
            <v>0</v>
          </cell>
          <cell r="O352">
            <v>2438923.2000000002</v>
          </cell>
          <cell r="P352">
            <v>2438923.2000000002</v>
          </cell>
          <cell r="Q352">
            <v>0</v>
          </cell>
          <cell r="R352" t="str">
            <v>ICAP</v>
          </cell>
          <cell r="S352" t="str">
            <v>NOV</v>
          </cell>
        </row>
        <row r="353">
          <cell r="A353">
            <v>349</v>
          </cell>
          <cell r="B353">
            <v>894</v>
          </cell>
          <cell r="C353" t="str">
            <v>PPL</v>
          </cell>
          <cell r="D353">
            <v>39049</v>
          </cell>
          <cell r="E353">
            <v>39052</v>
          </cell>
          <cell r="F353" t="str">
            <v>S</v>
          </cell>
          <cell r="G353">
            <v>-10000</v>
          </cell>
          <cell r="H353">
            <v>-245.7</v>
          </cell>
          <cell r="I353">
            <v>-2457000</v>
          </cell>
          <cell r="J353">
            <v>0</v>
          </cell>
          <cell r="K353">
            <v>-2457000</v>
          </cell>
          <cell r="L353">
            <v>0</v>
          </cell>
          <cell r="M353">
            <v>0</v>
          </cell>
          <cell r="N353">
            <v>245.7</v>
          </cell>
          <cell r="O353">
            <v>-2457000</v>
          </cell>
          <cell r="P353">
            <v>-2438923.2000000002</v>
          </cell>
          <cell r="Q353">
            <v>18076.799999999814</v>
          </cell>
          <cell r="R353" t="str">
            <v>ICAP</v>
          </cell>
          <cell r="S353" t="str">
            <v>NOV</v>
          </cell>
        </row>
        <row r="354">
          <cell r="A354">
            <v>350</v>
          </cell>
          <cell r="B354">
            <v>901</v>
          </cell>
          <cell r="C354" t="str">
            <v>CALL</v>
          </cell>
          <cell r="D354">
            <v>39049</v>
          </cell>
          <cell r="E354">
            <v>39052</v>
          </cell>
          <cell r="F354" t="str">
            <v>S</v>
          </cell>
          <cell r="G354">
            <v>-10000</v>
          </cell>
          <cell r="H354">
            <v>-84</v>
          </cell>
          <cell r="I354">
            <v>-840000</v>
          </cell>
          <cell r="J354">
            <v>84</v>
          </cell>
          <cell r="K354">
            <v>-839916</v>
          </cell>
          <cell r="L354">
            <v>0</v>
          </cell>
          <cell r="M354">
            <v>0</v>
          </cell>
          <cell r="N354">
            <v>84</v>
          </cell>
          <cell r="O354">
            <v>-840000</v>
          </cell>
          <cell r="P354">
            <v>-763295</v>
          </cell>
          <cell r="Q354">
            <v>76705</v>
          </cell>
          <cell r="R354" t="str">
            <v>ORIX</v>
          </cell>
          <cell r="S354" t="str">
            <v>NOV</v>
          </cell>
        </row>
        <row r="355">
          <cell r="A355">
            <v>351</v>
          </cell>
          <cell r="B355">
            <v>898</v>
          </cell>
          <cell r="C355" t="str">
            <v>PSO</v>
          </cell>
          <cell r="D355">
            <v>39049</v>
          </cell>
          <cell r="E355">
            <v>39052</v>
          </cell>
          <cell r="F355" t="str">
            <v>S</v>
          </cell>
          <cell r="G355">
            <v>-15000</v>
          </cell>
          <cell r="H355">
            <v>-304.03333333333336</v>
          </cell>
          <cell r="I355">
            <v>-4560500</v>
          </cell>
          <cell r="J355">
            <v>456.05</v>
          </cell>
          <cell r="K355">
            <v>-4560043.95</v>
          </cell>
          <cell r="L355">
            <v>0</v>
          </cell>
          <cell r="M355">
            <v>4560.5</v>
          </cell>
          <cell r="N355">
            <v>304.03333333333336</v>
          </cell>
          <cell r="O355">
            <v>-4560500</v>
          </cell>
          <cell r="P355">
            <v>-4530435</v>
          </cell>
          <cell r="Q355">
            <v>30065</v>
          </cell>
          <cell r="R355" t="str">
            <v>ORIX</v>
          </cell>
          <cell r="S355" t="str">
            <v>NOV</v>
          </cell>
        </row>
        <row r="356">
          <cell r="A356">
            <v>352</v>
          </cell>
          <cell r="B356">
            <v>0</v>
          </cell>
          <cell r="C356" t="str">
            <v>ECP</v>
          </cell>
          <cell r="D356">
            <v>39050</v>
          </cell>
          <cell r="E356">
            <v>39050</v>
          </cell>
          <cell r="F356" t="str">
            <v>S</v>
          </cell>
          <cell r="G356">
            <v>0</v>
          </cell>
          <cell r="H356" t="e">
            <v>#DIV/0!</v>
          </cell>
          <cell r="I356">
            <v>0</v>
          </cell>
          <cell r="J356">
            <v>0</v>
          </cell>
          <cell r="K356">
            <v>0</v>
          </cell>
          <cell r="L356">
            <v>0</v>
          </cell>
          <cell r="M356">
            <v>0</v>
          </cell>
          <cell r="N356" t="e">
            <v>#DIV/0!</v>
          </cell>
          <cell r="O356">
            <v>0</v>
          </cell>
          <cell r="P356">
            <v>-30000</v>
          </cell>
          <cell r="R356" t="str">
            <v>DIVIDEND</v>
          </cell>
          <cell r="S356" t="str">
            <v>NOV</v>
          </cell>
        </row>
        <row r="357">
          <cell r="A357">
            <v>353</v>
          </cell>
          <cell r="B357">
            <v>917</v>
          </cell>
          <cell r="C357" t="str">
            <v>PSO</v>
          </cell>
          <cell r="D357">
            <v>39050</v>
          </cell>
          <cell r="E357">
            <v>39055</v>
          </cell>
          <cell r="F357" t="str">
            <v>P</v>
          </cell>
          <cell r="G357">
            <v>55000</v>
          </cell>
          <cell r="H357">
            <v>302.90909090909093</v>
          </cell>
          <cell r="I357">
            <v>16660000</v>
          </cell>
          <cell r="J357">
            <v>3332</v>
          </cell>
          <cell r="K357">
            <v>16663332</v>
          </cell>
          <cell r="L357">
            <v>0</v>
          </cell>
          <cell r="M357">
            <v>6040</v>
          </cell>
          <cell r="N357">
            <v>0</v>
          </cell>
          <cell r="O357">
            <v>16669372</v>
          </cell>
          <cell r="P357">
            <v>16669372</v>
          </cell>
          <cell r="Q357">
            <v>0</v>
          </cell>
          <cell r="R357" t="str">
            <v>FNE</v>
          </cell>
          <cell r="S357" t="str">
            <v>NOV</v>
          </cell>
        </row>
        <row r="358">
          <cell r="A358">
            <v>354</v>
          </cell>
          <cell r="B358">
            <v>914</v>
          </cell>
          <cell r="C358" t="str">
            <v>PPL</v>
          </cell>
          <cell r="D358">
            <v>39050</v>
          </cell>
          <cell r="E358">
            <v>39055</v>
          </cell>
          <cell r="F358" t="str">
            <v>P</v>
          </cell>
          <cell r="G358">
            <v>35000</v>
          </cell>
          <cell r="H358">
            <v>241.4</v>
          </cell>
          <cell r="I358">
            <v>8449000</v>
          </cell>
          <cell r="J358">
            <v>1689.8000000000002</v>
          </cell>
          <cell r="K358">
            <v>8450689.8000000007</v>
          </cell>
          <cell r="L358">
            <v>0</v>
          </cell>
          <cell r="M358">
            <v>8449</v>
          </cell>
          <cell r="N358">
            <v>0</v>
          </cell>
          <cell r="O358">
            <v>8459138.8000000007</v>
          </cell>
          <cell r="P358">
            <v>8459138.8000000007</v>
          </cell>
          <cell r="Q358">
            <v>0</v>
          </cell>
          <cell r="R358" t="str">
            <v>FNE</v>
          </cell>
          <cell r="S358" t="str">
            <v>NOV</v>
          </cell>
        </row>
        <row r="359">
          <cell r="A359">
            <v>355</v>
          </cell>
          <cell r="B359">
            <v>912</v>
          </cell>
          <cell r="C359" t="str">
            <v>FFC</v>
          </cell>
          <cell r="D359">
            <v>39050</v>
          </cell>
          <cell r="E359">
            <v>39055</v>
          </cell>
          <cell r="F359" t="str">
            <v>P</v>
          </cell>
          <cell r="G359">
            <v>10000</v>
          </cell>
          <cell r="H359">
            <v>117.2</v>
          </cell>
          <cell r="I359">
            <v>1172000</v>
          </cell>
          <cell r="J359">
            <v>234.4</v>
          </cell>
          <cell r="K359">
            <v>1172234.3999999999</v>
          </cell>
          <cell r="L359">
            <v>0</v>
          </cell>
          <cell r="M359">
            <v>1172</v>
          </cell>
          <cell r="N359">
            <v>0</v>
          </cell>
          <cell r="O359">
            <v>1173406.3999999999</v>
          </cell>
          <cell r="P359">
            <v>1173406.3999999999</v>
          </cell>
          <cell r="Q359">
            <v>0</v>
          </cell>
          <cell r="R359" t="str">
            <v>FNE</v>
          </cell>
          <cell r="S359" t="str">
            <v>NOV</v>
          </cell>
        </row>
        <row r="360">
          <cell r="A360">
            <v>356</v>
          </cell>
          <cell r="B360">
            <v>918</v>
          </cell>
          <cell r="C360" t="str">
            <v>PSO</v>
          </cell>
          <cell r="D360">
            <v>39050</v>
          </cell>
          <cell r="E360">
            <v>39055</v>
          </cell>
          <cell r="F360" t="str">
            <v>P</v>
          </cell>
          <cell r="G360">
            <v>10000</v>
          </cell>
          <cell r="H360">
            <v>303</v>
          </cell>
          <cell r="I360">
            <v>3030000</v>
          </cell>
          <cell r="J360">
            <v>606</v>
          </cell>
          <cell r="K360">
            <v>3030606</v>
          </cell>
          <cell r="L360">
            <v>0</v>
          </cell>
          <cell r="M360">
            <v>3030</v>
          </cell>
          <cell r="N360">
            <v>0</v>
          </cell>
          <cell r="O360">
            <v>3033636</v>
          </cell>
          <cell r="P360">
            <v>3033636</v>
          </cell>
          <cell r="Q360">
            <v>0</v>
          </cell>
          <cell r="R360" t="str">
            <v>ORIX</v>
          </cell>
          <cell r="S360" t="str">
            <v>NOV</v>
          </cell>
        </row>
        <row r="361">
          <cell r="A361">
            <v>357</v>
          </cell>
          <cell r="B361">
            <v>913</v>
          </cell>
          <cell r="C361" t="str">
            <v>BOP</v>
          </cell>
          <cell r="D361">
            <v>39050</v>
          </cell>
          <cell r="E361">
            <v>39055</v>
          </cell>
          <cell r="F361" t="str">
            <v>P</v>
          </cell>
          <cell r="G361">
            <v>35000</v>
          </cell>
          <cell r="H361">
            <v>104.9</v>
          </cell>
          <cell r="I361">
            <v>3671500</v>
          </cell>
          <cell r="J361">
            <v>734.30000000000007</v>
          </cell>
          <cell r="K361">
            <v>3672234.3</v>
          </cell>
          <cell r="L361">
            <v>0</v>
          </cell>
          <cell r="M361">
            <v>3671.5</v>
          </cell>
          <cell r="N361">
            <v>0</v>
          </cell>
          <cell r="O361">
            <v>3675905.8</v>
          </cell>
          <cell r="P361">
            <v>3675905.8</v>
          </cell>
          <cell r="Q361">
            <v>0</v>
          </cell>
          <cell r="R361" t="str">
            <v>FCEL</v>
          </cell>
          <cell r="S361" t="str">
            <v>NOV</v>
          </cell>
        </row>
        <row r="362">
          <cell r="A362">
            <v>358</v>
          </cell>
          <cell r="B362">
            <v>920</v>
          </cell>
          <cell r="C362" t="str">
            <v>ECP</v>
          </cell>
          <cell r="D362">
            <v>39050</v>
          </cell>
          <cell r="E362">
            <v>39055</v>
          </cell>
          <cell r="F362" t="str">
            <v>P</v>
          </cell>
          <cell r="G362">
            <v>10000</v>
          </cell>
          <cell r="H362">
            <v>177</v>
          </cell>
          <cell r="I362">
            <v>1770000</v>
          </cell>
          <cell r="J362">
            <v>354</v>
          </cell>
          <cell r="K362">
            <v>1770354</v>
          </cell>
          <cell r="L362">
            <v>0</v>
          </cell>
          <cell r="M362">
            <v>1770</v>
          </cell>
          <cell r="N362">
            <v>0</v>
          </cell>
          <cell r="O362">
            <v>1772124</v>
          </cell>
          <cell r="P362">
            <v>1772124</v>
          </cell>
          <cell r="Q362">
            <v>0</v>
          </cell>
          <cell r="R362" t="str">
            <v>IFSL</v>
          </cell>
          <cell r="S362" t="str">
            <v>NOV</v>
          </cell>
        </row>
        <row r="363">
          <cell r="A363">
            <v>359</v>
          </cell>
          <cell r="B363">
            <v>916</v>
          </cell>
          <cell r="C363" t="str">
            <v>NBP</v>
          </cell>
          <cell r="D363">
            <v>39050</v>
          </cell>
          <cell r="E363">
            <v>39055</v>
          </cell>
          <cell r="F363" t="str">
            <v>P</v>
          </cell>
          <cell r="G363">
            <v>50000</v>
          </cell>
          <cell r="H363">
            <v>272.02999999999997</v>
          </cell>
          <cell r="I363">
            <v>13601500</v>
          </cell>
          <cell r="J363">
            <v>2720.3</v>
          </cell>
          <cell r="K363">
            <v>13604220.300000001</v>
          </cell>
          <cell r="L363">
            <v>0</v>
          </cell>
          <cell r="M363">
            <v>13603</v>
          </cell>
          <cell r="N363">
            <v>0</v>
          </cell>
          <cell r="O363">
            <v>13617823.300000001</v>
          </cell>
          <cell r="P363">
            <v>13617823.300000001</v>
          </cell>
          <cell r="Q363">
            <v>0</v>
          </cell>
          <cell r="R363" t="str">
            <v>IFSL</v>
          </cell>
          <cell r="S363" t="str">
            <v>NOV</v>
          </cell>
        </row>
        <row r="364">
          <cell r="A364">
            <v>360</v>
          </cell>
          <cell r="B364">
            <v>919</v>
          </cell>
          <cell r="C364" t="str">
            <v>FAY</v>
          </cell>
          <cell r="D364">
            <v>39050</v>
          </cell>
          <cell r="E364">
            <v>39055</v>
          </cell>
          <cell r="F364" t="str">
            <v>P</v>
          </cell>
          <cell r="G364">
            <v>15000</v>
          </cell>
          <cell r="H364">
            <v>64.05</v>
          </cell>
          <cell r="I364">
            <v>960750</v>
          </cell>
          <cell r="J364">
            <v>192.15</v>
          </cell>
          <cell r="K364">
            <v>960942.15</v>
          </cell>
          <cell r="L364">
            <v>0</v>
          </cell>
          <cell r="M364">
            <v>1441.125</v>
          </cell>
          <cell r="N364">
            <v>0</v>
          </cell>
          <cell r="O364">
            <v>962383.27500000002</v>
          </cell>
          <cell r="P364">
            <v>962383.27500000002</v>
          </cell>
          <cell r="Q364">
            <v>0</v>
          </cell>
          <cell r="R364" t="str">
            <v>NAC</v>
          </cell>
          <cell r="S364" t="str">
            <v>NOV</v>
          </cell>
        </row>
        <row r="365">
          <cell r="A365">
            <v>361</v>
          </cell>
          <cell r="B365">
            <v>915</v>
          </cell>
          <cell r="C365" t="str">
            <v>BAF</v>
          </cell>
          <cell r="D365">
            <v>39050</v>
          </cell>
          <cell r="E365">
            <v>39055</v>
          </cell>
          <cell r="F365" t="str">
            <v>P</v>
          </cell>
          <cell r="G365">
            <v>15000</v>
          </cell>
          <cell r="H365">
            <v>48.5</v>
          </cell>
          <cell r="I365">
            <v>727500</v>
          </cell>
          <cell r="J365">
            <v>145.5</v>
          </cell>
          <cell r="K365">
            <v>727645.5</v>
          </cell>
          <cell r="L365">
            <v>0</v>
          </cell>
          <cell r="M365">
            <v>1092</v>
          </cell>
          <cell r="N365">
            <v>0</v>
          </cell>
          <cell r="O365">
            <v>728737.5</v>
          </cell>
          <cell r="P365">
            <v>728737.5</v>
          </cell>
          <cell r="Q365">
            <v>0</v>
          </cell>
          <cell r="R365" t="str">
            <v>ORIX</v>
          </cell>
          <cell r="S365" t="str">
            <v>NOV</v>
          </cell>
        </row>
        <row r="366">
          <cell r="A366">
            <v>362</v>
          </cell>
          <cell r="B366">
            <v>921</v>
          </cell>
          <cell r="C366" t="str">
            <v>POL</v>
          </cell>
          <cell r="D366">
            <v>39050</v>
          </cell>
          <cell r="E366">
            <v>39055</v>
          </cell>
          <cell r="F366" t="str">
            <v>P</v>
          </cell>
          <cell r="G366">
            <v>45000</v>
          </cell>
          <cell r="H366">
            <v>352.91666666666669</v>
          </cell>
          <cell r="I366">
            <v>15881250</v>
          </cell>
          <cell r="J366">
            <v>3176.25</v>
          </cell>
          <cell r="K366">
            <v>15884426.25</v>
          </cell>
          <cell r="L366">
            <v>0</v>
          </cell>
          <cell r="M366">
            <v>15882.9</v>
          </cell>
          <cell r="N366">
            <v>0</v>
          </cell>
          <cell r="O366">
            <v>15900309.15</v>
          </cell>
          <cell r="P366">
            <v>15900309.15</v>
          </cell>
          <cell r="Q366">
            <v>0</v>
          </cell>
          <cell r="R366" t="str">
            <v>ORIX</v>
          </cell>
          <cell r="S366" t="str">
            <v>NOV</v>
          </cell>
        </row>
        <row r="367">
          <cell r="A367">
            <v>363</v>
          </cell>
          <cell r="B367">
            <v>922</v>
          </cell>
          <cell r="C367" t="str">
            <v>CALL</v>
          </cell>
          <cell r="D367">
            <v>39050</v>
          </cell>
          <cell r="E367">
            <v>39055</v>
          </cell>
          <cell r="F367" t="str">
            <v>S</v>
          </cell>
          <cell r="G367">
            <v>-15000</v>
          </cell>
          <cell r="H367">
            <v>-88.2</v>
          </cell>
          <cell r="I367">
            <v>-1323000</v>
          </cell>
          <cell r="J367">
            <v>132.30000000000001</v>
          </cell>
          <cell r="K367">
            <v>-1322867.7</v>
          </cell>
          <cell r="L367">
            <v>0</v>
          </cell>
          <cell r="M367">
            <v>0</v>
          </cell>
          <cell r="N367">
            <v>88.2</v>
          </cell>
          <cell r="O367">
            <v>-1323000</v>
          </cell>
          <cell r="P367">
            <v>-1144944</v>
          </cell>
          <cell r="Q367">
            <v>178056</v>
          </cell>
          <cell r="R367" t="str">
            <v>ORIX</v>
          </cell>
          <cell r="S367" t="str">
            <v>NOV</v>
          </cell>
        </row>
        <row r="368">
          <cell r="A368">
            <v>364</v>
          </cell>
          <cell r="B368">
            <v>924</v>
          </cell>
          <cell r="C368" t="str">
            <v>ABL</v>
          </cell>
          <cell r="D368">
            <v>39050</v>
          </cell>
          <cell r="E368">
            <v>39055</v>
          </cell>
          <cell r="F368" t="str">
            <v>S</v>
          </cell>
          <cell r="G368">
            <v>-5000</v>
          </cell>
          <cell r="H368">
            <v>-100</v>
          </cell>
          <cell r="I368">
            <v>-500000</v>
          </cell>
          <cell r="J368">
            <v>0</v>
          </cell>
          <cell r="K368">
            <v>-500000</v>
          </cell>
          <cell r="L368">
            <v>0</v>
          </cell>
          <cell r="M368">
            <v>750</v>
          </cell>
          <cell r="N368">
            <v>100</v>
          </cell>
          <cell r="O368">
            <v>-500000</v>
          </cell>
          <cell r="P368">
            <v>-458155.5</v>
          </cell>
          <cell r="Q368">
            <v>41844.5</v>
          </cell>
          <cell r="R368" t="str">
            <v>ICAP</v>
          </cell>
          <cell r="S368" t="str">
            <v>NOV</v>
          </cell>
        </row>
        <row r="369">
          <cell r="A369">
            <v>365</v>
          </cell>
          <cell r="B369">
            <v>923</v>
          </cell>
          <cell r="C369" t="str">
            <v>PSO</v>
          </cell>
          <cell r="D369">
            <v>39050</v>
          </cell>
          <cell r="E369">
            <v>39055</v>
          </cell>
          <cell r="F369" t="str">
            <v>S</v>
          </cell>
          <cell r="G369">
            <v>-35000</v>
          </cell>
          <cell r="H369">
            <v>-305.14285714285717</v>
          </cell>
          <cell r="I369">
            <v>-10680000</v>
          </cell>
          <cell r="J369">
            <v>1068</v>
          </cell>
          <cell r="K369">
            <v>-10678932</v>
          </cell>
          <cell r="L369">
            <v>0</v>
          </cell>
          <cell r="M369">
            <v>10680</v>
          </cell>
          <cell r="N369">
            <v>305.14285714285717</v>
          </cell>
          <cell r="O369">
            <v>-10680000</v>
          </cell>
          <cell r="P369">
            <v>-10600369.5</v>
          </cell>
          <cell r="Q369">
            <v>79630.5</v>
          </cell>
          <cell r="R369" t="str">
            <v>FNE</v>
          </cell>
          <cell r="S369" t="str">
            <v>NOV</v>
          </cell>
        </row>
        <row r="370">
          <cell r="A370">
            <v>366</v>
          </cell>
          <cell r="B370">
            <v>943</v>
          </cell>
          <cell r="C370" t="str">
            <v>BOP</v>
          </cell>
          <cell r="D370">
            <v>39051</v>
          </cell>
          <cell r="E370">
            <v>39056</v>
          </cell>
          <cell r="F370" t="str">
            <v>P</v>
          </cell>
          <cell r="G370">
            <v>15000</v>
          </cell>
          <cell r="H370">
            <v>103.5</v>
          </cell>
          <cell r="I370">
            <v>1552500</v>
          </cell>
          <cell r="J370">
            <v>310.5</v>
          </cell>
          <cell r="K370">
            <v>1552810.5</v>
          </cell>
          <cell r="L370">
            <v>0</v>
          </cell>
          <cell r="M370">
            <v>1552.5</v>
          </cell>
          <cell r="N370">
            <v>0</v>
          </cell>
          <cell r="O370">
            <v>1554363</v>
          </cell>
          <cell r="P370">
            <v>1554363</v>
          </cell>
          <cell r="Q370">
            <v>0</v>
          </cell>
          <cell r="R370" t="str">
            <v>ORIX</v>
          </cell>
          <cell r="S370" t="str">
            <v>NOV</v>
          </cell>
        </row>
        <row r="371">
          <cell r="A371">
            <v>367</v>
          </cell>
          <cell r="B371">
            <v>933</v>
          </cell>
          <cell r="C371" t="str">
            <v>PSO</v>
          </cell>
          <cell r="D371">
            <v>39051</v>
          </cell>
          <cell r="E371">
            <v>39056</v>
          </cell>
          <cell r="F371" t="str">
            <v>P</v>
          </cell>
          <cell r="G371">
            <v>40000</v>
          </cell>
          <cell r="H371">
            <v>302.75</v>
          </cell>
          <cell r="I371">
            <v>12110000</v>
          </cell>
          <cell r="J371">
            <v>2422</v>
          </cell>
          <cell r="K371">
            <v>12112422</v>
          </cell>
          <cell r="L371">
            <v>0</v>
          </cell>
          <cell r="M371">
            <v>0</v>
          </cell>
          <cell r="N371">
            <v>0</v>
          </cell>
          <cell r="O371">
            <v>12112422</v>
          </cell>
          <cell r="P371">
            <v>12112422</v>
          </cell>
          <cell r="Q371">
            <v>0</v>
          </cell>
          <cell r="R371" t="str">
            <v>NAC</v>
          </cell>
          <cell r="S371" t="str">
            <v>NOV</v>
          </cell>
        </row>
        <row r="372">
          <cell r="A372">
            <v>368</v>
          </cell>
          <cell r="B372">
            <v>935</v>
          </cell>
          <cell r="C372" t="str">
            <v>POL</v>
          </cell>
          <cell r="D372">
            <v>39051</v>
          </cell>
          <cell r="E372">
            <v>39056</v>
          </cell>
          <cell r="F372" t="str">
            <v>P</v>
          </cell>
          <cell r="G372">
            <v>10000</v>
          </cell>
          <cell r="H372">
            <v>351.05</v>
          </cell>
          <cell r="I372">
            <v>3510500</v>
          </cell>
          <cell r="J372">
            <v>702.1</v>
          </cell>
          <cell r="K372">
            <v>3511202.1</v>
          </cell>
          <cell r="L372">
            <v>0</v>
          </cell>
          <cell r="M372">
            <v>3511</v>
          </cell>
          <cell r="N372">
            <v>0</v>
          </cell>
          <cell r="O372">
            <v>3514713.1</v>
          </cell>
          <cell r="P372">
            <v>3514713.1</v>
          </cell>
          <cell r="Q372">
            <v>0</v>
          </cell>
          <cell r="R372" t="str">
            <v>ORIX</v>
          </cell>
          <cell r="S372" t="str">
            <v>NOV</v>
          </cell>
        </row>
        <row r="373">
          <cell r="A373">
            <v>369</v>
          </cell>
          <cell r="B373">
            <v>937</v>
          </cell>
          <cell r="C373" t="str">
            <v>FFBQ</v>
          </cell>
          <cell r="D373">
            <v>39051</v>
          </cell>
          <cell r="E373">
            <v>39056</v>
          </cell>
          <cell r="F373" t="str">
            <v>P</v>
          </cell>
          <cell r="G373">
            <v>15000</v>
          </cell>
          <cell r="H373">
            <v>28.4</v>
          </cell>
          <cell r="I373">
            <v>426000</v>
          </cell>
          <cell r="J373">
            <v>85.2</v>
          </cell>
          <cell r="K373">
            <v>426085.2</v>
          </cell>
          <cell r="L373">
            <v>0</v>
          </cell>
          <cell r="M373">
            <v>637.5</v>
          </cell>
          <cell r="N373">
            <v>0</v>
          </cell>
          <cell r="O373">
            <v>426722.7</v>
          </cell>
          <cell r="P373">
            <v>426722.7</v>
          </cell>
          <cell r="Q373">
            <v>0</v>
          </cell>
          <cell r="R373" t="str">
            <v>ICAP</v>
          </cell>
          <cell r="S373" t="str">
            <v>NOV</v>
          </cell>
        </row>
        <row r="374">
          <cell r="A374">
            <v>370</v>
          </cell>
          <cell r="B374">
            <v>944</v>
          </cell>
          <cell r="C374" t="str">
            <v>FFC</v>
          </cell>
          <cell r="D374">
            <v>39051</v>
          </cell>
          <cell r="E374">
            <v>39056</v>
          </cell>
          <cell r="F374" t="str">
            <v>P</v>
          </cell>
          <cell r="G374">
            <v>10000</v>
          </cell>
          <cell r="H374">
            <v>116.3</v>
          </cell>
          <cell r="I374">
            <v>1163000</v>
          </cell>
          <cell r="J374">
            <v>232.60000000000002</v>
          </cell>
          <cell r="K374">
            <v>1163232.6000000001</v>
          </cell>
          <cell r="L374">
            <v>0</v>
          </cell>
          <cell r="M374">
            <v>1163</v>
          </cell>
          <cell r="N374">
            <v>0</v>
          </cell>
          <cell r="O374">
            <v>1164395.6000000001</v>
          </cell>
          <cell r="P374">
            <v>1164395.6000000001</v>
          </cell>
          <cell r="Q374">
            <v>0</v>
          </cell>
          <cell r="R374" t="str">
            <v>IFSL</v>
          </cell>
          <cell r="S374" t="str">
            <v>NOV</v>
          </cell>
        </row>
        <row r="375">
          <cell r="A375">
            <v>371</v>
          </cell>
          <cell r="B375">
            <v>942</v>
          </cell>
          <cell r="C375" t="str">
            <v>ABL</v>
          </cell>
          <cell r="D375">
            <v>39051</v>
          </cell>
          <cell r="E375">
            <v>39056</v>
          </cell>
          <cell r="F375" t="str">
            <v>S</v>
          </cell>
          <cell r="G375">
            <v>-10000</v>
          </cell>
          <cell r="H375">
            <v>-101</v>
          </cell>
          <cell r="I375">
            <v>-1010000</v>
          </cell>
          <cell r="J375">
            <v>101</v>
          </cell>
          <cell r="K375">
            <v>-1009899</v>
          </cell>
          <cell r="L375">
            <v>0</v>
          </cell>
          <cell r="M375">
            <v>1010</v>
          </cell>
          <cell r="N375">
            <v>101</v>
          </cell>
          <cell r="O375">
            <v>-1010000</v>
          </cell>
          <cell r="P375">
            <v>-916311</v>
          </cell>
          <cell r="Q375">
            <v>93689</v>
          </cell>
          <cell r="R375" t="str">
            <v>IFSL</v>
          </cell>
          <cell r="S375" t="str">
            <v>NOV</v>
          </cell>
        </row>
        <row r="376">
          <cell r="A376">
            <v>372</v>
          </cell>
          <cell r="B376">
            <v>939</v>
          </cell>
          <cell r="C376" t="str">
            <v>PSO</v>
          </cell>
          <cell r="D376">
            <v>39051</v>
          </cell>
          <cell r="E376">
            <v>39056</v>
          </cell>
          <cell r="F376" t="str">
            <v>S</v>
          </cell>
          <cell r="G376">
            <v>-55000</v>
          </cell>
          <cell r="H376">
            <v>-304.90909090909093</v>
          </cell>
          <cell r="I376">
            <v>-16770000</v>
          </cell>
          <cell r="J376">
            <v>1677</v>
          </cell>
          <cell r="K376">
            <v>-16768323</v>
          </cell>
          <cell r="L376">
            <v>0</v>
          </cell>
          <cell r="M376">
            <v>16770</v>
          </cell>
          <cell r="N376">
            <v>304.90909090909093</v>
          </cell>
          <cell r="O376">
            <v>-16770000</v>
          </cell>
          <cell r="P376">
            <v>-16656326.5</v>
          </cell>
          <cell r="Q376">
            <v>113673.5</v>
          </cell>
          <cell r="R376" t="str">
            <v>NAC</v>
          </cell>
          <cell r="S376" t="str">
            <v>NOV</v>
          </cell>
        </row>
        <row r="377">
          <cell r="A377">
            <v>373</v>
          </cell>
          <cell r="B377">
            <v>936</v>
          </cell>
          <cell r="C377" t="str">
            <v>NBP</v>
          </cell>
          <cell r="D377">
            <v>39051</v>
          </cell>
          <cell r="E377">
            <v>39056</v>
          </cell>
          <cell r="F377" t="str">
            <v>P</v>
          </cell>
          <cell r="G377">
            <v>25000</v>
          </cell>
          <cell r="H377">
            <v>270.92</v>
          </cell>
          <cell r="I377">
            <v>6773000</v>
          </cell>
          <cell r="J377">
            <v>1354.6000000000001</v>
          </cell>
          <cell r="K377">
            <v>6774354.5999999996</v>
          </cell>
          <cell r="L377">
            <v>0</v>
          </cell>
          <cell r="M377">
            <v>6773.5</v>
          </cell>
          <cell r="N377">
            <v>0</v>
          </cell>
          <cell r="O377">
            <v>6781128.0999999996</v>
          </cell>
          <cell r="P377">
            <v>6781128.0999999996</v>
          </cell>
          <cell r="Q377">
            <v>0</v>
          </cell>
          <cell r="R377" t="str">
            <v>IFSL</v>
          </cell>
          <cell r="S377" t="str">
            <v>NOV</v>
          </cell>
        </row>
        <row r="378">
          <cell r="A378">
            <v>374</v>
          </cell>
          <cell r="B378">
            <v>941</v>
          </cell>
          <cell r="C378" t="str">
            <v>NBP</v>
          </cell>
          <cell r="D378">
            <v>39051</v>
          </cell>
          <cell r="E378">
            <v>39056</v>
          </cell>
          <cell r="F378" t="str">
            <v>S</v>
          </cell>
          <cell r="G378">
            <v>-25000</v>
          </cell>
          <cell r="H378">
            <v>-272.98</v>
          </cell>
          <cell r="I378">
            <v>-6824500</v>
          </cell>
          <cell r="J378">
            <v>682.45</v>
          </cell>
          <cell r="K378">
            <v>-6823817.5499999998</v>
          </cell>
          <cell r="L378">
            <v>0</v>
          </cell>
          <cell r="M378">
            <v>0</v>
          </cell>
          <cell r="N378">
            <v>272.98</v>
          </cell>
          <cell r="O378">
            <v>-6824500</v>
          </cell>
          <cell r="P378">
            <v>-6781128.0999999996</v>
          </cell>
          <cell r="Q378">
            <v>43371.900000000373</v>
          </cell>
          <cell r="R378" t="str">
            <v>IFSL</v>
          </cell>
          <cell r="S378" t="str">
            <v>NOV</v>
          </cell>
        </row>
        <row r="379">
          <cell r="A379">
            <v>375</v>
          </cell>
          <cell r="B379">
            <v>938</v>
          </cell>
          <cell r="C379" t="str">
            <v>FAY</v>
          </cell>
          <cell r="D379">
            <v>39051</v>
          </cell>
          <cell r="E379">
            <v>39056</v>
          </cell>
          <cell r="F379" t="str">
            <v>S</v>
          </cell>
          <cell r="G379">
            <v>-5000</v>
          </cell>
          <cell r="H379">
            <v>-65.5</v>
          </cell>
          <cell r="I379">
            <v>-327500</v>
          </cell>
          <cell r="J379">
            <v>32.75</v>
          </cell>
          <cell r="K379">
            <v>-327467.25</v>
          </cell>
          <cell r="L379">
            <v>0</v>
          </cell>
          <cell r="M379">
            <v>491.25</v>
          </cell>
          <cell r="N379">
            <v>65.5</v>
          </cell>
          <cell r="O379">
            <v>-327500</v>
          </cell>
          <cell r="P379">
            <v>-320794.5</v>
          </cell>
          <cell r="Q379">
            <v>6705.5</v>
          </cell>
          <cell r="R379" t="str">
            <v>FCEL</v>
          </cell>
          <cell r="S379" t="str">
            <v>DEC</v>
          </cell>
        </row>
        <row r="380">
          <cell r="A380">
            <v>376</v>
          </cell>
          <cell r="B380">
            <v>958</v>
          </cell>
          <cell r="C380" t="str">
            <v>NBP</v>
          </cell>
          <cell r="D380">
            <v>39052</v>
          </cell>
          <cell r="E380">
            <v>39057</v>
          </cell>
          <cell r="F380" t="str">
            <v>P</v>
          </cell>
          <cell r="G380">
            <v>10000</v>
          </cell>
          <cell r="H380">
            <v>267.05</v>
          </cell>
          <cell r="I380">
            <v>2670500</v>
          </cell>
          <cell r="J380">
            <v>534.1</v>
          </cell>
          <cell r="K380">
            <v>2671034.1</v>
          </cell>
          <cell r="L380">
            <v>0</v>
          </cell>
          <cell r="M380">
            <v>2671</v>
          </cell>
          <cell r="N380">
            <v>0</v>
          </cell>
          <cell r="O380">
            <v>2673705.1</v>
          </cell>
          <cell r="P380">
            <v>2673705.1</v>
          </cell>
          <cell r="Q380">
            <v>0</v>
          </cell>
          <cell r="R380" t="str">
            <v>IFSL</v>
          </cell>
          <cell r="S380" t="str">
            <v>DEC</v>
          </cell>
        </row>
        <row r="381">
          <cell r="A381">
            <v>377</v>
          </cell>
          <cell r="B381">
            <v>390</v>
          </cell>
          <cell r="C381" t="str">
            <v>CALL</v>
          </cell>
          <cell r="D381">
            <v>39052</v>
          </cell>
          <cell r="E381">
            <v>39057</v>
          </cell>
          <cell r="F381" t="str">
            <v>S</v>
          </cell>
          <cell r="G381">
            <v>-10000</v>
          </cell>
          <cell r="H381">
            <v>-97.2</v>
          </cell>
          <cell r="I381">
            <v>-972000</v>
          </cell>
          <cell r="J381">
            <v>97.2</v>
          </cell>
          <cell r="K381">
            <v>-971902.8</v>
          </cell>
          <cell r="L381">
            <v>0</v>
          </cell>
          <cell r="M381">
            <v>1458</v>
          </cell>
          <cell r="N381">
            <v>97.2</v>
          </cell>
          <cell r="O381">
            <v>-972000</v>
          </cell>
          <cell r="P381">
            <v>-763295</v>
          </cell>
          <cell r="Q381">
            <v>208705</v>
          </cell>
          <cell r="R381" t="str">
            <v>ORIX</v>
          </cell>
          <cell r="S381" t="str">
            <v>DEC</v>
          </cell>
        </row>
        <row r="382">
          <cell r="A382">
            <v>378</v>
          </cell>
          <cell r="B382">
            <v>390</v>
          </cell>
          <cell r="C382" t="str">
            <v>CALL</v>
          </cell>
          <cell r="D382">
            <v>39052</v>
          </cell>
          <cell r="E382">
            <v>39057</v>
          </cell>
          <cell r="F382" t="str">
            <v>S</v>
          </cell>
          <cell r="G382">
            <v>-15000</v>
          </cell>
          <cell r="H382">
            <v>-89.12</v>
          </cell>
          <cell r="I382">
            <v>-1336800</v>
          </cell>
          <cell r="J382">
            <v>133.68</v>
          </cell>
          <cell r="K382">
            <v>-1336666.32</v>
          </cell>
          <cell r="L382">
            <v>0</v>
          </cell>
          <cell r="M382">
            <v>1336.8</v>
          </cell>
          <cell r="N382">
            <v>89.12</v>
          </cell>
          <cell r="O382">
            <v>-1336800</v>
          </cell>
          <cell r="P382">
            <v>-1144942.5</v>
          </cell>
          <cell r="Q382">
            <v>191857.5</v>
          </cell>
          <cell r="R382" t="str">
            <v>FNE</v>
          </cell>
          <cell r="S382" t="str">
            <v>DEC</v>
          </cell>
        </row>
        <row r="383">
          <cell r="A383">
            <v>379</v>
          </cell>
          <cell r="B383">
            <v>981</v>
          </cell>
          <cell r="C383" t="str">
            <v>POL</v>
          </cell>
          <cell r="D383">
            <v>39055</v>
          </cell>
          <cell r="E383">
            <v>39058</v>
          </cell>
          <cell r="F383" t="str">
            <v>P</v>
          </cell>
          <cell r="G383">
            <v>15000</v>
          </cell>
          <cell r="H383">
            <v>352</v>
          </cell>
          <cell r="I383">
            <v>5280000</v>
          </cell>
          <cell r="J383">
            <v>1056</v>
          </cell>
          <cell r="K383">
            <v>5281056</v>
          </cell>
          <cell r="L383">
            <v>0</v>
          </cell>
          <cell r="M383">
            <v>5280</v>
          </cell>
          <cell r="N383">
            <v>0</v>
          </cell>
          <cell r="O383">
            <v>5286336</v>
          </cell>
          <cell r="P383">
            <v>5286336</v>
          </cell>
          <cell r="Q383">
            <v>0</v>
          </cell>
          <cell r="R383" t="str">
            <v>IFSL</v>
          </cell>
          <cell r="S383" t="str">
            <v>DEC</v>
          </cell>
        </row>
        <row r="384">
          <cell r="A384">
            <v>380</v>
          </cell>
          <cell r="B384">
            <v>976</v>
          </cell>
          <cell r="C384" t="str">
            <v>BOP</v>
          </cell>
          <cell r="D384">
            <v>39055</v>
          </cell>
          <cell r="E384">
            <v>39058</v>
          </cell>
          <cell r="F384" t="str">
            <v>P</v>
          </cell>
          <cell r="G384">
            <v>10000</v>
          </cell>
          <cell r="H384">
            <v>102.9</v>
          </cell>
          <cell r="I384">
            <v>1029000</v>
          </cell>
          <cell r="J384">
            <v>205.8</v>
          </cell>
          <cell r="K384">
            <v>1029205.8</v>
          </cell>
          <cell r="L384">
            <v>0</v>
          </cell>
          <cell r="M384">
            <v>1029</v>
          </cell>
          <cell r="N384">
            <v>0</v>
          </cell>
          <cell r="O384">
            <v>1030234.8</v>
          </cell>
          <cell r="P384">
            <v>1030234.8</v>
          </cell>
          <cell r="Q384">
            <v>0</v>
          </cell>
          <cell r="R384" t="str">
            <v>FNE</v>
          </cell>
          <cell r="S384" t="str">
            <v>DEC</v>
          </cell>
        </row>
        <row r="385">
          <cell r="A385">
            <v>381</v>
          </cell>
          <cell r="B385">
            <v>977</v>
          </cell>
          <cell r="C385" t="str">
            <v>WCT</v>
          </cell>
          <cell r="D385">
            <v>39055</v>
          </cell>
          <cell r="E385">
            <v>39058</v>
          </cell>
          <cell r="F385" t="str">
            <v>S</v>
          </cell>
          <cell r="G385">
            <v>-36500</v>
          </cell>
          <cell r="H385">
            <v>-10.95</v>
          </cell>
          <cell r="I385">
            <v>-399675</v>
          </cell>
          <cell r="J385">
            <v>0</v>
          </cell>
          <cell r="K385">
            <v>-399675</v>
          </cell>
          <cell r="L385">
            <v>0</v>
          </cell>
          <cell r="M385">
            <v>598.6</v>
          </cell>
          <cell r="N385">
            <v>10.95</v>
          </cell>
          <cell r="O385">
            <v>-399675</v>
          </cell>
          <cell r="P385">
            <v>-361273.35</v>
          </cell>
          <cell r="Q385">
            <v>38401.650000000023</v>
          </cell>
          <cell r="R385" t="str">
            <v>ICAP</v>
          </cell>
          <cell r="S385" t="str">
            <v>DEC</v>
          </cell>
        </row>
        <row r="386">
          <cell r="A386">
            <v>382</v>
          </cell>
          <cell r="B386">
            <v>980</v>
          </cell>
          <cell r="C386" t="str">
            <v>WCT</v>
          </cell>
          <cell r="D386">
            <v>39055</v>
          </cell>
          <cell r="E386">
            <v>39058</v>
          </cell>
          <cell r="F386" t="str">
            <v>S</v>
          </cell>
          <cell r="G386">
            <v>-50000</v>
          </cell>
          <cell r="H386">
            <v>-10.9</v>
          </cell>
          <cell r="I386">
            <v>-545000</v>
          </cell>
          <cell r="J386">
            <v>54.5</v>
          </cell>
          <cell r="K386">
            <v>-544945.5</v>
          </cell>
          <cell r="L386">
            <v>0</v>
          </cell>
          <cell r="M386">
            <v>2500</v>
          </cell>
          <cell r="N386">
            <v>10.9</v>
          </cell>
          <cell r="O386">
            <v>-545000</v>
          </cell>
          <cell r="P386">
            <v>-494895</v>
          </cell>
          <cell r="Q386">
            <v>50105</v>
          </cell>
          <cell r="R386" t="str">
            <v>AHL</v>
          </cell>
          <cell r="S386" t="str">
            <v>DEC</v>
          </cell>
        </row>
        <row r="387">
          <cell r="A387">
            <v>383</v>
          </cell>
          <cell r="B387">
            <v>978</v>
          </cell>
          <cell r="C387" t="str">
            <v>PSO</v>
          </cell>
          <cell r="D387">
            <v>39055</v>
          </cell>
          <cell r="E387">
            <v>39058</v>
          </cell>
          <cell r="F387" t="str">
            <v>S</v>
          </cell>
          <cell r="G387">
            <v>-22600</v>
          </cell>
          <cell r="H387">
            <v>-305.72123893805309</v>
          </cell>
          <cell r="I387">
            <v>-6909300</v>
          </cell>
          <cell r="J387">
            <v>690.93000000000006</v>
          </cell>
          <cell r="K387">
            <v>-6908609.0700000003</v>
          </cell>
          <cell r="L387">
            <v>0</v>
          </cell>
          <cell r="M387">
            <v>6909.3</v>
          </cell>
          <cell r="N387">
            <v>305.72123893805309</v>
          </cell>
          <cell r="O387">
            <v>-6909300</v>
          </cell>
          <cell r="P387">
            <v>-6844233.7199999997</v>
          </cell>
          <cell r="Q387">
            <v>65066.280000000261</v>
          </cell>
          <cell r="R387" t="str">
            <v>ORIX</v>
          </cell>
          <cell r="S387" t="str">
            <v>DEC</v>
          </cell>
        </row>
        <row r="388">
          <cell r="A388">
            <v>384</v>
          </cell>
          <cell r="B388">
            <v>979</v>
          </cell>
          <cell r="C388" t="str">
            <v>POL</v>
          </cell>
          <cell r="D388">
            <v>39055</v>
          </cell>
          <cell r="E388">
            <v>39058</v>
          </cell>
          <cell r="F388" t="str">
            <v>S</v>
          </cell>
          <cell r="G388">
            <v>-35500</v>
          </cell>
          <cell r="H388">
            <v>-353.57746478873241</v>
          </cell>
          <cell r="I388">
            <v>-12552000</v>
          </cell>
          <cell r="J388">
            <v>1255.2</v>
          </cell>
          <cell r="K388">
            <v>-12550744.800000001</v>
          </cell>
          <cell r="L388">
            <v>0</v>
          </cell>
          <cell r="M388">
            <v>7257</v>
          </cell>
          <cell r="N388">
            <v>353.57746478873241</v>
          </cell>
          <cell r="O388">
            <v>-12552000</v>
          </cell>
          <cell r="P388">
            <v>-12399724</v>
          </cell>
          <cell r="Q388">
            <v>152276</v>
          </cell>
          <cell r="R388" t="str">
            <v>IFSL</v>
          </cell>
          <cell r="S388" t="str">
            <v>DEC</v>
          </cell>
        </row>
        <row r="389">
          <cell r="A389">
            <v>385</v>
          </cell>
          <cell r="B389">
            <v>996</v>
          </cell>
          <cell r="C389" t="str">
            <v>BAF</v>
          </cell>
          <cell r="D389">
            <v>39056</v>
          </cell>
          <cell r="E389">
            <v>39059</v>
          </cell>
          <cell r="F389" t="str">
            <v>P</v>
          </cell>
          <cell r="G389">
            <v>15000</v>
          </cell>
          <cell r="H389">
            <v>47.6</v>
          </cell>
          <cell r="I389">
            <v>714000</v>
          </cell>
          <cell r="J389">
            <v>142.80000000000001</v>
          </cell>
          <cell r="K389">
            <v>714142.8</v>
          </cell>
          <cell r="L389">
            <v>0</v>
          </cell>
          <cell r="M389">
            <v>1071</v>
          </cell>
          <cell r="N389">
            <v>0</v>
          </cell>
          <cell r="O389">
            <v>715213.8</v>
          </cell>
          <cell r="P389">
            <v>715213.8</v>
          </cell>
          <cell r="Q389">
            <v>0</v>
          </cell>
          <cell r="R389" t="str">
            <v>NAC</v>
          </cell>
          <cell r="S389" t="str">
            <v>DEC</v>
          </cell>
        </row>
        <row r="390">
          <cell r="A390">
            <v>386</v>
          </cell>
          <cell r="B390">
            <v>990</v>
          </cell>
          <cell r="C390" t="str">
            <v>NBP</v>
          </cell>
          <cell r="D390">
            <v>39056</v>
          </cell>
          <cell r="E390">
            <v>39059</v>
          </cell>
          <cell r="F390" t="str">
            <v>P</v>
          </cell>
          <cell r="G390">
            <v>20000</v>
          </cell>
          <cell r="H390">
            <v>263.75</v>
          </cell>
          <cell r="I390">
            <v>5275000</v>
          </cell>
          <cell r="J390">
            <v>1055</v>
          </cell>
          <cell r="K390">
            <v>5276055</v>
          </cell>
          <cell r="L390">
            <v>0</v>
          </cell>
          <cell r="M390">
            <v>5275</v>
          </cell>
          <cell r="N390">
            <v>0</v>
          </cell>
          <cell r="O390">
            <v>5281330</v>
          </cell>
          <cell r="P390">
            <v>5281330</v>
          </cell>
          <cell r="Q390">
            <v>0</v>
          </cell>
          <cell r="R390" t="str">
            <v>FCEL</v>
          </cell>
          <cell r="S390" t="str">
            <v>DEC</v>
          </cell>
        </row>
        <row r="391">
          <cell r="A391">
            <v>387</v>
          </cell>
          <cell r="B391">
            <v>998</v>
          </cell>
          <cell r="C391" t="str">
            <v>PPL</v>
          </cell>
          <cell r="D391">
            <v>39056</v>
          </cell>
          <cell r="E391">
            <v>39059</v>
          </cell>
          <cell r="F391" t="str">
            <v>S</v>
          </cell>
          <cell r="G391">
            <v>-25000</v>
          </cell>
          <cell r="H391">
            <v>-241.6</v>
          </cell>
          <cell r="I391">
            <v>-6040000</v>
          </cell>
          <cell r="J391">
            <v>604</v>
          </cell>
          <cell r="K391">
            <v>-6039396</v>
          </cell>
          <cell r="L391">
            <v>0</v>
          </cell>
          <cell r="M391">
            <v>6040</v>
          </cell>
          <cell r="N391">
            <v>241.6</v>
          </cell>
          <cell r="O391">
            <v>-6040000</v>
          </cell>
          <cell r="P391">
            <v>-6156072.5</v>
          </cell>
          <cell r="Q391">
            <v>-116072.5</v>
          </cell>
          <cell r="R391" t="str">
            <v>FNE</v>
          </cell>
          <cell r="S391" t="str">
            <v>DEC</v>
          </cell>
        </row>
        <row r="392">
          <cell r="A392">
            <v>388</v>
          </cell>
          <cell r="B392">
            <v>989</v>
          </cell>
          <cell r="C392" t="str">
            <v>ABL</v>
          </cell>
          <cell r="D392">
            <v>39056</v>
          </cell>
          <cell r="E392">
            <v>39059</v>
          </cell>
          <cell r="F392" t="str">
            <v>S</v>
          </cell>
          <cell r="G392">
            <v>-5900</v>
          </cell>
          <cell r="H392">
            <v>-99.686440677966104</v>
          </cell>
          <cell r="I392">
            <v>-588150</v>
          </cell>
          <cell r="J392">
            <v>58.815000000000005</v>
          </cell>
          <cell r="K392">
            <v>-588091.18500000006</v>
          </cell>
          <cell r="L392">
            <v>0</v>
          </cell>
          <cell r="M392">
            <v>740.83</v>
          </cell>
          <cell r="N392">
            <v>99.686440677966104</v>
          </cell>
          <cell r="O392">
            <v>-588150</v>
          </cell>
          <cell r="P392">
            <v>-540623.81999999995</v>
          </cell>
          <cell r="Q392">
            <v>47526.180000000051</v>
          </cell>
          <cell r="R392" t="str">
            <v>FCEL</v>
          </cell>
          <cell r="S392" t="str">
            <v>DEC</v>
          </cell>
        </row>
        <row r="393">
          <cell r="A393">
            <v>389</v>
          </cell>
          <cell r="B393">
            <v>995</v>
          </cell>
          <cell r="C393" t="str">
            <v>PSO</v>
          </cell>
          <cell r="D393">
            <v>39056</v>
          </cell>
          <cell r="E393">
            <v>39059</v>
          </cell>
          <cell r="F393" t="str">
            <v>S</v>
          </cell>
          <cell r="G393">
            <v>-12200</v>
          </cell>
          <cell r="H393">
            <v>-307.18032786885249</v>
          </cell>
          <cell r="I393">
            <v>-3747600</v>
          </cell>
          <cell r="J393">
            <v>374.76</v>
          </cell>
          <cell r="K393">
            <v>-3747225.24</v>
          </cell>
          <cell r="L393">
            <v>0</v>
          </cell>
          <cell r="M393">
            <v>3747.6</v>
          </cell>
          <cell r="N393">
            <v>307.18032786885249</v>
          </cell>
          <cell r="O393">
            <v>-3747600</v>
          </cell>
          <cell r="P393">
            <v>-3694675.85</v>
          </cell>
          <cell r="Q393">
            <v>52924.149999999907</v>
          </cell>
          <cell r="R393" t="str">
            <v>IFSL</v>
          </cell>
          <cell r="S393" t="str">
            <v>DEC</v>
          </cell>
        </row>
        <row r="394">
          <cell r="A394">
            <v>390</v>
          </cell>
          <cell r="B394">
            <v>994</v>
          </cell>
          <cell r="C394" t="str">
            <v>WCT</v>
          </cell>
          <cell r="D394">
            <v>39056</v>
          </cell>
          <cell r="E394">
            <v>39059</v>
          </cell>
          <cell r="F394" t="str">
            <v>S</v>
          </cell>
          <cell r="G394">
            <v>-25000</v>
          </cell>
          <cell r="H394">
            <v>-11.05</v>
          </cell>
          <cell r="I394">
            <v>-276250</v>
          </cell>
          <cell r="J394">
            <v>0</v>
          </cell>
          <cell r="K394">
            <v>-276250</v>
          </cell>
          <cell r="L394">
            <v>0</v>
          </cell>
          <cell r="M394">
            <v>415</v>
          </cell>
          <cell r="N394">
            <v>11.05</v>
          </cell>
          <cell r="O394">
            <v>-276250</v>
          </cell>
          <cell r="P394">
            <v>-247447.5</v>
          </cell>
          <cell r="Q394">
            <v>28802.5</v>
          </cell>
          <cell r="R394" t="str">
            <v>ICAP</v>
          </cell>
          <cell r="S394" t="str">
            <v>DEC</v>
          </cell>
        </row>
        <row r="395">
          <cell r="A395">
            <v>391</v>
          </cell>
          <cell r="B395">
            <v>991</v>
          </cell>
          <cell r="C395" t="str">
            <v>WCT</v>
          </cell>
          <cell r="D395">
            <v>39056</v>
          </cell>
          <cell r="E395">
            <v>39059</v>
          </cell>
          <cell r="F395" t="str">
            <v>S</v>
          </cell>
          <cell r="G395">
            <v>-28000</v>
          </cell>
          <cell r="H395">
            <v>-10.95</v>
          </cell>
          <cell r="I395">
            <v>-306600</v>
          </cell>
          <cell r="J395">
            <v>30.66</v>
          </cell>
          <cell r="K395">
            <v>-306569.34000000003</v>
          </cell>
          <cell r="L395">
            <v>0</v>
          </cell>
          <cell r="M395">
            <v>1400</v>
          </cell>
          <cell r="N395">
            <v>10.95</v>
          </cell>
          <cell r="O395">
            <v>-306600</v>
          </cell>
          <cell r="P395">
            <v>-277141.2</v>
          </cell>
          <cell r="Q395">
            <v>29458.799999999988</v>
          </cell>
          <cell r="R395" t="str">
            <v>FNE</v>
          </cell>
          <cell r="S395" t="str">
            <v>DEC</v>
          </cell>
        </row>
        <row r="396">
          <cell r="A396">
            <v>392</v>
          </cell>
          <cell r="B396">
            <v>993</v>
          </cell>
          <cell r="C396" t="str">
            <v>POL</v>
          </cell>
          <cell r="D396">
            <v>39056</v>
          </cell>
          <cell r="E396">
            <v>39059</v>
          </cell>
          <cell r="F396" t="str">
            <v>S</v>
          </cell>
          <cell r="G396">
            <v>-30000</v>
          </cell>
          <cell r="H396">
            <v>-356</v>
          </cell>
          <cell r="I396">
            <v>-10680000</v>
          </cell>
          <cell r="J396">
            <v>1068</v>
          </cell>
          <cell r="K396">
            <v>-10678932</v>
          </cell>
          <cell r="L396">
            <v>0</v>
          </cell>
          <cell r="M396">
            <v>10680</v>
          </cell>
          <cell r="N396">
            <v>356</v>
          </cell>
          <cell r="O396">
            <v>-10680000</v>
          </cell>
          <cell r="P396">
            <v>-10478643</v>
          </cell>
          <cell r="Q396">
            <v>201357</v>
          </cell>
          <cell r="R396" t="str">
            <v>ORIX</v>
          </cell>
          <cell r="S396" t="str">
            <v>DEC</v>
          </cell>
        </row>
        <row r="397">
          <cell r="A397">
            <v>393</v>
          </cell>
          <cell r="B397">
            <v>999</v>
          </cell>
          <cell r="C397" t="str">
            <v>WCT</v>
          </cell>
          <cell r="D397">
            <v>39056</v>
          </cell>
          <cell r="E397">
            <v>39059</v>
          </cell>
          <cell r="F397" t="str">
            <v>S</v>
          </cell>
          <cell r="G397">
            <v>-65500</v>
          </cell>
          <cell r="H397">
            <v>-10.998091603053435</v>
          </cell>
          <cell r="I397">
            <v>-720375</v>
          </cell>
          <cell r="J397">
            <v>72.037500000000009</v>
          </cell>
          <cell r="K397">
            <v>-720302.96250000002</v>
          </cell>
          <cell r="L397">
            <v>0</v>
          </cell>
          <cell r="M397">
            <v>3275</v>
          </cell>
          <cell r="N397">
            <v>10.998091603053435</v>
          </cell>
          <cell r="O397">
            <v>-720375</v>
          </cell>
          <cell r="P397">
            <v>-648312.44999999995</v>
          </cell>
          <cell r="Q397">
            <v>72062.550000000047</v>
          </cell>
          <cell r="R397" t="str">
            <v>AHL</v>
          </cell>
          <cell r="S397" t="str">
            <v>DEC</v>
          </cell>
        </row>
        <row r="398">
          <cell r="A398">
            <v>394</v>
          </cell>
          <cell r="B398">
            <v>997</v>
          </cell>
          <cell r="C398" t="str">
            <v>WCT</v>
          </cell>
          <cell r="D398">
            <v>39056</v>
          </cell>
          <cell r="E398">
            <v>39059</v>
          </cell>
          <cell r="F398" t="str">
            <v>S</v>
          </cell>
          <cell r="G398">
            <v>-25000</v>
          </cell>
          <cell r="H398">
            <v>-11</v>
          </cell>
          <cell r="I398">
            <v>-275000</v>
          </cell>
          <cell r="J398">
            <v>27.5</v>
          </cell>
          <cell r="K398">
            <v>-274972.5</v>
          </cell>
          <cell r="L398">
            <v>0</v>
          </cell>
          <cell r="M398">
            <v>412.5</v>
          </cell>
          <cell r="N398">
            <v>11</v>
          </cell>
          <cell r="O398">
            <v>-275000</v>
          </cell>
          <cell r="P398">
            <v>-247447.5</v>
          </cell>
          <cell r="Q398">
            <v>27552.5</v>
          </cell>
          <cell r="R398" t="str">
            <v>FCEL</v>
          </cell>
          <cell r="S398" t="str">
            <v>DEC</v>
          </cell>
        </row>
        <row r="399">
          <cell r="A399">
            <v>395</v>
          </cell>
          <cell r="B399">
            <v>992</v>
          </cell>
          <cell r="C399" t="str">
            <v>POL</v>
          </cell>
          <cell r="D399">
            <v>39056</v>
          </cell>
          <cell r="E399">
            <v>39059</v>
          </cell>
          <cell r="F399" t="str">
            <v>S</v>
          </cell>
          <cell r="G399">
            <v>-30000</v>
          </cell>
          <cell r="H399">
            <v>-360.00416666666666</v>
          </cell>
          <cell r="I399">
            <v>-10800125</v>
          </cell>
          <cell r="J399">
            <v>1080.0125</v>
          </cell>
          <cell r="K399">
            <v>-10799044.987500001</v>
          </cell>
          <cell r="L399">
            <v>0</v>
          </cell>
          <cell r="M399">
            <v>16200.25</v>
          </cell>
          <cell r="N399">
            <v>360.00416666666666</v>
          </cell>
          <cell r="O399">
            <v>-10800125</v>
          </cell>
          <cell r="P399">
            <v>-10478643</v>
          </cell>
          <cell r="Q399">
            <v>321482</v>
          </cell>
          <cell r="R399" t="str">
            <v>AAH</v>
          </cell>
          <cell r="S399" t="str">
            <v>DEC</v>
          </cell>
        </row>
        <row r="400">
          <cell r="A400">
            <v>396</v>
          </cell>
          <cell r="B400">
            <v>1021</v>
          </cell>
          <cell r="C400" t="str">
            <v>POL</v>
          </cell>
          <cell r="D400">
            <v>39057</v>
          </cell>
          <cell r="E400">
            <v>39062</v>
          </cell>
          <cell r="F400" t="str">
            <v>P</v>
          </cell>
          <cell r="G400">
            <v>5000</v>
          </cell>
          <cell r="H400">
            <v>370.05</v>
          </cell>
          <cell r="I400">
            <v>1850250</v>
          </cell>
          <cell r="J400">
            <v>370.05</v>
          </cell>
          <cell r="K400">
            <v>1850620.05</v>
          </cell>
          <cell r="L400">
            <v>0</v>
          </cell>
          <cell r="M400">
            <v>0</v>
          </cell>
          <cell r="N400">
            <v>0</v>
          </cell>
          <cell r="O400">
            <v>1850620.05</v>
          </cell>
          <cell r="P400">
            <v>1850620.05</v>
          </cell>
          <cell r="Q400">
            <v>0</v>
          </cell>
          <cell r="R400" t="str">
            <v>ORIX</v>
          </cell>
          <cell r="S400" t="str">
            <v>DEC</v>
          </cell>
        </row>
        <row r="401">
          <cell r="A401">
            <v>397</v>
          </cell>
          <cell r="B401">
            <v>1017</v>
          </cell>
          <cell r="C401" t="str">
            <v>PSO</v>
          </cell>
          <cell r="D401">
            <v>39057</v>
          </cell>
          <cell r="E401">
            <v>39062</v>
          </cell>
          <cell r="F401" t="str">
            <v>P</v>
          </cell>
          <cell r="G401">
            <v>10000</v>
          </cell>
          <cell r="H401">
            <v>315.99400000000003</v>
          </cell>
          <cell r="I401">
            <v>3159940</v>
          </cell>
          <cell r="J401">
            <v>631.98800000000006</v>
          </cell>
          <cell r="K401">
            <v>3160571.9879999999</v>
          </cell>
          <cell r="L401">
            <v>0</v>
          </cell>
          <cell r="M401">
            <v>3159.94</v>
          </cell>
          <cell r="N401">
            <v>0</v>
          </cell>
          <cell r="O401">
            <v>3163731.9279999998</v>
          </cell>
          <cell r="P401">
            <v>3163731.9279999998</v>
          </cell>
          <cell r="Q401">
            <v>0</v>
          </cell>
          <cell r="R401" t="str">
            <v>ORIX</v>
          </cell>
          <cell r="S401" t="str">
            <v>DEC</v>
          </cell>
        </row>
        <row r="402">
          <cell r="A402">
            <v>398</v>
          </cell>
          <cell r="B402">
            <v>1018</v>
          </cell>
          <cell r="C402" t="str">
            <v>NBP</v>
          </cell>
          <cell r="D402">
            <v>39057</v>
          </cell>
          <cell r="E402">
            <v>39062</v>
          </cell>
          <cell r="F402" t="str">
            <v>P</v>
          </cell>
          <cell r="G402">
            <v>20000</v>
          </cell>
          <cell r="H402">
            <v>265.5</v>
          </cell>
          <cell r="I402">
            <v>5310000</v>
          </cell>
          <cell r="J402">
            <v>1062</v>
          </cell>
          <cell r="K402">
            <v>5311062</v>
          </cell>
          <cell r="L402">
            <v>0</v>
          </cell>
          <cell r="M402">
            <v>0</v>
          </cell>
          <cell r="N402">
            <v>0</v>
          </cell>
          <cell r="O402">
            <v>5311062</v>
          </cell>
          <cell r="P402">
            <v>5311062</v>
          </cell>
          <cell r="Q402">
            <v>0</v>
          </cell>
          <cell r="R402" t="str">
            <v>ORIX</v>
          </cell>
          <cell r="S402" t="str">
            <v>DEC</v>
          </cell>
        </row>
        <row r="403">
          <cell r="A403">
            <v>399</v>
          </cell>
          <cell r="B403">
            <v>1026</v>
          </cell>
          <cell r="C403" t="str">
            <v>FAY</v>
          </cell>
          <cell r="D403">
            <v>39057</v>
          </cell>
          <cell r="E403">
            <v>39062</v>
          </cell>
          <cell r="F403" t="str">
            <v>P</v>
          </cell>
          <cell r="G403">
            <v>10000</v>
          </cell>
          <cell r="H403">
            <v>68.400000000000006</v>
          </cell>
          <cell r="I403">
            <v>684000</v>
          </cell>
          <cell r="J403">
            <v>136.80000000000001</v>
          </cell>
          <cell r="K403">
            <v>684136.8</v>
          </cell>
          <cell r="L403">
            <v>0</v>
          </cell>
          <cell r="M403">
            <v>1026</v>
          </cell>
          <cell r="N403">
            <v>0</v>
          </cell>
          <cell r="O403">
            <v>685162.8</v>
          </cell>
          <cell r="P403">
            <v>685162.8</v>
          </cell>
          <cell r="Q403">
            <v>0</v>
          </cell>
          <cell r="R403" t="str">
            <v>finex</v>
          </cell>
          <cell r="S403" t="str">
            <v>DEC</v>
          </cell>
        </row>
        <row r="404">
          <cell r="A404">
            <v>400</v>
          </cell>
          <cell r="B404">
            <v>1026</v>
          </cell>
          <cell r="C404" t="str">
            <v>BOP</v>
          </cell>
          <cell r="D404">
            <v>39057</v>
          </cell>
          <cell r="E404">
            <v>39062</v>
          </cell>
          <cell r="F404" t="str">
            <v>P</v>
          </cell>
          <cell r="G404">
            <v>10000</v>
          </cell>
          <cell r="H404">
            <v>105.5</v>
          </cell>
          <cell r="I404">
            <v>1055000</v>
          </cell>
          <cell r="J404">
            <v>211</v>
          </cell>
          <cell r="K404">
            <v>1055211</v>
          </cell>
          <cell r="L404">
            <v>0</v>
          </cell>
          <cell r="M404">
            <v>1055</v>
          </cell>
          <cell r="N404">
            <v>0</v>
          </cell>
          <cell r="O404">
            <v>1056266</v>
          </cell>
          <cell r="P404">
            <v>1056266</v>
          </cell>
          <cell r="Q404">
            <v>0</v>
          </cell>
          <cell r="R404" t="str">
            <v>finex</v>
          </cell>
          <cell r="S404" t="str">
            <v>DEC</v>
          </cell>
        </row>
        <row r="405">
          <cell r="A405">
            <v>401</v>
          </cell>
          <cell r="B405">
            <v>1011</v>
          </cell>
          <cell r="C405" t="str">
            <v>POL</v>
          </cell>
          <cell r="D405">
            <v>39057</v>
          </cell>
          <cell r="E405">
            <v>39062</v>
          </cell>
          <cell r="F405" t="str">
            <v>P</v>
          </cell>
          <cell r="G405">
            <v>15000</v>
          </cell>
          <cell r="H405">
            <v>372.00633333333332</v>
          </cell>
          <cell r="I405">
            <v>5580095</v>
          </cell>
          <cell r="J405">
            <v>1116.019</v>
          </cell>
          <cell r="K405">
            <v>5581211.0190000003</v>
          </cell>
          <cell r="L405">
            <v>0</v>
          </cell>
          <cell r="M405">
            <v>5580.19</v>
          </cell>
          <cell r="N405">
            <v>0</v>
          </cell>
          <cell r="O405">
            <v>5586791.2090000007</v>
          </cell>
          <cell r="P405">
            <v>5586791.2090000007</v>
          </cell>
          <cell r="Q405">
            <v>0</v>
          </cell>
          <cell r="R405" t="str">
            <v>JS</v>
          </cell>
          <cell r="S405" t="str">
            <v>DEC</v>
          </cell>
        </row>
        <row r="406">
          <cell r="A406">
            <v>402</v>
          </cell>
          <cell r="B406">
            <v>1002</v>
          </cell>
          <cell r="C406" t="str">
            <v>FAY</v>
          </cell>
          <cell r="D406">
            <v>39057</v>
          </cell>
          <cell r="E406">
            <v>39062</v>
          </cell>
          <cell r="F406" t="str">
            <v>P</v>
          </cell>
          <cell r="G406">
            <v>35000</v>
          </cell>
          <cell r="H406">
            <v>68.294285714285721</v>
          </cell>
          <cell r="I406">
            <v>2390300</v>
          </cell>
          <cell r="J406">
            <v>478.06</v>
          </cell>
          <cell r="K406">
            <v>2390778.06</v>
          </cell>
          <cell r="L406">
            <v>0</v>
          </cell>
          <cell r="M406">
            <v>2390.3000000000002</v>
          </cell>
          <cell r="N406">
            <v>0</v>
          </cell>
          <cell r="O406">
            <v>2393168.36</v>
          </cell>
          <cell r="P406">
            <v>2393168.36</v>
          </cell>
          <cell r="Q406">
            <v>0</v>
          </cell>
          <cell r="R406" t="str">
            <v>FNE</v>
          </cell>
          <cell r="S406" t="str">
            <v>DEC</v>
          </cell>
        </row>
        <row r="407">
          <cell r="A407">
            <v>403</v>
          </cell>
          <cell r="B407">
            <v>1008</v>
          </cell>
          <cell r="C407" t="str">
            <v>FFBQ</v>
          </cell>
          <cell r="D407">
            <v>39057</v>
          </cell>
          <cell r="E407">
            <v>39062</v>
          </cell>
          <cell r="F407" t="str">
            <v>P</v>
          </cell>
          <cell r="G407">
            <v>25000</v>
          </cell>
          <cell r="H407">
            <v>30</v>
          </cell>
          <cell r="I407">
            <v>750000</v>
          </cell>
          <cell r="J407">
            <v>150</v>
          </cell>
          <cell r="K407">
            <v>750150</v>
          </cell>
          <cell r="L407">
            <v>0</v>
          </cell>
          <cell r="M407">
            <v>750</v>
          </cell>
          <cell r="N407">
            <v>0</v>
          </cell>
          <cell r="O407">
            <v>750900</v>
          </cell>
          <cell r="P407">
            <v>750900</v>
          </cell>
          <cell r="Q407">
            <v>0</v>
          </cell>
          <cell r="R407" t="str">
            <v>IFSL</v>
          </cell>
          <cell r="S407" t="str">
            <v>DEC</v>
          </cell>
        </row>
        <row r="408">
          <cell r="A408">
            <v>404</v>
          </cell>
          <cell r="B408">
            <v>1004</v>
          </cell>
          <cell r="C408" t="str">
            <v>BOP</v>
          </cell>
          <cell r="D408">
            <v>39057</v>
          </cell>
          <cell r="E408">
            <v>39062</v>
          </cell>
          <cell r="F408" t="str">
            <v>P</v>
          </cell>
          <cell r="G408">
            <v>25000</v>
          </cell>
          <cell r="H408">
            <v>106.5</v>
          </cell>
          <cell r="I408">
            <v>2662500</v>
          </cell>
          <cell r="J408">
            <v>532.5</v>
          </cell>
          <cell r="K408">
            <v>2663032.5</v>
          </cell>
          <cell r="L408">
            <v>0</v>
          </cell>
          <cell r="M408">
            <v>5325</v>
          </cell>
          <cell r="N408">
            <v>0</v>
          </cell>
          <cell r="O408">
            <v>2668357.5</v>
          </cell>
          <cell r="P408">
            <v>2668357.5</v>
          </cell>
          <cell r="Q408">
            <v>0</v>
          </cell>
          <cell r="R408" t="str">
            <v>AHL</v>
          </cell>
          <cell r="S408" t="str">
            <v>DEC</v>
          </cell>
        </row>
        <row r="409">
          <cell r="A409">
            <v>405</v>
          </cell>
          <cell r="B409">
            <v>1003</v>
          </cell>
          <cell r="C409" t="str">
            <v>BOP</v>
          </cell>
          <cell r="D409">
            <v>39057</v>
          </cell>
          <cell r="E409">
            <v>39062</v>
          </cell>
          <cell r="F409" t="str">
            <v>P</v>
          </cell>
          <cell r="G409">
            <v>30000</v>
          </cell>
          <cell r="H409">
            <v>105.23066666666666</v>
          </cell>
          <cell r="I409">
            <v>3156920</v>
          </cell>
          <cell r="J409">
            <v>631.38400000000001</v>
          </cell>
          <cell r="K409">
            <v>3157551.3840000001</v>
          </cell>
          <cell r="L409">
            <v>0</v>
          </cell>
          <cell r="M409">
            <v>3156.92</v>
          </cell>
          <cell r="N409">
            <v>0</v>
          </cell>
          <cell r="O409">
            <v>3160708.304</v>
          </cell>
          <cell r="P409">
            <v>3160708.304</v>
          </cell>
          <cell r="Q409">
            <v>0</v>
          </cell>
          <cell r="R409" t="str">
            <v>GROWTH</v>
          </cell>
          <cell r="S409" t="str">
            <v>DEC</v>
          </cell>
        </row>
        <row r="410">
          <cell r="A410">
            <v>406</v>
          </cell>
          <cell r="B410">
            <v>1001</v>
          </cell>
          <cell r="C410" t="str">
            <v>PPL</v>
          </cell>
          <cell r="D410">
            <v>39057</v>
          </cell>
          <cell r="E410">
            <v>39062</v>
          </cell>
          <cell r="F410" t="str">
            <v>P</v>
          </cell>
          <cell r="G410">
            <v>15000</v>
          </cell>
          <cell r="H410">
            <v>243</v>
          </cell>
          <cell r="I410">
            <v>3645000</v>
          </cell>
          <cell r="J410">
            <v>729</v>
          </cell>
          <cell r="K410">
            <v>3645729</v>
          </cell>
          <cell r="L410">
            <v>0</v>
          </cell>
          <cell r="M410">
            <v>3645</v>
          </cell>
          <cell r="N410">
            <v>0</v>
          </cell>
          <cell r="O410">
            <v>3649374</v>
          </cell>
          <cell r="P410">
            <v>3649374</v>
          </cell>
          <cell r="Q410">
            <v>0</v>
          </cell>
          <cell r="R410" t="str">
            <v>FNE</v>
          </cell>
          <cell r="S410" t="str">
            <v>DEC</v>
          </cell>
        </row>
        <row r="411">
          <cell r="A411">
            <v>407</v>
          </cell>
          <cell r="B411">
            <v>1015</v>
          </cell>
          <cell r="C411" t="str">
            <v>NBP</v>
          </cell>
          <cell r="D411">
            <v>39057</v>
          </cell>
          <cell r="E411">
            <v>39062</v>
          </cell>
          <cell r="F411" t="str">
            <v>P</v>
          </cell>
          <cell r="G411">
            <v>10000</v>
          </cell>
          <cell r="H411">
            <v>262</v>
          </cell>
          <cell r="I411">
            <v>2620000</v>
          </cell>
          <cell r="J411">
            <v>524</v>
          </cell>
          <cell r="K411">
            <v>2620524</v>
          </cell>
          <cell r="L411">
            <v>0</v>
          </cell>
          <cell r="M411">
            <v>0</v>
          </cell>
          <cell r="N411">
            <v>0</v>
          </cell>
          <cell r="O411">
            <v>2620524</v>
          </cell>
          <cell r="P411">
            <v>2620524</v>
          </cell>
          <cell r="Q411">
            <v>0</v>
          </cell>
          <cell r="R411" t="str">
            <v>NAC</v>
          </cell>
          <cell r="S411" t="str">
            <v>DEC</v>
          </cell>
        </row>
        <row r="412">
          <cell r="A412">
            <v>408</v>
          </cell>
          <cell r="B412">
            <v>1012</v>
          </cell>
          <cell r="C412" t="str">
            <v>POL</v>
          </cell>
          <cell r="D412">
            <v>39057</v>
          </cell>
          <cell r="E412">
            <v>39062</v>
          </cell>
          <cell r="F412" t="str">
            <v>S</v>
          </cell>
          <cell r="G412">
            <v>-15000</v>
          </cell>
          <cell r="H412">
            <v>-374</v>
          </cell>
          <cell r="I412">
            <v>-5610000</v>
          </cell>
          <cell r="J412">
            <v>561</v>
          </cell>
          <cell r="K412">
            <v>-5609439</v>
          </cell>
          <cell r="L412">
            <v>0</v>
          </cell>
          <cell r="M412">
            <v>0</v>
          </cell>
          <cell r="N412">
            <v>374</v>
          </cell>
          <cell r="O412">
            <v>-5610000</v>
          </cell>
          <cell r="P412">
            <v>-5586791.21</v>
          </cell>
          <cell r="Q412">
            <v>23208.790000000037</v>
          </cell>
          <cell r="R412" t="str">
            <v>JS</v>
          </cell>
          <cell r="S412" t="str">
            <v>DEC</v>
          </cell>
        </row>
        <row r="413">
          <cell r="A413">
            <v>409</v>
          </cell>
          <cell r="B413">
            <v>1012</v>
          </cell>
          <cell r="C413" t="str">
            <v>NBP</v>
          </cell>
          <cell r="D413">
            <v>39057</v>
          </cell>
          <cell r="E413">
            <v>39062</v>
          </cell>
          <cell r="F413" t="str">
            <v>S</v>
          </cell>
          <cell r="G413">
            <v>-10000</v>
          </cell>
          <cell r="H413">
            <v>-264</v>
          </cell>
          <cell r="I413">
            <v>-2640000</v>
          </cell>
          <cell r="J413">
            <v>264</v>
          </cell>
          <cell r="K413">
            <v>-2639736</v>
          </cell>
          <cell r="L413">
            <v>0</v>
          </cell>
          <cell r="M413">
            <v>2640</v>
          </cell>
          <cell r="N413">
            <v>264</v>
          </cell>
          <cell r="O413">
            <v>-2640000</v>
          </cell>
          <cell r="P413">
            <v>-2620524</v>
          </cell>
          <cell r="Q413">
            <v>19476</v>
          </cell>
          <cell r="R413" t="str">
            <v>NAC</v>
          </cell>
          <cell r="S413" t="str">
            <v>DEC</v>
          </cell>
        </row>
        <row r="414">
          <cell r="A414">
            <v>410</v>
          </cell>
          <cell r="B414">
            <v>1012</v>
          </cell>
          <cell r="C414" t="str">
            <v>WCT</v>
          </cell>
          <cell r="D414">
            <v>39057</v>
          </cell>
          <cell r="E414">
            <v>39062</v>
          </cell>
          <cell r="F414" t="str">
            <v>S</v>
          </cell>
          <cell r="G414">
            <v>-20000</v>
          </cell>
          <cell r="H414">
            <v>-11.25</v>
          </cell>
          <cell r="I414">
            <v>-225000</v>
          </cell>
          <cell r="J414">
            <v>22.5</v>
          </cell>
          <cell r="K414">
            <v>-224977.5</v>
          </cell>
          <cell r="L414">
            <v>0</v>
          </cell>
          <cell r="M414">
            <v>338</v>
          </cell>
          <cell r="N414">
            <v>11.25</v>
          </cell>
          <cell r="O414">
            <v>-225000</v>
          </cell>
          <cell r="P414">
            <v>-197958</v>
          </cell>
          <cell r="Q414">
            <v>27042</v>
          </cell>
          <cell r="R414" t="str">
            <v>ICAP</v>
          </cell>
          <cell r="S414" t="str">
            <v>DEC</v>
          </cell>
        </row>
        <row r="415">
          <cell r="A415">
            <v>411</v>
          </cell>
          <cell r="B415">
            <v>1000</v>
          </cell>
          <cell r="C415" t="str">
            <v>WCT</v>
          </cell>
          <cell r="D415">
            <v>39057</v>
          </cell>
          <cell r="E415">
            <v>39062</v>
          </cell>
          <cell r="F415" t="str">
            <v>S</v>
          </cell>
          <cell r="G415">
            <v>-14500</v>
          </cell>
          <cell r="H415">
            <v>-11.4</v>
          </cell>
          <cell r="I415">
            <v>-165300</v>
          </cell>
          <cell r="J415">
            <v>16.53</v>
          </cell>
          <cell r="K415">
            <v>-165283.47</v>
          </cell>
          <cell r="L415">
            <v>0</v>
          </cell>
          <cell r="M415">
            <v>725</v>
          </cell>
          <cell r="N415">
            <v>11.4</v>
          </cell>
          <cell r="O415">
            <v>-165300</v>
          </cell>
          <cell r="P415">
            <v>-143519.54999999999</v>
          </cell>
          <cell r="Q415">
            <v>21780.450000000012</v>
          </cell>
          <cell r="R415" t="str">
            <v>FNE</v>
          </cell>
          <cell r="S415" t="str">
            <v>DEC</v>
          </cell>
        </row>
        <row r="416">
          <cell r="A416">
            <v>412</v>
          </cell>
          <cell r="B416">
            <v>1005</v>
          </cell>
          <cell r="C416" t="str">
            <v>WCT</v>
          </cell>
          <cell r="D416">
            <v>39057</v>
          </cell>
          <cell r="E416">
            <v>39062</v>
          </cell>
          <cell r="F416" t="str">
            <v>S</v>
          </cell>
          <cell r="G416">
            <v>-100000</v>
          </cell>
          <cell r="H416">
            <v>-11.3</v>
          </cell>
          <cell r="I416">
            <v>-1130000</v>
          </cell>
          <cell r="J416">
            <v>113</v>
          </cell>
          <cell r="K416">
            <v>-1129887</v>
          </cell>
          <cell r="L416">
            <v>0</v>
          </cell>
          <cell r="M416">
            <v>5000</v>
          </cell>
          <cell r="N416">
            <v>11.3</v>
          </cell>
          <cell r="O416">
            <v>-1130000</v>
          </cell>
          <cell r="P416">
            <v>-989790</v>
          </cell>
          <cell r="Q416">
            <v>140210</v>
          </cell>
          <cell r="R416" t="str">
            <v>AHL</v>
          </cell>
          <cell r="S416" t="str">
            <v>DEC</v>
          </cell>
        </row>
        <row r="417">
          <cell r="A417">
            <v>413</v>
          </cell>
          <cell r="B417">
            <v>1005</v>
          </cell>
          <cell r="C417" t="str">
            <v>FAY</v>
          </cell>
          <cell r="D417">
            <v>39057</v>
          </cell>
          <cell r="E417">
            <v>39062</v>
          </cell>
          <cell r="F417" t="str">
            <v>S</v>
          </cell>
          <cell r="G417">
            <v>-10000</v>
          </cell>
          <cell r="H417">
            <v>-66.25</v>
          </cell>
          <cell r="I417">
            <v>-662500</v>
          </cell>
          <cell r="J417">
            <v>66.25</v>
          </cell>
          <cell r="K417">
            <v>-662433.75</v>
          </cell>
          <cell r="L417">
            <v>0</v>
          </cell>
          <cell r="M417">
            <v>993.8</v>
          </cell>
          <cell r="N417">
            <v>66.25</v>
          </cell>
          <cell r="O417">
            <v>-662500</v>
          </cell>
          <cell r="P417">
            <v>-676349</v>
          </cell>
          <cell r="Q417">
            <v>-13849</v>
          </cell>
          <cell r="R417" t="str">
            <v>FCEL</v>
          </cell>
          <cell r="S417" t="str">
            <v>DEC</v>
          </cell>
        </row>
        <row r="418">
          <cell r="A418">
            <v>414</v>
          </cell>
          <cell r="B418">
            <v>1019</v>
          </cell>
          <cell r="C418" t="str">
            <v>NBP</v>
          </cell>
          <cell r="D418">
            <v>39057</v>
          </cell>
          <cell r="E418">
            <v>39062</v>
          </cell>
          <cell r="F418" t="str">
            <v>S</v>
          </cell>
          <cell r="G418">
            <v>-40000</v>
          </cell>
          <cell r="H418">
            <v>-266.75</v>
          </cell>
          <cell r="I418">
            <v>-10670000</v>
          </cell>
          <cell r="J418">
            <v>1067</v>
          </cell>
          <cell r="K418">
            <v>-10668933</v>
          </cell>
          <cell r="L418">
            <v>0</v>
          </cell>
          <cell r="M418">
            <v>10670</v>
          </cell>
          <cell r="N418">
            <v>266.75</v>
          </cell>
          <cell r="O418">
            <v>-10670000</v>
          </cell>
          <cell r="P418">
            <v>-10883080</v>
          </cell>
          <cell r="Q418">
            <v>-213080</v>
          </cell>
          <cell r="R418" t="str">
            <v>ORIX</v>
          </cell>
          <cell r="S418" t="str">
            <v>DEC</v>
          </cell>
        </row>
        <row r="419">
          <cell r="A419">
            <v>415</v>
          </cell>
          <cell r="B419">
            <v>1019</v>
          </cell>
          <cell r="C419" t="str">
            <v>POL</v>
          </cell>
          <cell r="D419">
            <v>39057</v>
          </cell>
          <cell r="E419">
            <v>39062</v>
          </cell>
          <cell r="F419" t="str">
            <v>S</v>
          </cell>
          <cell r="G419">
            <v>-20000</v>
          </cell>
          <cell r="H419">
            <v>-368.92500000000001</v>
          </cell>
          <cell r="I419">
            <v>-7378500</v>
          </cell>
          <cell r="J419">
            <v>737.85</v>
          </cell>
          <cell r="K419">
            <v>-7377762.1500000004</v>
          </cell>
          <cell r="L419">
            <v>0</v>
          </cell>
          <cell r="M419">
            <v>7378.5</v>
          </cell>
          <cell r="N419">
            <v>368.92500000000001</v>
          </cell>
          <cell r="O419">
            <v>-7378500</v>
          </cell>
          <cell r="P419">
            <v>-6998568</v>
          </cell>
          <cell r="Q419">
            <v>379932</v>
          </cell>
          <cell r="R419" t="str">
            <v>ORIX</v>
          </cell>
          <cell r="S419" t="str">
            <v>DEC</v>
          </cell>
        </row>
        <row r="420">
          <cell r="A420">
            <v>416</v>
          </cell>
          <cell r="B420">
            <v>1010</v>
          </cell>
          <cell r="C420" t="str">
            <v>pol</v>
          </cell>
          <cell r="D420">
            <v>39057</v>
          </cell>
          <cell r="E420">
            <v>39062</v>
          </cell>
          <cell r="F420" t="str">
            <v>P</v>
          </cell>
          <cell r="G420">
            <v>10000</v>
          </cell>
          <cell r="H420">
            <v>371.02499999999998</v>
          </cell>
          <cell r="I420">
            <v>3710250</v>
          </cell>
          <cell r="J420">
            <v>742.05000000000007</v>
          </cell>
          <cell r="K420">
            <v>3710992.05</v>
          </cell>
          <cell r="L420">
            <v>0</v>
          </cell>
          <cell r="M420">
            <v>0</v>
          </cell>
          <cell r="N420">
            <v>0</v>
          </cell>
          <cell r="O420">
            <v>3710992.05</v>
          </cell>
          <cell r="P420">
            <v>3710992.05</v>
          </cell>
          <cell r="Q420">
            <v>0</v>
          </cell>
          <cell r="R420" t="str">
            <v>AAH</v>
          </cell>
          <cell r="S420" t="str">
            <v>DEC</v>
          </cell>
        </row>
        <row r="421">
          <cell r="A421">
            <v>417</v>
          </cell>
          <cell r="B421">
            <v>1009</v>
          </cell>
          <cell r="C421" t="str">
            <v>PPL</v>
          </cell>
          <cell r="D421">
            <v>39057</v>
          </cell>
          <cell r="E421">
            <v>39062</v>
          </cell>
          <cell r="F421" t="str">
            <v>P</v>
          </cell>
          <cell r="G421">
            <v>20000</v>
          </cell>
          <cell r="H421">
            <v>245</v>
          </cell>
          <cell r="I421">
            <v>4900000</v>
          </cell>
          <cell r="J421">
            <v>980</v>
          </cell>
          <cell r="K421">
            <v>4900980</v>
          </cell>
          <cell r="L421">
            <v>0</v>
          </cell>
          <cell r="M421">
            <v>0</v>
          </cell>
          <cell r="N421">
            <v>0</v>
          </cell>
          <cell r="O421">
            <v>4900980</v>
          </cell>
          <cell r="P421">
            <v>4900980</v>
          </cell>
          <cell r="Q421">
            <v>0</v>
          </cell>
          <cell r="R421" t="str">
            <v>AAH</v>
          </cell>
          <cell r="S421" t="str">
            <v>DEC</v>
          </cell>
        </row>
        <row r="422">
          <cell r="A422">
            <v>418</v>
          </cell>
          <cell r="B422">
            <v>1024</v>
          </cell>
          <cell r="C422" t="str">
            <v>POL</v>
          </cell>
          <cell r="D422">
            <v>39057</v>
          </cell>
          <cell r="E422">
            <v>39062</v>
          </cell>
          <cell r="F422" t="str">
            <v>S</v>
          </cell>
          <cell r="G422">
            <v>-10000</v>
          </cell>
          <cell r="H422">
            <v>-373.1</v>
          </cell>
          <cell r="I422">
            <v>-3731000</v>
          </cell>
          <cell r="J422">
            <v>373.1</v>
          </cell>
          <cell r="K422">
            <v>-3730626.9</v>
          </cell>
          <cell r="L422">
            <v>0</v>
          </cell>
          <cell r="M422">
            <v>3731</v>
          </cell>
          <cell r="N422">
            <v>373.1</v>
          </cell>
          <cell r="O422">
            <v>-3731000</v>
          </cell>
          <cell r="P422">
            <v>-3710992.05</v>
          </cell>
          <cell r="Q422">
            <v>20007.950000000186</v>
          </cell>
          <cell r="R422" t="str">
            <v>AAH</v>
          </cell>
          <cell r="S422" t="str">
            <v>DEC</v>
          </cell>
        </row>
        <row r="423">
          <cell r="A423">
            <v>419</v>
          </cell>
          <cell r="B423">
            <v>1025</v>
          </cell>
          <cell r="C423" t="str">
            <v>PPL</v>
          </cell>
          <cell r="D423">
            <v>39057</v>
          </cell>
          <cell r="E423">
            <v>39062</v>
          </cell>
          <cell r="F423" t="str">
            <v>S</v>
          </cell>
          <cell r="G423">
            <v>-20000</v>
          </cell>
          <cell r="H423">
            <v>-247</v>
          </cell>
          <cell r="I423">
            <v>-4940000</v>
          </cell>
          <cell r="J423">
            <v>494</v>
          </cell>
          <cell r="K423">
            <v>-4939506</v>
          </cell>
          <cell r="L423">
            <v>0</v>
          </cell>
          <cell r="M423">
            <v>4940</v>
          </cell>
          <cell r="N423">
            <v>247</v>
          </cell>
          <cell r="O423">
            <v>-4940000</v>
          </cell>
          <cell r="P423">
            <v>-4900980</v>
          </cell>
          <cell r="Q423">
            <v>39020</v>
          </cell>
          <cell r="R423" t="str">
            <v>AAH</v>
          </cell>
          <cell r="S423" t="str">
            <v>DEC</v>
          </cell>
        </row>
        <row r="424">
          <cell r="A424">
            <v>420</v>
          </cell>
          <cell r="B424">
            <v>1112</v>
          </cell>
          <cell r="C424" t="str">
            <v>PSO</v>
          </cell>
          <cell r="D424">
            <v>39058</v>
          </cell>
          <cell r="E424">
            <v>39063</v>
          </cell>
          <cell r="F424" t="str">
            <v>P</v>
          </cell>
          <cell r="G424">
            <v>15000</v>
          </cell>
          <cell r="H424">
            <v>308.01</v>
          </cell>
          <cell r="I424">
            <v>4620150</v>
          </cell>
          <cell r="J424">
            <v>924.03000000000009</v>
          </cell>
          <cell r="K424">
            <v>4621074.03</v>
          </cell>
          <cell r="L424">
            <v>0</v>
          </cell>
          <cell r="M424">
            <v>4620.5</v>
          </cell>
          <cell r="N424">
            <v>0</v>
          </cell>
          <cell r="O424">
            <v>4625694.53</v>
          </cell>
          <cell r="P424">
            <v>4625694.53</v>
          </cell>
          <cell r="Q424">
            <v>0</v>
          </cell>
          <cell r="R424" t="str">
            <v>AAH</v>
          </cell>
          <cell r="S424" t="str">
            <v>DEC</v>
          </cell>
        </row>
        <row r="425">
          <cell r="A425">
            <v>421</v>
          </cell>
          <cell r="B425">
            <v>1114</v>
          </cell>
          <cell r="C425" t="str">
            <v>FAY</v>
          </cell>
          <cell r="D425">
            <v>39058</v>
          </cell>
          <cell r="E425">
            <v>39063</v>
          </cell>
          <cell r="F425" t="str">
            <v>P</v>
          </cell>
          <cell r="G425">
            <v>10000</v>
          </cell>
          <cell r="H425">
            <v>68</v>
          </cell>
          <cell r="I425">
            <v>680000</v>
          </cell>
          <cell r="J425">
            <v>136</v>
          </cell>
          <cell r="K425">
            <v>680136</v>
          </cell>
          <cell r="L425">
            <v>0</v>
          </cell>
          <cell r="M425">
            <v>1020</v>
          </cell>
          <cell r="N425">
            <v>0</v>
          </cell>
          <cell r="O425">
            <v>681156</v>
          </cell>
          <cell r="P425">
            <v>681156</v>
          </cell>
          <cell r="Q425">
            <v>0</v>
          </cell>
          <cell r="R425" t="str">
            <v>TAURUS</v>
          </cell>
          <cell r="S425" t="str">
            <v>DEC</v>
          </cell>
        </row>
        <row r="426">
          <cell r="A426">
            <v>422</v>
          </cell>
          <cell r="B426">
            <v>1111</v>
          </cell>
          <cell r="C426" t="str">
            <v>POL</v>
          </cell>
          <cell r="D426">
            <v>39058</v>
          </cell>
          <cell r="E426">
            <v>39063</v>
          </cell>
          <cell r="F426" t="str">
            <v>P</v>
          </cell>
          <cell r="G426">
            <v>20000</v>
          </cell>
          <cell r="H426">
            <v>370</v>
          </cell>
          <cell r="I426">
            <v>7400000</v>
          </cell>
          <cell r="J426">
            <v>1480</v>
          </cell>
          <cell r="K426">
            <v>7401480</v>
          </cell>
          <cell r="L426">
            <v>0</v>
          </cell>
          <cell r="M426">
            <v>0</v>
          </cell>
          <cell r="N426">
            <v>0</v>
          </cell>
          <cell r="O426">
            <v>7401480</v>
          </cell>
          <cell r="P426">
            <v>7401480</v>
          </cell>
          <cell r="Q426">
            <v>0</v>
          </cell>
          <cell r="R426" t="str">
            <v>FNE</v>
          </cell>
          <cell r="S426" t="str">
            <v>DEC</v>
          </cell>
        </row>
        <row r="427">
          <cell r="A427">
            <v>423</v>
          </cell>
          <cell r="B427">
            <v>1113</v>
          </cell>
          <cell r="C427" t="str">
            <v>FAY</v>
          </cell>
          <cell r="D427">
            <v>39058</v>
          </cell>
          <cell r="E427">
            <v>39063</v>
          </cell>
          <cell r="F427" t="str">
            <v>P</v>
          </cell>
          <cell r="G427">
            <v>10000</v>
          </cell>
          <cell r="H427">
            <v>67.8</v>
          </cell>
          <cell r="I427">
            <v>678000</v>
          </cell>
          <cell r="J427">
            <v>135.6</v>
          </cell>
          <cell r="K427">
            <v>678135.6</v>
          </cell>
          <cell r="L427">
            <v>0</v>
          </cell>
          <cell r="M427">
            <v>1017</v>
          </cell>
          <cell r="N427">
            <v>0</v>
          </cell>
          <cell r="O427">
            <v>679152.6</v>
          </cell>
          <cell r="P427">
            <v>679152.6</v>
          </cell>
          <cell r="Q427">
            <v>0</v>
          </cell>
          <cell r="R427" t="str">
            <v>FCEL</v>
          </cell>
          <cell r="S427" t="str">
            <v>DEC</v>
          </cell>
        </row>
        <row r="428">
          <cell r="A428">
            <v>424</v>
          </cell>
          <cell r="B428">
            <v>1105</v>
          </cell>
          <cell r="C428" t="str">
            <v>BOP</v>
          </cell>
          <cell r="D428">
            <v>39058</v>
          </cell>
          <cell r="E428">
            <v>39063</v>
          </cell>
          <cell r="F428" t="str">
            <v>P</v>
          </cell>
          <cell r="G428">
            <v>10000</v>
          </cell>
          <cell r="H428">
            <v>106.5</v>
          </cell>
          <cell r="I428">
            <v>1065000</v>
          </cell>
          <cell r="J428">
            <v>213</v>
          </cell>
          <cell r="K428">
            <v>1065213</v>
          </cell>
          <cell r="L428">
            <v>0</v>
          </cell>
          <cell r="M428">
            <v>1065</v>
          </cell>
          <cell r="N428">
            <v>0</v>
          </cell>
          <cell r="O428">
            <v>1066278</v>
          </cell>
          <cell r="P428">
            <v>1066278</v>
          </cell>
          <cell r="Q428">
            <v>0</v>
          </cell>
          <cell r="R428" t="str">
            <v>NAC</v>
          </cell>
          <cell r="S428" t="str">
            <v>DEC</v>
          </cell>
        </row>
        <row r="429">
          <cell r="A429">
            <v>425</v>
          </cell>
          <cell r="B429">
            <v>1104</v>
          </cell>
          <cell r="C429" t="str">
            <v>PPL</v>
          </cell>
          <cell r="D429">
            <v>39058</v>
          </cell>
          <cell r="E429">
            <v>39063</v>
          </cell>
          <cell r="F429" t="str">
            <v>P</v>
          </cell>
          <cell r="G429">
            <v>20000</v>
          </cell>
          <cell r="H429">
            <v>241</v>
          </cell>
          <cell r="I429">
            <v>4820000</v>
          </cell>
          <cell r="J429">
            <v>964</v>
          </cell>
          <cell r="K429">
            <v>4820964</v>
          </cell>
          <cell r="L429">
            <v>0</v>
          </cell>
          <cell r="M429">
            <v>4820</v>
          </cell>
          <cell r="N429">
            <v>0</v>
          </cell>
          <cell r="O429">
            <v>4825784</v>
          </cell>
          <cell r="P429">
            <v>4825784</v>
          </cell>
          <cell r="Q429">
            <v>0</v>
          </cell>
          <cell r="R429" t="str">
            <v>AAH</v>
          </cell>
          <cell r="S429" t="str">
            <v>DEC</v>
          </cell>
        </row>
        <row r="430">
          <cell r="A430">
            <v>426</v>
          </cell>
          <cell r="B430">
            <v>1107</v>
          </cell>
          <cell r="C430" t="str">
            <v>NBP</v>
          </cell>
          <cell r="D430">
            <v>39058</v>
          </cell>
          <cell r="E430">
            <v>39063</v>
          </cell>
          <cell r="F430" t="str">
            <v>P</v>
          </cell>
          <cell r="G430">
            <v>20000</v>
          </cell>
          <cell r="H430">
            <v>265.05</v>
          </cell>
          <cell r="I430">
            <v>5301000</v>
          </cell>
          <cell r="J430">
            <v>1060.2</v>
          </cell>
          <cell r="K430">
            <v>5302060.2</v>
          </cell>
          <cell r="L430">
            <v>0</v>
          </cell>
          <cell r="M430">
            <v>5300</v>
          </cell>
          <cell r="N430">
            <v>0</v>
          </cell>
          <cell r="O430">
            <v>5307360.2</v>
          </cell>
          <cell r="P430">
            <v>5307360.2</v>
          </cell>
          <cell r="Q430">
            <v>0</v>
          </cell>
          <cell r="R430" t="str">
            <v>ICAP</v>
          </cell>
          <cell r="S430" t="str">
            <v>DEC</v>
          </cell>
        </row>
        <row r="431">
          <cell r="A431">
            <v>427</v>
          </cell>
          <cell r="B431">
            <v>1106</v>
          </cell>
          <cell r="C431" t="str">
            <v>BOP</v>
          </cell>
          <cell r="D431">
            <v>39058</v>
          </cell>
          <cell r="E431">
            <v>39063</v>
          </cell>
          <cell r="F431" t="str">
            <v>P</v>
          </cell>
          <cell r="G431">
            <v>45000</v>
          </cell>
          <cell r="H431">
            <v>106.5</v>
          </cell>
          <cell r="I431">
            <v>4792500</v>
          </cell>
          <cell r="J431">
            <v>958.5</v>
          </cell>
          <cell r="K431">
            <v>4793458.5</v>
          </cell>
          <cell r="L431">
            <v>0</v>
          </cell>
          <cell r="M431">
            <v>2130</v>
          </cell>
          <cell r="N431">
            <v>0</v>
          </cell>
          <cell r="O431">
            <v>4795588.5</v>
          </cell>
          <cell r="P431">
            <v>4795588.5</v>
          </cell>
          <cell r="Q431">
            <v>0</v>
          </cell>
          <cell r="R431" t="str">
            <v>TAURUS</v>
          </cell>
          <cell r="S431" t="str">
            <v>DEC</v>
          </cell>
        </row>
        <row r="432">
          <cell r="A432">
            <v>428</v>
          </cell>
          <cell r="B432">
            <v>1110</v>
          </cell>
          <cell r="C432" t="str">
            <v>NBP</v>
          </cell>
          <cell r="D432">
            <v>39058</v>
          </cell>
          <cell r="E432">
            <v>39063</v>
          </cell>
          <cell r="F432" t="str">
            <v>S</v>
          </cell>
          <cell r="G432">
            <v>-20000</v>
          </cell>
          <cell r="H432">
            <v>-267</v>
          </cell>
          <cell r="I432">
            <v>-5340000</v>
          </cell>
          <cell r="J432">
            <v>0</v>
          </cell>
          <cell r="K432">
            <v>-5340000</v>
          </cell>
          <cell r="L432">
            <v>0</v>
          </cell>
          <cell r="M432">
            <v>0</v>
          </cell>
          <cell r="N432">
            <v>267</v>
          </cell>
          <cell r="O432">
            <v>-5340000</v>
          </cell>
          <cell r="P432">
            <v>-5433504</v>
          </cell>
          <cell r="Q432">
            <v>-93504</v>
          </cell>
          <cell r="R432" t="str">
            <v>ICAP</v>
          </cell>
          <cell r="S432" t="str">
            <v>DEC</v>
          </cell>
        </row>
        <row r="433">
          <cell r="A433">
            <v>429</v>
          </cell>
          <cell r="B433">
            <v>1109</v>
          </cell>
          <cell r="C433" t="str">
            <v>BOP</v>
          </cell>
          <cell r="D433">
            <v>39058</v>
          </cell>
          <cell r="E433">
            <v>39063</v>
          </cell>
          <cell r="F433" t="str">
            <v>S</v>
          </cell>
          <cell r="G433">
            <v>-25000</v>
          </cell>
          <cell r="H433">
            <v>-107.4</v>
          </cell>
          <cell r="I433">
            <v>-2685000</v>
          </cell>
          <cell r="J433">
            <v>268.5</v>
          </cell>
          <cell r="K433">
            <v>-2684731.5</v>
          </cell>
          <cell r="L433">
            <v>0</v>
          </cell>
          <cell r="M433">
            <v>2685</v>
          </cell>
          <cell r="N433">
            <v>107.4</v>
          </cell>
          <cell r="O433">
            <v>-2685000</v>
          </cell>
          <cell r="P433">
            <v>-2641875</v>
          </cell>
          <cell r="Q433">
            <v>43125</v>
          </cell>
          <cell r="R433" t="str">
            <v>TAURUS</v>
          </cell>
          <cell r="S433" t="str">
            <v>DEC</v>
          </cell>
        </row>
        <row r="434">
          <cell r="A434">
            <v>430</v>
          </cell>
          <cell r="B434">
            <v>1108</v>
          </cell>
          <cell r="C434" t="str">
            <v>FFBQ</v>
          </cell>
          <cell r="D434">
            <v>39058</v>
          </cell>
          <cell r="E434">
            <v>39063</v>
          </cell>
          <cell r="F434" t="str">
            <v>S</v>
          </cell>
          <cell r="G434">
            <v>-20000</v>
          </cell>
          <cell r="H434">
            <v>-31.2</v>
          </cell>
          <cell r="I434">
            <v>-624000</v>
          </cell>
          <cell r="J434">
            <v>62.400000000000006</v>
          </cell>
          <cell r="K434">
            <v>-623937.6</v>
          </cell>
          <cell r="L434">
            <v>0</v>
          </cell>
          <cell r="M434">
            <v>1000</v>
          </cell>
          <cell r="N434">
            <v>31.2</v>
          </cell>
          <cell r="O434">
            <v>-624000</v>
          </cell>
          <cell r="P434">
            <v>-588810</v>
          </cell>
          <cell r="Q434">
            <v>35190</v>
          </cell>
          <cell r="R434" t="str">
            <v>FNE</v>
          </cell>
          <cell r="S434" t="str">
            <v>DEC</v>
          </cell>
        </row>
        <row r="435">
          <cell r="A435">
            <v>431</v>
          </cell>
          <cell r="B435">
            <v>1115</v>
          </cell>
          <cell r="C435" t="str">
            <v>POL</v>
          </cell>
          <cell r="D435">
            <v>39058</v>
          </cell>
          <cell r="E435">
            <v>39063</v>
          </cell>
          <cell r="F435" t="str">
            <v>S</v>
          </cell>
          <cell r="G435">
            <v>-20000</v>
          </cell>
          <cell r="H435">
            <v>-372</v>
          </cell>
          <cell r="I435">
            <v>-7440000</v>
          </cell>
          <cell r="J435">
            <v>744</v>
          </cell>
          <cell r="K435">
            <v>-7439256</v>
          </cell>
          <cell r="L435">
            <v>0</v>
          </cell>
          <cell r="M435">
            <v>7440</v>
          </cell>
          <cell r="N435">
            <v>372</v>
          </cell>
          <cell r="O435">
            <v>-7440000</v>
          </cell>
          <cell r="P435">
            <v>-7048096</v>
          </cell>
          <cell r="Q435">
            <v>391904</v>
          </cell>
          <cell r="R435" t="str">
            <v>FNE</v>
          </cell>
          <cell r="S435" t="str">
            <v>DEC</v>
          </cell>
        </row>
        <row r="436">
          <cell r="A436">
            <v>432</v>
          </cell>
          <cell r="B436">
            <v>1136</v>
          </cell>
          <cell r="C436" t="str">
            <v>POL</v>
          </cell>
          <cell r="D436">
            <v>39059</v>
          </cell>
          <cell r="E436">
            <v>39064</v>
          </cell>
          <cell r="F436" t="str">
            <v>P</v>
          </cell>
          <cell r="G436">
            <v>45000</v>
          </cell>
          <cell r="H436">
            <v>365.53888888888889</v>
          </cell>
          <cell r="I436">
            <v>16449250</v>
          </cell>
          <cell r="J436">
            <v>3289.8500000000004</v>
          </cell>
          <cell r="K436">
            <v>16452539.85</v>
          </cell>
          <cell r="L436">
            <v>0</v>
          </cell>
          <cell r="M436">
            <v>7413.09</v>
          </cell>
          <cell r="N436">
            <v>0</v>
          </cell>
          <cell r="O436">
            <v>16459952.939999999</v>
          </cell>
          <cell r="P436">
            <v>16459952.939999999</v>
          </cell>
          <cell r="Q436">
            <v>0</v>
          </cell>
          <cell r="R436" t="str">
            <v>orix</v>
          </cell>
          <cell r="S436" t="str">
            <v>DEC</v>
          </cell>
        </row>
        <row r="437">
          <cell r="A437">
            <v>433</v>
          </cell>
          <cell r="B437">
            <v>1137</v>
          </cell>
          <cell r="C437" t="str">
            <v>nbp</v>
          </cell>
          <cell r="D437">
            <v>39059</v>
          </cell>
          <cell r="E437">
            <v>39064</v>
          </cell>
          <cell r="F437" t="str">
            <v>P</v>
          </cell>
          <cell r="G437">
            <v>25000</v>
          </cell>
          <cell r="H437">
            <v>263</v>
          </cell>
          <cell r="I437">
            <v>6575000</v>
          </cell>
          <cell r="J437">
            <v>1315</v>
          </cell>
          <cell r="K437">
            <v>6576315</v>
          </cell>
          <cell r="L437">
            <v>0</v>
          </cell>
          <cell r="M437">
            <v>6575</v>
          </cell>
          <cell r="N437">
            <v>0</v>
          </cell>
          <cell r="O437">
            <v>6582890</v>
          </cell>
          <cell r="P437">
            <v>6582890</v>
          </cell>
          <cell r="Q437">
            <v>0</v>
          </cell>
          <cell r="R437" t="str">
            <v>fne</v>
          </cell>
          <cell r="S437" t="str">
            <v>DEC</v>
          </cell>
        </row>
        <row r="438">
          <cell r="A438">
            <v>434</v>
          </cell>
          <cell r="B438">
            <v>1132</v>
          </cell>
          <cell r="C438" t="str">
            <v>bop</v>
          </cell>
          <cell r="D438">
            <v>39059</v>
          </cell>
          <cell r="E438">
            <v>39064</v>
          </cell>
          <cell r="F438" t="str">
            <v>P</v>
          </cell>
          <cell r="G438">
            <v>45000</v>
          </cell>
          <cell r="H438">
            <v>105.52777777777777</v>
          </cell>
          <cell r="I438">
            <v>4748750</v>
          </cell>
          <cell r="J438">
            <v>949.75</v>
          </cell>
          <cell r="K438">
            <v>4749699.75</v>
          </cell>
          <cell r="L438">
            <v>0</v>
          </cell>
          <cell r="M438">
            <v>4750.5</v>
          </cell>
          <cell r="N438">
            <v>0</v>
          </cell>
          <cell r="O438">
            <v>4754450.25</v>
          </cell>
          <cell r="P438">
            <v>4754450.25</v>
          </cell>
          <cell r="Q438">
            <v>0</v>
          </cell>
          <cell r="R438" t="str">
            <v>ifsl</v>
          </cell>
          <cell r="S438" t="str">
            <v>DEC</v>
          </cell>
        </row>
        <row r="439">
          <cell r="A439">
            <v>435</v>
          </cell>
          <cell r="B439">
            <v>1133</v>
          </cell>
          <cell r="C439" t="str">
            <v>MCB</v>
          </cell>
          <cell r="D439">
            <v>39059</v>
          </cell>
          <cell r="E439">
            <v>39064</v>
          </cell>
          <cell r="F439" t="str">
            <v>P</v>
          </cell>
          <cell r="G439">
            <v>15000</v>
          </cell>
          <cell r="H439">
            <v>260.05</v>
          </cell>
          <cell r="I439">
            <v>3900750</v>
          </cell>
          <cell r="J439">
            <v>780.15000000000009</v>
          </cell>
          <cell r="K439">
            <v>3901530.15</v>
          </cell>
          <cell r="L439">
            <v>0</v>
          </cell>
          <cell r="M439">
            <v>3901.5</v>
          </cell>
          <cell r="N439">
            <v>0</v>
          </cell>
          <cell r="O439">
            <v>3905431.65</v>
          </cell>
          <cell r="P439">
            <v>3905431.65</v>
          </cell>
          <cell r="Q439">
            <v>0</v>
          </cell>
          <cell r="R439" t="str">
            <v>ifsl</v>
          </cell>
          <cell r="S439" t="str">
            <v>DEC</v>
          </cell>
        </row>
        <row r="440">
          <cell r="A440">
            <v>436</v>
          </cell>
          <cell r="B440">
            <v>1134</v>
          </cell>
          <cell r="C440" t="str">
            <v>PPL</v>
          </cell>
          <cell r="D440">
            <v>39059</v>
          </cell>
          <cell r="E440">
            <v>39064</v>
          </cell>
          <cell r="F440" t="str">
            <v>P</v>
          </cell>
          <cell r="G440">
            <v>25000</v>
          </cell>
          <cell r="H440">
            <v>239</v>
          </cell>
          <cell r="I440">
            <v>5975000</v>
          </cell>
          <cell r="J440">
            <v>1195</v>
          </cell>
          <cell r="K440">
            <v>5976195</v>
          </cell>
          <cell r="L440">
            <v>0</v>
          </cell>
          <cell r="M440">
            <v>5975</v>
          </cell>
          <cell r="N440">
            <v>0</v>
          </cell>
          <cell r="O440">
            <v>5982170</v>
          </cell>
          <cell r="P440">
            <v>5982170</v>
          </cell>
          <cell r="Q440">
            <v>0</v>
          </cell>
          <cell r="R440" t="str">
            <v>FNE</v>
          </cell>
          <cell r="S440" t="str">
            <v>DEC</v>
          </cell>
        </row>
        <row r="441">
          <cell r="A441">
            <v>437</v>
          </cell>
          <cell r="B441">
            <v>1131</v>
          </cell>
          <cell r="C441" t="str">
            <v>FAY</v>
          </cell>
          <cell r="D441">
            <v>39059</v>
          </cell>
          <cell r="E441">
            <v>39064</v>
          </cell>
          <cell r="F441" t="str">
            <v>P</v>
          </cell>
          <cell r="G441">
            <v>10000</v>
          </cell>
          <cell r="H441">
            <v>67.492999999999995</v>
          </cell>
          <cell r="I441">
            <v>674930</v>
          </cell>
          <cell r="J441">
            <v>134.98600000000002</v>
          </cell>
          <cell r="K441">
            <v>675064.98600000003</v>
          </cell>
          <cell r="L441">
            <v>0</v>
          </cell>
          <cell r="M441">
            <v>1012.4</v>
          </cell>
          <cell r="N441">
            <v>0</v>
          </cell>
          <cell r="O441">
            <v>676077.38600000006</v>
          </cell>
          <cell r="P441">
            <v>676077.38600000006</v>
          </cell>
          <cell r="Q441">
            <v>0</v>
          </cell>
          <cell r="R441" t="str">
            <v>FCEL</v>
          </cell>
          <cell r="S441" t="str">
            <v>DEC</v>
          </cell>
        </row>
        <row r="442">
          <cell r="A442">
            <v>438</v>
          </cell>
          <cell r="B442">
            <v>1139</v>
          </cell>
          <cell r="C442" t="str">
            <v>PSO</v>
          </cell>
          <cell r="D442">
            <v>39059</v>
          </cell>
          <cell r="E442">
            <v>39064</v>
          </cell>
          <cell r="F442" t="str">
            <v>P</v>
          </cell>
          <cell r="G442">
            <v>5000</v>
          </cell>
          <cell r="H442">
            <v>309</v>
          </cell>
          <cell r="I442">
            <v>1545000</v>
          </cell>
          <cell r="J442">
            <v>309</v>
          </cell>
          <cell r="K442">
            <v>1545309</v>
          </cell>
          <cell r="L442">
            <v>0</v>
          </cell>
          <cell r="M442">
            <v>0</v>
          </cell>
          <cell r="N442">
            <v>0</v>
          </cell>
          <cell r="O442">
            <v>1545309</v>
          </cell>
          <cell r="P442">
            <v>1545309</v>
          </cell>
          <cell r="Q442">
            <v>0</v>
          </cell>
          <cell r="R442" t="str">
            <v>nac</v>
          </cell>
          <cell r="S442" t="str">
            <v>DEC</v>
          </cell>
        </row>
        <row r="443">
          <cell r="A443">
            <v>439</v>
          </cell>
          <cell r="B443">
            <v>1135</v>
          </cell>
          <cell r="C443" t="str">
            <v>FFBQ</v>
          </cell>
          <cell r="D443">
            <v>39059</v>
          </cell>
          <cell r="E443">
            <v>39064</v>
          </cell>
          <cell r="F443" t="str">
            <v>P</v>
          </cell>
          <cell r="G443">
            <v>26000</v>
          </cell>
          <cell r="H443">
            <v>30.48076923076923</v>
          </cell>
          <cell r="I443">
            <v>792500</v>
          </cell>
          <cell r="J443">
            <v>158.5</v>
          </cell>
          <cell r="K443">
            <v>792658.5</v>
          </cell>
          <cell r="L443">
            <v>0</v>
          </cell>
          <cell r="M443">
            <v>1300</v>
          </cell>
          <cell r="N443">
            <v>0</v>
          </cell>
          <cell r="O443">
            <v>793958.5</v>
          </cell>
          <cell r="P443">
            <v>793958.5</v>
          </cell>
          <cell r="Q443">
            <v>0</v>
          </cell>
          <cell r="R443" t="str">
            <v>FNE</v>
          </cell>
          <cell r="S443" t="str">
            <v>DEC</v>
          </cell>
        </row>
        <row r="444">
          <cell r="A444">
            <v>440</v>
          </cell>
          <cell r="B444">
            <v>1128</v>
          </cell>
          <cell r="C444" t="str">
            <v>POL</v>
          </cell>
          <cell r="D444">
            <v>39059</v>
          </cell>
          <cell r="E444">
            <v>39064</v>
          </cell>
          <cell r="F444" t="str">
            <v>S</v>
          </cell>
          <cell r="G444">
            <v>-24700</v>
          </cell>
          <cell r="H444">
            <v>-367.84817813765181</v>
          </cell>
          <cell r="I444">
            <v>-9085850</v>
          </cell>
          <cell r="J444">
            <v>908.58500000000004</v>
          </cell>
          <cell r="K444">
            <v>-9084941.4149999991</v>
          </cell>
          <cell r="L444">
            <v>0</v>
          </cell>
          <cell r="M444">
            <v>9086.1</v>
          </cell>
          <cell r="N444">
            <v>367.84817813765181</v>
          </cell>
          <cell r="O444">
            <v>-9085850</v>
          </cell>
          <cell r="P444">
            <v>-8783581.8200000003</v>
          </cell>
          <cell r="Q444">
            <v>302268.1799999997</v>
          </cell>
          <cell r="R444" t="str">
            <v>orix</v>
          </cell>
          <cell r="S444" t="str">
            <v>DEC</v>
          </cell>
        </row>
        <row r="445">
          <cell r="A445">
            <v>441</v>
          </cell>
          <cell r="B445">
            <v>1129</v>
          </cell>
          <cell r="C445" t="str">
            <v>pso</v>
          </cell>
          <cell r="D445">
            <v>39059</v>
          </cell>
          <cell r="E445">
            <v>39064</v>
          </cell>
          <cell r="F445" t="str">
            <v>S</v>
          </cell>
          <cell r="G445">
            <v>-10000</v>
          </cell>
          <cell r="H445">
            <v>-309.67500000000001</v>
          </cell>
          <cell r="I445">
            <v>-3096750</v>
          </cell>
          <cell r="J445">
            <v>309.67500000000001</v>
          </cell>
          <cell r="K445">
            <v>-3096440.3250000002</v>
          </cell>
          <cell r="L445">
            <v>0</v>
          </cell>
          <cell r="M445">
            <v>3096.75</v>
          </cell>
          <cell r="N445">
            <v>309.67500000000001</v>
          </cell>
          <cell r="O445">
            <v>-3096750</v>
          </cell>
          <cell r="P445">
            <v>-3111578</v>
          </cell>
          <cell r="Q445">
            <v>-14828</v>
          </cell>
          <cell r="R445" t="str">
            <v>nac</v>
          </cell>
          <cell r="S445" t="str">
            <v>DEC</v>
          </cell>
        </row>
        <row r="446">
          <cell r="A446">
            <v>442</v>
          </cell>
          <cell r="B446">
            <v>1153</v>
          </cell>
          <cell r="C446" t="str">
            <v>NBP</v>
          </cell>
          <cell r="D446">
            <v>39062</v>
          </cell>
          <cell r="E446">
            <v>39065</v>
          </cell>
          <cell r="F446" t="str">
            <v>P</v>
          </cell>
          <cell r="G446">
            <v>10000</v>
          </cell>
          <cell r="H446">
            <v>256.5</v>
          </cell>
          <cell r="I446">
            <v>2565000</v>
          </cell>
          <cell r="J446">
            <v>513</v>
          </cell>
          <cell r="K446">
            <v>2565513</v>
          </cell>
          <cell r="L446">
            <v>0</v>
          </cell>
          <cell r="M446">
            <v>2565</v>
          </cell>
          <cell r="N446">
            <v>0</v>
          </cell>
          <cell r="O446">
            <v>2568078</v>
          </cell>
          <cell r="P446">
            <v>2568078</v>
          </cell>
          <cell r="Q446">
            <v>0</v>
          </cell>
          <cell r="R446" t="str">
            <v>IFSL</v>
          </cell>
          <cell r="S446" t="str">
            <v>DEC</v>
          </cell>
        </row>
        <row r="447">
          <cell r="A447">
            <v>443</v>
          </cell>
          <cell r="B447">
            <v>1152</v>
          </cell>
          <cell r="C447" t="str">
            <v>NBP</v>
          </cell>
          <cell r="D447">
            <v>39062</v>
          </cell>
          <cell r="E447">
            <v>39065</v>
          </cell>
          <cell r="F447" t="str">
            <v>S</v>
          </cell>
          <cell r="G447">
            <v>-10000</v>
          </cell>
          <cell r="H447">
            <v>-258.5</v>
          </cell>
          <cell r="I447">
            <v>-2585000</v>
          </cell>
          <cell r="J447">
            <v>258.5</v>
          </cell>
          <cell r="K447">
            <v>-2584741.5</v>
          </cell>
          <cell r="L447">
            <v>0</v>
          </cell>
          <cell r="M447">
            <v>0</v>
          </cell>
          <cell r="N447">
            <v>258.5</v>
          </cell>
          <cell r="O447">
            <v>-2585000</v>
          </cell>
          <cell r="P447">
            <v>-2568078</v>
          </cell>
          <cell r="Q447">
            <v>16922</v>
          </cell>
          <cell r="R447" t="str">
            <v>IFSL</v>
          </cell>
          <cell r="S447" t="str">
            <v>DEC</v>
          </cell>
        </row>
        <row r="448">
          <cell r="A448">
            <v>443</v>
          </cell>
          <cell r="B448">
            <v>1153</v>
          </cell>
          <cell r="C448" t="str">
            <v>MCB</v>
          </cell>
          <cell r="D448">
            <v>39062</v>
          </cell>
          <cell r="E448">
            <v>39065</v>
          </cell>
          <cell r="F448" t="str">
            <v>P</v>
          </cell>
          <cell r="G448">
            <v>10000</v>
          </cell>
          <cell r="H448">
            <v>256.99799999999999</v>
          </cell>
          <cell r="I448">
            <v>2569980</v>
          </cell>
          <cell r="J448">
            <v>513.99599999999998</v>
          </cell>
          <cell r="K448">
            <v>2570493.9959999998</v>
          </cell>
          <cell r="L448">
            <v>0</v>
          </cell>
          <cell r="M448">
            <v>2569.98</v>
          </cell>
          <cell r="N448">
            <v>0</v>
          </cell>
          <cell r="O448">
            <v>2573063.9759999998</v>
          </cell>
          <cell r="P448">
            <v>2573063.9759999998</v>
          </cell>
          <cell r="Q448">
            <v>0</v>
          </cell>
          <cell r="R448" t="str">
            <v>FCEL</v>
          </cell>
          <cell r="S448" t="str">
            <v>DEC</v>
          </cell>
        </row>
        <row r="449">
          <cell r="A449">
            <v>444</v>
          </cell>
          <cell r="B449">
            <v>1153</v>
          </cell>
          <cell r="C449" t="str">
            <v>PSO</v>
          </cell>
          <cell r="D449">
            <v>39062</v>
          </cell>
          <cell r="E449">
            <v>39065</v>
          </cell>
          <cell r="F449" t="str">
            <v>P</v>
          </cell>
          <cell r="G449">
            <v>1700</v>
          </cell>
          <cell r="H449">
            <v>309</v>
          </cell>
          <cell r="I449">
            <v>525300</v>
          </cell>
          <cell r="J449">
            <v>105.06</v>
          </cell>
          <cell r="K449">
            <v>525405.06000000006</v>
          </cell>
          <cell r="L449">
            <v>0</v>
          </cell>
          <cell r="M449">
            <v>525.29999999999995</v>
          </cell>
          <cell r="N449">
            <v>0</v>
          </cell>
          <cell r="O449">
            <v>525930.3600000001</v>
          </cell>
          <cell r="P449">
            <v>525930.3600000001</v>
          </cell>
          <cell r="Q449">
            <v>0</v>
          </cell>
          <cell r="R449" t="str">
            <v>FCEL</v>
          </cell>
          <cell r="S449" t="str">
            <v>DEC</v>
          </cell>
        </row>
        <row r="450">
          <cell r="A450">
            <v>445</v>
          </cell>
          <cell r="B450">
            <v>1152</v>
          </cell>
          <cell r="C450" t="str">
            <v>POL</v>
          </cell>
          <cell r="D450">
            <v>39062</v>
          </cell>
          <cell r="E450">
            <v>39065</v>
          </cell>
          <cell r="F450" t="str">
            <v>S</v>
          </cell>
          <cell r="G450">
            <v>-55000</v>
          </cell>
          <cell r="H450">
            <v>-365.1162727272727</v>
          </cell>
          <cell r="I450">
            <v>-20081395</v>
          </cell>
          <cell r="J450">
            <v>2008.1395</v>
          </cell>
          <cell r="K450">
            <v>-20079386.8605</v>
          </cell>
          <cell r="L450">
            <v>0</v>
          </cell>
          <cell r="M450">
            <v>20081.86</v>
          </cell>
          <cell r="N450">
            <v>365.1162727272727</v>
          </cell>
          <cell r="O450">
            <v>-20081395</v>
          </cell>
          <cell r="P450">
            <v>-19558583</v>
          </cell>
          <cell r="Q450">
            <v>522812</v>
          </cell>
          <cell r="R450" t="str">
            <v>ORIX</v>
          </cell>
          <cell r="S450" t="str">
            <v>DEC</v>
          </cell>
        </row>
        <row r="451">
          <cell r="A451">
            <v>446</v>
          </cell>
          <cell r="B451">
            <v>1157</v>
          </cell>
          <cell r="C451" t="str">
            <v>PSO</v>
          </cell>
          <cell r="D451">
            <v>39062</v>
          </cell>
          <cell r="E451">
            <v>39065</v>
          </cell>
          <cell r="F451" t="str">
            <v>S</v>
          </cell>
          <cell r="G451">
            <v>-5000</v>
          </cell>
          <cell r="H451">
            <v>-310.95</v>
          </cell>
          <cell r="I451">
            <v>-1554750</v>
          </cell>
          <cell r="J451">
            <v>155.47499999999999</v>
          </cell>
          <cell r="K451">
            <v>-1554594.5249999999</v>
          </cell>
          <cell r="L451">
            <v>0</v>
          </cell>
          <cell r="M451">
            <v>1026.3</v>
          </cell>
          <cell r="N451">
            <v>310.95</v>
          </cell>
          <cell r="O451">
            <v>-1554750</v>
          </cell>
          <cell r="P451">
            <v>-1555089.5</v>
          </cell>
          <cell r="Q451">
            <v>-339.5</v>
          </cell>
          <cell r="R451" t="str">
            <v>JS</v>
          </cell>
          <cell r="S451" t="str">
            <v>DEC</v>
          </cell>
        </row>
        <row r="452">
          <cell r="A452">
            <v>447</v>
          </cell>
          <cell r="B452">
            <v>1156</v>
          </cell>
          <cell r="C452" t="str">
            <v>ecp</v>
          </cell>
          <cell r="D452">
            <v>39062</v>
          </cell>
          <cell r="E452">
            <v>39065</v>
          </cell>
          <cell r="F452" t="str">
            <v>S</v>
          </cell>
          <cell r="G452">
            <v>-10000</v>
          </cell>
          <cell r="H452">
            <v>-180</v>
          </cell>
          <cell r="I452">
            <v>-1800000</v>
          </cell>
          <cell r="J452">
            <v>180</v>
          </cell>
          <cell r="K452">
            <v>-1799820</v>
          </cell>
          <cell r="L452">
            <v>0</v>
          </cell>
          <cell r="M452">
            <v>1800</v>
          </cell>
          <cell r="N452">
            <v>180</v>
          </cell>
          <cell r="O452">
            <v>-1800000</v>
          </cell>
          <cell r="P452">
            <v>-1783817</v>
          </cell>
          <cell r="Q452">
            <v>16183</v>
          </cell>
          <cell r="R452" t="str">
            <v>FCEL</v>
          </cell>
          <cell r="S452" t="str">
            <v>DEC</v>
          </cell>
        </row>
        <row r="453">
          <cell r="A453">
            <v>448</v>
          </cell>
          <cell r="B453">
            <v>1193</v>
          </cell>
          <cell r="C453" t="str">
            <v>FAY</v>
          </cell>
          <cell r="D453">
            <v>39063</v>
          </cell>
          <cell r="E453">
            <v>39066</v>
          </cell>
          <cell r="F453" t="str">
            <v>P</v>
          </cell>
          <cell r="G453">
            <v>42200</v>
          </cell>
          <cell r="H453">
            <v>66.811611374407576</v>
          </cell>
          <cell r="I453">
            <v>2819450</v>
          </cell>
          <cell r="J453">
            <v>563.89</v>
          </cell>
          <cell r="K453">
            <v>2820013.89</v>
          </cell>
          <cell r="L453">
            <v>0</v>
          </cell>
          <cell r="M453">
            <v>4229.24</v>
          </cell>
          <cell r="N453">
            <v>0</v>
          </cell>
          <cell r="O453">
            <v>2824243.1300000004</v>
          </cell>
          <cell r="P453">
            <v>2824243.1300000004</v>
          </cell>
          <cell r="Q453">
            <v>0</v>
          </cell>
          <cell r="R453" t="str">
            <v>finex</v>
          </cell>
          <cell r="S453" t="str">
            <v>DEC</v>
          </cell>
        </row>
        <row r="454">
          <cell r="A454">
            <v>449</v>
          </cell>
          <cell r="B454">
            <v>1181</v>
          </cell>
          <cell r="C454" t="str">
            <v>NBP</v>
          </cell>
          <cell r="D454">
            <v>39063</v>
          </cell>
          <cell r="E454">
            <v>39066</v>
          </cell>
          <cell r="F454" t="str">
            <v>P</v>
          </cell>
          <cell r="G454">
            <v>25000</v>
          </cell>
          <cell r="H454">
            <v>263</v>
          </cell>
          <cell r="I454">
            <v>6575000</v>
          </cell>
          <cell r="J454">
            <v>1315</v>
          </cell>
          <cell r="K454">
            <v>6576315</v>
          </cell>
          <cell r="L454">
            <v>0</v>
          </cell>
          <cell r="M454">
            <v>6575</v>
          </cell>
          <cell r="N454">
            <v>0</v>
          </cell>
          <cell r="O454">
            <v>6582890</v>
          </cell>
          <cell r="P454">
            <v>6582890</v>
          </cell>
          <cell r="Q454">
            <v>0</v>
          </cell>
          <cell r="R454" t="str">
            <v>ifsl</v>
          </cell>
          <cell r="S454" t="str">
            <v>DEC</v>
          </cell>
        </row>
        <row r="455">
          <cell r="A455">
            <v>450</v>
          </cell>
          <cell r="B455">
            <v>1182</v>
          </cell>
          <cell r="C455" t="str">
            <v>ffbq</v>
          </cell>
          <cell r="D455">
            <v>39063</v>
          </cell>
          <cell r="E455">
            <v>39066</v>
          </cell>
          <cell r="F455" t="str">
            <v>P</v>
          </cell>
          <cell r="G455">
            <v>25000</v>
          </cell>
          <cell r="H455">
            <v>29.85</v>
          </cell>
          <cell r="I455">
            <v>746250</v>
          </cell>
          <cell r="J455">
            <v>149.25</v>
          </cell>
          <cell r="K455">
            <v>746399.25</v>
          </cell>
          <cell r="L455">
            <v>0</v>
          </cell>
          <cell r="M455">
            <v>1119.5</v>
          </cell>
          <cell r="N455">
            <v>0</v>
          </cell>
          <cell r="O455">
            <v>747518.75</v>
          </cell>
          <cell r="P455">
            <v>747518.75</v>
          </cell>
          <cell r="Q455">
            <v>0</v>
          </cell>
          <cell r="R455" t="str">
            <v>fcel</v>
          </cell>
          <cell r="S455" t="str">
            <v>DEC</v>
          </cell>
        </row>
        <row r="456">
          <cell r="A456">
            <v>451</v>
          </cell>
          <cell r="B456">
            <v>1188</v>
          </cell>
          <cell r="C456" t="str">
            <v>bop</v>
          </cell>
          <cell r="D456">
            <v>39063</v>
          </cell>
          <cell r="E456">
            <v>39066</v>
          </cell>
          <cell r="F456" t="str">
            <v>P</v>
          </cell>
          <cell r="G456">
            <v>20000</v>
          </cell>
          <cell r="H456">
            <v>105</v>
          </cell>
          <cell r="I456">
            <v>2100000</v>
          </cell>
          <cell r="J456">
            <v>420</v>
          </cell>
          <cell r="K456">
            <v>2100420</v>
          </cell>
          <cell r="L456">
            <v>0</v>
          </cell>
          <cell r="M456">
            <v>1050</v>
          </cell>
          <cell r="N456">
            <v>0</v>
          </cell>
          <cell r="O456">
            <v>2101470</v>
          </cell>
          <cell r="P456">
            <v>2101470</v>
          </cell>
          <cell r="Q456">
            <v>0</v>
          </cell>
          <cell r="R456" t="str">
            <v>fcel</v>
          </cell>
          <cell r="S456" t="str">
            <v>DEC</v>
          </cell>
        </row>
        <row r="457">
          <cell r="A457">
            <v>452</v>
          </cell>
          <cell r="B457">
            <v>1191</v>
          </cell>
          <cell r="C457" t="str">
            <v>ppl</v>
          </cell>
          <cell r="D457">
            <v>39063</v>
          </cell>
          <cell r="E457">
            <v>39066</v>
          </cell>
          <cell r="F457" t="str">
            <v>P</v>
          </cell>
          <cell r="G457">
            <v>25000</v>
          </cell>
          <cell r="H457">
            <v>239.5078</v>
          </cell>
          <cell r="I457">
            <v>5987695</v>
          </cell>
          <cell r="J457">
            <v>1197.539</v>
          </cell>
          <cell r="K457">
            <v>5988892.5389999999</v>
          </cell>
          <cell r="L457">
            <v>0</v>
          </cell>
          <cell r="M457">
            <v>0</v>
          </cell>
          <cell r="N457">
            <v>0</v>
          </cell>
          <cell r="O457">
            <v>5988892.5389999999</v>
          </cell>
          <cell r="P457">
            <v>5988892.5389999999</v>
          </cell>
          <cell r="Q457">
            <v>0</v>
          </cell>
          <cell r="R457" t="str">
            <v>taurus</v>
          </cell>
          <cell r="S457" t="str">
            <v>DEC</v>
          </cell>
        </row>
        <row r="458">
          <cell r="A458">
            <v>453</v>
          </cell>
          <cell r="B458">
            <v>1180</v>
          </cell>
          <cell r="C458" t="str">
            <v>PSO</v>
          </cell>
          <cell r="D458">
            <v>39063</v>
          </cell>
          <cell r="E458">
            <v>39066</v>
          </cell>
          <cell r="F458" t="str">
            <v>P</v>
          </cell>
          <cell r="G458">
            <v>15000</v>
          </cell>
          <cell r="H458">
            <v>310</v>
          </cell>
          <cell r="I458">
            <v>4650000</v>
          </cell>
          <cell r="J458">
            <v>930</v>
          </cell>
          <cell r="K458">
            <v>4650930</v>
          </cell>
          <cell r="L458">
            <v>0</v>
          </cell>
          <cell r="M458">
            <v>4650</v>
          </cell>
          <cell r="N458">
            <v>0</v>
          </cell>
          <cell r="O458">
            <v>4655580</v>
          </cell>
          <cell r="P458">
            <v>4655580</v>
          </cell>
          <cell r="Q458">
            <v>0</v>
          </cell>
          <cell r="R458" t="str">
            <v>IFSL</v>
          </cell>
          <cell r="S458" t="str">
            <v>DEC</v>
          </cell>
        </row>
        <row r="459">
          <cell r="A459">
            <v>454</v>
          </cell>
          <cell r="B459">
            <v>1183</v>
          </cell>
          <cell r="C459" t="str">
            <v>ecp</v>
          </cell>
          <cell r="D459">
            <v>39063</v>
          </cell>
          <cell r="E459">
            <v>39066</v>
          </cell>
          <cell r="F459" t="str">
            <v>P</v>
          </cell>
          <cell r="G459">
            <v>10000</v>
          </cell>
          <cell r="H459">
            <v>182</v>
          </cell>
          <cell r="I459">
            <v>1820000</v>
          </cell>
          <cell r="J459">
            <v>364</v>
          </cell>
          <cell r="K459">
            <v>1820364</v>
          </cell>
          <cell r="L459">
            <v>0</v>
          </cell>
          <cell r="M459">
            <v>0</v>
          </cell>
          <cell r="N459">
            <v>0</v>
          </cell>
          <cell r="O459">
            <v>1820364</v>
          </cell>
          <cell r="P459">
            <v>1820364</v>
          </cell>
          <cell r="Q459">
            <v>0</v>
          </cell>
          <cell r="R459" t="str">
            <v>FDATION</v>
          </cell>
          <cell r="S459" t="str">
            <v>DEC</v>
          </cell>
        </row>
        <row r="460">
          <cell r="A460">
            <v>455</v>
          </cell>
          <cell r="B460">
            <v>1184</v>
          </cell>
          <cell r="C460" t="str">
            <v>ecp</v>
          </cell>
          <cell r="D460">
            <v>39063</v>
          </cell>
          <cell r="E460">
            <v>39066</v>
          </cell>
          <cell r="F460" t="str">
            <v>S</v>
          </cell>
          <cell r="G460">
            <v>-10000</v>
          </cell>
          <cell r="H460">
            <v>-185</v>
          </cell>
          <cell r="I460">
            <v>-1850000</v>
          </cell>
          <cell r="J460">
            <v>185</v>
          </cell>
          <cell r="K460">
            <v>-1849815</v>
          </cell>
          <cell r="L460">
            <v>0</v>
          </cell>
          <cell r="M460">
            <v>1850</v>
          </cell>
          <cell r="N460">
            <v>185</v>
          </cell>
          <cell r="O460">
            <v>-1850000</v>
          </cell>
          <cell r="P460">
            <v>-1820364</v>
          </cell>
          <cell r="Q460">
            <v>29636</v>
          </cell>
          <cell r="R460" t="str">
            <v>fdation</v>
          </cell>
          <cell r="S460" t="str">
            <v>DEC</v>
          </cell>
        </row>
        <row r="461">
          <cell r="A461">
            <v>455</v>
          </cell>
          <cell r="B461">
            <v>1185</v>
          </cell>
          <cell r="C461" t="str">
            <v>FFBQ</v>
          </cell>
          <cell r="D461">
            <v>39063</v>
          </cell>
          <cell r="E461">
            <v>39066</v>
          </cell>
          <cell r="F461" t="str">
            <v>P</v>
          </cell>
          <cell r="G461">
            <v>161500</v>
          </cell>
          <cell r="H461">
            <v>30.311919504643964</v>
          </cell>
          <cell r="I461">
            <v>4895375</v>
          </cell>
          <cell r="J461">
            <v>979.07500000000005</v>
          </cell>
          <cell r="K461">
            <v>4896354.0750000002</v>
          </cell>
          <cell r="L461">
            <v>0</v>
          </cell>
          <cell r="M461">
            <v>9790.75</v>
          </cell>
          <cell r="N461">
            <v>0</v>
          </cell>
          <cell r="O461">
            <v>4906144.8250000002</v>
          </cell>
          <cell r="P461">
            <v>4906144.8250000002</v>
          </cell>
          <cell r="Q461">
            <v>0</v>
          </cell>
          <cell r="R461" t="str">
            <v>AHL</v>
          </cell>
          <cell r="S461" t="str">
            <v>DEC</v>
          </cell>
        </row>
        <row r="462">
          <cell r="A462">
            <v>456</v>
          </cell>
          <cell r="B462">
            <v>1185</v>
          </cell>
          <cell r="C462" t="str">
            <v>POL</v>
          </cell>
          <cell r="D462">
            <v>39063</v>
          </cell>
          <cell r="E462">
            <v>39066</v>
          </cell>
          <cell r="F462" t="str">
            <v>P</v>
          </cell>
          <cell r="G462">
            <v>49900</v>
          </cell>
          <cell r="H462">
            <v>367.24448897795594</v>
          </cell>
          <cell r="I462">
            <v>18325500</v>
          </cell>
          <cell r="J462">
            <v>3665.1000000000004</v>
          </cell>
          <cell r="K462">
            <v>18329165.100000001</v>
          </cell>
          <cell r="L462">
            <v>0</v>
          </cell>
          <cell r="M462">
            <v>18325.599999999999</v>
          </cell>
          <cell r="N462">
            <v>0</v>
          </cell>
          <cell r="O462">
            <v>18347490.700000003</v>
          </cell>
          <cell r="P462">
            <v>18347490.700000003</v>
          </cell>
          <cell r="Q462">
            <v>0</v>
          </cell>
          <cell r="R462" t="str">
            <v>IFSL</v>
          </cell>
          <cell r="S462" t="str">
            <v>DEC</v>
          </cell>
        </row>
        <row r="463">
          <cell r="A463">
            <v>457</v>
          </cell>
          <cell r="B463">
            <v>1187</v>
          </cell>
          <cell r="C463" t="str">
            <v>MCB</v>
          </cell>
          <cell r="D463">
            <v>39063</v>
          </cell>
          <cell r="E463">
            <v>39066</v>
          </cell>
          <cell r="F463" t="str">
            <v>S</v>
          </cell>
          <cell r="G463">
            <v>-10000</v>
          </cell>
          <cell r="H463">
            <v>-262</v>
          </cell>
          <cell r="I463">
            <v>-2620000</v>
          </cell>
          <cell r="J463">
            <v>262</v>
          </cell>
          <cell r="K463">
            <v>-2619738</v>
          </cell>
          <cell r="L463">
            <v>0</v>
          </cell>
          <cell r="M463">
            <v>2620</v>
          </cell>
          <cell r="N463">
            <v>262</v>
          </cell>
          <cell r="O463">
            <v>-2620000</v>
          </cell>
          <cell r="P463">
            <v>-2591398</v>
          </cell>
          <cell r="Q463">
            <v>28602</v>
          </cell>
          <cell r="R463" t="str">
            <v>IFSL</v>
          </cell>
          <cell r="S463" t="str">
            <v>DEC</v>
          </cell>
        </row>
        <row r="464">
          <cell r="A464">
            <v>458</v>
          </cell>
          <cell r="B464">
            <v>1190</v>
          </cell>
          <cell r="C464" t="str">
            <v>BOP</v>
          </cell>
          <cell r="D464">
            <v>39063</v>
          </cell>
          <cell r="E464">
            <v>39066</v>
          </cell>
          <cell r="F464" t="str">
            <v>S</v>
          </cell>
          <cell r="G464">
            <v>-10000</v>
          </cell>
          <cell r="H464">
            <v>-106</v>
          </cell>
          <cell r="I464">
            <v>-1060000</v>
          </cell>
          <cell r="J464">
            <v>106</v>
          </cell>
          <cell r="K464">
            <v>-1059894</v>
          </cell>
          <cell r="L464">
            <v>0</v>
          </cell>
          <cell r="M464">
            <v>1060</v>
          </cell>
          <cell r="N464">
            <v>106</v>
          </cell>
          <cell r="O464">
            <v>-1060000</v>
          </cell>
          <cell r="P464">
            <v>-1056222</v>
          </cell>
          <cell r="Q464">
            <v>3778</v>
          </cell>
          <cell r="R464" t="str">
            <v>FCEL</v>
          </cell>
          <cell r="S464" t="str">
            <v>DEC</v>
          </cell>
        </row>
        <row r="465">
          <cell r="A465">
            <v>459</v>
          </cell>
          <cell r="B465">
            <v>1186</v>
          </cell>
          <cell r="C465" t="str">
            <v>POL</v>
          </cell>
          <cell r="D465">
            <v>39063</v>
          </cell>
          <cell r="E465">
            <v>39066</v>
          </cell>
          <cell r="F465" t="str">
            <v>S</v>
          </cell>
          <cell r="G465">
            <v>-25000</v>
          </cell>
          <cell r="H465">
            <v>-371</v>
          </cell>
          <cell r="I465">
            <v>-9275000</v>
          </cell>
          <cell r="J465">
            <v>927.5</v>
          </cell>
          <cell r="K465">
            <v>-9274072.5</v>
          </cell>
          <cell r="L465">
            <v>0</v>
          </cell>
          <cell r="M465">
            <v>0</v>
          </cell>
          <cell r="N465">
            <v>371</v>
          </cell>
          <cell r="O465">
            <v>-9275000</v>
          </cell>
          <cell r="P465">
            <v>-8985662.5</v>
          </cell>
          <cell r="Q465">
            <v>289337.5</v>
          </cell>
          <cell r="R465" t="str">
            <v>IFSL</v>
          </cell>
          <cell r="S465" t="str">
            <v>DEC</v>
          </cell>
        </row>
        <row r="466">
          <cell r="A466">
            <v>460</v>
          </cell>
          <cell r="B466">
            <v>1189</v>
          </cell>
          <cell r="C466" t="str">
            <v>ecp</v>
          </cell>
          <cell r="D466">
            <v>39063</v>
          </cell>
          <cell r="E466">
            <v>39066</v>
          </cell>
          <cell r="F466" t="str">
            <v>S</v>
          </cell>
          <cell r="G466">
            <v>-10000</v>
          </cell>
          <cell r="H466">
            <v>-187</v>
          </cell>
          <cell r="I466">
            <v>-1870000</v>
          </cell>
          <cell r="J466">
            <v>187</v>
          </cell>
          <cell r="K466">
            <v>-1869813</v>
          </cell>
          <cell r="L466">
            <v>0</v>
          </cell>
          <cell r="M466">
            <v>1870</v>
          </cell>
          <cell r="N466">
            <v>187</v>
          </cell>
          <cell r="O466">
            <v>-1870000</v>
          </cell>
          <cell r="P466">
            <v>-1783817</v>
          </cell>
          <cell r="Q466">
            <v>86183</v>
          </cell>
          <cell r="R466" t="str">
            <v>FCEL</v>
          </cell>
          <cell r="S466" t="str">
            <v>DEC</v>
          </cell>
        </row>
        <row r="467">
          <cell r="A467">
            <v>461</v>
          </cell>
          <cell r="B467">
            <v>1179</v>
          </cell>
          <cell r="C467" t="str">
            <v>PSO</v>
          </cell>
          <cell r="D467">
            <v>39063</v>
          </cell>
          <cell r="E467">
            <v>39066</v>
          </cell>
          <cell r="F467" t="str">
            <v>S</v>
          </cell>
          <cell r="G467">
            <v>-5000</v>
          </cell>
          <cell r="H467">
            <v>-313</v>
          </cell>
          <cell r="I467">
            <v>-1565000</v>
          </cell>
          <cell r="J467">
            <v>156.5</v>
          </cell>
          <cell r="K467">
            <v>-1564843.5</v>
          </cell>
          <cell r="L467">
            <v>0</v>
          </cell>
          <cell r="M467">
            <v>0</v>
          </cell>
          <cell r="N467">
            <v>313</v>
          </cell>
          <cell r="O467">
            <v>-1565000</v>
          </cell>
          <cell r="P467">
            <v>-1553561</v>
          </cell>
          <cell r="Q467">
            <v>11439</v>
          </cell>
          <cell r="R467" t="str">
            <v>IFSL</v>
          </cell>
          <cell r="S467" t="str">
            <v>DEC</v>
          </cell>
        </row>
        <row r="468">
          <cell r="A468">
            <v>462</v>
          </cell>
          <cell r="B468">
            <v>1192</v>
          </cell>
          <cell r="C468" t="str">
            <v>PPL</v>
          </cell>
          <cell r="D468">
            <v>39063</v>
          </cell>
          <cell r="E468">
            <v>39066</v>
          </cell>
          <cell r="F468" t="str">
            <v>S</v>
          </cell>
          <cell r="G468">
            <v>-55000</v>
          </cell>
          <cell r="H468">
            <v>-241.90909090909091</v>
          </cell>
          <cell r="I468">
            <v>-13305000</v>
          </cell>
          <cell r="J468">
            <v>1330.5</v>
          </cell>
          <cell r="K468">
            <v>-13303669.5</v>
          </cell>
          <cell r="L468">
            <v>0</v>
          </cell>
          <cell r="M468">
            <v>13305</v>
          </cell>
          <cell r="N468">
            <v>241.90909090909091</v>
          </cell>
          <cell r="O468">
            <v>-13305000</v>
          </cell>
          <cell r="P468">
            <v>-13468268</v>
          </cell>
          <cell r="Q468">
            <v>-163268</v>
          </cell>
          <cell r="R468" t="str">
            <v>TAURUS</v>
          </cell>
          <cell r="S468" t="str">
            <v>DEC</v>
          </cell>
        </row>
        <row r="469">
          <cell r="A469">
            <v>463</v>
          </cell>
          <cell r="B469">
            <v>1178</v>
          </cell>
          <cell r="C469" t="str">
            <v>NBP</v>
          </cell>
          <cell r="D469">
            <v>39063</v>
          </cell>
          <cell r="E469">
            <v>39066</v>
          </cell>
          <cell r="F469" t="str">
            <v>S</v>
          </cell>
          <cell r="G469">
            <v>-45000</v>
          </cell>
          <cell r="H469">
            <v>-263.66666666666669</v>
          </cell>
          <cell r="I469">
            <v>-11865000</v>
          </cell>
          <cell r="J469">
            <v>1186.5</v>
          </cell>
          <cell r="K469">
            <v>-11863813.5</v>
          </cell>
          <cell r="L469">
            <v>0</v>
          </cell>
          <cell r="M469">
            <v>5300</v>
          </cell>
          <cell r="N469">
            <v>263.66666666666669</v>
          </cell>
          <cell r="O469">
            <v>-11865000</v>
          </cell>
          <cell r="P469">
            <v>-12173697</v>
          </cell>
          <cell r="Q469">
            <v>-308697</v>
          </cell>
          <cell r="R469" t="str">
            <v>IFSL</v>
          </cell>
          <cell r="S469" t="str">
            <v>DEC</v>
          </cell>
        </row>
        <row r="470">
          <cell r="A470">
            <v>464</v>
          </cell>
          <cell r="B470">
            <v>1215</v>
          </cell>
          <cell r="C470" t="str">
            <v>POL</v>
          </cell>
          <cell r="D470">
            <v>39064</v>
          </cell>
          <cell r="E470">
            <v>39069</v>
          </cell>
          <cell r="F470" t="str">
            <v>P</v>
          </cell>
          <cell r="G470">
            <v>20000</v>
          </cell>
          <cell r="H470">
            <v>362.90249999999997</v>
          </cell>
          <cell r="I470">
            <v>7258050</v>
          </cell>
          <cell r="J470">
            <v>1451.6100000000001</v>
          </cell>
          <cell r="K470">
            <v>7259501.6100000003</v>
          </cell>
          <cell r="L470">
            <v>0</v>
          </cell>
          <cell r="M470">
            <v>1813.9</v>
          </cell>
          <cell r="N470">
            <v>0</v>
          </cell>
          <cell r="O470">
            <v>7261315.5100000007</v>
          </cell>
          <cell r="P470">
            <v>7261315.5100000007</v>
          </cell>
          <cell r="Q470">
            <v>0</v>
          </cell>
          <cell r="R470" t="str">
            <v>orix</v>
          </cell>
          <cell r="S470" t="str">
            <v>DEC</v>
          </cell>
        </row>
        <row r="471">
          <cell r="A471">
            <v>465</v>
          </cell>
          <cell r="B471">
            <v>1218</v>
          </cell>
          <cell r="C471" t="str">
            <v>nbp</v>
          </cell>
          <cell r="D471">
            <v>39064</v>
          </cell>
          <cell r="E471">
            <v>39069</v>
          </cell>
          <cell r="F471" t="str">
            <v>P</v>
          </cell>
          <cell r="G471">
            <v>50000</v>
          </cell>
          <cell r="H471">
            <v>259</v>
          </cell>
          <cell r="I471">
            <v>12950000</v>
          </cell>
          <cell r="J471">
            <v>2590</v>
          </cell>
          <cell r="K471">
            <v>12952590</v>
          </cell>
          <cell r="L471">
            <v>0</v>
          </cell>
          <cell r="M471">
            <v>12950</v>
          </cell>
          <cell r="N471">
            <v>0</v>
          </cell>
          <cell r="O471">
            <v>12965540</v>
          </cell>
          <cell r="P471">
            <v>12965540</v>
          </cell>
          <cell r="Q471">
            <v>0</v>
          </cell>
          <cell r="R471" t="str">
            <v>ifsl</v>
          </cell>
          <cell r="S471" t="str">
            <v>DEC</v>
          </cell>
        </row>
        <row r="472">
          <cell r="A472">
            <v>466</v>
          </cell>
          <cell r="B472">
            <v>1218</v>
          </cell>
          <cell r="C472" t="str">
            <v>ecp</v>
          </cell>
          <cell r="D472">
            <v>39064</v>
          </cell>
          <cell r="E472">
            <v>39069</v>
          </cell>
          <cell r="F472" t="str">
            <v>P</v>
          </cell>
          <cell r="G472">
            <v>10000</v>
          </cell>
          <cell r="H472">
            <v>179.2</v>
          </cell>
          <cell r="I472">
            <v>1792000</v>
          </cell>
          <cell r="J472">
            <v>358.40000000000003</v>
          </cell>
          <cell r="K472">
            <v>1792358.3999999999</v>
          </cell>
          <cell r="L472">
            <v>0</v>
          </cell>
          <cell r="M472">
            <v>1792</v>
          </cell>
          <cell r="N472">
            <v>0</v>
          </cell>
          <cell r="O472">
            <v>1794150.3999999999</v>
          </cell>
          <cell r="P472">
            <v>1794150.3999999999</v>
          </cell>
          <cell r="Q472">
            <v>0</v>
          </cell>
          <cell r="R472" t="str">
            <v>icap</v>
          </cell>
          <cell r="S472" t="str">
            <v>DEC</v>
          </cell>
        </row>
        <row r="473">
          <cell r="A473">
            <v>467</v>
          </cell>
          <cell r="B473">
            <v>1221</v>
          </cell>
          <cell r="C473" t="str">
            <v>fay</v>
          </cell>
          <cell r="D473">
            <v>39064</v>
          </cell>
          <cell r="E473">
            <v>39069</v>
          </cell>
          <cell r="F473" t="str">
            <v>P</v>
          </cell>
          <cell r="G473">
            <v>30000</v>
          </cell>
          <cell r="H473">
            <v>65.650000000000006</v>
          </cell>
          <cell r="I473">
            <v>1969500</v>
          </cell>
          <cell r="J473">
            <v>393.90000000000003</v>
          </cell>
          <cell r="K473">
            <v>1969893.9</v>
          </cell>
          <cell r="L473">
            <v>0</v>
          </cell>
          <cell r="M473">
            <v>2954.25</v>
          </cell>
          <cell r="N473">
            <v>0</v>
          </cell>
          <cell r="O473">
            <v>1972848.15</v>
          </cell>
          <cell r="P473">
            <v>1972848.15</v>
          </cell>
          <cell r="Q473">
            <v>0</v>
          </cell>
          <cell r="R473" t="str">
            <v>fcel</v>
          </cell>
          <cell r="S473" t="str">
            <v>DEC</v>
          </cell>
        </row>
        <row r="474">
          <cell r="A474">
            <v>468</v>
          </cell>
          <cell r="B474">
            <v>1220</v>
          </cell>
          <cell r="C474" t="str">
            <v>PPL</v>
          </cell>
          <cell r="D474">
            <v>39064</v>
          </cell>
          <cell r="E474">
            <v>39069</v>
          </cell>
          <cell r="F474" t="str">
            <v>S</v>
          </cell>
          <cell r="G474">
            <v>-25000</v>
          </cell>
          <cell r="H474">
            <v>-242</v>
          </cell>
          <cell r="I474">
            <v>-6050000</v>
          </cell>
          <cell r="J474">
            <v>605</v>
          </cell>
          <cell r="K474">
            <v>-6049395</v>
          </cell>
          <cell r="L474">
            <v>0</v>
          </cell>
          <cell r="M474">
            <v>6050</v>
          </cell>
          <cell r="N474">
            <v>242</v>
          </cell>
          <cell r="O474">
            <v>-6050000</v>
          </cell>
          <cell r="P474">
            <v>-6121937.5</v>
          </cell>
          <cell r="Q474">
            <v>-71937.5</v>
          </cell>
          <cell r="R474" t="str">
            <v>TAURUS</v>
          </cell>
          <cell r="S474" t="str">
            <v>DEC</v>
          </cell>
        </row>
        <row r="475">
          <cell r="A475">
            <v>469</v>
          </cell>
          <cell r="B475">
            <v>1216</v>
          </cell>
          <cell r="C475" t="str">
            <v>POL</v>
          </cell>
          <cell r="D475">
            <v>39064</v>
          </cell>
          <cell r="E475">
            <v>39069</v>
          </cell>
          <cell r="F475" t="str">
            <v>S</v>
          </cell>
          <cell r="G475">
            <v>-15000</v>
          </cell>
          <cell r="H475">
            <v>-365.01666666666665</v>
          </cell>
          <cell r="I475">
            <v>-5475250</v>
          </cell>
          <cell r="J475">
            <v>547.52499999999998</v>
          </cell>
          <cell r="K475">
            <v>-5474702.4749999996</v>
          </cell>
          <cell r="L475">
            <v>0</v>
          </cell>
          <cell r="M475">
            <v>5475.5</v>
          </cell>
          <cell r="N475">
            <v>365.01666666666665</v>
          </cell>
          <cell r="O475">
            <v>-5475250</v>
          </cell>
          <cell r="P475">
            <v>-5398537.5</v>
          </cell>
          <cell r="Q475">
            <v>76712.5</v>
          </cell>
          <cell r="R475" t="str">
            <v>ORIX</v>
          </cell>
          <cell r="S475" t="str">
            <v>DEC</v>
          </cell>
        </row>
        <row r="476">
          <cell r="A476">
            <v>470</v>
          </cell>
          <cell r="B476">
            <v>1217</v>
          </cell>
          <cell r="C476" t="str">
            <v>MCB</v>
          </cell>
          <cell r="D476">
            <v>39064</v>
          </cell>
          <cell r="E476">
            <v>39069</v>
          </cell>
          <cell r="F476" t="str">
            <v>S</v>
          </cell>
          <cell r="G476">
            <v>-10000</v>
          </cell>
          <cell r="H476">
            <v>-263.61200000000002</v>
          </cell>
          <cell r="I476">
            <v>-2636120</v>
          </cell>
          <cell r="J476">
            <v>263.61200000000002</v>
          </cell>
          <cell r="K476">
            <v>-2635856.3879999998</v>
          </cell>
          <cell r="L476">
            <v>0</v>
          </cell>
          <cell r="M476">
            <v>2636.12</v>
          </cell>
          <cell r="N476">
            <v>263.61200000000002</v>
          </cell>
          <cell r="O476">
            <v>-2636120</v>
          </cell>
          <cell r="P476">
            <v>-2591398</v>
          </cell>
          <cell r="Q476">
            <v>44722</v>
          </cell>
          <cell r="R476" t="str">
            <v>IFSL</v>
          </cell>
          <cell r="S476" t="str">
            <v>DEC</v>
          </cell>
        </row>
        <row r="477">
          <cell r="A477">
            <v>471</v>
          </cell>
          <cell r="B477">
            <v>1239</v>
          </cell>
          <cell r="C477" t="str">
            <v>MCB</v>
          </cell>
          <cell r="D477">
            <v>39065</v>
          </cell>
          <cell r="E477">
            <v>39070</v>
          </cell>
          <cell r="F477" t="str">
            <v>P</v>
          </cell>
          <cell r="G477">
            <v>10000</v>
          </cell>
          <cell r="H477">
            <v>261.05</v>
          </cell>
          <cell r="I477">
            <v>2610500</v>
          </cell>
          <cell r="J477">
            <v>522.1</v>
          </cell>
          <cell r="K477">
            <v>2611022.1</v>
          </cell>
          <cell r="L477">
            <v>0</v>
          </cell>
          <cell r="M477">
            <v>2611</v>
          </cell>
          <cell r="N477">
            <v>0</v>
          </cell>
          <cell r="O477">
            <v>2613633.1</v>
          </cell>
          <cell r="P477">
            <v>2613633.1</v>
          </cell>
          <cell r="Q477">
            <v>0</v>
          </cell>
          <cell r="R477" t="str">
            <v>JS</v>
          </cell>
          <cell r="S477" t="str">
            <v>DEC</v>
          </cell>
        </row>
        <row r="478">
          <cell r="A478">
            <v>472</v>
          </cell>
          <cell r="B478">
            <v>1234</v>
          </cell>
          <cell r="C478" t="str">
            <v>FFC</v>
          </cell>
          <cell r="D478">
            <v>39065</v>
          </cell>
          <cell r="E478">
            <v>39070</v>
          </cell>
          <cell r="F478" t="str">
            <v>P</v>
          </cell>
          <cell r="G478">
            <v>39800</v>
          </cell>
          <cell r="H478">
            <v>115.77625628140703</v>
          </cell>
          <cell r="I478">
            <v>4607895</v>
          </cell>
          <cell r="J478">
            <v>921.57900000000006</v>
          </cell>
          <cell r="K478">
            <v>4608816.5789999999</v>
          </cell>
          <cell r="L478">
            <v>0</v>
          </cell>
          <cell r="M478">
            <v>4608.3599999999997</v>
          </cell>
          <cell r="N478">
            <v>0</v>
          </cell>
          <cell r="O478">
            <v>4613424.9390000002</v>
          </cell>
          <cell r="P478">
            <v>4613424.9390000002</v>
          </cell>
          <cell r="Q478">
            <v>0</v>
          </cell>
          <cell r="R478" t="str">
            <v>ORIX</v>
          </cell>
          <cell r="S478" t="str">
            <v>DEC</v>
          </cell>
        </row>
        <row r="479">
          <cell r="A479">
            <v>473</v>
          </cell>
          <cell r="B479">
            <v>1241</v>
          </cell>
          <cell r="C479" t="str">
            <v>FAY</v>
          </cell>
          <cell r="D479">
            <v>39065</v>
          </cell>
          <cell r="E479">
            <v>39070</v>
          </cell>
          <cell r="F479" t="str">
            <v>P</v>
          </cell>
          <cell r="G479">
            <v>20000</v>
          </cell>
          <cell r="H479">
            <v>65.2</v>
          </cell>
          <cell r="I479">
            <v>1304000</v>
          </cell>
          <cell r="J479">
            <v>260.8</v>
          </cell>
          <cell r="K479">
            <v>1304260.8</v>
          </cell>
          <cell r="L479">
            <v>0</v>
          </cell>
          <cell r="M479">
            <v>1956</v>
          </cell>
          <cell r="N479">
            <v>0</v>
          </cell>
          <cell r="O479">
            <v>1306216.8</v>
          </cell>
          <cell r="P479">
            <v>1306216.8</v>
          </cell>
          <cell r="Q479">
            <v>0</v>
          </cell>
          <cell r="R479" t="str">
            <v>FOUNDATION</v>
          </cell>
          <cell r="S479" t="str">
            <v>DEC</v>
          </cell>
        </row>
        <row r="480">
          <cell r="A480">
            <v>474</v>
          </cell>
          <cell r="B480">
            <v>1241</v>
          </cell>
          <cell r="C480" t="str">
            <v>PSO</v>
          </cell>
          <cell r="D480">
            <v>39065</v>
          </cell>
          <cell r="E480">
            <v>39070</v>
          </cell>
          <cell r="F480" t="str">
            <v>P</v>
          </cell>
          <cell r="G480">
            <v>23300</v>
          </cell>
          <cell r="H480">
            <v>310.42918454935625</v>
          </cell>
          <cell r="I480">
            <v>7233000</v>
          </cell>
          <cell r="J480">
            <v>1446.6000000000001</v>
          </cell>
          <cell r="K480">
            <v>7234446.5999999996</v>
          </cell>
          <cell r="L480">
            <v>0</v>
          </cell>
          <cell r="M480">
            <v>7233</v>
          </cell>
          <cell r="N480">
            <v>0</v>
          </cell>
          <cell r="O480">
            <v>7241679.5999999996</v>
          </cell>
          <cell r="P480">
            <v>7241679.5999999996</v>
          </cell>
          <cell r="Q480">
            <v>0</v>
          </cell>
          <cell r="R480" t="str">
            <v>IFSL</v>
          </cell>
          <cell r="S480" t="str">
            <v>DEC</v>
          </cell>
        </row>
        <row r="481">
          <cell r="A481">
            <v>475</v>
          </cell>
          <cell r="B481">
            <v>1235</v>
          </cell>
          <cell r="C481" t="str">
            <v>PPL</v>
          </cell>
          <cell r="D481">
            <v>39065</v>
          </cell>
          <cell r="E481">
            <v>39070</v>
          </cell>
          <cell r="F481" t="str">
            <v>S</v>
          </cell>
          <cell r="G481">
            <v>-25000</v>
          </cell>
          <cell r="H481">
            <v>-244</v>
          </cell>
          <cell r="I481">
            <v>-6100000</v>
          </cell>
          <cell r="J481">
            <v>610</v>
          </cell>
          <cell r="K481">
            <v>-6099390</v>
          </cell>
          <cell r="L481">
            <v>0</v>
          </cell>
          <cell r="M481">
            <v>6100</v>
          </cell>
          <cell r="N481">
            <v>244</v>
          </cell>
          <cell r="O481">
            <v>-6100000</v>
          </cell>
          <cell r="P481">
            <v>-6121940</v>
          </cell>
          <cell r="Q481">
            <v>-21940</v>
          </cell>
          <cell r="R481" t="str">
            <v>AKD</v>
          </cell>
          <cell r="S481" t="str">
            <v>DEC</v>
          </cell>
        </row>
        <row r="482">
          <cell r="A482">
            <v>476</v>
          </cell>
          <cell r="B482">
            <v>1240</v>
          </cell>
          <cell r="C482" t="str">
            <v>POL</v>
          </cell>
          <cell r="D482">
            <v>39065</v>
          </cell>
          <cell r="E482">
            <v>39070</v>
          </cell>
          <cell r="F482" t="str">
            <v>S</v>
          </cell>
          <cell r="G482">
            <v>-15000</v>
          </cell>
          <cell r="H482">
            <v>-366.33333333333331</v>
          </cell>
          <cell r="I482">
            <v>-5495000</v>
          </cell>
          <cell r="J482">
            <v>549.5</v>
          </cell>
          <cell r="K482">
            <v>-5494450.5</v>
          </cell>
          <cell r="L482">
            <v>0</v>
          </cell>
          <cell r="M482">
            <v>5495</v>
          </cell>
          <cell r="N482">
            <v>366.33333333333331</v>
          </cell>
          <cell r="O482">
            <v>-5495000</v>
          </cell>
          <cell r="P482">
            <v>-5398537.5</v>
          </cell>
          <cell r="Q482">
            <v>96462.5</v>
          </cell>
          <cell r="R482" t="str">
            <v>ORIX</v>
          </cell>
          <cell r="S482" t="str">
            <v>DEC</v>
          </cell>
        </row>
        <row r="483">
          <cell r="A483">
            <v>477</v>
          </cell>
          <cell r="B483">
            <v>1237</v>
          </cell>
          <cell r="C483" t="str">
            <v>pso</v>
          </cell>
          <cell r="D483">
            <v>39065</v>
          </cell>
          <cell r="E483">
            <v>39070</v>
          </cell>
          <cell r="F483" t="str">
            <v>S</v>
          </cell>
          <cell r="G483">
            <v>-20000</v>
          </cell>
          <cell r="H483">
            <v>-312.5</v>
          </cell>
          <cell r="I483">
            <v>-6250000</v>
          </cell>
          <cell r="J483">
            <v>625</v>
          </cell>
          <cell r="K483">
            <v>-6249375</v>
          </cell>
          <cell r="L483">
            <v>0</v>
          </cell>
          <cell r="M483">
            <v>0</v>
          </cell>
          <cell r="N483">
            <v>312.5</v>
          </cell>
          <cell r="O483">
            <v>-6250000</v>
          </cell>
          <cell r="P483">
            <v>-6215078</v>
          </cell>
          <cell r="Q483">
            <v>34922</v>
          </cell>
          <cell r="R483" t="str">
            <v>ifsl</v>
          </cell>
          <cell r="S483" t="str">
            <v>DEC</v>
          </cell>
        </row>
        <row r="484">
          <cell r="A484">
            <v>478</v>
          </cell>
          <cell r="B484">
            <v>1238</v>
          </cell>
          <cell r="C484" t="str">
            <v>MCB</v>
          </cell>
          <cell r="D484">
            <v>39065</v>
          </cell>
          <cell r="E484">
            <v>39070</v>
          </cell>
          <cell r="F484" t="str">
            <v>S</v>
          </cell>
          <cell r="G484">
            <v>-5000</v>
          </cell>
          <cell r="H484">
            <v>-263</v>
          </cell>
          <cell r="I484">
            <v>-1315000</v>
          </cell>
          <cell r="J484">
            <v>131.5</v>
          </cell>
          <cell r="K484">
            <v>-1314868.5</v>
          </cell>
          <cell r="L484">
            <v>0</v>
          </cell>
          <cell r="M484">
            <v>0</v>
          </cell>
          <cell r="N484">
            <v>263</v>
          </cell>
          <cell r="O484">
            <v>-1315000</v>
          </cell>
          <cell r="P484">
            <v>-1303111</v>
          </cell>
          <cell r="Q484">
            <v>11889</v>
          </cell>
          <cell r="R484" t="str">
            <v>JS</v>
          </cell>
          <cell r="S484" t="str">
            <v>DEC</v>
          </cell>
        </row>
        <row r="485">
          <cell r="A485">
            <v>479</v>
          </cell>
          <cell r="B485">
            <v>1268</v>
          </cell>
          <cell r="C485" t="str">
            <v>pso</v>
          </cell>
          <cell r="D485">
            <v>39066</v>
          </cell>
          <cell r="E485">
            <v>39071</v>
          </cell>
          <cell r="F485" t="str">
            <v>P</v>
          </cell>
          <cell r="G485">
            <v>2800</v>
          </cell>
          <cell r="H485">
            <v>308</v>
          </cell>
          <cell r="I485">
            <v>862400</v>
          </cell>
          <cell r="J485">
            <v>172.48000000000002</v>
          </cell>
          <cell r="K485">
            <v>862572.48</v>
          </cell>
          <cell r="L485">
            <v>0</v>
          </cell>
          <cell r="M485">
            <v>862.4</v>
          </cell>
          <cell r="N485">
            <v>0</v>
          </cell>
          <cell r="O485">
            <v>863434.88</v>
          </cell>
          <cell r="P485">
            <v>863434.88</v>
          </cell>
          <cell r="Q485">
            <v>0</v>
          </cell>
          <cell r="R485" t="str">
            <v>IFSL</v>
          </cell>
          <cell r="S485" t="str">
            <v>DEC</v>
          </cell>
        </row>
        <row r="486">
          <cell r="A486">
            <v>480</v>
          </cell>
          <cell r="B486">
            <v>1264</v>
          </cell>
          <cell r="C486" t="str">
            <v>BOP</v>
          </cell>
          <cell r="D486">
            <v>39066</v>
          </cell>
          <cell r="E486">
            <v>39071</v>
          </cell>
          <cell r="F486" t="str">
            <v>P</v>
          </cell>
          <cell r="G486">
            <v>25000</v>
          </cell>
          <cell r="H486">
            <v>104.5</v>
          </cell>
          <cell r="I486">
            <v>2612500</v>
          </cell>
          <cell r="J486">
            <v>522.5</v>
          </cell>
          <cell r="K486">
            <v>2613022.5</v>
          </cell>
          <cell r="L486">
            <v>0</v>
          </cell>
          <cell r="M486">
            <v>2612.5</v>
          </cell>
          <cell r="N486">
            <v>0</v>
          </cell>
          <cell r="O486">
            <v>2615635</v>
          </cell>
          <cell r="P486">
            <v>2615635</v>
          </cell>
          <cell r="Q486">
            <v>0</v>
          </cell>
          <cell r="R486" t="str">
            <v>FNE</v>
          </cell>
          <cell r="S486" t="str">
            <v>DEC</v>
          </cell>
        </row>
        <row r="487">
          <cell r="A487">
            <v>481</v>
          </cell>
          <cell r="B487">
            <v>1265</v>
          </cell>
          <cell r="C487" t="str">
            <v>NBP</v>
          </cell>
          <cell r="D487">
            <v>39066</v>
          </cell>
          <cell r="E487">
            <v>39071</v>
          </cell>
          <cell r="F487" t="str">
            <v>P</v>
          </cell>
          <cell r="G487">
            <v>25000</v>
          </cell>
          <cell r="H487">
            <v>256.05</v>
          </cell>
          <cell r="I487">
            <v>6401250</v>
          </cell>
          <cell r="J487">
            <v>1280.25</v>
          </cell>
          <cell r="K487">
            <v>6402530.25</v>
          </cell>
          <cell r="L487">
            <v>0</v>
          </cell>
          <cell r="M487">
            <v>6401.25</v>
          </cell>
          <cell r="N487">
            <v>0</v>
          </cell>
          <cell r="O487">
            <v>6408931.5</v>
          </cell>
          <cell r="P487">
            <v>6408931.5</v>
          </cell>
          <cell r="Q487">
            <v>0</v>
          </cell>
          <cell r="R487" t="str">
            <v>FNE</v>
          </cell>
          <cell r="S487" t="str">
            <v>DEC</v>
          </cell>
        </row>
        <row r="488">
          <cell r="A488">
            <v>482</v>
          </cell>
          <cell r="B488">
            <v>1269</v>
          </cell>
          <cell r="C488" t="str">
            <v>ecp</v>
          </cell>
          <cell r="D488">
            <v>39066</v>
          </cell>
          <cell r="E488">
            <v>39071</v>
          </cell>
          <cell r="F488" t="str">
            <v>P</v>
          </cell>
          <cell r="G488">
            <v>40000</v>
          </cell>
          <cell r="H488">
            <v>178.53749999999999</v>
          </cell>
          <cell r="I488">
            <v>7141500</v>
          </cell>
          <cell r="J488">
            <v>1428.3000000000002</v>
          </cell>
          <cell r="K488">
            <v>7142928.2999999998</v>
          </cell>
          <cell r="L488">
            <v>0</v>
          </cell>
          <cell r="M488">
            <v>7143</v>
          </cell>
          <cell r="N488">
            <v>0</v>
          </cell>
          <cell r="O488">
            <v>7150071.2999999998</v>
          </cell>
          <cell r="P488">
            <v>7150071.2999999998</v>
          </cell>
          <cell r="Q488">
            <v>0</v>
          </cell>
          <cell r="R488" t="str">
            <v>ORIX</v>
          </cell>
          <cell r="S488" t="str">
            <v>DEC</v>
          </cell>
        </row>
        <row r="489">
          <cell r="A489">
            <v>483</v>
          </cell>
          <cell r="B489">
            <v>1266</v>
          </cell>
          <cell r="C489" t="str">
            <v>POL</v>
          </cell>
          <cell r="D489">
            <v>39066</v>
          </cell>
          <cell r="E489">
            <v>39071</v>
          </cell>
          <cell r="F489" t="str">
            <v>P</v>
          </cell>
          <cell r="G489">
            <v>50000</v>
          </cell>
          <cell r="H489">
            <v>363.20049999999998</v>
          </cell>
          <cell r="I489">
            <v>18160025</v>
          </cell>
          <cell r="J489">
            <v>3632.0050000000001</v>
          </cell>
          <cell r="K489">
            <v>18163657.004999999</v>
          </cell>
          <cell r="L489">
            <v>0</v>
          </cell>
          <cell r="M489">
            <v>18162</v>
          </cell>
          <cell r="N489">
            <v>0</v>
          </cell>
          <cell r="O489">
            <v>18181819.004999999</v>
          </cell>
          <cell r="P489">
            <v>18181819.004999999</v>
          </cell>
          <cell r="Q489">
            <v>0</v>
          </cell>
          <cell r="R489" t="str">
            <v>ORIX</v>
          </cell>
          <cell r="S489" t="str">
            <v>DEC</v>
          </cell>
        </row>
        <row r="490">
          <cell r="A490">
            <v>484</v>
          </cell>
          <cell r="B490">
            <v>1267</v>
          </cell>
          <cell r="C490" t="str">
            <v>MCB</v>
          </cell>
          <cell r="D490">
            <v>39066</v>
          </cell>
          <cell r="E490">
            <v>39071</v>
          </cell>
          <cell r="F490" t="str">
            <v>P</v>
          </cell>
          <cell r="G490">
            <v>50000</v>
          </cell>
          <cell r="H490">
            <v>259.02499999999998</v>
          </cell>
          <cell r="I490">
            <v>12951250</v>
          </cell>
          <cell r="J490">
            <v>2590.25</v>
          </cell>
          <cell r="K490">
            <v>12953840.25</v>
          </cell>
          <cell r="L490">
            <v>0</v>
          </cell>
          <cell r="M490">
            <v>12952.5</v>
          </cell>
          <cell r="N490">
            <v>0</v>
          </cell>
          <cell r="O490">
            <v>12966792.75</v>
          </cell>
          <cell r="P490">
            <v>12966792.75</v>
          </cell>
          <cell r="Q490">
            <v>0</v>
          </cell>
          <cell r="R490" t="str">
            <v>GLOBAL</v>
          </cell>
          <cell r="S490" t="str">
            <v>DEC</v>
          </cell>
        </row>
        <row r="491">
          <cell r="A491">
            <v>485</v>
          </cell>
          <cell r="B491">
            <v>1272</v>
          </cell>
          <cell r="C491" t="str">
            <v>NBP</v>
          </cell>
          <cell r="D491">
            <v>39066</v>
          </cell>
          <cell r="E491">
            <v>39071</v>
          </cell>
          <cell r="F491" t="str">
            <v>P</v>
          </cell>
          <cell r="G491">
            <v>136000</v>
          </cell>
          <cell r="H491">
            <v>255.023</v>
          </cell>
          <cell r="I491">
            <v>34683128</v>
          </cell>
          <cell r="J491">
            <v>6936.63</v>
          </cell>
          <cell r="K491">
            <v>34690064.630000003</v>
          </cell>
          <cell r="L491">
            <v>0</v>
          </cell>
          <cell r="N491">
            <v>0</v>
          </cell>
          <cell r="O491">
            <v>34690064.630000003</v>
          </cell>
          <cell r="P491">
            <v>34690064.630000003</v>
          </cell>
          <cell r="Q491">
            <v>0</v>
          </cell>
          <cell r="R491" t="str">
            <v>JS</v>
          </cell>
          <cell r="S491" t="str">
            <v>DEC</v>
          </cell>
        </row>
        <row r="492">
          <cell r="A492">
            <v>486</v>
          </cell>
          <cell r="B492">
            <v>0</v>
          </cell>
          <cell r="C492" t="str">
            <v>OGDC</v>
          </cell>
          <cell r="D492">
            <v>39069</v>
          </cell>
          <cell r="E492">
            <v>39069</v>
          </cell>
          <cell r="F492" t="str">
            <v>S</v>
          </cell>
          <cell r="G492">
            <v>0</v>
          </cell>
          <cell r="H492" t="e">
            <v>#DIV/0!</v>
          </cell>
          <cell r="I492">
            <v>0</v>
          </cell>
          <cell r="J492">
            <v>0</v>
          </cell>
          <cell r="K492">
            <v>0</v>
          </cell>
          <cell r="L492">
            <v>0</v>
          </cell>
          <cell r="M492">
            <v>0</v>
          </cell>
          <cell r="N492" t="e">
            <v>#DIV/0!</v>
          </cell>
          <cell r="O492">
            <v>0</v>
          </cell>
          <cell r="P492">
            <v>-577500</v>
          </cell>
          <cell r="R492" t="str">
            <v>DIVIDEND</v>
          </cell>
          <cell r="S492" t="str">
            <v>NOV</v>
          </cell>
        </row>
        <row r="493">
          <cell r="A493">
            <v>487</v>
          </cell>
          <cell r="B493">
            <v>1303</v>
          </cell>
          <cell r="C493" t="str">
            <v>BOP</v>
          </cell>
          <cell r="D493">
            <v>39069</v>
          </cell>
          <cell r="E493">
            <v>39072</v>
          </cell>
          <cell r="F493" t="str">
            <v>P</v>
          </cell>
          <cell r="G493">
            <v>25000</v>
          </cell>
          <cell r="H493">
            <v>103</v>
          </cell>
          <cell r="I493">
            <v>2575000</v>
          </cell>
          <cell r="J493">
            <v>515</v>
          </cell>
          <cell r="K493">
            <v>2575515</v>
          </cell>
          <cell r="L493">
            <v>0</v>
          </cell>
          <cell r="M493">
            <v>2575</v>
          </cell>
          <cell r="N493">
            <v>0</v>
          </cell>
          <cell r="O493">
            <v>2578090</v>
          </cell>
          <cell r="P493">
            <v>2578090</v>
          </cell>
          <cell r="Q493">
            <v>0</v>
          </cell>
          <cell r="R493" t="str">
            <v>FECL</v>
          </cell>
          <cell r="S493" t="str">
            <v>DEC</v>
          </cell>
        </row>
        <row r="494">
          <cell r="A494">
            <v>488</v>
          </cell>
          <cell r="B494">
            <v>1304</v>
          </cell>
          <cell r="C494" t="str">
            <v>PPL</v>
          </cell>
          <cell r="D494">
            <v>39069</v>
          </cell>
          <cell r="E494">
            <v>39072</v>
          </cell>
          <cell r="F494" t="str">
            <v>P</v>
          </cell>
          <cell r="G494">
            <v>25000</v>
          </cell>
          <cell r="H494">
            <v>240.5</v>
          </cell>
          <cell r="I494">
            <v>6012500</v>
          </cell>
          <cell r="J494">
            <v>1202.5</v>
          </cell>
          <cell r="K494">
            <v>6013702.5</v>
          </cell>
          <cell r="L494">
            <v>0</v>
          </cell>
          <cell r="M494">
            <v>6012.5</v>
          </cell>
          <cell r="N494">
            <v>0</v>
          </cell>
          <cell r="O494">
            <v>6019715</v>
          </cell>
          <cell r="P494">
            <v>6019715</v>
          </cell>
          <cell r="Q494">
            <v>0</v>
          </cell>
          <cell r="R494" t="str">
            <v>FECL</v>
          </cell>
          <cell r="S494" t="str">
            <v>DEC</v>
          </cell>
        </row>
        <row r="495">
          <cell r="A495">
            <v>489</v>
          </cell>
          <cell r="B495">
            <v>1364</v>
          </cell>
          <cell r="C495" t="str">
            <v>POL</v>
          </cell>
          <cell r="D495">
            <v>39071</v>
          </cell>
          <cell r="E495">
            <v>39077</v>
          </cell>
          <cell r="F495" t="str">
            <v>P</v>
          </cell>
          <cell r="G495">
            <v>10000</v>
          </cell>
          <cell r="H495">
            <v>351</v>
          </cell>
          <cell r="I495">
            <v>3510000</v>
          </cell>
          <cell r="J495">
            <v>702</v>
          </cell>
          <cell r="K495">
            <v>3510702</v>
          </cell>
          <cell r="L495">
            <v>0</v>
          </cell>
          <cell r="M495">
            <v>0</v>
          </cell>
          <cell r="N495">
            <v>0</v>
          </cell>
          <cell r="O495">
            <v>3510702</v>
          </cell>
          <cell r="P495">
            <v>3510702</v>
          </cell>
          <cell r="Q495">
            <v>0</v>
          </cell>
          <cell r="R495" t="str">
            <v>ORIX</v>
          </cell>
          <cell r="S495" t="str">
            <v>DEC</v>
          </cell>
        </row>
        <row r="496">
          <cell r="A496">
            <v>490</v>
          </cell>
          <cell r="B496">
            <v>1366</v>
          </cell>
          <cell r="C496" t="str">
            <v>pso</v>
          </cell>
          <cell r="D496">
            <v>39071</v>
          </cell>
          <cell r="E496">
            <v>39077</v>
          </cell>
          <cell r="F496" t="str">
            <v>S</v>
          </cell>
          <cell r="G496">
            <v>-10000</v>
          </cell>
          <cell r="H496">
            <v>-298.39999999999998</v>
          </cell>
          <cell r="I496">
            <v>-2984000</v>
          </cell>
          <cell r="J496">
            <v>298.40000000000003</v>
          </cell>
          <cell r="K496">
            <v>-2983701.6</v>
          </cell>
          <cell r="L496">
            <v>0</v>
          </cell>
          <cell r="M496">
            <v>2984</v>
          </cell>
          <cell r="N496">
            <v>298.39999999999998</v>
          </cell>
          <cell r="O496">
            <v>-2984000</v>
          </cell>
          <cell r="P496">
            <v>-3105504</v>
          </cell>
          <cell r="Q496">
            <v>-121504</v>
          </cell>
          <cell r="R496" t="str">
            <v>ORIX</v>
          </cell>
          <cell r="S496" t="str">
            <v>DEC</v>
          </cell>
        </row>
        <row r="497">
          <cell r="A497">
            <v>491</v>
          </cell>
          <cell r="B497">
            <v>1368</v>
          </cell>
          <cell r="C497" t="str">
            <v>pso</v>
          </cell>
          <cell r="D497">
            <v>39071</v>
          </cell>
          <cell r="E497">
            <v>39077</v>
          </cell>
          <cell r="F497" t="str">
            <v>S</v>
          </cell>
          <cell r="G497">
            <v>-10000</v>
          </cell>
          <cell r="H497">
            <v>-297</v>
          </cell>
          <cell r="I497">
            <v>-2970000</v>
          </cell>
          <cell r="J497">
            <v>297</v>
          </cell>
          <cell r="K497">
            <v>-2969703</v>
          </cell>
          <cell r="L497">
            <v>0</v>
          </cell>
          <cell r="M497">
            <v>2970</v>
          </cell>
          <cell r="N497">
            <v>297</v>
          </cell>
          <cell r="O497">
            <v>-2970000</v>
          </cell>
          <cell r="P497">
            <v>-3105504</v>
          </cell>
          <cell r="Q497">
            <v>-135504</v>
          </cell>
          <cell r="R497" t="str">
            <v>IFSL</v>
          </cell>
          <cell r="S497" t="str">
            <v>DEC</v>
          </cell>
        </row>
        <row r="498">
          <cell r="A498">
            <v>492</v>
          </cell>
          <cell r="B498">
            <v>1362</v>
          </cell>
          <cell r="C498" t="str">
            <v>POL</v>
          </cell>
          <cell r="D498">
            <v>39071</v>
          </cell>
          <cell r="E498">
            <v>39077</v>
          </cell>
          <cell r="F498" t="str">
            <v>S</v>
          </cell>
          <cell r="G498">
            <v>-30000</v>
          </cell>
          <cell r="H498">
            <v>-353.33333333333331</v>
          </cell>
          <cell r="I498">
            <v>-10600000</v>
          </cell>
          <cell r="J498">
            <v>1060</v>
          </cell>
          <cell r="K498">
            <v>-10598940</v>
          </cell>
          <cell r="L498">
            <v>0</v>
          </cell>
          <cell r="M498">
            <v>10600</v>
          </cell>
          <cell r="N498">
            <v>353.33333333333331</v>
          </cell>
          <cell r="O498">
            <v>-10600000</v>
          </cell>
          <cell r="P498">
            <v>-10813209</v>
          </cell>
          <cell r="Q498">
            <v>-213209</v>
          </cell>
          <cell r="R498" t="str">
            <v>ORIX</v>
          </cell>
          <cell r="S498" t="str">
            <v>DEC</v>
          </cell>
        </row>
        <row r="499">
          <cell r="A499">
            <v>493</v>
          </cell>
          <cell r="B499">
            <v>1424</v>
          </cell>
          <cell r="C499" t="str">
            <v>PPL</v>
          </cell>
          <cell r="D499">
            <v>39072</v>
          </cell>
          <cell r="E499">
            <v>39078</v>
          </cell>
          <cell r="F499" t="str">
            <v>P</v>
          </cell>
          <cell r="G499">
            <v>10000</v>
          </cell>
          <cell r="H499">
            <v>235.4</v>
          </cell>
          <cell r="I499">
            <v>2354000</v>
          </cell>
          <cell r="J499">
            <v>470.8</v>
          </cell>
          <cell r="K499">
            <v>2354470.7999999998</v>
          </cell>
          <cell r="L499">
            <v>0</v>
          </cell>
          <cell r="M499">
            <v>2354</v>
          </cell>
          <cell r="N499">
            <v>0</v>
          </cell>
          <cell r="O499">
            <v>2356824.7999999998</v>
          </cell>
          <cell r="P499">
            <v>2356824.7999999998</v>
          </cell>
          <cell r="Q499">
            <v>0</v>
          </cell>
          <cell r="R499" t="str">
            <v>FCEL</v>
          </cell>
          <cell r="S499" t="str">
            <v>DEC</v>
          </cell>
        </row>
        <row r="500">
          <cell r="A500">
            <v>494</v>
          </cell>
          <cell r="B500">
            <v>1425</v>
          </cell>
          <cell r="C500" t="str">
            <v>PSO</v>
          </cell>
          <cell r="D500">
            <v>39072</v>
          </cell>
          <cell r="E500">
            <v>39078</v>
          </cell>
          <cell r="F500" t="str">
            <v>P</v>
          </cell>
          <cell r="G500">
            <v>10000</v>
          </cell>
          <cell r="H500">
            <v>296</v>
          </cell>
          <cell r="I500">
            <v>2960000</v>
          </cell>
          <cell r="J500">
            <v>592</v>
          </cell>
          <cell r="K500">
            <v>2960592</v>
          </cell>
          <cell r="L500">
            <v>0</v>
          </cell>
          <cell r="M500">
            <v>2960</v>
          </cell>
          <cell r="N500">
            <v>0</v>
          </cell>
          <cell r="O500">
            <v>2963552</v>
          </cell>
          <cell r="P500">
            <v>2963552</v>
          </cell>
          <cell r="Q500">
            <v>0</v>
          </cell>
          <cell r="R500" t="str">
            <v>IFSL</v>
          </cell>
          <cell r="S500" t="str">
            <v>DEC</v>
          </cell>
        </row>
        <row r="501">
          <cell r="A501">
            <v>495</v>
          </cell>
          <cell r="B501">
            <v>1423</v>
          </cell>
          <cell r="C501" t="str">
            <v>POL</v>
          </cell>
          <cell r="D501">
            <v>39072</v>
          </cell>
          <cell r="E501">
            <v>39078</v>
          </cell>
          <cell r="F501" t="str">
            <v>P</v>
          </cell>
          <cell r="G501">
            <v>20000</v>
          </cell>
          <cell r="H501">
            <v>351</v>
          </cell>
          <cell r="I501">
            <v>7020000</v>
          </cell>
          <cell r="J501">
            <v>1404</v>
          </cell>
          <cell r="K501">
            <v>7021404</v>
          </cell>
          <cell r="L501">
            <v>0</v>
          </cell>
          <cell r="M501">
            <v>7020</v>
          </cell>
          <cell r="N501">
            <v>0</v>
          </cell>
          <cell r="O501">
            <v>7028424</v>
          </cell>
          <cell r="P501">
            <v>7028424</v>
          </cell>
          <cell r="Q501">
            <v>0</v>
          </cell>
          <cell r="R501" t="str">
            <v>IFSL</v>
          </cell>
          <cell r="S501" t="str">
            <v>DEC</v>
          </cell>
        </row>
        <row r="502">
          <cell r="A502">
            <v>496</v>
          </cell>
          <cell r="B502">
            <v>0</v>
          </cell>
          <cell r="C502" t="str">
            <v>PCMF</v>
          </cell>
          <cell r="D502">
            <v>39072</v>
          </cell>
          <cell r="E502">
            <v>39078</v>
          </cell>
          <cell r="F502" t="str">
            <v>P</v>
          </cell>
          <cell r="G502">
            <v>882743.34779999999</v>
          </cell>
          <cell r="H502">
            <v>11.328320994910136</v>
          </cell>
          <cell r="I502">
            <v>10000000</v>
          </cell>
          <cell r="J502">
            <v>0</v>
          </cell>
          <cell r="K502">
            <v>10000000</v>
          </cell>
          <cell r="L502">
            <v>0</v>
          </cell>
          <cell r="M502">
            <v>0</v>
          </cell>
          <cell r="N502">
            <v>0</v>
          </cell>
          <cell r="O502">
            <v>10000000</v>
          </cell>
          <cell r="P502">
            <v>10000000</v>
          </cell>
          <cell r="Q502">
            <v>0</v>
          </cell>
          <cell r="R502" t="str">
            <v>DIRECT</v>
          </cell>
          <cell r="S502" t="str">
            <v>DEC</v>
          </cell>
        </row>
        <row r="503">
          <cell r="A503">
            <v>497</v>
          </cell>
          <cell r="B503">
            <v>0</v>
          </cell>
          <cell r="C503" t="str">
            <v>SSAHL</v>
          </cell>
          <cell r="D503">
            <v>39073</v>
          </cell>
          <cell r="E503">
            <v>39073</v>
          </cell>
          <cell r="F503" t="str">
            <v>P</v>
          </cell>
          <cell r="G503">
            <v>500000</v>
          </cell>
          <cell r="H503">
            <v>100</v>
          </cell>
          <cell r="I503">
            <v>50000000</v>
          </cell>
          <cell r="J503">
            <v>0</v>
          </cell>
          <cell r="K503">
            <v>50000000</v>
          </cell>
          <cell r="L503">
            <v>0</v>
          </cell>
          <cell r="M503">
            <v>0</v>
          </cell>
          <cell r="N503">
            <v>0</v>
          </cell>
          <cell r="O503">
            <v>50000000</v>
          </cell>
          <cell r="P503">
            <v>50000000</v>
          </cell>
          <cell r="Q503">
            <v>0</v>
          </cell>
          <cell r="R503" t="str">
            <v>DIRECT</v>
          </cell>
          <cell r="S503" t="str">
            <v>DEC</v>
          </cell>
        </row>
        <row r="504">
          <cell r="A504">
            <v>498</v>
          </cell>
          <cell r="B504">
            <v>0</v>
          </cell>
          <cell r="C504" t="str">
            <v>POL</v>
          </cell>
          <cell r="D504">
            <v>39077</v>
          </cell>
          <cell r="E504">
            <v>39079</v>
          </cell>
          <cell r="F504" t="str">
            <v>P</v>
          </cell>
          <cell r="G504">
            <v>81000</v>
          </cell>
          <cell r="H504">
            <v>348.88334172839507</v>
          </cell>
          <cell r="I504">
            <v>28259550.68</v>
          </cell>
          <cell r="J504">
            <v>0</v>
          </cell>
          <cell r="K504">
            <v>28259550.68</v>
          </cell>
          <cell r="L504">
            <v>0</v>
          </cell>
          <cell r="M504">
            <v>0</v>
          </cell>
          <cell r="N504">
            <v>0</v>
          </cell>
          <cell r="O504">
            <v>28259550.68</v>
          </cell>
          <cell r="P504">
            <v>28259550.68</v>
          </cell>
          <cell r="Q504">
            <v>0</v>
          </cell>
          <cell r="S504" t="str">
            <v>DEC</v>
          </cell>
          <cell r="T504" t="str">
            <v>F</v>
          </cell>
        </row>
        <row r="505">
          <cell r="A505">
            <v>499</v>
          </cell>
          <cell r="B505">
            <v>0</v>
          </cell>
          <cell r="C505" t="str">
            <v>PSO</v>
          </cell>
          <cell r="D505">
            <v>39077</v>
          </cell>
          <cell r="E505">
            <v>39079</v>
          </cell>
          <cell r="F505" t="str">
            <v>P</v>
          </cell>
          <cell r="G505">
            <v>20000</v>
          </cell>
          <cell r="H505">
            <v>295.35399999999998</v>
          </cell>
          <cell r="I505">
            <v>5907080</v>
          </cell>
          <cell r="J505">
            <v>0</v>
          </cell>
          <cell r="K505">
            <v>5907080</v>
          </cell>
          <cell r="L505">
            <v>0</v>
          </cell>
          <cell r="M505">
            <v>0</v>
          </cell>
          <cell r="N505">
            <v>0</v>
          </cell>
          <cell r="O505">
            <v>5907080</v>
          </cell>
          <cell r="P505">
            <v>5907080</v>
          </cell>
          <cell r="Q505">
            <v>0</v>
          </cell>
          <cell r="S505" t="str">
            <v>DEC</v>
          </cell>
          <cell r="T505" t="str">
            <v>F</v>
          </cell>
        </row>
        <row r="506">
          <cell r="A506">
            <v>500</v>
          </cell>
          <cell r="B506">
            <v>0</v>
          </cell>
          <cell r="C506" t="str">
            <v>PPL</v>
          </cell>
          <cell r="D506">
            <v>39077</v>
          </cell>
          <cell r="E506">
            <v>39079</v>
          </cell>
          <cell r="F506" t="str">
            <v>P</v>
          </cell>
          <cell r="G506">
            <v>10000</v>
          </cell>
          <cell r="H506">
            <v>232.2784</v>
          </cell>
          <cell r="I506">
            <v>2322784</v>
          </cell>
          <cell r="J506">
            <v>0</v>
          </cell>
          <cell r="K506">
            <v>2322784</v>
          </cell>
          <cell r="L506">
            <v>0</v>
          </cell>
          <cell r="M506">
            <v>0</v>
          </cell>
          <cell r="N506">
            <v>0</v>
          </cell>
          <cell r="O506">
            <v>2322784</v>
          </cell>
          <cell r="P506">
            <v>2322784</v>
          </cell>
          <cell r="Q506">
            <v>0</v>
          </cell>
          <cell r="S506" t="str">
            <v>DEC</v>
          </cell>
          <cell r="T506" t="str">
            <v>F</v>
          </cell>
        </row>
        <row r="507">
          <cell r="A507">
            <v>501</v>
          </cell>
          <cell r="B507">
            <v>0</v>
          </cell>
          <cell r="C507" t="str">
            <v>NBP</v>
          </cell>
          <cell r="D507">
            <v>39077</v>
          </cell>
          <cell r="E507">
            <v>39079</v>
          </cell>
          <cell r="F507" t="str">
            <v>S</v>
          </cell>
          <cell r="G507">
            <v>-336000</v>
          </cell>
          <cell r="H507">
            <v>-269.46516374999999</v>
          </cell>
          <cell r="I507">
            <v>-90540295.019999996</v>
          </cell>
          <cell r="J507">
            <v>0</v>
          </cell>
          <cell r="K507">
            <v>-90540295.019999996</v>
          </cell>
          <cell r="L507">
            <v>0</v>
          </cell>
          <cell r="M507">
            <v>0</v>
          </cell>
          <cell r="N507">
            <v>269.46516374999999</v>
          </cell>
          <cell r="O507">
            <v>-90540295.019999996</v>
          </cell>
          <cell r="P507">
            <v>-88984190.400000006</v>
          </cell>
          <cell r="Q507">
            <v>1556104.6199999899</v>
          </cell>
          <cell r="R507">
            <v>0</v>
          </cell>
          <cell r="S507" t="str">
            <v>DEC</v>
          </cell>
          <cell r="T507" t="str">
            <v>F</v>
          </cell>
        </row>
        <row r="508">
          <cell r="A508">
            <v>502</v>
          </cell>
          <cell r="B508">
            <v>0</v>
          </cell>
          <cell r="C508" t="str">
            <v>POL</v>
          </cell>
          <cell r="D508">
            <v>39077</v>
          </cell>
          <cell r="E508">
            <v>39079</v>
          </cell>
          <cell r="F508" t="str">
            <v>S</v>
          </cell>
          <cell r="G508">
            <v>-61000</v>
          </cell>
          <cell r="H508">
            <v>-353.09737229508198</v>
          </cell>
          <cell r="I508">
            <v>-21538939.710000001</v>
          </cell>
          <cell r="J508">
            <v>0</v>
          </cell>
          <cell r="K508">
            <v>-21538939.710000001</v>
          </cell>
          <cell r="L508">
            <v>0</v>
          </cell>
          <cell r="M508">
            <v>0</v>
          </cell>
          <cell r="N508">
            <v>353.09737229508198</v>
          </cell>
          <cell r="O508">
            <v>-21538939.710000001</v>
          </cell>
          <cell r="P508">
            <v>-21718616.899999999</v>
          </cell>
          <cell r="Q508">
            <v>-179677.18999999762</v>
          </cell>
          <cell r="R508">
            <v>0</v>
          </cell>
          <cell r="S508" t="str">
            <v>DEC</v>
          </cell>
          <cell r="T508" t="str">
            <v>F</v>
          </cell>
        </row>
        <row r="509">
          <cell r="A509">
            <v>503</v>
          </cell>
          <cell r="B509">
            <v>0</v>
          </cell>
          <cell r="C509" t="str">
            <v>PSO</v>
          </cell>
          <cell r="D509">
            <v>39077</v>
          </cell>
          <cell r="E509">
            <v>39079</v>
          </cell>
          <cell r="F509" t="str">
            <v>S</v>
          </cell>
          <cell r="G509">
            <v>-10000</v>
          </cell>
          <cell r="H509">
            <v>-298.17165</v>
          </cell>
          <cell r="I509">
            <v>-2981716.5</v>
          </cell>
          <cell r="J509">
            <v>0</v>
          </cell>
          <cell r="K509">
            <v>-2981716.5</v>
          </cell>
          <cell r="L509">
            <v>0</v>
          </cell>
          <cell r="M509">
            <v>0</v>
          </cell>
          <cell r="N509">
            <v>298.17165</v>
          </cell>
          <cell r="O509">
            <v>-2981716.5</v>
          </cell>
          <cell r="P509">
            <v>-3001327</v>
          </cell>
          <cell r="Q509">
            <v>-19610.5</v>
          </cell>
          <cell r="R509">
            <v>0</v>
          </cell>
          <cell r="S509" t="str">
            <v>DEC</v>
          </cell>
          <cell r="T509" t="str">
            <v>F</v>
          </cell>
        </row>
        <row r="510">
          <cell r="A510">
            <v>504</v>
          </cell>
          <cell r="B510">
            <v>1451</v>
          </cell>
          <cell r="C510" t="str">
            <v>pol</v>
          </cell>
          <cell r="D510">
            <v>39077</v>
          </cell>
          <cell r="E510">
            <v>39080</v>
          </cell>
          <cell r="F510" t="str">
            <v>P</v>
          </cell>
          <cell r="G510">
            <v>10000</v>
          </cell>
          <cell r="H510">
            <v>350.5</v>
          </cell>
          <cell r="I510">
            <v>3505000</v>
          </cell>
          <cell r="J510">
            <v>701</v>
          </cell>
          <cell r="K510">
            <v>3505701</v>
          </cell>
          <cell r="L510">
            <v>0</v>
          </cell>
          <cell r="M510">
            <v>3505</v>
          </cell>
          <cell r="N510">
            <v>0</v>
          </cell>
          <cell r="O510">
            <v>3509206</v>
          </cell>
          <cell r="P510">
            <v>3509206</v>
          </cell>
          <cell r="Q510">
            <v>0</v>
          </cell>
          <cell r="R510" t="str">
            <v>fne</v>
          </cell>
          <cell r="S510" t="str">
            <v>DEC</v>
          </cell>
        </row>
        <row r="511">
          <cell r="A511">
            <v>505</v>
          </cell>
          <cell r="B511">
            <v>1478</v>
          </cell>
          <cell r="C511" t="str">
            <v>PPL</v>
          </cell>
          <cell r="D511">
            <v>39078</v>
          </cell>
          <cell r="E511">
            <v>39087</v>
          </cell>
          <cell r="F511" t="str">
            <v>P</v>
          </cell>
          <cell r="G511">
            <v>19600</v>
          </cell>
          <cell r="H511">
            <v>231.5</v>
          </cell>
          <cell r="I511">
            <v>4537400</v>
          </cell>
          <cell r="J511">
            <v>907.48</v>
          </cell>
          <cell r="K511">
            <v>4538307.4800000004</v>
          </cell>
          <cell r="L511">
            <v>0</v>
          </cell>
          <cell r="M511">
            <v>2315</v>
          </cell>
          <cell r="N511">
            <v>0</v>
          </cell>
          <cell r="O511">
            <v>4540622.4800000004</v>
          </cell>
          <cell r="P511">
            <v>4540622.4800000004</v>
          </cell>
          <cell r="Q511">
            <v>0</v>
          </cell>
          <cell r="R511" t="str">
            <v>fne</v>
          </cell>
          <cell r="S511" t="str">
            <v>DEC</v>
          </cell>
        </row>
        <row r="512">
          <cell r="A512">
            <v>506</v>
          </cell>
          <cell r="B512">
            <v>1480</v>
          </cell>
          <cell r="C512" t="str">
            <v>PSO</v>
          </cell>
          <cell r="D512">
            <v>39078</v>
          </cell>
          <cell r="E512">
            <v>39087</v>
          </cell>
          <cell r="F512" t="str">
            <v>P</v>
          </cell>
          <cell r="G512">
            <v>15000</v>
          </cell>
          <cell r="H512">
            <v>294</v>
          </cell>
          <cell r="I512">
            <v>4410000</v>
          </cell>
          <cell r="J512">
            <v>882</v>
          </cell>
          <cell r="K512">
            <v>4410882</v>
          </cell>
          <cell r="L512">
            <v>0</v>
          </cell>
          <cell r="M512">
            <v>4410</v>
          </cell>
          <cell r="N512">
            <v>0</v>
          </cell>
          <cell r="O512">
            <v>4415292</v>
          </cell>
          <cell r="P512">
            <v>4415292</v>
          </cell>
          <cell r="Q512">
            <v>0</v>
          </cell>
          <cell r="R512" t="str">
            <v>ifsl</v>
          </cell>
          <cell r="S512" t="str">
            <v>DEC</v>
          </cell>
        </row>
        <row r="513">
          <cell r="A513">
            <v>507</v>
          </cell>
          <cell r="B513">
            <v>1477</v>
          </cell>
          <cell r="C513" t="str">
            <v>pol</v>
          </cell>
          <cell r="D513">
            <v>39078</v>
          </cell>
          <cell r="E513">
            <v>39087</v>
          </cell>
          <cell r="F513" t="str">
            <v>P</v>
          </cell>
          <cell r="G513">
            <v>20000</v>
          </cell>
          <cell r="H513">
            <v>351.9</v>
          </cell>
          <cell r="I513">
            <v>7038000</v>
          </cell>
          <cell r="J513">
            <v>1407.6000000000001</v>
          </cell>
          <cell r="K513">
            <v>7039407.5999999996</v>
          </cell>
          <cell r="L513">
            <v>0</v>
          </cell>
          <cell r="M513">
            <v>7039</v>
          </cell>
          <cell r="N513">
            <v>0</v>
          </cell>
          <cell r="O513">
            <v>7046446.5999999996</v>
          </cell>
          <cell r="P513">
            <v>7046446.5999999996</v>
          </cell>
          <cell r="Q513">
            <v>0</v>
          </cell>
          <cell r="R513" t="str">
            <v>orix</v>
          </cell>
          <cell r="S513" t="str">
            <v>DEC</v>
          </cell>
        </row>
        <row r="514">
          <cell r="A514">
            <v>508</v>
          </cell>
          <cell r="B514">
            <v>1479</v>
          </cell>
          <cell r="C514" t="str">
            <v>PPL</v>
          </cell>
          <cell r="D514">
            <v>39078</v>
          </cell>
          <cell r="E514">
            <v>39087</v>
          </cell>
          <cell r="F514" t="str">
            <v>S</v>
          </cell>
          <cell r="G514">
            <v>-9600</v>
          </cell>
          <cell r="H514">
            <v>-233.765625</v>
          </cell>
          <cell r="I514">
            <v>-2244150</v>
          </cell>
          <cell r="J514">
            <v>224.41500000000002</v>
          </cell>
          <cell r="K514">
            <v>-2243925.585</v>
          </cell>
          <cell r="L514">
            <v>0</v>
          </cell>
          <cell r="M514">
            <v>0</v>
          </cell>
          <cell r="N514">
            <v>233.765625</v>
          </cell>
          <cell r="O514">
            <v>-2244150</v>
          </cell>
          <cell r="P514">
            <v>-2333140.7999999998</v>
          </cell>
          <cell r="Q514">
            <v>-88990.799999999814</v>
          </cell>
          <cell r="R514" t="str">
            <v>fne</v>
          </cell>
          <cell r="S514" t="str">
            <v>DEC</v>
          </cell>
        </row>
        <row r="515">
          <cell r="A515">
            <v>509</v>
          </cell>
          <cell r="B515">
            <v>1486</v>
          </cell>
          <cell r="C515" t="str">
            <v>POL</v>
          </cell>
          <cell r="D515">
            <v>39079</v>
          </cell>
          <cell r="E515">
            <v>39087</v>
          </cell>
          <cell r="F515" t="str">
            <v>P</v>
          </cell>
          <cell r="G515">
            <v>10000</v>
          </cell>
          <cell r="H515">
            <v>347.5</v>
          </cell>
          <cell r="I515">
            <v>3475000</v>
          </cell>
          <cell r="J515">
            <v>695</v>
          </cell>
          <cell r="K515">
            <v>3475695</v>
          </cell>
          <cell r="L515">
            <v>0</v>
          </cell>
          <cell r="M515">
            <v>3475</v>
          </cell>
          <cell r="N515">
            <v>0</v>
          </cell>
          <cell r="O515">
            <v>3479170</v>
          </cell>
          <cell r="P515">
            <v>3479170</v>
          </cell>
          <cell r="Q515">
            <v>0</v>
          </cell>
          <cell r="R515" t="str">
            <v>ifsl</v>
          </cell>
          <cell r="S515" t="str">
            <v>DEC</v>
          </cell>
        </row>
        <row r="516">
          <cell r="A516">
            <v>510</v>
          </cell>
          <cell r="B516">
            <v>1487</v>
          </cell>
          <cell r="C516" t="str">
            <v>mcb</v>
          </cell>
          <cell r="D516">
            <v>39079</v>
          </cell>
          <cell r="E516">
            <v>39087</v>
          </cell>
          <cell r="F516" t="str">
            <v>P</v>
          </cell>
          <cell r="G516">
            <v>10000</v>
          </cell>
          <cell r="H516">
            <v>242.5</v>
          </cell>
          <cell r="I516">
            <v>2425000</v>
          </cell>
          <cell r="J516">
            <v>485</v>
          </cell>
          <cell r="K516">
            <v>2425485</v>
          </cell>
          <cell r="L516">
            <v>0</v>
          </cell>
          <cell r="M516">
            <v>2425</v>
          </cell>
          <cell r="N516">
            <v>0</v>
          </cell>
          <cell r="O516">
            <v>2427910</v>
          </cell>
          <cell r="P516">
            <v>2427910</v>
          </cell>
          <cell r="Q516">
            <v>0</v>
          </cell>
          <cell r="R516" t="str">
            <v>ifsl</v>
          </cell>
          <cell r="S516" t="str">
            <v>DEC</v>
          </cell>
        </row>
        <row r="517">
          <cell r="A517">
            <v>511</v>
          </cell>
          <cell r="B517">
            <v>1488</v>
          </cell>
          <cell r="C517" t="str">
            <v>mcb</v>
          </cell>
          <cell r="D517">
            <v>39079</v>
          </cell>
          <cell r="E517">
            <v>39087</v>
          </cell>
          <cell r="F517" t="str">
            <v>S</v>
          </cell>
          <cell r="G517">
            <v>-10000</v>
          </cell>
          <cell r="H517">
            <v>-244</v>
          </cell>
          <cell r="I517">
            <v>-2440000</v>
          </cell>
          <cell r="J517">
            <v>244</v>
          </cell>
          <cell r="K517">
            <v>-2439756</v>
          </cell>
          <cell r="L517">
            <v>0</v>
          </cell>
          <cell r="M517">
            <v>0</v>
          </cell>
          <cell r="N517">
            <v>244</v>
          </cell>
          <cell r="O517">
            <v>-2440000</v>
          </cell>
          <cell r="P517">
            <v>-2427910</v>
          </cell>
          <cell r="Q517">
            <v>12090</v>
          </cell>
          <cell r="R517" t="str">
            <v>ifsl</v>
          </cell>
          <cell r="S517" t="str">
            <v>DEC</v>
          </cell>
        </row>
        <row r="518">
          <cell r="A518">
            <v>512</v>
          </cell>
          <cell r="B518">
            <v>1487</v>
          </cell>
          <cell r="C518" t="str">
            <v>POL</v>
          </cell>
          <cell r="D518">
            <v>39079</v>
          </cell>
          <cell r="E518">
            <v>39087</v>
          </cell>
          <cell r="F518" t="str">
            <v>P</v>
          </cell>
          <cell r="G518">
            <v>10000</v>
          </cell>
          <cell r="H518">
            <v>348.5</v>
          </cell>
          <cell r="I518">
            <v>3485000</v>
          </cell>
          <cell r="J518">
            <v>697</v>
          </cell>
          <cell r="K518">
            <v>3485697</v>
          </cell>
          <cell r="L518">
            <v>0</v>
          </cell>
          <cell r="M518">
            <v>3485</v>
          </cell>
          <cell r="N518">
            <v>0</v>
          </cell>
          <cell r="O518">
            <v>3489182</v>
          </cell>
          <cell r="P518">
            <v>3489182</v>
          </cell>
          <cell r="Q518">
            <v>0</v>
          </cell>
          <cell r="R518" t="str">
            <v>ORIX</v>
          </cell>
          <cell r="S518" t="str">
            <v>DEC</v>
          </cell>
        </row>
        <row r="519">
          <cell r="A519">
            <v>513</v>
          </cell>
          <cell r="B519">
            <v>1487</v>
          </cell>
          <cell r="C519" t="str">
            <v>OGDC</v>
          </cell>
          <cell r="D519">
            <v>39079</v>
          </cell>
          <cell r="E519">
            <v>39087</v>
          </cell>
          <cell r="F519" t="str">
            <v>P</v>
          </cell>
          <cell r="G519">
            <v>17700</v>
          </cell>
          <cell r="H519">
            <v>115.93050847457627</v>
          </cell>
          <cell r="I519">
            <v>2051970</v>
          </cell>
          <cell r="J519">
            <v>410.39400000000001</v>
          </cell>
          <cell r="K519">
            <v>2052380.3940000001</v>
          </cell>
          <cell r="L519">
            <v>0</v>
          </cell>
          <cell r="M519">
            <v>2051.9699999999998</v>
          </cell>
          <cell r="N519">
            <v>0</v>
          </cell>
          <cell r="O519">
            <v>2054432.3640000001</v>
          </cell>
          <cell r="P519">
            <v>2054432.3640000001</v>
          </cell>
          <cell r="Q519">
            <v>0</v>
          </cell>
          <cell r="R519" t="str">
            <v>FNE</v>
          </cell>
          <cell r="S519" t="str">
            <v>DEC</v>
          </cell>
        </row>
        <row r="520">
          <cell r="A520">
            <v>514</v>
          </cell>
          <cell r="B520">
            <v>1488</v>
          </cell>
          <cell r="C520" t="str">
            <v>PPL</v>
          </cell>
          <cell r="D520">
            <v>39079</v>
          </cell>
          <cell r="E520">
            <v>39087</v>
          </cell>
          <cell r="F520" t="str">
            <v>S</v>
          </cell>
          <cell r="G520">
            <v>-2000</v>
          </cell>
          <cell r="H520">
            <v>-233.75</v>
          </cell>
          <cell r="I520">
            <v>-467500</v>
          </cell>
          <cell r="J520">
            <v>46.75</v>
          </cell>
          <cell r="K520">
            <v>-467453.25</v>
          </cell>
          <cell r="L520">
            <v>0</v>
          </cell>
          <cell r="M520">
            <v>467.5</v>
          </cell>
          <cell r="N520">
            <v>233.75</v>
          </cell>
          <cell r="O520">
            <v>-467500</v>
          </cell>
          <cell r="P520">
            <v>-486071</v>
          </cell>
          <cell r="Q520">
            <v>-18571</v>
          </cell>
          <cell r="R520" t="str">
            <v>FNE</v>
          </cell>
          <cell r="S520" t="str">
            <v>DEC</v>
          </cell>
        </row>
        <row r="521">
          <cell r="A521">
            <v>515</v>
          </cell>
          <cell r="B521">
            <v>1511</v>
          </cell>
          <cell r="C521" t="str">
            <v>pol</v>
          </cell>
          <cell r="D521">
            <v>39080</v>
          </cell>
          <cell r="E521">
            <v>38725</v>
          </cell>
          <cell r="F521" t="str">
            <v>S</v>
          </cell>
          <cell r="G521">
            <v>-20000</v>
          </cell>
          <cell r="H521">
            <v>-350.75</v>
          </cell>
          <cell r="I521">
            <v>-7015000</v>
          </cell>
          <cell r="J521">
            <v>701.5</v>
          </cell>
          <cell r="K521">
            <v>-7014298.5</v>
          </cell>
          <cell r="L521">
            <v>0</v>
          </cell>
          <cell r="M521">
            <v>7015</v>
          </cell>
          <cell r="N521">
            <v>350.75</v>
          </cell>
          <cell r="O521">
            <v>-7015000</v>
          </cell>
          <cell r="P521">
            <v>-7097958</v>
          </cell>
          <cell r="Q521">
            <v>-82958</v>
          </cell>
          <cell r="R521" t="str">
            <v>ifsl</v>
          </cell>
          <cell r="S521" t="str">
            <v>DEC</v>
          </cell>
        </row>
        <row r="522">
          <cell r="A522">
            <v>516</v>
          </cell>
          <cell r="B522">
            <v>1511</v>
          </cell>
          <cell r="C522" t="str">
            <v>PPL</v>
          </cell>
          <cell r="D522">
            <v>39080</v>
          </cell>
          <cell r="E522">
            <v>38725</v>
          </cell>
          <cell r="F522" t="str">
            <v>S</v>
          </cell>
          <cell r="G522">
            <v>-8000</v>
          </cell>
          <cell r="H522">
            <v>-233.75</v>
          </cell>
          <cell r="I522">
            <v>-1870000</v>
          </cell>
          <cell r="J522">
            <v>187</v>
          </cell>
          <cell r="K522">
            <v>-1869813</v>
          </cell>
          <cell r="L522">
            <v>0</v>
          </cell>
          <cell r="M522">
            <v>1870.4</v>
          </cell>
          <cell r="N522">
            <v>233.75</v>
          </cell>
          <cell r="O522">
            <v>-1870000</v>
          </cell>
          <cell r="P522">
            <v>-1944284</v>
          </cell>
          <cell r="Q522">
            <v>-74284</v>
          </cell>
          <cell r="R522" t="str">
            <v>ifsl</v>
          </cell>
          <cell r="S522" t="str">
            <v>DEC</v>
          </cell>
        </row>
        <row r="523">
          <cell r="A523">
            <v>517</v>
          </cell>
          <cell r="B523">
            <v>0</v>
          </cell>
          <cell r="C523" t="str">
            <v>FFC</v>
          </cell>
          <cell r="D523">
            <v>39074</v>
          </cell>
          <cell r="E523">
            <v>39074</v>
          </cell>
          <cell r="F523" t="str">
            <v>S</v>
          </cell>
          <cell r="G523">
            <v>0</v>
          </cell>
          <cell r="H523" t="e">
            <v>#DIV/0!</v>
          </cell>
          <cell r="I523">
            <v>0</v>
          </cell>
          <cell r="J523">
            <v>0</v>
          </cell>
          <cell r="K523">
            <v>0</v>
          </cell>
          <cell r="L523">
            <v>0</v>
          </cell>
          <cell r="M523">
            <v>0</v>
          </cell>
          <cell r="N523" t="e">
            <v>#DIV/0!</v>
          </cell>
          <cell r="O523">
            <v>0</v>
          </cell>
          <cell r="P523">
            <v>-110630</v>
          </cell>
          <cell r="R523" t="str">
            <v>DIVIDEND</v>
          </cell>
          <cell r="S523" t="str">
            <v>DEC</v>
          </cell>
        </row>
        <row r="524">
          <cell r="A524">
            <v>518</v>
          </cell>
          <cell r="B524">
            <v>1479</v>
          </cell>
          <cell r="C524" t="str">
            <v>ssahl</v>
          </cell>
          <cell r="D524">
            <v>39086</v>
          </cell>
          <cell r="E524">
            <v>39086</v>
          </cell>
          <cell r="F524" t="str">
            <v>S</v>
          </cell>
          <cell r="G524">
            <v>-500000</v>
          </cell>
          <cell r="H524">
            <v>-100</v>
          </cell>
          <cell r="I524">
            <v>-50000000</v>
          </cell>
          <cell r="J524">
            <v>0</v>
          </cell>
          <cell r="K524">
            <v>-50000000</v>
          </cell>
          <cell r="L524">
            <v>0</v>
          </cell>
          <cell r="M524">
            <v>0</v>
          </cell>
          <cell r="N524">
            <v>100</v>
          </cell>
          <cell r="O524">
            <v>-50000000</v>
          </cell>
          <cell r="P524">
            <v>-50000000</v>
          </cell>
          <cell r="Q524">
            <v>0</v>
          </cell>
          <cell r="R524" t="str">
            <v>direct</v>
          </cell>
          <cell r="S524" t="str">
            <v>Jan</v>
          </cell>
        </row>
        <row r="525">
          <cell r="A525">
            <v>519</v>
          </cell>
          <cell r="B525">
            <v>4</v>
          </cell>
          <cell r="C525" t="str">
            <v>POL</v>
          </cell>
          <cell r="D525">
            <v>39086</v>
          </cell>
          <cell r="E525">
            <v>39091</v>
          </cell>
          <cell r="F525" t="str">
            <v>P</v>
          </cell>
          <cell r="G525">
            <v>26100</v>
          </cell>
          <cell r="H525">
            <v>349.65900383141764</v>
          </cell>
          <cell r="I525">
            <v>9126100</v>
          </cell>
          <cell r="J525">
            <v>1825.22</v>
          </cell>
          <cell r="K525">
            <v>9127925.2200000007</v>
          </cell>
          <cell r="L525">
            <v>0</v>
          </cell>
          <cell r="M525">
            <v>9126.1</v>
          </cell>
          <cell r="N525">
            <v>0</v>
          </cell>
          <cell r="O525">
            <v>9137051.3200000003</v>
          </cell>
          <cell r="P525">
            <v>9137051.3200000003</v>
          </cell>
          <cell r="Q525">
            <v>0</v>
          </cell>
          <cell r="R525" t="str">
            <v>IFSL</v>
          </cell>
          <cell r="S525" t="str">
            <v>JAN</v>
          </cell>
        </row>
        <row r="526">
          <cell r="A526">
            <v>520</v>
          </cell>
          <cell r="B526">
            <v>2</v>
          </cell>
          <cell r="C526" t="str">
            <v>PSO</v>
          </cell>
          <cell r="D526">
            <v>39086</v>
          </cell>
          <cell r="E526">
            <v>39091</v>
          </cell>
          <cell r="F526" t="str">
            <v>S</v>
          </cell>
          <cell r="G526">
            <v>-10000</v>
          </cell>
          <cell r="H526">
            <v>-300</v>
          </cell>
          <cell r="I526">
            <v>-3000000</v>
          </cell>
          <cell r="J526">
            <v>300</v>
          </cell>
          <cell r="K526">
            <v>-2999700</v>
          </cell>
          <cell r="L526">
            <v>0</v>
          </cell>
          <cell r="M526">
            <v>3000</v>
          </cell>
          <cell r="N526">
            <v>300</v>
          </cell>
          <cell r="O526">
            <v>-3000000</v>
          </cell>
          <cell r="P526">
            <v>-2983189</v>
          </cell>
          <cell r="Q526">
            <v>16811</v>
          </cell>
          <cell r="R526" t="str">
            <v>ORIX</v>
          </cell>
          <cell r="S526" t="str">
            <v>JAN</v>
          </cell>
        </row>
        <row r="527">
          <cell r="A527">
            <v>521</v>
          </cell>
          <cell r="B527">
            <v>1</v>
          </cell>
          <cell r="C527" t="str">
            <v>POL</v>
          </cell>
          <cell r="D527">
            <v>39086</v>
          </cell>
          <cell r="E527">
            <v>39091</v>
          </cell>
          <cell r="F527" t="str">
            <v>S</v>
          </cell>
          <cell r="G527">
            <v>-6100</v>
          </cell>
          <cell r="H527">
            <v>-353</v>
          </cell>
          <cell r="I527">
            <v>-2153300</v>
          </cell>
          <cell r="J527">
            <v>215.33</v>
          </cell>
          <cell r="K527">
            <v>-2153084.67</v>
          </cell>
          <cell r="L527">
            <v>0</v>
          </cell>
          <cell r="M527">
            <v>0</v>
          </cell>
          <cell r="N527">
            <v>353</v>
          </cell>
          <cell r="O527">
            <v>-2153300</v>
          </cell>
          <cell r="P527">
            <v>-2161795.4700000002</v>
          </cell>
          <cell r="Q527">
            <v>-8495.4700000002049</v>
          </cell>
          <cell r="R527" t="str">
            <v>IFSL</v>
          </cell>
          <cell r="S527" t="str">
            <v>JAN</v>
          </cell>
        </row>
        <row r="528">
          <cell r="A528">
            <v>522</v>
          </cell>
          <cell r="B528">
            <v>5</v>
          </cell>
          <cell r="C528" t="str">
            <v>MCB</v>
          </cell>
          <cell r="D528">
            <v>39086</v>
          </cell>
          <cell r="E528">
            <v>39091</v>
          </cell>
          <cell r="F528" t="str">
            <v>S</v>
          </cell>
          <cell r="G528">
            <v>-20000</v>
          </cell>
          <cell r="H528">
            <v>-253</v>
          </cell>
          <cell r="I528">
            <v>-5060000</v>
          </cell>
          <cell r="J528">
            <v>506</v>
          </cell>
          <cell r="K528">
            <v>-5059494</v>
          </cell>
          <cell r="L528">
            <v>0</v>
          </cell>
          <cell r="M528">
            <v>5060</v>
          </cell>
          <cell r="N528">
            <v>253</v>
          </cell>
          <cell r="O528">
            <v>-5060000</v>
          </cell>
          <cell r="P528">
            <v>-5191004</v>
          </cell>
          <cell r="Q528">
            <v>-131004</v>
          </cell>
          <cell r="R528" t="str">
            <v>GLOBAL</v>
          </cell>
          <cell r="S528" t="str">
            <v>JAN</v>
          </cell>
        </row>
        <row r="529">
          <cell r="A529">
            <v>523</v>
          </cell>
          <cell r="B529">
            <v>3</v>
          </cell>
          <cell r="C529" t="str">
            <v>PPL</v>
          </cell>
          <cell r="D529">
            <v>39086</v>
          </cell>
          <cell r="E529">
            <v>39091</v>
          </cell>
          <cell r="F529" t="str">
            <v>S</v>
          </cell>
          <cell r="G529">
            <v>-10000</v>
          </cell>
          <cell r="H529">
            <v>-235</v>
          </cell>
          <cell r="I529">
            <v>-2350000</v>
          </cell>
          <cell r="J529">
            <v>235</v>
          </cell>
          <cell r="K529">
            <v>-2349765</v>
          </cell>
          <cell r="L529">
            <v>0</v>
          </cell>
          <cell r="M529">
            <v>2350</v>
          </cell>
          <cell r="N529">
            <v>235</v>
          </cell>
          <cell r="O529">
            <v>-2350000</v>
          </cell>
          <cell r="P529">
            <v>-2430355</v>
          </cell>
          <cell r="Q529">
            <v>-80355</v>
          </cell>
          <cell r="R529" t="str">
            <v>AAH</v>
          </cell>
          <cell r="S529" t="str">
            <v>JAN</v>
          </cell>
        </row>
        <row r="530">
          <cell r="A530">
            <v>524</v>
          </cell>
          <cell r="B530">
            <v>17</v>
          </cell>
          <cell r="C530" t="str">
            <v>ppl</v>
          </cell>
          <cell r="D530">
            <v>39087</v>
          </cell>
          <cell r="E530">
            <v>39092</v>
          </cell>
          <cell r="F530" t="str">
            <v>P</v>
          </cell>
          <cell r="G530">
            <v>10000</v>
          </cell>
          <cell r="H530">
            <v>233</v>
          </cell>
          <cell r="I530">
            <v>2330000</v>
          </cell>
          <cell r="J530">
            <v>466</v>
          </cell>
          <cell r="K530">
            <v>2330466</v>
          </cell>
          <cell r="L530">
            <v>0</v>
          </cell>
          <cell r="M530">
            <v>2330</v>
          </cell>
          <cell r="N530">
            <v>0</v>
          </cell>
          <cell r="O530">
            <v>2332796</v>
          </cell>
          <cell r="P530">
            <v>2332796</v>
          </cell>
          <cell r="Q530">
            <v>0</v>
          </cell>
          <cell r="R530" t="str">
            <v>akd</v>
          </cell>
          <cell r="S530" t="str">
            <v>JAN</v>
          </cell>
        </row>
        <row r="531">
          <cell r="A531">
            <v>525</v>
          </cell>
          <cell r="B531">
            <v>18</v>
          </cell>
          <cell r="C531" t="str">
            <v>pso</v>
          </cell>
          <cell r="D531">
            <v>39087</v>
          </cell>
          <cell r="E531">
            <v>39092</v>
          </cell>
          <cell r="F531" t="str">
            <v>P</v>
          </cell>
          <cell r="G531">
            <v>20000</v>
          </cell>
          <cell r="H531">
            <v>297</v>
          </cell>
          <cell r="I531">
            <v>5940000</v>
          </cell>
          <cell r="J531">
            <v>1188</v>
          </cell>
          <cell r="K531">
            <v>5941188</v>
          </cell>
          <cell r="L531">
            <v>0</v>
          </cell>
          <cell r="M531">
            <v>5940</v>
          </cell>
          <cell r="N531">
            <v>0</v>
          </cell>
          <cell r="O531">
            <v>5947128</v>
          </cell>
          <cell r="P531">
            <v>5947128</v>
          </cell>
          <cell r="Q531">
            <v>0</v>
          </cell>
          <cell r="R531" t="str">
            <v>orix</v>
          </cell>
          <cell r="S531" t="str">
            <v>JAN</v>
          </cell>
        </row>
        <row r="532">
          <cell r="A532">
            <v>526</v>
          </cell>
          <cell r="B532">
            <v>28</v>
          </cell>
          <cell r="C532" t="str">
            <v>FAY</v>
          </cell>
          <cell r="D532">
            <v>39090</v>
          </cell>
          <cell r="E532">
            <v>39093</v>
          </cell>
          <cell r="F532" t="str">
            <v>P</v>
          </cell>
          <cell r="G532">
            <v>10000</v>
          </cell>
          <cell r="H532">
            <v>62</v>
          </cell>
          <cell r="I532">
            <v>620000</v>
          </cell>
          <cell r="J532">
            <v>124</v>
          </cell>
          <cell r="K532">
            <v>620124</v>
          </cell>
          <cell r="L532">
            <v>0</v>
          </cell>
          <cell r="M532">
            <v>930</v>
          </cell>
          <cell r="N532">
            <v>0</v>
          </cell>
          <cell r="O532">
            <v>621054</v>
          </cell>
          <cell r="P532">
            <v>621054</v>
          </cell>
          <cell r="Q532">
            <v>0</v>
          </cell>
          <cell r="R532" t="str">
            <v>FCEL</v>
          </cell>
          <cell r="S532" t="str">
            <v>JAN</v>
          </cell>
        </row>
        <row r="533">
          <cell r="A533">
            <v>527</v>
          </cell>
          <cell r="B533">
            <v>29</v>
          </cell>
          <cell r="C533" t="str">
            <v>MCB</v>
          </cell>
          <cell r="D533">
            <v>39090</v>
          </cell>
          <cell r="E533">
            <v>39093</v>
          </cell>
          <cell r="F533" t="str">
            <v>P</v>
          </cell>
          <cell r="G533">
            <v>40000</v>
          </cell>
          <cell r="H533">
            <v>260.75</v>
          </cell>
          <cell r="I533">
            <v>10430000</v>
          </cell>
          <cell r="J533">
            <v>2086</v>
          </cell>
          <cell r="K533">
            <v>10432086</v>
          </cell>
          <cell r="L533">
            <v>0</v>
          </cell>
          <cell r="M533">
            <v>5580</v>
          </cell>
          <cell r="N533">
            <v>0</v>
          </cell>
          <cell r="O533">
            <v>10437666</v>
          </cell>
          <cell r="P533">
            <v>10437666</v>
          </cell>
          <cell r="Q533">
            <v>0</v>
          </cell>
          <cell r="R533" t="str">
            <v>GLOBAL</v>
          </cell>
          <cell r="S533" t="str">
            <v>JAN</v>
          </cell>
        </row>
        <row r="534">
          <cell r="A534">
            <v>528</v>
          </cell>
          <cell r="B534">
            <v>30</v>
          </cell>
          <cell r="C534" t="str">
            <v>DGKC</v>
          </cell>
          <cell r="D534">
            <v>39090</v>
          </cell>
          <cell r="E534">
            <v>39093</v>
          </cell>
          <cell r="F534" t="str">
            <v>P</v>
          </cell>
          <cell r="G534">
            <v>10500</v>
          </cell>
          <cell r="H534">
            <v>64.776666666666671</v>
          </cell>
          <cell r="I534">
            <v>680155</v>
          </cell>
          <cell r="J534">
            <v>136.03100000000001</v>
          </cell>
          <cell r="K534">
            <v>680291.03099999996</v>
          </cell>
          <cell r="L534">
            <v>0</v>
          </cell>
          <cell r="M534">
            <v>840</v>
          </cell>
          <cell r="N534">
            <v>0</v>
          </cell>
          <cell r="O534">
            <v>681131.03099999996</v>
          </cell>
          <cell r="P534">
            <v>681131.03099999996</v>
          </cell>
          <cell r="Q534">
            <v>0</v>
          </cell>
          <cell r="R534" t="str">
            <v>LIVE</v>
          </cell>
          <cell r="S534" t="str">
            <v>JAN</v>
          </cell>
        </row>
        <row r="535">
          <cell r="A535">
            <v>529</v>
          </cell>
          <cell r="B535">
            <v>31</v>
          </cell>
          <cell r="C535" t="str">
            <v>BOP</v>
          </cell>
          <cell r="D535">
            <v>39090</v>
          </cell>
          <cell r="E535">
            <v>39093</v>
          </cell>
          <cell r="F535" t="str">
            <v>S</v>
          </cell>
          <cell r="G535">
            <v>-20000</v>
          </cell>
          <cell r="H535">
            <v>-106</v>
          </cell>
          <cell r="I535">
            <v>-2120000</v>
          </cell>
          <cell r="J535">
            <v>212</v>
          </cell>
          <cell r="K535">
            <v>-2119788</v>
          </cell>
          <cell r="L535">
            <v>0</v>
          </cell>
          <cell r="M535">
            <v>2120</v>
          </cell>
          <cell r="N535">
            <v>106</v>
          </cell>
          <cell r="O535">
            <v>-2120000</v>
          </cell>
          <cell r="P535">
            <v>-2106312</v>
          </cell>
          <cell r="Q535">
            <v>13688</v>
          </cell>
          <cell r="R535" t="str">
            <v>FNE</v>
          </cell>
          <cell r="S535" t="str">
            <v>JAN</v>
          </cell>
        </row>
        <row r="536">
          <cell r="A536">
            <v>530</v>
          </cell>
          <cell r="B536">
            <v>32</v>
          </cell>
          <cell r="C536" t="str">
            <v>PPL</v>
          </cell>
          <cell r="D536">
            <v>39090</v>
          </cell>
          <cell r="E536">
            <v>39093</v>
          </cell>
          <cell r="F536" t="str">
            <v>S</v>
          </cell>
          <cell r="G536">
            <v>-10000</v>
          </cell>
          <cell r="H536">
            <v>-236</v>
          </cell>
          <cell r="I536">
            <v>-2360000</v>
          </cell>
          <cell r="J536">
            <v>236</v>
          </cell>
          <cell r="K536">
            <v>-2359764</v>
          </cell>
          <cell r="L536">
            <v>0</v>
          </cell>
          <cell r="M536">
            <v>2360</v>
          </cell>
          <cell r="N536">
            <v>236</v>
          </cell>
          <cell r="O536">
            <v>-2360000</v>
          </cell>
          <cell r="P536">
            <v>-2427046</v>
          </cell>
          <cell r="Q536">
            <v>-67046</v>
          </cell>
          <cell r="R536" t="str">
            <v>AKD</v>
          </cell>
          <cell r="S536" t="str">
            <v>JAN</v>
          </cell>
        </row>
        <row r="537">
          <cell r="A537">
            <v>531</v>
          </cell>
          <cell r="B537">
            <v>33</v>
          </cell>
          <cell r="C537" t="str">
            <v>PSO</v>
          </cell>
          <cell r="D537">
            <v>39090</v>
          </cell>
          <cell r="E537">
            <v>39093</v>
          </cell>
          <cell r="F537" t="str">
            <v>S</v>
          </cell>
          <cell r="G537">
            <v>-5300</v>
          </cell>
          <cell r="H537">
            <v>-305</v>
          </cell>
          <cell r="I537">
            <v>-1616500</v>
          </cell>
          <cell r="J537">
            <v>161.65</v>
          </cell>
          <cell r="K537">
            <v>-1616338.35</v>
          </cell>
          <cell r="L537">
            <v>0</v>
          </cell>
          <cell r="M537">
            <v>1616.5</v>
          </cell>
          <cell r="N537">
            <v>305</v>
          </cell>
          <cell r="O537">
            <v>-1616500</v>
          </cell>
          <cell r="P537">
            <v>-1579324.74</v>
          </cell>
          <cell r="Q537">
            <v>37175.260000000009</v>
          </cell>
          <cell r="R537" t="str">
            <v>AKD</v>
          </cell>
          <cell r="S537" t="str">
            <v>JAN</v>
          </cell>
        </row>
        <row r="538">
          <cell r="A538">
            <v>532</v>
          </cell>
          <cell r="B538">
            <v>34</v>
          </cell>
          <cell r="C538" t="str">
            <v>MCB</v>
          </cell>
          <cell r="D538">
            <v>39090</v>
          </cell>
          <cell r="E538">
            <v>39093</v>
          </cell>
          <cell r="F538" t="str">
            <v>S</v>
          </cell>
          <cell r="G538">
            <v>-25000</v>
          </cell>
          <cell r="H538">
            <v>-263.60000000000002</v>
          </cell>
          <cell r="I538">
            <v>-6590000</v>
          </cell>
          <cell r="J538">
            <v>659</v>
          </cell>
          <cell r="K538">
            <v>-6589341</v>
          </cell>
          <cell r="L538">
            <v>0</v>
          </cell>
          <cell r="M538">
            <v>0</v>
          </cell>
          <cell r="N538">
            <v>263.60000000000002</v>
          </cell>
          <cell r="O538">
            <v>-6590000</v>
          </cell>
          <cell r="P538">
            <v>-6506150</v>
          </cell>
          <cell r="Q538">
            <v>83850</v>
          </cell>
          <cell r="R538" t="str">
            <v>GSL</v>
          </cell>
          <cell r="S538" t="str">
            <v>JAN</v>
          </cell>
        </row>
        <row r="539">
          <cell r="A539">
            <v>533</v>
          </cell>
          <cell r="B539">
            <v>0</v>
          </cell>
          <cell r="C539" t="str">
            <v>PCMF</v>
          </cell>
          <cell r="D539">
            <v>39090</v>
          </cell>
          <cell r="E539">
            <v>39090</v>
          </cell>
          <cell r="F539" t="str">
            <v>S</v>
          </cell>
          <cell r="G539">
            <v>-882743.34790000005</v>
          </cell>
          <cell r="H539">
            <v>-11.48</v>
          </cell>
          <cell r="I539">
            <v>-10133893.633892002</v>
          </cell>
          <cell r="J539">
            <v>0</v>
          </cell>
          <cell r="K539">
            <v>-10133893.633892002</v>
          </cell>
          <cell r="L539">
            <v>0</v>
          </cell>
          <cell r="M539">
            <v>0</v>
          </cell>
          <cell r="N539">
            <v>11.48</v>
          </cell>
          <cell r="O539">
            <v>-10133893.633892002</v>
          </cell>
          <cell r="P539">
            <v>-10000000</v>
          </cell>
          <cell r="Q539">
            <v>133893.63389200158</v>
          </cell>
          <cell r="R539" t="str">
            <v>GSL</v>
          </cell>
          <cell r="S539" t="str">
            <v>JAN</v>
          </cell>
        </row>
        <row r="540">
          <cell r="A540">
            <v>534</v>
          </cell>
          <cell r="B540">
            <v>46</v>
          </cell>
          <cell r="C540" t="str">
            <v>pso</v>
          </cell>
          <cell r="D540">
            <v>39090</v>
          </cell>
          <cell r="E540">
            <v>39093</v>
          </cell>
          <cell r="F540" t="str">
            <v>S</v>
          </cell>
          <cell r="G540">
            <v>-30000</v>
          </cell>
          <cell r="H540">
            <v>-301</v>
          </cell>
          <cell r="I540">
            <v>-9030000</v>
          </cell>
          <cell r="J540">
            <v>903</v>
          </cell>
          <cell r="K540">
            <v>-9029097</v>
          </cell>
          <cell r="L540">
            <v>0</v>
          </cell>
          <cell r="M540">
            <v>9030</v>
          </cell>
          <cell r="N540">
            <v>301</v>
          </cell>
          <cell r="O540">
            <v>-9030000</v>
          </cell>
          <cell r="P540">
            <v>-8939574</v>
          </cell>
          <cell r="Q540">
            <v>90426</v>
          </cell>
          <cell r="R540" t="str">
            <v>ifsl</v>
          </cell>
          <cell r="S540" t="str">
            <v>JAN</v>
          </cell>
        </row>
        <row r="541">
          <cell r="A541">
            <v>535</v>
          </cell>
          <cell r="B541">
            <v>49</v>
          </cell>
          <cell r="C541" t="str">
            <v>ogdc</v>
          </cell>
          <cell r="D541">
            <v>39091</v>
          </cell>
          <cell r="E541">
            <v>39094</v>
          </cell>
          <cell r="F541" t="str">
            <v>P</v>
          </cell>
          <cell r="G541">
            <v>30000</v>
          </cell>
          <cell r="H541">
            <v>118.71666666666667</v>
          </cell>
          <cell r="I541">
            <v>3561500</v>
          </cell>
          <cell r="J541">
            <v>712.30000000000007</v>
          </cell>
          <cell r="K541">
            <v>3562212.3</v>
          </cell>
          <cell r="L541">
            <v>0</v>
          </cell>
          <cell r="M541">
            <v>1184.5</v>
          </cell>
          <cell r="N541">
            <v>0</v>
          </cell>
          <cell r="O541">
            <v>3563396.8</v>
          </cell>
          <cell r="P541">
            <v>3563396.8</v>
          </cell>
          <cell r="Q541">
            <v>0</v>
          </cell>
          <cell r="R541" t="str">
            <v>fcel</v>
          </cell>
          <cell r="S541" t="str">
            <v>JAN</v>
          </cell>
        </row>
        <row r="542">
          <cell r="A542">
            <v>536</v>
          </cell>
          <cell r="B542">
            <v>51</v>
          </cell>
          <cell r="C542" t="str">
            <v>mcb</v>
          </cell>
          <cell r="D542">
            <v>39091</v>
          </cell>
          <cell r="E542">
            <v>39094</v>
          </cell>
          <cell r="F542" t="str">
            <v>P</v>
          </cell>
          <cell r="G542">
            <v>45000</v>
          </cell>
          <cell r="H542">
            <v>261</v>
          </cell>
          <cell r="I542">
            <v>11745000</v>
          </cell>
          <cell r="J542">
            <v>2349</v>
          </cell>
          <cell r="K542">
            <v>11747349</v>
          </cell>
          <cell r="L542">
            <v>0</v>
          </cell>
          <cell r="M542">
            <v>0</v>
          </cell>
          <cell r="N542">
            <v>0</v>
          </cell>
          <cell r="O542">
            <v>11747349</v>
          </cell>
          <cell r="P542">
            <v>11747349</v>
          </cell>
          <cell r="Q542">
            <v>0</v>
          </cell>
          <cell r="R542" t="str">
            <v>fne</v>
          </cell>
          <cell r="S542" t="str">
            <v>JAN</v>
          </cell>
        </row>
        <row r="543">
          <cell r="A543">
            <v>537</v>
          </cell>
          <cell r="B543">
            <v>50</v>
          </cell>
          <cell r="C543" t="str">
            <v>FFC</v>
          </cell>
          <cell r="D543">
            <v>39091</v>
          </cell>
          <cell r="E543">
            <v>39094</v>
          </cell>
          <cell r="F543" t="str">
            <v>P</v>
          </cell>
          <cell r="G543">
            <v>10000</v>
          </cell>
          <cell r="H543">
            <v>104</v>
          </cell>
          <cell r="I543">
            <v>1040000</v>
          </cell>
          <cell r="J543">
            <v>208</v>
          </cell>
          <cell r="K543">
            <v>1040208</v>
          </cell>
          <cell r="L543">
            <v>0</v>
          </cell>
          <cell r="M543">
            <v>1040</v>
          </cell>
          <cell r="N543">
            <v>0</v>
          </cell>
          <cell r="O543">
            <v>1041248</v>
          </cell>
          <cell r="P543">
            <v>1041248</v>
          </cell>
          <cell r="Q543">
            <v>0</v>
          </cell>
          <cell r="R543" t="str">
            <v>fne</v>
          </cell>
          <cell r="S543" t="str">
            <v>JAN</v>
          </cell>
        </row>
        <row r="544">
          <cell r="A544">
            <v>538</v>
          </cell>
          <cell r="B544">
            <v>56</v>
          </cell>
          <cell r="C544" t="str">
            <v>MCB</v>
          </cell>
          <cell r="D544">
            <v>39090</v>
          </cell>
          <cell r="E544">
            <v>39093</v>
          </cell>
          <cell r="F544" t="str">
            <v>S</v>
          </cell>
          <cell r="G544">
            <v>-51400</v>
          </cell>
          <cell r="H544">
            <v>-263</v>
          </cell>
          <cell r="I544">
            <v>-13518200</v>
          </cell>
          <cell r="J544">
            <v>1351.8200000000002</v>
          </cell>
          <cell r="K544">
            <v>-13516848.18</v>
          </cell>
          <cell r="L544">
            <v>0</v>
          </cell>
          <cell r="M544">
            <v>13518.2</v>
          </cell>
          <cell r="N544">
            <v>263</v>
          </cell>
          <cell r="O544">
            <v>-13518200</v>
          </cell>
          <cell r="P544">
            <v>-13395282.32</v>
          </cell>
          <cell r="Q544">
            <v>122917.6799999997</v>
          </cell>
          <cell r="R544" t="str">
            <v>FNE</v>
          </cell>
          <cell r="S544" t="str">
            <v>JAN</v>
          </cell>
        </row>
        <row r="545">
          <cell r="A545">
            <v>539</v>
          </cell>
          <cell r="B545">
            <v>55</v>
          </cell>
          <cell r="C545" t="str">
            <v>BOP</v>
          </cell>
          <cell r="D545">
            <v>39090</v>
          </cell>
          <cell r="E545">
            <v>39093</v>
          </cell>
          <cell r="F545" t="str">
            <v>S</v>
          </cell>
          <cell r="G545">
            <v>-20000</v>
          </cell>
          <cell r="H545">
            <v>-107</v>
          </cell>
          <cell r="I545">
            <v>-2140000</v>
          </cell>
          <cell r="J545">
            <v>214</v>
          </cell>
          <cell r="K545">
            <v>-2139786</v>
          </cell>
          <cell r="L545">
            <v>0</v>
          </cell>
          <cell r="M545">
            <v>2140</v>
          </cell>
          <cell r="N545">
            <v>107</v>
          </cell>
          <cell r="O545">
            <v>-2140000</v>
          </cell>
          <cell r="P545">
            <v>-2106312</v>
          </cell>
          <cell r="Q545">
            <v>33688</v>
          </cell>
          <cell r="R545" t="str">
            <v>FCEL</v>
          </cell>
          <cell r="S545" t="str">
            <v>JAN</v>
          </cell>
        </row>
        <row r="546">
          <cell r="A546">
            <v>540</v>
          </cell>
          <cell r="B546">
            <v>54</v>
          </cell>
          <cell r="C546" t="str">
            <v>NBP</v>
          </cell>
          <cell r="D546">
            <v>39090</v>
          </cell>
          <cell r="E546">
            <v>39093</v>
          </cell>
          <cell r="F546" t="str">
            <v>S</v>
          </cell>
          <cell r="G546">
            <v>-10000</v>
          </cell>
          <cell r="H546">
            <v>-248</v>
          </cell>
          <cell r="I546">
            <v>-2480000</v>
          </cell>
          <cell r="J546">
            <v>248</v>
          </cell>
          <cell r="K546">
            <v>-2479752</v>
          </cell>
          <cell r="L546">
            <v>0</v>
          </cell>
          <cell r="M546">
            <v>1000</v>
          </cell>
          <cell r="N546">
            <v>248</v>
          </cell>
          <cell r="O546">
            <v>-2480000</v>
          </cell>
          <cell r="P546">
            <v>-2648338</v>
          </cell>
          <cell r="Q546">
            <v>-168338</v>
          </cell>
          <cell r="R546" t="str">
            <v>LIVE</v>
          </cell>
          <cell r="S546" t="str">
            <v>JAN</v>
          </cell>
        </row>
        <row r="547">
          <cell r="A547">
            <v>541</v>
          </cell>
          <cell r="B547">
            <v>53</v>
          </cell>
          <cell r="C547" t="str">
            <v>OGDC</v>
          </cell>
          <cell r="D547">
            <v>39090</v>
          </cell>
          <cell r="E547">
            <v>39093</v>
          </cell>
          <cell r="F547" t="str">
            <v>S</v>
          </cell>
          <cell r="G547">
            <v>-20000</v>
          </cell>
          <cell r="H547">
            <v>-119.75</v>
          </cell>
          <cell r="I547">
            <v>-2395000</v>
          </cell>
          <cell r="J547">
            <v>239.5</v>
          </cell>
          <cell r="K547">
            <v>-2394760.5</v>
          </cell>
          <cell r="L547">
            <v>0</v>
          </cell>
          <cell r="M547">
            <v>2395</v>
          </cell>
          <cell r="N547">
            <v>119.75</v>
          </cell>
          <cell r="O547">
            <v>-2395000</v>
          </cell>
          <cell r="P547">
            <v>-2754560</v>
          </cell>
          <cell r="Q547">
            <v>-359560</v>
          </cell>
          <cell r="R547" t="str">
            <v>FCEL</v>
          </cell>
          <cell r="S547" t="str">
            <v>JAN</v>
          </cell>
        </row>
        <row r="548">
          <cell r="A548">
            <v>542</v>
          </cell>
          <cell r="B548">
            <v>52</v>
          </cell>
          <cell r="C548" t="str">
            <v>PPL</v>
          </cell>
          <cell r="D548">
            <v>39090</v>
          </cell>
          <cell r="E548">
            <v>39093</v>
          </cell>
          <cell r="F548" t="str">
            <v>S</v>
          </cell>
          <cell r="G548">
            <v>-10000</v>
          </cell>
          <cell r="H548">
            <v>-241</v>
          </cell>
          <cell r="I548">
            <v>-2410000</v>
          </cell>
          <cell r="J548">
            <v>241</v>
          </cell>
          <cell r="K548">
            <v>-2409759</v>
          </cell>
          <cell r="L548">
            <v>0</v>
          </cell>
          <cell r="M548">
            <v>2410</v>
          </cell>
          <cell r="N548">
            <v>241</v>
          </cell>
          <cell r="O548">
            <v>-2410000</v>
          </cell>
          <cell r="P548">
            <v>-2427046</v>
          </cell>
          <cell r="Q548">
            <v>-17046</v>
          </cell>
          <cell r="R548" t="str">
            <v>GROWTH</v>
          </cell>
          <cell r="S548" t="str">
            <v>JAN</v>
          </cell>
        </row>
        <row r="549">
          <cell r="A549">
            <v>543</v>
          </cell>
          <cell r="B549">
            <v>57</v>
          </cell>
          <cell r="C549" t="str">
            <v>NBP</v>
          </cell>
          <cell r="D549">
            <v>39090</v>
          </cell>
          <cell r="E549">
            <v>39093</v>
          </cell>
          <cell r="F549" t="str">
            <v>S</v>
          </cell>
          <cell r="G549">
            <v>-10000</v>
          </cell>
          <cell r="H549">
            <v>-249</v>
          </cell>
          <cell r="I549">
            <v>-2490000</v>
          </cell>
          <cell r="J549">
            <v>249</v>
          </cell>
          <cell r="K549">
            <v>-2489751</v>
          </cell>
          <cell r="L549">
            <v>0</v>
          </cell>
          <cell r="M549">
            <v>2490</v>
          </cell>
          <cell r="N549">
            <v>249</v>
          </cell>
          <cell r="O549">
            <v>-2490000</v>
          </cell>
          <cell r="P549">
            <v>-2648338</v>
          </cell>
          <cell r="Q549">
            <v>-158338</v>
          </cell>
          <cell r="R549" t="str">
            <v>JS</v>
          </cell>
          <cell r="S549" t="str">
            <v>JAN</v>
          </cell>
        </row>
        <row r="550">
          <cell r="A550">
            <v>544</v>
          </cell>
          <cell r="B550">
            <v>77</v>
          </cell>
          <cell r="C550" t="str">
            <v>FFC</v>
          </cell>
          <cell r="D550">
            <v>39092</v>
          </cell>
          <cell r="E550">
            <v>39097</v>
          </cell>
          <cell r="F550" t="str">
            <v>P</v>
          </cell>
          <cell r="G550">
            <v>20000</v>
          </cell>
          <cell r="H550">
            <v>107.2495</v>
          </cell>
          <cell r="I550">
            <v>2144990</v>
          </cell>
          <cell r="J550">
            <v>428.99800000000005</v>
          </cell>
          <cell r="K550">
            <v>2145418.9980000001</v>
          </cell>
          <cell r="L550">
            <v>0</v>
          </cell>
          <cell r="M550">
            <v>2144.9899999999998</v>
          </cell>
          <cell r="N550">
            <v>0</v>
          </cell>
          <cell r="O550">
            <v>2147563.9880000004</v>
          </cell>
          <cell r="P550">
            <v>2147563.9880000004</v>
          </cell>
          <cell r="Q550">
            <v>0</v>
          </cell>
          <cell r="R550" t="str">
            <v>foundation</v>
          </cell>
          <cell r="S550" t="str">
            <v>JAN</v>
          </cell>
        </row>
        <row r="551">
          <cell r="A551">
            <v>545</v>
          </cell>
          <cell r="B551">
            <v>80</v>
          </cell>
          <cell r="C551" t="str">
            <v>ppl</v>
          </cell>
          <cell r="D551">
            <v>39092</v>
          </cell>
          <cell r="E551">
            <v>39097</v>
          </cell>
          <cell r="F551" t="str">
            <v>P</v>
          </cell>
          <cell r="G551">
            <v>20000</v>
          </cell>
          <cell r="H551">
            <v>238</v>
          </cell>
          <cell r="I551">
            <v>4760000</v>
          </cell>
          <cell r="J551">
            <v>952</v>
          </cell>
          <cell r="K551">
            <v>4760952</v>
          </cell>
          <cell r="L551">
            <v>0</v>
          </cell>
          <cell r="M551">
            <v>4760</v>
          </cell>
          <cell r="N551">
            <v>0</v>
          </cell>
          <cell r="O551">
            <v>4765712</v>
          </cell>
          <cell r="P551">
            <v>4765712</v>
          </cell>
          <cell r="Q551">
            <v>0</v>
          </cell>
          <cell r="R551" t="str">
            <v>foundation</v>
          </cell>
          <cell r="S551" t="str">
            <v>JAN</v>
          </cell>
        </row>
        <row r="552">
          <cell r="A552">
            <v>546</v>
          </cell>
          <cell r="B552">
            <v>84</v>
          </cell>
          <cell r="C552" t="str">
            <v>dgkc</v>
          </cell>
          <cell r="D552">
            <v>39092</v>
          </cell>
          <cell r="E552">
            <v>39097</v>
          </cell>
          <cell r="F552" t="str">
            <v>P</v>
          </cell>
          <cell r="G552">
            <v>20000</v>
          </cell>
          <cell r="H552">
            <v>66.900000000000006</v>
          </cell>
          <cell r="I552">
            <v>1338000</v>
          </cell>
          <cell r="J552">
            <v>267.60000000000002</v>
          </cell>
          <cell r="K552">
            <v>1338267.6000000001</v>
          </cell>
          <cell r="L552">
            <v>0</v>
          </cell>
          <cell r="M552">
            <v>2007.1</v>
          </cell>
          <cell r="N552">
            <v>0</v>
          </cell>
          <cell r="O552">
            <v>1340274.7000000002</v>
          </cell>
          <cell r="P552">
            <v>1340274.7000000002</v>
          </cell>
          <cell r="Q552">
            <v>0</v>
          </cell>
          <cell r="R552" t="str">
            <v>DJM Sec</v>
          </cell>
          <cell r="S552" t="str">
            <v>JAN</v>
          </cell>
        </row>
        <row r="553">
          <cell r="A553">
            <v>547</v>
          </cell>
          <cell r="B553">
            <v>84</v>
          </cell>
          <cell r="C553" t="str">
            <v>pso</v>
          </cell>
          <cell r="D553">
            <v>39092</v>
          </cell>
          <cell r="E553">
            <v>39097</v>
          </cell>
          <cell r="F553" t="str">
            <v>P</v>
          </cell>
          <cell r="G553">
            <v>10000</v>
          </cell>
          <cell r="H553">
            <v>306.5</v>
          </cell>
          <cell r="I553">
            <v>3065000</v>
          </cell>
          <cell r="J553">
            <v>613</v>
          </cell>
          <cell r="K553">
            <v>3065613</v>
          </cell>
          <cell r="L553">
            <v>0</v>
          </cell>
          <cell r="M553">
            <v>0</v>
          </cell>
          <cell r="N553">
            <v>0</v>
          </cell>
          <cell r="O553">
            <v>3065613</v>
          </cell>
          <cell r="P553">
            <v>3065613</v>
          </cell>
          <cell r="Q553">
            <v>0</v>
          </cell>
          <cell r="R553" t="str">
            <v>growth</v>
          </cell>
          <cell r="S553" t="str">
            <v>JAN</v>
          </cell>
        </row>
        <row r="554">
          <cell r="A554">
            <v>548</v>
          </cell>
          <cell r="B554">
            <v>82</v>
          </cell>
          <cell r="C554" t="str">
            <v>pso</v>
          </cell>
          <cell r="D554">
            <v>39092</v>
          </cell>
          <cell r="E554">
            <v>39097</v>
          </cell>
          <cell r="F554" t="str">
            <v>S</v>
          </cell>
          <cell r="G554">
            <v>-10000</v>
          </cell>
          <cell r="H554">
            <v>-309.5</v>
          </cell>
          <cell r="I554">
            <v>-3095000</v>
          </cell>
          <cell r="J554">
            <v>309.5</v>
          </cell>
          <cell r="K554">
            <v>-3094690.5</v>
          </cell>
          <cell r="L554">
            <v>0</v>
          </cell>
          <cell r="M554">
            <v>3095</v>
          </cell>
          <cell r="N554">
            <v>309.5</v>
          </cell>
          <cell r="O554">
            <v>-3095000</v>
          </cell>
          <cell r="P554">
            <v>-3065613</v>
          </cell>
          <cell r="Q554">
            <v>29387</v>
          </cell>
          <cell r="R554" t="str">
            <v>growth</v>
          </cell>
          <cell r="S554" t="str">
            <v>JAN</v>
          </cell>
        </row>
        <row r="555">
          <cell r="A555">
            <v>549</v>
          </cell>
          <cell r="B555">
            <v>86</v>
          </cell>
          <cell r="C555" t="str">
            <v>nbp</v>
          </cell>
          <cell r="D555">
            <v>39092</v>
          </cell>
          <cell r="E555">
            <v>39097</v>
          </cell>
          <cell r="F555" t="str">
            <v>P</v>
          </cell>
          <cell r="G555">
            <v>10000</v>
          </cell>
          <cell r="H555">
            <v>252</v>
          </cell>
          <cell r="I555">
            <v>2520000</v>
          </cell>
          <cell r="J555">
            <v>504</v>
          </cell>
          <cell r="K555">
            <v>2520504</v>
          </cell>
          <cell r="L555">
            <v>0</v>
          </cell>
          <cell r="M555">
            <v>2520</v>
          </cell>
          <cell r="N555">
            <v>0</v>
          </cell>
          <cell r="O555">
            <v>2523024</v>
          </cell>
          <cell r="P555">
            <v>2523024</v>
          </cell>
          <cell r="Q555">
            <v>0</v>
          </cell>
          <cell r="R555" t="str">
            <v>js</v>
          </cell>
          <cell r="S555" t="str">
            <v>JAN</v>
          </cell>
        </row>
        <row r="556">
          <cell r="A556">
            <v>550</v>
          </cell>
          <cell r="B556">
            <v>85</v>
          </cell>
          <cell r="C556" t="str">
            <v>nbp</v>
          </cell>
          <cell r="D556">
            <v>39092</v>
          </cell>
          <cell r="E556">
            <v>39097</v>
          </cell>
          <cell r="F556" t="str">
            <v>S</v>
          </cell>
          <cell r="G556">
            <v>-10000</v>
          </cell>
          <cell r="H556">
            <v>-254</v>
          </cell>
          <cell r="I556">
            <v>-2540000</v>
          </cell>
          <cell r="J556">
            <v>254</v>
          </cell>
          <cell r="K556">
            <v>-2539746</v>
          </cell>
          <cell r="L556">
            <v>0</v>
          </cell>
          <cell r="M556">
            <v>0</v>
          </cell>
          <cell r="N556">
            <v>254</v>
          </cell>
          <cell r="O556">
            <v>-2540000</v>
          </cell>
          <cell r="P556">
            <v>-2523024</v>
          </cell>
          <cell r="Q556">
            <v>16976</v>
          </cell>
          <cell r="R556" t="str">
            <v>JS</v>
          </cell>
          <cell r="S556" t="str">
            <v>JAN</v>
          </cell>
        </row>
        <row r="557">
          <cell r="A557">
            <v>551</v>
          </cell>
          <cell r="B557">
            <v>78</v>
          </cell>
          <cell r="C557" t="str">
            <v>mcb</v>
          </cell>
          <cell r="D557">
            <v>39092</v>
          </cell>
          <cell r="E557">
            <v>39097</v>
          </cell>
          <cell r="F557" t="str">
            <v>P</v>
          </cell>
          <cell r="G557">
            <v>20000</v>
          </cell>
          <cell r="H557">
            <v>260</v>
          </cell>
          <cell r="I557">
            <v>5200000</v>
          </cell>
          <cell r="J557">
            <v>1040</v>
          </cell>
          <cell r="K557">
            <v>5201040</v>
          </cell>
          <cell r="L557">
            <v>0</v>
          </cell>
          <cell r="M557">
            <v>0</v>
          </cell>
          <cell r="N557">
            <v>0</v>
          </cell>
          <cell r="O557">
            <v>5201040</v>
          </cell>
          <cell r="P557">
            <v>5201040</v>
          </cell>
          <cell r="Q557">
            <v>0</v>
          </cell>
          <cell r="R557" t="str">
            <v>ORIX</v>
          </cell>
          <cell r="S557" t="str">
            <v>JAN</v>
          </cell>
        </row>
        <row r="558">
          <cell r="A558">
            <v>552</v>
          </cell>
          <cell r="B558">
            <v>81</v>
          </cell>
          <cell r="C558" t="str">
            <v>ogdc</v>
          </cell>
          <cell r="D558">
            <v>39092</v>
          </cell>
          <cell r="E558">
            <v>39097</v>
          </cell>
          <cell r="F558" t="str">
            <v>P</v>
          </cell>
          <cell r="G558">
            <v>10000</v>
          </cell>
          <cell r="H558">
            <v>118.3</v>
          </cell>
          <cell r="I558">
            <v>1183000</v>
          </cell>
          <cell r="J558">
            <v>236.60000000000002</v>
          </cell>
          <cell r="K558">
            <v>1183236.6000000001</v>
          </cell>
          <cell r="L558">
            <v>0</v>
          </cell>
          <cell r="M558">
            <v>1183</v>
          </cell>
          <cell r="N558">
            <v>0</v>
          </cell>
          <cell r="O558">
            <v>1184419.6000000001</v>
          </cell>
          <cell r="P558">
            <v>1184419.6000000001</v>
          </cell>
          <cell r="Q558">
            <v>0</v>
          </cell>
          <cell r="R558" t="str">
            <v>growth</v>
          </cell>
          <cell r="S558" t="str">
            <v>JAN</v>
          </cell>
        </row>
        <row r="559">
          <cell r="A559">
            <v>553</v>
          </cell>
          <cell r="B559">
            <v>75</v>
          </cell>
          <cell r="C559" t="str">
            <v>mcb</v>
          </cell>
          <cell r="D559">
            <v>39092</v>
          </cell>
          <cell r="E559">
            <v>39097</v>
          </cell>
          <cell r="F559" t="str">
            <v>P</v>
          </cell>
          <cell r="G559">
            <v>20000</v>
          </cell>
          <cell r="H559">
            <v>261.5</v>
          </cell>
          <cell r="I559">
            <v>5230000</v>
          </cell>
          <cell r="J559">
            <v>1046</v>
          </cell>
          <cell r="K559">
            <v>5231046</v>
          </cell>
          <cell r="L559">
            <v>0</v>
          </cell>
          <cell r="M559">
            <v>0</v>
          </cell>
          <cell r="N559">
            <v>0</v>
          </cell>
          <cell r="O559">
            <v>5231046</v>
          </cell>
          <cell r="P559">
            <v>5231046</v>
          </cell>
          <cell r="Q559">
            <v>0</v>
          </cell>
          <cell r="R559" t="str">
            <v>growth</v>
          </cell>
          <cell r="S559" t="str">
            <v>JAN</v>
          </cell>
        </row>
        <row r="560">
          <cell r="A560">
            <v>554</v>
          </cell>
          <cell r="B560">
            <v>88</v>
          </cell>
          <cell r="C560" t="str">
            <v>NBP</v>
          </cell>
          <cell r="D560">
            <v>39092</v>
          </cell>
          <cell r="E560">
            <v>39097</v>
          </cell>
          <cell r="F560" t="str">
            <v>P</v>
          </cell>
          <cell r="G560">
            <v>10000</v>
          </cell>
          <cell r="H560">
            <v>252</v>
          </cell>
          <cell r="I560">
            <v>2520000</v>
          </cell>
          <cell r="J560">
            <v>504</v>
          </cell>
          <cell r="K560">
            <v>2520504</v>
          </cell>
          <cell r="L560">
            <v>0</v>
          </cell>
          <cell r="M560">
            <v>0</v>
          </cell>
          <cell r="N560">
            <v>0</v>
          </cell>
          <cell r="O560">
            <v>2520504</v>
          </cell>
          <cell r="P560">
            <v>2520504</v>
          </cell>
          <cell r="Q560">
            <v>0</v>
          </cell>
          <cell r="R560" t="str">
            <v>LIVE</v>
          </cell>
          <cell r="S560" t="str">
            <v>JAN</v>
          </cell>
        </row>
        <row r="561">
          <cell r="A561">
            <v>555</v>
          </cell>
          <cell r="B561">
            <v>89</v>
          </cell>
          <cell r="C561" t="str">
            <v>dgkc</v>
          </cell>
          <cell r="D561">
            <v>39092</v>
          </cell>
          <cell r="E561">
            <v>39097</v>
          </cell>
          <cell r="F561" t="str">
            <v>P</v>
          </cell>
          <cell r="G561">
            <v>10000</v>
          </cell>
          <cell r="H561">
            <v>67.75</v>
          </cell>
          <cell r="I561">
            <v>677500</v>
          </cell>
          <cell r="J561">
            <v>135.5</v>
          </cell>
          <cell r="K561">
            <v>677635.5</v>
          </cell>
          <cell r="L561">
            <v>0</v>
          </cell>
          <cell r="M561">
            <v>1500</v>
          </cell>
          <cell r="N561">
            <v>0</v>
          </cell>
          <cell r="O561">
            <v>679135.5</v>
          </cell>
          <cell r="P561">
            <v>679135.5</v>
          </cell>
          <cell r="Q561">
            <v>0</v>
          </cell>
          <cell r="R561" t="str">
            <v>live</v>
          </cell>
          <cell r="S561" t="str">
            <v>JAN</v>
          </cell>
        </row>
        <row r="562">
          <cell r="A562">
            <v>556</v>
          </cell>
          <cell r="B562">
            <v>87</v>
          </cell>
          <cell r="C562" t="str">
            <v>nbp</v>
          </cell>
          <cell r="D562">
            <v>39092</v>
          </cell>
          <cell r="E562">
            <v>39097</v>
          </cell>
          <cell r="F562" t="str">
            <v>S</v>
          </cell>
          <cell r="G562">
            <v>-10000</v>
          </cell>
          <cell r="H562">
            <v>-254</v>
          </cell>
          <cell r="I562">
            <v>-2540000</v>
          </cell>
          <cell r="J562">
            <v>254</v>
          </cell>
          <cell r="K562">
            <v>-2539746</v>
          </cell>
          <cell r="L562">
            <v>0</v>
          </cell>
          <cell r="M562">
            <v>1000</v>
          </cell>
          <cell r="N562">
            <v>254</v>
          </cell>
          <cell r="O562">
            <v>-2540000</v>
          </cell>
          <cell r="P562">
            <v>-2520504</v>
          </cell>
          <cell r="Q562">
            <v>19496</v>
          </cell>
          <cell r="R562" t="str">
            <v>LIVE</v>
          </cell>
          <cell r="S562" t="str">
            <v>JAN</v>
          </cell>
        </row>
        <row r="563">
          <cell r="A563">
            <v>557</v>
          </cell>
          <cell r="B563">
            <v>79</v>
          </cell>
          <cell r="C563" t="str">
            <v>MCB</v>
          </cell>
          <cell r="D563">
            <v>39092</v>
          </cell>
          <cell r="E563">
            <v>39097</v>
          </cell>
          <cell r="F563" t="str">
            <v>S</v>
          </cell>
          <cell r="G563">
            <v>-30000</v>
          </cell>
          <cell r="H563">
            <v>-263</v>
          </cell>
          <cell r="I563">
            <v>-7890000</v>
          </cell>
          <cell r="J563">
            <v>789</v>
          </cell>
          <cell r="K563">
            <v>-7889211</v>
          </cell>
          <cell r="L563">
            <v>0</v>
          </cell>
          <cell r="M563">
            <v>7890</v>
          </cell>
          <cell r="N563">
            <v>263</v>
          </cell>
          <cell r="O563">
            <v>-7890000</v>
          </cell>
          <cell r="P563">
            <v>-7820886</v>
          </cell>
          <cell r="Q563">
            <v>69114</v>
          </cell>
          <cell r="R563" t="str">
            <v>ORIX</v>
          </cell>
          <cell r="S563" t="str">
            <v>JAN</v>
          </cell>
        </row>
        <row r="564">
          <cell r="A564">
            <v>558</v>
          </cell>
          <cell r="B564">
            <v>76</v>
          </cell>
          <cell r="C564" t="str">
            <v>MCB</v>
          </cell>
          <cell r="D564">
            <v>39092</v>
          </cell>
          <cell r="E564">
            <v>39097</v>
          </cell>
          <cell r="F564" t="str">
            <v>S</v>
          </cell>
          <cell r="G564">
            <v>-30000</v>
          </cell>
          <cell r="H564">
            <v>-262.66666666666669</v>
          </cell>
          <cell r="I564">
            <v>-7880000</v>
          </cell>
          <cell r="J564">
            <v>788</v>
          </cell>
          <cell r="K564">
            <v>-7879212</v>
          </cell>
          <cell r="L564">
            <v>0</v>
          </cell>
          <cell r="M564">
            <v>7880</v>
          </cell>
          <cell r="N564">
            <v>262.66666666666669</v>
          </cell>
          <cell r="O564">
            <v>-7880000</v>
          </cell>
          <cell r="P564">
            <v>-7820886</v>
          </cell>
          <cell r="Q564">
            <v>59114</v>
          </cell>
          <cell r="R564" t="str">
            <v>GROWTH</v>
          </cell>
          <cell r="S564" t="str">
            <v>JAN</v>
          </cell>
        </row>
        <row r="565">
          <cell r="A565">
            <v>559</v>
          </cell>
          <cell r="B565">
            <v>107</v>
          </cell>
          <cell r="C565" t="str">
            <v>MCB</v>
          </cell>
          <cell r="D565">
            <v>39093</v>
          </cell>
          <cell r="E565">
            <v>39098</v>
          </cell>
          <cell r="F565" t="str">
            <v>P</v>
          </cell>
          <cell r="G565">
            <v>30000</v>
          </cell>
          <cell r="H565">
            <v>260.33333333333331</v>
          </cell>
          <cell r="I565">
            <v>7810000</v>
          </cell>
          <cell r="J565">
            <v>1562</v>
          </cell>
          <cell r="K565">
            <v>7811562</v>
          </cell>
          <cell r="L565">
            <v>0</v>
          </cell>
          <cell r="M565">
            <v>0</v>
          </cell>
          <cell r="N565">
            <v>0</v>
          </cell>
          <cell r="O565">
            <v>7811562</v>
          </cell>
          <cell r="P565">
            <v>7811562</v>
          </cell>
          <cell r="Q565">
            <v>0</v>
          </cell>
          <cell r="R565" t="str">
            <v>TAURUS</v>
          </cell>
          <cell r="S565" t="str">
            <v>JAN</v>
          </cell>
        </row>
        <row r="566">
          <cell r="A566">
            <v>560</v>
          </cell>
          <cell r="B566">
            <v>106</v>
          </cell>
          <cell r="C566" t="str">
            <v>MCB</v>
          </cell>
          <cell r="D566">
            <v>39093</v>
          </cell>
          <cell r="E566">
            <v>39098</v>
          </cell>
          <cell r="F566" t="str">
            <v>S</v>
          </cell>
          <cell r="G566">
            <v>-30000</v>
          </cell>
          <cell r="H566">
            <v>-262.33333333333331</v>
          </cell>
          <cell r="I566">
            <v>-7870000</v>
          </cell>
          <cell r="J566">
            <v>787</v>
          </cell>
          <cell r="K566">
            <v>-7869213</v>
          </cell>
          <cell r="L566">
            <v>0</v>
          </cell>
          <cell r="M566">
            <v>7870</v>
          </cell>
          <cell r="N566">
            <v>262.33333333333331</v>
          </cell>
          <cell r="O566">
            <v>-7870000</v>
          </cell>
          <cell r="P566">
            <v>-7811562</v>
          </cell>
          <cell r="Q566">
            <v>58438</v>
          </cell>
          <cell r="R566" t="str">
            <v>TAURUS</v>
          </cell>
          <cell r="S566" t="str">
            <v>JAN</v>
          </cell>
        </row>
        <row r="567">
          <cell r="A567">
            <v>561</v>
          </cell>
          <cell r="B567">
            <v>108</v>
          </cell>
          <cell r="C567" t="str">
            <v>BOP</v>
          </cell>
          <cell r="D567">
            <v>39093</v>
          </cell>
          <cell r="E567">
            <v>39098</v>
          </cell>
          <cell r="F567" t="str">
            <v>P</v>
          </cell>
          <cell r="G567">
            <v>16900</v>
          </cell>
          <cell r="H567">
            <v>105</v>
          </cell>
          <cell r="I567">
            <v>1774500</v>
          </cell>
          <cell r="J567">
            <v>354.90000000000003</v>
          </cell>
          <cell r="K567">
            <v>1774854.9</v>
          </cell>
          <cell r="L567">
            <v>0</v>
          </cell>
          <cell r="M567">
            <v>1774.5</v>
          </cell>
          <cell r="N567">
            <v>0</v>
          </cell>
          <cell r="O567">
            <v>1776629.4</v>
          </cell>
          <cell r="P567">
            <v>1776629.4</v>
          </cell>
          <cell r="Q567">
            <v>0</v>
          </cell>
          <cell r="R567" t="str">
            <v>akd</v>
          </cell>
          <cell r="S567" t="str">
            <v>JAN</v>
          </cell>
        </row>
        <row r="568">
          <cell r="A568">
            <v>562</v>
          </cell>
          <cell r="B568">
            <v>103</v>
          </cell>
          <cell r="C568" t="str">
            <v>bop</v>
          </cell>
          <cell r="D568">
            <v>39093</v>
          </cell>
          <cell r="E568">
            <v>39098</v>
          </cell>
          <cell r="F568" t="str">
            <v>S</v>
          </cell>
          <cell r="G568">
            <v>-16900</v>
          </cell>
          <cell r="H568">
            <v>-106.5</v>
          </cell>
          <cell r="I568">
            <v>-1799850</v>
          </cell>
          <cell r="J568">
            <v>179.98500000000001</v>
          </cell>
          <cell r="K568">
            <v>-1799670.0149999999</v>
          </cell>
          <cell r="L568">
            <v>0</v>
          </cell>
          <cell r="M568">
            <v>0</v>
          </cell>
          <cell r="N568">
            <v>106.5</v>
          </cell>
          <cell r="O568">
            <v>-1799850</v>
          </cell>
          <cell r="P568">
            <v>-1776629.4</v>
          </cell>
          <cell r="Q568">
            <v>23220.600000000093</v>
          </cell>
          <cell r="R568" t="str">
            <v>akd</v>
          </cell>
          <cell r="S568" t="str">
            <v>JAN</v>
          </cell>
        </row>
        <row r="569">
          <cell r="A569">
            <v>562</v>
          </cell>
          <cell r="B569">
            <v>102</v>
          </cell>
          <cell r="C569" t="str">
            <v>pso</v>
          </cell>
          <cell r="D569">
            <v>39093</v>
          </cell>
          <cell r="E569">
            <v>39098</v>
          </cell>
          <cell r="F569" t="str">
            <v>P</v>
          </cell>
          <cell r="G569">
            <v>10000</v>
          </cell>
          <cell r="H569">
            <v>306.05</v>
          </cell>
          <cell r="I569">
            <v>3060500</v>
          </cell>
          <cell r="J569">
            <v>612.1</v>
          </cell>
          <cell r="K569">
            <v>3061112.1</v>
          </cell>
          <cell r="L569">
            <v>0</v>
          </cell>
          <cell r="M569">
            <v>3060.5</v>
          </cell>
          <cell r="N569">
            <v>0</v>
          </cell>
          <cell r="O569">
            <v>3064172.6</v>
          </cell>
          <cell r="P569">
            <v>3064172.6</v>
          </cell>
          <cell r="Q569">
            <v>0</v>
          </cell>
          <cell r="R569" t="str">
            <v>growth</v>
          </cell>
          <cell r="S569" t="str">
            <v>JAN</v>
          </cell>
        </row>
        <row r="570">
          <cell r="A570">
            <v>563</v>
          </cell>
          <cell r="B570">
            <v>104</v>
          </cell>
          <cell r="C570" t="str">
            <v>pol</v>
          </cell>
          <cell r="D570">
            <v>39093</v>
          </cell>
          <cell r="E570">
            <v>39098</v>
          </cell>
          <cell r="F570" t="str">
            <v>P</v>
          </cell>
          <cell r="G570">
            <v>20000</v>
          </cell>
          <cell r="H570">
            <v>345.80700000000002</v>
          </cell>
          <cell r="I570">
            <v>6916140</v>
          </cell>
          <cell r="J570">
            <v>1383.2280000000001</v>
          </cell>
          <cell r="K570">
            <v>6917523.2280000001</v>
          </cell>
          <cell r="L570">
            <v>0</v>
          </cell>
          <cell r="M570">
            <v>6916.41</v>
          </cell>
          <cell r="N570">
            <v>0</v>
          </cell>
          <cell r="O570">
            <v>6924439.6380000003</v>
          </cell>
          <cell r="P570">
            <v>6924439.6380000003</v>
          </cell>
          <cell r="Q570">
            <v>0</v>
          </cell>
          <cell r="R570" t="str">
            <v>ifsl</v>
          </cell>
          <cell r="S570" t="str">
            <v>JAN</v>
          </cell>
        </row>
        <row r="571">
          <cell r="A571">
            <v>564</v>
          </cell>
          <cell r="B571">
            <v>105</v>
          </cell>
          <cell r="C571" t="str">
            <v>PPL</v>
          </cell>
          <cell r="D571">
            <v>39093</v>
          </cell>
          <cell r="E571">
            <v>39098</v>
          </cell>
          <cell r="F571" t="str">
            <v>S</v>
          </cell>
          <cell r="G571">
            <v>-1400</v>
          </cell>
          <cell r="H571">
            <v>-238.95</v>
          </cell>
          <cell r="I571">
            <v>-334530</v>
          </cell>
          <cell r="J571">
            <v>33.453000000000003</v>
          </cell>
          <cell r="K571">
            <v>-334496.54700000002</v>
          </cell>
          <cell r="L571">
            <v>0</v>
          </cell>
          <cell r="M571">
            <v>334.53</v>
          </cell>
          <cell r="N571">
            <v>238.95</v>
          </cell>
          <cell r="O571">
            <v>-334530</v>
          </cell>
          <cell r="P571">
            <v>-339366.72</v>
          </cell>
          <cell r="Q571">
            <v>-4836.7199999999721</v>
          </cell>
          <cell r="R571" t="str">
            <v>FNE</v>
          </cell>
          <cell r="S571" t="str">
            <v>JAN</v>
          </cell>
        </row>
        <row r="572">
          <cell r="A572">
            <v>565</v>
          </cell>
          <cell r="B572">
            <v>116</v>
          </cell>
          <cell r="C572" t="str">
            <v>PSO</v>
          </cell>
          <cell r="D572">
            <v>39094</v>
          </cell>
          <cell r="E572">
            <v>39099</v>
          </cell>
          <cell r="F572" t="str">
            <v>P</v>
          </cell>
          <cell r="G572">
            <v>2100</v>
          </cell>
          <cell r="H572">
            <v>305.14999999999998</v>
          </cell>
          <cell r="I572">
            <v>640815</v>
          </cell>
          <cell r="J572">
            <v>128.16300000000001</v>
          </cell>
          <cell r="K572">
            <v>640943.16299999994</v>
          </cell>
          <cell r="L572">
            <v>0</v>
          </cell>
          <cell r="M572">
            <v>640.81500000000005</v>
          </cell>
          <cell r="N572">
            <v>0</v>
          </cell>
          <cell r="O572">
            <v>641583.97799999989</v>
          </cell>
          <cell r="P572">
            <v>641583.97799999989</v>
          </cell>
          <cell r="Q572">
            <v>0</v>
          </cell>
          <cell r="R572" t="str">
            <v>fne</v>
          </cell>
          <cell r="S572" t="str">
            <v>JAN</v>
          </cell>
        </row>
        <row r="573">
          <cell r="A573">
            <v>566</v>
          </cell>
          <cell r="B573">
            <v>119</v>
          </cell>
          <cell r="C573" t="str">
            <v>PSO</v>
          </cell>
          <cell r="D573">
            <v>39094</v>
          </cell>
          <cell r="E573">
            <v>39099</v>
          </cell>
          <cell r="F573" t="str">
            <v>P</v>
          </cell>
          <cell r="G573">
            <v>10000</v>
          </cell>
          <cell r="H573">
            <v>306</v>
          </cell>
          <cell r="I573">
            <v>3060000</v>
          </cell>
          <cell r="J573">
            <v>612</v>
          </cell>
          <cell r="K573">
            <v>3060612</v>
          </cell>
          <cell r="L573">
            <v>0</v>
          </cell>
          <cell r="M573">
            <v>1000</v>
          </cell>
          <cell r="N573">
            <v>0</v>
          </cell>
          <cell r="O573">
            <v>3061612</v>
          </cell>
          <cell r="P573">
            <v>3061612</v>
          </cell>
          <cell r="Q573">
            <v>0</v>
          </cell>
          <cell r="R573" t="str">
            <v>LIVE</v>
          </cell>
          <cell r="S573" t="str">
            <v>JAN</v>
          </cell>
        </row>
        <row r="574">
          <cell r="A574">
            <v>567</v>
          </cell>
          <cell r="B574">
            <v>121</v>
          </cell>
          <cell r="C574" t="str">
            <v>ECP</v>
          </cell>
          <cell r="D574">
            <v>39094</v>
          </cell>
          <cell r="E574">
            <v>39099</v>
          </cell>
          <cell r="F574" t="str">
            <v>S</v>
          </cell>
          <cell r="G574">
            <v>-10000</v>
          </cell>
          <cell r="H574">
            <v>-180</v>
          </cell>
          <cell r="I574">
            <v>-1800000</v>
          </cell>
          <cell r="J574">
            <v>180</v>
          </cell>
          <cell r="K574">
            <v>-1799820</v>
          </cell>
          <cell r="L574">
            <v>0</v>
          </cell>
          <cell r="M574">
            <v>1800</v>
          </cell>
          <cell r="N574">
            <v>180</v>
          </cell>
          <cell r="O574">
            <v>-1800000</v>
          </cell>
          <cell r="P574">
            <v>-1788006</v>
          </cell>
          <cell r="Q574">
            <v>11994</v>
          </cell>
          <cell r="R574" t="str">
            <v>foundation</v>
          </cell>
          <cell r="S574" t="str">
            <v>JAN</v>
          </cell>
        </row>
        <row r="575">
          <cell r="A575">
            <v>568</v>
          </cell>
          <cell r="B575">
            <v>118</v>
          </cell>
          <cell r="C575" t="str">
            <v>mcb</v>
          </cell>
          <cell r="D575">
            <v>39094</v>
          </cell>
          <cell r="E575">
            <v>39099</v>
          </cell>
          <cell r="F575" t="str">
            <v>S</v>
          </cell>
          <cell r="G575">
            <v>-28600</v>
          </cell>
          <cell r="H575">
            <v>-263.45454545454544</v>
          </cell>
          <cell r="I575">
            <v>-7534800</v>
          </cell>
          <cell r="J575">
            <v>753.48</v>
          </cell>
          <cell r="K575">
            <v>-7534046.5199999996</v>
          </cell>
          <cell r="L575">
            <v>0</v>
          </cell>
          <cell r="M575">
            <v>7534.8</v>
          </cell>
          <cell r="N575">
            <v>263.45454545454544</v>
          </cell>
          <cell r="O575">
            <v>-7534800</v>
          </cell>
          <cell r="P575">
            <v>-7455908.46</v>
          </cell>
          <cell r="Q575">
            <v>78891.540000000037</v>
          </cell>
          <cell r="R575" t="str">
            <v>fcel</v>
          </cell>
          <cell r="S575" t="str">
            <v>JAN</v>
          </cell>
        </row>
        <row r="576">
          <cell r="A576">
            <v>569</v>
          </cell>
          <cell r="B576">
            <v>115</v>
          </cell>
          <cell r="C576" t="str">
            <v>ppl</v>
          </cell>
          <cell r="D576">
            <v>39094</v>
          </cell>
          <cell r="E576">
            <v>39099</v>
          </cell>
          <cell r="F576" t="str">
            <v>S</v>
          </cell>
          <cell r="G576">
            <v>-50000</v>
          </cell>
          <cell r="H576">
            <v>-240.79</v>
          </cell>
          <cell r="I576">
            <v>-12039500</v>
          </cell>
          <cell r="J576">
            <v>1203.95</v>
          </cell>
          <cell r="K576">
            <v>-12038296.050000001</v>
          </cell>
          <cell r="L576">
            <v>0</v>
          </cell>
          <cell r="M576">
            <v>12039.5</v>
          </cell>
          <cell r="N576">
            <v>240.79</v>
          </cell>
          <cell r="O576">
            <v>-12039500</v>
          </cell>
          <cell r="P576">
            <v>-12120240</v>
          </cell>
          <cell r="Q576">
            <v>-80740</v>
          </cell>
          <cell r="R576" t="str">
            <v>growth</v>
          </cell>
          <cell r="S576" t="str">
            <v>JAN</v>
          </cell>
        </row>
        <row r="577">
          <cell r="A577">
            <v>570</v>
          </cell>
          <cell r="B577">
            <v>114</v>
          </cell>
          <cell r="C577" t="str">
            <v>BOP</v>
          </cell>
          <cell r="D577">
            <v>39094</v>
          </cell>
          <cell r="E577">
            <v>39099</v>
          </cell>
          <cell r="F577" t="str">
            <v>S</v>
          </cell>
          <cell r="G577">
            <v>-55000</v>
          </cell>
          <cell r="H577">
            <v>-107.32727272727273</v>
          </cell>
          <cell r="I577">
            <v>-5903000</v>
          </cell>
          <cell r="J577">
            <v>590.30000000000007</v>
          </cell>
          <cell r="K577">
            <v>-5902409.7000000002</v>
          </cell>
          <cell r="L577">
            <v>0</v>
          </cell>
          <cell r="M577">
            <v>5903</v>
          </cell>
          <cell r="N577">
            <v>107.32727272727273</v>
          </cell>
          <cell r="O577">
            <v>-5903000</v>
          </cell>
          <cell r="P577">
            <v>-5792352.5</v>
          </cell>
          <cell r="Q577">
            <v>110647.5</v>
          </cell>
          <cell r="R577" t="str">
            <v>growth</v>
          </cell>
          <cell r="S577" t="str">
            <v>JAN</v>
          </cell>
        </row>
        <row r="578">
          <cell r="A578">
            <v>571</v>
          </cell>
          <cell r="B578">
            <v>120</v>
          </cell>
          <cell r="C578" t="str">
            <v>nbp</v>
          </cell>
          <cell r="D578">
            <v>39094</v>
          </cell>
          <cell r="E578">
            <v>39099</v>
          </cell>
          <cell r="F578" t="str">
            <v>S</v>
          </cell>
          <cell r="G578">
            <v>-30000</v>
          </cell>
          <cell r="H578">
            <v>-256.36666666666667</v>
          </cell>
          <cell r="I578">
            <v>-7691000</v>
          </cell>
          <cell r="J578">
            <v>769.1</v>
          </cell>
          <cell r="K578">
            <v>-7690230.9000000004</v>
          </cell>
          <cell r="L578">
            <v>0</v>
          </cell>
          <cell r="M578">
            <v>3000</v>
          </cell>
          <cell r="N578">
            <v>256.36666666666667</v>
          </cell>
          <cell r="O578">
            <v>-7691000</v>
          </cell>
          <cell r="P578">
            <v>-7945014</v>
          </cell>
          <cell r="Q578">
            <v>-254014</v>
          </cell>
          <cell r="R578" t="str">
            <v>live</v>
          </cell>
          <cell r="S578" t="str">
            <v>JAN</v>
          </cell>
        </row>
        <row r="579">
          <cell r="A579">
            <v>572</v>
          </cell>
          <cell r="B579">
            <v>127</v>
          </cell>
          <cell r="C579" t="str">
            <v>NBP</v>
          </cell>
          <cell r="D579">
            <v>39097</v>
          </cell>
          <cell r="E579">
            <v>39100</v>
          </cell>
          <cell r="F579" t="str">
            <v>P</v>
          </cell>
          <cell r="G579">
            <v>25000</v>
          </cell>
          <cell r="H579">
            <v>258</v>
          </cell>
          <cell r="I579">
            <v>6450000</v>
          </cell>
          <cell r="J579">
            <v>1290</v>
          </cell>
          <cell r="K579">
            <v>6451290</v>
          </cell>
          <cell r="L579">
            <v>0</v>
          </cell>
          <cell r="M579">
            <v>6450</v>
          </cell>
          <cell r="N579">
            <v>0</v>
          </cell>
          <cell r="O579">
            <v>6457740</v>
          </cell>
          <cell r="P579">
            <v>6457740</v>
          </cell>
          <cell r="Q579">
            <v>0</v>
          </cell>
          <cell r="R579" t="str">
            <v>FOUNDATION</v>
          </cell>
          <cell r="S579" t="str">
            <v>JAN</v>
          </cell>
        </row>
        <row r="580">
          <cell r="A580">
            <v>573</v>
          </cell>
          <cell r="B580">
            <v>131</v>
          </cell>
          <cell r="C580" t="str">
            <v>dgkc</v>
          </cell>
          <cell r="D580">
            <v>39097</v>
          </cell>
          <cell r="E580">
            <v>39100</v>
          </cell>
          <cell r="F580" t="str">
            <v>P</v>
          </cell>
          <cell r="G580">
            <v>15000</v>
          </cell>
          <cell r="H580">
            <v>68.099999999999994</v>
          </cell>
          <cell r="I580">
            <v>1021500</v>
          </cell>
          <cell r="J580">
            <v>204.3</v>
          </cell>
          <cell r="K580">
            <v>1021704.3</v>
          </cell>
          <cell r="L580">
            <v>0</v>
          </cell>
          <cell r="M580">
            <v>1532.25</v>
          </cell>
          <cell r="N580">
            <v>0</v>
          </cell>
          <cell r="O580">
            <v>1023236.55</v>
          </cell>
          <cell r="P580">
            <v>1023236.55</v>
          </cell>
          <cell r="Q580">
            <v>0</v>
          </cell>
          <cell r="R580" t="str">
            <v>growth</v>
          </cell>
          <cell r="S580" t="str">
            <v>JAN</v>
          </cell>
        </row>
        <row r="581">
          <cell r="A581">
            <v>574</v>
          </cell>
          <cell r="B581">
            <v>135</v>
          </cell>
          <cell r="C581" t="str">
            <v>MCB</v>
          </cell>
          <cell r="D581">
            <v>39097</v>
          </cell>
          <cell r="E581">
            <v>39100</v>
          </cell>
          <cell r="F581" t="str">
            <v>P</v>
          </cell>
          <cell r="G581">
            <v>20000</v>
          </cell>
          <cell r="H581">
            <v>262</v>
          </cell>
          <cell r="I581">
            <v>5240000</v>
          </cell>
          <cell r="J581">
            <v>1048</v>
          </cell>
          <cell r="K581">
            <v>5241048</v>
          </cell>
          <cell r="L581">
            <v>0</v>
          </cell>
          <cell r="M581">
            <v>5240</v>
          </cell>
          <cell r="N581">
            <v>0</v>
          </cell>
          <cell r="O581">
            <v>5246288</v>
          </cell>
          <cell r="P581">
            <v>5246288</v>
          </cell>
          <cell r="Q581">
            <v>0</v>
          </cell>
          <cell r="R581" t="str">
            <v>ifsl</v>
          </cell>
          <cell r="S581" t="str">
            <v>JAN</v>
          </cell>
        </row>
        <row r="582">
          <cell r="A582">
            <v>575</v>
          </cell>
          <cell r="B582">
            <v>128</v>
          </cell>
          <cell r="C582" t="str">
            <v>NBP</v>
          </cell>
          <cell r="D582">
            <v>39097</v>
          </cell>
          <cell r="E582">
            <v>39100</v>
          </cell>
          <cell r="F582" t="str">
            <v>S</v>
          </cell>
          <cell r="G582">
            <v>-10000</v>
          </cell>
          <cell r="H582">
            <v>-260</v>
          </cell>
          <cell r="I582">
            <v>-2600000</v>
          </cell>
          <cell r="J582">
            <v>260</v>
          </cell>
          <cell r="K582">
            <v>-2599740</v>
          </cell>
          <cell r="L582">
            <v>0</v>
          </cell>
          <cell r="M582">
            <v>0</v>
          </cell>
          <cell r="N582">
            <v>260</v>
          </cell>
          <cell r="O582">
            <v>-2600000</v>
          </cell>
          <cell r="P582">
            <v>-2638681</v>
          </cell>
          <cell r="Q582">
            <v>-38681</v>
          </cell>
          <cell r="R582" t="str">
            <v>foundation</v>
          </cell>
          <cell r="S582" t="str">
            <v>JAN</v>
          </cell>
        </row>
        <row r="583">
          <cell r="A583">
            <v>576</v>
          </cell>
          <cell r="B583">
            <v>126</v>
          </cell>
          <cell r="C583" t="str">
            <v>ppl</v>
          </cell>
          <cell r="D583">
            <v>39097</v>
          </cell>
          <cell r="E583">
            <v>39100</v>
          </cell>
          <cell r="F583" t="str">
            <v>S</v>
          </cell>
          <cell r="G583">
            <v>-10000</v>
          </cell>
          <cell r="H583">
            <v>-247</v>
          </cell>
          <cell r="I583">
            <v>-2470000</v>
          </cell>
          <cell r="J583">
            <v>247</v>
          </cell>
          <cell r="K583">
            <v>-2469753</v>
          </cell>
          <cell r="L583">
            <v>0</v>
          </cell>
          <cell r="M583">
            <v>4940</v>
          </cell>
          <cell r="N583">
            <v>247</v>
          </cell>
          <cell r="O583">
            <v>-2470000</v>
          </cell>
          <cell r="P583">
            <v>-2424047</v>
          </cell>
          <cell r="Q583">
            <v>45953</v>
          </cell>
          <cell r="R583" t="str">
            <v>ahl</v>
          </cell>
          <cell r="S583" t="str">
            <v>JAN</v>
          </cell>
        </row>
        <row r="584">
          <cell r="A584">
            <v>577</v>
          </cell>
          <cell r="B584">
            <v>134</v>
          </cell>
          <cell r="C584" t="str">
            <v>BOP</v>
          </cell>
          <cell r="D584">
            <v>39097</v>
          </cell>
          <cell r="E584">
            <v>39100</v>
          </cell>
          <cell r="F584" t="str">
            <v>S</v>
          </cell>
          <cell r="G584">
            <v>-25000</v>
          </cell>
          <cell r="H584">
            <v>-108</v>
          </cell>
          <cell r="I584">
            <v>-2700000</v>
          </cell>
          <cell r="J584">
            <v>270</v>
          </cell>
          <cell r="K584">
            <v>-2699730</v>
          </cell>
          <cell r="L584">
            <v>0</v>
          </cell>
          <cell r="M584">
            <v>2700</v>
          </cell>
          <cell r="N584">
            <v>108</v>
          </cell>
          <cell r="O584">
            <v>-2700000</v>
          </cell>
          <cell r="P584">
            <v>-2632890</v>
          </cell>
          <cell r="Q584">
            <v>67110</v>
          </cell>
          <cell r="R584" t="str">
            <v>TAURUS</v>
          </cell>
          <cell r="S584" t="str">
            <v>JAN</v>
          </cell>
        </row>
        <row r="585">
          <cell r="A585">
            <v>578</v>
          </cell>
          <cell r="B585">
            <v>129</v>
          </cell>
          <cell r="C585" t="str">
            <v>PSO</v>
          </cell>
          <cell r="D585">
            <v>39097</v>
          </cell>
          <cell r="E585">
            <v>39100</v>
          </cell>
          <cell r="F585" t="str">
            <v>S</v>
          </cell>
          <cell r="G585">
            <v>-15000</v>
          </cell>
          <cell r="H585">
            <v>-309.33333333333331</v>
          </cell>
          <cell r="I585">
            <v>-4640000</v>
          </cell>
          <cell r="J585">
            <v>464</v>
          </cell>
          <cell r="K585">
            <v>-4639536</v>
          </cell>
          <cell r="L585">
            <v>0</v>
          </cell>
          <cell r="M585">
            <v>4640</v>
          </cell>
          <cell r="N585">
            <v>309.33333333333331</v>
          </cell>
          <cell r="O585">
            <v>-4640000</v>
          </cell>
          <cell r="P585">
            <v>-4530958.5</v>
          </cell>
          <cell r="Q585">
            <v>109041.5</v>
          </cell>
          <cell r="R585" t="str">
            <v>FNE</v>
          </cell>
          <cell r="S585" t="str">
            <v>JAN</v>
          </cell>
        </row>
        <row r="586">
          <cell r="A586">
            <v>579</v>
          </cell>
          <cell r="B586">
            <v>130</v>
          </cell>
          <cell r="C586" t="str">
            <v>ppl</v>
          </cell>
          <cell r="D586">
            <v>39097</v>
          </cell>
          <cell r="E586">
            <v>39100</v>
          </cell>
          <cell r="F586" t="str">
            <v>S</v>
          </cell>
          <cell r="G586">
            <v>-35000</v>
          </cell>
          <cell r="H586">
            <v>-246.26428571428571</v>
          </cell>
          <cell r="I586">
            <v>-8619250</v>
          </cell>
          <cell r="J586">
            <v>861.92500000000007</v>
          </cell>
          <cell r="K586">
            <v>-8618388.0749999993</v>
          </cell>
          <cell r="L586">
            <v>0</v>
          </cell>
          <cell r="M586">
            <v>8619.25</v>
          </cell>
          <cell r="N586">
            <v>246.26428571428571</v>
          </cell>
          <cell r="O586">
            <v>-8619250</v>
          </cell>
          <cell r="P586">
            <v>-8484164.5</v>
          </cell>
          <cell r="Q586">
            <v>135085.5</v>
          </cell>
          <cell r="R586" t="str">
            <v>fne</v>
          </cell>
          <cell r="S586" t="str">
            <v>JAN</v>
          </cell>
        </row>
        <row r="587">
          <cell r="A587">
            <v>580</v>
          </cell>
          <cell r="B587">
            <v>142</v>
          </cell>
          <cell r="C587" t="str">
            <v>nbp</v>
          </cell>
          <cell r="D587">
            <v>39098</v>
          </cell>
          <cell r="E587">
            <v>39101</v>
          </cell>
          <cell r="F587" t="str">
            <v>P</v>
          </cell>
          <cell r="G587">
            <v>10000</v>
          </cell>
          <cell r="H587">
            <v>258.5</v>
          </cell>
          <cell r="I587">
            <v>2585000</v>
          </cell>
          <cell r="J587">
            <v>517</v>
          </cell>
          <cell r="K587">
            <v>2585517</v>
          </cell>
          <cell r="L587">
            <v>0</v>
          </cell>
          <cell r="M587">
            <v>0</v>
          </cell>
          <cell r="N587">
            <v>0</v>
          </cell>
          <cell r="O587">
            <v>2585517</v>
          </cell>
          <cell r="P587">
            <v>2585517</v>
          </cell>
          <cell r="Q587">
            <v>0</v>
          </cell>
          <cell r="R587" t="str">
            <v>Growth</v>
          </cell>
          <cell r="S587" t="str">
            <v>JAN</v>
          </cell>
        </row>
        <row r="588">
          <cell r="A588">
            <v>581</v>
          </cell>
          <cell r="B588">
            <v>142</v>
          </cell>
          <cell r="C588" t="str">
            <v>POL</v>
          </cell>
          <cell r="D588">
            <v>39098</v>
          </cell>
          <cell r="E588">
            <v>39101</v>
          </cell>
          <cell r="F588" t="str">
            <v>P</v>
          </cell>
          <cell r="G588">
            <v>10000</v>
          </cell>
          <cell r="H588">
            <v>344.93049999999999</v>
          </cell>
          <cell r="I588">
            <v>3449305</v>
          </cell>
          <cell r="J588">
            <v>689.86099999999999</v>
          </cell>
          <cell r="K588">
            <v>3449994.861</v>
          </cell>
          <cell r="L588">
            <v>0</v>
          </cell>
          <cell r="M588">
            <v>1000</v>
          </cell>
          <cell r="N588">
            <v>0</v>
          </cell>
          <cell r="O588">
            <v>3450994.861</v>
          </cell>
          <cell r="P588">
            <v>3450994.861</v>
          </cell>
          <cell r="Q588">
            <v>0</v>
          </cell>
          <cell r="R588" t="str">
            <v>LIVE</v>
          </cell>
          <cell r="S588" t="str">
            <v>JAN</v>
          </cell>
        </row>
        <row r="589">
          <cell r="A589">
            <v>582</v>
          </cell>
          <cell r="B589">
            <v>148</v>
          </cell>
          <cell r="C589" t="str">
            <v>ECP</v>
          </cell>
          <cell r="D589">
            <v>39098</v>
          </cell>
          <cell r="E589">
            <v>39101</v>
          </cell>
          <cell r="F589" t="str">
            <v>P</v>
          </cell>
          <cell r="G589">
            <v>1300</v>
          </cell>
          <cell r="H589">
            <v>178</v>
          </cell>
          <cell r="I589">
            <v>231400</v>
          </cell>
          <cell r="J589">
            <v>46.28</v>
          </cell>
          <cell r="K589">
            <v>231446.28</v>
          </cell>
          <cell r="L589">
            <v>0</v>
          </cell>
          <cell r="M589">
            <v>130</v>
          </cell>
          <cell r="N589">
            <v>0</v>
          </cell>
          <cell r="O589">
            <v>231576.28</v>
          </cell>
          <cell r="P589">
            <v>231576.28</v>
          </cell>
          <cell r="Q589">
            <v>0</v>
          </cell>
          <cell r="R589" t="str">
            <v>FPS</v>
          </cell>
          <cell r="S589" t="str">
            <v>JAN</v>
          </cell>
        </row>
        <row r="590">
          <cell r="A590">
            <v>582</v>
          </cell>
          <cell r="B590">
            <v>146</v>
          </cell>
          <cell r="C590" t="str">
            <v>bop</v>
          </cell>
          <cell r="D590">
            <v>39098</v>
          </cell>
          <cell r="E590">
            <v>39101</v>
          </cell>
          <cell r="F590" t="str">
            <v>S</v>
          </cell>
          <cell r="G590">
            <v>-25000</v>
          </cell>
          <cell r="H590">
            <v>-108.25</v>
          </cell>
          <cell r="I590">
            <v>-2706250</v>
          </cell>
          <cell r="J590">
            <v>270.625</v>
          </cell>
          <cell r="K590">
            <v>-2705979.375</v>
          </cell>
          <cell r="L590">
            <v>0</v>
          </cell>
          <cell r="M590">
            <v>5412.5</v>
          </cell>
          <cell r="N590">
            <v>108.25</v>
          </cell>
          <cell r="O590">
            <v>-2706250</v>
          </cell>
          <cell r="P590">
            <v>-2632890</v>
          </cell>
          <cell r="Q590">
            <v>73360</v>
          </cell>
          <cell r="R590" t="str">
            <v>ahl</v>
          </cell>
          <cell r="S590" t="str">
            <v>JAN</v>
          </cell>
        </row>
        <row r="591">
          <cell r="A591">
            <v>583</v>
          </cell>
          <cell r="B591">
            <v>140</v>
          </cell>
          <cell r="C591" t="str">
            <v>MCB</v>
          </cell>
          <cell r="D591">
            <v>39098</v>
          </cell>
          <cell r="E591">
            <v>39101</v>
          </cell>
          <cell r="F591" t="str">
            <v>S</v>
          </cell>
          <cell r="G591">
            <v>-20000</v>
          </cell>
          <cell r="H591">
            <v>-264</v>
          </cell>
          <cell r="I591">
            <v>-5280000</v>
          </cell>
          <cell r="J591">
            <v>528</v>
          </cell>
          <cell r="K591">
            <v>-5279472</v>
          </cell>
          <cell r="L591">
            <v>0</v>
          </cell>
          <cell r="M591">
            <v>5280</v>
          </cell>
          <cell r="N591">
            <v>264</v>
          </cell>
          <cell r="O591">
            <v>-5280000</v>
          </cell>
          <cell r="P591">
            <v>-5246286.7</v>
          </cell>
          <cell r="Q591">
            <v>33713.299999999814</v>
          </cell>
          <cell r="R591" t="str">
            <v>fcel</v>
          </cell>
          <cell r="S591" t="str">
            <v>JAN</v>
          </cell>
        </row>
        <row r="592">
          <cell r="A592">
            <v>584</v>
          </cell>
          <cell r="B592">
            <v>141</v>
          </cell>
          <cell r="C592" t="str">
            <v>nbp</v>
          </cell>
          <cell r="D592">
            <v>39098</v>
          </cell>
          <cell r="E592">
            <v>39101</v>
          </cell>
          <cell r="F592" t="str">
            <v>S</v>
          </cell>
          <cell r="G592">
            <v>-30000</v>
          </cell>
          <cell r="H592">
            <v>-260.5</v>
          </cell>
          <cell r="I592">
            <v>-7815000</v>
          </cell>
          <cell r="J592">
            <v>781.5</v>
          </cell>
          <cell r="K592">
            <v>-7814218.5</v>
          </cell>
          <cell r="L592">
            <v>0</v>
          </cell>
          <cell r="M592">
            <v>7815</v>
          </cell>
          <cell r="N592">
            <v>260.5</v>
          </cell>
          <cell r="O592">
            <v>-7815000</v>
          </cell>
          <cell r="P592">
            <v>-7906599</v>
          </cell>
          <cell r="Q592">
            <v>-91599</v>
          </cell>
          <cell r="R592" t="str">
            <v>Growth</v>
          </cell>
          <cell r="S592" t="str">
            <v>JAN</v>
          </cell>
        </row>
        <row r="593">
          <cell r="A593">
            <v>585</v>
          </cell>
          <cell r="B593">
            <v>144</v>
          </cell>
          <cell r="C593" t="str">
            <v>pso</v>
          </cell>
          <cell r="D593">
            <v>39098</v>
          </cell>
          <cell r="E593">
            <v>39101</v>
          </cell>
          <cell r="F593" t="str">
            <v>S</v>
          </cell>
          <cell r="G593">
            <v>-100</v>
          </cell>
          <cell r="H593">
            <v>-312.10000000000002</v>
          </cell>
          <cell r="I593">
            <v>-31210</v>
          </cell>
          <cell r="J593">
            <v>3.121</v>
          </cell>
          <cell r="K593">
            <v>-31206.879000000001</v>
          </cell>
          <cell r="L593">
            <v>0</v>
          </cell>
          <cell r="M593">
            <v>31.21</v>
          </cell>
          <cell r="N593">
            <v>312.10000000000002</v>
          </cell>
          <cell r="O593">
            <v>-31210</v>
          </cell>
          <cell r="P593">
            <v>-30206.400000000001</v>
          </cell>
          <cell r="Q593">
            <v>1003.5999999999985</v>
          </cell>
          <cell r="R593" t="str">
            <v>Orix</v>
          </cell>
          <cell r="S593" t="str">
            <v>JAN</v>
          </cell>
        </row>
        <row r="594">
          <cell r="A594">
            <v>586</v>
          </cell>
          <cell r="B594">
            <v>158</v>
          </cell>
          <cell r="C594" t="str">
            <v>ECP</v>
          </cell>
          <cell r="D594">
            <v>39099</v>
          </cell>
          <cell r="E594">
            <v>39104</v>
          </cell>
          <cell r="F594" t="str">
            <v>P</v>
          </cell>
          <cell r="G594">
            <v>10000</v>
          </cell>
          <cell r="H594">
            <v>178</v>
          </cell>
          <cell r="I594">
            <v>1780000</v>
          </cell>
          <cell r="J594">
            <v>356</v>
          </cell>
          <cell r="K594">
            <v>1780356</v>
          </cell>
          <cell r="L594">
            <v>0</v>
          </cell>
          <cell r="M594">
            <v>1780</v>
          </cell>
          <cell r="N594">
            <v>0</v>
          </cell>
          <cell r="O594">
            <v>1782136</v>
          </cell>
          <cell r="P594">
            <v>1782136</v>
          </cell>
          <cell r="Q594">
            <v>0</v>
          </cell>
          <cell r="R594" t="str">
            <v>IFSL</v>
          </cell>
          <cell r="S594" t="str">
            <v>JAN</v>
          </cell>
        </row>
        <row r="595">
          <cell r="A595">
            <v>587</v>
          </cell>
          <cell r="B595">
            <v>170</v>
          </cell>
          <cell r="C595" t="str">
            <v>PPL</v>
          </cell>
          <cell r="D595">
            <v>39099</v>
          </cell>
          <cell r="E595">
            <v>39104</v>
          </cell>
          <cell r="F595" t="str">
            <v>P</v>
          </cell>
          <cell r="G595">
            <v>10000</v>
          </cell>
          <cell r="H595">
            <v>245</v>
          </cell>
          <cell r="I595">
            <v>2450000</v>
          </cell>
          <cell r="J595">
            <v>490</v>
          </cell>
          <cell r="K595">
            <v>2450490</v>
          </cell>
          <cell r="L595">
            <v>0</v>
          </cell>
          <cell r="M595">
            <v>0</v>
          </cell>
          <cell r="N595">
            <v>0</v>
          </cell>
          <cell r="O595">
            <v>2450490</v>
          </cell>
          <cell r="P595">
            <v>2450490</v>
          </cell>
          <cell r="Q595">
            <v>0</v>
          </cell>
          <cell r="R595" t="str">
            <v>FOUDNATION</v>
          </cell>
          <cell r="S595" t="str">
            <v>JAN</v>
          </cell>
        </row>
        <row r="596">
          <cell r="A596">
            <v>588</v>
          </cell>
          <cell r="B596">
            <v>172</v>
          </cell>
          <cell r="C596" t="str">
            <v>PPL</v>
          </cell>
          <cell r="D596">
            <v>39099</v>
          </cell>
          <cell r="E596">
            <v>39104</v>
          </cell>
          <cell r="F596" t="str">
            <v>S</v>
          </cell>
          <cell r="G596">
            <v>-10000</v>
          </cell>
          <cell r="H596">
            <v>-246.75</v>
          </cell>
          <cell r="I596">
            <v>-2467500</v>
          </cell>
          <cell r="J596">
            <v>246.75</v>
          </cell>
          <cell r="K596">
            <v>-2467253.25</v>
          </cell>
          <cell r="L596">
            <v>0</v>
          </cell>
          <cell r="M596">
            <v>2467.5</v>
          </cell>
          <cell r="N596">
            <v>246.75</v>
          </cell>
          <cell r="O596">
            <v>-2467500</v>
          </cell>
          <cell r="P596">
            <v>-2450490</v>
          </cell>
          <cell r="Q596">
            <v>17010</v>
          </cell>
          <cell r="R596" t="str">
            <v>FOUNDATION</v>
          </cell>
          <cell r="S596" t="str">
            <v>JAN</v>
          </cell>
        </row>
        <row r="597">
          <cell r="A597">
            <v>589</v>
          </cell>
          <cell r="B597">
            <v>170</v>
          </cell>
          <cell r="C597" t="str">
            <v>OGDC</v>
          </cell>
          <cell r="D597">
            <v>39099</v>
          </cell>
          <cell r="E597">
            <v>39104</v>
          </cell>
          <cell r="F597" t="str">
            <v>P</v>
          </cell>
          <cell r="G597">
            <v>10000</v>
          </cell>
          <cell r="H597">
            <v>118.496</v>
          </cell>
          <cell r="I597">
            <v>1184960</v>
          </cell>
          <cell r="J597">
            <v>236.99200000000002</v>
          </cell>
          <cell r="K597">
            <v>1185196.9920000001</v>
          </cell>
          <cell r="L597">
            <v>0</v>
          </cell>
          <cell r="M597">
            <v>1184.96</v>
          </cell>
          <cell r="N597">
            <v>0</v>
          </cell>
          <cell r="O597">
            <v>1186381.952</v>
          </cell>
          <cell r="P597">
            <v>1186381.952</v>
          </cell>
          <cell r="Q597">
            <v>0</v>
          </cell>
          <cell r="R597" t="str">
            <v>GROWTH</v>
          </cell>
          <cell r="S597" t="str">
            <v>JAN</v>
          </cell>
        </row>
        <row r="598">
          <cell r="A598">
            <v>590</v>
          </cell>
          <cell r="B598">
            <v>164</v>
          </cell>
          <cell r="C598" t="str">
            <v>NBP</v>
          </cell>
          <cell r="D598">
            <v>39099</v>
          </cell>
          <cell r="E598">
            <v>39104</v>
          </cell>
          <cell r="F598" t="str">
            <v>P</v>
          </cell>
          <cell r="G598">
            <v>40000</v>
          </cell>
          <cell r="H598">
            <v>258.625</v>
          </cell>
          <cell r="I598">
            <v>10345000</v>
          </cell>
          <cell r="J598">
            <v>2069</v>
          </cell>
          <cell r="K598">
            <v>10347069</v>
          </cell>
          <cell r="L598">
            <v>0</v>
          </cell>
          <cell r="M598">
            <v>7735</v>
          </cell>
          <cell r="N598">
            <v>0</v>
          </cell>
          <cell r="O598">
            <v>10354804</v>
          </cell>
          <cell r="P598">
            <v>10354804</v>
          </cell>
          <cell r="Q598">
            <v>0</v>
          </cell>
          <cell r="R598" t="str">
            <v>FNE</v>
          </cell>
          <cell r="S598" t="str">
            <v>JAN</v>
          </cell>
        </row>
        <row r="599">
          <cell r="A599">
            <v>591</v>
          </cell>
          <cell r="B599">
            <v>164</v>
          </cell>
          <cell r="C599" t="str">
            <v>PSO</v>
          </cell>
          <cell r="D599">
            <v>39099</v>
          </cell>
          <cell r="E599">
            <v>39104</v>
          </cell>
          <cell r="F599" t="str">
            <v>P</v>
          </cell>
          <cell r="G599">
            <v>25000</v>
          </cell>
          <cell r="H599">
            <v>318.5</v>
          </cell>
          <cell r="I599">
            <v>7962500</v>
          </cell>
          <cell r="J599">
            <v>1592.5</v>
          </cell>
          <cell r="K599">
            <v>7964092.5</v>
          </cell>
          <cell r="L599">
            <v>0</v>
          </cell>
          <cell r="M599">
            <v>7962.5</v>
          </cell>
          <cell r="N599">
            <v>0</v>
          </cell>
          <cell r="O599">
            <v>7972055</v>
          </cell>
          <cell r="P599">
            <v>7972055</v>
          </cell>
          <cell r="Q599">
            <v>0</v>
          </cell>
          <cell r="R599" t="str">
            <v>FNE</v>
          </cell>
          <cell r="S599" t="str">
            <v>JAN</v>
          </cell>
        </row>
        <row r="600">
          <cell r="A600">
            <v>592</v>
          </cell>
          <cell r="B600">
            <v>165</v>
          </cell>
          <cell r="C600" t="str">
            <v>nbp</v>
          </cell>
          <cell r="D600">
            <v>39099</v>
          </cell>
          <cell r="E600">
            <v>39104</v>
          </cell>
          <cell r="F600" t="str">
            <v>S</v>
          </cell>
          <cell r="G600">
            <v>-10000</v>
          </cell>
          <cell r="H600">
            <v>-263</v>
          </cell>
          <cell r="I600">
            <v>-2630000</v>
          </cell>
          <cell r="J600">
            <v>263</v>
          </cell>
          <cell r="K600">
            <v>-2629737</v>
          </cell>
          <cell r="L600">
            <v>0</v>
          </cell>
          <cell r="M600">
            <v>2630</v>
          </cell>
          <cell r="N600">
            <v>263</v>
          </cell>
          <cell r="O600">
            <v>-2630000</v>
          </cell>
          <cell r="P600">
            <v>-2625062</v>
          </cell>
          <cell r="Q600">
            <v>4938</v>
          </cell>
          <cell r="R600" t="str">
            <v>fne</v>
          </cell>
          <cell r="S600" t="str">
            <v>JAN</v>
          </cell>
        </row>
        <row r="601">
          <cell r="A601">
            <v>593</v>
          </cell>
          <cell r="B601">
            <v>166</v>
          </cell>
          <cell r="C601" t="str">
            <v>PSO</v>
          </cell>
          <cell r="D601">
            <v>39099</v>
          </cell>
          <cell r="E601">
            <v>39104</v>
          </cell>
          <cell r="F601" t="str">
            <v>S</v>
          </cell>
          <cell r="G601">
            <v>-15000</v>
          </cell>
          <cell r="H601">
            <v>-319.5</v>
          </cell>
          <cell r="I601">
            <v>-4792500</v>
          </cell>
          <cell r="J601">
            <v>479.25</v>
          </cell>
          <cell r="K601">
            <v>-4792020.75</v>
          </cell>
          <cell r="L601">
            <v>0</v>
          </cell>
          <cell r="M601">
            <v>0</v>
          </cell>
          <cell r="N601">
            <v>319.5</v>
          </cell>
          <cell r="O601">
            <v>-4792500</v>
          </cell>
          <cell r="P601">
            <v>-4646608.5</v>
          </cell>
          <cell r="Q601">
            <v>145891.5</v>
          </cell>
          <cell r="R601" t="str">
            <v>JS</v>
          </cell>
          <cell r="S601" t="str">
            <v>JAN</v>
          </cell>
        </row>
        <row r="602">
          <cell r="A602">
            <v>594</v>
          </cell>
          <cell r="B602">
            <v>171</v>
          </cell>
          <cell r="C602" t="str">
            <v>PPL</v>
          </cell>
          <cell r="D602">
            <v>39099</v>
          </cell>
          <cell r="E602">
            <v>39104</v>
          </cell>
          <cell r="F602" t="str">
            <v>S</v>
          </cell>
          <cell r="G602">
            <v>-10000</v>
          </cell>
          <cell r="H602">
            <v>-247</v>
          </cell>
          <cell r="I602">
            <v>-2470000</v>
          </cell>
          <cell r="J602">
            <v>247</v>
          </cell>
          <cell r="K602">
            <v>-2469753</v>
          </cell>
          <cell r="L602">
            <v>0</v>
          </cell>
          <cell r="M602">
            <v>4940</v>
          </cell>
          <cell r="N602">
            <v>247</v>
          </cell>
          <cell r="O602">
            <v>-2470000</v>
          </cell>
          <cell r="P602">
            <v>-2424048</v>
          </cell>
          <cell r="Q602">
            <v>45952</v>
          </cell>
          <cell r="R602" t="str">
            <v>AHL</v>
          </cell>
          <cell r="S602" t="str">
            <v>JAN</v>
          </cell>
        </row>
        <row r="603">
          <cell r="A603">
            <v>595</v>
          </cell>
          <cell r="B603">
            <v>163</v>
          </cell>
          <cell r="C603" t="str">
            <v>BOP</v>
          </cell>
          <cell r="D603">
            <v>39099</v>
          </cell>
          <cell r="E603">
            <v>39104</v>
          </cell>
          <cell r="F603" t="str">
            <v>S</v>
          </cell>
          <cell r="G603">
            <v>-25000</v>
          </cell>
          <cell r="H603">
            <v>-108.25</v>
          </cell>
          <cell r="I603">
            <v>-2706250</v>
          </cell>
          <cell r="J603">
            <v>270.625</v>
          </cell>
          <cell r="K603">
            <v>-2705979.375</v>
          </cell>
          <cell r="L603">
            <v>0</v>
          </cell>
          <cell r="M603">
            <v>5412.5</v>
          </cell>
          <cell r="N603">
            <v>108.25</v>
          </cell>
          <cell r="O603">
            <v>-2706250</v>
          </cell>
          <cell r="P603">
            <v>-2632890</v>
          </cell>
          <cell r="Q603">
            <v>73360</v>
          </cell>
          <cell r="R603" t="str">
            <v>AHL</v>
          </cell>
          <cell r="S603" t="str">
            <v>JAN</v>
          </cell>
        </row>
        <row r="604">
          <cell r="A604">
            <v>596</v>
          </cell>
          <cell r="B604">
            <v>181</v>
          </cell>
          <cell r="C604" t="str">
            <v>NBP</v>
          </cell>
          <cell r="D604">
            <v>39100</v>
          </cell>
          <cell r="E604">
            <v>39105</v>
          </cell>
          <cell r="F604" t="str">
            <v>P</v>
          </cell>
          <cell r="G604">
            <v>10000</v>
          </cell>
          <cell r="H604">
            <v>256.5</v>
          </cell>
          <cell r="I604">
            <v>2565000</v>
          </cell>
          <cell r="J604">
            <v>513</v>
          </cell>
          <cell r="K604">
            <v>2565513</v>
          </cell>
          <cell r="L604">
            <v>0</v>
          </cell>
          <cell r="M604">
            <v>0</v>
          </cell>
          <cell r="N604">
            <v>0</v>
          </cell>
          <cell r="O604">
            <v>2565513</v>
          </cell>
          <cell r="P604">
            <v>2565513</v>
          </cell>
          <cell r="Q604">
            <v>0</v>
          </cell>
          <cell r="R604" t="str">
            <v>akd</v>
          </cell>
          <cell r="S604" t="str">
            <v>JAN</v>
          </cell>
        </row>
        <row r="605">
          <cell r="A605">
            <v>597</v>
          </cell>
          <cell r="B605">
            <v>183</v>
          </cell>
          <cell r="C605" t="str">
            <v>ppl</v>
          </cell>
          <cell r="D605">
            <v>39100</v>
          </cell>
          <cell r="E605">
            <v>39105</v>
          </cell>
          <cell r="F605" t="str">
            <v>S</v>
          </cell>
          <cell r="G605">
            <v>-20000</v>
          </cell>
          <cell r="H605">
            <v>-247</v>
          </cell>
          <cell r="I605">
            <v>-4940000</v>
          </cell>
          <cell r="J605">
            <v>494</v>
          </cell>
          <cell r="K605">
            <v>-4939506</v>
          </cell>
          <cell r="L605">
            <v>0</v>
          </cell>
          <cell r="M605">
            <v>4940</v>
          </cell>
          <cell r="N605">
            <v>247</v>
          </cell>
          <cell r="O605">
            <v>-4940000</v>
          </cell>
          <cell r="P605">
            <v>-4848096</v>
          </cell>
          <cell r="Q605">
            <v>91904</v>
          </cell>
          <cell r="R605" t="str">
            <v>finex</v>
          </cell>
          <cell r="S605" t="str">
            <v>JAN</v>
          </cell>
        </row>
        <row r="606">
          <cell r="A606">
            <v>598</v>
          </cell>
          <cell r="B606">
            <v>180</v>
          </cell>
          <cell r="C606" t="str">
            <v>NBP</v>
          </cell>
          <cell r="D606">
            <v>39100</v>
          </cell>
          <cell r="E606">
            <v>39105</v>
          </cell>
          <cell r="F606" t="str">
            <v>S</v>
          </cell>
          <cell r="G606">
            <v>-20000</v>
          </cell>
          <cell r="H606">
            <v>-258.5</v>
          </cell>
          <cell r="I606">
            <v>-5170000</v>
          </cell>
          <cell r="J606">
            <v>517</v>
          </cell>
          <cell r="K606">
            <v>-5169483</v>
          </cell>
          <cell r="L606">
            <v>0</v>
          </cell>
          <cell r="M606">
            <v>5170</v>
          </cell>
          <cell r="N606">
            <v>258.5</v>
          </cell>
          <cell r="O606">
            <v>-5170000</v>
          </cell>
          <cell r="P606">
            <v>-5243468</v>
          </cell>
          <cell r="Q606">
            <v>-73468</v>
          </cell>
          <cell r="R606" t="str">
            <v>AKD</v>
          </cell>
          <cell r="S606" t="str">
            <v>JAN</v>
          </cell>
        </row>
        <row r="607">
          <cell r="A607">
            <v>599</v>
          </cell>
          <cell r="B607">
            <v>195</v>
          </cell>
          <cell r="C607" t="str">
            <v>POL</v>
          </cell>
          <cell r="D607">
            <v>39101</v>
          </cell>
          <cell r="E607">
            <v>39106</v>
          </cell>
          <cell r="F607" t="str">
            <v>P</v>
          </cell>
          <cell r="G607">
            <v>10000</v>
          </cell>
          <cell r="H607">
            <v>340.85050000000001</v>
          </cell>
          <cell r="I607">
            <v>3408505</v>
          </cell>
          <cell r="J607">
            <v>681.70100000000002</v>
          </cell>
          <cell r="K607">
            <v>3409186.7009999999</v>
          </cell>
          <cell r="L607">
            <v>0</v>
          </cell>
          <cell r="M607">
            <v>3408.5</v>
          </cell>
          <cell r="N607">
            <v>0</v>
          </cell>
          <cell r="O607">
            <v>3412595.2009999999</v>
          </cell>
          <cell r="P607">
            <v>3412595.2009999999</v>
          </cell>
          <cell r="Q607">
            <v>0</v>
          </cell>
          <cell r="R607" t="str">
            <v>Growth</v>
          </cell>
          <cell r="S607" t="str">
            <v>JAN</v>
          </cell>
        </row>
        <row r="608">
          <cell r="A608">
            <v>600</v>
          </cell>
          <cell r="B608">
            <v>194</v>
          </cell>
          <cell r="C608" t="str">
            <v>POL</v>
          </cell>
          <cell r="D608">
            <v>39101</v>
          </cell>
          <cell r="E608">
            <v>39106</v>
          </cell>
          <cell r="F608" t="str">
            <v>P</v>
          </cell>
          <cell r="G608">
            <v>5000</v>
          </cell>
          <cell r="H608">
            <v>338.9</v>
          </cell>
          <cell r="I608">
            <v>1694500</v>
          </cell>
          <cell r="J608">
            <v>338.90000000000003</v>
          </cell>
          <cell r="K608">
            <v>1694838.9</v>
          </cell>
          <cell r="L608">
            <v>0</v>
          </cell>
          <cell r="M608">
            <v>1694.5</v>
          </cell>
          <cell r="N608">
            <v>0</v>
          </cell>
          <cell r="O608">
            <v>1696533.4</v>
          </cell>
          <cell r="P608">
            <v>1696533.4</v>
          </cell>
          <cell r="Q608">
            <v>0</v>
          </cell>
          <cell r="R608" t="str">
            <v>Orix</v>
          </cell>
          <cell r="S608" t="str">
            <v>JAN</v>
          </cell>
        </row>
        <row r="609">
          <cell r="A609">
            <v>601</v>
          </cell>
          <cell r="B609">
            <v>211</v>
          </cell>
          <cell r="C609" t="str">
            <v>BOP</v>
          </cell>
          <cell r="D609">
            <v>39104</v>
          </cell>
          <cell r="E609">
            <v>39107</v>
          </cell>
          <cell r="F609" t="str">
            <v>P</v>
          </cell>
          <cell r="G609">
            <v>10000</v>
          </cell>
          <cell r="H609">
            <v>106.5</v>
          </cell>
          <cell r="I609">
            <v>1065000</v>
          </cell>
          <cell r="J609">
            <v>213</v>
          </cell>
          <cell r="K609">
            <v>1065213</v>
          </cell>
          <cell r="L609">
            <v>0</v>
          </cell>
          <cell r="M609">
            <v>1065</v>
          </cell>
          <cell r="N609">
            <v>0</v>
          </cell>
          <cell r="O609">
            <v>1066278</v>
          </cell>
          <cell r="P609">
            <v>1066278</v>
          </cell>
          <cell r="Q609">
            <v>0</v>
          </cell>
          <cell r="R609" t="str">
            <v>fcel</v>
          </cell>
          <cell r="S609" t="str">
            <v>JAN</v>
          </cell>
        </row>
        <row r="610">
          <cell r="A610">
            <v>602</v>
          </cell>
          <cell r="B610">
            <v>214</v>
          </cell>
          <cell r="C610" t="str">
            <v>FFC</v>
          </cell>
          <cell r="D610">
            <v>39104</v>
          </cell>
          <cell r="E610">
            <v>39107</v>
          </cell>
          <cell r="F610" t="str">
            <v>S</v>
          </cell>
          <cell r="G610">
            <v>-15000</v>
          </cell>
          <cell r="H610">
            <v>-112.5</v>
          </cell>
          <cell r="I610">
            <v>-1687500</v>
          </cell>
          <cell r="J610">
            <v>168.75</v>
          </cell>
          <cell r="K610">
            <v>-1687331.25</v>
          </cell>
          <cell r="L610">
            <v>0</v>
          </cell>
          <cell r="M610">
            <v>1687.5</v>
          </cell>
          <cell r="N610">
            <v>112.5</v>
          </cell>
          <cell r="O610">
            <v>-1687500</v>
          </cell>
          <cell r="P610">
            <v>-1675291.5</v>
          </cell>
          <cell r="Q610">
            <v>12208.5</v>
          </cell>
          <cell r="R610" t="str">
            <v>FNE</v>
          </cell>
          <cell r="S610" t="str">
            <v>JAN</v>
          </cell>
        </row>
        <row r="611">
          <cell r="A611">
            <v>603</v>
          </cell>
          <cell r="B611">
            <v>213</v>
          </cell>
          <cell r="C611" t="str">
            <v>ECP</v>
          </cell>
          <cell r="D611">
            <v>39104</v>
          </cell>
          <cell r="E611">
            <v>39107</v>
          </cell>
          <cell r="F611" t="str">
            <v>S</v>
          </cell>
          <cell r="G611">
            <v>-5000</v>
          </cell>
          <cell r="H611">
            <v>-182</v>
          </cell>
          <cell r="I611">
            <v>-910000</v>
          </cell>
          <cell r="J611">
            <v>91</v>
          </cell>
          <cell r="K611">
            <v>-909909</v>
          </cell>
          <cell r="L611">
            <v>0</v>
          </cell>
          <cell r="M611">
            <v>910</v>
          </cell>
          <cell r="N611">
            <v>182</v>
          </cell>
          <cell r="O611">
            <v>-910000</v>
          </cell>
          <cell r="P611">
            <v>-893454</v>
          </cell>
          <cell r="Q611">
            <v>16546</v>
          </cell>
          <cell r="R611" t="str">
            <v>FNE</v>
          </cell>
          <cell r="S611" t="str">
            <v>JAN</v>
          </cell>
        </row>
        <row r="612">
          <cell r="A612">
            <v>604</v>
          </cell>
          <cell r="B612">
            <v>212</v>
          </cell>
          <cell r="C612" t="str">
            <v>ECP</v>
          </cell>
          <cell r="D612">
            <v>39104</v>
          </cell>
          <cell r="E612">
            <v>39107</v>
          </cell>
          <cell r="F612" t="str">
            <v>S</v>
          </cell>
          <cell r="G612">
            <v>-10000</v>
          </cell>
          <cell r="H612">
            <v>-181.25</v>
          </cell>
          <cell r="I612">
            <v>-1812500</v>
          </cell>
          <cell r="J612">
            <v>181.25</v>
          </cell>
          <cell r="K612">
            <v>-1812318.75</v>
          </cell>
          <cell r="L612">
            <v>0</v>
          </cell>
          <cell r="M612">
            <v>1813</v>
          </cell>
          <cell r="N612">
            <v>181.25</v>
          </cell>
          <cell r="O612">
            <v>-1812500</v>
          </cell>
          <cell r="P612">
            <v>-1786908</v>
          </cell>
          <cell r="Q612">
            <v>25592</v>
          </cell>
          <cell r="R612" t="str">
            <v>FNE</v>
          </cell>
          <cell r="S612" t="str">
            <v>JAN</v>
          </cell>
        </row>
        <row r="613">
          <cell r="A613">
            <v>605</v>
          </cell>
          <cell r="B613">
            <v>234</v>
          </cell>
          <cell r="C613" t="str">
            <v>ECP</v>
          </cell>
          <cell r="D613">
            <v>39105</v>
          </cell>
          <cell r="E613">
            <v>39108</v>
          </cell>
          <cell r="F613" t="str">
            <v>P</v>
          </cell>
          <cell r="G613">
            <v>1600</v>
          </cell>
          <cell r="H613">
            <v>178</v>
          </cell>
          <cell r="I613">
            <v>284800</v>
          </cell>
          <cell r="J613">
            <v>56.96</v>
          </cell>
          <cell r="K613">
            <v>284856.96000000002</v>
          </cell>
          <cell r="L613">
            <v>0</v>
          </cell>
          <cell r="M613">
            <v>284.8</v>
          </cell>
          <cell r="N613">
            <v>0</v>
          </cell>
          <cell r="O613">
            <v>285141.76000000001</v>
          </cell>
          <cell r="P613">
            <v>285141.76000000001</v>
          </cell>
          <cell r="Q613">
            <v>0</v>
          </cell>
          <cell r="R613" t="str">
            <v>IFSL</v>
          </cell>
          <cell r="S613" t="str">
            <v>JAN</v>
          </cell>
        </row>
        <row r="614">
          <cell r="A614">
            <v>606</v>
          </cell>
          <cell r="B614">
            <v>237</v>
          </cell>
          <cell r="C614" t="str">
            <v>PPL</v>
          </cell>
          <cell r="D614">
            <v>39105</v>
          </cell>
          <cell r="E614">
            <v>39108</v>
          </cell>
          <cell r="F614" t="str">
            <v>P</v>
          </cell>
          <cell r="G614">
            <v>10000</v>
          </cell>
          <cell r="H614">
            <v>246</v>
          </cell>
          <cell r="I614">
            <v>2460000</v>
          </cell>
          <cell r="J614">
            <v>492</v>
          </cell>
          <cell r="K614">
            <v>2460492</v>
          </cell>
          <cell r="L614">
            <v>0</v>
          </cell>
          <cell r="M614">
            <v>0</v>
          </cell>
          <cell r="N614">
            <v>0</v>
          </cell>
          <cell r="O614">
            <v>2460492</v>
          </cell>
          <cell r="P614">
            <v>2460492</v>
          </cell>
          <cell r="Q614">
            <v>0</v>
          </cell>
          <cell r="R614" t="str">
            <v>Growth</v>
          </cell>
          <cell r="S614" t="str">
            <v>JAN</v>
          </cell>
        </row>
        <row r="615">
          <cell r="A615">
            <v>607</v>
          </cell>
          <cell r="B615">
            <v>235</v>
          </cell>
          <cell r="C615" t="str">
            <v>PPL</v>
          </cell>
          <cell r="D615">
            <v>39105</v>
          </cell>
          <cell r="E615">
            <v>39108</v>
          </cell>
          <cell r="F615" t="str">
            <v>S</v>
          </cell>
          <cell r="G615">
            <v>-25000</v>
          </cell>
          <cell r="H615">
            <v>-247.4</v>
          </cell>
          <cell r="I615">
            <v>-6185000</v>
          </cell>
          <cell r="J615">
            <v>618.5</v>
          </cell>
          <cell r="K615">
            <v>-6184381.5</v>
          </cell>
          <cell r="L615">
            <v>0</v>
          </cell>
          <cell r="M615">
            <v>6185</v>
          </cell>
          <cell r="N615">
            <v>247.4</v>
          </cell>
          <cell r="O615">
            <v>-6185000</v>
          </cell>
          <cell r="P615">
            <v>-6065225</v>
          </cell>
          <cell r="Q615">
            <v>119775</v>
          </cell>
          <cell r="R615" t="str">
            <v>growth</v>
          </cell>
          <cell r="S615" t="str">
            <v>JAN</v>
          </cell>
        </row>
        <row r="616">
          <cell r="A616">
            <v>608</v>
          </cell>
          <cell r="B616">
            <v>235</v>
          </cell>
          <cell r="C616" t="str">
            <v>FFC</v>
          </cell>
          <cell r="D616">
            <v>39105</v>
          </cell>
          <cell r="E616">
            <v>39108</v>
          </cell>
          <cell r="F616" t="str">
            <v>S</v>
          </cell>
          <cell r="G616">
            <v>-10000</v>
          </cell>
          <cell r="H616">
            <v>-113</v>
          </cell>
          <cell r="I616">
            <v>-1130000</v>
          </cell>
          <cell r="J616">
            <v>113</v>
          </cell>
          <cell r="K616">
            <v>-1129887</v>
          </cell>
          <cell r="L616">
            <v>0</v>
          </cell>
          <cell r="M616">
            <v>1130</v>
          </cell>
          <cell r="N616">
            <v>113</v>
          </cell>
          <cell r="O616">
            <v>-1130000</v>
          </cell>
          <cell r="P616">
            <v>-1116861</v>
          </cell>
          <cell r="Q616">
            <v>13139</v>
          </cell>
          <cell r="R616" t="str">
            <v>FNE</v>
          </cell>
          <cell r="S616" t="str">
            <v>JAN</v>
          </cell>
        </row>
        <row r="617">
          <cell r="A617">
            <v>609</v>
          </cell>
          <cell r="B617">
            <v>260</v>
          </cell>
          <cell r="C617" t="str">
            <v>PPL</v>
          </cell>
          <cell r="D617">
            <v>39106</v>
          </cell>
          <cell r="E617">
            <v>39113</v>
          </cell>
          <cell r="F617" t="str">
            <v>S</v>
          </cell>
          <cell r="G617">
            <v>-10000</v>
          </cell>
          <cell r="H617">
            <v>-249</v>
          </cell>
          <cell r="I617">
            <v>-2490000</v>
          </cell>
          <cell r="J617">
            <v>249</v>
          </cell>
          <cell r="K617">
            <v>-2489751</v>
          </cell>
          <cell r="L617">
            <v>0</v>
          </cell>
          <cell r="M617">
            <v>2490</v>
          </cell>
          <cell r="N617">
            <v>249</v>
          </cell>
          <cell r="O617">
            <v>-2490000</v>
          </cell>
          <cell r="P617">
            <v>-2426090</v>
          </cell>
          <cell r="Q617">
            <v>63910</v>
          </cell>
          <cell r="R617" t="str">
            <v>GROWTH</v>
          </cell>
          <cell r="S617" t="str">
            <v>JAN</v>
          </cell>
        </row>
        <row r="618">
          <cell r="A618">
            <v>610</v>
          </cell>
          <cell r="B618">
            <v>262</v>
          </cell>
          <cell r="C618" t="str">
            <v>FFC</v>
          </cell>
          <cell r="D618">
            <v>39106</v>
          </cell>
          <cell r="E618">
            <v>39113</v>
          </cell>
          <cell r="F618" t="str">
            <v>S</v>
          </cell>
          <cell r="G618">
            <v>-25000</v>
          </cell>
          <cell r="H618">
            <v>-113.96</v>
          </cell>
          <cell r="I618">
            <v>-2849000</v>
          </cell>
          <cell r="J618">
            <v>284.90000000000003</v>
          </cell>
          <cell r="K618">
            <v>-2848715.1</v>
          </cell>
          <cell r="L618">
            <v>0</v>
          </cell>
          <cell r="M618">
            <v>2849</v>
          </cell>
          <cell r="N618">
            <v>113.96</v>
          </cell>
          <cell r="O618">
            <v>-2849000</v>
          </cell>
          <cell r="P618">
            <v>-2792152.5</v>
          </cell>
          <cell r="Q618">
            <v>56847.5</v>
          </cell>
          <cell r="R618" t="str">
            <v>FNE</v>
          </cell>
          <cell r="S618" t="str">
            <v>JAN</v>
          </cell>
        </row>
        <row r="619">
          <cell r="A619">
            <v>611</v>
          </cell>
          <cell r="B619">
            <v>263</v>
          </cell>
          <cell r="C619" t="str">
            <v>ECP</v>
          </cell>
          <cell r="D619">
            <v>39106</v>
          </cell>
          <cell r="E619">
            <v>39113</v>
          </cell>
          <cell r="F619" t="str">
            <v>S</v>
          </cell>
          <cell r="G619">
            <v>-30000</v>
          </cell>
          <cell r="H619">
            <v>-182</v>
          </cell>
          <cell r="I619">
            <v>-5460000</v>
          </cell>
          <cell r="K619">
            <v>-5460000</v>
          </cell>
          <cell r="L619">
            <v>0</v>
          </cell>
          <cell r="M619">
            <v>5460</v>
          </cell>
          <cell r="N619">
            <v>182</v>
          </cell>
          <cell r="O619">
            <v>-5460000</v>
          </cell>
          <cell r="P619">
            <v>-5360244</v>
          </cell>
          <cell r="Q619">
            <v>99756</v>
          </cell>
          <cell r="R619" t="str">
            <v>I.C</v>
          </cell>
          <cell r="S619" t="str">
            <v>JAN</v>
          </cell>
        </row>
        <row r="620">
          <cell r="A620">
            <v>612</v>
          </cell>
          <cell r="B620">
            <v>264</v>
          </cell>
          <cell r="C620" t="str">
            <v>BOP</v>
          </cell>
          <cell r="D620">
            <v>39106</v>
          </cell>
          <cell r="E620">
            <v>39113</v>
          </cell>
          <cell r="F620" t="str">
            <v>S</v>
          </cell>
          <cell r="G620">
            <v>-30000</v>
          </cell>
          <cell r="H620">
            <v>-108.28333333333333</v>
          </cell>
          <cell r="I620">
            <v>-3248500</v>
          </cell>
          <cell r="J620">
            <v>324.85000000000002</v>
          </cell>
          <cell r="K620">
            <v>-3248175.15</v>
          </cell>
          <cell r="L620">
            <v>0</v>
          </cell>
          <cell r="M620">
            <v>6497</v>
          </cell>
          <cell r="N620">
            <v>108.28333333333333</v>
          </cell>
          <cell r="O620">
            <v>-3248500</v>
          </cell>
          <cell r="P620">
            <v>-3162615</v>
          </cell>
          <cell r="Q620">
            <v>85885</v>
          </cell>
          <cell r="R620" t="str">
            <v>AHL</v>
          </cell>
          <cell r="S620" t="str">
            <v>JAN</v>
          </cell>
        </row>
        <row r="621">
          <cell r="A621">
            <v>613</v>
          </cell>
          <cell r="B621">
            <v>261</v>
          </cell>
          <cell r="C621" t="str">
            <v>NBP</v>
          </cell>
          <cell r="D621">
            <v>39106</v>
          </cell>
          <cell r="E621">
            <v>39113</v>
          </cell>
          <cell r="F621" t="str">
            <v>S</v>
          </cell>
          <cell r="G621">
            <v>-45000</v>
          </cell>
          <cell r="H621">
            <v>-265.72222222222223</v>
          </cell>
          <cell r="I621">
            <v>-11957500</v>
          </cell>
          <cell r="J621">
            <v>1195.75</v>
          </cell>
          <cell r="K621">
            <v>-11956304.25</v>
          </cell>
          <cell r="L621">
            <v>0</v>
          </cell>
          <cell r="M621">
            <v>14607.5</v>
          </cell>
          <cell r="N621">
            <v>265.72222222222223</v>
          </cell>
          <cell r="O621">
            <v>-11957500</v>
          </cell>
          <cell r="P621">
            <v>-11797803</v>
          </cell>
          <cell r="Q621">
            <v>159697</v>
          </cell>
          <cell r="R621" t="str">
            <v>ORIX</v>
          </cell>
          <cell r="S621" t="str">
            <v>JAN</v>
          </cell>
        </row>
        <row r="622">
          <cell r="A622">
            <v>614</v>
          </cell>
          <cell r="B622">
            <v>250</v>
          </cell>
          <cell r="C622" t="str">
            <v>OGDC</v>
          </cell>
          <cell r="D622">
            <v>39106</v>
          </cell>
          <cell r="E622">
            <v>39113</v>
          </cell>
          <cell r="F622" t="str">
            <v>P</v>
          </cell>
          <cell r="G622">
            <v>367700</v>
          </cell>
          <cell r="H622">
            <v>117.75</v>
          </cell>
          <cell r="I622">
            <v>43296675</v>
          </cell>
          <cell r="J622">
            <v>8659.3350000000009</v>
          </cell>
          <cell r="K622">
            <v>43305334.335000001</v>
          </cell>
          <cell r="L622">
            <v>0</v>
          </cell>
          <cell r="M622">
            <v>86593.349999999991</v>
          </cell>
          <cell r="N622">
            <v>0</v>
          </cell>
          <cell r="O622">
            <v>43391927.685000002</v>
          </cell>
          <cell r="P622">
            <v>43391927.685000002</v>
          </cell>
          <cell r="Q622">
            <v>0</v>
          </cell>
          <cell r="R622" t="str">
            <v>AHL</v>
          </cell>
          <cell r="S622" t="str">
            <v>JAN</v>
          </cell>
        </row>
        <row r="623">
          <cell r="A623">
            <v>615</v>
          </cell>
          <cell r="B623">
            <v>292</v>
          </cell>
          <cell r="C623" t="str">
            <v>PPL</v>
          </cell>
          <cell r="D623">
            <v>39107</v>
          </cell>
          <cell r="E623">
            <v>39114</v>
          </cell>
          <cell r="F623" t="str">
            <v>P</v>
          </cell>
          <cell r="G623">
            <v>40000</v>
          </cell>
          <cell r="H623">
            <v>255.7345</v>
          </cell>
          <cell r="I623">
            <v>10229380</v>
          </cell>
          <cell r="J623">
            <v>2045.8760000000002</v>
          </cell>
          <cell r="K623">
            <v>10231425.876</v>
          </cell>
          <cell r="L623">
            <v>0</v>
          </cell>
          <cell r="M623">
            <v>2526.38</v>
          </cell>
          <cell r="N623">
            <v>0</v>
          </cell>
          <cell r="O623">
            <v>10233952.256000001</v>
          </cell>
          <cell r="P623">
            <v>10233952.256000001</v>
          </cell>
          <cell r="Q623">
            <v>0</v>
          </cell>
          <cell r="R623" t="str">
            <v>GROWTH</v>
          </cell>
          <cell r="S623" t="str">
            <v>JAN</v>
          </cell>
        </row>
        <row r="624">
          <cell r="A624">
            <v>616</v>
          </cell>
          <cell r="B624">
            <v>293</v>
          </cell>
          <cell r="C624" t="str">
            <v>NBP</v>
          </cell>
          <cell r="D624">
            <v>39107</v>
          </cell>
          <cell r="E624">
            <v>39114</v>
          </cell>
          <cell r="F624" t="str">
            <v>P</v>
          </cell>
          <cell r="G624">
            <v>10000</v>
          </cell>
          <cell r="H624">
            <v>274</v>
          </cell>
          <cell r="I624">
            <v>2740000</v>
          </cell>
          <cell r="J624">
            <v>548</v>
          </cell>
          <cell r="K624">
            <v>2740548</v>
          </cell>
          <cell r="L624">
            <v>0</v>
          </cell>
          <cell r="M624">
            <v>0</v>
          </cell>
          <cell r="N624">
            <v>0</v>
          </cell>
          <cell r="O624">
            <v>2740548</v>
          </cell>
          <cell r="P624">
            <v>2740548</v>
          </cell>
          <cell r="Q624">
            <v>0</v>
          </cell>
          <cell r="R624" t="str">
            <v>GROWTH</v>
          </cell>
          <cell r="S624" t="str">
            <v>JAN</v>
          </cell>
        </row>
        <row r="625">
          <cell r="A625">
            <v>617</v>
          </cell>
          <cell r="B625">
            <v>283</v>
          </cell>
          <cell r="C625" t="str">
            <v>ECP</v>
          </cell>
          <cell r="D625">
            <v>39107</v>
          </cell>
          <cell r="E625">
            <v>39114</v>
          </cell>
          <cell r="F625" t="str">
            <v>P</v>
          </cell>
          <cell r="G625">
            <v>29200</v>
          </cell>
          <cell r="H625">
            <v>186.41284246575341</v>
          </cell>
          <cell r="I625">
            <v>5443255</v>
          </cell>
          <cell r="J625">
            <v>1088.6510000000001</v>
          </cell>
          <cell r="K625">
            <v>5444343.6509999996</v>
          </cell>
          <cell r="L625">
            <v>0</v>
          </cell>
          <cell r="M625">
            <v>5443.94</v>
          </cell>
          <cell r="N625">
            <v>0</v>
          </cell>
          <cell r="O625">
            <v>5449787.591</v>
          </cell>
          <cell r="P625">
            <v>5449787.591</v>
          </cell>
          <cell r="Q625">
            <v>0</v>
          </cell>
          <cell r="R625" t="str">
            <v>IFSL</v>
          </cell>
          <cell r="S625" t="str">
            <v>JAN</v>
          </cell>
        </row>
        <row r="626">
          <cell r="A626">
            <v>618</v>
          </cell>
          <cell r="B626">
            <v>288</v>
          </cell>
          <cell r="C626" t="str">
            <v>PPL</v>
          </cell>
          <cell r="D626">
            <v>39107</v>
          </cell>
          <cell r="E626">
            <v>39114</v>
          </cell>
          <cell r="F626" t="str">
            <v>P</v>
          </cell>
          <cell r="G626">
            <v>20000</v>
          </cell>
          <cell r="H626">
            <v>259.84899999999999</v>
          </cell>
          <cell r="I626">
            <v>5196980</v>
          </cell>
          <cell r="J626">
            <v>1039.396</v>
          </cell>
          <cell r="K626">
            <v>5198019.3959999997</v>
          </cell>
          <cell r="L626">
            <v>0</v>
          </cell>
          <cell r="M626">
            <v>5196.93</v>
          </cell>
          <cell r="N626">
            <v>0</v>
          </cell>
          <cell r="O626">
            <v>5203216.3259999994</v>
          </cell>
          <cell r="P626">
            <v>5203216.3259999994</v>
          </cell>
          <cell r="Q626">
            <v>0</v>
          </cell>
          <cell r="R626" t="str">
            <v>FCEL</v>
          </cell>
          <cell r="S626" t="str">
            <v>JAN</v>
          </cell>
        </row>
        <row r="627">
          <cell r="A627">
            <v>619</v>
          </cell>
          <cell r="B627">
            <v>290</v>
          </cell>
          <cell r="C627" t="str">
            <v>BOP</v>
          </cell>
          <cell r="D627">
            <v>39107</v>
          </cell>
          <cell r="E627">
            <v>39114</v>
          </cell>
          <cell r="F627" t="str">
            <v>P</v>
          </cell>
          <cell r="G627">
            <v>9300</v>
          </cell>
          <cell r="H627">
            <v>109.85</v>
          </cell>
          <cell r="I627">
            <v>1021605</v>
          </cell>
          <cell r="J627">
            <v>204.321</v>
          </cell>
          <cell r="K627">
            <v>1021809.321</v>
          </cell>
          <cell r="L627">
            <v>0</v>
          </cell>
          <cell r="M627">
            <v>0</v>
          </cell>
          <cell r="N627">
            <v>0</v>
          </cell>
          <cell r="O627">
            <v>1021809.321</v>
          </cell>
          <cell r="P627">
            <v>1021809.321</v>
          </cell>
          <cell r="Q627">
            <v>0</v>
          </cell>
          <cell r="R627" t="str">
            <v>FCEL</v>
          </cell>
          <cell r="S627" t="str">
            <v>JAN</v>
          </cell>
        </row>
        <row r="628">
          <cell r="A628">
            <v>620</v>
          </cell>
          <cell r="B628">
            <v>284</v>
          </cell>
          <cell r="C628" t="str">
            <v>FFC</v>
          </cell>
          <cell r="D628">
            <v>39107</v>
          </cell>
          <cell r="E628">
            <v>39114</v>
          </cell>
          <cell r="F628" t="str">
            <v>P</v>
          </cell>
          <cell r="G628">
            <v>20000</v>
          </cell>
          <cell r="H628">
            <v>114</v>
          </cell>
          <cell r="I628">
            <v>2280000</v>
          </cell>
          <cell r="J628">
            <v>456</v>
          </cell>
          <cell r="K628">
            <v>2280456</v>
          </cell>
          <cell r="L628">
            <v>0</v>
          </cell>
          <cell r="M628">
            <v>2280</v>
          </cell>
          <cell r="N628">
            <v>0</v>
          </cell>
          <cell r="O628">
            <v>2282736</v>
          </cell>
          <cell r="P628">
            <v>2282736</v>
          </cell>
          <cell r="Q628">
            <v>0</v>
          </cell>
          <cell r="R628" t="str">
            <v>IFSL</v>
          </cell>
          <cell r="S628" t="str">
            <v>JAN</v>
          </cell>
        </row>
        <row r="629">
          <cell r="A629">
            <v>621</v>
          </cell>
          <cell r="B629">
            <v>283</v>
          </cell>
          <cell r="C629" t="str">
            <v>ECP</v>
          </cell>
          <cell r="D629">
            <v>39107</v>
          </cell>
          <cell r="E629">
            <v>39114</v>
          </cell>
          <cell r="F629" t="str">
            <v>P</v>
          </cell>
          <cell r="G629">
            <v>7500</v>
          </cell>
          <cell r="H629">
            <v>186.53333333333333</v>
          </cell>
          <cell r="I629">
            <v>1399000</v>
          </cell>
          <cell r="J629">
            <v>279.8</v>
          </cell>
          <cell r="K629">
            <v>1399279.8</v>
          </cell>
          <cell r="L629">
            <v>0</v>
          </cell>
          <cell r="M629">
            <v>1399</v>
          </cell>
          <cell r="N629">
            <v>0</v>
          </cell>
          <cell r="O629">
            <v>1400678.8</v>
          </cell>
          <cell r="P629">
            <v>1400678.8</v>
          </cell>
          <cell r="Q629">
            <v>0</v>
          </cell>
          <cell r="R629" t="str">
            <v>FCEL</v>
          </cell>
          <cell r="S629" t="str">
            <v>JAN</v>
          </cell>
        </row>
        <row r="630">
          <cell r="A630">
            <v>622</v>
          </cell>
          <cell r="B630">
            <v>296</v>
          </cell>
          <cell r="C630" t="str">
            <v>NBP</v>
          </cell>
          <cell r="D630">
            <v>39107</v>
          </cell>
          <cell r="E630">
            <v>39114</v>
          </cell>
          <cell r="F630" t="str">
            <v>S</v>
          </cell>
          <cell r="G630">
            <v>-25000</v>
          </cell>
          <cell r="H630">
            <v>-272.8</v>
          </cell>
          <cell r="I630">
            <v>-6820000</v>
          </cell>
          <cell r="J630">
            <v>682</v>
          </cell>
          <cell r="K630">
            <v>-6819318</v>
          </cell>
          <cell r="L630">
            <v>0</v>
          </cell>
          <cell r="M630">
            <v>6820</v>
          </cell>
          <cell r="N630">
            <v>272.8</v>
          </cell>
          <cell r="O630">
            <v>-6820000</v>
          </cell>
          <cell r="P630">
            <v>-6578307.5</v>
          </cell>
          <cell r="Q630">
            <v>241692.5</v>
          </cell>
          <cell r="R630" t="str">
            <v>GROWTH</v>
          </cell>
          <cell r="S630" t="str">
            <v>JAN</v>
          </cell>
        </row>
        <row r="631">
          <cell r="A631">
            <v>623</v>
          </cell>
          <cell r="B631">
            <v>295</v>
          </cell>
          <cell r="C631" t="str">
            <v>PPL</v>
          </cell>
          <cell r="D631">
            <v>39107</v>
          </cell>
          <cell r="E631">
            <v>39114</v>
          </cell>
          <cell r="F631" t="str">
            <v>S</v>
          </cell>
          <cell r="G631">
            <v>-30000</v>
          </cell>
          <cell r="H631">
            <v>-257.31666666666666</v>
          </cell>
          <cell r="I631">
            <v>-7719500</v>
          </cell>
          <cell r="J631">
            <v>771.95</v>
          </cell>
          <cell r="K631">
            <v>-7718728.0499999998</v>
          </cell>
          <cell r="L631">
            <v>0</v>
          </cell>
          <cell r="M631">
            <v>7719.5</v>
          </cell>
          <cell r="N631">
            <v>257.31666666666666</v>
          </cell>
          <cell r="O631">
            <v>-7719500</v>
          </cell>
          <cell r="P631">
            <v>-7408158</v>
          </cell>
          <cell r="Q631">
            <v>311342</v>
          </cell>
          <cell r="R631" t="str">
            <v>GRWOTH</v>
          </cell>
          <cell r="S631" t="str">
            <v>JAN</v>
          </cell>
        </row>
        <row r="632">
          <cell r="A632">
            <v>624</v>
          </cell>
          <cell r="B632">
            <v>287</v>
          </cell>
          <cell r="C632" t="str">
            <v>BOP</v>
          </cell>
          <cell r="D632">
            <v>39107</v>
          </cell>
          <cell r="E632">
            <v>39114</v>
          </cell>
          <cell r="F632" t="str">
            <v>S</v>
          </cell>
          <cell r="G632">
            <v>-15000</v>
          </cell>
          <cell r="H632">
            <v>-109.5</v>
          </cell>
          <cell r="I632">
            <v>-1642500</v>
          </cell>
          <cell r="J632">
            <v>164.25</v>
          </cell>
          <cell r="K632">
            <v>-1642335.75</v>
          </cell>
          <cell r="L632">
            <v>0</v>
          </cell>
          <cell r="M632">
            <v>1642.5</v>
          </cell>
          <cell r="N632">
            <v>109.5</v>
          </cell>
          <cell r="O632">
            <v>-1642500</v>
          </cell>
          <cell r="P632">
            <v>-1587261</v>
          </cell>
          <cell r="Q632">
            <v>55239</v>
          </cell>
          <cell r="R632" t="str">
            <v>ORIX</v>
          </cell>
          <cell r="S632" t="str">
            <v>JAN</v>
          </cell>
        </row>
        <row r="633">
          <cell r="A633">
            <v>625</v>
          </cell>
          <cell r="B633">
            <v>286</v>
          </cell>
          <cell r="C633" t="str">
            <v>ECP</v>
          </cell>
          <cell r="D633">
            <v>39107</v>
          </cell>
          <cell r="E633">
            <v>39114</v>
          </cell>
          <cell r="F633" t="str">
            <v>S</v>
          </cell>
          <cell r="G633">
            <v>-10000</v>
          </cell>
          <cell r="H633">
            <v>-186.5</v>
          </cell>
          <cell r="I633">
            <v>-1865000</v>
          </cell>
          <cell r="J633">
            <v>186.5</v>
          </cell>
          <cell r="K633">
            <v>-1864813.5</v>
          </cell>
          <cell r="L633">
            <v>0</v>
          </cell>
          <cell r="M633">
            <v>0</v>
          </cell>
          <cell r="N633">
            <v>186.5</v>
          </cell>
          <cell r="O633">
            <v>-1865000</v>
          </cell>
          <cell r="P633">
            <v>-1840430</v>
          </cell>
          <cell r="Q633">
            <v>24570</v>
          </cell>
          <cell r="R633" t="str">
            <v>IFSL</v>
          </cell>
          <cell r="S633" t="str">
            <v>JAN</v>
          </cell>
        </row>
        <row r="634">
          <cell r="A634">
            <v>626</v>
          </cell>
          <cell r="B634">
            <v>291</v>
          </cell>
          <cell r="C634" t="str">
            <v>BOP</v>
          </cell>
          <cell r="D634">
            <v>39107</v>
          </cell>
          <cell r="E634">
            <v>39114</v>
          </cell>
          <cell r="F634" t="str">
            <v>S</v>
          </cell>
          <cell r="G634">
            <v>-15000</v>
          </cell>
          <cell r="H634">
            <v>-110.5</v>
          </cell>
          <cell r="I634">
            <v>-1657500</v>
          </cell>
          <cell r="J634">
            <v>165.75</v>
          </cell>
          <cell r="K634">
            <v>-1657334.25</v>
          </cell>
          <cell r="L634">
            <v>0</v>
          </cell>
          <cell r="M634">
            <v>1657.5</v>
          </cell>
          <cell r="N634">
            <v>110.5</v>
          </cell>
          <cell r="O634">
            <v>-1657500</v>
          </cell>
          <cell r="P634">
            <v>-1587261</v>
          </cell>
          <cell r="Q634">
            <v>70239</v>
          </cell>
          <cell r="R634" t="str">
            <v>FCEL</v>
          </cell>
          <cell r="S634" t="str">
            <v>JAN</v>
          </cell>
        </row>
        <row r="635">
          <cell r="A635">
            <v>627</v>
          </cell>
          <cell r="B635">
            <v>291</v>
          </cell>
          <cell r="C635" t="str">
            <v>FFC</v>
          </cell>
          <cell r="D635">
            <v>39107</v>
          </cell>
          <cell r="E635">
            <v>39114</v>
          </cell>
          <cell r="F635" t="str">
            <v>S</v>
          </cell>
          <cell r="G635">
            <v>-10000</v>
          </cell>
          <cell r="H635">
            <v>-115</v>
          </cell>
          <cell r="I635">
            <v>-1150000</v>
          </cell>
          <cell r="J635">
            <v>115</v>
          </cell>
          <cell r="K635">
            <v>-1149885</v>
          </cell>
          <cell r="L635">
            <v>0</v>
          </cell>
          <cell r="M635">
            <v>0</v>
          </cell>
          <cell r="N635">
            <v>115</v>
          </cell>
          <cell r="O635">
            <v>-1150000</v>
          </cell>
          <cell r="P635">
            <v>-1125057</v>
          </cell>
          <cell r="Q635">
            <v>24943</v>
          </cell>
          <cell r="R635" t="str">
            <v>IFSL</v>
          </cell>
          <cell r="S635" t="str">
            <v>JAN</v>
          </cell>
        </row>
        <row r="636">
          <cell r="A636">
            <v>628</v>
          </cell>
          <cell r="B636">
            <v>313</v>
          </cell>
          <cell r="C636" t="str">
            <v>FFC</v>
          </cell>
          <cell r="D636">
            <v>39108</v>
          </cell>
          <cell r="E636">
            <v>39115</v>
          </cell>
          <cell r="F636" t="str">
            <v>P</v>
          </cell>
          <cell r="G636">
            <v>25000</v>
          </cell>
          <cell r="H636">
            <v>112.9</v>
          </cell>
          <cell r="I636">
            <v>2822500</v>
          </cell>
          <cell r="J636">
            <v>564.5</v>
          </cell>
          <cell r="K636">
            <v>2823064.5</v>
          </cell>
          <cell r="L636">
            <v>0</v>
          </cell>
          <cell r="M636">
            <v>2822.5</v>
          </cell>
          <cell r="N636">
            <v>0</v>
          </cell>
          <cell r="O636">
            <v>2825887</v>
          </cell>
          <cell r="P636">
            <v>2825887</v>
          </cell>
          <cell r="Q636">
            <v>0</v>
          </cell>
          <cell r="R636" t="str">
            <v>ifsl</v>
          </cell>
          <cell r="S636" t="str">
            <v>JAN</v>
          </cell>
        </row>
        <row r="637">
          <cell r="A637">
            <v>629</v>
          </cell>
          <cell r="B637">
            <v>320</v>
          </cell>
          <cell r="C637" t="str">
            <v>NBP</v>
          </cell>
          <cell r="D637">
            <v>39108</v>
          </cell>
          <cell r="E637">
            <v>39115</v>
          </cell>
          <cell r="F637" t="str">
            <v>P</v>
          </cell>
          <cell r="G637">
            <v>10000</v>
          </cell>
          <cell r="H637">
            <v>274</v>
          </cell>
          <cell r="I637">
            <v>2740000</v>
          </cell>
          <cell r="J637">
            <v>548</v>
          </cell>
          <cell r="K637">
            <v>2740548</v>
          </cell>
          <cell r="L637">
            <v>0</v>
          </cell>
          <cell r="N637">
            <v>0</v>
          </cell>
          <cell r="O637">
            <v>2740548</v>
          </cell>
          <cell r="P637">
            <v>2740548</v>
          </cell>
          <cell r="Q637">
            <v>0</v>
          </cell>
          <cell r="R637" t="str">
            <v>GROWTH</v>
          </cell>
          <cell r="S637" t="str">
            <v>JAN</v>
          </cell>
        </row>
        <row r="638">
          <cell r="A638">
            <v>630</v>
          </cell>
          <cell r="B638">
            <v>318</v>
          </cell>
          <cell r="C638" t="str">
            <v>POL</v>
          </cell>
          <cell r="D638">
            <v>39108</v>
          </cell>
          <cell r="E638">
            <v>39115</v>
          </cell>
          <cell r="F638" t="str">
            <v>P</v>
          </cell>
          <cell r="G638">
            <v>10000</v>
          </cell>
          <cell r="H638">
            <v>349.935</v>
          </cell>
          <cell r="I638">
            <v>3499350</v>
          </cell>
          <cell r="J638">
            <v>699.87</v>
          </cell>
          <cell r="K638">
            <v>3500049.87</v>
          </cell>
          <cell r="L638">
            <v>0</v>
          </cell>
          <cell r="N638">
            <v>0</v>
          </cell>
          <cell r="O638">
            <v>3500049.87</v>
          </cell>
          <cell r="P638">
            <v>3500049.87</v>
          </cell>
          <cell r="Q638">
            <v>0</v>
          </cell>
          <cell r="R638" t="str">
            <v>ORIX</v>
          </cell>
          <cell r="S638" t="str">
            <v>JAN</v>
          </cell>
        </row>
        <row r="639">
          <cell r="A639">
            <v>631</v>
          </cell>
          <cell r="B639">
            <v>317</v>
          </cell>
          <cell r="C639" t="str">
            <v>POL</v>
          </cell>
          <cell r="D639">
            <v>39108</v>
          </cell>
          <cell r="E639">
            <v>39115</v>
          </cell>
          <cell r="F639" t="str">
            <v>S</v>
          </cell>
          <cell r="G639">
            <v>-10000</v>
          </cell>
          <cell r="H639">
            <v>-352</v>
          </cell>
          <cell r="I639">
            <v>-3520000</v>
          </cell>
          <cell r="J639">
            <v>352</v>
          </cell>
          <cell r="K639">
            <v>-3519648</v>
          </cell>
          <cell r="L639">
            <v>0</v>
          </cell>
          <cell r="M639">
            <v>3520</v>
          </cell>
          <cell r="N639">
            <v>352</v>
          </cell>
          <cell r="O639">
            <v>-3520000</v>
          </cell>
          <cell r="P639">
            <v>-3500049.87</v>
          </cell>
          <cell r="Q639">
            <v>19950.129999999888</v>
          </cell>
          <cell r="R639" t="str">
            <v>Orix</v>
          </cell>
          <cell r="S639" t="str">
            <v>JAN</v>
          </cell>
        </row>
        <row r="640">
          <cell r="A640">
            <v>632</v>
          </cell>
          <cell r="B640">
            <v>325</v>
          </cell>
          <cell r="C640" t="str">
            <v>ECP</v>
          </cell>
          <cell r="D640">
            <v>39108</v>
          </cell>
          <cell r="E640">
            <v>39115</v>
          </cell>
          <cell r="F640" t="str">
            <v>S</v>
          </cell>
          <cell r="G640">
            <v>-20000</v>
          </cell>
          <cell r="H640">
            <v>-186.75</v>
          </cell>
          <cell r="I640">
            <v>-3735000</v>
          </cell>
          <cell r="J640">
            <v>373.5</v>
          </cell>
          <cell r="K640">
            <v>-3734626.5</v>
          </cell>
          <cell r="L640">
            <v>0</v>
          </cell>
          <cell r="M640">
            <v>3735</v>
          </cell>
          <cell r="N640">
            <v>186.75</v>
          </cell>
          <cell r="O640">
            <v>-3735000</v>
          </cell>
          <cell r="P640">
            <v>-3680860</v>
          </cell>
          <cell r="Q640">
            <v>54140</v>
          </cell>
          <cell r="R640" t="str">
            <v>ABA</v>
          </cell>
          <cell r="S640" t="str">
            <v>JAN</v>
          </cell>
        </row>
        <row r="641">
          <cell r="A641">
            <v>633</v>
          </cell>
          <cell r="B641">
            <v>316</v>
          </cell>
          <cell r="C641" t="str">
            <v>PPL</v>
          </cell>
          <cell r="D641">
            <v>39108</v>
          </cell>
          <cell r="E641">
            <v>39115</v>
          </cell>
          <cell r="F641" t="str">
            <v>S</v>
          </cell>
          <cell r="G641">
            <v>-25000</v>
          </cell>
          <cell r="H641">
            <v>-262.3252</v>
          </cell>
          <cell r="I641">
            <v>-6558130</v>
          </cell>
          <cell r="J641">
            <v>655.81299999999999</v>
          </cell>
          <cell r="K641">
            <v>-6557474.1869999999</v>
          </cell>
          <cell r="L641">
            <v>0</v>
          </cell>
          <cell r="M641">
            <v>6558.13</v>
          </cell>
          <cell r="N641">
            <v>262.3252</v>
          </cell>
          <cell r="O641">
            <v>-6558130</v>
          </cell>
          <cell r="P641">
            <v>-6173465</v>
          </cell>
          <cell r="Q641">
            <v>384665</v>
          </cell>
          <cell r="R641" t="str">
            <v>FNE</v>
          </cell>
          <cell r="S641" t="str">
            <v>JAN</v>
          </cell>
        </row>
        <row r="642">
          <cell r="A642">
            <v>634</v>
          </cell>
          <cell r="B642">
            <v>313</v>
          </cell>
          <cell r="C642" t="str">
            <v>PPL</v>
          </cell>
          <cell r="D642">
            <v>39108</v>
          </cell>
          <cell r="E642">
            <v>39115</v>
          </cell>
          <cell r="F642" t="str">
            <v>S</v>
          </cell>
          <cell r="G642">
            <v>-26500</v>
          </cell>
          <cell r="H642">
            <v>-259.50132075471697</v>
          </cell>
          <cell r="I642">
            <v>-6876785</v>
          </cell>
          <cell r="J642">
            <v>687.67849999999999</v>
          </cell>
          <cell r="K642">
            <v>-6876097.3214999996</v>
          </cell>
          <cell r="L642">
            <v>0</v>
          </cell>
          <cell r="M642">
            <v>6876.78</v>
          </cell>
          <cell r="N642">
            <v>259.50132075471697</v>
          </cell>
          <cell r="O642">
            <v>-6876785</v>
          </cell>
          <cell r="P642">
            <v>-6543872.9000000004</v>
          </cell>
          <cell r="Q642">
            <v>332912.09999999963</v>
          </cell>
          <cell r="R642" t="str">
            <v>GROWTH</v>
          </cell>
          <cell r="S642" t="str">
            <v>JAN</v>
          </cell>
        </row>
        <row r="643">
          <cell r="A643">
            <v>635</v>
          </cell>
          <cell r="B643">
            <v>321</v>
          </cell>
          <cell r="C643" t="str">
            <v>NBP</v>
          </cell>
          <cell r="D643">
            <v>39108</v>
          </cell>
          <cell r="E643">
            <v>39115</v>
          </cell>
          <cell r="F643" t="str">
            <v>S</v>
          </cell>
          <cell r="G643">
            <v>-40000</v>
          </cell>
          <cell r="H643">
            <v>-275.875</v>
          </cell>
          <cell r="I643">
            <v>-11035000</v>
          </cell>
          <cell r="J643">
            <v>1103.5</v>
          </cell>
          <cell r="K643">
            <v>-11033896.5</v>
          </cell>
          <cell r="L643">
            <v>0</v>
          </cell>
          <cell r="M643">
            <v>11035</v>
          </cell>
          <cell r="N643">
            <v>275.875</v>
          </cell>
          <cell r="O643">
            <v>-11035000</v>
          </cell>
          <cell r="P643">
            <v>-10565412</v>
          </cell>
          <cell r="Q643">
            <v>469588</v>
          </cell>
          <cell r="R643" t="str">
            <v>GROWTH</v>
          </cell>
          <cell r="S643" t="str">
            <v>JAN</v>
          </cell>
        </row>
        <row r="644">
          <cell r="A644">
            <v>636</v>
          </cell>
          <cell r="B644">
            <v>315</v>
          </cell>
          <cell r="C644" t="str">
            <v>FFC</v>
          </cell>
          <cell r="D644">
            <v>39108</v>
          </cell>
          <cell r="E644">
            <v>39115</v>
          </cell>
          <cell r="F644" t="str">
            <v>S</v>
          </cell>
          <cell r="G644">
            <v>-10000</v>
          </cell>
          <cell r="H644">
            <v>-115</v>
          </cell>
          <cell r="I644">
            <v>-1150000</v>
          </cell>
          <cell r="J644">
            <v>115</v>
          </cell>
          <cell r="K644">
            <v>-1149885</v>
          </cell>
          <cell r="L644">
            <v>0</v>
          </cell>
          <cell r="N644">
            <v>115</v>
          </cell>
          <cell r="O644">
            <v>-1150000</v>
          </cell>
          <cell r="P644">
            <v>-1126828</v>
          </cell>
          <cell r="Q644">
            <v>23172</v>
          </cell>
          <cell r="R644" t="str">
            <v>ifsl</v>
          </cell>
          <cell r="S644" t="str">
            <v>JAN</v>
          </cell>
        </row>
        <row r="645">
          <cell r="A645">
            <v>637</v>
          </cell>
          <cell r="B645">
            <v>323</v>
          </cell>
          <cell r="C645" t="str">
            <v>PPL</v>
          </cell>
          <cell r="D645">
            <v>39108</v>
          </cell>
          <cell r="E645">
            <v>39115</v>
          </cell>
          <cell r="F645" t="str">
            <v>S</v>
          </cell>
          <cell r="G645">
            <v>-10000</v>
          </cell>
          <cell r="H645">
            <v>-259.5</v>
          </cell>
          <cell r="I645">
            <v>-2595000</v>
          </cell>
          <cell r="J645">
            <v>259.5</v>
          </cell>
          <cell r="K645">
            <v>-2594740.5</v>
          </cell>
          <cell r="L645">
            <v>0</v>
          </cell>
          <cell r="M645">
            <v>2595</v>
          </cell>
          <cell r="N645">
            <v>259.5</v>
          </cell>
          <cell r="O645">
            <v>-2595000</v>
          </cell>
          <cell r="P645">
            <v>-2469386</v>
          </cell>
          <cell r="Q645">
            <v>125614</v>
          </cell>
          <cell r="R645" t="str">
            <v>FCEL</v>
          </cell>
          <cell r="S645" t="str">
            <v>JAN</v>
          </cell>
        </row>
        <row r="646">
          <cell r="A646">
            <v>638</v>
          </cell>
          <cell r="B646">
            <v>324</v>
          </cell>
          <cell r="C646" t="str">
            <v>BOP</v>
          </cell>
          <cell r="D646">
            <v>39108</v>
          </cell>
          <cell r="E646">
            <v>39115</v>
          </cell>
          <cell r="F646" t="str">
            <v>S</v>
          </cell>
          <cell r="G646">
            <v>-5000</v>
          </cell>
          <cell r="H646">
            <v>-115.35</v>
          </cell>
          <cell r="I646">
            <v>-576750</v>
          </cell>
          <cell r="J646">
            <v>57.675000000000004</v>
          </cell>
          <cell r="K646">
            <v>-576692.32499999995</v>
          </cell>
          <cell r="L646">
            <v>0</v>
          </cell>
          <cell r="M646">
            <v>576.75</v>
          </cell>
          <cell r="N646">
            <v>115.35</v>
          </cell>
          <cell r="O646">
            <v>-576750</v>
          </cell>
          <cell r="P646">
            <v>-529087.5</v>
          </cell>
          <cell r="Q646">
            <v>47662.5</v>
          </cell>
          <cell r="R646" t="str">
            <v>FCEL</v>
          </cell>
          <cell r="S646" t="str">
            <v>JAN</v>
          </cell>
        </row>
        <row r="647">
          <cell r="A647">
            <v>639</v>
          </cell>
          <cell r="B647">
            <v>322</v>
          </cell>
          <cell r="C647" t="str">
            <v>BOP</v>
          </cell>
          <cell r="D647">
            <v>39108</v>
          </cell>
          <cell r="E647">
            <v>39115</v>
          </cell>
          <cell r="F647" t="str">
            <v>S</v>
          </cell>
          <cell r="G647">
            <v>-35000</v>
          </cell>
          <cell r="H647">
            <v>-113.40714285714286</v>
          </cell>
          <cell r="I647">
            <v>-3969250</v>
          </cell>
          <cell r="J647">
            <v>396.92500000000001</v>
          </cell>
          <cell r="K647">
            <v>-3968853.0750000002</v>
          </cell>
          <cell r="L647">
            <v>0</v>
          </cell>
          <cell r="M647">
            <v>3966.25</v>
          </cell>
          <cell r="N647">
            <v>113.40714285714286</v>
          </cell>
          <cell r="O647">
            <v>-3969250</v>
          </cell>
          <cell r="P647">
            <v>-3703612.5</v>
          </cell>
          <cell r="Q647">
            <v>265637.5</v>
          </cell>
          <cell r="R647" t="str">
            <v>GROWTH</v>
          </cell>
          <cell r="S647" t="str">
            <v>JAN</v>
          </cell>
        </row>
        <row r="648">
          <cell r="A648">
            <v>640</v>
          </cell>
          <cell r="B648">
            <v>355</v>
          </cell>
          <cell r="C648" t="str">
            <v>POL</v>
          </cell>
          <cell r="D648">
            <v>39113</v>
          </cell>
          <cell r="E648">
            <v>39120</v>
          </cell>
          <cell r="F648" t="str">
            <v>P</v>
          </cell>
          <cell r="G648">
            <v>10000</v>
          </cell>
          <cell r="H648">
            <v>353</v>
          </cell>
          <cell r="I648">
            <v>3530000</v>
          </cell>
          <cell r="J648">
            <v>706</v>
          </cell>
          <cell r="K648">
            <v>3530706</v>
          </cell>
          <cell r="L648">
            <v>0</v>
          </cell>
          <cell r="N648">
            <v>0</v>
          </cell>
          <cell r="O648">
            <v>3530706</v>
          </cell>
          <cell r="P648">
            <v>3530706</v>
          </cell>
          <cell r="Q648">
            <v>0</v>
          </cell>
          <cell r="R648" t="str">
            <v>GROWTH</v>
          </cell>
          <cell r="S648" t="str">
            <v>JAN</v>
          </cell>
        </row>
        <row r="649">
          <cell r="A649">
            <v>641</v>
          </cell>
          <cell r="B649">
            <v>352</v>
          </cell>
          <cell r="C649" t="str">
            <v>NBP</v>
          </cell>
          <cell r="D649">
            <v>39113</v>
          </cell>
          <cell r="E649">
            <v>39120</v>
          </cell>
          <cell r="F649" t="str">
            <v>S</v>
          </cell>
          <cell r="G649">
            <v>-10000</v>
          </cell>
          <cell r="H649">
            <v>-279.45</v>
          </cell>
          <cell r="I649">
            <v>-2794500</v>
          </cell>
          <cell r="J649">
            <v>279.45</v>
          </cell>
          <cell r="K649">
            <v>-2794220.55</v>
          </cell>
          <cell r="L649">
            <v>0</v>
          </cell>
          <cell r="M649">
            <v>2794.5</v>
          </cell>
          <cell r="N649">
            <v>279.45</v>
          </cell>
          <cell r="O649">
            <v>-2794500</v>
          </cell>
          <cell r="P649">
            <v>-2641353</v>
          </cell>
          <cell r="Q649">
            <v>153147</v>
          </cell>
          <cell r="R649" t="str">
            <v>FNE</v>
          </cell>
          <cell r="S649" t="str">
            <v>JAN</v>
          </cell>
        </row>
        <row r="650">
          <cell r="A650">
            <v>642</v>
          </cell>
          <cell r="B650">
            <v>347</v>
          </cell>
          <cell r="C650" t="str">
            <v>NBP</v>
          </cell>
          <cell r="D650">
            <v>39113</v>
          </cell>
          <cell r="E650">
            <v>39120</v>
          </cell>
          <cell r="F650" t="str">
            <v>S</v>
          </cell>
          <cell r="G650">
            <v>-32400</v>
          </cell>
          <cell r="H650">
            <v>-278.48456790123458</v>
          </cell>
          <cell r="I650">
            <v>-9022900</v>
          </cell>
          <cell r="J650">
            <v>902.29000000000008</v>
          </cell>
          <cell r="K650">
            <v>-9021997.7100000009</v>
          </cell>
          <cell r="L650">
            <v>0</v>
          </cell>
          <cell r="M650">
            <v>9022.7199999999993</v>
          </cell>
          <cell r="N650">
            <v>278.48456790123458</v>
          </cell>
          <cell r="O650">
            <v>-9022900</v>
          </cell>
          <cell r="P650">
            <v>-8557983.7200000007</v>
          </cell>
          <cell r="Q650">
            <v>464916.27999999933</v>
          </cell>
          <cell r="R650" t="str">
            <v>ORIX</v>
          </cell>
          <cell r="S650" t="str">
            <v>JAN</v>
          </cell>
        </row>
        <row r="651">
          <cell r="A651">
            <v>643</v>
          </cell>
          <cell r="B651">
            <v>349</v>
          </cell>
          <cell r="C651" t="str">
            <v>FAY</v>
          </cell>
          <cell r="D651">
            <v>39113</v>
          </cell>
          <cell r="E651">
            <v>39120</v>
          </cell>
          <cell r="F651" t="str">
            <v>S</v>
          </cell>
          <cell r="G651">
            <v>-33200</v>
          </cell>
          <cell r="H651">
            <v>-66.418674698795186</v>
          </cell>
          <cell r="I651">
            <v>-2205100</v>
          </cell>
          <cell r="J651">
            <v>220.51000000000002</v>
          </cell>
          <cell r="K651">
            <v>-2204879.4900000002</v>
          </cell>
          <cell r="L651">
            <v>0</v>
          </cell>
          <cell r="M651">
            <v>3367.84</v>
          </cell>
          <cell r="N651">
            <v>66.418674698795186</v>
          </cell>
          <cell r="O651">
            <v>-2205100</v>
          </cell>
          <cell r="P651">
            <v>-2211644.56</v>
          </cell>
          <cell r="Q651">
            <v>-6544.5600000000559</v>
          </cell>
          <cell r="R651" t="str">
            <v>ORIX</v>
          </cell>
          <cell r="S651" t="str">
            <v>JAN</v>
          </cell>
        </row>
        <row r="652">
          <cell r="A652">
            <v>644</v>
          </cell>
          <cell r="B652">
            <v>356</v>
          </cell>
          <cell r="C652" t="str">
            <v>FAY</v>
          </cell>
          <cell r="D652">
            <v>39113</v>
          </cell>
          <cell r="E652">
            <v>39120</v>
          </cell>
          <cell r="F652" t="str">
            <v>S</v>
          </cell>
          <cell r="G652">
            <v>-90900</v>
          </cell>
          <cell r="H652">
            <v>-66.173377337733768</v>
          </cell>
          <cell r="I652">
            <v>-6015160</v>
          </cell>
          <cell r="J652">
            <v>601.51600000000008</v>
          </cell>
          <cell r="K652">
            <v>-6014558.4840000002</v>
          </cell>
          <cell r="L652">
            <v>0</v>
          </cell>
          <cell r="M652">
            <v>12030.32</v>
          </cell>
          <cell r="N652">
            <v>66.173377337733768</v>
          </cell>
          <cell r="O652">
            <v>-6015160</v>
          </cell>
          <cell r="P652">
            <v>-6055376.2199999997</v>
          </cell>
          <cell r="Q652">
            <v>-40216.219999999739</v>
          </cell>
          <cell r="R652" t="str">
            <v>AHL</v>
          </cell>
          <cell r="S652" t="str">
            <v>JAN</v>
          </cell>
        </row>
        <row r="653">
          <cell r="A653">
            <v>645</v>
          </cell>
          <cell r="B653">
            <v>356</v>
          </cell>
          <cell r="C653" t="str">
            <v>POL</v>
          </cell>
          <cell r="D653">
            <v>39113</v>
          </cell>
          <cell r="E653">
            <v>39120</v>
          </cell>
          <cell r="F653" t="str">
            <v>S</v>
          </cell>
          <cell r="G653">
            <v>-25000</v>
          </cell>
          <cell r="H653">
            <v>-354.8</v>
          </cell>
          <cell r="I653">
            <v>-8870000</v>
          </cell>
          <cell r="J653">
            <v>887</v>
          </cell>
          <cell r="K653">
            <v>-8869113</v>
          </cell>
          <cell r="L653">
            <v>0</v>
          </cell>
          <cell r="M653">
            <v>8870</v>
          </cell>
          <cell r="N653">
            <v>354.8</v>
          </cell>
          <cell r="O653">
            <v>-8870000</v>
          </cell>
          <cell r="P653">
            <v>-8819842.5</v>
          </cell>
          <cell r="Q653">
            <v>50157.5</v>
          </cell>
          <cell r="R653" t="str">
            <v>GRWOTH</v>
          </cell>
          <cell r="S653" t="str">
            <v>JAN</v>
          </cell>
        </row>
        <row r="654">
          <cell r="A654">
            <v>646</v>
          </cell>
          <cell r="B654">
            <v>346</v>
          </cell>
          <cell r="C654" t="str">
            <v>BOP</v>
          </cell>
          <cell r="D654">
            <v>39113</v>
          </cell>
          <cell r="E654">
            <v>39120</v>
          </cell>
          <cell r="F654" t="str">
            <v>S</v>
          </cell>
          <cell r="G654">
            <v>-10000</v>
          </cell>
          <cell r="H654">
            <v>-116.5</v>
          </cell>
          <cell r="I654">
            <v>-1165000</v>
          </cell>
          <cell r="J654">
            <v>116.5</v>
          </cell>
          <cell r="K654">
            <v>-1164883.5</v>
          </cell>
          <cell r="L654">
            <v>0</v>
          </cell>
          <cell r="M654">
            <v>1165</v>
          </cell>
          <cell r="N654">
            <v>116.5</v>
          </cell>
          <cell r="O654">
            <v>-1165000</v>
          </cell>
          <cell r="P654">
            <v>-1058174</v>
          </cell>
          <cell r="Q654">
            <v>106826</v>
          </cell>
          <cell r="R654" t="str">
            <v>FOUNDATION</v>
          </cell>
          <cell r="S654" t="str">
            <v>JAN</v>
          </cell>
        </row>
        <row r="655">
          <cell r="A655">
            <v>647</v>
          </cell>
          <cell r="B655">
            <v>348</v>
          </cell>
          <cell r="C655" t="str">
            <v>BOP</v>
          </cell>
          <cell r="D655">
            <v>39113</v>
          </cell>
          <cell r="E655">
            <v>39120</v>
          </cell>
          <cell r="F655" t="str">
            <v>S</v>
          </cell>
          <cell r="G655">
            <v>-24300</v>
          </cell>
          <cell r="H655">
            <v>-114.81893004115226</v>
          </cell>
          <cell r="I655">
            <v>-2790100</v>
          </cell>
          <cell r="J655">
            <v>279.01</v>
          </cell>
          <cell r="K655">
            <v>-2789820.99</v>
          </cell>
          <cell r="L655">
            <v>0</v>
          </cell>
          <cell r="M655">
            <v>2655.36</v>
          </cell>
          <cell r="N655">
            <v>114.81893004115226</v>
          </cell>
          <cell r="O655">
            <v>-2790100</v>
          </cell>
          <cell r="P655">
            <v>-2571362.8199999998</v>
          </cell>
          <cell r="Q655">
            <v>218737.18000000017</v>
          </cell>
          <cell r="R655" t="str">
            <v>ORIX</v>
          </cell>
          <cell r="S655" t="str">
            <v>JAN</v>
          </cell>
        </row>
        <row r="656">
          <cell r="A656">
            <v>648</v>
          </cell>
          <cell r="B656">
            <v>344</v>
          </cell>
          <cell r="C656" t="str">
            <v>PPL</v>
          </cell>
          <cell r="D656">
            <v>39113</v>
          </cell>
          <cell r="E656">
            <v>39120</v>
          </cell>
          <cell r="F656" t="str">
            <v>S</v>
          </cell>
          <cell r="G656">
            <v>-10000</v>
          </cell>
          <cell r="H656">
            <v>-257.5</v>
          </cell>
          <cell r="I656">
            <v>-2575000</v>
          </cell>
          <cell r="J656">
            <v>257.5</v>
          </cell>
          <cell r="K656">
            <v>-2574742.5</v>
          </cell>
          <cell r="L656">
            <v>0</v>
          </cell>
          <cell r="M656">
            <v>2575</v>
          </cell>
          <cell r="N656">
            <v>257.5</v>
          </cell>
          <cell r="O656">
            <v>-2575000</v>
          </cell>
          <cell r="P656">
            <v>-2469386</v>
          </cell>
          <cell r="Q656">
            <v>105614</v>
          </cell>
          <cell r="R656" t="str">
            <v>FCEL</v>
          </cell>
          <cell r="S656" t="str">
            <v>JAN</v>
          </cell>
        </row>
        <row r="657">
          <cell r="A657">
            <v>649</v>
          </cell>
          <cell r="B657">
            <v>353</v>
          </cell>
          <cell r="C657" t="str">
            <v>PPL</v>
          </cell>
          <cell r="D657">
            <v>39113</v>
          </cell>
          <cell r="E657">
            <v>39120</v>
          </cell>
          <cell r="F657" t="str">
            <v>S</v>
          </cell>
          <cell r="G657">
            <v>-10000</v>
          </cell>
          <cell r="H657">
            <v>-259.39999999999998</v>
          </cell>
          <cell r="I657">
            <v>-2594000</v>
          </cell>
          <cell r="J657">
            <v>259.40000000000003</v>
          </cell>
          <cell r="K657">
            <v>-2593740.6</v>
          </cell>
          <cell r="L657">
            <v>0</v>
          </cell>
          <cell r="M657">
            <v>2594</v>
          </cell>
          <cell r="N657">
            <v>259.39999999999998</v>
          </cell>
          <cell r="O657">
            <v>-2594000</v>
          </cell>
          <cell r="P657">
            <v>-2469386</v>
          </cell>
          <cell r="Q657">
            <v>124614</v>
          </cell>
          <cell r="R657" t="str">
            <v>FNE</v>
          </cell>
          <cell r="S657" t="str">
            <v>JAN</v>
          </cell>
        </row>
        <row r="658">
          <cell r="A658">
            <v>650</v>
          </cell>
          <cell r="B658">
            <v>351</v>
          </cell>
          <cell r="C658" t="str">
            <v>PPL</v>
          </cell>
          <cell r="D658">
            <v>39113</v>
          </cell>
          <cell r="E658">
            <v>39120</v>
          </cell>
          <cell r="F658" t="str">
            <v>S</v>
          </cell>
          <cell r="G658">
            <v>-10000</v>
          </cell>
          <cell r="H658">
            <v>-258.5</v>
          </cell>
          <cell r="I658">
            <v>-2585000</v>
          </cell>
          <cell r="J658">
            <v>258.5</v>
          </cell>
          <cell r="K658">
            <v>-2584741.5</v>
          </cell>
          <cell r="L658">
            <v>0</v>
          </cell>
          <cell r="M658">
            <v>2585</v>
          </cell>
          <cell r="N658">
            <v>258.5</v>
          </cell>
          <cell r="O658">
            <v>-2585000</v>
          </cell>
          <cell r="P658">
            <v>-2469386</v>
          </cell>
          <cell r="Q658">
            <v>115614</v>
          </cell>
          <cell r="R658" t="str">
            <v>ORIX</v>
          </cell>
          <cell r="S658" t="str">
            <v>JAN</v>
          </cell>
        </row>
        <row r="659">
          <cell r="A659">
            <v>651</v>
          </cell>
          <cell r="B659">
            <v>345</v>
          </cell>
          <cell r="C659" t="str">
            <v>ECP</v>
          </cell>
          <cell r="D659">
            <v>39113</v>
          </cell>
          <cell r="E659">
            <v>39120</v>
          </cell>
          <cell r="F659" t="str">
            <v>S</v>
          </cell>
          <cell r="G659">
            <v>-24600</v>
          </cell>
          <cell r="H659">
            <v>-185.40243902439025</v>
          </cell>
          <cell r="I659">
            <v>-4560900</v>
          </cell>
          <cell r="J659">
            <v>456.09000000000003</v>
          </cell>
          <cell r="K659">
            <v>-4560443.91</v>
          </cell>
          <cell r="L659">
            <v>0</v>
          </cell>
          <cell r="M659">
            <v>4540.93</v>
          </cell>
          <cell r="N659">
            <v>185.40243902439025</v>
          </cell>
          <cell r="O659">
            <v>-4560900</v>
          </cell>
          <cell r="P659">
            <v>-4527455.34</v>
          </cell>
          <cell r="Q659">
            <v>33444.660000000149</v>
          </cell>
          <cell r="R659" t="str">
            <v>FOUNDATION</v>
          </cell>
          <cell r="S659" t="str">
            <v>JAN</v>
          </cell>
        </row>
        <row r="660">
          <cell r="A660">
            <v>652</v>
          </cell>
          <cell r="B660">
            <v>364</v>
          </cell>
          <cell r="C660" t="str">
            <v>NML</v>
          </cell>
          <cell r="D660">
            <v>39084</v>
          </cell>
          <cell r="E660">
            <v>39120</v>
          </cell>
          <cell r="F660" t="str">
            <v>P</v>
          </cell>
          <cell r="G660">
            <v>250000</v>
          </cell>
          <cell r="H660">
            <v>104.36956000000001</v>
          </cell>
          <cell r="I660">
            <v>26092390</v>
          </cell>
          <cell r="J660">
            <v>5218.4780000000001</v>
          </cell>
          <cell r="K660">
            <v>26097608.478</v>
          </cell>
          <cell r="L660">
            <v>0</v>
          </cell>
          <cell r="M660">
            <v>52184.78</v>
          </cell>
          <cell r="N660">
            <v>0</v>
          </cell>
          <cell r="O660">
            <v>26149793.258000001</v>
          </cell>
          <cell r="P660">
            <v>26149793.258000001</v>
          </cell>
          <cell r="Q660">
            <v>0</v>
          </cell>
          <cell r="R660" t="str">
            <v>AHL</v>
          </cell>
          <cell r="S660" t="str">
            <v>JAN</v>
          </cell>
        </row>
        <row r="661">
          <cell r="A661">
            <v>653</v>
          </cell>
          <cell r="B661">
            <v>366</v>
          </cell>
          <cell r="C661" t="str">
            <v>FFBQ</v>
          </cell>
          <cell r="D661">
            <v>39084</v>
          </cell>
          <cell r="E661">
            <v>39120</v>
          </cell>
          <cell r="F661" t="str">
            <v>P</v>
          </cell>
          <cell r="G661">
            <v>500000</v>
          </cell>
          <cell r="H661">
            <v>31.356649999999998</v>
          </cell>
          <cell r="I661">
            <v>15678325</v>
          </cell>
          <cell r="J661">
            <v>3135.665</v>
          </cell>
          <cell r="K661">
            <v>15681460.664999999</v>
          </cell>
          <cell r="L661">
            <v>0</v>
          </cell>
          <cell r="M661">
            <v>31356.65</v>
          </cell>
          <cell r="N661">
            <v>0</v>
          </cell>
          <cell r="O661">
            <v>15712817.314999999</v>
          </cell>
          <cell r="P661">
            <v>15712817.314999999</v>
          </cell>
          <cell r="Q661">
            <v>0</v>
          </cell>
          <cell r="R661" t="str">
            <v>AHL</v>
          </cell>
          <cell r="S661" t="str">
            <v>JAN</v>
          </cell>
        </row>
        <row r="662">
          <cell r="A662">
            <v>654</v>
          </cell>
          <cell r="B662">
            <v>365</v>
          </cell>
          <cell r="C662" t="str">
            <v>PPL</v>
          </cell>
          <cell r="D662">
            <v>39084</v>
          </cell>
          <cell r="E662">
            <v>39120</v>
          </cell>
          <cell r="F662" t="str">
            <v>S</v>
          </cell>
          <cell r="G662">
            <v>-10000</v>
          </cell>
          <cell r="H662">
            <v>-261.3</v>
          </cell>
          <cell r="I662">
            <v>-2613000</v>
          </cell>
          <cell r="J662">
            <v>261.3</v>
          </cell>
          <cell r="K662">
            <v>-2612738.7000000002</v>
          </cell>
          <cell r="L662">
            <v>0</v>
          </cell>
          <cell r="M662">
            <v>2612.9999999999995</v>
          </cell>
          <cell r="N662">
            <v>261.3</v>
          </cell>
          <cell r="O662">
            <v>-2613000</v>
          </cell>
          <cell r="P662">
            <v>-2469385</v>
          </cell>
          <cell r="Q662">
            <v>143615</v>
          </cell>
          <cell r="R662" t="str">
            <v>Orix</v>
          </cell>
          <cell r="S662" t="str">
            <v>JAN</v>
          </cell>
        </row>
        <row r="663">
          <cell r="A663">
            <v>655</v>
          </cell>
          <cell r="B663">
            <v>359</v>
          </cell>
          <cell r="C663" t="str">
            <v>PPL</v>
          </cell>
          <cell r="D663">
            <v>39084</v>
          </cell>
          <cell r="E663">
            <v>39120</v>
          </cell>
          <cell r="F663" t="str">
            <v>S</v>
          </cell>
          <cell r="G663">
            <v>-21900</v>
          </cell>
          <cell r="H663">
            <v>-257.02168949771692</v>
          </cell>
          <cell r="I663">
            <v>-5628775</v>
          </cell>
          <cell r="J663">
            <v>562.87750000000005</v>
          </cell>
          <cell r="K663">
            <v>-5628212.1224999996</v>
          </cell>
          <cell r="L663">
            <v>0</v>
          </cell>
          <cell r="M663">
            <v>5628.78</v>
          </cell>
          <cell r="N663">
            <v>257.02168949771692</v>
          </cell>
          <cell r="O663">
            <v>-5628775</v>
          </cell>
          <cell r="P663">
            <v>-5407953.1500000004</v>
          </cell>
          <cell r="Q663">
            <v>220821.84999999963</v>
          </cell>
          <cell r="R663" t="str">
            <v>fcel</v>
          </cell>
          <cell r="S663" t="str">
            <v>JAN</v>
          </cell>
        </row>
        <row r="664">
          <cell r="A664">
            <v>656</v>
          </cell>
          <cell r="B664">
            <v>358</v>
          </cell>
          <cell r="C664" t="str">
            <v>FAY</v>
          </cell>
          <cell r="D664">
            <v>39084</v>
          </cell>
          <cell r="E664">
            <v>39120</v>
          </cell>
          <cell r="F664" t="str">
            <v>S</v>
          </cell>
          <cell r="G664">
            <v>-17600</v>
          </cell>
          <cell r="H664">
            <v>-66.438636363636363</v>
          </cell>
          <cell r="I664">
            <v>-1169320</v>
          </cell>
          <cell r="J664">
            <v>116.932</v>
          </cell>
          <cell r="K664">
            <v>-1169203.068</v>
          </cell>
          <cell r="L664">
            <v>0</v>
          </cell>
          <cell r="M664">
            <v>1754.04</v>
          </cell>
          <cell r="N664">
            <v>66.438636363636363</v>
          </cell>
          <cell r="O664">
            <v>-1169320</v>
          </cell>
          <cell r="P664">
            <v>-1172438.08</v>
          </cell>
          <cell r="Q664">
            <v>-3118.0800000000745</v>
          </cell>
          <cell r="R664" t="str">
            <v>FCEL</v>
          </cell>
          <cell r="S664" t="str">
            <v>JAN</v>
          </cell>
        </row>
        <row r="665">
          <cell r="A665">
            <v>657</v>
          </cell>
          <cell r="B665">
            <v>360</v>
          </cell>
          <cell r="C665" t="str">
            <v>dgkc</v>
          </cell>
          <cell r="D665">
            <v>39084</v>
          </cell>
          <cell r="E665">
            <v>39120</v>
          </cell>
          <cell r="F665" t="str">
            <v>S</v>
          </cell>
          <cell r="G665">
            <v>-19500</v>
          </cell>
          <cell r="H665">
            <v>-72.567948717948724</v>
          </cell>
          <cell r="I665">
            <v>-1415075</v>
          </cell>
          <cell r="J665">
            <v>141.50749999999999</v>
          </cell>
          <cell r="K665">
            <v>-1414933.4924999999</v>
          </cell>
          <cell r="L665">
            <v>0</v>
          </cell>
          <cell r="M665">
            <v>2122.3000000000002</v>
          </cell>
          <cell r="N665">
            <v>72.567948717948724</v>
          </cell>
          <cell r="O665">
            <v>-1415075</v>
          </cell>
          <cell r="P665">
            <v>-1467936.6</v>
          </cell>
          <cell r="Q665">
            <v>-52861.600000000093</v>
          </cell>
          <cell r="R665" t="str">
            <v>Orix</v>
          </cell>
          <cell r="S665" t="str">
            <v>JAN</v>
          </cell>
        </row>
        <row r="666">
          <cell r="A666">
            <v>658</v>
          </cell>
          <cell r="B666">
            <v>362</v>
          </cell>
          <cell r="C666" t="str">
            <v>dgkc</v>
          </cell>
          <cell r="D666">
            <v>39084</v>
          </cell>
          <cell r="E666">
            <v>39120</v>
          </cell>
          <cell r="F666" t="str">
            <v>S</v>
          </cell>
          <cell r="G666">
            <v>-102000</v>
          </cell>
          <cell r="H666">
            <v>-72.667745098039219</v>
          </cell>
          <cell r="I666">
            <v>-7412110</v>
          </cell>
          <cell r="J666">
            <v>741.21100000000001</v>
          </cell>
          <cell r="K666">
            <v>-7411368.7889999999</v>
          </cell>
          <cell r="L666">
            <v>0</v>
          </cell>
          <cell r="M666">
            <v>14824.22</v>
          </cell>
          <cell r="N666">
            <v>72.667745098039219</v>
          </cell>
          <cell r="O666">
            <v>-7412110</v>
          </cell>
          <cell r="P666">
            <v>-7678437.5999999996</v>
          </cell>
          <cell r="Q666">
            <v>-266327.59999999963</v>
          </cell>
          <cell r="R666" t="str">
            <v>AHL</v>
          </cell>
          <cell r="S666" t="str">
            <v>JAN</v>
          </cell>
        </row>
        <row r="667">
          <cell r="A667">
            <v>363</v>
          </cell>
          <cell r="B667">
            <v>362</v>
          </cell>
          <cell r="C667" t="str">
            <v>BAF</v>
          </cell>
          <cell r="D667">
            <v>39084</v>
          </cell>
          <cell r="E667">
            <v>39120</v>
          </cell>
          <cell r="F667" t="str">
            <v>S</v>
          </cell>
          <cell r="G667">
            <v>-40000</v>
          </cell>
          <cell r="H667">
            <v>-47.5</v>
          </cell>
          <cell r="I667">
            <v>-1900000</v>
          </cell>
          <cell r="J667">
            <v>190</v>
          </cell>
          <cell r="K667">
            <v>-1899810</v>
          </cell>
          <cell r="L667">
            <v>0</v>
          </cell>
          <cell r="M667">
            <v>3800</v>
          </cell>
          <cell r="N667">
            <v>47.5</v>
          </cell>
          <cell r="O667">
            <v>-1900000</v>
          </cell>
          <cell r="P667">
            <v>-1939544</v>
          </cell>
          <cell r="Q667">
            <v>-39544</v>
          </cell>
          <cell r="R667" t="str">
            <v>AHL</v>
          </cell>
          <cell r="S667" t="str">
            <v>JAN</v>
          </cell>
        </row>
        <row r="668">
          <cell r="A668">
            <v>364</v>
          </cell>
          <cell r="B668">
            <v>103</v>
          </cell>
          <cell r="C668" t="str">
            <v>POL</v>
          </cell>
          <cell r="D668">
            <v>39115</v>
          </cell>
          <cell r="E668">
            <v>39115</v>
          </cell>
          <cell r="F668" t="str">
            <v>P</v>
          </cell>
          <cell r="G668">
            <v>30000</v>
          </cell>
          <cell r="H668">
            <v>347.3</v>
          </cell>
          <cell r="I668">
            <v>10419000</v>
          </cell>
          <cell r="J668">
            <v>2083.8000000000002</v>
          </cell>
          <cell r="K668">
            <v>10421083.800000001</v>
          </cell>
          <cell r="L668">
            <v>0</v>
          </cell>
          <cell r="N668">
            <v>0</v>
          </cell>
          <cell r="O668">
            <v>10421083.800000001</v>
          </cell>
          <cell r="P668">
            <v>10421083.800000001</v>
          </cell>
          <cell r="Q668">
            <v>0</v>
          </cell>
          <cell r="R668" t="str">
            <v>orix</v>
          </cell>
          <cell r="S668" t="str">
            <v>feb</v>
          </cell>
        </row>
        <row r="669">
          <cell r="A669">
            <v>365</v>
          </cell>
          <cell r="B669">
            <v>145</v>
          </cell>
          <cell r="C669" t="str">
            <v>POL</v>
          </cell>
          <cell r="D669">
            <v>39115</v>
          </cell>
          <cell r="E669">
            <v>39115</v>
          </cell>
          <cell r="F669" t="str">
            <v>P</v>
          </cell>
          <cell r="G669">
            <v>30000</v>
          </cell>
          <cell r="H669">
            <v>345.16666666666669</v>
          </cell>
          <cell r="I669">
            <v>10355000</v>
          </cell>
          <cell r="J669">
            <v>2071</v>
          </cell>
          <cell r="K669">
            <v>10357071</v>
          </cell>
          <cell r="L669">
            <v>0</v>
          </cell>
          <cell r="M669">
            <v>1500</v>
          </cell>
          <cell r="N669">
            <v>0</v>
          </cell>
          <cell r="O669">
            <v>10358571</v>
          </cell>
          <cell r="P669">
            <v>10358571</v>
          </cell>
          <cell r="Q669">
            <v>0</v>
          </cell>
          <cell r="R669" t="str">
            <v>orix</v>
          </cell>
          <cell r="S669" t="str">
            <v>feb</v>
          </cell>
        </row>
        <row r="670">
          <cell r="A670">
            <v>366</v>
          </cell>
          <cell r="B670">
            <v>19</v>
          </cell>
          <cell r="C670" t="str">
            <v>POL</v>
          </cell>
          <cell r="D670">
            <v>39115</v>
          </cell>
          <cell r="E670">
            <v>39115</v>
          </cell>
          <cell r="F670" t="str">
            <v>P</v>
          </cell>
          <cell r="G670">
            <v>20000</v>
          </cell>
          <cell r="H670">
            <v>345.42500000000001</v>
          </cell>
          <cell r="I670">
            <v>6908500</v>
          </cell>
          <cell r="J670">
            <v>1381.7</v>
          </cell>
          <cell r="K670">
            <v>6909881.7000000002</v>
          </cell>
          <cell r="L670">
            <v>0</v>
          </cell>
          <cell r="N670">
            <v>0</v>
          </cell>
          <cell r="O670">
            <v>6909881.7000000002</v>
          </cell>
          <cell r="P670">
            <v>6909881.7000000002</v>
          </cell>
          <cell r="Q670">
            <v>0</v>
          </cell>
          <cell r="R670" t="str">
            <v>orix</v>
          </cell>
          <cell r="S670" t="str">
            <v>feb</v>
          </cell>
        </row>
        <row r="671">
          <cell r="A671">
            <v>367</v>
          </cell>
          <cell r="B671">
            <v>1484</v>
          </cell>
          <cell r="C671" t="str">
            <v>POL</v>
          </cell>
          <cell r="D671">
            <v>39115</v>
          </cell>
          <cell r="E671">
            <v>39115</v>
          </cell>
          <cell r="F671" t="str">
            <v>P</v>
          </cell>
          <cell r="G671">
            <v>10000</v>
          </cell>
          <cell r="H671">
            <v>350</v>
          </cell>
          <cell r="I671">
            <v>3500000</v>
          </cell>
          <cell r="J671">
            <v>700</v>
          </cell>
          <cell r="K671">
            <v>3500700</v>
          </cell>
          <cell r="L671">
            <v>0</v>
          </cell>
          <cell r="N671">
            <v>0</v>
          </cell>
          <cell r="O671">
            <v>3500700</v>
          </cell>
          <cell r="P671">
            <v>3500700</v>
          </cell>
          <cell r="Q671">
            <v>0</v>
          </cell>
          <cell r="R671" t="str">
            <v>orix</v>
          </cell>
          <cell r="S671" t="str">
            <v>feb</v>
          </cell>
        </row>
        <row r="672">
          <cell r="A672">
            <v>368</v>
          </cell>
          <cell r="B672">
            <v>160</v>
          </cell>
          <cell r="C672" t="str">
            <v>POL</v>
          </cell>
          <cell r="D672">
            <v>39115</v>
          </cell>
          <cell r="E672">
            <v>39115</v>
          </cell>
          <cell r="F672" t="str">
            <v>P</v>
          </cell>
          <cell r="G672">
            <v>10000</v>
          </cell>
          <cell r="H672">
            <v>340.5</v>
          </cell>
          <cell r="I672">
            <v>3405000</v>
          </cell>
          <cell r="J672">
            <v>681</v>
          </cell>
          <cell r="K672">
            <v>3405681</v>
          </cell>
          <cell r="L672">
            <v>0</v>
          </cell>
          <cell r="N672">
            <v>0</v>
          </cell>
          <cell r="O672">
            <v>3405681</v>
          </cell>
          <cell r="P672">
            <v>3405681</v>
          </cell>
          <cell r="Q672">
            <v>0</v>
          </cell>
          <cell r="R672" t="str">
            <v>orix</v>
          </cell>
          <cell r="S672" t="str">
            <v>feb</v>
          </cell>
        </row>
        <row r="673">
          <cell r="A673">
            <v>369</v>
          </cell>
          <cell r="B673">
            <v>182</v>
          </cell>
          <cell r="C673" t="str">
            <v>POL</v>
          </cell>
          <cell r="D673">
            <v>39115</v>
          </cell>
          <cell r="E673">
            <v>39115</v>
          </cell>
          <cell r="F673" t="str">
            <v>P</v>
          </cell>
          <cell r="G673">
            <v>10000</v>
          </cell>
          <cell r="H673">
            <v>343</v>
          </cell>
          <cell r="I673">
            <v>3430000</v>
          </cell>
          <cell r="J673">
            <v>686</v>
          </cell>
          <cell r="K673">
            <v>3430686</v>
          </cell>
          <cell r="L673">
            <v>0</v>
          </cell>
          <cell r="M673">
            <v>3430.0000000000005</v>
          </cell>
          <cell r="N673">
            <v>0</v>
          </cell>
          <cell r="O673">
            <v>3434116</v>
          </cell>
          <cell r="P673">
            <v>3434116</v>
          </cell>
          <cell r="Q673">
            <v>0</v>
          </cell>
          <cell r="R673" t="str">
            <v>orix</v>
          </cell>
          <cell r="S673" t="str">
            <v>feb</v>
          </cell>
        </row>
        <row r="674">
          <cell r="A674">
            <v>370</v>
          </cell>
          <cell r="B674">
            <v>178</v>
          </cell>
          <cell r="C674" t="str">
            <v>NBP</v>
          </cell>
          <cell r="D674">
            <v>39115</v>
          </cell>
          <cell r="E674">
            <v>39115</v>
          </cell>
          <cell r="F674" t="str">
            <v>P</v>
          </cell>
          <cell r="G674">
            <v>23500</v>
          </cell>
          <cell r="H674">
            <v>256.19148936170211</v>
          </cell>
          <cell r="I674">
            <v>6020500</v>
          </cell>
          <cell r="J674">
            <v>1204.1000000000001</v>
          </cell>
          <cell r="K674">
            <v>6021704.0999999996</v>
          </cell>
          <cell r="L674">
            <v>0</v>
          </cell>
          <cell r="M674">
            <v>896.35</v>
          </cell>
          <cell r="N674">
            <v>0</v>
          </cell>
          <cell r="O674">
            <v>6022600.4499999993</v>
          </cell>
          <cell r="P674">
            <v>6022600.4499999993</v>
          </cell>
          <cell r="Q674">
            <v>0</v>
          </cell>
          <cell r="R674" t="str">
            <v>orix</v>
          </cell>
          <cell r="S674" t="str">
            <v>feb</v>
          </cell>
        </row>
        <row r="675">
          <cell r="A675">
            <v>371</v>
          </cell>
          <cell r="B675">
            <v>178</v>
          </cell>
          <cell r="C675" t="str">
            <v>POL</v>
          </cell>
          <cell r="D675">
            <v>39115</v>
          </cell>
          <cell r="E675">
            <v>39115</v>
          </cell>
          <cell r="F675" t="str">
            <v>P</v>
          </cell>
          <cell r="G675">
            <v>10000</v>
          </cell>
          <cell r="H675">
            <v>339.94499999999999</v>
          </cell>
          <cell r="I675">
            <v>3399450</v>
          </cell>
          <cell r="J675">
            <v>679.89</v>
          </cell>
          <cell r="K675">
            <v>3400129.89</v>
          </cell>
          <cell r="L675">
            <v>0</v>
          </cell>
          <cell r="M675">
            <v>3399.48</v>
          </cell>
          <cell r="N675">
            <v>0</v>
          </cell>
          <cell r="O675">
            <v>3403529.37</v>
          </cell>
          <cell r="P675">
            <v>3403529.37</v>
          </cell>
          <cell r="Q675">
            <v>0</v>
          </cell>
          <cell r="R675" t="str">
            <v>orix</v>
          </cell>
          <cell r="S675" t="str">
            <v>feb</v>
          </cell>
        </row>
        <row r="676">
          <cell r="A676">
            <v>372</v>
          </cell>
          <cell r="B676">
            <v>117</v>
          </cell>
          <cell r="C676" t="str">
            <v>NBP</v>
          </cell>
          <cell r="D676">
            <v>39115</v>
          </cell>
          <cell r="E676">
            <v>39115</v>
          </cell>
          <cell r="F676" t="str">
            <v>S</v>
          </cell>
          <cell r="G676">
            <v>-20000</v>
          </cell>
          <cell r="H676">
            <v>-261.875</v>
          </cell>
          <cell r="I676">
            <v>-5237500</v>
          </cell>
          <cell r="J676">
            <v>523.75</v>
          </cell>
          <cell r="K676">
            <v>-5236976.25</v>
          </cell>
          <cell r="L676">
            <v>0</v>
          </cell>
          <cell r="M676">
            <v>5238</v>
          </cell>
          <cell r="N676">
            <v>261.875</v>
          </cell>
          <cell r="O676">
            <v>-5237500</v>
          </cell>
          <cell r="P676">
            <v>-5208874</v>
          </cell>
          <cell r="Q676">
            <v>28626</v>
          </cell>
          <cell r="R676" t="str">
            <v>Orix</v>
          </cell>
          <cell r="S676" t="str">
            <v>feb F</v>
          </cell>
        </row>
        <row r="677">
          <cell r="A677">
            <v>373</v>
          </cell>
          <cell r="B677">
            <v>143</v>
          </cell>
          <cell r="C677" t="str">
            <v>PSO</v>
          </cell>
          <cell r="D677">
            <v>39115</v>
          </cell>
          <cell r="E677">
            <v>39115</v>
          </cell>
          <cell r="F677" t="str">
            <v>S</v>
          </cell>
          <cell r="G677">
            <v>-2000</v>
          </cell>
          <cell r="H677">
            <v>-308.14999999999998</v>
          </cell>
          <cell r="I677">
            <v>-616300</v>
          </cell>
          <cell r="J677">
            <v>61.63</v>
          </cell>
          <cell r="K677">
            <v>-616238.37</v>
          </cell>
          <cell r="L677">
            <v>0</v>
          </cell>
          <cell r="M677">
            <v>616.4</v>
          </cell>
          <cell r="N677">
            <v>308.14999999999998</v>
          </cell>
          <cell r="O677">
            <v>-616300</v>
          </cell>
          <cell r="P677">
            <v>-619561.19999999995</v>
          </cell>
          <cell r="Q677">
            <v>-3261.1999999999534</v>
          </cell>
          <cell r="R677" t="str">
            <v>Orix</v>
          </cell>
          <cell r="S677" t="str">
            <v>feb F</v>
          </cell>
        </row>
        <row r="678">
          <cell r="A678">
            <v>374</v>
          </cell>
          <cell r="B678">
            <v>1452</v>
          </cell>
          <cell r="C678" t="str">
            <v>POL</v>
          </cell>
          <cell r="D678">
            <v>39115</v>
          </cell>
          <cell r="E678">
            <v>39115</v>
          </cell>
          <cell r="F678" t="str">
            <v>S</v>
          </cell>
          <cell r="G678">
            <v>-30000</v>
          </cell>
          <cell r="H678">
            <v>-354.31666666666666</v>
          </cell>
          <cell r="I678">
            <v>-10629500</v>
          </cell>
          <cell r="J678">
            <v>1062.95</v>
          </cell>
          <cell r="K678">
            <v>-10628437.050000001</v>
          </cell>
          <cell r="L678">
            <v>0</v>
          </cell>
          <cell r="M678">
            <v>10630</v>
          </cell>
          <cell r="N678">
            <v>354.31666666666666</v>
          </cell>
          <cell r="O678">
            <v>-10629500</v>
          </cell>
          <cell r="P678">
            <v>-10514964</v>
          </cell>
          <cell r="Q678">
            <v>114536</v>
          </cell>
          <cell r="R678" t="str">
            <v>Orix</v>
          </cell>
          <cell r="S678" t="str">
            <v>feb F</v>
          </cell>
        </row>
        <row r="679">
          <cell r="A679">
            <v>375</v>
          </cell>
          <cell r="B679">
            <v>1100</v>
          </cell>
          <cell r="C679" t="str">
            <v>PSO</v>
          </cell>
          <cell r="D679">
            <v>39115</v>
          </cell>
          <cell r="E679">
            <v>39115</v>
          </cell>
          <cell r="F679" t="str">
            <v>S</v>
          </cell>
          <cell r="G679">
            <v>-20000</v>
          </cell>
          <cell r="H679">
            <v>-296.25</v>
          </cell>
          <cell r="I679">
            <v>-5925000</v>
          </cell>
          <cell r="J679">
            <v>592.5</v>
          </cell>
          <cell r="K679">
            <v>-5924407.5</v>
          </cell>
          <cell r="L679">
            <v>0</v>
          </cell>
          <cell r="M679">
            <v>5925</v>
          </cell>
          <cell r="N679">
            <v>296.25</v>
          </cell>
          <cell r="O679">
            <v>-5925000</v>
          </cell>
          <cell r="P679">
            <v>-6195612</v>
          </cell>
          <cell r="Q679">
            <v>-270612</v>
          </cell>
          <cell r="R679" t="str">
            <v>ifsl</v>
          </cell>
          <cell r="S679" t="str">
            <v>feb F</v>
          </cell>
        </row>
        <row r="680">
          <cell r="A680">
            <v>376</v>
          </cell>
          <cell r="B680">
            <v>1476</v>
          </cell>
          <cell r="C680" t="str">
            <v>POL</v>
          </cell>
          <cell r="D680">
            <v>39115</v>
          </cell>
          <cell r="E680">
            <v>39115</v>
          </cell>
          <cell r="F680" t="str">
            <v>S</v>
          </cell>
          <cell r="G680">
            <v>-10000</v>
          </cell>
          <cell r="H680">
            <v>-358</v>
          </cell>
          <cell r="I680">
            <v>-3580000</v>
          </cell>
          <cell r="J680">
            <v>358</v>
          </cell>
          <cell r="K680">
            <v>-3579642</v>
          </cell>
          <cell r="L680">
            <v>0</v>
          </cell>
          <cell r="M680">
            <v>3580</v>
          </cell>
          <cell r="N680">
            <v>358</v>
          </cell>
          <cell r="O680">
            <v>-3580000</v>
          </cell>
          <cell r="P680">
            <v>-3504988</v>
          </cell>
          <cell r="Q680">
            <v>75012</v>
          </cell>
          <cell r="R680" t="str">
            <v>Orix</v>
          </cell>
          <cell r="S680" t="str">
            <v>feb F</v>
          </cell>
        </row>
        <row r="681">
          <cell r="A681">
            <v>377</v>
          </cell>
          <cell r="B681">
            <v>1099</v>
          </cell>
          <cell r="C681" t="str">
            <v>PPL</v>
          </cell>
          <cell r="D681">
            <v>39115</v>
          </cell>
          <cell r="E681">
            <v>39115</v>
          </cell>
          <cell r="F681" t="str">
            <v>S</v>
          </cell>
          <cell r="G681">
            <v>-10000</v>
          </cell>
          <cell r="H681">
            <v>-235</v>
          </cell>
          <cell r="I681">
            <v>-2350000</v>
          </cell>
          <cell r="J681">
            <v>235</v>
          </cell>
          <cell r="K681">
            <v>-2349765</v>
          </cell>
          <cell r="L681">
            <v>0</v>
          </cell>
          <cell r="M681">
            <v>2350</v>
          </cell>
          <cell r="N681">
            <v>235</v>
          </cell>
          <cell r="O681">
            <v>-2350000</v>
          </cell>
          <cell r="P681">
            <v>-2469386</v>
          </cell>
          <cell r="Q681">
            <v>-119386</v>
          </cell>
          <cell r="R681" t="str">
            <v>fne</v>
          </cell>
          <cell r="S681" t="str">
            <v>feb F</v>
          </cell>
        </row>
        <row r="682">
          <cell r="A682">
            <v>378</v>
          </cell>
          <cell r="B682">
            <v>1475</v>
          </cell>
          <cell r="C682" t="str">
            <v>PSO</v>
          </cell>
          <cell r="D682">
            <v>39115</v>
          </cell>
          <cell r="E682">
            <v>39115</v>
          </cell>
          <cell r="F682" t="str">
            <v>S</v>
          </cell>
          <cell r="G682">
            <v>-2500</v>
          </cell>
          <cell r="H682">
            <v>-300.5</v>
          </cell>
          <cell r="I682">
            <v>-751250</v>
          </cell>
          <cell r="J682">
            <v>75.125</v>
          </cell>
          <cell r="K682">
            <v>-751174.875</v>
          </cell>
          <cell r="L682">
            <v>0</v>
          </cell>
          <cell r="M682">
            <v>751.25</v>
          </cell>
          <cell r="N682">
            <v>300.5</v>
          </cell>
          <cell r="O682">
            <v>-751250</v>
          </cell>
          <cell r="P682">
            <v>-774451.5</v>
          </cell>
          <cell r="Q682">
            <v>-23201.5</v>
          </cell>
          <cell r="R682" t="str">
            <v>Orix</v>
          </cell>
          <cell r="S682" t="str">
            <v>feb F</v>
          </cell>
        </row>
        <row r="683">
          <cell r="A683">
            <v>379</v>
          </cell>
          <cell r="B683">
            <v>1485</v>
          </cell>
          <cell r="C683" t="str">
            <v>POL</v>
          </cell>
          <cell r="D683">
            <v>39115</v>
          </cell>
          <cell r="E683">
            <v>39115</v>
          </cell>
          <cell r="F683" t="str">
            <v>S</v>
          </cell>
          <cell r="G683">
            <v>-10000</v>
          </cell>
          <cell r="H683">
            <v>-353</v>
          </cell>
          <cell r="I683">
            <v>-3530000</v>
          </cell>
          <cell r="J683">
            <v>353</v>
          </cell>
          <cell r="K683">
            <v>-3529647</v>
          </cell>
          <cell r="L683">
            <v>0</v>
          </cell>
          <cell r="M683">
            <v>3530</v>
          </cell>
          <cell r="N683">
            <v>353</v>
          </cell>
          <cell r="O683">
            <v>-3530000</v>
          </cell>
          <cell r="P683">
            <v>-3504988</v>
          </cell>
          <cell r="Q683">
            <v>25012</v>
          </cell>
          <cell r="R683" t="str">
            <v>Orix</v>
          </cell>
          <cell r="S683" t="str">
            <v>feb F</v>
          </cell>
        </row>
        <row r="684">
          <cell r="A684">
            <v>380</v>
          </cell>
          <cell r="B684">
            <v>132</v>
          </cell>
          <cell r="C684" t="str">
            <v>POL</v>
          </cell>
          <cell r="D684">
            <v>39115</v>
          </cell>
          <cell r="E684">
            <v>39115</v>
          </cell>
          <cell r="F684" t="str">
            <v>S</v>
          </cell>
          <cell r="G684">
            <v>-30000</v>
          </cell>
          <cell r="H684">
            <v>-350.87166666666667</v>
          </cell>
          <cell r="I684">
            <v>-10526150</v>
          </cell>
          <cell r="J684">
            <v>1052.615</v>
          </cell>
          <cell r="K684">
            <v>-10525097.385</v>
          </cell>
          <cell r="L684">
            <v>0</v>
          </cell>
          <cell r="M684">
            <v>10526.3</v>
          </cell>
          <cell r="N684">
            <v>350.87166666666667</v>
          </cell>
          <cell r="O684">
            <v>-10526150</v>
          </cell>
          <cell r="P684">
            <v>-10514964</v>
          </cell>
          <cell r="Q684">
            <v>11186</v>
          </cell>
          <cell r="R684" t="str">
            <v>Orix</v>
          </cell>
          <cell r="S684" t="str">
            <v>feb F</v>
          </cell>
        </row>
        <row r="685">
          <cell r="A685">
            <v>381</v>
          </cell>
          <cell r="B685">
            <v>1552</v>
          </cell>
          <cell r="C685" t="str">
            <v>POL</v>
          </cell>
          <cell r="D685">
            <v>39115</v>
          </cell>
          <cell r="E685">
            <v>39115</v>
          </cell>
          <cell r="F685" t="str">
            <v>S</v>
          </cell>
          <cell r="G685">
            <v>-30000</v>
          </cell>
          <cell r="H685">
            <v>-349.5</v>
          </cell>
          <cell r="I685">
            <v>-10485000</v>
          </cell>
          <cell r="J685">
            <v>1048.5</v>
          </cell>
          <cell r="K685">
            <v>-10483951.5</v>
          </cell>
          <cell r="L685">
            <v>0</v>
          </cell>
          <cell r="M685">
            <v>10485</v>
          </cell>
          <cell r="N685">
            <v>349.5</v>
          </cell>
          <cell r="O685">
            <v>-10485000</v>
          </cell>
          <cell r="P685">
            <v>-10514964</v>
          </cell>
          <cell r="Q685">
            <v>-29964</v>
          </cell>
          <cell r="R685" t="str">
            <v>Orix</v>
          </cell>
          <cell r="S685" t="str">
            <v>feb F</v>
          </cell>
        </row>
        <row r="686">
          <cell r="A686">
            <v>382</v>
          </cell>
          <cell r="B686">
            <v>133</v>
          </cell>
          <cell r="C686" t="str">
            <v>PSO</v>
          </cell>
          <cell r="D686">
            <v>39115</v>
          </cell>
          <cell r="E686">
            <v>39115</v>
          </cell>
          <cell r="F686" t="str">
            <v>S</v>
          </cell>
          <cell r="G686">
            <v>-5000</v>
          </cell>
          <cell r="H686">
            <v>-310.95</v>
          </cell>
          <cell r="I686">
            <v>-1554750</v>
          </cell>
          <cell r="J686">
            <v>155.47499999999999</v>
          </cell>
          <cell r="K686">
            <v>-1554594.5249999999</v>
          </cell>
          <cell r="L686">
            <v>0</v>
          </cell>
          <cell r="M686">
            <v>1555</v>
          </cell>
          <cell r="N686">
            <v>310.95</v>
          </cell>
          <cell r="O686">
            <v>-1554750</v>
          </cell>
          <cell r="P686">
            <v>-1548903</v>
          </cell>
          <cell r="Q686">
            <v>5847</v>
          </cell>
          <cell r="R686" t="str">
            <v>Orix</v>
          </cell>
          <cell r="S686" t="str">
            <v>feb F</v>
          </cell>
        </row>
        <row r="687">
          <cell r="A687">
            <v>383</v>
          </cell>
          <cell r="B687">
            <v>196</v>
          </cell>
          <cell r="C687" t="str">
            <v>NBP</v>
          </cell>
          <cell r="D687">
            <v>39115</v>
          </cell>
          <cell r="E687">
            <v>39115</v>
          </cell>
          <cell r="F687" t="str">
            <v>S</v>
          </cell>
          <cell r="G687">
            <v>-10000</v>
          </cell>
          <cell r="H687">
            <v>-259</v>
          </cell>
          <cell r="I687">
            <v>-2590000</v>
          </cell>
          <cell r="J687">
            <v>259</v>
          </cell>
          <cell r="K687">
            <v>-2589741</v>
          </cell>
          <cell r="L687">
            <v>0</v>
          </cell>
          <cell r="M687">
            <v>2590</v>
          </cell>
          <cell r="N687">
            <v>259</v>
          </cell>
          <cell r="O687">
            <v>-2590000</v>
          </cell>
          <cell r="P687">
            <v>-2604437</v>
          </cell>
          <cell r="Q687">
            <v>-14437</v>
          </cell>
          <cell r="R687" t="str">
            <v>Orix</v>
          </cell>
          <cell r="S687" t="str">
            <v>feb F</v>
          </cell>
        </row>
        <row r="688">
          <cell r="A688">
            <v>384</v>
          </cell>
          <cell r="B688">
            <v>179</v>
          </cell>
          <cell r="C688" t="str">
            <v>NBP</v>
          </cell>
          <cell r="D688">
            <v>39115</v>
          </cell>
          <cell r="E688">
            <v>39115</v>
          </cell>
          <cell r="F688" t="str">
            <v>S</v>
          </cell>
          <cell r="G688">
            <v>-20000</v>
          </cell>
          <cell r="H688">
            <v>-258.72500000000002</v>
          </cell>
          <cell r="I688">
            <v>-5174500</v>
          </cell>
          <cell r="J688">
            <v>517.45000000000005</v>
          </cell>
          <cell r="K688">
            <v>-5173982.55</v>
          </cell>
          <cell r="L688">
            <v>0</v>
          </cell>
          <cell r="M688">
            <v>5174.5</v>
          </cell>
          <cell r="N688">
            <v>258.72500000000002</v>
          </cell>
          <cell r="O688">
            <v>-5174500</v>
          </cell>
          <cell r="P688">
            <v>-5208874</v>
          </cell>
          <cell r="Q688">
            <v>-34374</v>
          </cell>
          <cell r="R688" t="str">
            <v>Orix</v>
          </cell>
          <cell r="S688" t="str">
            <v>feb F</v>
          </cell>
        </row>
        <row r="689">
          <cell r="A689">
            <v>385</v>
          </cell>
          <cell r="B689">
            <v>161</v>
          </cell>
          <cell r="C689" t="str">
            <v>POL</v>
          </cell>
          <cell r="D689">
            <v>39115</v>
          </cell>
          <cell r="E689">
            <v>39115</v>
          </cell>
          <cell r="F689" t="str">
            <v>S</v>
          </cell>
          <cell r="G689">
            <v>-10000</v>
          </cell>
          <cell r="H689">
            <v>-342.5</v>
          </cell>
          <cell r="I689">
            <v>-3425000</v>
          </cell>
          <cell r="J689">
            <v>342.5</v>
          </cell>
          <cell r="K689">
            <v>-3424657.5</v>
          </cell>
          <cell r="L689">
            <v>0</v>
          </cell>
          <cell r="M689">
            <v>3425.0000000000005</v>
          </cell>
          <cell r="N689">
            <v>342.5</v>
          </cell>
          <cell r="O689">
            <v>-3425000</v>
          </cell>
          <cell r="P689">
            <v>-3504988</v>
          </cell>
          <cell r="Q689">
            <v>-79988</v>
          </cell>
          <cell r="R689" t="str">
            <v>Orix</v>
          </cell>
          <cell r="S689" t="str">
            <v>feb F</v>
          </cell>
        </row>
        <row r="690">
          <cell r="A690">
            <v>386</v>
          </cell>
          <cell r="B690">
            <v>168</v>
          </cell>
          <cell r="C690" t="str">
            <v>PSO</v>
          </cell>
          <cell r="D690">
            <v>39115</v>
          </cell>
          <cell r="E690">
            <v>39115</v>
          </cell>
          <cell r="F690" t="str">
            <v>S</v>
          </cell>
          <cell r="G690">
            <v>-10000</v>
          </cell>
          <cell r="H690">
            <v>-326.51249999999999</v>
          </cell>
          <cell r="I690">
            <v>-3265125</v>
          </cell>
          <cell r="J690">
            <v>326.51249999999999</v>
          </cell>
          <cell r="K690">
            <v>-3264798.4874999998</v>
          </cell>
          <cell r="L690">
            <v>0</v>
          </cell>
          <cell r="M690">
            <v>3265.25</v>
          </cell>
          <cell r="N690">
            <v>326.51249999999999</v>
          </cell>
          <cell r="O690">
            <v>-3265125</v>
          </cell>
          <cell r="P690">
            <v>-3097806</v>
          </cell>
          <cell r="Q690">
            <v>167319</v>
          </cell>
          <cell r="R690" t="str">
            <v>JS</v>
          </cell>
          <cell r="S690" t="str">
            <v>feb F</v>
          </cell>
        </row>
        <row r="691">
          <cell r="A691">
            <v>387</v>
          </cell>
          <cell r="B691">
            <v>384</v>
          </cell>
          <cell r="C691" t="str">
            <v>ffc</v>
          </cell>
          <cell r="D691">
            <v>39115</v>
          </cell>
          <cell r="E691">
            <v>39121</v>
          </cell>
          <cell r="F691" t="str">
            <v>S</v>
          </cell>
          <cell r="G691">
            <v>-15000</v>
          </cell>
          <cell r="H691">
            <v>-113.95</v>
          </cell>
          <cell r="I691">
            <v>-1709250</v>
          </cell>
          <cell r="J691">
            <v>170.92500000000001</v>
          </cell>
          <cell r="K691">
            <v>-1709079.075</v>
          </cell>
          <cell r="L691">
            <v>0</v>
          </cell>
          <cell r="M691">
            <v>1710</v>
          </cell>
          <cell r="N691">
            <v>113.95</v>
          </cell>
          <cell r="O691">
            <v>-1709250</v>
          </cell>
          <cell r="P691">
            <v>-1690240.5</v>
          </cell>
          <cell r="Q691">
            <v>19009.5</v>
          </cell>
          <cell r="R691" t="str">
            <v>orix</v>
          </cell>
          <cell r="S691" t="str">
            <v>feb</v>
          </cell>
        </row>
        <row r="692">
          <cell r="A692">
            <v>388</v>
          </cell>
          <cell r="B692">
            <v>383</v>
          </cell>
          <cell r="C692" t="str">
            <v>POL</v>
          </cell>
          <cell r="D692">
            <v>39115</v>
          </cell>
          <cell r="E692">
            <v>39121</v>
          </cell>
          <cell r="F692" t="str">
            <v>S</v>
          </cell>
          <cell r="G692">
            <v>-40000</v>
          </cell>
          <cell r="H692">
            <v>-358.88912499999998</v>
          </cell>
          <cell r="I692">
            <v>-14355565</v>
          </cell>
          <cell r="J692">
            <v>1435.5565000000001</v>
          </cell>
          <cell r="K692">
            <v>-14354129.443499999</v>
          </cell>
          <cell r="L692">
            <v>0</v>
          </cell>
          <cell r="M692">
            <v>14355.57</v>
          </cell>
          <cell r="N692">
            <v>358.88912499999998</v>
          </cell>
          <cell r="O692">
            <v>-14355565</v>
          </cell>
          <cell r="P692">
            <v>-14019952</v>
          </cell>
          <cell r="Q692">
            <v>335613</v>
          </cell>
          <cell r="R692" t="str">
            <v>FNE</v>
          </cell>
          <cell r="S692" t="str">
            <v>feb</v>
          </cell>
        </row>
        <row r="693">
          <cell r="A693">
            <v>389</v>
          </cell>
          <cell r="B693">
            <v>388</v>
          </cell>
          <cell r="C693" t="str">
            <v>OGDC</v>
          </cell>
          <cell r="D693">
            <v>39115</v>
          </cell>
          <cell r="E693">
            <v>39121</v>
          </cell>
          <cell r="F693" t="str">
            <v>P</v>
          </cell>
          <cell r="G693">
            <v>400000</v>
          </cell>
          <cell r="H693">
            <v>126.5</v>
          </cell>
          <cell r="I693">
            <v>50600000</v>
          </cell>
          <cell r="J693">
            <v>10120</v>
          </cell>
          <cell r="K693">
            <v>50610120</v>
          </cell>
          <cell r="L693">
            <v>0</v>
          </cell>
          <cell r="M693">
            <v>50600</v>
          </cell>
          <cell r="N693">
            <v>126.65179999999999</v>
          </cell>
          <cell r="O693">
            <v>50660720</v>
          </cell>
          <cell r="P693">
            <v>50660720</v>
          </cell>
          <cell r="Q693">
            <v>0</v>
          </cell>
          <cell r="R693" t="str">
            <v>ZHVS</v>
          </cell>
          <cell r="S693" t="str">
            <v>feb</v>
          </cell>
        </row>
        <row r="694">
          <cell r="A694">
            <v>390</v>
          </cell>
          <cell r="B694">
            <v>387</v>
          </cell>
          <cell r="C694" t="str">
            <v>ppl</v>
          </cell>
          <cell r="D694">
            <v>39115</v>
          </cell>
          <cell r="E694">
            <v>39121</v>
          </cell>
          <cell r="F694" t="str">
            <v>P</v>
          </cell>
          <cell r="G694">
            <v>500000</v>
          </cell>
          <cell r="H694">
            <v>266</v>
          </cell>
          <cell r="I694">
            <v>133000000</v>
          </cell>
          <cell r="J694">
            <v>26600</v>
          </cell>
          <cell r="K694">
            <v>133026600</v>
          </cell>
          <cell r="L694">
            <v>0</v>
          </cell>
          <cell r="M694">
            <v>133000</v>
          </cell>
          <cell r="N694">
            <v>266.31920000000002</v>
          </cell>
          <cell r="O694">
            <v>133159600</v>
          </cell>
          <cell r="P694">
            <v>133159600</v>
          </cell>
          <cell r="Q694">
            <v>0</v>
          </cell>
          <cell r="R694" t="str">
            <v>MRA Sec</v>
          </cell>
          <cell r="S694" t="str">
            <v>feb</v>
          </cell>
        </row>
        <row r="695">
          <cell r="A695">
            <v>391</v>
          </cell>
          <cell r="B695">
            <v>388</v>
          </cell>
          <cell r="C695" t="str">
            <v>MCBCF</v>
          </cell>
          <cell r="D695">
            <v>39116</v>
          </cell>
          <cell r="E695">
            <v>39116</v>
          </cell>
          <cell r="F695" t="str">
            <v>P</v>
          </cell>
          <cell r="G695">
            <v>0</v>
          </cell>
          <cell r="H695" t="e">
            <v>#DIV/0!</v>
          </cell>
          <cell r="I695">
            <v>10000000</v>
          </cell>
          <cell r="J695">
            <v>0</v>
          </cell>
          <cell r="K695">
            <v>10000000</v>
          </cell>
          <cell r="L695">
            <v>0</v>
          </cell>
          <cell r="M695">
            <v>0</v>
          </cell>
          <cell r="N695" t="e">
            <v>#DIV/0!</v>
          </cell>
          <cell r="O695">
            <v>10000000</v>
          </cell>
          <cell r="P695">
            <v>10000000</v>
          </cell>
          <cell r="Q695">
            <v>0</v>
          </cell>
          <cell r="R695" t="str">
            <v>Direct PreIPO</v>
          </cell>
          <cell r="S695" t="str">
            <v>feb</v>
          </cell>
        </row>
        <row r="696">
          <cell r="A696">
            <v>392</v>
          </cell>
          <cell r="B696">
            <v>416</v>
          </cell>
          <cell r="C696" t="str">
            <v>POL</v>
          </cell>
          <cell r="D696">
            <v>39119</v>
          </cell>
          <cell r="E696">
            <v>39122</v>
          </cell>
          <cell r="F696" t="str">
            <v>S</v>
          </cell>
          <cell r="G696">
            <v>-40000</v>
          </cell>
          <cell r="H696">
            <v>-366.91412500000001</v>
          </cell>
          <cell r="I696">
            <v>-14676565</v>
          </cell>
          <cell r="J696">
            <v>1467.6565000000001</v>
          </cell>
          <cell r="K696">
            <v>-14675097.343499999</v>
          </cell>
          <cell r="L696">
            <v>0</v>
          </cell>
          <cell r="M696">
            <v>29353.13</v>
          </cell>
          <cell r="N696">
            <v>366.91412500000001</v>
          </cell>
          <cell r="O696">
            <v>-14676565</v>
          </cell>
          <cell r="P696">
            <v>-14019952</v>
          </cell>
          <cell r="Q696">
            <v>656613</v>
          </cell>
          <cell r="R696" t="str">
            <v>AHL</v>
          </cell>
          <cell r="S696" t="str">
            <v>feb</v>
          </cell>
        </row>
        <row r="697">
          <cell r="A697">
            <v>393</v>
          </cell>
          <cell r="B697">
            <v>417</v>
          </cell>
          <cell r="C697" t="str">
            <v>OGDC</v>
          </cell>
          <cell r="D697">
            <v>39119</v>
          </cell>
          <cell r="E697">
            <v>39122</v>
          </cell>
          <cell r="F697" t="str">
            <v>S</v>
          </cell>
          <cell r="G697">
            <v>-500000</v>
          </cell>
          <cell r="H697">
            <v>-132.94499999999999</v>
          </cell>
          <cell r="I697">
            <v>-66472500</v>
          </cell>
          <cell r="J697">
            <v>6647.25</v>
          </cell>
          <cell r="K697">
            <v>-66465852.75</v>
          </cell>
          <cell r="L697">
            <v>0</v>
          </cell>
          <cell r="M697">
            <v>132945</v>
          </cell>
          <cell r="N697">
            <v>132.94499999999999</v>
          </cell>
          <cell r="O697">
            <v>-66472500</v>
          </cell>
          <cell r="P697">
            <v>-63597300</v>
          </cell>
          <cell r="Q697">
            <v>2875200</v>
          </cell>
          <cell r="R697" t="str">
            <v>AHL</v>
          </cell>
          <cell r="S697" t="str">
            <v>feb</v>
          </cell>
        </row>
        <row r="698">
          <cell r="A698">
            <v>394</v>
          </cell>
          <cell r="B698">
            <v>410</v>
          </cell>
          <cell r="C698" t="str">
            <v>POL</v>
          </cell>
          <cell r="D698">
            <v>39119</v>
          </cell>
          <cell r="E698">
            <v>39122</v>
          </cell>
          <cell r="F698" t="str">
            <v>S</v>
          </cell>
          <cell r="G698">
            <v>-23000</v>
          </cell>
          <cell r="H698">
            <v>-368.33478260869566</v>
          </cell>
          <cell r="I698">
            <v>-8471700</v>
          </cell>
          <cell r="J698">
            <v>847.17000000000007</v>
          </cell>
          <cell r="K698">
            <v>-8470852.8300000001</v>
          </cell>
          <cell r="L698">
            <v>0</v>
          </cell>
          <cell r="M698">
            <v>8471.7000000000007</v>
          </cell>
          <cell r="N698">
            <v>368.33478260869566</v>
          </cell>
          <cell r="O698">
            <v>-8471700</v>
          </cell>
          <cell r="P698">
            <v>-8061472.4000000004</v>
          </cell>
          <cell r="Q698">
            <v>410227.59999999963</v>
          </cell>
          <cell r="R698" t="str">
            <v>Orix</v>
          </cell>
          <cell r="S698" t="str">
            <v>feb</v>
          </cell>
        </row>
        <row r="699">
          <cell r="A699">
            <v>395</v>
          </cell>
          <cell r="B699">
            <v>413</v>
          </cell>
          <cell r="C699" t="str">
            <v>PPL</v>
          </cell>
          <cell r="D699">
            <v>39119</v>
          </cell>
          <cell r="E699">
            <v>39122</v>
          </cell>
          <cell r="F699" t="str">
            <v>S</v>
          </cell>
          <cell r="G699">
            <v>-140000</v>
          </cell>
          <cell r="H699">
            <v>-270.50335714285717</v>
          </cell>
          <cell r="I699">
            <v>-37870470</v>
          </cell>
          <cell r="J699">
            <v>3787.047</v>
          </cell>
          <cell r="K699">
            <v>-37866682.953000002</v>
          </cell>
          <cell r="L699">
            <v>0</v>
          </cell>
          <cell r="M699">
            <v>75740.94</v>
          </cell>
          <cell r="N699">
            <v>270.50335714285717</v>
          </cell>
          <cell r="O699">
            <v>-37870470</v>
          </cell>
          <cell r="P699">
            <v>-37083704</v>
          </cell>
          <cell r="Q699">
            <v>786766</v>
          </cell>
          <cell r="R699" t="str">
            <v>AHL</v>
          </cell>
          <cell r="S699" t="str">
            <v>feb</v>
          </cell>
        </row>
        <row r="700">
          <cell r="A700">
            <v>396</v>
          </cell>
          <cell r="B700">
            <v>414</v>
          </cell>
          <cell r="C700" t="str">
            <v>POL</v>
          </cell>
          <cell r="D700">
            <v>39119</v>
          </cell>
          <cell r="E700">
            <v>39122</v>
          </cell>
          <cell r="F700" t="str">
            <v>S</v>
          </cell>
          <cell r="G700">
            <v>-29100</v>
          </cell>
          <cell r="H700">
            <v>-367.44501718213058</v>
          </cell>
          <cell r="I700">
            <v>-10692650</v>
          </cell>
          <cell r="J700">
            <v>1069.2650000000001</v>
          </cell>
          <cell r="K700">
            <v>-10691580.734999999</v>
          </cell>
          <cell r="L700">
            <v>0</v>
          </cell>
          <cell r="M700">
            <v>10692.65</v>
          </cell>
          <cell r="N700">
            <v>367.44501718213058</v>
          </cell>
          <cell r="O700">
            <v>-10692650</v>
          </cell>
          <cell r="P700">
            <v>-10199515.08</v>
          </cell>
          <cell r="Q700">
            <v>493134.91999999993</v>
          </cell>
          <cell r="R700" t="str">
            <v>FNE</v>
          </cell>
          <cell r="S700" t="str">
            <v>feb</v>
          </cell>
        </row>
        <row r="701">
          <cell r="A701">
            <v>397</v>
          </cell>
          <cell r="B701">
            <v>415</v>
          </cell>
          <cell r="C701" t="str">
            <v>POL</v>
          </cell>
          <cell r="D701">
            <v>39119</v>
          </cell>
          <cell r="E701">
            <v>39122</v>
          </cell>
          <cell r="F701" t="str">
            <v>S</v>
          </cell>
          <cell r="G701">
            <v>-42000</v>
          </cell>
          <cell r="H701">
            <v>-366.49869047619046</v>
          </cell>
          <cell r="I701">
            <v>-15392945</v>
          </cell>
          <cell r="J701">
            <v>1539.2945</v>
          </cell>
          <cell r="K701">
            <v>-15391405.705499999</v>
          </cell>
          <cell r="L701">
            <v>0</v>
          </cell>
          <cell r="M701">
            <v>15393.66</v>
          </cell>
          <cell r="N701">
            <v>366.49869047619046</v>
          </cell>
          <cell r="O701">
            <v>-15392945</v>
          </cell>
          <cell r="P701">
            <v>-14720949.6</v>
          </cell>
          <cell r="Q701">
            <v>671995.40000000037</v>
          </cell>
          <cell r="R701" t="str">
            <v>foundation</v>
          </cell>
          <cell r="S701" t="str">
            <v>feb</v>
          </cell>
        </row>
        <row r="702">
          <cell r="A702">
            <v>398</v>
          </cell>
          <cell r="B702">
            <v>408</v>
          </cell>
          <cell r="C702" t="str">
            <v>POL</v>
          </cell>
          <cell r="D702">
            <v>39119</v>
          </cell>
          <cell r="E702">
            <v>39122</v>
          </cell>
          <cell r="F702" t="str">
            <v>S</v>
          </cell>
          <cell r="G702">
            <v>-30800</v>
          </cell>
          <cell r="H702">
            <v>-367.70941558441558</v>
          </cell>
          <cell r="I702">
            <v>-11325450</v>
          </cell>
          <cell r="J702">
            <v>1132.5450000000001</v>
          </cell>
          <cell r="K702">
            <v>-11324317.455</v>
          </cell>
          <cell r="L702">
            <v>0</v>
          </cell>
          <cell r="M702">
            <v>11325.45</v>
          </cell>
          <cell r="N702">
            <v>367.70941558441558</v>
          </cell>
          <cell r="O702">
            <v>-11325450</v>
          </cell>
          <cell r="P702">
            <v>-10795363.039999999</v>
          </cell>
          <cell r="Q702">
            <v>530086.96000000089</v>
          </cell>
          <cell r="R702" t="str">
            <v>Growth</v>
          </cell>
          <cell r="S702" t="str">
            <v>feb</v>
          </cell>
        </row>
        <row r="703">
          <cell r="A703">
            <v>399</v>
          </cell>
          <cell r="B703">
            <v>418</v>
          </cell>
          <cell r="C703" t="str">
            <v>FFC</v>
          </cell>
          <cell r="D703">
            <v>39119</v>
          </cell>
          <cell r="E703">
            <v>39122</v>
          </cell>
          <cell r="F703" t="str">
            <v>S</v>
          </cell>
          <cell r="G703">
            <v>-10000</v>
          </cell>
          <cell r="H703">
            <v>-116</v>
          </cell>
          <cell r="I703">
            <v>-1160000</v>
          </cell>
          <cell r="J703">
            <v>116</v>
          </cell>
          <cell r="K703">
            <v>-1159884</v>
          </cell>
          <cell r="L703">
            <v>0</v>
          </cell>
          <cell r="M703">
            <v>1160</v>
          </cell>
          <cell r="N703">
            <v>116</v>
          </cell>
          <cell r="O703">
            <v>-1160000</v>
          </cell>
          <cell r="P703">
            <v>-1126828</v>
          </cell>
          <cell r="Q703">
            <v>33172</v>
          </cell>
          <cell r="R703" t="str">
            <v>Growth</v>
          </cell>
          <cell r="S703" t="str">
            <v>feb</v>
          </cell>
        </row>
        <row r="704">
          <cell r="A704">
            <v>400</v>
          </cell>
          <cell r="B704">
            <v>413</v>
          </cell>
          <cell r="C704" t="str">
            <v>POL</v>
          </cell>
          <cell r="D704">
            <v>39119</v>
          </cell>
          <cell r="E704">
            <v>39122</v>
          </cell>
          <cell r="F704" t="str">
            <v>S</v>
          </cell>
          <cell r="G704">
            <v>-25000</v>
          </cell>
          <cell r="H704">
            <v>-367.12479999999999</v>
          </cell>
          <cell r="I704">
            <v>-9178120</v>
          </cell>
          <cell r="J704">
            <v>917.81200000000001</v>
          </cell>
          <cell r="K704">
            <v>-9177202.1879999992</v>
          </cell>
          <cell r="L704">
            <v>0</v>
          </cell>
          <cell r="M704">
            <v>9178.3700000000008</v>
          </cell>
          <cell r="N704">
            <v>367.12479999999999</v>
          </cell>
          <cell r="O704">
            <v>-9178120</v>
          </cell>
          <cell r="P704">
            <v>-8762470</v>
          </cell>
          <cell r="Q704">
            <v>415650</v>
          </cell>
          <cell r="R704" t="str">
            <v>Growth</v>
          </cell>
          <cell r="S704" t="str">
            <v>feb</v>
          </cell>
        </row>
        <row r="705">
          <cell r="A705">
            <v>401</v>
          </cell>
          <cell r="B705">
            <v>411</v>
          </cell>
          <cell r="C705" t="str">
            <v>POL</v>
          </cell>
          <cell r="D705">
            <v>39119</v>
          </cell>
          <cell r="E705">
            <v>39122</v>
          </cell>
          <cell r="F705" t="str">
            <v>S</v>
          </cell>
          <cell r="G705">
            <v>-22000</v>
          </cell>
          <cell r="H705">
            <v>-366.38113636363636</v>
          </cell>
          <cell r="I705">
            <v>-8060385</v>
          </cell>
          <cell r="J705">
            <v>806.0385</v>
          </cell>
          <cell r="K705">
            <v>-8059578.9615000002</v>
          </cell>
          <cell r="L705">
            <v>0</v>
          </cell>
          <cell r="M705">
            <v>8060.39</v>
          </cell>
          <cell r="N705">
            <v>366.38113636363636</v>
          </cell>
          <cell r="O705">
            <v>-8060385</v>
          </cell>
          <cell r="P705">
            <v>-7710973.5999999996</v>
          </cell>
          <cell r="Q705">
            <v>349411.40000000037</v>
          </cell>
          <cell r="R705" t="str">
            <v>fcel</v>
          </cell>
          <cell r="S705" t="str">
            <v>feb</v>
          </cell>
        </row>
        <row r="706">
          <cell r="A706">
            <v>402</v>
          </cell>
          <cell r="B706">
            <v>450</v>
          </cell>
          <cell r="C706" t="str">
            <v>OGDC</v>
          </cell>
          <cell r="D706">
            <v>39121</v>
          </cell>
          <cell r="E706">
            <v>39126</v>
          </cell>
          <cell r="F706" t="str">
            <v>P</v>
          </cell>
          <cell r="G706">
            <v>500000</v>
          </cell>
          <cell r="H706">
            <v>131.25917999999999</v>
          </cell>
          <cell r="I706">
            <v>65629590</v>
          </cell>
          <cell r="J706">
            <v>13125.918000000001</v>
          </cell>
          <cell r="K706">
            <v>65642715.917999998</v>
          </cell>
          <cell r="L706">
            <v>0</v>
          </cell>
          <cell r="M706">
            <v>131259.18</v>
          </cell>
          <cell r="N706">
            <v>131.54795019599999</v>
          </cell>
          <cell r="O706">
            <v>65773975.097999997</v>
          </cell>
          <cell r="P706">
            <v>65773975.097999997</v>
          </cell>
          <cell r="Q706">
            <v>0</v>
          </cell>
          <cell r="R706" t="str">
            <v>AHL</v>
          </cell>
          <cell r="S706" t="str">
            <v>feb</v>
          </cell>
        </row>
        <row r="707">
          <cell r="A707">
            <v>403</v>
          </cell>
          <cell r="B707">
            <v>449</v>
          </cell>
          <cell r="C707" t="str">
            <v>FFC</v>
          </cell>
          <cell r="D707">
            <v>39121</v>
          </cell>
          <cell r="E707">
            <v>39126</v>
          </cell>
          <cell r="F707" t="str">
            <v>S</v>
          </cell>
          <cell r="G707">
            <v>-10000</v>
          </cell>
          <cell r="H707">
            <v>-117</v>
          </cell>
          <cell r="I707">
            <v>-1170000</v>
          </cell>
          <cell r="J707">
            <v>117</v>
          </cell>
          <cell r="K707">
            <v>-1169883</v>
          </cell>
          <cell r="L707">
            <v>0</v>
          </cell>
          <cell r="M707">
            <v>1170</v>
          </cell>
          <cell r="N707">
            <v>117</v>
          </cell>
          <cell r="O707">
            <v>-1170000</v>
          </cell>
          <cell r="P707">
            <v>-1126827</v>
          </cell>
          <cell r="Q707">
            <v>43173</v>
          </cell>
          <cell r="R707" t="str">
            <v>orix</v>
          </cell>
          <cell r="S707" t="str">
            <v>feb</v>
          </cell>
        </row>
        <row r="708">
          <cell r="A708">
            <v>404</v>
          </cell>
          <cell r="B708">
            <v>447</v>
          </cell>
          <cell r="C708" t="str">
            <v>PPL</v>
          </cell>
          <cell r="D708">
            <v>39121</v>
          </cell>
          <cell r="E708">
            <v>39126</v>
          </cell>
          <cell r="F708" t="str">
            <v>S</v>
          </cell>
          <cell r="G708">
            <v>-100000</v>
          </cell>
          <cell r="H708">
            <v>-275.56470000000002</v>
          </cell>
          <cell r="I708">
            <v>-27556470</v>
          </cell>
          <cell r="J708">
            <v>2755.6469999999999</v>
          </cell>
          <cell r="K708">
            <v>-27553714.353</v>
          </cell>
          <cell r="L708">
            <v>0</v>
          </cell>
          <cell r="M708">
            <v>55112.94</v>
          </cell>
          <cell r="N708">
            <v>275.56470000000002</v>
          </cell>
          <cell r="O708">
            <v>-27556470</v>
          </cell>
          <cell r="P708">
            <v>-26488360</v>
          </cell>
          <cell r="Q708">
            <v>1068110</v>
          </cell>
          <cell r="R708" t="str">
            <v>AHL</v>
          </cell>
          <cell r="S708" t="str">
            <v>feb</v>
          </cell>
        </row>
        <row r="709">
          <cell r="A709">
            <v>405</v>
          </cell>
          <cell r="B709">
            <v>477</v>
          </cell>
          <cell r="C709" t="str">
            <v>NML</v>
          </cell>
          <cell r="D709">
            <v>39122</v>
          </cell>
          <cell r="E709">
            <v>39127</v>
          </cell>
          <cell r="F709" t="str">
            <v>S</v>
          </cell>
          <cell r="G709">
            <v>-250000</v>
          </cell>
          <cell r="H709">
            <v>-112.37236</v>
          </cell>
          <cell r="I709">
            <v>-28093090</v>
          </cell>
          <cell r="J709">
            <v>2809.3090000000002</v>
          </cell>
          <cell r="K709">
            <v>-28090280.691</v>
          </cell>
          <cell r="L709">
            <v>0</v>
          </cell>
          <cell r="M709">
            <v>56186.18</v>
          </cell>
          <cell r="N709">
            <v>112.37236</v>
          </cell>
          <cell r="O709">
            <v>-28093090</v>
          </cell>
          <cell r="P709">
            <v>-26149800</v>
          </cell>
          <cell r="Q709">
            <v>1943290</v>
          </cell>
          <cell r="R709" t="str">
            <v>AHL</v>
          </cell>
          <cell r="S709" t="str">
            <v>feb</v>
          </cell>
        </row>
        <row r="710">
          <cell r="A710">
            <v>406</v>
          </cell>
          <cell r="B710">
            <v>476</v>
          </cell>
          <cell r="C710" t="str">
            <v>PPL</v>
          </cell>
          <cell r="D710">
            <v>39122</v>
          </cell>
          <cell r="E710">
            <v>39127</v>
          </cell>
          <cell r="F710" t="str">
            <v>S</v>
          </cell>
          <cell r="G710">
            <v>-100000</v>
          </cell>
          <cell r="H710">
            <v>-275.05</v>
          </cell>
          <cell r="I710">
            <v>-27505000</v>
          </cell>
          <cell r="J710">
            <v>2750.5</v>
          </cell>
          <cell r="K710">
            <v>-27502249.5</v>
          </cell>
          <cell r="L710">
            <v>0</v>
          </cell>
          <cell r="M710">
            <v>55010</v>
          </cell>
          <cell r="N710">
            <v>275.05</v>
          </cell>
          <cell r="O710">
            <v>-27505000</v>
          </cell>
          <cell r="P710">
            <v>-26488360</v>
          </cell>
          <cell r="Q710">
            <v>1016640</v>
          </cell>
          <cell r="R710" t="str">
            <v>AHL</v>
          </cell>
          <cell r="S710" t="str">
            <v>feb</v>
          </cell>
        </row>
        <row r="711">
          <cell r="A711">
            <v>407</v>
          </cell>
          <cell r="B711">
            <v>476</v>
          </cell>
          <cell r="C711" t="str">
            <v>OGDC</v>
          </cell>
          <cell r="D711">
            <v>39122</v>
          </cell>
          <cell r="E711">
            <v>39127</v>
          </cell>
          <cell r="F711" t="str">
            <v>S</v>
          </cell>
          <cell r="G711">
            <v>-200000</v>
          </cell>
          <cell r="H711">
            <v>-133.04065</v>
          </cell>
          <cell r="I711">
            <v>-26608130</v>
          </cell>
          <cell r="J711">
            <v>2660.8130000000001</v>
          </cell>
          <cell r="K711">
            <v>-26605469.186999999</v>
          </cell>
          <cell r="L711">
            <v>0</v>
          </cell>
          <cell r="M711">
            <v>53216.26</v>
          </cell>
          <cell r="N711">
            <v>133.04065</v>
          </cell>
          <cell r="O711">
            <v>-26608130</v>
          </cell>
          <cell r="P711">
            <v>-25819000</v>
          </cell>
          <cell r="Q711">
            <v>789130</v>
          </cell>
          <cell r="R711" t="str">
            <v>AHL</v>
          </cell>
          <cell r="S711" t="str">
            <v>feb</v>
          </cell>
        </row>
        <row r="712">
          <cell r="A712">
            <v>408</v>
          </cell>
          <cell r="B712">
            <v>507</v>
          </cell>
          <cell r="C712" t="str">
            <v>FFC</v>
          </cell>
          <cell r="D712">
            <v>39125</v>
          </cell>
          <cell r="E712">
            <v>39128</v>
          </cell>
          <cell r="F712" t="str">
            <v>S</v>
          </cell>
          <cell r="G712">
            <v>-29800</v>
          </cell>
          <cell r="H712">
            <v>-117.26895973154362</v>
          </cell>
          <cell r="I712">
            <v>-3494615</v>
          </cell>
          <cell r="J712">
            <v>349.4615</v>
          </cell>
          <cell r="K712">
            <v>-3494265.5384999998</v>
          </cell>
          <cell r="L712">
            <v>0</v>
          </cell>
          <cell r="M712">
            <v>6989.23</v>
          </cell>
          <cell r="N712">
            <v>117.26895973154362</v>
          </cell>
          <cell r="O712">
            <v>-3494615</v>
          </cell>
          <cell r="P712">
            <v>-3357947.44</v>
          </cell>
          <cell r="Q712">
            <v>136667.56000000006</v>
          </cell>
          <cell r="R712" t="str">
            <v>AHL</v>
          </cell>
          <cell r="S712" t="str">
            <v>feb</v>
          </cell>
        </row>
        <row r="713">
          <cell r="A713">
            <v>409</v>
          </cell>
          <cell r="B713">
            <v>559</v>
          </cell>
          <cell r="C713" t="str">
            <v>PPL</v>
          </cell>
          <cell r="D713">
            <v>39127</v>
          </cell>
          <cell r="E713">
            <v>39132</v>
          </cell>
          <cell r="F713" t="str">
            <v>P</v>
          </cell>
          <cell r="G713">
            <v>10000</v>
          </cell>
          <cell r="H713">
            <v>266</v>
          </cell>
          <cell r="I713">
            <v>2660000</v>
          </cell>
          <cell r="J713">
            <v>532</v>
          </cell>
          <cell r="K713">
            <v>2660532</v>
          </cell>
          <cell r="L713">
            <v>0</v>
          </cell>
          <cell r="N713">
            <v>266.0532</v>
          </cell>
          <cell r="O713">
            <v>2660532</v>
          </cell>
          <cell r="P713">
            <v>2660532</v>
          </cell>
          <cell r="Q713">
            <v>0</v>
          </cell>
          <cell r="R713" t="str">
            <v>Growth</v>
          </cell>
          <cell r="S713" t="str">
            <v>feb</v>
          </cell>
        </row>
        <row r="714">
          <cell r="A714">
            <v>410</v>
          </cell>
          <cell r="B714">
            <v>565</v>
          </cell>
          <cell r="C714" t="str">
            <v>PPL</v>
          </cell>
          <cell r="D714">
            <v>39127</v>
          </cell>
          <cell r="E714">
            <v>39132</v>
          </cell>
          <cell r="F714" t="str">
            <v>S</v>
          </cell>
          <cell r="G714">
            <v>-10000</v>
          </cell>
          <cell r="H714">
            <v>-268</v>
          </cell>
          <cell r="I714">
            <v>-2680000</v>
          </cell>
          <cell r="J714">
            <v>268</v>
          </cell>
          <cell r="K714">
            <v>-2679732</v>
          </cell>
          <cell r="L714">
            <v>0</v>
          </cell>
          <cell r="M714">
            <v>2680</v>
          </cell>
          <cell r="N714">
            <v>268</v>
          </cell>
          <cell r="O714">
            <v>-2680000</v>
          </cell>
          <cell r="P714">
            <v>-2660532</v>
          </cell>
          <cell r="Q714">
            <v>19468</v>
          </cell>
          <cell r="R714" t="str">
            <v>Growth</v>
          </cell>
          <cell r="S714" t="str">
            <v>feb</v>
          </cell>
        </row>
        <row r="715">
          <cell r="A715">
            <v>411</v>
          </cell>
          <cell r="B715">
            <v>647</v>
          </cell>
          <cell r="C715" t="str">
            <v>PPL</v>
          </cell>
          <cell r="D715">
            <v>39129</v>
          </cell>
          <cell r="E715">
            <v>39134</v>
          </cell>
          <cell r="F715" t="str">
            <v>P</v>
          </cell>
          <cell r="G715">
            <v>20000</v>
          </cell>
          <cell r="H715">
            <v>256</v>
          </cell>
          <cell r="I715">
            <v>5120000</v>
          </cell>
          <cell r="J715">
            <v>1024</v>
          </cell>
          <cell r="K715">
            <v>5121024</v>
          </cell>
          <cell r="L715">
            <v>0</v>
          </cell>
          <cell r="M715">
            <v>2000</v>
          </cell>
          <cell r="N715">
            <v>256.15120000000002</v>
          </cell>
          <cell r="O715">
            <v>5123024</v>
          </cell>
          <cell r="P715">
            <v>5123024</v>
          </cell>
          <cell r="Q715">
            <v>0</v>
          </cell>
          <cell r="R715" t="str">
            <v>Live</v>
          </cell>
          <cell r="S715" t="str">
            <v>feb</v>
          </cell>
        </row>
        <row r="716">
          <cell r="A716">
            <v>412</v>
          </cell>
          <cell r="B716">
            <v>646</v>
          </cell>
          <cell r="C716" t="str">
            <v>PPL</v>
          </cell>
          <cell r="D716">
            <v>39129</v>
          </cell>
          <cell r="E716">
            <v>39134</v>
          </cell>
          <cell r="F716" t="str">
            <v>P</v>
          </cell>
          <cell r="G716">
            <v>10000</v>
          </cell>
          <cell r="H716">
            <v>258</v>
          </cell>
          <cell r="I716">
            <v>2580000</v>
          </cell>
          <cell r="J716">
            <v>516</v>
          </cell>
          <cell r="K716">
            <v>2580516</v>
          </cell>
          <cell r="L716">
            <v>0</v>
          </cell>
          <cell r="M716">
            <v>2580</v>
          </cell>
          <cell r="N716">
            <v>258.30959999999999</v>
          </cell>
          <cell r="O716">
            <v>2583096</v>
          </cell>
          <cell r="P716">
            <v>2583096</v>
          </cell>
          <cell r="Q716">
            <v>0</v>
          </cell>
          <cell r="R716" t="str">
            <v>FECL</v>
          </cell>
          <cell r="S716" t="str">
            <v>feb</v>
          </cell>
        </row>
        <row r="717">
          <cell r="A717">
            <v>413</v>
          </cell>
          <cell r="B717">
            <v>649</v>
          </cell>
          <cell r="C717" t="str">
            <v>FFBQ</v>
          </cell>
          <cell r="D717">
            <v>39129</v>
          </cell>
          <cell r="E717">
            <v>39134</v>
          </cell>
          <cell r="F717" t="str">
            <v>S</v>
          </cell>
          <cell r="G717">
            <v>-25000</v>
          </cell>
          <cell r="H717">
            <v>-32.5</v>
          </cell>
          <cell r="I717">
            <v>-812500</v>
          </cell>
          <cell r="J717">
            <v>81.25</v>
          </cell>
          <cell r="K717">
            <v>-812418.75</v>
          </cell>
          <cell r="L717">
            <v>0</v>
          </cell>
          <cell r="M717">
            <v>1218.75</v>
          </cell>
          <cell r="N717">
            <v>32.5</v>
          </cell>
          <cell r="O717">
            <v>-812500</v>
          </cell>
          <cell r="P717">
            <v>-776442.5</v>
          </cell>
          <cell r="Q717">
            <v>36057.5</v>
          </cell>
          <cell r="R717" t="str">
            <v>FECL</v>
          </cell>
          <cell r="S717" t="str">
            <v>feb</v>
          </cell>
        </row>
        <row r="718">
          <cell r="A718">
            <v>414</v>
          </cell>
          <cell r="B718">
            <v>650</v>
          </cell>
          <cell r="C718" t="str">
            <v>FFBQ</v>
          </cell>
          <cell r="D718">
            <v>39129</v>
          </cell>
          <cell r="E718">
            <v>39134</v>
          </cell>
          <cell r="F718" t="str">
            <v>S</v>
          </cell>
          <cell r="G718">
            <v>-25000</v>
          </cell>
          <cell r="H718">
            <v>-32.5</v>
          </cell>
          <cell r="I718">
            <v>-812500</v>
          </cell>
          <cell r="J718">
            <v>81.25</v>
          </cell>
          <cell r="K718">
            <v>-812418.75</v>
          </cell>
          <cell r="L718">
            <v>0</v>
          </cell>
          <cell r="M718">
            <v>1250</v>
          </cell>
          <cell r="N718">
            <v>32.5</v>
          </cell>
          <cell r="O718">
            <v>-812500</v>
          </cell>
          <cell r="P718">
            <v>-776442.5</v>
          </cell>
          <cell r="Q718">
            <v>36057.5</v>
          </cell>
          <cell r="R718" t="str">
            <v>FNE</v>
          </cell>
          <cell r="S718" t="str">
            <v>feb</v>
          </cell>
        </row>
        <row r="719">
          <cell r="A719">
            <v>415</v>
          </cell>
          <cell r="B719">
            <v>648</v>
          </cell>
          <cell r="C719" t="str">
            <v>PPL</v>
          </cell>
          <cell r="D719">
            <v>39129</v>
          </cell>
          <cell r="E719">
            <v>39134</v>
          </cell>
          <cell r="F719" t="str">
            <v>P</v>
          </cell>
          <cell r="G719">
            <v>10000</v>
          </cell>
          <cell r="H719">
            <v>256</v>
          </cell>
          <cell r="I719">
            <v>2560000</v>
          </cell>
          <cell r="J719">
            <v>512</v>
          </cell>
          <cell r="K719">
            <v>2560512</v>
          </cell>
          <cell r="L719">
            <v>0</v>
          </cell>
          <cell r="M719">
            <v>2560</v>
          </cell>
          <cell r="N719">
            <v>256.30720000000002</v>
          </cell>
          <cell r="O719">
            <v>2563072</v>
          </cell>
          <cell r="P719">
            <v>2563072</v>
          </cell>
          <cell r="Q719">
            <v>0</v>
          </cell>
          <cell r="R719" t="str">
            <v>FNE</v>
          </cell>
          <cell r="S719" t="str">
            <v>feb</v>
          </cell>
        </row>
        <row r="720">
          <cell r="A720">
            <v>416</v>
          </cell>
          <cell r="B720">
            <v>692</v>
          </cell>
          <cell r="C720" t="str">
            <v>PPL</v>
          </cell>
          <cell r="D720">
            <v>39132</v>
          </cell>
          <cell r="E720">
            <v>39135</v>
          </cell>
          <cell r="F720" t="str">
            <v>P</v>
          </cell>
          <cell r="G720">
            <v>10000</v>
          </cell>
          <cell r="H720">
            <v>253</v>
          </cell>
          <cell r="I720">
            <v>2530000</v>
          </cell>
          <cell r="J720">
            <v>506</v>
          </cell>
          <cell r="K720">
            <v>2530506</v>
          </cell>
          <cell r="L720">
            <v>0</v>
          </cell>
          <cell r="N720">
            <v>253.0506</v>
          </cell>
          <cell r="O720">
            <v>2530506</v>
          </cell>
          <cell r="P720">
            <v>2530506</v>
          </cell>
          <cell r="Q720">
            <v>0</v>
          </cell>
          <cell r="R720" t="str">
            <v>Orix</v>
          </cell>
          <cell r="S720" t="str">
            <v>feb</v>
          </cell>
        </row>
        <row r="721">
          <cell r="A721">
            <v>417</v>
          </cell>
          <cell r="B721">
            <v>691</v>
          </cell>
          <cell r="C721" t="str">
            <v>PPL</v>
          </cell>
          <cell r="D721">
            <v>39132</v>
          </cell>
          <cell r="E721">
            <v>39135</v>
          </cell>
          <cell r="F721" t="str">
            <v>S</v>
          </cell>
          <cell r="G721">
            <v>-10000</v>
          </cell>
          <cell r="H721">
            <v>-256</v>
          </cell>
          <cell r="I721">
            <v>-2560000</v>
          </cell>
          <cell r="J721">
            <v>256</v>
          </cell>
          <cell r="K721">
            <v>-2559744</v>
          </cell>
          <cell r="L721">
            <v>0</v>
          </cell>
          <cell r="M721">
            <v>2560</v>
          </cell>
          <cell r="N721">
            <v>256</v>
          </cell>
          <cell r="O721">
            <v>-2560000</v>
          </cell>
          <cell r="P721">
            <v>-2530506</v>
          </cell>
          <cell r="Q721">
            <v>29494</v>
          </cell>
          <cell r="R721" t="str">
            <v>Orix</v>
          </cell>
          <cell r="S721" t="str">
            <v>feb</v>
          </cell>
        </row>
        <row r="722">
          <cell r="A722">
            <v>418</v>
          </cell>
          <cell r="B722">
            <v>694</v>
          </cell>
          <cell r="C722" t="str">
            <v>PPL</v>
          </cell>
          <cell r="D722">
            <v>39132</v>
          </cell>
          <cell r="E722">
            <v>39135</v>
          </cell>
          <cell r="F722" t="str">
            <v>S</v>
          </cell>
          <cell r="G722">
            <v>-20000</v>
          </cell>
          <cell r="H722">
            <v>-258</v>
          </cell>
          <cell r="I722">
            <v>-5160000</v>
          </cell>
          <cell r="J722">
            <v>516</v>
          </cell>
          <cell r="K722">
            <v>-5159484</v>
          </cell>
          <cell r="L722">
            <v>0</v>
          </cell>
          <cell r="M722">
            <v>5160</v>
          </cell>
          <cell r="N722">
            <v>258</v>
          </cell>
          <cell r="O722">
            <v>-5160000</v>
          </cell>
          <cell r="P722">
            <v>-5262114</v>
          </cell>
          <cell r="Q722">
            <v>-102114</v>
          </cell>
          <cell r="R722" t="str">
            <v>IFSL</v>
          </cell>
          <cell r="S722" t="str">
            <v>feb</v>
          </cell>
        </row>
        <row r="723">
          <cell r="A723">
            <v>419</v>
          </cell>
          <cell r="B723">
            <v>695</v>
          </cell>
          <cell r="C723" t="str">
            <v>FFBQ</v>
          </cell>
          <cell r="D723">
            <v>39132</v>
          </cell>
          <cell r="E723">
            <v>39135</v>
          </cell>
          <cell r="F723" t="str">
            <v>S</v>
          </cell>
          <cell r="G723">
            <v>-25000</v>
          </cell>
          <cell r="H723">
            <v>-33</v>
          </cell>
          <cell r="I723">
            <v>-825000</v>
          </cell>
          <cell r="J723">
            <v>82.5</v>
          </cell>
          <cell r="K723">
            <v>-824917.5</v>
          </cell>
          <cell r="L723">
            <v>0</v>
          </cell>
          <cell r="M723">
            <v>1237.5</v>
          </cell>
          <cell r="N723">
            <v>33</v>
          </cell>
          <cell r="O723">
            <v>-825000</v>
          </cell>
          <cell r="P723">
            <v>-776442.5</v>
          </cell>
          <cell r="Q723">
            <v>48557.5</v>
          </cell>
          <cell r="R723" t="str">
            <v>FOUNDATION</v>
          </cell>
          <cell r="S723" t="str">
            <v>feb</v>
          </cell>
        </row>
        <row r="724">
          <cell r="A724">
            <v>420</v>
          </cell>
          <cell r="B724">
            <v>693</v>
          </cell>
          <cell r="C724" t="str">
            <v>PPL</v>
          </cell>
          <cell r="D724">
            <v>39132</v>
          </cell>
          <cell r="E724">
            <v>39135</v>
          </cell>
          <cell r="F724" t="str">
            <v>S</v>
          </cell>
          <cell r="G724">
            <v>-10000</v>
          </cell>
          <cell r="H724">
            <v>-257</v>
          </cell>
          <cell r="I724">
            <v>-2570000</v>
          </cell>
          <cell r="J724">
            <v>257</v>
          </cell>
          <cell r="K724">
            <v>-2569743</v>
          </cell>
          <cell r="L724">
            <v>0</v>
          </cell>
          <cell r="M724">
            <v>2570</v>
          </cell>
          <cell r="N724">
            <v>257</v>
          </cell>
          <cell r="O724">
            <v>-2570000</v>
          </cell>
          <cell r="P724">
            <v>-2631057</v>
          </cell>
          <cell r="Q724">
            <v>-61057</v>
          </cell>
          <cell r="R724" t="str">
            <v>GROWTH</v>
          </cell>
          <cell r="S724" t="str">
            <v>feb</v>
          </cell>
        </row>
        <row r="725">
          <cell r="A725">
            <v>421</v>
          </cell>
          <cell r="B725">
            <v>697</v>
          </cell>
          <cell r="C725" t="str">
            <v>LUCK</v>
          </cell>
          <cell r="D725">
            <v>39132</v>
          </cell>
          <cell r="E725">
            <v>39135</v>
          </cell>
          <cell r="F725" t="str">
            <v>P</v>
          </cell>
          <cell r="G725">
            <v>250000</v>
          </cell>
          <cell r="H725">
            <v>66.280299999999997</v>
          </cell>
          <cell r="I725">
            <v>16570075</v>
          </cell>
          <cell r="J725">
            <v>3314.0150000000003</v>
          </cell>
          <cell r="K725">
            <v>16573389.015000001</v>
          </cell>
          <cell r="L725">
            <v>0</v>
          </cell>
          <cell r="M725">
            <v>33140.15</v>
          </cell>
          <cell r="N725">
            <v>66.426116660000005</v>
          </cell>
          <cell r="O725">
            <v>16606529.165000001</v>
          </cell>
          <cell r="P725">
            <v>16606529.165000001</v>
          </cell>
          <cell r="Q725">
            <v>0</v>
          </cell>
          <cell r="R725" t="str">
            <v>AHL</v>
          </cell>
          <cell r="S725" t="str">
            <v>feb</v>
          </cell>
        </row>
        <row r="726">
          <cell r="A726">
            <v>422</v>
          </cell>
          <cell r="B726">
            <v>696</v>
          </cell>
          <cell r="C726" t="str">
            <v>ACBL</v>
          </cell>
          <cell r="D726">
            <v>39132</v>
          </cell>
          <cell r="E726">
            <v>39135</v>
          </cell>
          <cell r="F726" t="str">
            <v>P</v>
          </cell>
          <cell r="G726">
            <v>500000</v>
          </cell>
          <cell r="H726">
            <v>118.59692</v>
          </cell>
          <cell r="I726">
            <v>59298460</v>
          </cell>
          <cell r="J726">
            <v>11859.692000000001</v>
          </cell>
          <cell r="K726">
            <v>59310319.692000002</v>
          </cell>
          <cell r="L726">
            <v>0</v>
          </cell>
          <cell r="M726">
            <v>118596.92</v>
          </cell>
          <cell r="N726">
            <v>118.857833224</v>
          </cell>
          <cell r="O726">
            <v>59428916.612000003</v>
          </cell>
          <cell r="P726">
            <v>59428916.612000003</v>
          </cell>
          <cell r="Q726">
            <v>0</v>
          </cell>
          <cell r="R726" t="str">
            <v>AHL</v>
          </cell>
          <cell r="S726" t="str">
            <v>feb</v>
          </cell>
        </row>
        <row r="727">
          <cell r="A727">
            <v>423</v>
          </cell>
          <cell r="B727">
            <v>731</v>
          </cell>
          <cell r="C727" t="str">
            <v>POL</v>
          </cell>
          <cell r="D727">
            <v>39133</v>
          </cell>
          <cell r="E727">
            <v>39136</v>
          </cell>
          <cell r="F727" t="str">
            <v>P</v>
          </cell>
          <cell r="G727">
            <v>5000</v>
          </cell>
          <cell r="H727">
            <v>351.24700000000001</v>
          </cell>
          <cell r="I727">
            <v>1756235</v>
          </cell>
          <cell r="J727">
            <v>351.24700000000001</v>
          </cell>
          <cell r="K727">
            <v>1756586.247</v>
          </cell>
          <cell r="L727">
            <v>0</v>
          </cell>
          <cell r="M727">
            <v>1756.4699999999998</v>
          </cell>
          <cell r="N727">
            <v>351.66854339999998</v>
          </cell>
          <cell r="O727">
            <v>1758342.7169999999</v>
          </cell>
          <cell r="P727">
            <v>1758342.7169999999</v>
          </cell>
          <cell r="Q727">
            <v>0</v>
          </cell>
          <cell r="R727" t="str">
            <v>orix</v>
          </cell>
          <cell r="S727" t="str">
            <v>feb</v>
          </cell>
        </row>
        <row r="728">
          <cell r="A728">
            <v>424</v>
          </cell>
          <cell r="B728">
            <v>733</v>
          </cell>
          <cell r="C728" t="str">
            <v>PPL</v>
          </cell>
          <cell r="D728">
            <v>39133</v>
          </cell>
          <cell r="E728">
            <v>39136</v>
          </cell>
          <cell r="F728" t="str">
            <v>P</v>
          </cell>
          <cell r="G728">
            <v>75000</v>
          </cell>
          <cell r="H728">
            <v>262.33333333333331</v>
          </cell>
          <cell r="I728">
            <v>19675000</v>
          </cell>
          <cell r="J728">
            <v>3935</v>
          </cell>
          <cell r="K728">
            <v>19678935</v>
          </cell>
          <cell r="L728">
            <v>0</v>
          </cell>
          <cell r="M728">
            <v>13080</v>
          </cell>
          <cell r="N728">
            <v>262.56020000000001</v>
          </cell>
          <cell r="O728">
            <v>19692015</v>
          </cell>
          <cell r="P728">
            <v>19692015</v>
          </cell>
          <cell r="Q728">
            <v>0</v>
          </cell>
          <cell r="R728" t="str">
            <v>orix</v>
          </cell>
          <cell r="S728" t="str">
            <v>feb</v>
          </cell>
        </row>
        <row r="729">
          <cell r="A729">
            <v>425</v>
          </cell>
          <cell r="B729">
            <v>737</v>
          </cell>
          <cell r="C729" t="str">
            <v>FFBQ</v>
          </cell>
          <cell r="D729">
            <v>39133</v>
          </cell>
          <cell r="E729">
            <v>39136</v>
          </cell>
          <cell r="F729" t="str">
            <v>S</v>
          </cell>
          <cell r="G729">
            <v>-25000</v>
          </cell>
          <cell r="H729">
            <v>-33.707999999999998</v>
          </cell>
          <cell r="I729">
            <v>-842700</v>
          </cell>
          <cell r="J729">
            <v>84.27000000000001</v>
          </cell>
          <cell r="K729">
            <v>-842615.73</v>
          </cell>
          <cell r="L729">
            <v>0</v>
          </cell>
          <cell r="M729">
            <v>1250</v>
          </cell>
          <cell r="N729">
            <v>33.707999999999998</v>
          </cell>
          <cell r="O729">
            <v>-842700</v>
          </cell>
          <cell r="P729">
            <v>-776442.5</v>
          </cell>
          <cell r="Q729">
            <v>66257.5</v>
          </cell>
          <cell r="R729" t="str">
            <v>GROWTH</v>
          </cell>
          <cell r="S729" t="str">
            <v>feb</v>
          </cell>
        </row>
        <row r="730">
          <cell r="A730">
            <v>426</v>
          </cell>
          <cell r="B730">
            <v>736</v>
          </cell>
          <cell r="C730" t="str">
            <v>LUCK</v>
          </cell>
          <cell r="D730">
            <v>39133</v>
          </cell>
          <cell r="E730">
            <v>39136</v>
          </cell>
          <cell r="F730" t="str">
            <v>S</v>
          </cell>
          <cell r="G730">
            <v>-25000</v>
          </cell>
          <cell r="H730">
            <v>-70.397400000000005</v>
          </cell>
          <cell r="I730">
            <v>-1759935</v>
          </cell>
          <cell r="J730">
            <v>175.99350000000001</v>
          </cell>
          <cell r="K730">
            <v>-1759759.0064999999</v>
          </cell>
          <cell r="L730">
            <v>0</v>
          </cell>
          <cell r="M730">
            <v>2639.91</v>
          </cell>
          <cell r="N730">
            <v>70.397400000000005</v>
          </cell>
          <cell r="O730">
            <v>-1759935</v>
          </cell>
          <cell r="P730">
            <v>-1660652.5</v>
          </cell>
          <cell r="Q730">
            <v>99282.5</v>
          </cell>
          <cell r="R730" t="str">
            <v>fcel</v>
          </cell>
          <cell r="S730" t="str">
            <v>feb</v>
          </cell>
        </row>
        <row r="731">
          <cell r="A731">
            <v>427</v>
          </cell>
          <cell r="B731">
            <v>734</v>
          </cell>
          <cell r="C731" t="str">
            <v>PPL</v>
          </cell>
          <cell r="D731">
            <v>39133</v>
          </cell>
          <cell r="E731">
            <v>39136</v>
          </cell>
          <cell r="F731" t="str">
            <v>S</v>
          </cell>
          <cell r="G731">
            <v>-25000</v>
          </cell>
          <cell r="H731">
            <v>-265.60000000000002</v>
          </cell>
          <cell r="I731">
            <v>-6640000</v>
          </cell>
          <cell r="J731">
            <v>664</v>
          </cell>
          <cell r="K731">
            <v>-6639336</v>
          </cell>
          <cell r="L731">
            <v>0</v>
          </cell>
          <cell r="M731">
            <v>6640</v>
          </cell>
          <cell r="N731">
            <v>265.60000000000002</v>
          </cell>
          <cell r="O731">
            <v>-6640000</v>
          </cell>
          <cell r="P731">
            <v>-6582872.5</v>
          </cell>
          <cell r="Q731">
            <v>57127.5</v>
          </cell>
          <cell r="R731" t="str">
            <v>ORIX</v>
          </cell>
          <cell r="S731" t="str">
            <v>feb</v>
          </cell>
        </row>
        <row r="732">
          <cell r="A732">
            <v>428</v>
          </cell>
          <cell r="B732">
            <v>0</v>
          </cell>
          <cell r="C732" t="str">
            <v>FFBQ</v>
          </cell>
          <cell r="D732">
            <v>39134</v>
          </cell>
          <cell r="E732">
            <v>39134</v>
          </cell>
          <cell r="F732" t="str">
            <v>S</v>
          </cell>
          <cell r="H732" t="e">
            <v>#DIV/0!</v>
          </cell>
          <cell r="I732">
            <v>-625000</v>
          </cell>
          <cell r="K732">
            <v>-625000</v>
          </cell>
          <cell r="L732">
            <v>0</v>
          </cell>
          <cell r="N732" t="e">
            <v>#DIV/0!</v>
          </cell>
          <cell r="P732">
            <v>-625000</v>
          </cell>
          <cell r="R732" t="str">
            <v>DIVIDEND</v>
          </cell>
        </row>
        <row r="733">
          <cell r="A733">
            <v>429</v>
          </cell>
          <cell r="B733">
            <v>767</v>
          </cell>
          <cell r="C733" t="str">
            <v>PPL</v>
          </cell>
          <cell r="D733">
            <v>39134</v>
          </cell>
          <cell r="E733">
            <v>39139</v>
          </cell>
          <cell r="F733" t="str">
            <v>P</v>
          </cell>
          <cell r="G733">
            <v>10000</v>
          </cell>
          <cell r="H733">
            <v>257</v>
          </cell>
          <cell r="I733">
            <v>2570000</v>
          </cell>
          <cell r="J733">
            <v>514</v>
          </cell>
          <cell r="K733">
            <v>2570514</v>
          </cell>
          <cell r="L733">
            <v>0</v>
          </cell>
          <cell r="N733">
            <v>257.0514</v>
          </cell>
          <cell r="O733">
            <v>2570514</v>
          </cell>
          <cell r="P733">
            <v>2570514</v>
          </cell>
          <cell r="Q733">
            <v>0</v>
          </cell>
          <cell r="R733" t="str">
            <v>growth</v>
          </cell>
          <cell r="S733" t="str">
            <v>feb</v>
          </cell>
        </row>
        <row r="734">
          <cell r="A734">
            <v>430</v>
          </cell>
          <cell r="B734">
            <v>768</v>
          </cell>
          <cell r="C734" t="str">
            <v>PPL</v>
          </cell>
          <cell r="D734">
            <v>39134</v>
          </cell>
          <cell r="E734">
            <v>39139</v>
          </cell>
          <cell r="F734" t="str">
            <v>S</v>
          </cell>
          <cell r="G734">
            <v>-15000</v>
          </cell>
          <cell r="H734">
            <v>-263</v>
          </cell>
          <cell r="I734">
            <v>-3945000</v>
          </cell>
          <cell r="J734">
            <v>394.5</v>
          </cell>
          <cell r="K734">
            <v>-3944605.5</v>
          </cell>
          <cell r="L734">
            <v>0</v>
          </cell>
          <cell r="M734">
            <v>3945</v>
          </cell>
          <cell r="N734">
            <v>263</v>
          </cell>
          <cell r="O734">
            <v>-3945000</v>
          </cell>
          <cell r="P734">
            <v>-3946243.5</v>
          </cell>
          <cell r="Q734">
            <v>-1243.5</v>
          </cell>
          <cell r="R734" t="str">
            <v>IFSL</v>
          </cell>
          <cell r="S734" t="str">
            <v>feb</v>
          </cell>
        </row>
        <row r="735">
          <cell r="A735">
            <v>431</v>
          </cell>
          <cell r="B735">
            <v>796</v>
          </cell>
          <cell r="C735" t="str">
            <v>POL</v>
          </cell>
          <cell r="D735">
            <v>39135</v>
          </cell>
          <cell r="E735">
            <v>39140</v>
          </cell>
          <cell r="F735" t="str">
            <v>P</v>
          </cell>
          <cell r="G735">
            <v>5000</v>
          </cell>
          <cell r="H735">
            <v>350</v>
          </cell>
          <cell r="I735">
            <v>1750000</v>
          </cell>
          <cell r="J735">
            <v>350</v>
          </cell>
          <cell r="K735">
            <v>1750350</v>
          </cell>
          <cell r="L735">
            <v>0</v>
          </cell>
          <cell r="M735">
            <v>1750</v>
          </cell>
          <cell r="N735">
            <v>350.42</v>
          </cell>
          <cell r="O735">
            <v>1752100</v>
          </cell>
          <cell r="P735">
            <v>1752100</v>
          </cell>
          <cell r="Q735">
            <v>0</v>
          </cell>
          <cell r="R735" t="str">
            <v>JS</v>
          </cell>
          <cell r="S735" t="str">
            <v>feb</v>
          </cell>
        </row>
        <row r="736">
          <cell r="A736">
            <v>432</v>
          </cell>
          <cell r="B736">
            <v>798</v>
          </cell>
          <cell r="C736" t="str">
            <v>FFBQ</v>
          </cell>
          <cell r="D736">
            <v>39135</v>
          </cell>
          <cell r="E736">
            <v>39140</v>
          </cell>
          <cell r="F736" t="str">
            <v>S</v>
          </cell>
          <cell r="G736">
            <v>-25000</v>
          </cell>
          <cell r="H736">
            <v>-32</v>
          </cell>
          <cell r="I736">
            <v>-800000</v>
          </cell>
          <cell r="J736">
            <v>80</v>
          </cell>
          <cell r="K736">
            <v>-799920</v>
          </cell>
          <cell r="L736">
            <v>0</v>
          </cell>
          <cell r="M736">
            <v>1250</v>
          </cell>
          <cell r="N736">
            <v>32</v>
          </cell>
          <cell r="O736">
            <v>-800000</v>
          </cell>
          <cell r="P736">
            <v>-751737.5</v>
          </cell>
          <cell r="Q736">
            <v>48262.5</v>
          </cell>
          <cell r="R736" t="str">
            <v>gsl</v>
          </cell>
          <cell r="S736" t="str">
            <v>feb</v>
          </cell>
        </row>
        <row r="737">
          <cell r="A737">
            <v>433</v>
          </cell>
          <cell r="B737">
            <v>812</v>
          </cell>
          <cell r="C737" t="str">
            <v>PPL</v>
          </cell>
          <cell r="D737">
            <v>39136</v>
          </cell>
          <cell r="E737">
            <v>39141</v>
          </cell>
          <cell r="F737" t="str">
            <v>P</v>
          </cell>
          <cell r="G737">
            <v>5000</v>
          </cell>
          <cell r="H737">
            <v>264</v>
          </cell>
          <cell r="I737">
            <v>1320000</v>
          </cell>
          <cell r="J737">
            <v>264</v>
          </cell>
          <cell r="K737">
            <v>1320264</v>
          </cell>
          <cell r="L737">
            <v>0</v>
          </cell>
          <cell r="N737">
            <v>264.05279999999999</v>
          </cell>
          <cell r="O737">
            <v>1320264</v>
          </cell>
          <cell r="P737">
            <v>1320264</v>
          </cell>
          <cell r="Q737">
            <v>0</v>
          </cell>
          <cell r="R737" t="str">
            <v>GROWTH</v>
          </cell>
          <cell r="S737" t="str">
            <v>feb</v>
          </cell>
        </row>
        <row r="738">
          <cell r="A738">
            <v>434</v>
          </cell>
          <cell r="B738">
            <v>807</v>
          </cell>
          <cell r="C738" t="str">
            <v>POL</v>
          </cell>
          <cell r="D738">
            <v>39136</v>
          </cell>
          <cell r="E738">
            <v>39141</v>
          </cell>
          <cell r="F738" t="str">
            <v>P</v>
          </cell>
          <cell r="G738">
            <v>5000</v>
          </cell>
          <cell r="H738">
            <v>349.5</v>
          </cell>
          <cell r="I738">
            <v>1747500</v>
          </cell>
          <cell r="J738">
            <v>349.5</v>
          </cell>
          <cell r="K738">
            <v>1747849.5</v>
          </cell>
          <cell r="L738">
            <v>0</v>
          </cell>
          <cell r="M738">
            <v>1747.5</v>
          </cell>
          <cell r="N738">
            <v>349.9194</v>
          </cell>
          <cell r="O738">
            <v>1749597</v>
          </cell>
          <cell r="P738">
            <v>1749597</v>
          </cell>
          <cell r="Q738">
            <v>0</v>
          </cell>
          <cell r="R738" t="str">
            <v>JS</v>
          </cell>
          <cell r="S738" t="str">
            <v>feb</v>
          </cell>
        </row>
        <row r="739">
          <cell r="A739">
            <v>435</v>
          </cell>
          <cell r="B739">
            <v>810</v>
          </cell>
          <cell r="C739" t="str">
            <v>PPL</v>
          </cell>
          <cell r="D739">
            <v>39136</v>
          </cell>
          <cell r="E739">
            <v>39141</v>
          </cell>
          <cell r="F739" t="str">
            <v>S</v>
          </cell>
          <cell r="G739">
            <v>-5000</v>
          </cell>
          <cell r="H739">
            <v>-266</v>
          </cell>
          <cell r="I739">
            <v>-1330000</v>
          </cell>
          <cell r="J739">
            <v>133</v>
          </cell>
          <cell r="K739">
            <v>-1329867</v>
          </cell>
          <cell r="L739">
            <v>0</v>
          </cell>
          <cell r="M739">
            <v>1330</v>
          </cell>
          <cell r="N739">
            <v>266</v>
          </cell>
          <cell r="O739">
            <v>-1330000</v>
          </cell>
          <cell r="P739">
            <v>-1315508</v>
          </cell>
          <cell r="Q739">
            <v>14492</v>
          </cell>
          <cell r="R739" t="str">
            <v>gwoth</v>
          </cell>
          <cell r="S739" t="str">
            <v>feb</v>
          </cell>
        </row>
        <row r="740">
          <cell r="A740">
            <v>436</v>
          </cell>
          <cell r="B740">
            <v>811</v>
          </cell>
          <cell r="C740" t="str">
            <v>LUCK</v>
          </cell>
          <cell r="D740">
            <v>39136</v>
          </cell>
          <cell r="E740">
            <v>39141</v>
          </cell>
          <cell r="F740" t="str">
            <v>S</v>
          </cell>
          <cell r="G740">
            <v>-25000</v>
          </cell>
          <cell r="H740">
            <v>-70.5</v>
          </cell>
          <cell r="I740">
            <v>-1762500</v>
          </cell>
          <cell r="J740">
            <v>176.25</v>
          </cell>
          <cell r="K740">
            <v>-1762323.75</v>
          </cell>
          <cell r="L740">
            <v>0</v>
          </cell>
          <cell r="M740">
            <v>3524.9999999999995</v>
          </cell>
          <cell r="N740">
            <v>70.5</v>
          </cell>
          <cell r="O740">
            <v>-1762500</v>
          </cell>
          <cell r="P740">
            <v>-1660652.5</v>
          </cell>
          <cell r="Q740">
            <v>101847.5</v>
          </cell>
          <cell r="R740" t="str">
            <v>AHL</v>
          </cell>
          <cell r="S740" t="str">
            <v>feb</v>
          </cell>
        </row>
        <row r="741">
          <cell r="A741">
            <v>437</v>
          </cell>
          <cell r="B741">
            <v>350</v>
          </cell>
          <cell r="C741" t="str">
            <v>FAY</v>
          </cell>
          <cell r="D741">
            <v>39113</v>
          </cell>
          <cell r="E741">
            <v>39141</v>
          </cell>
          <cell r="F741" t="str">
            <v>S</v>
          </cell>
          <cell r="G741">
            <v>-35500</v>
          </cell>
          <cell r="H741">
            <v>-67</v>
          </cell>
          <cell r="I741">
            <v>-2378500</v>
          </cell>
          <cell r="J741">
            <v>237.85000000000002</v>
          </cell>
          <cell r="K741">
            <v>-2378262.15</v>
          </cell>
          <cell r="L741">
            <v>0</v>
          </cell>
          <cell r="M741">
            <v>3567.75</v>
          </cell>
          <cell r="N741">
            <v>67</v>
          </cell>
          <cell r="O741">
            <v>-2378500</v>
          </cell>
          <cell r="P741">
            <v>-2364860.14</v>
          </cell>
          <cell r="Q741">
            <v>13639.85999999987</v>
          </cell>
          <cell r="R741" t="str">
            <v>orix</v>
          </cell>
          <cell r="S741" t="str">
            <v>feb</v>
          </cell>
        </row>
        <row r="742">
          <cell r="A742">
            <v>438</v>
          </cell>
          <cell r="B742">
            <v>412</v>
          </cell>
          <cell r="C742" t="str">
            <v>POL</v>
          </cell>
          <cell r="D742">
            <v>39119</v>
          </cell>
          <cell r="E742">
            <v>39141</v>
          </cell>
          <cell r="F742" t="str">
            <v>S</v>
          </cell>
          <cell r="G742">
            <v>-21000</v>
          </cell>
          <cell r="H742">
            <v>-368.01309523809522</v>
          </cell>
          <cell r="I742">
            <v>-7728275</v>
          </cell>
          <cell r="J742">
            <v>772.82749999999999</v>
          </cell>
          <cell r="K742">
            <v>-7727502.1725000003</v>
          </cell>
          <cell r="L742">
            <v>0</v>
          </cell>
          <cell r="M742">
            <v>7728.28</v>
          </cell>
          <cell r="N742">
            <v>368.01309523809522</v>
          </cell>
          <cell r="O742">
            <v>-7728275</v>
          </cell>
          <cell r="P742">
            <v>-7358465.0999999996</v>
          </cell>
          <cell r="Q742">
            <v>369809.90000000037</v>
          </cell>
          <cell r="R742" t="str">
            <v>FCEL</v>
          </cell>
          <cell r="S742" t="str">
            <v>feb</v>
          </cell>
        </row>
        <row r="743">
          <cell r="A743">
            <v>439</v>
          </cell>
          <cell r="B743">
            <v>766</v>
          </cell>
          <cell r="C743" t="str">
            <v>POL</v>
          </cell>
          <cell r="D743">
            <v>39134</v>
          </cell>
          <cell r="E743">
            <v>39141</v>
          </cell>
          <cell r="F743" t="str">
            <v>P</v>
          </cell>
          <cell r="G743">
            <v>10000</v>
          </cell>
          <cell r="H743">
            <v>349.5</v>
          </cell>
          <cell r="I743">
            <v>3495000</v>
          </cell>
          <cell r="J743">
            <v>699</v>
          </cell>
          <cell r="K743">
            <v>3495699</v>
          </cell>
          <cell r="L743">
            <v>0</v>
          </cell>
          <cell r="M743">
            <v>3495</v>
          </cell>
          <cell r="N743">
            <v>349.9194</v>
          </cell>
          <cell r="O743">
            <v>3499194</v>
          </cell>
          <cell r="P743">
            <v>3499194</v>
          </cell>
          <cell r="Q743">
            <v>0</v>
          </cell>
          <cell r="R743" t="str">
            <v>orix</v>
          </cell>
          <cell r="S743" t="str">
            <v>feb</v>
          </cell>
        </row>
        <row r="744">
          <cell r="A744">
            <v>440</v>
          </cell>
          <cell r="B744">
            <v>797</v>
          </cell>
          <cell r="C744" t="str">
            <v>POL</v>
          </cell>
          <cell r="D744">
            <v>39134</v>
          </cell>
          <cell r="E744">
            <v>39141</v>
          </cell>
          <cell r="F744" t="str">
            <v>P</v>
          </cell>
          <cell r="G744">
            <v>5000</v>
          </cell>
          <cell r="H744">
            <v>349.75</v>
          </cell>
          <cell r="I744">
            <v>1748750</v>
          </cell>
          <cell r="J744">
            <v>349.75</v>
          </cell>
          <cell r="K744">
            <v>1749099.75</v>
          </cell>
          <cell r="L744">
            <v>0</v>
          </cell>
          <cell r="M744">
            <v>1749</v>
          </cell>
          <cell r="N744">
            <v>350.16975000000002</v>
          </cell>
          <cell r="O744">
            <v>1750848.75</v>
          </cell>
          <cell r="P744">
            <v>1750848.75</v>
          </cell>
          <cell r="Q744">
            <v>0</v>
          </cell>
          <cell r="R744" t="str">
            <v>JS</v>
          </cell>
          <cell r="S744" t="str">
            <v>feb</v>
          </cell>
        </row>
        <row r="745">
          <cell r="A745">
            <v>440</v>
          </cell>
          <cell r="B745">
            <v>848</v>
          </cell>
          <cell r="C745" t="str">
            <v>PPL</v>
          </cell>
          <cell r="D745">
            <v>39139</v>
          </cell>
          <cell r="E745">
            <v>39140</v>
          </cell>
          <cell r="F745" t="str">
            <v>P</v>
          </cell>
          <cell r="G745">
            <v>10000</v>
          </cell>
          <cell r="H745">
            <v>262</v>
          </cell>
          <cell r="I745">
            <v>2620000</v>
          </cell>
          <cell r="J745">
            <v>524</v>
          </cell>
          <cell r="K745">
            <v>2620524</v>
          </cell>
          <cell r="L745">
            <v>0</v>
          </cell>
          <cell r="M745">
            <v>2620</v>
          </cell>
          <cell r="N745">
            <v>262.31439999999998</v>
          </cell>
          <cell r="O745">
            <v>2623144</v>
          </cell>
          <cell r="P745">
            <v>2623144</v>
          </cell>
          <cell r="Q745">
            <v>0</v>
          </cell>
          <cell r="R745" t="str">
            <v>foundation</v>
          </cell>
          <cell r="S745" t="str">
            <v>feb</v>
          </cell>
        </row>
        <row r="746">
          <cell r="A746">
            <v>441</v>
          </cell>
          <cell r="B746">
            <v>849</v>
          </cell>
          <cell r="C746" t="str">
            <v>POL</v>
          </cell>
          <cell r="D746">
            <v>39139</v>
          </cell>
          <cell r="E746">
            <v>39142</v>
          </cell>
          <cell r="F746" t="str">
            <v>P</v>
          </cell>
          <cell r="G746">
            <v>5000</v>
          </cell>
          <cell r="H746">
            <v>355.1</v>
          </cell>
          <cell r="I746">
            <v>1775500</v>
          </cell>
          <cell r="J746">
            <v>355.1</v>
          </cell>
          <cell r="K746">
            <v>1775855.1</v>
          </cell>
          <cell r="L746">
            <v>0</v>
          </cell>
          <cell r="M746">
            <v>1775.5000000000002</v>
          </cell>
          <cell r="N746">
            <v>355.52611999999999</v>
          </cell>
          <cell r="O746">
            <v>1777630.6</v>
          </cell>
          <cell r="P746">
            <v>1777630.6</v>
          </cell>
          <cell r="Q746">
            <v>0</v>
          </cell>
          <cell r="R746" t="str">
            <v>grwoth</v>
          </cell>
          <cell r="S746" t="str">
            <v>feb</v>
          </cell>
        </row>
        <row r="747">
          <cell r="A747">
            <v>441</v>
          </cell>
          <cell r="B747">
            <v>851</v>
          </cell>
          <cell r="C747" t="str">
            <v>FFBQ</v>
          </cell>
          <cell r="D747">
            <v>39139</v>
          </cell>
          <cell r="E747">
            <v>39142</v>
          </cell>
          <cell r="F747" t="str">
            <v>S</v>
          </cell>
          <cell r="G747">
            <v>-25000</v>
          </cell>
          <cell r="H747">
            <v>-33</v>
          </cell>
          <cell r="I747">
            <v>-825000</v>
          </cell>
          <cell r="J747">
            <v>82.5</v>
          </cell>
          <cell r="K747">
            <v>-824917.5</v>
          </cell>
          <cell r="L747">
            <v>0</v>
          </cell>
          <cell r="M747">
            <v>7728.28</v>
          </cell>
          <cell r="N747">
            <v>33</v>
          </cell>
          <cell r="O747">
            <v>-825000</v>
          </cell>
          <cell r="P747">
            <v>-751737.5</v>
          </cell>
          <cell r="Q747">
            <v>73262.5</v>
          </cell>
          <cell r="R747" t="str">
            <v>ahl</v>
          </cell>
          <cell r="S747" t="str">
            <v>feb</v>
          </cell>
        </row>
        <row r="748">
          <cell r="A748">
            <v>442</v>
          </cell>
          <cell r="B748">
            <v>850</v>
          </cell>
          <cell r="C748" t="str">
            <v>LUCK</v>
          </cell>
          <cell r="D748">
            <v>39139</v>
          </cell>
          <cell r="E748">
            <v>39142</v>
          </cell>
          <cell r="F748" t="str">
            <v>S</v>
          </cell>
          <cell r="G748">
            <v>-25000</v>
          </cell>
          <cell r="H748">
            <v>-70</v>
          </cell>
          <cell r="I748">
            <v>-1750000</v>
          </cell>
          <cell r="J748">
            <v>175</v>
          </cell>
          <cell r="K748">
            <v>-1749825</v>
          </cell>
          <cell r="L748">
            <v>0</v>
          </cell>
          <cell r="M748">
            <v>2625</v>
          </cell>
          <cell r="N748">
            <v>70</v>
          </cell>
          <cell r="O748">
            <v>-1750000</v>
          </cell>
          <cell r="P748">
            <v>-1660652.5</v>
          </cell>
          <cell r="Q748">
            <v>89347.5</v>
          </cell>
          <cell r="R748" t="str">
            <v>fecl</v>
          </cell>
          <cell r="S748" t="str">
            <v>feb</v>
          </cell>
        </row>
        <row r="749">
          <cell r="A749">
            <v>443</v>
          </cell>
          <cell r="B749">
            <v>868</v>
          </cell>
          <cell r="C749" t="str">
            <v>ACBL</v>
          </cell>
          <cell r="D749">
            <v>39140</v>
          </cell>
          <cell r="E749">
            <v>39143</v>
          </cell>
          <cell r="F749" t="str">
            <v>P</v>
          </cell>
          <cell r="G749">
            <v>35000</v>
          </cell>
          <cell r="H749">
            <v>117.14285714285714</v>
          </cell>
          <cell r="I749">
            <v>4100000</v>
          </cell>
          <cell r="J749">
            <v>820</v>
          </cell>
          <cell r="K749">
            <v>4100820</v>
          </cell>
          <cell r="L749">
            <v>0</v>
          </cell>
          <cell r="M749">
            <v>8200</v>
          </cell>
          <cell r="N749">
            <v>117.40057142857142</v>
          </cell>
          <cell r="O749">
            <v>4109020</v>
          </cell>
          <cell r="P749">
            <v>4109020</v>
          </cell>
          <cell r="Q749">
            <v>0</v>
          </cell>
          <cell r="R749" t="str">
            <v>AHL</v>
          </cell>
          <cell r="S749" t="str">
            <v>feb</v>
          </cell>
        </row>
        <row r="750">
          <cell r="A750">
            <v>444</v>
          </cell>
          <cell r="B750">
            <v>867</v>
          </cell>
          <cell r="C750" t="str">
            <v>ACBL</v>
          </cell>
          <cell r="D750">
            <v>39140</v>
          </cell>
          <cell r="E750">
            <v>39143</v>
          </cell>
          <cell r="F750" t="str">
            <v>P</v>
          </cell>
          <cell r="G750">
            <v>25000</v>
          </cell>
          <cell r="H750">
            <v>118.5</v>
          </cell>
          <cell r="I750">
            <v>2962500</v>
          </cell>
          <cell r="J750">
            <v>592.5</v>
          </cell>
          <cell r="K750">
            <v>2963092.5</v>
          </cell>
          <cell r="L750">
            <v>0</v>
          </cell>
          <cell r="M750">
            <v>2962.5</v>
          </cell>
          <cell r="N750">
            <v>118.6422</v>
          </cell>
          <cell r="O750">
            <v>2966055</v>
          </cell>
          <cell r="P750">
            <v>2966055</v>
          </cell>
          <cell r="Q750">
            <v>0</v>
          </cell>
          <cell r="R750" t="str">
            <v>FNE</v>
          </cell>
          <cell r="S750" t="str">
            <v>feb</v>
          </cell>
        </row>
        <row r="751">
          <cell r="A751">
            <v>445</v>
          </cell>
          <cell r="B751">
            <v>870</v>
          </cell>
          <cell r="C751" t="str">
            <v>ACBL</v>
          </cell>
          <cell r="D751">
            <v>39140</v>
          </cell>
          <cell r="E751">
            <v>39143</v>
          </cell>
          <cell r="F751" t="str">
            <v>P</v>
          </cell>
          <cell r="G751">
            <v>10000</v>
          </cell>
          <cell r="H751">
            <v>118.5</v>
          </cell>
          <cell r="I751">
            <v>1185000</v>
          </cell>
          <cell r="J751">
            <v>237</v>
          </cell>
          <cell r="K751">
            <v>1185237</v>
          </cell>
          <cell r="L751">
            <v>0</v>
          </cell>
          <cell r="M751">
            <v>1185</v>
          </cell>
          <cell r="N751">
            <v>118.6422</v>
          </cell>
          <cell r="O751">
            <v>1186422</v>
          </cell>
          <cell r="P751">
            <v>1186422</v>
          </cell>
          <cell r="Q751">
            <v>0</v>
          </cell>
          <cell r="R751" t="str">
            <v>ORIX</v>
          </cell>
          <cell r="S751" t="str">
            <v>feb</v>
          </cell>
        </row>
        <row r="752">
          <cell r="A752">
            <v>446</v>
          </cell>
          <cell r="B752">
            <v>871</v>
          </cell>
          <cell r="C752" t="str">
            <v>PPL</v>
          </cell>
          <cell r="D752">
            <v>39140</v>
          </cell>
          <cell r="E752">
            <v>39141</v>
          </cell>
          <cell r="F752" t="str">
            <v>P</v>
          </cell>
          <cell r="G752">
            <v>10000</v>
          </cell>
          <cell r="H752">
            <v>257</v>
          </cell>
          <cell r="I752">
            <v>2570000</v>
          </cell>
          <cell r="J752">
            <v>514</v>
          </cell>
          <cell r="K752">
            <v>2570514</v>
          </cell>
          <cell r="L752">
            <v>0</v>
          </cell>
          <cell r="M752">
            <v>2570</v>
          </cell>
          <cell r="N752">
            <v>257.30840000000001</v>
          </cell>
          <cell r="O752">
            <v>2573084</v>
          </cell>
          <cell r="P752">
            <v>2573084</v>
          </cell>
          <cell r="Q752">
            <v>0</v>
          </cell>
          <cell r="R752" t="str">
            <v>Growth</v>
          </cell>
          <cell r="S752" t="str">
            <v>feb</v>
          </cell>
        </row>
        <row r="753">
          <cell r="A753">
            <v>447</v>
          </cell>
          <cell r="B753">
            <v>869</v>
          </cell>
          <cell r="C753" t="str">
            <v>PPL</v>
          </cell>
          <cell r="D753">
            <v>39140</v>
          </cell>
          <cell r="E753">
            <v>39141</v>
          </cell>
          <cell r="F753" t="str">
            <v>P</v>
          </cell>
          <cell r="G753">
            <v>5000</v>
          </cell>
          <cell r="H753">
            <v>260</v>
          </cell>
          <cell r="I753">
            <v>1300000</v>
          </cell>
          <cell r="J753">
            <v>260</v>
          </cell>
          <cell r="K753">
            <v>1300260</v>
          </cell>
          <cell r="L753">
            <v>0</v>
          </cell>
          <cell r="M753">
            <v>1300</v>
          </cell>
          <cell r="N753">
            <v>260.31200000000001</v>
          </cell>
          <cell r="O753">
            <v>1301560</v>
          </cell>
          <cell r="P753">
            <v>1301560</v>
          </cell>
          <cell r="Q753">
            <v>0</v>
          </cell>
          <cell r="R753" t="str">
            <v>Growth</v>
          </cell>
          <cell r="S753" t="str">
            <v>feb</v>
          </cell>
        </row>
        <row r="754">
          <cell r="A754">
            <v>448</v>
          </cell>
          <cell r="B754">
            <v>866</v>
          </cell>
          <cell r="C754" t="str">
            <v>PPL</v>
          </cell>
          <cell r="D754">
            <v>39140</v>
          </cell>
          <cell r="E754">
            <v>39141</v>
          </cell>
          <cell r="F754" t="str">
            <v>P</v>
          </cell>
          <cell r="G754">
            <v>3700</v>
          </cell>
          <cell r="H754">
            <v>258.75</v>
          </cell>
          <cell r="I754">
            <v>957375</v>
          </cell>
          <cell r="J754">
            <v>191.47500000000002</v>
          </cell>
          <cell r="K754">
            <v>957566.47499999998</v>
          </cell>
          <cell r="L754">
            <v>0</v>
          </cell>
          <cell r="M754">
            <v>957.56</v>
          </cell>
          <cell r="N754">
            <v>259.06055000000003</v>
          </cell>
          <cell r="O754">
            <v>958524.03500000003</v>
          </cell>
          <cell r="P754">
            <v>958524.03500000003</v>
          </cell>
          <cell r="Q754">
            <v>0</v>
          </cell>
          <cell r="R754" t="str">
            <v>INVESTCAP</v>
          </cell>
          <cell r="S754" t="str">
            <v>feb</v>
          </cell>
        </row>
        <row r="755">
          <cell r="A755">
            <v>449</v>
          </cell>
          <cell r="B755">
            <v>864</v>
          </cell>
          <cell r="C755" t="str">
            <v>PPL</v>
          </cell>
          <cell r="D755">
            <v>39140</v>
          </cell>
          <cell r="E755">
            <v>39140</v>
          </cell>
          <cell r="F755" t="str">
            <v>P</v>
          </cell>
          <cell r="G755">
            <v>20000</v>
          </cell>
          <cell r="H755">
            <v>258.75</v>
          </cell>
          <cell r="I755">
            <v>5175000</v>
          </cell>
          <cell r="J755">
            <v>1035</v>
          </cell>
          <cell r="K755">
            <v>5176035</v>
          </cell>
          <cell r="L755">
            <v>0</v>
          </cell>
          <cell r="M755">
            <v>5175</v>
          </cell>
          <cell r="N755">
            <v>259.06049999999999</v>
          </cell>
          <cell r="O755">
            <v>5181210</v>
          </cell>
          <cell r="P755">
            <v>5181210</v>
          </cell>
          <cell r="Q755">
            <v>0</v>
          </cell>
          <cell r="R755" t="str">
            <v>FCEL</v>
          </cell>
          <cell r="S755" t="str">
            <v>feb</v>
          </cell>
        </row>
        <row r="756">
          <cell r="A756">
            <v>450</v>
          </cell>
          <cell r="B756">
            <v>865</v>
          </cell>
          <cell r="C756" t="str">
            <v>PPL</v>
          </cell>
          <cell r="D756">
            <v>39139</v>
          </cell>
          <cell r="E756">
            <v>39141</v>
          </cell>
          <cell r="F756" t="str">
            <v>S</v>
          </cell>
          <cell r="G756">
            <v>-10000</v>
          </cell>
          <cell r="H756">
            <v>-260.5</v>
          </cell>
          <cell r="I756">
            <v>-2605000</v>
          </cell>
          <cell r="J756">
            <v>260.5</v>
          </cell>
          <cell r="K756">
            <v>-2604739.5</v>
          </cell>
          <cell r="L756">
            <v>0</v>
          </cell>
          <cell r="M756">
            <v>2605</v>
          </cell>
          <cell r="N756">
            <v>260.5</v>
          </cell>
          <cell r="O756">
            <v>-2605000</v>
          </cell>
          <cell r="P756">
            <v>-2625080</v>
          </cell>
          <cell r="Q756">
            <v>-20080</v>
          </cell>
          <cell r="R756" t="str">
            <v>fecl</v>
          </cell>
          <cell r="S756" t="str">
            <v>feb</v>
          </cell>
        </row>
        <row r="757">
          <cell r="A757">
            <v>451</v>
          </cell>
          <cell r="B757">
            <v>879</v>
          </cell>
          <cell r="C757" t="str">
            <v>PPL</v>
          </cell>
          <cell r="D757">
            <v>39141</v>
          </cell>
          <cell r="E757">
            <v>39142</v>
          </cell>
          <cell r="F757" t="str">
            <v>P</v>
          </cell>
          <cell r="G757">
            <v>10000</v>
          </cell>
          <cell r="H757">
            <v>257.5</v>
          </cell>
          <cell r="I757">
            <v>2575000</v>
          </cell>
          <cell r="J757">
            <v>515</v>
          </cell>
          <cell r="K757">
            <v>2575515</v>
          </cell>
          <cell r="L757">
            <v>0</v>
          </cell>
          <cell r="M757">
            <v>2575</v>
          </cell>
          <cell r="N757">
            <v>257.80900000000003</v>
          </cell>
          <cell r="O757">
            <v>2578090</v>
          </cell>
          <cell r="P757">
            <v>2578090</v>
          </cell>
          <cell r="Q757">
            <v>0</v>
          </cell>
          <cell r="R757" t="str">
            <v>fne</v>
          </cell>
          <cell r="S757" t="str">
            <v>feb</v>
          </cell>
        </row>
        <row r="758">
          <cell r="A758">
            <v>452</v>
          </cell>
          <cell r="B758">
            <v>880</v>
          </cell>
          <cell r="C758" t="str">
            <v>PPL</v>
          </cell>
          <cell r="D758">
            <v>39141</v>
          </cell>
          <cell r="E758">
            <v>39142</v>
          </cell>
          <cell r="F758" t="str">
            <v>P</v>
          </cell>
          <cell r="G758">
            <v>10000</v>
          </cell>
          <cell r="H758">
            <v>258.5</v>
          </cell>
          <cell r="I758">
            <v>2585000</v>
          </cell>
          <cell r="J758">
            <v>517</v>
          </cell>
          <cell r="K758">
            <v>2585517</v>
          </cell>
          <cell r="L758">
            <v>0</v>
          </cell>
          <cell r="M758">
            <v>2585</v>
          </cell>
          <cell r="N758">
            <v>258.81020000000001</v>
          </cell>
          <cell r="O758">
            <v>2588102</v>
          </cell>
          <cell r="P758">
            <v>2588102</v>
          </cell>
          <cell r="Q758">
            <v>0</v>
          </cell>
          <cell r="R758" t="str">
            <v>ifsl</v>
          </cell>
          <cell r="S758" t="str">
            <v>feb</v>
          </cell>
        </row>
        <row r="759">
          <cell r="A759">
            <v>453</v>
          </cell>
          <cell r="B759">
            <v>881</v>
          </cell>
          <cell r="C759" t="str">
            <v>acbl</v>
          </cell>
          <cell r="D759">
            <v>39141</v>
          </cell>
          <cell r="E759">
            <v>39146</v>
          </cell>
          <cell r="F759" t="str">
            <v>P</v>
          </cell>
          <cell r="G759">
            <v>10000</v>
          </cell>
          <cell r="H759">
            <v>117.5</v>
          </cell>
          <cell r="I759">
            <v>1175000</v>
          </cell>
          <cell r="J759">
            <v>235</v>
          </cell>
          <cell r="K759">
            <v>1175235</v>
          </cell>
          <cell r="L759">
            <v>0</v>
          </cell>
          <cell r="M759">
            <v>1175</v>
          </cell>
          <cell r="N759">
            <v>117.64100000000001</v>
          </cell>
          <cell r="O759">
            <v>1176410</v>
          </cell>
          <cell r="P759">
            <v>1176410</v>
          </cell>
          <cell r="Q759">
            <v>0</v>
          </cell>
          <cell r="R759" t="str">
            <v>orix</v>
          </cell>
          <cell r="S759" t="str">
            <v>feb</v>
          </cell>
        </row>
        <row r="760">
          <cell r="A760">
            <v>454</v>
          </cell>
          <cell r="B760">
            <v>882</v>
          </cell>
          <cell r="C760" t="str">
            <v>acbl</v>
          </cell>
          <cell r="D760">
            <v>39141</v>
          </cell>
          <cell r="E760">
            <v>39146</v>
          </cell>
          <cell r="F760" t="str">
            <v>P</v>
          </cell>
          <cell r="G760">
            <v>15000</v>
          </cell>
          <cell r="H760">
            <v>117.5</v>
          </cell>
          <cell r="I760">
            <v>1762500</v>
          </cell>
          <cell r="J760">
            <v>352.5</v>
          </cell>
          <cell r="K760">
            <v>1762852.5</v>
          </cell>
          <cell r="L760">
            <v>0</v>
          </cell>
          <cell r="M760">
            <v>1762.5</v>
          </cell>
          <cell r="N760">
            <v>117.64100000000001</v>
          </cell>
          <cell r="O760">
            <v>1764615</v>
          </cell>
          <cell r="P760">
            <v>1764615</v>
          </cell>
          <cell r="Q760">
            <v>0</v>
          </cell>
          <cell r="R760" t="str">
            <v>taurus</v>
          </cell>
          <cell r="S760" t="str">
            <v>feb</v>
          </cell>
        </row>
        <row r="761">
          <cell r="A761">
            <v>455</v>
          </cell>
          <cell r="B761">
            <v>878</v>
          </cell>
          <cell r="C761" t="str">
            <v>ppl</v>
          </cell>
          <cell r="D761">
            <v>39141</v>
          </cell>
          <cell r="E761">
            <v>39142</v>
          </cell>
          <cell r="F761" t="str">
            <v>P</v>
          </cell>
          <cell r="G761">
            <v>10000</v>
          </cell>
          <cell r="H761">
            <v>257.05</v>
          </cell>
          <cell r="I761">
            <v>2570500</v>
          </cell>
          <cell r="J761">
            <v>514.1</v>
          </cell>
          <cell r="K761">
            <v>2571014.1</v>
          </cell>
          <cell r="L761">
            <v>0</v>
          </cell>
          <cell r="M761">
            <v>5141</v>
          </cell>
          <cell r="N761">
            <v>257.61551000000003</v>
          </cell>
          <cell r="O761">
            <v>2576155.1</v>
          </cell>
          <cell r="P761">
            <v>2576155.1</v>
          </cell>
          <cell r="Q761">
            <v>0</v>
          </cell>
          <cell r="R761" t="str">
            <v>ahl</v>
          </cell>
          <cell r="S761" t="str">
            <v>feb</v>
          </cell>
        </row>
        <row r="762">
          <cell r="A762">
            <v>456</v>
          </cell>
          <cell r="B762">
            <v>0</v>
          </cell>
          <cell r="C762" t="str">
            <v>PCMF</v>
          </cell>
          <cell r="D762">
            <v>39141</v>
          </cell>
          <cell r="E762">
            <v>39141</v>
          </cell>
          <cell r="F762" t="str">
            <v>P</v>
          </cell>
          <cell r="G762">
            <v>8223413.0256000003</v>
          </cell>
          <cell r="H762">
            <v>12.160401002441898</v>
          </cell>
          <cell r="I762">
            <v>100000000</v>
          </cell>
          <cell r="J762">
            <v>0</v>
          </cell>
          <cell r="K762">
            <v>100000000</v>
          </cell>
          <cell r="L762">
            <v>0</v>
          </cell>
          <cell r="M762">
            <v>0</v>
          </cell>
          <cell r="N762">
            <v>12.160401002441898</v>
          </cell>
          <cell r="O762">
            <v>100000000</v>
          </cell>
          <cell r="P762">
            <v>100000000</v>
          </cell>
          <cell r="Q762">
            <v>0</v>
          </cell>
          <cell r="R762" t="str">
            <v>DIRECT</v>
          </cell>
          <cell r="S762" t="str">
            <v>feb</v>
          </cell>
        </row>
        <row r="763">
          <cell r="A763">
            <v>457</v>
          </cell>
          <cell r="B763">
            <v>891</v>
          </cell>
          <cell r="C763" t="str">
            <v>ACBL</v>
          </cell>
          <cell r="D763">
            <v>39142</v>
          </cell>
          <cell r="E763">
            <v>39147</v>
          </cell>
          <cell r="F763" t="str">
            <v>P</v>
          </cell>
          <cell r="G763">
            <v>10000</v>
          </cell>
          <cell r="H763">
            <v>116.5</v>
          </cell>
          <cell r="I763">
            <v>1165000</v>
          </cell>
          <cell r="J763">
            <v>233</v>
          </cell>
          <cell r="K763">
            <v>1165233</v>
          </cell>
          <cell r="L763">
            <v>0</v>
          </cell>
          <cell r="M763">
            <v>1165</v>
          </cell>
          <cell r="N763">
            <v>116.63979999999999</v>
          </cell>
          <cell r="O763">
            <v>1166398</v>
          </cell>
          <cell r="P763">
            <v>1166398</v>
          </cell>
          <cell r="Q763">
            <v>0</v>
          </cell>
          <cell r="R763" t="str">
            <v>foundation</v>
          </cell>
          <cell r="S763" t="str">
            <v>feb</v>
          </cell>
        </row>
        <row r="764">
          <cell r="A764">
            <v>458</v>
          </cell>
          <cell r="B764">
            <v>892</v>
          </cell>
          <cell r="C764" t="str">
            <v>LUCK</v>
          </cell>
          <cell r="D764">
            <v>39142</v>
          </cell>
          <cell r="E764">
            <v>39147</v>
          </cell>
          <cell r="F764" t="str">
            <v>S</v>
          </cell>
          <cell r="G764">
            <v>-25000</v>
          </cell>
          <cell r="H764">
            <v>-68</v>
          </cell>
          <cell r="I764">
            <v>-1700000</v>
          </cell>
          <cell r="J764">
            <v>170</v>
          </cell>
          <cell r="K764">
            <v>-1699830</v>
          </cell>
          <cell r="L764">
            <v>0</v>
          </cell>
          <cell r="M764">
            <v>2550</v>
          </cell>
          <cell r="N764">
            <v>68</v>
          </cell>
          <cell r="O764">
            <v>-1700000</v>
          </cell>
          <cell r="P764">
            <v>-1660652.5</v>
          </cell>
          <cell r="Q764">
            <v>39347.5</v>
          </cell>
          <cell r="R764" t="str">
            <v>fecl</v>
          </cell>
          <cell r="S764" t="str">
            <v>feb</v>
          </cell>
        </row>
        <row r="765">
          <cell r="A765">
            <v>459</v>
          </cell>
          <cell r="B765">
            <v>912</v>
          </cell>
          <cell r="C765" t="str">
            <v>ACBL</v>
          </cell>
          <cell r="D765">
            <v>39143</v>
          </cell>
          <cell r="E765">
            <v>39148</v>
          </cell>
          <cell r="F765" t="str">
            <v>P</v>
          </cell>
          <cell r="G765">
            <v>30000</v>
          </cell>
          <cell r="H765">
            <v>115.89166666666667</v>
          </cell>
          <cell r="I765">
            <v>3476750</v>
          </cell>
          <cell r="J765">
            <v>695.35</v>
          </cell>
          <cell r="K765">
            <v>3477445.35</v>
          </cell>
          <cell r="L765">
            <v>0</v>
          </cell>
          <cell r="M765">
            <v>3476.75</v>
          </cell>
          <cell r="N765">
            <v>116.03073666666667</v>
          </cell>
          <cell r="O765">
            <v>3480922.1</v>
          </cell>
          <cell r="P765">
            <v>3480922.1</v>
          </cell>
          <cell r="Q765">
            <v>0</v>
          </cell>
          <cell r="R765" t="str">
            <v>fne</v>
          </cell>
          <cell r="S765" t="str">
            <v>feb</v>
          </cell>
        </row>
        <row r="766">
          <cell r="A766">
            <v>460</v>
          </cell>
          <cell r="B766">
            <v>910</v>
          </cell>
          <cell r="C766" t="str">
            <v>PPL</v>
          </cell>
          <cell r="D766">
            <v>39143</v>
          </cell>
          <cell r="E766">
            <v>39143</v>
          </cell>
          <cell r="F766" t="str">
            <v>P</v>
          </cell>
          <cell r="G766">
            <v>20000</v>
          </cell>
          <cell r="H766">
            <v>258.2</v>
          </cell>
          <cell r="I766">
            <v>5164000</v>
          </cell>
          <cell r="J766">
            <v>1032.8</v>
          </cell>
          <cell r="K766">
            <v>5165032.8</v>
          </cell>
          <cell r="L766">
            <v>0</v>
          </cell>
          <cell r="M766">
            <v>5165</v>
          </cell>
          <cell r="N766">
            <v>258.50988999999998</v>
          </cell>
          <cell r="O766">
            <v>5170197.8</v>
          </cell>
          <cell r="P766">
            <v>5170197.8</v>
          </cell>
          <cell r="Q766">
            <v>0</v>
          </cell>
          <cell r="R766" t="str">
            <v>ifsl</v>
          </cell>
          <cell r="S766" t="str">
            <v>feb</v>
          </cell>
        </row>
        <row r="767">
          <cell r="A767">
            <v>461</v>
          </cell>
          <cell r="B767">
            <v>916</v>
          </cell>
          <cell r="C767" t="str">
            <v>FFBQ</v>
          </cell>
          <cell r="D767">
            <v>39143</v>
          </cell>
          <cell r="E767">
            <v>39148</v>
          </cell>
          <cell r="F767" t="str">
            <v>P</v>
          </cell>
          <cell r="G767">
            <v>25000</v>
          </cell>
          <cell r="H767">
            <v>30.05</v>
          </cell>
          <cell r="I767">
            <v>751250</v>
          </cell>
          <cell r="J767">
            <v>150.25</v>
          </cell>
          <cell r="K767">
            <v>751400.25</v>
          </cell>
          <cell r="L767">
            <v>0</v>
          </cell>
          <cell r="M767">
            <v>1250</v>
          </cell>
          <cell r="N767">
            <v>30.106010000000001</v>
          </cell>
          <cell r="O767">
            <v>752650.25</v>
          </cell>
          <cell r="P767">
            <v>752650.25</v>
          </cell>
          <cell r="Q767">
            <v>0</v>
          </cell>
          <cell r="R767" t="str">
            <v>ifsl</v>
          </cell>
          <cell r="S767" t="str">
            <v>feb</v>
          </cell>
        </row>
        <row r="768">
          <cell r="A768">
            <v>462</v>
          </cell>
          <cell r="B768">
            <v>914</v>
          </cell>
          <cell r="C768" t="str">
            <v>LUCK</v>
          </cell>
          <cell r="D768">
            <v>39143</v>
          </cell>
          <cell r="E768">
            <v>39148</v>
          </cell>
          <cell r="F768" t="str">
            <v>S</v>
          </cell>
          <cell r="G768">
            <v>-25000</v>
          </cell>
          <cell r="H768">
            <v>-70</v>
          </cell>
          <cell r="I768">
            <v>-1750000</v>
          </cell>
          <cell r="J768">
            <v>175</v>
          </cell>
          <cell r="K768">
            <v>-1749825</v>
          </cell>
          <cell r="L768">
            <v>0</v>
          </cell>
          <cell r="M768">
            <v>2625</v>
          </cell>
          <cell r="N768">
            <v>70</v>
          </cell>
          <cell r="O768">
            <v>-1750000</v>
          </cell>
          <cell r="P768">
            <v>-1660652.5</v>
          </cell>
          <cell r="Q768">
            <v>89347.5</v>
          </cell>
          <cell r="R768" t="str">
            <v>orxi</v>
          </cell>
          <cell r="S768" t="str">
            <v>feb</v>
          </cell>
        </row>
        <row r="769">
          <cell r="A769">
            <v>463</v>
          </cell>
          <cell r="B769">
            <v>911</v>
          </cell>
          <cell r="C769" t="str">
            <v>PPL</v>
          </cell>
          <cell r="D769">
            <v>39143</v>
          </cell>
          <cell r="E769">
            <v>39143</v>
          </cell>
          <cell r="F769" t="str">
            <v>S</v>
          </cell>
          <cell r="G769">
            <v>-10000</v>
          </cell>
          <cell r="H769">
            <v>-260.95</v>
          </cell>
          <cell r="I769">
            <v>-2609500</v>
          </cell>
          <cell r="J769">
            <v>260.95</v>
          </cell>
          <cell r="K769">
            <v>-2609239.0499999998</v>
          </cell>
          <cell r="L769">
            <v>0</v>
          </cell>
          <cell r="N769">
            <v>260.95</v>
          </cell>
          <cell r="O769">
            <v>-2609500</v>
          </cell>
          <cell r="P769">
            <v>-2618870</v>
          </cell>
          <cell r="Q769">
            <v>-9370</v>
          </cell>
          <cell r="R769" t="str">
            <v>ifsl</v>
          </cell>
          <cell r="S769" t="str">
            <v>feb</v>
          </cell>
        </row>
        <row r="770">
          <cell r="A770">
            <v>464</v>
          </cell>
          <cell r="B770">
            <v>915</v>
          </cell>
          <cell r="C770" t="str">
            <v>LUCK</v>
          </cell>
          <cell r="D770">
            <v>39143</v>
          </cell>
          <cell r="E770">
            <v>39148</v>
          </cell>
          <cell r="F770" t="str">
            <v>S</v>
          </cell>
          <cell r="G770">
            <v>-25000</v>
          </cell>
          <cell r="H770">
            <v>-69</v>
          </cell>
          <cell r="I770">
            <v>-1725000</v>
          </cell>
          <cell r="J770">
            <v>172.5</v>
          </cell>
          <cell r="K770">
            <v>-1724827.5</v>
          </cell>
          <cell r="L770">
            <v>0</v>
          </cell>
          <cell r="M770">
            <v>2587.5</v>
          </cell>
          <cell r="N770">
            <v>69</v>
          </cell>
          <cell r="O770">
            <v>-1725000</v>
          </cell>
          <cell r="P770">
            <v>-1660652.5</v>
          </cell>
          <cell r="Q770">
            <v>64347.5</v>
          </cell>
          <cell r="R770" t="str">
            <v>global</v>
          </cell>
          <cell r="S770" t="str">
            <v>feb</v>
          </cell>
        </row>
        <row r="771">
          <cell r="A771">
            <v>465</v>
          </cell>
          <cell r="B771">
            <v>0</v>
          </cell>
          <cell r="C771" t="str">
            <v>PPL</v>
          </cell>
          <cell r="D771">
            <v>39146</v>
          </cell>
          <cell r="E771">
            <v>39146</v>
          </cell>
          <cell r="F771" t="str">
            <v>S</v>
          </cell>
          <cell r="H771" t="e">
            <v>#DIV/0!</v>
          </cell>
          <cell r="I771">
            <v>-1501650</v>
          </cell>
          <cell r="K771">
            <v>-1501650</v>
          </cell>
          <cell r="L771">
            <v>0</v>
          </cell>
          <cell r="N771" t="e">
            <v>#DIV/0!</v>
          </cell>
          <cell r="P771">
            <v>-1501650</v>
          </cell>
          <cell r="R771" t="str">
            <v>DIVIDEND</v>
          </cell>
        </row>
        <row r="772">
          <cell r="A772">
            <v>466</v>
          </cell>
          <cell r="B772">
            <v>963</v>
          </cell>
          <cell r="C772" t="str">
            <v>LUCK</v>
          </cell>
          <cell r="D772">
            <v>39147</v>
          </cell>
          <cell r="E772">
            <v>39150</v>
          </cell>
          <cell r="F772" t="str">
            <v>S</v>
          </cell>
          <cell r="G772">
            <v>-25000</v>
          </cell>
          <cell r="H772">
            <v>-68.900000000000006</v>
          </cell>
          <cell r="I772">
            <v>-1722500.0000000002</v>
          </cell>
          <cell r="J772">
            <v>172.25000000000003</v>
          </cell>
          <cell r="K772">
            <v>-1722327.7500000002</v>
          </cell>
          <cell r="L772">
            <v>0</v>
          </cell>
          <cell r="M772">
            <v>1722.5</v>
          </cell>
          <cell r="N772">
            <v>68.900000000000006</v>
          </cell>
          <cell r="O772">
            <v>-1722500.0000000002</v>
          </cell>
          <cell r="P772">
            <v>-1660652.5</v>
          </cell>
          <cell r="Q772">
            <v>61847.500000000233</v>
          </cell>
          <cell r="R772" t="str">
            <v>ifsl</v>
          </cell>
          <cell r="S772" t="str">
            <v>feb</v>
          </cell>
        </row>
        <row r="773">
          <cell r="A773">
            <v>467</v>
          </cell>
          <cell r="B773">
            <v>982</v>
          </cell>
          <cell r="C773" t="str">
            <v>PPL</v>
          </cell>
          <cell r="D773">
            <v>39148</v>
          </cell>
          <cell r="E773">
            <v>39153</v>
          </cell>
          <cell r="F773" t="str">
            <v>P</v>
          </cell>
          <cell r="G773">
            <v>10000</v>
          </cell>
          <cell r="H773">
            <v>244.5</v>
          </cell>
          <cell r="I773">
            <v>2445000</v>
          </cell>
          <cell r="J773">
            <v>489</v>
          </cell>
          <cell r="K773">
            <v>2445489</v>
          </cell>
          <cell r="L773">
            <v>0</v>
          </cell>
          <cell r="M773">
            <v>0</v>
          </cell>
          <cell r="N773">
            <v>244.5489</v>
          </cell>
          <cell r="O773">
            <v>2445489</v>
          </cell>
          <cell r="P773">
            <v>2445489</v>
          </cell>
          <cell r="Q773">
            <v>0</v>
          </cell>
          <cell r="R773" t="str">
            <v>Growth</v>
          </cell>
          <cell r="S773" t="str">
            <v>March</v>
          </cell>
        </row>
        <row r="774">
          <cell r="A774">
            <v>468</v>
          </cell>
          <cell r="B774">
            <v>981</v>
          </cell>
          <cell r="C774" t="str">
            <v>ppl</v>
          </cell>
          <cell r="D774">
            <v>39148</v>
          </cell>
          <cell r="E774">
            <v>39153</v>
          </cell>
          <cell r="F774" t="str">
            <v>S</v>
          </cell>
          <cell r="G774">
            <v>-10000</v>
          </cell>
          <cell r="H774">
            <v>-246.5</v>
          </cell>
          <cell r="I774">
            <v>-2465000</v>
          </cell>
          <cell r="J774">
            <v>246.5</v>
          </cell>
          <cell r="K774">
            <v>-2464753.5</v>
          </cell>
          <cell r="L774">
            <v>0</v>
          </cell>
          <cell r="M774">
            <v>2465</v>
          </cell>
          <cell r="N774">
            <v>246.5</v>
          </cell>
          <cell r="O774">
            <v>-2465000</v>
          </cell>
          <cell r="P774">
            <v>-2445489</v>
          </cell>
          <cell r="Q774">
            <v>19511</v>
          </cell>
          <cell r="R774" t="str">
            <v>growth</v>
          </cell>
          <cell r="S774" t="str">
            <v>March</v>
          </cell>
        </row>
        <row r="775">
          <cell r="A775">
            <v>469</v>
          </cell>
          <cell r="B775">
            <v>983</v>
          </cell>
          <cell r="C775" t="str">
            <v>acbl</v>
          </cell>
          <cell r="D775">
            <v>39148</v>
          </cell>
          <cell r="E775">
            <v>39153</v>
          </cell>
          <cell r="F775" t="str">
            <v>P</v>
          </cell>
          <cell r="G775">
            <v>2300</v>
          </cell>
          <cell r="H775">
            <v>113.5</v>
          </cell>
          <cell r="I775">
            <v>261050</v>
          </cell>
          <cell r="J775">
            <v>52.21</v>
          </cell>
          <cell r="K775">
            <v>261102.21</v>
          </cell>
          <cell r="L775">
            <v>0</v>
          </cell>
          <cell r="M775">
            <v>261.05</v>
          </cell>
          <cell r="N775">
            <v>113.63619999999999</v>
          </cell>
          <cell r="O775">
            <v>261363.25999999998</v>
          </cell>
          <cell r="P775">
            <v>261363.25999999998</v>
          </cell>
          <cell r="Q775">
            <v>0</v>
          </cell>
          <cell r="R775" t="str">
            <v>FNE</v>
          </cell>
          <cell r="S775" t="str">
            <v>March</v>
          </cell>
        </row>
        <row r="776">
          <cell r="A776">
            <v>470</v>
          </cell>
          <cell r="B776">
            <v>984</v>
          </cell>
          <cell r="C776" t="str">
            <v>luck</v>
          </cell>
          <cell r="D776">
            <v>39148</v>
          </cell>
          <cell r="E776">
            <v>39153</v>
          </cell>
          <cell r="F776" t="str">
            <v>S</v>
          </cell>
          <cell r="G776">
            <v>-25000</v>
          </cell>
          <cell r="H776">
            <v>-69.463999999999999</v>
          </cell>
          <cell r="I776">
            <v>-1736600</v>
          </cell>
          <cell r="J776">
            <v>173.66</v>
          </cell>
          <cell r="K776">
            <v>-1736426.34</v>
          </cell>
          <cell r="L776">
            <v>0</v>
          </cell>
          <cell r="M776">
            <v>1736.6</v>
          </cell>
          <cell r="N776">
            <v>69.463999999999999</v>
          </cell>
          <cell r="O776">
            <v>-1736600</v>
          </cell>
          <cell r="P776">
            <v>-1660655</v>
          </cell>
          <cell r="Q776">
            <v>75945</v>
          </cell>
          <cell r="R776" t="str">
            <v>fne</v>
          </cell>
          <cell r="S776" t="str">
            <v>March</v>
          </cell>
        </row>
        <row r="777">
          <cell r="A777">
            <v>471</v>
          </cell>
          <cell r="B777">
            <v>985</v>
          </cell>
          <cell r="C777" t="str">
            <v>luck</v>
          </cell>
          <cell r="D777">
            <v>39148</v>
          </cell>
          <cell r="E777">
            <v>39153</v>
          </cell>
          <cell r="F777" t="str">
            <v>S</v>
          </cell>
          <cell r="G777">
            <v>-50000</v>
          </cell>
          <cell r="H777">
            <v>-69.301500000000004</v>
          </cell>
          <cell r="I777">
            <v>-3465075</v>
          </cell>
          <cell r="J777">
            <v>346.50749999999999</v>
          </cell>
          <cell r="K777">
            <v>-3464728.4925000002</v>
          </cell>
          <cell r="L777">
            <v>0</v>
          </cell>
          <cell r="M777">
            <v>5198.09</v>
          </cell>
          <cell r="N777">
            <v>69.301500000000004</v>
          </cell>
          <cell r="O777">
            <v>-3465075</v>
          </cell>
          <cell r="P777">
            <v>-3321310</v>
          </cell>
          <cell r="Q777">
            <v>143765</v>
          </cell>
          <cell r="R777" t="str">
            <v>AAH</v>
          </cell>
          <cell r="S777" t="str">
            <v>March</v>
          </cell>
        </row>
        <row r="778">
          <cell r="A778">
            <v>472</v>
          </cell>
          <cell r="B778">
            <v>1022</v>
          </cell>
          <cell r="C778" t="str">
            <v>FFBQ</v>
          </cell>
          <cell r="D778">
            <v>39150</v>
          </cell>
          <cell r="E778">
            <v>39155</v>
          </cell>
          <cell r="F778" t="str">
            <v>S</v>
          </cell>
          <cell r="G778">
            <v>-25000</v>
          </cell>
          <cell r="H778">
            <v>-32.5</v>
          </cell>
          <cell r="I778">
            <v>-812500</v>
          </cell>
          <cell r="J778">
            <v>81.25</v>
          </cell>
          <cell r="K778">
            <v>-812418.75</v>
          </cell>
          <cell r="L778">
            <v>0</v>
          </cell>
          <cell r="M778">
            <v>1225</v>
          </cell>
          <cell r="N778">
            <v>32.5</v>
          </cell>
          <cell r="O778">
            <v>-812500</v>
          </cell>
          <cell r="P778">
            <v>-751775</v>
          </cell>
          <cell r="Q778">
            <v>60725</v>
          </cell>
          <cell r="R778" t="str">
            <v>AAH</v>
          </cell>
          <cell r="S778" t="str">
            <v>March</v>
          </cell>
        </row>
        <row r="779">
          <cell r="A779">
            <v>473</v>
          </cell>
          <cell r="B779">
            <v>1024</v>
          </cell>
          <cell r="C779" t="str">
            <v>FFBQ</v>
          </cell>
          <cell r="D779">
            <v>39150</v>
          </cell>
          <cell r="E779">
            <v>39155</v>
          </cell>
          <cell r="F779" t="str">
            <v>S</v>
          </cell>
          <cell r="G779">
            <v>-50000</v>
          </cell>
          <cell r="H779">
            <v>-31.85</v>
          </cell>
          <cell r="I779">
            <v>-1592500</v>
          </cell>
          <cell r="J779">
            <v>159.25</v>
          </cell>
          <cell r="K779">
            <v>-1592340.75</v>
          </cell>
          <cell r="L779">
            <v>0</v>
          </cell>
          <cell r="M779">
            <v>2500</v>
          </cell>
          <cell r="N779">
            <v>31.85</v>
          </cell>
          <cell r="O779">
            <v>-1592500</v>
          </cell>
          <cell r="P779">
            <v>-1503550</v>
          </cell>
          <cell r="Q779">
            <v>88950</v>
          </cell>
          <cell r="R779" t="str">
            <v>FNE</v>
          </cell>
          <cell r="S779" t="str">
            <v>March</v>
          </cell>
        </row>
        <row r="780">
          <cell r="A780">
            <v>474</v>
          </cell>
          <cell r="B780">
            <v>1020</v>
          </cell>
          <cell r="C780" t="str">
            <v>wct</v>
          </cell>
          <cell r="D780">
            <v>39150</v>
          </cell>
          <cell r="E780">
            <v>39155</v>
          </cell>
          <cell r="F780" t="str">
            <v>S</v>
          </cell>
          <cell r="G780">
            <v>-25000</v>
          </cell>
          <cell r="H780">
            <v>-10.75</v>
          </cell>
          <cell r="I780">
            <v>-268750</v>
          </cell>
          <cell r="J780">
            <v>26.875</v>
          </cell>
          <cell r="K780">
            <v>-268723.125</v>
          </cell>
          <cell r="L780">
            <v>0</v>
          </cell>
          <cell r="M780">
            <v>402.5</v>
          </cell>
          <cell r="N780">
            <v>10.75</v>
          </cell>
          <cell r="O780">
            <v>-268750</v>
          </cell>
          <cell r="P780">
            <v>-247445</v>
          </cell>
          <cell r="Q780">
            <v>21305</v>
          </cell>
          <cell r="R780" t="str">
            <v>foudation</v>
          </cell>
          <cell r="S780" t="str">
            <v>March</v>
          </cell>
        </row>
        <row r="781">
          <cell r="A781">
            <v>475</v>
          </cell>
          <cell r="B781">
            <v>1016</v>
          </cell>
          <cell r="C781" t="str">
            <v>PPL</v>
          </cell>
          <cell r="D781">
            <v>39150</v>
          </cell>
          <cell r="E781">
            <v>39155</v>
          </cell>
          <cell r="F781" t="str">
            <v>P</v>
          </cell>
          <cell r="G781">
            <v>10000</v>
          </cell>
          <cell r="H781">
            <v>260</v>
          </cell>
          <cell r="I781">
            <v>2600000</v>
          </cell>
          <cell r="J781">
            <v>520</v>
          </cell>
          <cell r="K781">
            <v>2600520</v>
          </cell>
          <cell r="L781">
            <v>0</v>
          </cell>
          <cell r="M781">
            <v>0</v>
          </cell>
          <cell r="N781">
            <v>260.05200000000002</v>
          </cell>
          <cell r="O781">
            <v>2600520</v>
          </cell>
          <cell r="P781">
            <v>2600520</v>
          </cell>
          <cell r="Q781">
            <v>0</v>
          </cell>
          <cell r="R781" t="str">
            <v>ICAP</v>
          </cell>
          <cell r="S781" t="str">
            <v>March</v>
          </cell>
        </row>
        <row r="782">
          <cell r="A782">
            <v>476</v>
          </cell>
          <cell r="B782">
            <v>1019</v>
          </cell>
          <cell r="C782" t="str">
            <v>PPL</v>
          </cell>
          <cell r="D782">
            <v>39150</v>
          </cell>
          <cell r="E782">
            <v>39155</v>
          </cell>
          <cell r="F782" t="str">
            <v>S</v>
          </cell>
          <cell r="G782">
            <v>-10000</v>
          </cell>
          <cell r="H782">
            <v>-260.89999999999998</v>
          </cell>
          <cell r="I782">
            <v>-2609000</v>
          </cell>
          <cell r="J782">
            <v>260.90000000000003</v>
          </cell>
          <cell r="K782">
            <v>-2608739.1</v>
          </cell>
          <cell r="L782">
            <v>0</v>
          </cell>
          <cell r="M782">
            <v>2609</v>
          </cell>
          <cell r="N782">
            <v>260.89999999999998</v>
          </cell>
          <cell r="O782">
            <v>-2609000</v>
          </cell>
          <cell r="P782">
            <v>-2574462</v>
          </cell>
          <cell r="Q782">
            <v>34538</v>
          </cell>
          <cell r="R782" t="str">
            <v>FINEX</v>
          </cell>
          <cell r="S782" t="str">
            <v>March</v>
          </cell>
        </row>
        <row r="783">
          <cell r="A783">
            <v>477</v>
          </cell>
          <cell r="B783">
            <v>1021</v>
          </cell>
          <cell r="C783" t="str">
            <v>PPL</v>
          </cell>
          <cell r="D783">
            <v>39150</v>
          </cell>
          <cell r="E783">
            <v>39155</v>
          </cell>
          <cell r="F783" t="str">
            <v>S</v>
          </cell>
          <cell r="G783">
            <v>-20000</v>
          </cell>
          <cell r="H783">
            <v>-263</v>
          </cell>
          <cell r="I783">
            <v>-5260000</v>
          </cell>
          <cell r="J783">
            <v>526</v>
          </cell>
          <cell r="K783">
            <v>-5259474</v>
          </cell>
          <cell r="L783">
            <v>0</v>
          </cell>
          <cell r="M783">
            <v>5260</v>
          </cell>
          <cell r="N783">
            <v>263</v>
          </cell>
          <cell r="O783">
            <v>-5260000</v>
          </cell>
          <cell r="P783">
            <v>-5148924</v>
          </cell>
          <cell r="Q783">
            <v>111076</v>
          </cell>
          <cell r="R783" t="str">
            <v>AAH</v>
          </cell>
          <cell r="S783" t="str">
            <v>March</v>
          </cell>
        </row>
        <row r="784">
          <cell r="A784">
            <v>478</v>
          </cell>
          <cell r="B784">
            <v>1018</v>
          </cell>
          <cell r="C784" t="str">
            <v>PPL</v>
          </cell>
          <cell r="D784">
            <v>39150</v>
          </cell>
          <cell r="E784">
            <v>39155</v>
          </cell>
          <cell r="F784" t="str">
            <v>S</v>
          </cell>
          <cell r="G784">
            <v>-20000</v>
          </cell>
          <cell r="H784">
            <v>-259.89999999999998</v>
          </cell>
          <cell r="I784">
            <v>-5198000</v>
          </cell>
          <cell r="J784">
            <v>519.80000000000007</v>
          </cell>
          <cell r="K784">
            <v>-5197480.2</v>
          </cell>
          <cell r="L784">
            <v>0</v>
          </cell>
          <cell r="M784">
            <v>5198</v>
          </cell>
          <cell r="N784">
            <v>259.89999999999998</v>
          </cell>
          <cell r="O784">
            <v>-5198000</v>
          </cell>
          <cell r="P784">
            <v>-5148924</v>
          </cell>
          <cell r="Q784">
            <v>49076</v>
          </cell>
          <cell r="R784" t="str">
            <v>GROWTH</v>
          </cell>
          <cell r="S784" t="str">
            <v>March</v>
          </cell>
        </row>
        <row r="785">
          <cell r="A785">
            <v>479</v>
          </cell>
          <cell r="B785">
            <v>1017</v>
          </cell>
          <cell r="C785" t="str">
            <v>PPL</v>
          </cell>
          <cell r="D785">
            <v>39150</v>
          </cell>
          <cell r="E785">
            <v>39155</v>
          </cell>
          <cell r="F785" t="str">
            <v>S</v>
          </cell>
          <cell r="G785">
            <v>-20000</v>
          </cell>
          <cell r="H785">
            <v>-262</v>
          </cell>
          <cell r="I785">
            <v>-5240000</v>
          </cell>
          <cell r="K785">
            <v>-5240000</v>
          </cell>
          <cell r="L785">
            <v>0</v>
          </cell>
          <cell r="M785">
            <v>5240</v>
          </cell>
          <cell r="N785">
            <v>262</v>
          </cell>
          <cell r="O785">
            <v>-5240000</v>
          </cell>
          <cell r="P785">
            <v>-5148924</v>
          </cell>
          <cell r="Q785">
            <v>91076</v>
          </cell>
          <cell r="R785" t="str">
            <v>ICAP</v>
          </cell>
          <cell r="S785" t="str">
            <v>March</v>
          </cell>
        </row>
        <row r="786">
          <cell r="A786">
            <v>480</v>
          </cell>
          <cell r="B786">
            <v>1023</v>
          </cell>
          <cell r="C786" t="str">
            <v>FFBQ</v>
          </cell>
          <cell r="D786">
            <v>39150</v>
          </cell>
          <cell r="E786">
            <v>39155</v>
          </cell>
          <cell r="F786" t="str">
            <v>S</v>
          </cell>
          <cell r="G786">
            <v>-25000</v>
          </cell>
          <cell r="H786">
            <v>-32</v>
          </cell>
          <cell r="I786">
            <v>-800000</v>
          </cell>
          <cell r="J786">
            <v>80</v>
          </cell>
          <cell r="K786">
            <v>-799920</v>
          </cell>
          <cell r="L786">
            <v>0</v>
          </cell>
          <cell r="M786">
            <v>1200</v>
          </cell>
          <cell r="N786">
            <v>32</v>
          </cell>
          <cell r="O786">
            <v>-800000</v>
          </cell>
          <cell r="P786">
            <v>-751775</v>
          </cell>
          <cell r="Q786">
            <v>48225</v>
          </cell>
          <cell r="R786" t="str">
            <v>ORIX</v>
          </cell>
          <cell r="S786" t="str">
            <v>March</v>
          </cell>
        </row>
        <row r="787">
          <cell r="A787">
            <v>481</v>
          </cell>
          <cell r="B787">
            <v>1043</v>
          </cell>
          <cell r="C787" t="str">
            <v>ACBL</v>
          </cell>
          <cell r="D787">
            <v>39153</v>
          </cell>
          <cell r="E787">
            <v>39156</v>
          </cell>
          <cell r="F787" t="str">
            <v>P</v>
          </cell>
          <cell r="G787">
            <v>15000</v>
          </cell>
          <cell r="H787">
            <v>117</v>
          </cell>
          <cell r="I787">
            <v>1755000</v>
          </cell>
          <cell r="J787">
            <v>351</v>
          </cell>
          <cell r="K787">
            <v>1755351</v>
          </cell>
          <cell r="L787">
            <v>0</v>
          </cell>
          <cell r="M787">
            <v>1755</v>
          </cell>
          <cell r="N787">
            <v>117.1404</v>
          </cell>
          <cell r="O787">
            <v>1757106</v>
          </cell>
          <cell r="P787">
            <v>1757106</v>
          </cell>
          <cell r="Q787">
            <v>0</v>
          </cell>
          <cell r="R787" t="str">
            <v>AAH</v>
          </cell>
          <cell r="S787" t="str">
            <v>March</v>
          </cell>
        </row>
        <row r="788">
          <cell r="A788">
            <v>482</v>
          </cell>
          <cell r="B788">
            <v>1044</v>
          </cell>
          <cell r="C788" t="str">
            <v>POL</v>
          </cell>
          <cell r="D788">
            <v>39153</v>
          </cell>
          <cell r="E788">
            <v>39156</v>
          </cell>
          <cell r="F788" t="str">
            <v>P</v>
          </cell>
          <cell r="G788">
            <v>4000</v>
          </cell>
          <cell r="H788">
            <v>334.75</v>
          </cell>
          <cell r="I788">
            <v>1339000</v>
          </cell>
          <cell r="J788">
            <v>267.8</v>
          </cell>
          <cell r="K788">
            <v>1339267.8</v>
          </cell>
          <cell r="L788">
            <v>0</v>
          </cell>
          <cell r="M788">
            <v>1339.2</v>
          </cell>
          <cell r="N788">
            <v>335.15174999999999</v>
          </cell>
          <cell r="O788">
            <v>1340607</v>
          </cell>
          <cell r="P788">
            <v>1340607</v>
          </cell>
          <cell r="Q788">
            <v>0</v>
          </cell>
          <cell r="R788" t="str">
            <v>ORIX</v>
          </cell>
          <cell r="S788" t="str">
            <v>March</v>
          </cell>
        </row>
        <row r="789">
          <cell r="A789">
            <v>483</v>
          </cell>
          <cell r="B789">
            <v>1023</v>
          </cell>
          <cell r="C789" t="str">
            <v>FFBQ</v>
          </cell>
          <cell r="D789">
            <v>39153</v>
          </cell>
          <cell r="E789">
            <v>39156</v>
          </cell>
          <cell r="F789" t="str">
            <v>S</v>
          </cell>
          <cell r="G789">
            <v>-25000</v>
          </cell>
          <cell r="H789">
            <v>-32.130000000000003</v>
          </cell>
          <cell r="I789">
            <v>-803250</v>
          </cell>
          <cell r="J789">
            <v>80.325000000000003</v>
          </cell>
          <cell r="K789">
            <v>-803169.67500000005</v>
          </cell>
          <cell r="L789">
            <v>0</v>
          </cell>
          <cell r="M789">
            <v>1250</v>
          </cell>
          <cell r="N789">
            <v>32.130000000000003</v>
          </cell>
          <cell r="O789">
            <v>-803250</v>
          </cell>
          <cell r="P789">
            <v>-751775</v>
          </cell>
          <cell r="Q789">
            <v>51475</v>
          </cell>
          <cell r="R789" t="str">
            <v>fne</v>
          </cell>
          <cell r="S789" t="str">
            <v>March</v>
          </cell>
        </row>
        <row r="790">
          <cell r="A790">
            <v>484</v>
          </cell>
          <cell r="B790">
            <v>1038</v>
          </cell>
          <cell r="C790" t="str">
            <v>ppl</v>
          </cell>
          <cell r="D790">
            <v>39153</v>
          </cell>
          <cell r="E790">
            <v>39156</v>
          </cell>
          <cell r="F790" t="str">
            <v>S</v>
          </cell>
          <cell r="G790">
            <v>-10000</v>
          </cell>
          <cell r="H790">
            <v>-262</v>
          </cell>
          <cell r="I790">
            <v>-2620000</v>
          </cell>
          <cell r="J790">
            <v>262</v>
          </cell>
          <cell r="K790">
            <v>-2619738</v>
          </cell>
          <cell r="L790">
            <v>0</v>
          </cell>
          <cell r="M790">
            <v>2620</v>
          </cell>
          <cell r="N790">
            <v>262</v>
          </cell>
          <cell r="O790">
            <v>-2620000</v>
          </cell>
          <cell r="P790">
            <v>-2574713</v>
          </cell>
          <cell r="Q790">
            <v>45287</v>
          </cell>
          <cell r="R790" t="str">
            <v>fne</v>
          </cell>
          <cell r="S790" t="str">
            <v>March</v>
          </cell>
        </row>
        <row r="791">
          <cell r="A791">
            <v>485</v>
          </cell>
          <cell r="B791">
            <v>1041</v>
          </cell>
          <cell r="C791" t="str">
            <v>wct</v>
          </cell>
          <cell r="D791">
            <v>39153</v>
          </cell>
          <cell r="E791">
            <v>39156</v>
          </cell>
          <cell r="F791" t="str">
            <v>S</v>
          </cell>
          <cell r="G791">
            <v>-25000</v>
          </cell>
          <cell r="H791">
            <v>-11</v>
          </cell>
          <cell r="I791">
            <v>-275000</v>
          </cell>
          <cell r="J791">
            <v>27.5</v>
          </cell>
          <cell r="K791">
            <v>-274972.5</v>
          </cell>
          <cell r="L791">
            <v>0</v>
          </cell>
          <cell r="M791">
            <v>1250</v>
          </cell>
          <cell r="N791">
            <v>11</v>
          </cell>
          <cell r="O791">
            <v>-275000</v>
          </cell>
          <cell r="P791">
            <v>-247447.5</v>
          </cell>
          <cell r="Q791">
            <v>27552.5</v>
          </cell>
          <cell r="R791" t="str">
            <v>growth</v>
          </cell>
          <cell r="S791" t="str">
            <v>March</v>
          </cell>
        </row>
        <row r="792">
          <cell r="A792">
            <v>486</v>
          </cell>
          <cell r="B792">
            <v>1046</v>
          </cell>
          <cell r="C792" t="str">
            <v>wct</v>
          </cell>
          <cell r="D792">
            <v>39153</v>
          </cell>
          <cell r="E792">
            <v>39156</v>
          </cell>
          <cell r="F792" t="str">
            <v>S</v>
          </cell>
          <cell r="G792">
            <v>-5000</v>
          </cell>
          <cell r="H792">
            <v>-10.95</v>
          </cell>
          <cell r="I792">
            <v>-54750</v>
          </cell>
          <cell r="J792">
            <v>5.4750000000000005</v>
          </cell>
          <cell r="K792">
            <v>-54744.525000000001</v>
          </cell>
          <cell r="L792">
            <v>0</v>
          </cell>
          <cell r="M792">
            <v>250</v>
          </cell>
          <cell r="N792">
            <v>10.95</v>
          </cell>
          <cell r="O792">
            <v>-54750</v>
          </cell>
          <cell r="P792">
            <v>-49489.5</v>
          </cell>
          <cell r="Q792">
            <v>5260.5</v>
          </cell>
          <cell r="R792" t="str">
            <v>ahl</v>
          </cell>
          <cell r="S792" t="str">
            <v>March</v>
          </cell>
        </row>
        <row r="793">
          <cell r="A793">
            <v>487</v>
          </cell>
          <cell r="B793">
            <v>1040</v>
          </cell>
          <cell r="C793" t="str">
            <v>ppl</v>
          </cell>
          <cell r="D793">
            <v>39153</v>
          </cell>
          <cell r="E793">
            <v>39156</v>
          </cell>
          <cell r="F793" t="str">
            <v>S</v>
          </cell>
          <cell r="G793">
            <v>-10000</v>
          </cell>
          <cell r="H793">
            <v>-262</v>
          </cell>
          <cell r="I793">
            <v>-2620000</v>
          </cell>
          <cell r="J793">
            <v>262</v>
          </cell>
          <cell r="K793">
            <v>-2619738</v>
          </cell>
          <cell r="L793">
            <v>0</v>
          </cell>
          <cell r="M793">
            <v>2620</v>
          </cell>
          <cell r="N793">
            <v>262</v>
          </cell>
          <cell r="O793">
            <v>-2620000</v>
          </cell>
          <cell r="P793">
            <v>-2574713</v>
          </cell>
          <cell r="Q793">
            <v>45287</v>
          </cell>
          <cell r="R793" t="str">
            <v>taurus</v>
          </cell>
          <cell r="S793" t="str">
            <v>March</v>
          </cell>
        </row>
        <row r="794">
          <cell r="A794">
            <v>488</v>
          </cell>
          <cell r="B794">
            <v>1042</v>
          </cell>
          <cell r="C794" t="str">
            <v>FFBQ</v>
          </cell>
          <cell r="D794">
            <v>39153</v>
          </cell>
          <cell r="E794">
            <v>39156</v>
          </cell>
          <cell r="F794" t="str">
            <v>S</v>
          </cell>
          <cell r="G794">
            <v>-25000</v>
          </cell>
          <cell r="H794">
            <v>-32.25</v>
          </cell>
          <cell r="I794">
            <v>-806250</v>
          </cell>
          <cell r="J794">
            <v>80.625</v>
          </cell>
          <cell r="K794">
            <v>-806169.375</v>
          </cell>
          <cell r="L794">
            <v>0</v>
          </cell>
          <cell r="M794">
            <v>1210</v>
          </cell>
          <cell r="N794">
            <v>32.25</v>
          </cell>
          <cell r="O794">
            <v>-806250</v>
          </cell>
          <cell r="P794">
            <v>-751775</v>
          </cell>
          <cell r="Q794">
            <v>54475</v>
          </cell>
          <cell r="R794" t="str">
            <v>FINEX</v>
          </cell>
          <cell r="S794" t="str">
            <v>March</v>
          </cell>
        </row>
        <row r="795">
          <cell r="A795">
            <v>489</v>
          </cell>
          <cell r="B795">
            <v>1067</v>
          </cell>
          <cell r="C795" t="str">
            <v>PPL</v>
          </cell>
          <cell r="D795">
            <v>39154</v>
          </cell>
          <cell r="E795">
            <v>39157</v>
          </cell>
          <cell r="F795" t="str">
            <v>P</v>
          </cell>
          <cell r="G795">
            <v>25000</v>
          </cell>
          <cell r="H795">
            <v>259.8</v>
          </cell>
          <cell r="I795">
            <v>6495000</v>
          </cell>
          <cell r="J795">
            <v>1299</v>
          </cell>
          <cell r="K795">
            <v>6496299</v>
          </cell>
          <cell r="L795">
            <v>0</v>
          </cell>
          <cell r="M795">
            <v>1339.2</v>
          </cell>
          <cell r="N795">
            <v>259.905528</v>
          </cell>
          <cell r="O795">
            <v>6497638.2000000002</v>
          </cell>
          <cell r="P795">
            <v>6497638.2000000002</v>
          </cell>
          <cell r="Q795">
            <v>0</v>
          </cell>
          <cell r="R795" t="str">
            <v>GROWTH</v>
          </cell>
          <cell r="S795" t="str">
            <v>March</v>
          </cell>
        </row>
        <row r="796">
          <cell r="A796">
            <v>490</v>
          </cell>
          <cell r="B796">
            <v>1063</v>
          </cell>
          <cell r="C796" t="str">
            <v>ACBL</v>
          </cell>
          <cell r="D796">
            <v>39154</v>
          </cell>
          <cell r="E796">
            <v>39155</v>
          </cell>
          <cell r="F796" t="str">
            <v>P</v>
          </cell>
          <cell r="G796">
            <v>15000</v>
          </cell>
          <cell r="H796">
            <v>116.05</v>
          </cell>
          <cell r="I796">
            <v>1740750</v>
          </cell>
          <cell r="J796">
            <v>348.15000000000003</v>
          </cell>
          <cell r="K796">
            <v>1741098.15</v>
          </cell>
          <cell r="L796">
            <v>0</v>
          </cell>
          <cell r="M796">
            <v>1740.75</v>
          </cell>
          <cell r="N796">
            <v>116.18925999999999</v>
          </cell>
          <cell r="O796">
            <v>1742838.9</v>
          </cell>
          <cell r="P796">
            <v>1742838.9</v>
          </cell>
          <cell r="Q796">
            <v>0</v>
          </cell>
          <cell r="R796" t="str">
            <v>FNE</v>
          </cell>
          <cell r="S796" t="str">
            <v>March</v>
          </cell>
        </row>
        <row r="797">
          <cell r="A797">
            <v>491</v>
          </cell>
          <cell r="B797">
            <v>1062</v>
          </cell>
          <cell r="C797" t="str">
            <v>FFBQ</v>
          </cell>
          <cell r="D797">
            <v>39154</v>
          </cell>
          <cell r="E797">
            <v>39157</v>
          </cell>
          <cell r="F797" t="str">
            <v>S</v>
          </cell>
          <cell r="G797">
            <v>-15000</v>
          </cell>
          <cell r="H797">
            <v>-32.75</v>
          </cell>
          <cell r="I797">
            <v>-491250</v>
          </cell>
          <cell r="J797">
            <v>49.125</v>
          </cell>
          <cell r="K797">
            <v>-491200.875</v>
          </cell>
          <cell r="L797">
            <v>0</v>
          </cell>
          <cell r="M797">
            <v>750</v>
          </cell>
          <cell r="N797">
            <v>32.75</v>
          </cell>
          <cell r="O797">
            <v>-491250</v>
          </cell>
          <cell r="P797">
            <v>-451066.5</v>
          </cell>
          <cell r="Q797">
            <v>40183.5</v>
          </cell>
          <cell r="R797" t="str">
            <v>FNE</v>
          </cell>
          <cell r="S797" t="str">
            <v>March</v>
          </cell>
        </row>
        <row r="798">
          <cell r="A798">
            <v>492</v>
          </cell>
          <cell r="B798">
            <v>1064</v>
          </cell>
          <cell r="C798" t="str">
            <v>FFBQ</v>
          </cell>
          <cell r="D798">
            <v>39154</v>
          </cell>
          <cell r="E798">
            <v>39157</v>
          </cell>
          <cell r="F798" t="str">
            <v>S</v>
          </cell>
          <cell r="G798">
            <v>-25000</v>
          </cell>
          <cell r="H798">
            <v>-33.25</v>
          </cell>
          <cell r="I798">
            <v>-831250</v>
          </cell>
          <cell r="J798">
            <v>83.125</v>
          </cell>
          <cell r="K798">
            <v>-831166.875</v>
          </cell>
          <cell r="L798">
            <v>0</v>
          </cell>
          <cell r="M798">
            <v>1247.5</v>
          </cell>
          <cell r="N798">
            <v>33.25</v>
          </cell>
          <cell r="O798">
            <v>-831250</v>
          </cell>
          <cell r="P798">
            <v>-751777.5</v>
          </cell>
          <cell r="Q798">
            <v>79472.5</v>
          </cell>
          <cell r="R798" t="str">
            <v>FINEX</v>
          </cell>
          <cell r="S798" t="str">
            <v>March</v>
          </cell>
        </row>
        <row r="799">
          <cell r="A799">
            <v>493</v>
          </cell>
          <cell r="B799">
            <v>1065</v>
          </cell>
          <cell r="C799" t="str">
            <v>FFBQ</v>
          </cell>
          <cell r="D799">
            <v>39154</v>
          </cell>
          <cell r="E799">
            <v>39157</v>
          </cell>
          <cell r="F799" t="str">
            <v>S</v>
          </cell>
          <cell r="G799">
            <v>-25000</v>
          </cell>
          <cell r="H799">
            <v>-32.950000000000003</v>
          </cell>
          <cell r="I799">
            <v>-823750</v>
          </cell>
          <cell r="J799">
            <v>82.375</v>
          </cell>
          <cell r="K799">
            <v>-823667.625</v>
          </cell>
          <cell r="L799">
            <v>0</v>
          </cell>
          <cell r="M799">
            <v>1250</v>
          </cell>
          <cell r="N799">
            <v>32.950000000000003</v>
          </cell>
          <cell r="O799">
            <v>-823750</v>
          </cell>
          <cell r="P799">
            <v>-751777.5</v>
          </cell>
          <cell r="Q799">
            <v>71972.5</v>
          </cell>
          <cell r="R799" t="str">
            <v>GROWTH</v>
          </cell>
          <cell r="S799" t="str">
            <v>March</v>
          </cell>
        </row>
        <row r="800">
          <cell r="A800">
            <v>494</v>
          </cell>
          <cell r="B800">
            <v>1068</v>
          </cell>
          <cell r="C800" t="str">
            <v>FFBQ</v>
          </cell>
          <cell r="D800">
            <v>39154</v>
          </cell>
          <cell r="E800">
            <v>39157</v>
          </cell>
          <cell r="F800" t="str">
            <v>S</v>
          </cell>
          <cell r="G800">
            <v>-25000</v>
          </cell>
          <cell r="H800">
            <v>-32.5</v>
          </cell>
          <cell r="I800">
            <v>-812500</v>
          </cell>
          <cell r="J800">
            <v>81.25</v>
          </cell>
          <cell r="K800">
            <v>-812418.75</v>
          </cell>
          <cell r="L800">
            <v>0</v>
          </cell>
          <cell r="M800">
            <v>1250</v>
          </cell>
          <cell r="N800">
            <v>32.5</v>
          </cell>
          <cell r="O800">
            <v>-812500</v>
          </cell>
          <cell r="P800">
            <v>-751777.5</v>
          </cell>
          <cell r="Q800">
            <v>60722.5</v>
          </cell>
          <cell r="R800" t="str">
            <v>GSL</v>
          </cell>
          <cell r="S800" t="str">
            <v>March</v>
          </cell>
        </row>
        <row r="801">
          <cell r="A801">
            <v>495</v>
          </cell>
          <cell r="B801">
            <v>1066</v>
          </cell>
          <cell r="C801" t="str">
            <v>PPL</v>
          </cell>
          <cell r="D801">
            <v>39154</v>
          </cell>
          <cell r="E801">
            <v>39157</v>
          </cell>
          <cell r="F801" t="str">
            <v>S</v>
          </cell>
          <cell r="G801">
            <v>-10000</v>
          </cell>
          <cell r="H801">
            <v>-263</v>
          </cell>
          <cell r="I801">
            <v>-2630000</v>
          </cell>
          <cell r="J801">
            <v>263</v>
          </cell>
          <cell r="K801">
            <v>-2629737</v>
          </cell>
          <cell r="L801">
            <v>0</v>
          </cell>
          <cell r="M801">
            <v>2630</v>
          </cell>
          <cell r="N801">
            <v>263</v>
          </cell>
          <cell r="O801">
            <v>-2630000</v>
          </cell>
          <cell r="P801">
            <v>-2576897</v>
          </cell>
          <cell r="Q801">
            <v>53103</v>
          </cell>
          <cell r="R801" t="str">
            <v>GROWTH</v>
          </cell>
          <cell r="S801" t="str">
            <v>March</v>
          </cell>
        </row>
        <row r="802">
          <cell r="A802">
            <v>496</v>
          </cell>
          <cell r="B802">
            <v>1072</v>
          </cell>
          <cell r="C802" t="str">
            <v>ACBL</v>
          </cell>
          <cell r="D802">
            <v>39155</v>
          </cell>
          <cell r="E802">
            <v>39156</v>
          </cell>
          <cell r="F802" t="str">
            <v>P</v>
          </cell>
          <cell r="G802">
            <v>10000</v>
          </cell>
          <cell r="H802">
            <v>116</v>
          </cell>
          <cell r="I802">
            <v>1160000</v>
          </cell>
          <cell r="J802">
            <v>232</v>
          </cell>
          <cell r="K802">
            <v>1160232</v>
          </cell>
          <cell r="L802">
            <v>0</v>
          </cell>
          <cell r="M802">
            <v>1160</v>
          </cell>
          <cell r="N802">
            <v>116.1392</v>
          </cell>
          <cell r="O802">
            <v>1161392</v>
          </cell>
          <cell r="P802">
            <v>1161392</v>
          </cell>
          <cell r="Q802">
            <v>0</v>
          </cell>
          <cell r="R802" t="str">
            <v>fne</v>
          </cell>
          <cell r="S802" t="str">
            <v>March</v>
          </cell>
        </row>
        <row r="803">
          <cell r="A803">
            <v>497</v>
          </cell>
          <cell r="B803">
            <v>1073</v>
          </cell>
          <cell r="C803" t="str">
            <v>PPL</v>
          </cell>
          <cell r="D803">
            <v>39155</v>
          </cell>
          <cell r="E803">
            <v>39160</v>
          </cell>
          <cell r="F803" t="str">
            <v>P</v>
          </cell>
          <cell r="G803">
            <v>30000</v>
          </cell>
          <cell r="H803">
            <v>254.01666666666668</v>
          </cell>
          <cell r="I803">
            <v>7620500</v>
          </cell>
          <cell r="J803">
            <v>1524.1000000000001</v>
          </cell>
          <cell r="K803">
            <v>7622024.0999999996</v>
          </cell>
          <cell r="L803">
            <v>0</v>
          </cell>
          <cell r="M803">
            <v>7620.5</v>
          </cell>
          <cell r="N803">
            <v>254.32148666666666</v>
          </cell>
          <cell r="O803">
            <v>7629644.5999999996</v>
          </cell>
          <cell r="P803">
            <v>7629644.5999999996</v>
          </cell>
          <cell r="Q803">
            <v>0</v>
          </cell>
          <cell r="R803" t="str">
            <v>fne</v>
          </cell>
          <cell r="S803" t="str">
            <v>March</v>
          </cell>
        </row>
        <row r="804">
          <cell r="A804">
            <v>498</v>
          </cell>
          <cell r="B804">
            <v>1077</v>
          </cell>
          <cell r="C804" t="str">
            <v>PPL</v>
          </cell>
          <cell r="D804">
            <v>39155</v>
          </cell>
          <cell r="E804">
            <v>39160</v>
          </cell>
          <cell r="F804" t="str">
            <v>P</v>
          </cell>
          <cell r="G804">
            <v>10000</v>
          </cell>
          <cell r="H804">
            <v>250.5</v>
          </cell>
          <cell r="I804">
            <v>2505000</v>
          </cell>
          <cell r="J804">
            <v>501</v>
          </cell>
          <cell r="K804">
            <v>2505501</v>
          </cell>
          <cell r="L804">
            <v>0</v>
          </cell>
          <cell r="M804">
            <v>2505</v>
          </cell>
          <cell r="N804">
            <v>250.8006</v>
          </cell>
          <cell r="O804">
            <v>2508006</v>
          </cell>
          <cell r="P804">
            <v>2508006</v>
          </cell>
          <cell r="Q804">
            <v>0</v>
          </cell>
          <cell r="R804" t="str">
            <v>IFSL</v>
          </cell>
          <cell r="S804" t="str">
            <v>March</v>
          </cell>
        </row>
        <row r="805">
          <cell r="A805">
            <v>499</v>
          </cell>
          <cell r="B805">
            <v>1075</v>
          </cell>
          <cell r="C805" t="str">
            <v>PPL</v>
          </cell>
          <cell r="D805">
            <v>39155</v>
          </cell>
          <cell r="E805">
            <v>39160</v>
          </cell>
          <cell r="F805" t="str">
            <v>P</v>
          </cell>
          <cell r="G805">
            <v>10000</v>
          </cell>
          <cell r="H805">
            <v>256.5</v>
          </cell>
          <cell r="I805">
            <v>2565000</v>
          </cell>
          <cell r="J805">
            <v>513</v>
          </cell>
          <cell r="K805">
            <v>2565513</v>
          </cell>
          <cell r="L805">
            <v>0</v>
          </cell>
          <cell r="M805">
            <v>2565</v>
          </cell>
          <cell r="N805">
            <v>256.80779999999999</v>
          </cell>
          <cell r="O805">
            <v>2568078</v>
          </cell>
          <cell r="P805">
            <v>2568078</v>
          </cell>
          <cell r="Q805">
            <v>0</v>
          </cell>
          <cell r="R805" t="str">
            <v>GROWTH</v>
          </cell>
          <cell r="S805" t="str">
            <v>March</v>
          </cell>
        </row>
        <row r="806">
          <cell r="A806">
            <v>500</v>
          </cell>
          <cell r="B806">
            <v>1074</v>
          </cell>
          <cell r="C806" t="str">
            <v>PPL</v>
          </cell>
          <cell r="D806">
            <v>39155</v>
          </cell>
          <cell r="E806">
            <v>39160</v>
          </cell>
          <cell r="F806" t="str">
            <v>P</v>
          </cell>
          <cell r="G806">
            <v>15000</v>
          </cell>
          <cell r="H806">
            <v>256.05</v>
          </cell>
          <cell r="I806">
            <v>3840750</v>
          </cell>
          <cell r="J806">
            <v>768.15000000000009</v>
          </cell>
          <cell r="K806">
            <v>3841518.15</v>
          </cell>
          <cell r="L806">
            <v>0</v>
          </cell>
          <cell r="M806">
            <v>3841.5</v>
          </cell>
          <cell r="N806">
            <v>256.35730999999998</v>
          </cell>
          <cell r="O806">
            <v>3845359.65</v>
          </cell>
          <cell r="P806">
            <v>3845359.65</v>
          </cell>
          <cell r="Q806">
            <v>0</v>
          </cell>
          <cell r="R806" t="str">
            <v>FINEX</v>
          </cell>
          <cell r="S806" t="str">
            <v>March</v>
          </cell>
        </row>
        <row r="807">
          <cell r="A807">
            <v>501</v>
          </cell>
          <cell r="B807">
            <v>1076</v>
          </cell>
          <cell r="C807" t="str">
            <v>PPL</v>
          </cell>
          <cell r="D807">
            <v>39155</v>
          </cell>
          <cell r="E807">
            <v>39160</v>
          </cell>
          <cell r="F807" t="str">
            <v>P</v>
          </cell>
          <cell r="G807">
            <v>15000</v>
          </cell>
          <cell r="H807">
            <v>252</v>
          </cell>
          <cell r="I807">
            <v>3780000</v>
          </cell>
          <cell r="J807">
            <v>756</v>
          </cell>
          <cell r="K807">
            <v>3780756</v>
          </cell>
          <cell r="L807">
            <v>0</v>
          </cell>
          <cell r="M807">
            <v>3780</v>
          </cell>
          <cell r="N807">
            <v>252.30240000000001</v>
          </cell>
          <cell r="O807">
            <v>3784536</v>
          </cell>
          <cell r="P807">
            <v>3784536</v>
          </cell>
          <cell r="Q807">
            <v>0</v>
          </cell>
          <cell r="R807" t="str">
            <v>AAH</v>
          </cell>
          <cell r="S807" t="str">
            <v>March</v>
          </cell>
        </row>
        <row r="808">
          <cell r="A808">
            <v>502</v>
          </cell>
          <cell r="B808">
            <v>1078</v>
          </cell>
          <cell r="C808" t="str">
            <v>FFBQ</v>
          </cell>
          <cell r="D808">
            <v>39155</v>
          </cell>
          <cell r="E808">
            <v>39160</v>
          </cell>
          <cell r="F808" t="str">
            <v>S</v>
          </cell>
          <cell r="G808">
            <v>-15000</v>
          </cell>
          <cell r="H808">
            <v>-32.75</v>
          </cell>
          <cell r="I808">
            <v>-491250</v>
          </cell>
          <cell r="J808">
            <v>49.125</v>
          </cell>
          <cell r="K808">
            <v>-491200.875</v>
          </cell>
          <cell r="L808">
            <v>0</v>
          </cell>
          <cell r="M808">
            <v>736.5</v>
          </cell>
          <cell r="N808">
            <v>32.75</v>
          </cell>
          <cell r="O808">
            <v>-491250</v>
          </cell>
          <cell r="P808">
            <v>-451066.5</v>
          </cell>
          <cell r="Q808">
            <v>40183.5</v>
          </cell>
          <cell r="R808" t="str">
            <v>FINEX</v>
          </cell>
          <cell r="S808" t="str">
            <v>March</v>
          </cell>
        </row>
        <row r="809">
          <cell r="A809">
            <v>503</v>
          </cell>
          <cell r="B809">
            <v>1080</v>
          </cell>
          <cell r="C809" t="str">
            <v>wct</v>
          </cell>
          <cell r="D809">
            <v>39156</v>
          </cell>
          <cell r="E809">
            <v>39161</v>
          </cell>
          <cell r="F809" t="str">
            <v>S</v>
          </cell>
          <cell r="G809">
            <v>-100000</v>
          </cell>
          <cell r="H809">
            <v>-11.15</v>
          </cell>
          <cell r="I809">
            <v>-1115000</v>
          </cell>
          <cell r="J809">
            <v>111.5</v>
          </cell>
          <cell r="K809">
            <v>-1114888.5</v>
          </cell>
          <cell r="L809">
            <v>0</v>
          </cell>
          <cell r="M809">
            <v>5000</v>
          </cell>
          <cell r="N809">
            <v>11.15</v>
          </cell>
          <cell r="O809">
            <v>-1115000</v>
          </cell>
          <cell r="P809">
            <v>-989780</v>
          </cell>
          <cell r="Q809">
            <v>125220</v>
          </cell>
          <cell r="R809" t="str">
            <v>ahl</v>
          </cell>
          <cell r="S809" t="str">
            <v>March</v>
          </cell>
        </row>
        <row r="810">
          <cell r="A810">
            <v>504</v>
          </cell>
          <cell r="B810">
            <v>1090</v>
          </cell>
          <cell r="C810" t="str">
            <v>PPL</v>
          </cell>
          <cell r="D810">
            <v>39157</v>
          </cell>
          <cell r="E810">
            <v>39162</v>
          </cell>
          <cell r="F810" t="str">
            <v>P</v>
          </cell>
          <cell r="G810">
            <v>10000</v>
          </cell>
          <cell r="H810">
            <v>250</v>
          </cell>
          <cell r="I810">
            <v>2500000</v>
          </cell>
          <cell r="J810">
            <v>500</v>
          </cell>
          <cell r="K810">
            <v>2500500</v>
          </cell>
          <cell r="L810">
            <v>0</v>
          </cell>
          <cell r="N810">
            <v>250.05</v>
          </cell>
          <cell r="O810">
            <v>2500500</v>
          </cell>
          <cell r="P810">
            <v>2500500</v>
          </cell>
          <cell r="Q810">
            <v>0</v>
          </cell>
          <cell r="R810" t="str">
            <v>Growth</v>
          </cell>
          <cell r="S810" t="str">
            <v>March</v>
          </cell>
        </row>
        <row r="811">
          <cell r="A811">
            <v>505</v>
          </cell>
          <cell r="B811">
            <v>1087</v>
          </cell>
          <cell r="C811" t="str">
            <v>PPL</v>
          </cell>
          <cell r="D811">
            <v>39157</v>
          </cell>
          <cell r="E811">
            <v>39162</v>
          </cell>
          <cell r="F811" t="str">
            <v>P</v>
          </cell>
          <cell r="G811">
            <v>10000</v>
          </cell>
          <cell r="H811">
            <v>252</v>
          </cell>
          <cell r="I811">
            <v>2520000</v>
          </cell>
          <cell r="J811">
            <v>504</v>
          </cell>
          <cell r="K811">
            <v>2520504</v>
          </cell>
          <cell r="L811">
            <v>0</v>
          </cell>
          <cell r="N811">
            <v>252.0504</v>
          </cell>
          <cell r="O811">
            <v>2520504</v>
          </cell>
          <cell r="P811">
            <v>2520504</v>
          </cell>
          <cell r="Q811">
            <v>0</v>
          </cell>
          <cell r="R811" t="str">
            <v>FNE</v>
          </cell>
          <cell r="S811" t="str">
            <v>March</v>
          </cell>
        </row>
        <row r="812">
          <cell r="A812">
            <v>506</v>
          </cell>
          <cell r="B812">
            <v>1091</v>
          </cell>
          <cell r="C812" t="str">
            <v>wct</v>
          </cell>
          <cell r="D812">
            <v>39157</v>
          </cell>
          <cell r="E812">
            <v>39162</v>
          </cell>
          <cell r="F812" t="str">
            <v>S</v>
          </cell>
          <cell r="G812">
            <v>-45000</v>
          </cell>
          <cell r="H812">
            <v>-11.5</v>
          </cell>
          <cell r="I812">
            <v>-517500</v>
          </cell>
          <cell r="J812">
            <v>51.75</v>
          </cell>
          <cell r="K812">
            <v>-517448.25</v>
          </cell>
          <cell r="L812">
            <v>0</v>
          </cell>
          <cell r="M812">
            <v>2250</v>
          </cell>
          <cell r="N812">
            <v>11.5</v>
          </cell>
          <cell r="O812">
            <v>-517500</v>
          </cell>
          <cell r="P812">
            <v>-445405.5</v>
          </cell>
          <cell r="Q812">
            <v>72094.5</v>
          </cell>
          <cell r="R812" t="str">
            <v>ahl</v>
          </cell>
          <cell r="S812" t="str">
            <v>March</v>
          </cell>
        </row>
        <row r="813">
          <cell r="A813">
            <v>507</v>
          </cell>
          <cell r="B813">
            <v>1086</v>
          </cell>
          <cell r="C813" t="str">
            <v>PPL</v>
          </cell>
          <cell r="D813">
            <v>39157</v>
          </cell>
          <cell r="E813">
            <v>39162</v>
          </cell>
          <cell r="F813" t="str">
            <v>S</v>
          </cell>
          <cell r="G813">
            <v>-20000</v>
          </cell>
          <cell r="H813">
            <v>-253.5</v>
          </cell>
          <cell r="I813">
            <v>-5070000</v>
          </cell>
          <cell r="J813">
            <v>507</v>
          </cell>
          <cell r="K813">
            <v>-5069493</v>
          </cell>
          <cell r="L813">
            <v>0</v>
          </cell>
          <cell r="M813">
            <v>5070</v>
          </cell>
          <cell r="N813">
            <v>253.5</v>
          </cell>
          <cell r="O813">
            <v>-5070000</v>
          </cell>
          <cell r="P813">
            <v>-5131426</v>
          </cell>
          <cell r="Q813">
            <v>-61426</v>
          </cell>
          <cell r="R813" t="str">
            <v>FNE</v>
          </cell>
          <cell r="S813" t="str">
            <v>March</v>
          </cell>
        </row>
        <row r="814">
          <cell r="A814">
            <v>508</v>
          </cell>
          <cell r="B814">
            <v>1089</v>
          </cell>
          <cell r="C814" t="str">
            <v>PPL</v>
          </cell>
          <cell r="D814">
            <v>39157</v>
          </cell>
          <cell r="E814">
            <v>39162</v>
          </cell>
          <cell r="F814" t="str">
            <v>S</v>
          </cell>
          <cell r="G814">
            <v>-20000</v>
          </cell>
          <cell r="H814">
            <v>-252.5</v>
          </cell>
          <cell r="I814">
            <v>-5050000</v>
          </cell>
          <cell r="J814">
            <v>505</v>
          </cell>
          <cell r="K814">
            <v>-5049495</v>
          </cell>
          <cell r="L814">
            <v>0</v>
          </cell>
          <cell r="M814">
            <v>5050</v>
          </cell>
          <cell r="N814">
            <v>252.5</v>
          </cell>
          <cell r="O814">
            <v>-5050000</v>
          </cell>
          <cell r="P814">
            <v>-5131426</v>
          </cell>
          <cell r="Q814">
            <v>-81426</v>
          </cell>
          <cell r="R814" t="str">
            <v>Growth</v>
          </cell>
          <cell r="S814" t="str">
            <v>March</v>
          </cell>
        </row>
        <row r="815">
          <cell r="A815">
            <v>509</v>
          </cell>
          <cell r="B815">
            <v>1089</v>
          </cell>
          <cell r="C815" t="str">
            <v>WCT</v>
          </cell>
          <cell r="D815">
            <v>39157</v>
          </cell>
          <cell r="E815">
            <v>39162</v>
          </cell>
          <cell r="F815" t="str">
            <v>S</v>
          </cell>
          <cell r="G815">
            <v>-25000</v>
          </cell>
          <cell r="H815">
            <v>-11.65</v>
          </cell>
          <cell r="I815">
            <v>-291250</v>
          </cell>
          <cell r="J815">
            <v>29.125</v>
          </cell>
          <cell r="K815">
            <v>-291220.875</v>
          </cell>
          <cell r="L815">
            <v>0</v>
          </cell>
          <cell r="M815">
            <v>1250</v>
          </cell>
          <cell r="N815">
            <v>11.65</v>
          </cell>
          <cell r="O815">
            <v>-291250</v>
          </cell>
          <cell r="P815">
            <v>-247447.5</v>
          </cell>
          <cell r="Q815">
            <v>43802.5</v>
          </cell>
          <cell r="R815" t="str">
            <v>Growth</v>
          </cell>
          <cell r="S815" t="str">
            <v>March</v>
          </cell>
        </row>
        <row r="816">
          <cell r="A816">
            <v>510</v>
          </cell>
          <cell r="B816">
            <v>1100</v>
          </cell>
          <cell r="C816" t="str">
            <v>acbl</v>
          </cell>
          <cell r="D816">
            <v>39160</v>
          </cell>
          <cell r="E816">
            <v>39160</v>
          </cell>
          <cell r="F816" t="str">
            <v>P</v>
          </cell>
          <cell r="G816">
            <v>30000</v>
          </cell>
          <cell r="H816">
            <v>116.75</v>
          </cell>
          <cell r="I816">
            <v>3502500</v>
          </cell>
          <cell r="J816">
            <v>700.5</v>
          </cell>
          <cell r="K816">
            <v>3503200.5</v>
          </cell>
          <cell r="L816">
            <v>0</v>
          </cell>
          <cell r="M816">
            <v>3502.5</v>
          </cell>
          <cell r="N816">
            <v>116.8901</v>
          </cell>
          <cell r="O816">
            <v>3506703</v>
          </cell>
          <cell r="P816">
            <v>3506703</v>
          </cell>
          <cell r="Q816">
            <v>0</v>
          </cell>
          <cell r="R816" t="str">
            <v>IFSL</v>
          </cell>
          <cell r="S816" t="str">
            <v>March</v>
          </cell>
        </row>
        <row r="817">
          <cell r="A817">
            <v>511</v>
          </cell>
          <cell r="B817">
            <v>1098</v>
          </cell>
          <cell r="C817" t="str">
            <v>PPL</v>
          </cell>
          <cell r="D817">
            <v>39160</v>
          </cell>
          <cell r="E817">
            <v>39163</v>
          </cell>
          <cell r="F817" t="str">
            <v>P</v>
          </cell>
          <cell r="G817">
            <v>30000</v>
          </cell>
          <cell r="H817">
            <v>247</v>
          </cell>
          <cell r="I817">
            <v>7410000</v>
          </cell>
          <cell r="J817">
            <v>1482</v>
          </cell>
          <cell r="K817">
            <v>7411482</v>
          </cell>
          <cell r="L817">
            <v>0</v>
          </cell>
          <cell r="M817">
            <v>7410</v>
          </cell>
          <cell r="N817">
            <v>247.29640000000001</v>
          </cell>
          <cell r="O817">
            <v>7418892</v>
          </cell>
          <cell r="P817">
            <v>7418892</v>
          </cell>
          <cell r="Q817">
            <v>0</v>
          </cell>
          <cell r="R817" t="str">
            <v>FNE</v>
          </cell>
          <cell r="S817" t="str">
            <v>March</v>
          </cell>
        </row>
        <row r="818">
          <cell r="A818">
            <v>512</v>
          </cell>
          <cell r="B818">
            <v>1099</v>
          </cell>
          <cell r="C818" t="str">
            <v>ECP</v>
          </cell>
          <cell r="D818">
            <v>39160</v>
          </cell>
          <cell r="E818">
            <v>39163</v>
          </cell>
          <cell r="F818" t="str">
            <v>P</v>
          </cell>
          <cell r="G818">
            <v>10000</v>
          </cell>
          <cell r="H818">
            <v>190</v>
          </cell>
          <cell r="I818">
            <v>1900000</v>
          </cell>
          <cell r="J818">
            <v>380</v>
          </cell>
          <cell r="K818">
            <v>1900380</v>
          </cell>
          <cell r="L818">
            <v>0</v>
          </cell>
          <cell r="M818">
            <v>1900</v>
          </cell>
          <cell r="N818">
            <v>190.22800000000001</v>
          </cell>
          <cell r="O818">
            <v>1902280</v>
          </cell>
          <cell r="P818">
            <v>1902280</v>
          </cell>
          <cell r="Q818">
            <v>0</v>
          </cell>
          <cell r="R818" t="str">
            <v>FNE</v>
          </cell>
          <cell r="S818" t="str">
            <v>March</v>
          </cell>
        </row>
        <row r="819">
          <cell r="A819">
            <v>513</v>
          </cell>
          <cell r="B819">
            <v>1097</v>
          </cell>
          <cell r="C819" t="str">
            <v>FFBQ</v>
          </cell>
          <cell r="D819">
            <v>39160</v>
          </cell>
          <cell r="E819">
            <v>39163</v>
          </cell>
          <cell r="F819" t="str">
            <v>P</v>
          </cell>
          <cell r="G819">
            <v>25000</v>
          </cell>
          <cell r="H819">
            <v>31</v>
          </cell>
          <cell r="I819">
            <v>775000</v>
          </cell>
          <cell r="J819">
            <v>155</v>
          </cell>
          <cell r="K819">
            <v>775155</v>
          </cell>
          <cell r="L819">
            <v>0</v>
          </cell>
          <cell r="M819">
            <v>1162.5</v>
          </cell>
          <cell r="N819">
            <v>31.052700000000002</v>
          </cell>
          <cell r="O819">
            <v>776317.5</v>
          </cell>
          <cell r="P819">
            <v>776317.5</v>
          </cell>
          <cell r="Q819">
            <v>0</v>
          </cell>
          <cell r="R819" t="str">
            <v>FCEL</v>
          </cell>
          <cell r="S819" t="str">
            <v>March</v>
          </cell>
        </row>
        <row r="820">
          <cell r="A820">
            <v>514</v>
          </cell>
          <cell r="B820">
            <v>1097</v>
          </cell>
          <cell r="C820" t="str">
            <v>PPL</v>
          </cell>
          <cell r="D820">
            <v>39160</v>
          </cell>
          <cell r="E820">
            <v>39163</v>
          </cell>
          <cell r="F820" t="str">
            <v>P</v>
          </cell>
          <cell r="G820">
            <v>50000</v>
          </cell>
          <cell r="H820">
            <v>250.62</v>
          </cell>
          <cell r="I820">
            <v>12531000</v>
          </cell>
          <cell r="J820">
            <v>2506.2000000000003</v>
          </cell>
          <cell r="K820">
            <v>12533506.199999999</v>
          </cell>
          <cell r="L820">
            <v>0</v>
          </cell>
          <cell r="M820">
            <v>7491</v>
          </cell>
          <cell r="N820">
            <v>250.81994399999999</v>
          </cell>
          <cell r="O820">
            <v>12540997.199999999</v>
          </cell>
          <cell r="P820">
            <v>12540997.199999999</v>
          </cell>
          <cell r="Q820">
            <v>0</v>
          </cell>
          <cell r="R820" t="str">
            <v>GRWOTH</v>
          </cell>
          <cell r="S820" t="str">
            <v>March</v>
          </cell>
        </row>
        <row r="821">
          <cell r="A821">
            <v>515</v>
          </cell>
          <cell r="B821">
            <v>1101</v>
          </cell>
          <cell r="C821" t="str">
            <v>POL</v>
          </cell>
          <cell r="D821">
            <v>39160</v>
          </cell>
          <cell r="E821">
            <v>39163</v>
          </cell>
          <cell r="F821" t="str">
            <v>P</v>
          </cell>
          <cell r="G821">
            <v>5000</v>
          </cell>
          <cell r="H821">
            <v>321.39999999999998</v>
          </cell>
          <cell r="I821">
            <v>1607000</v>
          </cell>
          <cell r="J821">
            <v>321.40000000000003</v>
          </cell>
          <cell r="K821">
            <v>1607321.4</v>
          </cell>
          <cell r="L821">
            <v>0</v>
          </cell>
          <cell r="M821">
            <v>1607</v>
          </cell>
          <cell r="N821">
            <v>321.78567999999996</v>
          </cell>
          <cell r="O821">
            <v>1608928.4</v>
          </cell>
          <cell r="P821">
            <v>1608928.4</v>
          </cell>
          <cell r="Q821">
            <v>0</v>
          </cell>
          <cell r="R821" t="str">
            <v>GRWOTH</v>
          </cell>
          <cell r="S821" t="str">
            <v>March</v>
          </cell>
        </row>
        <row r="822">
          <cell r="A822">
            <v>516</v>
          </cell>
          <cell r="B822">
            <v>1096</v>
          </cell>
          <cell r="C822" t="str">
            <v>PPL</v>
          </cell>
          <cell r="D822">
            <v>39160</v>
          </cell>
          <cell r="E822">
            <v>39163</v>
          </cell>
          <cell r="F822" t="str">
            <v>S</v>
          </cell>
          <cell r="G822">
            <v>-20000</v>
          </cell>
          <cell r="H822">
            <v>-254</v>
          </cell>
          <cell r="I822">
            <v>-5080000</v>
          </cell>
          <cell r="J822">
            <v>508</v>
          </cell>
          <cell r="K822">
            <v>-5079492</v>
          </cell>
          <cell r="L822">
            <v>0</v>
          </cell>
          <cell r="M822">
            <v>2540</v>
          </cell>
          <cell r="N822">
            <v>254</v>
          </cell>
          <cell r="O822">
            <v>-5080000</v>
          </cell>
          <cell r="P822">
            <v>-5103738</v>
          </cell>
          <cell r="Q822">
            <v>-23738</v>
          </cell>
          <cell r="R822" t="str">
            <v>Growth</v>
          </cell>
          <cell r="S822" t="str">
            <v>March</v>
          </cell>
        </row>
        <row r="823">
          <cell r="A823">
            <v>517</v>
          </cell>
          <cell r="B823">
            <v>1096</v>
          </cell>
          <cell r="C823" t="str">
            <v>WCT</v>
          </cell>
          <cell r="D823">
            <v>39160</v>
          </cell>
          <cell r="E823">
            <v>39163</v>
          </cell>
          <cell r="F823" t="str">
            <v>S</v>
          </cell>
          <cell r="G823">
            <v>-25000</v>
          </cell>
          <cell r="H823">
            <v>-11.95</v>
          </cell>
          <cell r="I823">
            <v>-298750</v>
          </cell>
          <cell r="J823">
            <v>29.875</v>
          </cell>
          <cell r="K823">
            <v>-298720.125</v>
          </cell>
          <cell r="L823">
            <v>0</v>
          </cell>
          <cell r="M823">
            <v>1250</v>
          </cell>
          <cell r="N823">
            <v>11.95</v>
          </cell>
          <cell r="O823">
            <v>-298750</v>
          </cell>
          <cell r="P823">
            <v>-247447.5</v>
          </cell>
          <cell r="Q823">
            <v>51302.5</v>
          </cell>
          <cell r="R823" t="str">
            <v>IFSL</v>
          </cell>
          <cell r="S823" t="str">
            <v>March</v>
          </cell>
        </row>
        <row r="824">
          <cell r="A824">
            <v>518</v>
          </cell>
          <cell r="B824">
            <v>0</v>
          </cell>
          <cell r="C824" t="str">
            <v>pcmf</v>
          </cell>
          <cell r="D824">
            <v>39160</v>
          </cell>
          <cell r="E824">
            <v>39160</v>
          </cell>
          <cell r="F824" t="str">
            <v>S</v>
          </cell>
          <cell r="G824">
            <v>-8223413.0256000003</v>
          </cell>
          <cell r="H824">
            <v>-12.330000000529219</v>
          </cell>
          <cell r="I824">
            <v>-101394682.61</v>
          </cell>
          <cell r="J824">
            <v>0</v>
          </cell>
          <cell r="K824">
            <v>-101394682.61</v>
          </cell>
          <cell r="L824">
            <v>0</v>
          </cell>
          <cell r="M824">
            <v>0</v>
          </cell>
          <cell r="N824">
            <v>12.330000000529219</v>
          </cell>
          <cell r="O824">
            <v>-101394682.61</v>
          </cell>
          <cell r="P824">
            <v>-100000000</v>
          </cell>
          <cell r="Q824">
            <v>1394682.6099999994</v>
          </cell>
          <cell r="R824" t="str">
            <v>direct</v>
          </cell>
          <cell r="S824" t="str">
            <v>March</v>
          </cell>
        </row>
        <row r="825">
          <cell r="A825">
            <v>519</v>
          </cell>
          <cell r="B825">
            <v>0</v>
          </cell>
          <cell r="C825" t="str">
            <v>acbl</v>
          </cell>
          <cell r="D825">
            <v>39161</v>
          </cell>
          <cell r="E825">
            <v>39161</v>
          </cell>
          <cell r="F825" t="str">
            <v>P</v>
          </cell>
          <cell r="G825">
            <v>353650</v>
          </cell>
          <cell r="H825">
            <v>0</v>
          </cell>
          <cell r="I825">
            <v>0</v>
          </cell>
          <cell r="J825">
            <v>0</v>
          </cell>
          <cell r="K825">
            <v>0</v>
          </cell>
          <cell r="L825">
            <v>0</v>
          </cell>
          <cell r="M825">
            <v>0</v>
          </cell>
          <cell r="N825">
            <v>0</v>
          </cell>
          <cell r="O825">
            <v>0</v>
          </cell>
          <cell r="P825">
            <v>0</v>
          </cell>
          <cell r="Q825">
            <v>0</v>
          </cell>
          <cell r="R825" t="str">
            <v>bonus 50%</v>
          </cell>
          <cell r="S825" t="str">
            <v>March</v>
          </cell>
          <cell r="T825" t="str">
            <v>707300 shares</v>
          </cell>
        </row>
        <row r="826">
          <cell r="A826">
            <v>520</v>
          </cell>
          <cell r="B826">
            <v>0</v>
          </cell>
          <cell r="C826" t="str">
            <v>pcmf</v>
          </cell>
          <cell r="D826">
            <v>39161</v>
          </cell>
          <cell r="E826">
            <v>39161</v>
          </cell>
          <cell r="F826" t="str">
            <v>S</v>
          </cell>
          <cell r="G826">
            <v>0</v>
          </cell>
          <cell r="H826" t="e">
            <v>#DIV/0!</v>
          </cell>
          <cell r="I826">
            <v>-707300</v>
          </cell>
          <cell r="J826">
            <v>0</v>
          </cell>
          <cell r="K826">
            <v>-707300</v>
          </cell>
          <cell r="L826">
            <v>0</v>
          </cell>
          <cell r="M826">
            <v>0</v>
          </cell>
          <cell r="N826" t="e">
            <v>#DIV/0!</v>
          </cell>
          <cell r="O826">
            <v>-707300</v>
          </cell>
          <cell r="P826">
            <v>-707300</v>
          </cell>
          <cell r="Q826">
            <v>0</v>
          </cell>
          <cell r="R826" t="str">
            <v>dividend 10%</v>
          </cell>
          <cell r="S826" t="str">
            <v>March</v>
          </cell>
        </row>
        <row r="827">
          <cell r="A827">
            <v>521</v>
          </cell>
          <cell r="B827">
            <v>1106</v>
          </cell>
          <cell r="C827" t="str">
            <v>ecp</v>
          </cell>
          <cell r="D827">
            <v>39161</v>
          </cell>
          <cell r="E827">
            <v>39167</v>
          </cell>
          <cell r="F827" t="str">
            <v>S</v>
          </cell>
          <cell r="G827">
            <v>-10000</v>
          </cell>
          <cell r="H827">
            <v>-193.5</v>
          </cell>
          <cell r="I827">
            <v>-1935000</v>
          </cell>
          <cell r="J827">
            <v>193.5</v>
          </cell>
          <cell r="K827">
            <v>-1934806.5</v>
          </cell>
          <cell r="L827">
            <v>0</v>
          </cell>
          <cell r="M827">
            <v>1935</v>
          </cell>
          <cell r="N827">
            <v>193.5</v>
          </cell>
          <cell r="O827">
            <v>-1935000</v>
          </cell>
          <cell r="P827">
            <v>-1902280.75</v>
          </cell>
          <cell r="Q827">
            <v>32719.25</v>
          </cell>
          <cell r="R827" t="str">
            <v>foundation</v>
          </cell>
          <cell r="S827" t="str">
            <v>March</v>
          </cell>
        </row>
        <row r="828">
          <cell r="A828">
            <v>522</v>
          </cell>
          <cell r="B828">
            <v>1105</v>
          </cell>
          <cell r="C828" t="str">
            <v>ppl</v>
          </cell>
          <cell r="D828">
            <v>39161</v>
          </cell>
          <cell r="E828">
            <v>39167</v>
          </cell>
          <cell r="F828" t="str">
            <v>S</v>
          </cell>
          <cell r="G828">
            <v>-10000</v>
          </cell>
          <cell r="H828">
            <v>-247</v>
          </cell>
          <cell r="I828">
            <v>-2470000</v>
          </cell>
          <cell r="J828">
            <v>247</v>
          </cell>
          <cell r="K828">
            <v>-2469753</v>
          </cell>
          <cell r="L828">
            <v>0</v>
          </cell>
          <cell r="M828">
            <v>2470</v>
          </cell>
          <cell r="N828">
            <v>247</v>
          </cell>
          <cell r="O828">
            <v>-2470000</v>
          </cell>
          <cell r="P828">
            <v>-2551869</v>
          </cell>
          <cell r="Q828">
            <v>-81869</v>
          </cell>
          <cell r="R828" t="str">
            <v>fne</v>
          </cell>
          <cell r="S828" t="str">
            <v>March</v>
          </cell>
        </row>
        <row r="829">
          <cell r="A829">
            <v>523</v>
          </cell>
          <cell r="B829">
            <v>1104</v>
          </cell>
          <cell r="C829" t="str">
            <v>acbl</v>
          </cell>
          <cell r="D829">
            <v>39161</v>
          </cell>
          <cell r="E829">
            <v>39167</v>
          </cell>
          <cell r="F829" t="str">
            <v>P</v>
          </cell>
          <cell r="G829">
            <v>14900</v>
          </cell>
          <cell r="H829">
            <v>79.915100671140934</v>
          </cell>
          <cell r="I829">
            <v>1190735</v>
          </cell>
          <cell r="J829">
            <v>238.14700000000002</v>
          </cell>
          <cell r="K829">
            <v>1190973.1470000001</v>
          </cell>
          <cell r="L829">
            <v>0</v>
          </cell>
          <cell r="M829">
            <v>1191.1600000000001</v>
          </cell>
          <cell r="N829">
            <v>80.011027315436237</v>
          </cell>
          <cell r="O829">
            <v>1192164.307</v>
          </cell>
          <cell r="P829">
            <v>1192164.307</v>
          </cell>
          <cell r="Q829">
            <v>0</v>
          </cell>
          <cell r="R829" t="str">
            <v>IFSL</v>
          </cell>
          <cell r="S829" t="str">
            <v>March</v>
          </cell>
        </row>
        <row r="830">
          <cell r="A830">
            <v>524</v>
          </cell>
          <cell r="B830">
            <v>1119</v>
          </cell>
          <cell r="C830" t="str">
            <v>FFBQ</v>
          </cell>
          <cell r="D830">
            <v>39162</v>
          </cell>
          <cell r="E830">
            <v>39168</v>
          </cell>
          <cell r="F830" t="str">
            <v>P</v>
          </cell>
          <cell r="G830">
            <v>25000</v>
          </cell>
          <cell r="H830">
            <v>30.595800000000001</v>
          </cell>
          <cell r="I830">
            <v>764895</v>
          </cell>
          <cell r="J830">
            <v>152.97900000000001</v>
          </cell>
          <cell r="K830">
            <v>765047.97900000005</v>
          </cell>
          <cell r="L830">
            <v>0</v>
          </cell>
          <cell r="M830">
            <v>1145.75</v>
          </cell>
          <cell r="N830">
            <v>30.647749160000004</v>
          </cell>
          <cell r="O830">
            <v>766193.72900000005</v>
          </cell>
          <cell r="P830">
            <v>766193.72900000005</v>
          </cell>
          <cell r="Q830">
            <v>0</v>
          </cell>
          <cell r="R830" t="str">
            <v>ABA</v>
          </cell>
          <cell r="S830" t="str">
            <v>March</v>
          </cell>
        </row>
        <row r="831">
          <cell r="A831">
            <v>525</v>
          </cell>
          <cell r="B831">
            <v>1117</v>
          </cell>
          <cell r="C831" t="str">
            <v>Engro</v>
          </cell>
          <cell r="D831">
            <v>39162</v>
          </cell>
          <cell r="E831">
            <v>39168</v>
          </cell>
          <cell r="F831" t="str">
            <v>P</v>
          </cell>
          <cell r="G831">
            <v>20000</v>
          </cell>
          <cell r="H831">
            <v>189</v>
          </cell>
          <cell r="I831">
            <v>3780000</v>
          </cell>
          <cell r="J831">
            <v>756</v>
          </cell>
          <cell r="K831">
            <v>3780756</v>
          </cell>
          <cell r="L831">
            <v>0</v>
          </cell>
          <cell r="M831">
            <v>3780</v>
          </cell>
          <cell r="N831">
            <v>189.2268</v>
          </cell>
          <cell r="O831">
            <v>3784536</v>
          </cell>
          <cell r="P831">
            <v>3784536</v>
          </cell>
          <cell r="Q831">
            <v>0</v>
          </cell>
          <cell r="R831" t="str">
            <v>growth</v>
          </cell>
          <cell r="S831" t="str">
            <v>March</v>
          </cell>
        </row>
        <row r="832">
          <cell r="A832">
            <v>526</v>
          </cell>
          <cell r="B832">
            <v>1116</v>
          </cell>
          <cell r="C832" t="str">
            <v>POL</v>
          </cell>
          <cell r="D832">
            <v>39162</v>
          </cell>
          <cell r="E832">
            <v>39168</v>
          </cell>
          <cell r="F832" t="str">
            <v>P</v>
          </cell>
          <cell r="G832">
            <v>5000</v>
          </cell>
          <cell r="H832">
            <v>317</v>
          </cell>
          <cell r="I832">
            <v>1585000</v>
          </cell>
          <cell r="J832">
            <v>317</v>
          </cell>
          <cell r="K832">
            <v>1585317</v>
          </cell>
          <cell r="L832">
            <v>0</v>
          </cell>
          <cell r="M832">
            <v>1585</v>
          </cell>
          <cell r="N832">
            <v>317.38040000000001</v>
          </cell>
          <cell r="O832">
            <v>1586902</v>
          </cell>
          <cell r="P832">
            <v>1586902</v>
          </cell>
          <cell r="Q832">
            <v>0</v>
          </cell>
          <cell r="R832" t="str">
            <v>IFSL</v>
          </cell>
          <cell r="S832" t="str">
            <v>March</v>
          </cell>
        </row>
        <row r="833">
          <cell r="A833">
            <v>527</v>
          </cell>
          <cell r="B833">
            <v>1113</v>
          </cell>
          <cell r="C833" t="str">
            <v>ACBL</v>
          </cell>
          <cell r="D833">
            <v>39162</v>
          </cell>
          <cell r="E833">
            <v>39168</v>
          </cell>
          <cell r="F833" t="str">
            <v>P</v>
          </cell>
          <cell r="G833">
            <v>8500</v>
          </cell>
          <cell r="H833">
            <v>78</v>
          </cell>
          <cell r="I833">
            <v>663000</v>
          </cell>
          <cell r="J833">
            <v>132.6</v>
          </cell>
          <cell r="K833">
            <v>663132.6</v>
          </cell>
          <cell r="L833">
            <v>0</v>
          </cell>
          <cell r="N833">
            <v>78.015599999999992</v>
          </cell>
          <cell r="O833">
            <v>663132.6</v>
          </cell>
          <cell r="P833">
            <v>663132.6</v>
          </cell>
          <cell r="Q833">
            <v>0</v>
          </cell>
          <cell r="R833" t="str">
            <v>FNE</v>
          </cell>
          <cell r="S833" t="str">
            <v>March</v>
          </cell>
        </row>
        <row r="834">
          <cell r="A834">
            <v>528</v>
          </cell>
          <cell r="B834">
            <v>1112</v>
          </cell>
          <cell r="C834" t="str">
            <v>PPL</v>
          </cell>
          <cell r="D834">
            <v>39162</v>
          </cell>
          <cell r="E834">
            <v>39168</v>
          </cell>
          <cell r="F834" t="str">
            <v>P</v>
          </cell>
          <cell r="G834">
            <v>15000</v>
          </cell>
          <cell r="H834">
            <v>247.5</v>
          </cell>
          <cell r="I834">
            <v>3712500</v>
          </cell>
          <cell r="J834">
            <v>742.5</v>
          </cell>
          <cell r="K834">
            <v>3713242.5</v>
          </cell>
          <cell r="L834">
            <v>0</v>
          </cell>
          <cell r="N834">
            <v>247.54949999999999</v>
          </cell>
          <cell r="O834">
            <v>3713242.5</v>
          </cell>
          <cell r="P834">
            <v>3713242.5</v>
          </cell>
          <cell r="Q834">
            <v>0</v>
          </cell>
          <cell r="R834" t="str">
            <v>FINEX</v>
          </cell>
          <cell r="S834" t="str">
            <v>March</v>
          </cell>
        </row>
        <row r="835">
          <cell r="A835">
            <v>529</v>
          </cell>
          <cell r="B835">
            <v>1114</v>
          </cell>
          <cell r="C835" t="str">
            <v>PPL</v>
          </cell>
          <cell r="D835">
            <v>39162</v>
          </cell>
          <cell r="E835">
            <v>39168</v>
          </cell>
          <cell r="F835" t="str">
            <v>P</v>
          </cell>
          <cell r="G835">
            <v>10000</v>
          </cell>
          <cell r="H835">
            <v>245</v>
          </cell>
          <cell r="I835">
            <v>2450000</v>
          </cell>
          <cell r="J835">
            <v>490</v>
          </cell>
          <cell r="K835">
            <v>2450490</v>
          </cell>
          <cell r="L835">
            <v>0</v>
          </cell>
          <cell r="M835">
            <v>2450</v>
          </cell>
          <cell r="N835">
            <v>245.29400000000001</v>
          </cell>
          <cell r="O835">
            <v>2452940</v>
          </cell>
          <cell r="P835">
            <v>2452940</v>
          </cell>
          <cell r="Q835">
            <v>0</v>
          </cell>
          <cell r="R835" t="str">
            <v>fne</v>
          </cell>
          <cell r="S835" t="str">
            <v>March</v>
          </cell>
        </row>
        <row r="836">
          <cell r="A836">
            <v>530</v>
          </cell>
          <cell r="B836">
            <v>1115</v>
          </cell>
          <cell r="C836" t="str">
            <v>ACBL</v>
          </cell>
          <cell r="D836">
            <v>39162</v>
          </cell>
          <cell r="E836">
            <v>39168</v>
          </cell>
          <cell r="F836" t="str">
            <v>S</v>
          </cell>
          <cell r="G836">
            <v>-33500</v>
          </cell>
          <cell r="H836">
            <v>-80.373134328358205</v>
          </cell>
          <cell r="I836">
            <v>-2692500</v>
          </cell>
          <cell r="J836">
            <v>269.25</v>
          </cell>
          <cell r="K836">
            <v>-2692230.75</v>
          </cell>
          <cell r="L836">
            <v>0</v>
          </cell>
          <cell r="M836">
            <v>2692.5</v>
          </cell>
          <cell r="N836">
            <v>80.373134328358205</v>
          </cell>
          <cell r="O836">
            <v>-2692500</v>
          </cell>
          <cell r="P836">
            <v>-2643404.6</v>
          </cell>
          <cell r="Q836">
            <v>49095.399999999907</v>
          </cell>
          <cell r="R836" t="str">
            <v>fne</v>
          </cell>
          <cell r="S836" t="str">
            <v>March</v>
          </cell>
        </row>
        <row r="837">
          <cell r="A837">
            <v>531</v>
          </cell>
          <cell r="B837">
            <v>1111</v>
          </cell>
          <cell r="C837" t="str">
            <v>PPL</v>
          </cell>
          <cell r="D837">
            <v>39162</v>
          </cell>
          <cell r="E837">
            <v>39168</v>
          </cell>
          <cell r="F837" t="str">
            <v>S</v>
          </cell>
          <cell r="G837">
            <v>-15000</v>
          </cell>
          <cell r="H837">
            <v>-250.5</v>
          </cell>
          <cell r="I837">
            <v>-3757500</v>
          </cell>
          <cell r="J837">
            <v>375.75</v>
          </cell>
          <cell r="K837">
            <v>-3757124.25</v>
          </cell>
          <cell r="L837">
            <v>0</v>
          </cell>
          <cell r="M837">
            <v>3757.5</v>
          </cell>
          <cell r="N837">
            <v>250.5</v>
          </cell>
          <cell r="O837">
            <v>-3757500</v>
          </cell>
          <cell r="P837">
            <v>-3713242.5</v>
          </cell>
          <cell r="Q837">
            <v>44257.5</v>
          </cell>
          <cell r="R837" t="str">
            <v>Finex</v>
          </cell>
          <cell r="S837" t="str">
            <v>March</v>
          </cell>
        </row>
        <row r="838">
          <cell r="A838">
            <v>532</v>
          </cell>
          <cell r="B838">
            <v>1121</v>
          </cell>
          <cell r="C838" t="str">
            <v>PPL</v>
          </cell>
          <cell r="D838">
            <v>39163</v>
          </cell>
          <cell r="E838">
            <v>39169</v>
          </cell>
          <cell r="F838" t="str">
            <v>P</v>
          </cell>
          <cell r="G838">
            <v>1500</v>
          </cell>
          <cell r="H838">
            <v>244</v>
          </cell>
          <cell r="I838">
            <v>366000</v>
          </cell>
          <cell r="J838">
            <v>73.2</v>
          </cell>
          <cell r="K838">
            <v>366073.2</v>
          </cell>
          <cell r="L838">
            <v>0</v>
          </cell>
          <cell r="M838">
            <v>366</v>
          </cell>
          <cell r="N838">
            <v>244.2928</v>
          </cell>
          <cell r="O838">
            <v>366439.2</v>
          </cell>
          <cell r="P838">
            <v>366439.2</v>
          </cell>
          <cell r="Q838">
            <v>0</v>
          </cell>
          <cell r="R838" t="str">
            <v>FCEL</v>
          </cell>
          <cell r="S838" t="str">
            <v>March</v>
          </cell>
        </row>
        <row r="839">
          <cell r="A839">
            <v>533</v>
          </cell>
          <cell r="B839">
            <v>1123</v>
          </cell>
          <cell r="C839" t="str">
            <v>POL</v>
          </cell>
          <cell r="D839">
            <v>39163</v>
          </cell>
          <cell r="E839">
            <v>39169</v>
          </cell>
          <cell r="F839" t="str">
            <v>P</v>
          </cell>
          <cell r="G839">
            <v>5000</v>
          </cell>
          <cell r="H839">
            <v>317</v>
          </cell>
          <cell r="I839">
            <v>1585000</v>
          </cell>
          <cell r="J839">
            <v>317</v>
          </cell>
          <cell r="K839">
            <v>1585317</v>
          </cell>
          <cell r="L839">
            <v>0</v>
          </cell>
          <cell r="M839">
            <v>1585</v>
          </cell>
          <cell r="N839">
            <v>317.38040000000001</v>
          </cell>
          <cell r="O839">
            <v>1586902</v>
          </cell>
          <cell r="P839">
            <v>1586902</v>
          </cell>
          <cell r="Q839">
            <v>0</v>
          </cell>
          <cell r="R839" t="str">
            <v>FINEX</v>
          </cell>
          <cell r="S839" t="str">
            <v>March</v>
          </cell>
        </row>
        <row r="840">
          <cell r="A840">
            <v>534</v>
          </cell>
          <cell r="B840">
            <v>1120</v>
          </cell>
          <cell r="C840" t="str">
            <v>ACBL</v>
          </cell>
          <cell r="D840">
            <v>39163</v>
          </cell>
          <cell r="E840">
            <v>39169</v>
          </cell>
          <cell r="F840" t="str">
            <v>S</v>
          </cell>
          <cell r="G840">
            <v>-50000</v>
          </cell>
          <cell r="H840">
            <v>-81.75</v>
          </cell>
          <cell r="I840">
            <v>-4087500</v>
          </cell>
          <cell r="J840">
            <v>408.75</v>
          </cell>
          <cell r="K840">
            <v>-4087091.25</v>
          </cell>
          <cell r="L840">
            <v>0</v>
          </cell>
          <cell r="M840">
            <v>6132.5</v>
          </cell>
          <cell r="N840">
            <v>81.75</v>
          </cell>
          <cell r="O840">
            <v>-4087500</v>
          </cell>
          <cell r="P840">
            <v>-3945375</v>
          </cell>
          <cell r="Q840">
            <v>142125</v>
          </cell>
          <cell r="R840" t="str">
            <v>FTD</v>
          </cell>
          <cell r="S840" t="str">
            <v>March</v>
          </cell>
        </row>
        <row r="841">
          <cell r="A841">
            <v>535</v>
          </cell>
          <cell r="B841">
            <v>1129</v>
          </cell>
          <cell r="C841" t="str">
            <v>FFBQ</v>
          </cell>
          <cell r="D841">
            <v>39167</v>
          </cell>
          <cell r="E841">
            <v>39170</v>
          </cell>
          <cell r="F841" t="str">
            <v>P</v>
          </cell>
          <cell r="G841">
            <v>25000</v>
          </cell>
          <cell r="H841">
            <v>30.25</v>
          </cell>
          <cell r="I841">
            <v>756250</v>
          </cell>
          <cell r="J841">
            <v>151.26</v>
          </cell>
          <cell r="K841">
            <v>756401.26</v>
          </cell>
          <cell r="L841">
            <v>0</v>
          </cell>
          <cell r="M841">
            <v>1250</v>
          </cell>
          <cell r="N841">
            <v>30.3060504</v>
          </cell>
          <cell r="O841">
            <v>757651.26</v>
          </cell>
          <cell r="P841">
            <v>757651.26</v>
          </cell>
          <cell r="Q841">
            <v>0</v>
          </cell>
          <cell r="R841" t="str">
            <v>gsl</v>
          </cell>
          <cell r="S841" t="str">
            <v>March</v>
          </cell>
        </row>
        <row r="842">
          <cell r="A842">
            <v>536</v>
          </cell>
          <cell r="B842">
            <v>1128</v>
          </cell>
          <cell r="C842" t="str">
            <v>ACBL</v>
          </cell>
          <cell r="D842">
            <v>39167</v>
          </cell>
          <cell r="E842">
            <v>39170</v>
          </cell>
          <cell r="F842" t="str">
            <v>P</v>
          </cell>
          <cell r="G842">
            <v>20000</v>
          </cell>
          <cell r="H842">
            <v>78.25</v>
          </cell>
          <cell r="I842">
            <v>1565000</v>
          </cell>
          <cell r="J842">
            <v>313</v>
          </cell>
          <cell r="K842">
            <v>1565313</v>
          </cell>
          <cell r="L842">
            <v>0</v>
          </cell>
          <cell r="M842">
            <v>2347.5</v>
          </cell>
          <cell r="N842">
            <v>78.383025000000004</v>
          </cell>
          <cell r="O842">
            <v>1567660.5</v>
          </cell>
          <cell r="P842">
            <v>1567660.5</v>
          </cell>
          <cell r="Q842">
            <v>0</v>
          </cell>
          <cell r="R842" t="str">
            <v>fcel</v>
          </cell>
          <cell r="S842" t="str">
            <v>March</v>
          </cell>
        </row>
        <row r="843">
          <cell r="A843">
            <v>537</v>
          </cell>
          <cell r="B843">
            <v>1130</v>
          </cell>
          <cell r="C843" t="str">
            <v>ACBL</v>
          </cell>
          <cell r="D843">
            <v>39168</v>
          </cell>
          <cell r="E843">
            <v>39171</v>
          </cell>
          <cell r="F843" t="str">
            <v>P</v>
          </cell>
          <cell r="G843">
            <v>10000</v>
          </cell>
          <cell r="H843">
            <v>77.5</v>
          </cell>
          <cell r="I843">
            <v>775000</v>
          </cell>
          <cell r="J843">
            <v>155</v>
          </cell>
          <cell r="K843">
            <v>775155</v>
          </cell>
          <cell r="L843">
            <v>0</v>
          </cell>
          <cell r="M843">
            <v>775</v>
          </cell>
          <cell r="N843">
            <v>77.593000000000004</v>
          </cell>
          <cell r="O843">
            <v>775930</v>
          </cell>
          <cell r="P843">
            <v>775930</v>
          </cell>
          <cell r="Q843">
            <v>0</v>
          </cell>
          <cell r="R843" t="str">
            <v>fne</v>
          </cell>
          <cell r="S843" t="str">
            <v>March</v>
          </cell>
        </row>
        <row r="844">
          <cell r="A844">
            <v>538</v>
          </cell>
          <cell r="B844">
            <v>1132</v>
          </cell>
          <cell r="C844" t="str">
            <v>ffbq</v>
          </cell>
          <cell r="D844">
            <v>39168</v>
          </cell>
          <cell r="E844">
            <v>39171</v>
          </cell>
          <cell r="F844" t="str">
            <v>S</v>
          </cell>
          <cell r="G844">
            <v>-25000</v>
          </cell>
          <cell r="H844">
            <v>-31.5</v>
          </cell>
          <cell r="I844">
            <v>-787500</v>
          </cell>
          <cell r="J844">
            <v>78.75</v>
          </cell>
          <cell r="K844">
            <v>-787421.25</v>
          </cell>
          <cell r="L844">
            <v>0</v>
          </cell>
          <cell r="M844">
            <v>1250</v>
          </cell>
          <cell r="N844">
            <v>31.5</v>
          </cell>
          <cell r="O844">
            <v>-787500</v>
          </cell>
          <cell r="P844">
            <v>-754397.5</v>
          </cell>
          <cell r="Q844">
            <v>33102.5</v>
          </cell>
          <cell r="R844" t="str">
            <v>fne</v>
          </cell>
          <cell r="S844" t="str">
            <v>March</v>
          </cell>
        </row>
        <row r="845">
          <cell r="A845">
            <v>539</v>
          </cell>
          <cell r="B845">
            <v>1143</v>
          </cell>
          <cell r="C845" t="str">
            <v>ACBL</v>
          </cell>
          <cell r="D845">
            <v>39169</v>
          </cell>
          <cell r="E845">
            <v>39174</v>
          </cell>
          <cell r="F845" t="str">
            <v>P</v>
          </cell>
          <cell r="G845">
            <v>10000</v>
          </cell>
          <cell r="H845">
            <v>77</v>
          </cell>
          <cell r="I845">
            <v>770000</v>
          </cell>
          <cell r="J845">
            <v>154</v>
          </cell>
          <cell r="K845">
            <v>770154</v>
          </cell>
          <cell r="L845">
            <v>0</v>
          </cell>
          <cell r="M845">
            <v>770</v>
          </cell>
          <cell r="N845">
            <v>77.092399999999998</v>
          </cell>
          <cell r="O845">
            <v>770924</v>
          </cell>
          <cell r="P845">
            <v>770924</v>
          </cell>
          <cell r="Q845">
            <v>0</v>
          </cell>
          <cell r="R845" t="str">
            <v>ifsl</v>
          </cell>
          <cell r="S845" t="str">
            <v>March</v>
          </cell>
        </row>
        <row r="846">
          <cell r="A846">
            <v>540</v>
          </cell>
          <cell r="B846">
            <v>1138</v>
          </cell>
          <cell r="C846" t="str">
            <v>ppl</v>
          </cell>
          <cell r="D846">
            <v>39169</v>
          </cell>
          <cell r="E846">
            <v>39174</v>
          </cell>
          <cell r="F846" t="str">
            <v>P</v>
          </cell>
          <cell r="G846">
            <v>15000</v>
          </cell>
          <cell r="H846">
            <v>246.13066666666666</v>
          </cell>
          <cell r="I846">
            <v>3691960</v>
          </cell>
          <cell r="J846">
            <v>738.39200000000005</v>
          </cell>
          <cell r="K846">
            <v>3692698.392</v>
          </cell>
          <cell r="L846">
            <v>0</v>
          </cell>
          <cell r="M846">
            <v>5537.94</v>
          </cell>
          <cell r="N846">
            <v>246.54908879999999</v>
          </cell>
          <cell r="O846">
            <v>3698236.3319999999</v>
          </cell>
          <cell r="P846">
            <v>3698236.3319999999</v>
          </cell>
          <cell r="Q846">
            <v>0</v>
          </cell>
          <cell r="R846" t="str">
            <v>fne</v>
          </cell>
          <cell r="S846" t="str">
            <v>March</v>
          </cell>
        </row>
        <row r="847">
          <cell r="A847">
            <v>541</v>
          </cell>
          <cell r="B847">
            <v>1140</v>
          </cell>
          <cell r="C847" t="str">
            <v>pol</v>
          </cell>
          <cell r="D847">
            <v>39169</v>
          </cell>
          <cell r="E847">
            <v>39174</v>
          </cell>
          <cell r="F847" t="str">
            <v>P</v>
          </cell>
          <cell r="G847">
            <v>5000</v>
          </cell>
          <cell r="H847">
            <v>322</v>
          </cell>
          <cell r="I847">
            <v>1610000</v>
          </cell>
          <cell r="J847">
            <v>322</v>
          </cell>
          <cell r="K847">
            <v>1610322</v>
          </cell>
          <cell r="L847">
            <v>0</v>
          </cell>
          <cell r="M847">
            <v>2415</v>
          </cell>
          <cell r="N847">
            <v>322.54739999999998</v>
          </cell>
          <cell r="O847">
            <v>1612737</v>
          </cell>
          <cell r="P847">
            <v>1612737</v>
          </cell>
          <cell r="Q847">
            <v>0</v>
          </cell>
          <cell r="R847" t="str">
            <v>fne</v>
          </cell>
          <cell r="S847" t="str">
            <v>March</v>
          </cell>
        </row>
        <row r="848">
          <cell r="A848">
            <v>542</v>
          </cell>
          <cell r="B848">
            <v>1142</v>
          </cell>
          <cell r="C848" t="str">
            <v>PPL</v>
          </cell>
          <cell r="D848">
            <v>39169</v>
          </cell>
          <cell r="E848">
            <v>39174</v>
          </cell>
          <cell r="F848" t="str">
            <v>P</v>
          </cell>
          <cell r="G848">
            <v>10000</v>
          </cell>
          <cell r="H848">
            <v>246</v>
          </cell>
          <cell r="I848">
            <v>2460000</v>
          </cell>
          <cell r="J848">
            <v>492</v>
          </cell>
          <cell r="K848">
            <v>2460492</v>
          </cell>
          <cell r="L848">
            <v>0</v>
          </cell>
          <cell r="M848">
            <v>2460</v>
          </cell>
          <cell r="N848">
            <v>246.29519999999999</v>
          </cell>
          <cell r="O848">
            <v>2462952</v>
          </cell>
          <cell r="P848">
            <v>2462952</v>
          </cell>
          <cell r="Q848">
            <v>0</v>
          </cell>
          <cell r="R848" t="str">
            <v>ORIX</v>
          </cell>
          <cell r="S848" t="str">
            <v>March</v>
          </cell>
        </row>
        <row r="849">
          <cell r="A849">
            <v>543</v>
          </cell>
          <cell r="B849">
            <v>1144</v>
          </cell>
          <cell r="C849" t="str">
            <v>NBP</v>
          </cell>
          <cell r="D849">
            <v>39169</v>
          </cell>
          <cell r="E849">
            <v>39174</v>
          </cell>
          <cell r="F849" t="str">
            <v>P</v>
          </cell>
          <cell r="G849">
            <v>5000</v>
          </cell>
          <cell r="H849">
            <v>228</v>
          </cell>
          <cell r="I849">
            <v>1140000</v>
          </cell>
          <cell r="J849">
            <v>228</v>
          </cell>
          <cell r="K849">
            <v>1140228</v>
          </cell>
          <cell r="L849">
            <v>0</v>
          </cell>
          <cell r="M849">
            <v>1140</v>
          </cell>
          <cell r="N849">
            <v>228.27359999999999</v>
          </cell>
          <cell r="O849">
            <v>1141368</v>
          </cell>
          <cell r="P849">
            <v>1141368</v>
          </cell>
          <cell r="Q849">
            <v>0</v>
          </cell>
          <cell r="R849" t="str">
            <v>IFSL</v>
          </cell>
          <cell r="S849" t="str">
            <v>March</v>
          </cell>
        </row>
        <row r="850">
          <cell r="A850">
            <v>544</v>
          </cell>
          <cell r="B850">
            <v>1149</v>
          </cell>
          <cell r="C850" t="str">
            <v>NBP</v>
          </cell>
          <cell r="D850">
            <v>39170</v>
          </cell>
          <cell r="E850">
            <v>39175</v>
          </cell>
          <cell r="F850" t="str">
            <v>P</v>
          </cell>
          <cell r="G850">
            <v>10000</v>
          </cell>
          <cell r="H850">
            <v>228</v>
          </cell>
          <cell r="I850">
            <v>2280000</v>
          </cell>
          <cell r="J850">
            <v>456</v>
          </cell>
          <cell r="K850">
            <v>2280456</v>
          </cell>
          <cell r="L850">
            <v>0</v>
          </cell>
          <cell r="M850">
            <v>2280</v>
          </cell>
          <cell r="N850">
            <v>228.27359999999999</v>
          </cell>
          <cell r="O850">
            <v>2282736</v>
          </cell>
          <cell r="P850">
            <v>2282736</v>
          </cell>
          <cell r="Q850">
            <v>0</v>
          </cell>
          <cell r="R850" t="str">
            <v>IFSL</v>
          </cell>
          <cell r="S850" t="str">
            <v>March</v>
          </cell>
        </row>
        <row r="851">
          <cell r="A851">
            <v>545</v>
          </cell>
          <cell r="B851">
            <v>1147</v>
          </cell>
          <cell r="C851" t="str">
            <v>POL</v>
          </cell>
          <cell r="D851">
            <v>39170</v>
          </cell>
          <cell r="E851">
            <v>39175</v>
          </cell>
          <cell r="F851" t="str">
            <v>P</v>
          </cell>
          <cell r="G851">
            <v>15000</v>
          </cell>
          <cell r="H851">
            <v>320</v>
          </cell>
          <cell r="I851">
            <v>4800000</v>
          </cell>
          <cell r="J851">
            <v>960</v>
          </cell>
          <cell r="K851">
            <v>4800960</v>
          </cell>
          <cell r="L851">
            <v>0</v>
          </cell>
          <cell r="M851">
            <v>7200</v>
          </cell>
          <cell r="N851">
            <v>320.54399999999998</v>
          </cell>
          <cell r="O851">
            <v>4808160</v>
          </cell>
          <cell r="P851">
            <v>4808160</v>
          </cell>
          <cell r="Q851">
            <v>0</v>
          </cell>
          <cell r="R851" t="str">
            <v>fne</v>
          </cell>
          <cell r="S851" t="str">
            <v>March</v>
          </cell>
        </row>
        <row r="852">
          <cell r="A852">
            <v>546</v>
          </cell>
          <cell r="B852">
            <v>1145</v>
          </cell>
          <cell r="C852" t="str">
            <v>FFBQ</v>
          </cell>
          <cell r="D852">
            <v>39170</v>
          </cell>
          <cell r="E852">
            <v>39175</v>
          </cell>
          <cell r="F852" t="str">
            <v>S</v>
          </cell>
          <cell r="G852">
            <v>-75000</v>
          </cell>
          <cell r="H852">
            <v>-31.666666666666668</v>
          </cell>
          <cell r="I852">
            <v>-2375000</v>
          </cell>
          <cell r="K852">
            <v>-2375000</v>
          </cell>
          <cell r="L852">
            <v>0</v>
          </cell>
          <cell r="M852">
            <v>3565</v>
          </cell>
          <cell r="N852">
            <v>31.666666666666668</v>
          </cell>
          <cell r="O852">
            <v>-2375000</v>
          </cell>
          <cell r="P852">
            <v>-2263192.5</v>
          </cell>
          <cell r="Q852">
            <v>111807.5</v>
          </cell>
          <cell r="R852" t="str">
            <v>ABA</v>
          </cell>
          <cell r="S852" t="str">
            <v>March</v>
          </cell>
        </row>
        <row r="853">
          <cell r="A853">
            <v>547</v>
          </cell>
          <cell r="B853">
            <v>1155</v>
          </cell>
          <cell r="C853" t="str">
            <v>NBP(H)</v>
          </cell>
          <cell r="D853">
            <v>39171</v>
          </cell>
          <cell r="E853">
            <v>39176</v>
          </cell>
          <cell r="F853" t="str">
            <v>P</v>
          </cell>
          <cell r="G853">
            <v>10000</v>
          </cell>
          <cell r="H853">
            <v>228</v>
          </cell>
          <cell r="I853">
            <v>2280000</v>
          </cell>
          <cell r="J853">
            <v>456</v>
          </cell>
          <cell r="K853">
            <v>2280456</v>
          </cell>
          <cell r="L853">
            <v>0</v>
          </cell>
          <cell r="M853">
            <v>2280</v>
          </cell>
          <cell r="N853">
            <v>228.27359999999999</v>
          </cell>
          <cell r="O853">
            <v>2282736</v>
          </cell>
          <cell r="P853">
            <v>2282736</v>
          </cell>
          <cell r="Q853">
            <v>0</v>
          </cell>
          <cell r="R853" t="str">
            <v>IFSL</v>
          </cell>
          <cell r="S853" t="str">
            <v>March</v>
          </cell>
        </row>
        <row r="854">
          <cell r="A854">
            <v>548</v>
          </cell>
          <cell r="B854">
            <v>1157</v>
          </cell>
          <cell r="C854" t="str">
            <v>Engro(H)</v>
          </cell>
          <cell r="D854">
            <v>39171</v>
          </cell>
          <cell r="E854">
            <v>39176</v>
          </cell>
          <cell r="F854" t="str">
            <v>P</v>
          </cell>
          <cell r="G854">
            <v>5000</v>
          </cell>
          <cell r="H854">
            <v>185.75</v>
          </cell>
          <cell r="I854">
            <v>928750</v>
          </cell>
          <cell r="J854">
            <v>185.75</v>
          </cell>
          <cell r="K854">
            <v>928935.75</v>
          </cell>
          <cell r="L854">
            <v>0</v>
          </cell>
          <cell r="M854">
            <v>928.75</v>
          </cell>
          <cell r="N854">
            <v>185.97290000000001</v>
          </cell>
          <cell r="O854">
            <v>929864.5</v>
          </cell>
          <cell r="P854">
            <v>929864.5</v>
          </cell>
          <cell r="Q854">
            <v>0</v>
          </cell>
          <cell r="R854" t="str">
            <v>fne</v>
          </cell>
          <cell r="S854" t="str">
            <v>March</v>
          </cell>
        </row>
        <row r="855">
          <cell r="A855">
            <v>549</v>
          </cell>
          <cell r="B855">
            <v>893</v>
          </cell>
          <cell r="C855" t="str">
            <v>PPL</v>
          </cell>
          <cell r="D855">
            <v>39142</v>
          </cell>
          <cell r="E855">
            <v>39176</v>
          </cell>
          <cell r="F855" t="str">
            <v>P</v>
          </cell>
          <cell r="G855">
            <v>20000</v>
          </cell>
          <cell r="H855">
            <v>254.5</v>
          </cell>
          <cell r="I855">
            <v>5090000</v>
          </cell>
          <cell r="J855">
            <v>1018</v>
          </cell>
          <cell r="K855">
            <v>5091018</v>
          </cell>
          <cell r="L855">
            <v>0</v>
          </cell>
          <cell r="N855">
            <v>254.55090000000001</v>
          </cell>
          <cell r="O855">
            <v>5091018</v>
          </cell>
          <cell r="P855">
            <v>5091018</v>
          </cell>
          <cell r="Q855">
            <v>0</v>
          </cell>
          <cell r="R855" t="str">
            <v>orix</v>
          </cell>
          <cell r="S855" t="str">
            <v>March</v>
          </cell>
        </row>
        <row r="856">
          <cell r="A856">
            <v>550</v>
          </cell>
          <cell r="B856">
            <v>765</v>
          </cell>
          <cell r="C856" t="str">
            <v>PPL</v>
          </cell>
          <cell r="D856">
            <v>39162</v>
          </cell>
          <cell r="E856">
            <v>39176</v>
          </cell>
          <cell r="F856" t="str">
            <v>P</v>
          </cell>
          <cell r="G856">
            <v>10000</v>
          </cell>
          <cell r="H856">
            <v>257.5</v>
          </cell>
          <cell r="I856">
            <v>2575000</v>
          </cell>
          <cell r="J856">
            <v>515</v>
          </cell>
          <cell r="K856">
            <v>2575515</v>
          </cell>
          <cell r="L856">
            <v>0</v>
          </cell>
          <cell r="M856">
            <v>5150</v>
          </cell>
          <cell r="N856">
            <v>258.06650000000002</v>
          </cell>
          <cell r="O856">
            <v>2580665</v>
          </cell>
          <cell r="P856">
            <v>2580665</v>
          </cell>
          <cell r="Q856">
            <v>0</v>
          </cell>
          <cell r="R856" t="str">
            <v>IFSL</v>
          </cell>
          <cell r="S856" t="str">
            <v>March</v>
          </cell>
        </row>
        <row r="857">
          <cell r="A857">
            <v>551</v>
          </cell>
          <cell r="B857">
            <v>735</v>
          </cell>
          <cell r="C857" t="str">
            <v>PPL</v>
          </cell>
          <cell r="D857">
            <v>39133</v>
          </cell>
          <cell r="E857">
            <v>39176</v>
          </cell>
          <cell r="F857" t="str">
            <v>S</v>
          </cell>
          <cell r="G857">
            <v>-30000</v>
          </cell>
          <cell r="H857">
            <v>-262</v>
          </cell>
          <cell r="I857">
            <v>-7860000</v>
          </cell>
          <cell r="J857">
            <v>786</v>
          </cell>
          <cell r="K857">
            <v>-7859214</v>
          </cell>
          <cell r="L857">
            <v>0</v>
          </cell>
          <cell r="M857">
            <v>7860</v>
          </cell>
          <cell r="N857">
            <v>262</v>
          </cell>
          <cell r="O857">
            <v>-7860000</v>
          </cell>
          <cell r="P857">
            <v>-7634199</v>
          </cell>
          <cell r="Q857">
            <v>225801</v>
          </cell>
          <cell r="R857" t="str">
            <v>orix</v>
          </cell>
          <cell r="S857" t="str">
            <v>March</v>
          </cell>
        </row>
        <row r="858">
          <cell r="A858">
            <v>552</v>
          </cell>
          <cell r="B858">
            <v>732</v>
          </cell>
          <cell r="C858" t="str">
            <v>POL</v>
          </cell>
          <cell r="D858">
            <v>39133</v>
          </cell>
          <cell r="E858">
            <v>39176</v>
          </cell>
          <cell r="F858" t="str">
            <v>S</v>
          </cell>
          <cell r="G858">
            <v>-5000</v>
          </cell>
          <cell r="H858">
            <v>-355.435</v>
          </cell>
          <cell r="I858">
            <v>-1777175</v>
          </cell>
          <cell r="J858">
            <v>177.7175</v>
          </cell>
          <cell r="K858">
            <v>-1776997.2825</v>
          </cell>
          <cell r="L858">
            <v>0</v>
          </cell>
          <cell r="M858">
            <v>1777.3</v>
          </cell>
          <cell r="N858">
            <v>355.435</v>
          </cell>
          <cell r="O858">
            <v>-1777175</v>
          </cell>
          <cell r="P858">
            <v>-1677970</v>
          </cell>
          <cell r="Q858">
            <v>99205</v>
          </cell>
          <cell r="R858" t="str">
            <v>orix</v>
          </cell>
          <cell r="S858" t="str">
            <v>March</v>
          </cell>
        </row>
        <row r="859">
          <cell r="A859">
            <v>553</v>
          </cell>
          <cell r="B859">
            <v>808</v>
          </cell>
          <cell r="C859" t="str">
            <v>POL</v>
          </cell>
          <cell r="D859">
            <v>39136</v>
          </cell>
          <cell r="E859">
            <v>39176</v>
          </cell>
          <cell r="F859" t="str">
            <v>S</v>
          </cell>
          <cell r="G859">
            <v>-15000</v>
          </cell>
          <cell r="H859">
            <v>-354.83333333333331</v>
          </cell>
          <cell r="I859">
            <v>-5322500</v>
          </cell>
          <cell r="J859">
            <v>532.25</v>
          </cell>
          <cell r="K859">
            <v>-5321967.75</v>
          </cell>
          <cell r="L859">
            <v>0</v>
          </cell>
          <cell r="N859">
            <v>354.83333333333331</v>
          </cell>
          <cell r="O859">
            <v>-5322500</v>
          </cell>
          <cell r="P859">
            <v>-5033910</v>
          </cell>
          <cell r="Q859">
            <v>288590</v>
          </cell>
          <cell r="R859" t="str">
            <v>JS</v>
          </cell>
          <cell r="S859" t="str">
            <v>March</v>
          </cell>
        </row>
        <row r="860">
          <cell r="A860">
            <v>554</v>
          </cell>
          <cell r="B860">
            <v>1045</v>
          </cell>
          <cell r="C860" t="str">
            <v>POL</v>
          </cell>
          <cell r="D860">
            <v>39153</v>
          </cell>
          <cell r="E860">
            <v>39176</v>
          </cell>
          <cell r="F860" t="str">
            <v>S</v>
          </cell>
          <cell r="G860">
            <v>-4000</v>
          </cell>
          <cell r="H860">
            <v>-338.25</v>
          </cell>
          <cell r="I860">
            <v>-1353000</v>
          </cell>
          <cell r="J860">
            <v>135.30000000000001</v>
          </cell>
          <cell r="K860">
            <v>-1352864.7</v>
          </cell>
          <cell r="L860">
            <v>0</v>
          </cell>
          <cell r="M860">
            <v>1353.2</v>
          </cell>
          <cell r="N860">
            <v>338.25</v>
          </cell>
          <cell r="O860">
            <v>-1353000</v>
          </cell>
          <cell r="P860">
            <v>-1342376</v>
          </cell>
          <cell r="Q860">
            <v>10624</v>
          </cell>
          <cell r="R860" t="str">
            <v>ORix</v>
          </cell>
          <cell r="S860" t="str">
            <v>March</v>
          </cell>
        </row>
        <row r="861">
          <cell r="A861">
            <v>555</v>
          </cell>
          <cell r="B861">
            <v>1118</v>
          </cell>
          <cell r="C861" t="str">
            <v>POL</v>
          </cell>
          <cell r="D861">
            <v>39162</v>
          </cell>
          <cell r="E861">
            <v>39176</v>
          </cell>
          <cell r="F861" t="str">
            <v>S</v>
          </cell>
          <cell r="G861">
            <v>-5000</v>
          </cell>
          <cell r="H861">
            <v>-320</v>
          </cell>
          <cell r="I861">
            <v>-1600000</v>
          </cell>
          <cell r="J861">
            <v>160</v>
          </cell>
          <cell r="K861">
            <v>-1599840</v>
          </cell>
          <cell r="L861">
            <v>0</v>
          </cell>
          <cell r="M861">
            <v>1600</v>
          </cell>
          <cell r="N861">
            <v>320</v>
          </cell>
          <cell r="O861">
            <v>-1600000</v>
          </cell>
          <cell r="P861">
            <v>-1677970</v>
          </cell>
          <cell r="Q861">
            <v>-77970</v>
          </cell>
          <cell r="R861" t="str">
            <v>growth</v>
          </cell>
          <cell r="S861" t="str">
            <v>March</v>
          </cell>
        </row>
        <row r="862">
          <cell r="A862">
            <v>556</v>
          </cell>
          <cell r="B862">
            <v>1122</v>
          </cell>
          <cell r="C862" t="str">
            <v>POL</v>
          </cell>
          <cell r="D862">
            <v>39163</v>
          </cell>
          <cell r="E862">
            <v>39176</v>
          </cell>
          <cell r="F862" t="str">
            <v>S</v>
          </cell>
          <cell r="G862">
            <v>-5000</v>
          </cell>
          <cell r="H862">
            <v>-320</v>
          </cell>
          <cell r="I862">
            <v>-1600000</v>
          </cell>
          <cell r="J862">
            <v>160</v>
          </cell>
          <cell r="K862">
            <v>-1599840</v>
          </cell>
          <cell r="L862">
            <v>0</v>
          </cell>
          <cell r="M862">
            <v>1600</v>
          </cell>
          <cell r="N862">
            <v>320</v>
          </cell>
          <cell r="O862">
            <v>-1600000</v>
          </cell>
          <cell r="P862">
            <v>-1677970</v>
          </cell>
          <cell r="Q862">
            <v>-77970</v>
          </cell>
          <cell r="R862" t="str">
            <v>fcel</v>
          </cell>
          <cell r="S862" t="str">
            <v>March</v>
          </cell>
        </row>
        <row r="863">
          <cell r="A863">
            <v>557</v>
          </cell>
          <cell r="B863">
            <v>795</v>
          </cell>
          <cell r="C863" t="str">
            <v>POL</v>
          </cell>
          <cell r="D863">
            <v>39135</v>
          </cell>
          <cell r="E863">
            <v>39176</v>
          </cell>
          <cell r="F863" t="str">
            <v>S</v>
          </cell>
          <cell r="G863">
            <v>-10000</v>
          </cell>
          <cell r="H863">
            <v>-355</v>
          </cell>
          <cell r="I863">
            <v>-3550000</v>
          </cell>
          <cell r="J863">
            <v>355</v>
          </cell>
          <cell r="K863">
            <v>-3549645</v>
          </cell>
          <cell r="L863">
            <v>0</v>
          </cell>
          <cell r="M863">
            <v>7100</v>
          </cell>
          <cell r="N863">
            <v>355</v>
          </cell>
          <cell r="O863">
            <v>-3550000</v>
          </cell>
          <cell r="P863">
            <v>-3355940</v>
          </cell>
          <cell r="Q863">
            <v>194060</v>
          </cell>
          <cell r="R863" t="str">
            <v>orix</v>
          </cell>
          <cell r="S863" t="str">
            <v>March</v>
          </cell>
        </row>
        <row r="864">
          <cell r="A864">
            <v>558</v>
          </cell>
          <cell r="B864">
            <v>1153</v>
          </cell>
          <cell r="C864" t="str">
            <v>NBP</v>
          </cell>
          <cell r="D864">
            <v>39171</v>
          </cell>
          <cell r="E864">
            <v>39176</v>
          </cell>
          <cell r="F864" t="str">
            <v>P</v>
          </cell>
          <cell r="G864">
            <v>250000</v>
          </cell>
          <cell r="H864">
            <v>229.17</v>
          </cell>
          <cell r="I864">
            <v>57292500</v>
          </cell>
          <cell r="J864">
            <v>11458.5</v>
          </cell>
          <cell r="K864">
            <v>57303958.5</v>
          </cell>
          <cell r="L864">
            <v>0</v>
          </cell>
          <cell r="M864">
            <v>95000</v>
          </cell>
          <cell r="N864">
            <v>229.595834</v>
          </cell>
          <cell r="O864">
            <v>57398958.5</v>
          </cell>
          <cell r="P864">
            <v>57398958.5</v>
          </cell>
          <cell r="Q864">
            <v>0</v>
          </cell>
          <cell r="R864" t="str">
            <v>js</v>
          </cell>
          <cell r="S864" t="str">
            <v>March</v>
          </cell>
        </row>
        <row r="865">
          <cell r="A865">
            <v>559</v>
          </cell>
          <cell r="B865">
            <v>1160</v>
          </cell>
          <cell r="C865" t="str">
            <v>NBP(H)</v>
          </cell>
          <cell r="D865">
            <v>39174</v>
          </cell>
          <cell r="E865">
            <v>39177</v>
          </cell>
          <cell r="F865" t="str">
            <v>P</v>
          </cell>
          <cell r="G865">
            <v>10000</v>
          </cell>
          <cell r="H865">
            <v>228</v>
          </cell>
          <cell r="I865">
            <v>2280000</v>
          </cell>
          <cell r="J865">
            <v>456</v>
          </cell>
          <cell r="K865">
            <v>2280456</v>
          </cell>
          <cell r="L865">
            <v>0</v>
          </cell>
          <cell r="M865">
            <v>2280</v>
          </cell>
          <cell r="N865">
            <v>228.27359999999999</v>
          </cell>
          <cell r="O865">
            <v>2282736</v>
          </cell>
          <cell r="P865">
            <v>2282736</v>
          </cell>
          <cell r="Q865">
            <v>0</v>
          </cell>
          <cell r="R865" t="str">
            <v>IFSL</v>
          </cell>
          <cell r="S865" t="str">
            <v>april</v>
          </cell>
        </row>
        <row r="866">
          <cell r="A866">
            <v>560</v>
          </cell>
          <cell r="B866">
            <v>1162</v>
          </cell>
          <cell r="C866" t="str">
            <v>Engro(H)</v>
          </cell>
          <cell r="D866">
            <v>39174</v>
          </cell>
          <cell r="E866">
            <v>39177</v>
          </cell>
          <cell r="F866" t="str">
            <v>P</v>
          </cell>
          <cell r="G866">
            <v>10000</v>
          </cell>
          <cell r="H866">
            <v>185.75</v>
          </cell>
          <cell r="I866">
            <v>1857500</v>
          </cell>
          <cell r="J866">
            <v>371.5</v>
          </cell>
          <cell r="K866">
            <v>1857871.5</v>
          </cell>
          <cell r="L866">
            <v>0</v>
          </cell>
          <cell r="M866">
            <v>1858</v>
          </cell>
          <cell r="N866">
            <v>185.97295</v>
          </cell>
          <cell r="O866">
            <v>1859729.5</v>
          </cell>
          <cell r="P866">
            <v>1859729.5</v>
          </cell>
          <cell r="Q866">
            <v>0</v>
          </cell>
          <cell r="R866" t="str">
            <v>AHC</v>
          </cell>
          <cell r="S866" t="str">
            <v>april</v>
          </cell>
        </row>
        <row r="867">
          <cell r="A867">
            <v>561</v>
          </cell>
          <cell r="B867">
            <v>1162</v>
          </cell>
          <cell r="C867" t="str">
            <v>POL(H)</v>
          </cell>
          <cell r="D867">
            <v>39174</v>
          </cell>
          <cell r="E867">
            <v>39177</v>
          </cell>
          <cell r="F867" t="str">
            <v>P</v>
          </cell>
          <cell r="G867">
            <v>10000</v>
          </cell>
          <cell r="H867">
            <v>319</v>
          </cell>
          <cell r="I867">
            <v>3190000</v>
          </cell>
          <cell r="J867">
            <v>638</v>
          </cell>
          <cell r="K867">
            <v>3190638</v>
          </cell>
          <cell r="L867">
            <v>0</v>
          </cell>
          <cell r="M867">
            <v>3190</v>
          </cell>
          <cell r="N867">
            <v>319.38279999999997</v>
          </cell>
          <cell r="O867">
            <v>3193828</v>
          </cell>
          <cell r="P867">
            <v>3193828</v>
          </cell>
          <cell r="Q867">
            <v>0</v>
          </cell>
          <cell r="R867" t="str">
            <v>Growth</v>
          </cell>
          <cell r="S867" t="str">
            <v>april</v>
          </cell>
        </row>
        <row r="868">
          <cell r="A868">
            <v>562</v>
          </cell>
          <cell r="B868">
            <v>1165</v>
          </cell>
          <cell r="C868" t="str">
            <v>ACBL</v>
          </cell>
          <cell r="D868">
            <v>39175</v>
          </cell>
          <cell r="E868">
            <v>39178</v>
          </cell>
          <cell r="F868" t="str">
            <v>S</v>
          </cell>
          <cell r="G868">
            <v>-25000</v>
          </cell>
          <cell r="H868">
            <v>-79.5</v>
          </cell>
          <cell r="I868">
            <v>-1987500</v>
          </cell>
          <cell r="J868">
            <v>198.75</v>
          </cell>
          <cell r="K868">
            <v>-1987301.25</v>
          </cell>
          <cell r="L868">
            <v>0</v>
          </cell>
          <cell r="M868">
            <v>3000</v>
          </cell>
          <cell r="N868">
            <v>79.5</v>
          </cell>
          <cell r="O868">
            <v>-1987500</v>
          </cell>
          <cell r="P868">
            <v>-1971687.5</v>
          </cell>
          <cell r="Q868">
            <v>15812.5</v>
          </cell>
          <cell r="R868" t="str">
            <v>orix</v>
          </cell>
          <cell r="S868" t="str">
            <v>april</v>
          </cell>
        </row>
        <row r="869">
          <cell r="A869">
            <v>563</v>
          </cell>
          <cell r="B869">
            <v>1171</v>
          </cell>
          <cell r="C869" t="str">
            <v>ACBL</v>
          </cell>
          <cell r="D869">
            <v>39175</v>
          </cell>
          <cell r="E869">
            <v>39178</v>
          </cell>
          <cell r="F869" t="str">
            <v>S</v>
          </cell>
          <cell r="G869">
            <v>-50000</v>
          </cell>
          <cell r="H869">
            <v>-79.95</v>
          </cell>
          <cell r="I869">
            <v>-3997500</v>
          </cell>
          <cell r="J869">
            <v>399.75</v>
          </cell>
          <cell r="K869">
            <v>-3997100.25</v>
          </cell>
          <cell r="L869">
            <v>0</v>
          </cell>
          <cell r="M869">
            <v>5997</v>
          </cell>
          <cell r="N869">
            <v>79.95</v>
          </cell>
          <cell r="O869">
            <v>-3997500</v>
          </cell>
          <cell r="P869">
            <v>-3943775</v>
          </cell>
          <cell r="Q869">
            <v>53725</v>
          </cell>
          <cell r="R869" t="str">
            <v>AKD</v>
          </cell>
          <cell r="S869" t="str">
            <v>april</v>
          </cell>
        </row>
        <row r="870">
          <cell r="A870">
            <v>564</v>
          </cell>
          <cell r="B870">
            <v>1168</v>
          </cell>
          <cell r="C870" t="str">
            <v>WCT</v>
          </cell>
          <cell r="D870">
            <v>39175</v>
          </cell>
          <cell r="E870">
            <v>39178</v>
          </cell>
          <cell r="F870" t="str">
            <v>S</v>
          </cell>
          <cell r="G870">
            <v>-50000</v>
          </cell>
          <cell r="H870">
            <v>-11.45</v>
          </cell>
          <cell r="I870">
            <v>-572500</v>
          </cell>
          <cell r="J870">
            <v>57.25</v>
          </cell>
          <cell r="K870">
            <v>-572442.75</v>
          </cell>
          <cell r="L870">
            <v>0</v>
          </cell>
          <cell r="M870">
            <v>2500</v>
          </cell>
          <cell r="N870">
            <v>11.45</v>
          </cell>
          <cell r="O870">
            <v>-572500</v>
          </cell>
          <cell r="P870">
            <v>-494890</v>
          </cell>
          <cell r="Q870">
            <v>77610</v>
          </cell>
          <cell r="R870" t="str">
            <v>AHL</v>
          </cell>
          <cell r="S870" t="str">
            <v>april</v>
          </cell>
        </row>
        <row r="871">
          <cell r="A871">
            <v>565</v>
          </cell>
          <cell r="B871">
            <v>1164</v>
          </cell>
          <cell r="C871" t="str">
            <v>FFBQ</v>
          </cell>
          <cell r="D871">
            <v>39175</v>
          </cell>
          <cell r="E871">
            <v>39178</v>
          </cell>
          <cell r="F871" t="str">
            <v>S</v>
          </cell>
          <cell r="G871">
            <v>-25000</v>
          </cell>
          <cell r="H871">
            <v>-32.5</v>
          </cell>
          <cell r="I871">
            <v>-812500</v>
          </cell>
          <cell r="J871">
            <v>81.25</v>
          </cell>
          <cell r="K871">
            <v>-812418.75</v>
          </cell>
          <cell r="L871">
            <v>0</v>
          </cell>
          <cell r="M871">
            <v>1218.75</v>
          </cell>
          <cell r="N871">
            <v>32.5</v>
          </cell>
          <cell r="O871">
            <v>-812500</v>
          </cell>
          <cell r="P871">
            <v>-754397.5</v>
          </cell>
          <cell r="Q871">
            <v>58102.5</v>
          </cell>
          <cell r="R871" t="str">
            <v>FCEL</v>
          </cell>
          <cell r="S871" t="str">
            <v>april</v>
          </cell>
        </row>
        <row r="872">
          <cell r="A872">
            <v>566</v>
          </cell>
          <cell r="B872">
            <v>1166</v>
          </cell>
          <cell r="C872" t="str">
            <v>POL(H)</v>
          </cell>
          <cell r="D872">
            <v>39175</v>
          </cell>
          <cell r="E872">
            <v>39178</v>
          </cell>
          <cell r="F872" t="str">
            <v>P</v>
          </cell>
          <cell r="G872">
            <v>5000</v>
          </cell>
          <cell r="H872">
            <v>319</v>
          </cell>
          <cell r="I872">
            <v>1595000</v>
          </cell>
          <cell r="J872">
            <v>319</v>
          </cell>
          <cell r="K872">
            <v>1595319</v>
          </cell>
          <cell r="L872">
            <v>0</v>
          </cell>
          <cell r="M872">
            <v>1595</v>
          </cell>
          <cell r="N872">
            <v>319.38279999999997</v>
          </cell>
          <cell r="O872">
            <v>1596914</v>
          </cell>
          <cell r="P872">
            <v>1596914</v>
          </cell>
          <cell r="Q872">
            <v>0</v>
          </cell>
          <cell r="R872" t="str">
            <v>FOUNDATION</v>
          </cell>
          <cell r="S872" t="str">
            <v>april</v>
          </cell>
        </row>
        <row r="873">
          <cell r="A873">
            <v>567</v>
          </cell>
          <cell r="B873">
            <v>1177</v>
          </cell>
          <cell r="C873" t="str">
            <v>FFBQ</v>
          </cell>
          <cell r="D873">
            <v>39176</v>
          </cell>
          <cell r="E873">
            <v>39181</v>
          </cell>
          <cell r="F873" t="str">
            <v>S</v>
          </cell>
          <cell r="G873">
            <v>-25000</v>
          </cell>
          <cell r="H873">
            <v>-33.25</v>
          </cell>
          <cell r="I873">
            <v>-831250</v>
          </cell>
          <cell r="J873">
            <v>83.125</v>
          </cell>
          <cell r="K873">
            <v>-831166.875</v>
          </cell>
          <cell r="L873">
            <v>0</v>
          </cell>
          <cell r="M873">
            <v>1250</v>
          </cell>
          <cell r="N873">
            <v>33.25</v>
          </cell>
          <cell r="O873">
            <v>-831250</v>
          </cell>
          <cell r="P873">
            <v>-754397.5</v>
          </cell>
          <cell r="Q873">
            <v>76852.5</v>
          </cell>
          <cell r="R873" t="str">
            <v>global</v>
          </cell>
          <cell r="S873" t="str">
            <v>april</v>
          </cell>
        </row>
        <row r="874">
          <cell r="A874">
            <v>568</v>
          </cell>
          <cell r="B874">
            <v>1175</v>
          </cell>
          <cell r="C874" t="str">
            <v>acbl</v>
          </cell>
          <cell r="D874">
            <v>39176</v>
          </cell>
          <cell r="E874">
            <v>39181</v>
          </cell>
          <cell r="F874" t="str">
            <v>S</v>
          </cell>
          <cell r="G874">
            <v>-50000</v>
          </cell>
          <cell r="H874">
            <v>-81.224999999999994</v>
          </cell>
          <cell r="I874">
            <v>-4061250</v>
          </cell>
          <cell r="J874">
            <v>406.125</v>
          </cell>
          <cell r="K874">
            <v>-4060843.875</v>
          </cell>
          <cell r="L874">
            <v>0</v>
          </cell>
          <cell r="M874">
            <v>6092</v>
          </cell>
          <cell r="N874">
            <v>81.224999999999994</v>
          </cell>
          <cell r="O874">
            <v>-4061250</v>
          </cell>
          <cell r="P874">
            <v>-3943350</v>
          </cell>
          <cell r="Q874">
            <v>117900</v>
          </cell>
          <cell r="R874" t="str">
            <v>fcel</v>
          </cell>
          <cell r="S874" t="str">
            <v>april</v>
          </cell>
        </row>
        <row r="875">
          <cell r="A875">
            <v>569</v>
          </cell>
          <cell r="B875">
            <v>1174</v>
          </cell>
          <cell r="C875" t="str">
            <v>acbl</v>
          </cell>
          <cell r="D875">
            <v>39176</v>
          </cell>
          <cell r="E875">
            <v>39181</v>
          </cell>
          <cell r="F875" t="str">
            <v>S</v>
          </cell>
          <cell r="G875">
            <v>-100000</v>
          </cell>
          <cell r="H875">
            <v>-81.875</v>
          </cell>
          <cell r="I875">
            <v>-8187500</v>
          </cell>
          <cell r="J875">
            <v>818.75</v>
          </cell>
          <cell r="K875">
            <v>-8186681.25</v>
          </cell>
          <cell r="L875">
            <v>0</v>
          </cell>
          <cell r="M875">
            <v>16375</v>
          </cell>
          <cell r="N875">
            <v>81.875</v>
          </cell>
          <cell r="O875">
            <v>-8187500</v>
          </cell>
          <cell r="P875">
            <v>-7886700</v>
          </cell>
          <cell r="Q875">
            <v>300800</v>
          </cell>
          <cell r="R875" t="str">
            <v>AHL</v>
          </cell>
          <cell r="S875" t="str">
            <v>april</v>
          </cell>
        </row>
        <row r="876">
          <cell r="A876">
            <v>570</v>
          </cell>
          <cell r="B876">
            <v>1178</v>
          </cell>
          <cell r="C876" t="str">
            <v>acbl</v>
          </cell>
          <cell r="D876">
            <v>39176</v>
          </cell>
          <cell r="E876">
            <v>39181</v>
          </cell>
          <cell r="F876" t="str">
            <v>S</v>
          </cell>
          <cell r="G876">
            <v>-25000</v>
          </cell>
          <cell r="H876">
            <v>-82.5</v>
          </cell>
          <cell r="I876">
            <v>-2062500</v>
          </cell>
          <cell r="J876">
            <v>206.25</v>
          </cell>
          <cell r="K876">
            <v>-2062293.75</v>
          </cell>
          <cell r="L876">
            <v>0</v>
          </cell>
          <cell r="M876">
            <v>3095</v>
          </cell>
          <cell r="N876">
            <v>82.5</v>
          </cell>
          <cell r="O876">
            <v>-2062500</v>
          </cell>
          <cell r="P876">
            <v>-1971675</v>
          </cell>
          <cell r="Q876">
            <v>90825</v>
          </cell>
          <cell r="R876" t="str">
            <v>GLOBAL</v>
          </cell>
          <cell r="S876" t="str">
            <v>april</v>
          </cell>
        </row>
        <row r="877">
          <cell r="A877">
            <v>571</v>
          </cell>
          <cell r="B877">
            <v>1176</v>
          </cell>
          <cell r="C877" t="str">
            <v>acbl</v>
          </cell>
          <cell r="D877">
            <v>39176</v>
          </cell>
          <cell r="E877">
            <v>39181</v>
          </cell>
          <cell r="F877" t="str">
            <v>S</v>
          </cell>
          <cell r="G877">
            <v>-25000</v>
          </cell>
          <cell r="H877">
            <v>-80.829800000000006</v>
          </cell>
          <cell r="I877">
            <v>-2020745</v>
          </cell>
          <cell r="J877">
            <v>202.0745</v>
          </cell>
          <cell r="K877">
            <v>-2020542.9254999999</v>
          </cell>
          <cell r="L877">
            <v>0</v>
          </cell>
          <cell r="M877">
            <v>3750</v>
          </cell>
          <cell r="N877">
            <v>80.829800000000006</v>
          </cell>
          <cell r="O877">
            <v>-2020745</v>
          </cell>
          <cell r="P877">
            <v>-1971675</v>
          </cell>
          <cell r="Q877">
            <v>49070</v>
          </cell>
          <cell r="R877" t="str">
            <v>LIVE</v>
          </cell>
          <cell r="S877" t="str">
            <v>april</v>
          </cell>
        </row>
        <row r="878">
          <cell r="A878">
            <v>572</v>
          </cell>
          <cell r="B878">
            <v>1181</v>
          </cell>
          <cell r="C878" t="str">
            <v>PPL(H)</v>
          </cell>
          <cell r="D878">
            <v>39176</v>
          </cell>
          <cell r="E878">
            <v>39181</v>
          </cell>
          <cell r="F878" t="str">
            <v>P</v>
          </cell>
          <cell r="G878">
            <v>10000</v>
          </cell>
          <cell r="H878">
            <v>247</v>
          </cell>
          <cell r="I878">
            <v>2470000</v>
          </cell>
          <cell r="J878">
            <v>494</v>
          </cell>
          <cell r="K878">
            <v>2470494</v>
          </cell>
          <cell r="L878">
            <v>0</v>
          </cell>
          <cell r="M878">
            <v>0</v>
          </cell>
          <cell r="N878">
            <v>247.04939999999999</v>
          </cell>
          <cell r="O878">
            <v>2470494</v>
          </cell>
          <cell r="P878">
            <v>2470494</v>
          </cell>
          <cell r="Q878">
            <v>0</v>
          </cell>
          <cell r="R878" t="str">
            <v>FOUNDATION</v>
          </cell>
          <cell r="S878" t="str">
            <v>april</v>
          </cell>
        </row>
        <row r="879">
          <cell r="A879">
            <v>573</v>
          </cell>
          <cell r="B879">
            <v>1183</v>
          </cell>
          <cell r="C879" t="str">
            <v>acbl</v>
          </cell>
          <cell r="D879">
            <v>39176</v>
          </cell>
          <cell r="E879">
            <v>39181</v>
          </cell>
          <cell r="F879" t="str">
            <v>S</v>
          </cell>
          <cell r="G879">
            <v>-25000</v>
          </cell>
          <cell r="H879">
            <v>-82.3</v>
          </cell>
          <cell r="I879">
            <v>-2057500</v>
          </cell>
          <cell r="J879">
            <v>205.75</v>
          </cell>
          <cell r="K879">
            <v>-2057294.25</v>
          </cell>
          <cell r="L879">
            <v>0</v>
          </cell>
          <cell r="M879">
            <v>3086.25</v>
          </cell>
          <cell r="N879">
            <v>82.3</v>
          </cell>
          <cell r="O879">
            <v>-2057500</v>
          </cell>
          <cell r="P879">
            <v>-1971675</v>
          </cell>
          <cell r="Q879">
            <v>85825</v>
          </cell>
          <cell r="R879" t="str">
            <v>ABA</v>
          </cell>
          <cell r="S879" t="str">
            <v>april</v>
          </cell>
        </row>
        <row r="880">
          <cell r="A880">
            <v>574</v>
          </cell>
          <cell r="B880">
            <v>1179</v>
          </cell>
          <cell r="C880" t="str">
            <v>ffbq</v>
          </cell>
          <cell r="D880">
            <v>39176</v>
          </cell>
          <cell r="E880">
            <v>39181</v>
          </cell>
          <cell r="F880" t="str">
            <v>S</v>
          </cell>
          <cell r="G880">
            <v>-50000</v>
          </cell>
          <cell r="H880">
            <v>-32.85</v>
          </cell>
          <cell r="I880">
            <v>-1642500</v>
          </cell>
          <cell r="J880">
            <v>164.25</v>
          </cell>
          <cell r="K880">
            <v>-1642335.75</v>
          </cell>
          <cell r="L880">
            <v>0</v>
          </cell>
          <cell r="M880">
            <v>2464</v>
          </cell>
          <cell r="N880">
            <v>32.85</v>
          </cell>
          <cell r="O880">
            <v>-1642500</v>
          </cell>
          <cell r="P880">
            <v>-1508795</v>
          </cell>
          <cell r="Q880">
            <v>133705</v>
          </cell>
          <cell r="R880" t="str">
            <v>ABA</v>
          </cell>
          <cell r="S880" t="str">
            <v>april</v>
          </cell>
        </row>
        <row r="881">
          <cell r="A881">
            <v>575</v>
          </cell>
          <cell r="B881">
            <v>1184</v>
          </cell>
          <cell r="C881" t="str">
            <v>ppl</v>
          </cell>
          <cell r="D881">
            <v>39176</v>
          </cell>
          <cell r="E881">
            <v>39181</v>
          </cell>
          <cell r="F881" t="str">
            <v>S</v>
          </cell>
          <cell r="G881">
            <v>-20000</v>
          </cell>
          <cell r="H881">
            <v>-249</v>
          </cell>
          <cell r="I881">
            <v>-4980000</v>
          </cell>
          <cell r="J881">
            <v>498</v>
          </cell>
          <cell r="K881">
            <v>-4979502</v>
          </cell>
          <cell r="L881">
            <v>0</v>
          </cell>
          <cell r="M881">
            <v>4980</v>
          </cell>
          <cell r="N881">
            <v>249</v>
          </cell>
          <cell r="O881">
            <v>-4980000</v>
          </cell>
          <cell r="P881">
            <v>-5089466</v>
          </cell>
          <cell r="Q881">
            <v>-109466</v>
          </cell>
          <cell r="R881" t="str">
            <v>foundation</v>
          </cell>
          <cell r="S881" t="str">
            <v>april</v>
          </cell>
        </row>
        <row r="882">
          <cell r="A882">
            <v>576</v>
          </cell>
          <cell r="B882">
            <v>1184</v>
          </cell>
          <cell r="C882" t="str">
            <v>PPL(H)</v>
          </cell>
          <cell r="D882">
            <v>39176</v>
          </cell>
          <cell r="E882">
            <v>39181</v>
          </cell>
          <cell r="F882" t="str">
            <v>S</v>
          </cell>
          <cell r="G882">
            <v>-10000</v>
          </cell>
          <cell r="H882">
            <v>-249</v>
          </cell>
          <cell r="I882">
            <v>-2490000</v>
          </cell>
          <cell r="J882">
            <v>249</v>
          </cell>
          <cell r="K882">
            <v>-2489751</v>
          </cell>
          <cell r="L882">
            <v>0</v>
          </cell>
          <cell r="M882">
            <v>2490</v>
          </cell>
          <cell r="N882">
            <v>249</v>
          </cell>
          <cell r="O882">
            <v>-2490000</v>
          </cell>
          <cell r="P882">
            <v>-2470494</v>
          </cell>
          <cell r="Q882">
            <v>19506</v>
          </cell>
          <cell r="R882" t="str">
            <v>foundation</v>
          </cell>
          <cell r="S882" t="str">
            <v>april</v>
          </cell>
        </row>
        <row r="883">
          <cell r="A883">
            <v>577</v>
          </cell>
          <cell r="B883">
            <v>1190</v>
          </cell>
          <cell r="C883" t="str">
            <v>NBP</v>
          </cell>
          <cell r="D883">
            <v>39177</v>
          </cell>
          <cell r="E883">
            <v>39182</v>
          </cell>
          <cell r="F883" t="str">
            <v>P</v>
          </cell>
          <cell r="G883">
            <v>25000</v>
          </cell>
          <cell r="H883">
            <v>240.35</v>
          </cell>
          <cell r="I883">
            <v>6008750</v>
          </cell>
          <cell r="J883">
            <v>1201.75</v>
          </cell>
          <cell r="K883">
            <v>6009951.75</v>
          </cell>
          <cell r="L883">
            <v>0</v>
          </cell>
          <cell r="M883">
            <v>6008.75</v>
          </cell>
          <cell r="N883">
            <v>240.63842</v>
          </cell>
          <cell r="O883">
            <v>6015960.5</v>
          </cell>
          <cell r="P883">
            <v>6015960.5</v>
          </cell>
          <cell r="Q883">
            <v>0</v>
          </cell>
          <cell r="R883" t="str">
            <v>AAH</v>
          </cell>
          <cell r="S883" t="str">
            <v>april</v>
          </cell>
        </row>
        <row r="884">
          <cell r="A884">
            <v>578</v>
          </cell>
          <cell r="B884">
            <v>1194</v>
          </cell>
          <cell r="C884" t="str">
            <v>PPL(h)</v>
          </cell>
          <cell r="D884">
            <v>39177</v>
          </cell>
          <cell r="E884">
            <v>39182</v>
          </cell>
          <cell r="F884" t="str">
            <v>P</v>
          </cell>
          <cell r="G884">
            <v>20000</v>
          </cell>
          <cell r="H884">
            <v>247</v>
          </cell>
          <cell r="I884">
            <v>4940000</v>
          </cell>
          <cell r="J884">
            <v>988</v>
          </cell>
          <cell r="K884">
            <v>4940988</v>
          </cell>
          <cell r="L884">
            <v>0</v>
          </cell>
          <cell r="M884">
            <v>0</v>
          </cell>
          <cell r="N884">
            <v>247.04939999999999</v>
          </cell>
          <cell r="O884">
            <v>4940988</v>
          </cell>
          <cell r="P884">
            <v>4940988</v>
          </cell>
          <cell r="Q884">
            <v>0</v>
          </cell>
          <cell r="R884" t="str">
            <v>GROWTH</v>
          </cell>
          <cell r="S884" t="str">
            <v>april</v>
          </cell>
        </row>
        <row r="885">
          <cell r="A885">
            <v>579</v>
          </cell>
          <cell r="B885">
            <v>1191</v>
          </cell>
          <cell r="C885" t="str">
            <v>NBP</v>
          </cell>
          <cell r="D885">
            <v>39177</v>
          </cell>
          <cell r="E885">
            <v>39182</v>
          </cell>
          <cell r="F885" t="str">
            <v>P</v>
          </cell>
          <cell r="G885">
            <v>10000</v>
          </cell>
          <cell r="H885">
            <v>240.5</v>
          </cell>
          <cell r="I885">
            <v>2405000</v>
          </cell>
          <cell r="J885">
            <v>481</v>
          </cell>
          <cell r="K885">
            <v>2405481</v>
          </cell>
          <cell r="L885">
            <v>0</v>
          </cell>
          <cell r="M885">
            <v>2405</v>
          </cell>
          <cell r="N885">
            <v>240.7886</v>
          </cell>
          <cell r="O885">
            <v>2407886</v>
          </cell>
          <cell r="P885">
            <v>2407886</v>
          </cell>
          <cell r="Q885">
            <v>0</v>
          </cell>
          <cell r="R885" t="str">
            <v>FOUNDATION</v>
          </cell>
          <cell r="S885" t="str">
            <v>april</v>
          </cell>
        </row>
        <row r="886">
          <cell r="A886">
            <v>580</v>
          </cell>
          <cell r="B886">
            <v>1197</v>
          </cell>
          <cell r="C886" t="str">
            <v>NBP</v>
          </cell>
          <cell r="D886">
            <v>39177</v>
          </cell>
          <cell r="E886">
            <v>39182</v>
          </cell>
          <cell r="F886" t="str">
            <v>P</v>
          </cell>
          <cell r="G886">
            <v>10000</v>
          </cell>
          <cell r="H886">
            <v>240.625</v>
          </cell>
          <cell r="I886">
            <v>2406250</v>
          </cell>
          <cell r="J886">
            <v>481.25</v>
          </cell>
          <cell r="K886">
            <v>2406731.25</v>
          </cell>
          <cell r="L886">
            <v>0</v>
          </cell>
          <cell r="M886">
            <v>2406.5</v>
          </cell>
          <cell r="N886">
            <v>240.91377499999999</v>
          </cell>
          <cell r="O886">
            <v>2409137.75</v>
          </cell>
          <cell r="P886">
            <v>2409137.75</v>
          </cell>
          <cell r="Q886">
            <v>0</v>
          </cell>
          <cell r="R886" t="str">
            <v>GLOBAL</v>
          </cell>
          <cell r="S886" t="str">
            <v>april</v>
          </cell>
        </row>
        <row r="887">
          <cell r="A887">
            <v>581</v>
          </cell>
          <cell r="B887">
            <v>1193</v>
          </cell>
          <cell r="C887" t="str">
            <v>NBP</v>
          </cell>
          <cell r="D887">
            <v>39177</v>
          </cell>
          <cell r="E887">
            <v>39182</v>
          </cell>
          <cell r="F887" t="str">
            <v>P</v>
          </cell>
          <cell r="G887">
            <v>65000</v>
          </cell>
          <cell r="H887">
            <v>240.90384615384616</v>
          </cell>
          <cell r="I887">
            <v>15658750</v>
          </cell>
          <cell r="J887">
            <v>3131.75</v>
          </cell>
          <cell r="K887">
            <v>15661881.75</v>
          </cell>
          <cell r="L887">
            <v>0</v>
          </cell>
          <cell r="M887">
            <v>23488.13</v>
          </cell>
          <cell r="N887">
            <v>241.31338276923077</v>
          </cell>
          <cell r="O887">
            <v>15685369.880000001</v>
          </cell>
          <cell r="P887">
            <v>15685369.880000001</v>
          </cell>
          <cell r="Q887">
            <v>0</v>
          </cell>
          <cell r="R887" t="str">
            <v>FNE</v>
          </cell>
          <cell r="S887" t="str">
            <v>april</v>
          </cell>
        </row>
        <row r="888">
          <cell r="A888">
            <v>582</v>
          </cell>
          <cell r="B888">
            <v>1193</v>
          </cell>
          <cell r="C888" t="str">
            <v>NBP(H)</v>
          </cell>
          <cell r="D888">
            <v>39177</v>
          </cell>
          <cell r="E888">
            <v>39182</v>
          </cell>
          <cell r="F888" t="str">
            <v>P</v>
          </cell>
          <cell r="G888">
            <v>75000</v>
          </cell>
          <cell r="H888">
            <v>240.36266666666666</v>
          </cell>
          <cell r="I888">
            <v>18027200</v>
          </cell>
          <cell r="J888">
            <v>3605.44</v>
          </cell>
          <cell r="K888">
            <v>18030805.440000001</v>
          </cell>
          <cell r="L888">
            <v>0</v>
          </cell>
          <cell r="M888">
            <v>36054.400000000001</v>
          </cell>
          <cell r="N888">
            <v>240.89146453333333</v>
          </cell>
          <cell r="O888">
            <v>18066859.84</v>
          </cell>
          <cell r="P888">
            <v>18066859.84</v>
          </cell>
          <cell r="Q888">
            <v>0</v>
          </cell>
          <cell r="R888" t="str">
            <v>AHL</v>
          </cell>
          <cell r="S888" t="str">
            <v>april</v>
          </cell>
        </row>
        <row r="889">
          <cell r="A889">
            <v>583</v>
          </cell>
          <cell r="B889">
            <v>1189</v>
          </cell>
          <cell r="C889" t="str">
            <v>acbl</v>
          </cell>
          <cell r="D889">
            <v>39177</v>
          </cell>
          <cell r="E889">
            <v>39182</v>
          </cell>
          <cell r="F889" t="str">
            <v>S</v>
          </cell>
          <cell r="G889">
            <v>-50000</v>
          </cell>
          <cell r="H889">
            <v>-82.875</v>
          </cell>
          <cell r="I889">
            <v>-4143750</v>
          </cell>
          <cell r="J889">
            <v>414.375</v>
          </cell>
          <cell r="K889">
            <v>-4143335.625</v>
          </cell>
          <cell r="L889">
            <v>0</v>
          </cell>
          <cell r="M889">
            <v>6215</v>
          </cell>
          <cell r="N889">
            <v>82.875</v>
          </cell>
          <cell r="O889">
            <v>-4143750</v>
          </cell>
          <cell r="P889">
            <v>-3943355</v>
          </cell>
          <cell r="Q889">
            <v>200395</v>
          </cell>
          <cell r="R889" t="str">
            <v>finex</v>
          </cell>
          <cell r="S889" t="str">
            <v>april</v>
          </cell>
        </row>
        <row r="890">
          <cell r="A890">
            <v>584</v>
          </cell>
          <cell r="B890">
            <v>1192</v>
          </cell>
          <cell r="C890" t="str">
            <v>engro</v>
          </cell>
          <cell r="D890">
            <v>39177</v>
          </cell>
          <cell r="E890">
            <v>39182</v>
          </cell>
          <cell r="F890" t="str">
            <v>S</v>
          </cell>
          <cell r="G890">
            <v>-5000</v>
          </cell>
          <cell r="H890">
            <v>-190</v>
          </cell>
          <cell r="I890">
            <v>-950000</v>
          </cell>
          <cell r="J890">
            <v>95</v>
          </cell>
          <cell r="K890">
            <v>-949905</v>
          </cell>
          <cell r="L890">
            <v>0</v>
          </cell>
          <cell r="M890">
            <v>950</v>
          </cell>
          <cell r="N890">
            <v>190</v>
          </cell>
          <cell r="O890">
            <v>-950000</v>
          </cell>
          <cell r="P890">
            <v>-946134</v>
          </cell>
          <cell r="Q890">
            <v>3866</v>
          </cell>
          <cell r="R890" t="str">
            <v>fne</v>
          </cell>
          <cell r="S890" t="str">
            <v>april</v>
          </cell>
        </row>
        <row r="891">
          <cell r="A891">
            <v>585</v>
          </cell>
          <cell r="B891">
            <v>1195</v>
          </cell>
          <cell r="C891" t="str">
            <v>PPL(h)</v>
          </cell>
          <cell r="D891">
            <v>39177</v>
          </cell>
          <cell r="E891">
            <v>39182</v>
          </cell>
          <cell r="F891" t="str">
            <v>S</v>
          </cell>
          <cell r="G891">
            <v>-20000</v>
          </cell>
          <cell r="H891">
            <v>-249</v>
          </cell>
          <cell r="I891">
            <v>-4980000</v>
          </cell>
          <cell r="J891">
            <v>498</v>
          </cell>
          <cell r="K891">
            <v>-4979502</v>
          </cell>
          <cell r="L891">
            <v>0</v>
          </cell>
          <cell r="M891">
            <v>4980</v>
          </cell>
          <cell r="N891">
            <v>249</v>
          </cell>
          <cell r="O891">
            <v>-4980000</v>
          </cell>
          <cell r="P891">
            <v>-4940988</v>
          </cell>
          <cell r="Q891">
            <v>39012</v>
          </cell>
          <cell r="R891" t="str">
            <v>GROWTH</v>
          </cell>
          <cell r="S891" t="str">
            <v>april</v>
          </cell>
        </row>
        <row r="892">
          <cell r="A892">
            <v>586</v>
          </cell>
          <cell r="B892">
            <v>1196</v>
          </cell>
          <cell r="C892" t="str">
            <v>PPL</v>
          </cell>
          <cell r="D892">
            <v>39177</v>
          </cell>
          <cell r="E892">
            <v>39182</v>
          </cell>
          <cell r="F892" t="str">
            <v>S</v>
          </cell>
          <cell r="G892">
            <v>-10000</v>
          </cell>
          <cell r="H892">
            <v>-250</v>
          </cell>
          <cell r="I892">
            <v>-2500000</v>
          </cell>
          <cell r="J892">
            <v>250</v>
          </cell>
          <cell r="K892">
            <v>-2499750</v>
          </cell>
          <cell r="L892">
            <v>0</v>
          </cell>
          <cell r="M892">
            <v>2500</v>
          </cell>
          <cell r="N892">
            <v>250</v>
          </cell>
          <cell r="O892">
            <v>-2500000</v>
          </cell>
          <cell r="P892">
            <v>-2544733</v>
          </cell>
          <cell r="Q892">
            <v>-44733</v>
          </cell>
          <cell r="R892" t="str">
            <v>GROWTH</v>
          </cell>
          <cell r="S892" t="str">
            <v>april</v>
          </cell>
        </row>
        <row r="893">
          <cell r="A893">
            <v>587</v>
          </cell>
          <cell r="B893">
            <v>1193</v>
          </cell>
          <cell r="C893" t="str">
            <v>POL(h)</v>
          </cell>
          <cell r="D893">
            <v>39177</v>
          </cell>
          <cell r="E893">
            <v>39182</v>
          </cell>
          <cell r="F893" t="str">
            <v>P</v>
          </cell>
          <cell r="G893">
            <v>10000</v>
          </cell>
          <cell r="H893">
            <v>318.5</v>
          </cell>
          <cell r="I893">
            <v>3185000</v>
          </cell>
          <cell r="J893">
            <v>637</v>
          </cell>
          <cell r="K893">
            <v>3185637</v>
          </cell>
          <cell r="L893">
            <v>0</v>
          </cell>
          <cell r="M893">
            <v>0</v>
          </cell>
          <cell r="N893">
            <v>318.56369999999998</v>
          </cell>
          <cell r="O893">
            <v>3185637</v>
          </cell>
          <cell r="P893">
            <v>3185637</v>
          </cell>
          <cell r="Q893">
            <v>0</v>
          </cell>
          <cell r="R893" t="str">
            <v>LIVE</v>
          </cell>
          <cell r="S893" t="str">
            <v>april</v>
          </cell>
        </row>
        <row r="894">
          <cell r="A894">
            <v>588</v>
          </cell>
          <cell r="B894">
            <v>1187</v>
          </cell>
          <cell r="C894" t="str">
            <v>POL(h)</v>
          </cell>
          <cell r="D894">
            <v>39177</v>
          </cell>
          <cell r="E894">
            <v>39182</v>
          </cell>
          <cell r="F894" t="str">
            <v>S</v>
          </cell>
          <cell r="G894">
            <v>-10000</v>
          </cell>
          <cell r="H894">
            <v>-320.5</v>
          </cell>
          <cell r="I894">
            <v>-3205000</v>
          </cell>
          <cell r="J894">
            <v>320.5</v>
          </cell>
          <cell r="K894">
            <v>-3204679.5</v>
          </cell>
          <cell r="L894">
            <v>0</v>
          </cell>
          <cell r="M894">
            <v>1000</v>
          </cell>
          <cell r="N894">
            <v>320.5</v>
          </cell>
          <cell r="O894">
            <v>-3205000</v>
          </cell>
          <cell r="P894">
            <v>-3190552</v>
          </cell>
          <cell r="Q894">
            <v>14448</v>
          </cell>
          <cell r="R894" t="str">
            <v>LIVE</v>
          </cell>
          <cell r="S894" t="str">
            <v>april</v>
          </cell>
        </row>
        <row r="895">
          <cell r="A895">
            <v>589</v>
          </cell>
          <cell r="B895">
            <v>1188</v>
          </cell>
          <cell r="C895" t="str">
            <v>acbl</v>
          </cell>
          <cell r="D895">
            <v>39177</v>
          </cell>
          <cell r="E895">
            <v>39182</v>
          </cell>
          <cell r="F895" t="str">
            <v>S</v>
          </cell>
          <cell r="G895">
            <v>-25000</v>
          </cell>
          <cell r="H895">
            <v>-83</v>
          </cell>
          <cell r="I895">
            <v>-2075000</v>
          </cell>
          <cell r="J895">
            <v>207.5</v>
          </cell>
          <cell r="K895">
            <v>-2074792.5</v>
          </cell>
          <cell r="L895">
            <v>0</v>
          </cell>
          <cell r="M895">
            <v>3112.5</v>
          </cell>
          <cell r="N895">
            <v>83</v>
          </cell>
          <cell r="O895">
            <v>-2075000</v>
          </cell>
          <cell r="P895">
            <v>-1971675</v>
          </cell>
          <cell r="Q895">
            <v>103325</v>
          </cell>
          <cell r="R895" t="str">
            <v>LIVE</v>
          </cell>
          <cell r="S895" t="str">
            <v>april</v>
          </cell>
        </row>
        <row r="896">
          <cell r="A896">
            <v>590</v>
          </cell>
          <cell r="B896">
            <v>1208</v>
          </cell>
          <cell r="C896" t="str">
            <v>ffbq</v>
          </cell>
          <cell r="D896">
            <v>39178</v>
          </cell>
          <cell r="E896">
            <v>39183</v>
          </cell>
          <cell r="F896" t="str">
            <v>S</v>
          </cell>
          <cell r="G896">
            <v>-25000</v>
          </cell>
          <cell r="H896">
            <v>-33.75</v>
          </cell>
          <cell r="I896">
            <v>-843750</v>
          </cell>
          <cell r="J896">
            <v>84.375</v>
          </cell>
          <cell r="K896">
            <v>-843665.625</v>
          </cell>
          <cell r="L896">
            <v>0</v>
          </cell>
          <cell r="M896">
            <v>1265.75</v>
          </cell>
          <cell r="N896">
            <v>33.75</v>
          </cell>
          <cell r="O896">
            <v>-843750</v>
          </cell>
          <cell r="P896">
            <v>-754397.5</v>
          </cell>
          <cell r="Q896">
            <v>89352.5</v>
          </cell>
          <cell r="R896" t="str">
            <v>aah</v>
          </cell>
          <cell r="S896" t="str">
            <v>april</v>
          </cell>
        </row>
        <row r="897">
          <cell r="A897">
            <v>591</v>
          </cell>
          <cell r="B897">
            <v>1200</v>
          </cell>
          <cell r="C897" t="str">
            <v>acbl</v>
          </cell>
          <cell r="D897">
            <v>39178</v>
          </cell>
          <cell r="E897">
            <v>39183</v>
          </cell>
          <cell r="F897" t="str">
            <v>S</v>
          </cell>
          <cell r="G897">
            <v>-50000</v>
          </cell>
          <cell r="H897">
            <v>-83.75</v>
          </cell>
          <cell r="I897">
            <v>-4187500</v>
          </cell>
          <cell r="J897">
            <v>418.75</v>
          </cell>
          <cell r="K897">
            <v>-4187081.25</v>
          </cell>
          <cell r="L897">
            <v>0</v>
          </cell>
          <cell r="M897">
            <v>4187.5</v>
          </cell>
          <cell r="N897">
            <v>83.75</v>
          </cell>
          <cell r="O897">
            <v>-4187500</v>
          </cell>
          <cell r="P897">
            <v>-3943355</v>
          </cell>
          <cell r="Q897">
            <v>244145</v>
          </cell>
          <cell r="R897" t="str">
            <v>ifsl</v>
          </cell>
          <cell r="S897" t="str">
            <v>april</v>
          </cell>
        </row>
        <row r="898">
          <cell r="A898">
            <v>592</v>
          </cell>
          <cell r="B898">
            <v>1201</v>
          </cell>
          <cell r="C898" t="str">
            <v>engro</v>
          </cell>
          <cell r="D898">
            <v>39178</v>
          </cell>
          <cell r="E898">
            <v>39183</v>
          </cell>
          <cell r="F898" t="str">
            <v>S</v>
          </cell>
          <cell r="G898">
            <v>-15000</v>
          </cell>
          <cell r="H898">
            <v>-192</v>
          </cell>
          <cell r="I898">
            <v>-2880000</v>
          </cell>
          <cell r="J898">
            <v>288</v>
          </cell>
          <cell r="K898">
            <v>-2879712</v>
          </cell>
          <cell r="L898">
            <v>0</v>
          </cell>
          <cell r="M898">
            <v>2880</v>
          </cell>
          <cell r="N898">
            <v>192</v>
          </cell>
          <cell r="O898">
            <v>-2880000</v>
          </cell>
          <cell r="P898">
            <v>-2838402</v>
          </cell>
          <cell r="Q898">
            <v>41598</v>
          </cell>
          <cell r="R898" t="str">
            <v>fne</v>
          </cell>
          <cell r="S898" t="str">
            <v>april</v>
          </cell>
        </row>
        <row r="899">
          <cell r="A899">
            <v>593</v>
          </cell>
          <cell r="B899">
            <v>1206</v>
          </cell>
          <cell r="C899" t="str">
            <v>PPL(h)</v>
          </cell>
          <cell r="D899">
            <v>39178</v>
          </cell>
          <cell r="E899">
            <v>39183</v>
          </cell>
          <cell r="F899" t="str">
            <v>P</v>
          </cell>
          <cell r="G899">
            <v>40000</v>
          </cell>
          <cell r="H899">
            <v>254.5</v>
          </cell>
          <cell r="I899">
            <v>10180000</v>
          </cell>
          <cell r="J899">
            <v>2036</v>
          </cell>
          <cell r="K899">
            <v>10182036</v>
          </cell>
          <cell r="L899">
            <v>0</v>
          </cell>
          <cell r="M899">
            <v>0</v>
          </cell>
          <cell r="N899">
            <v>254.55090000000001</v>
          </cell>
          <cell r="O899">
            <v>10182036</v>
          </cell>
          <cell r="P899">
            <v>10182036</v>
          </cell>
          <cell r="Q899">
            <v>0</v>
          </cell>
          <cell r="R899" t="str">
            <v>FINEX</v>
          </cell>
          <cell r="S899" t="str">
            <v>april</v>
          </cell>
        </row>
        <row r="900">
          <cell r="A900">
            <v>594</v>
          </cell>
          <cell r="B900">
            <v>1204</v>
          </cell>
          <cell r="C900" t="str">
            <v>NBP(h)</v>
          </cell>
          <cell r="D900">
            <v>39178</v>
          </cell>
          <cell r="E900">
            <v>39183</v>
          </cell>
          <cell r="F900" t="str">
            <v>P</v>
          </cell>
          <cell r="G900">
            <v>10000</v>
          </cell>
          <cell r="H900">
            <v>243</v>
          </cell>
          <cell r="I900">
            <v>2430000</v>
          </cell>
          <cell r="J900">
            <v>486</v>
          </cell>
          <cell r="K900">
            <v>2430486</v>
          </cell>
          <cell r="L900">
            <v>0</v>
          </cell>
          <cell r="M900">
            <v>0</v>
          </cell>
          <cell r="N900">
            <v>243.04859999999999</v>
          </cell>
          <cell r="O900">
            <v>2430486</v>
          </cell>
          <cell r="P900">
            <v>2430486</v>
          </cell>
          <cell r="Q900">
            <v>0</v>
          </cell>
          <cell r="R900" t="str">
            <v>FNE</v>
          </cell>
          <cell r="S900" t="str">
            <v>april</v>
          </cell>
        </row>
        <row r="901">
          <cell r="A901">
            <v>595</v>
          </cell>
          <cell r="B901">
            <v>1203</v>
          </cell>
          <cell r="C901" t="str">
            <v>NBP(h)</v>
          </cell>
          <cell r="D901">
            <v>39178</v>
          </cell>
          <cell r="E901">
            <v>39183</v>
          </cell>
          <cell r="F901" t="str">
            <v>S</v>
          </cell>
          <cell r="G901">
            <v>-85000</v>
          </cell>
          <cell r="H901">
            <v>-244.64444705882352</v>
          </cell>
          <cell r="I901">
            <v>-20794778</v>
          </cell>
          <cell r="J901">
            <v>2079.4778000000001</v>
          </cell>
          <cell r="K901">
            <v>-20792698.5222</v>
          </cell>
          <cell r="L901">
            <v>0</v>
          </cell>
          <cell r="M901">
            <v>31192.17</v>
          </cell>
          <cell r="N901">
            <v>244.64444705882352</v>
          </cell>
          <cell r="O901">
            <v>-20794778</v>
          </cell>
          <cell r="P901">
            <v>-19744369.5</v>
          </cell>
          <cell r="Q901">
            <v>1050408.5</v>
          </cell>
          <cell r="R901" t="str">
            <v>fne</v>
          </cell>
          <cell r="S901" t="str">
            <v>april</v>
          </cell>
        </row>
        <row r="902">
          <cell r="A902">
            <v>596</v>
          </cell>
          <cell r="B902">
            <v>1203</v>
          </cell>
          <cell r="C902" t="str">
            <v>NBP</v>
          </cell>
          <cell r="D902">
            <v>39178</v>
          </cell>
          <cell r="E902">
            <v>39183</v>
          </cell>
          <cell r="F902" t="str">
            <v>S</v>
          </cell>
          <cell r="G902">
            <v>-5000</v>
          </cell>
          <cell r="H902">
            <v>-244.64439999999999</v>
          </cell>
          <cell r="I902">
            <v>-1223222</v>
          </cell>
          <cell r="J902">
            <v>122.32220000000001</v>
          </cell>
          <cell r="K902">
            <v>-1223099.6777999999</v>
          </cell>
          <cell r="L902">
            <v>0</v>
          </cell>
          <cell r="M902">
            <v>1834.83</v>
          </cell>
          <cell r="N902">
            <v>244.64439999999999</v>
          </cell>
          <cell r="O902">
            <v>-1223222</v>
          </cell>
          <cell r="P902">
            <v>-1197698</v>
          </cell>
          <cell r="Q902">
            <v>25524</v>
          </cell>
          <cell r="R902" t="str">
            <v>fne</v>
          </cell>
          <cell r="S902" t="str">
            <v>april</v>
          </cell>
        </row>
        <row r="903">
          <cell r="A903">
            <v>597</v>
          </cell>
          <cell r="B903">
            <v>1207</v>
          </cell>
          <cell r="C903" t="str">
            <v>PPL(h)</v>
          </cell>
          <cell r="D903">
            <v>39178</v>
          </cell>
          <cell r="E903">
            <v>39183</v>
          </cell>
          <cell r="F903" t="str">
            <v>S</v>
          </cell>
          <cell r="G903">
            <v>-40000</v>
          </cell>
          <cell r="H903">
            <v>-256.5</v>
          </cell>
          <cell r="I903">
            <v>-10260000</v>
          </cell>
          <cell r="J903">
            <v>1026</v>
          </cell>
          <cell r="K903">
            <v>-10258974</v>
          </cell>
          <cell r="L903">
            <v>0</v>
          </cell>
          <cell r="M903">
            <v>10260</v>
          </cell>
          <cell r="N903">
            <v>256.5</v>
          </cell>
          <cell r="O903">
            <v>-10260000</v>
          </cell>
          <cell r="P903">
            <v>-10182036</v>
          </cell>
          <cell r="Q903">
            <v>77964</v>
          </cell>
          <cell r="R903" t="str">
            <v>FINEX</v>
          </cell>
          <cell r="S903" t="str">
            <v>april</v>
          </cell>
        </row>
        <row r="904">
          <cell r="A904">
            <v>598</v>
          </cell>
          <cell r="B904">
            <v>1207</v>
          </cell>
          <cell r="C904" t="str">
            <v>PPL</v>
          </cell>
          <cell r="D904">
            <v>39178</v>
          </cell>
          <cell r="E904">
            <v>39183</v>
          </cell>
          <cell r="F904" t="str">
            <v>S</v>
          </cell>
          <cell r="G904">
            <v>-20000</v>
          </cell>
          <cell r="H904">
            <v>-255</v>
          </cell>
          <cell r="I904">
            <v>-5100000</v>
          </cell>
          <cell r="J904">
            <v>510</v>
          </cell>
          <cell r="K904">
            <v>-5099490</v>
          </cell>
          <cell r="L904">
            <v>0</v>
          </cell>
          <cell r="M904">
            <v>10260</v>
          </cell>
          <cell r="N904">
            <v>255</v>
          </cell>
          <cell r="O904">
            <v>-5100000</v>
          </cell>
          <cell r="P904">
            <v>-5089466</v>
          </cell>
          <cell r="Q904">
            <v>10534</v>
          </cell>
          <cell r="R904" t="str">
            <v>FINEX</v>
          </cell>
          <cell r="S904" t="str">
            <v>april</v>
          </cell>
        </row>
        <row r="905">
          <cell r="A905">
            <v>599</v>
          </cell>
          <cell r="B905">
            <v>1214</v>
          </cell>
          <cell r="C905" t="str">
            <v>PPL(h)</v>
          </cell>
          <cell r="D905">
            <v>39181</v>
          </cell>
          <cell r="E905">
            <v>39184</v>
          </cell>
          <cell r="F905" t="str">
            <v>P</v>
          </cell>
          <cell r="G905">
            <v>20000</v>
          </cell>
          <cell r="H905">
            <v>253</v>
          </cell>
          <cell r="I905">
            <v>5060000</v>
          </cell>
          <cell r="J905">
            <v>1012</v>
          </cell>
          <cell r="K905">
            <v>5061012</v>
          </cell>
          <cell r="L905">
            <v>0</v>
          </cell>
          <cell r="M905">
            <v>7590</v>
          </cell>
          <cell r="N905">
            <v>253.43010000000001</v>
          </cell>
          <cell r="O905">
            <v>5068602</v>
          </cell>
          <cell r="P905">
            <v>5068602</v>
          </cell>
          <cell r="Q905">
            <v>0</v>
          </cell>
          <cell r="R905" t="str">
            <v>FINEX</v>
          </cell>
          <cell r="S905" t="str">
            <v>april</v>
          </cell>
        </row>
        <row r="906">
          <cell r="A906">
            <v>600</v>
          </cell>
          <cell r="B906">
            <v>1215</v>
          </cell>
          <cell r="C906" t="str">
            <v>NBP(h)</v>
          </cell>
          <cell r="D906">
            <v>39181</v>
          </cell>
          <cell r="E906">
            <v>39184</v>
          </cell>
          <cell r="F906" t="str">
            <v>P</v>
          </cell>
          <cell r="G906">
            <v>50000</v>
          </cell>
          <cell r="H906">
            <v>242.5</v>
          </cell>
          <cell r="I906">
            <v>12125000</v>
          </cell>
          <cell r="J906">
            <v>2425</v>
          </cell>
          <cell r="K906">
            <v>12127425</v>
          </cell>
          <cell r="L906">
            <v>0</v>
          </cell>
          <cell r="M906">
            <v>0</v>
          </cell>
          <cell r="N906">
            <v>242.54849999999999</v>
          </cell>
          <cell r="O906">
            <v>12127425</v>
          </cell>
          <cell r="P906">
            <v>12127425</v>
          </cell>
          <cell r="Q906">
            <v>0</v>
          </cell>
          <cell r="R906" t="str">
            <v>finex</v>
          </cell>
          <cell r="S906" t="str">
            <v>april</v>
          </cell>
        </row>
        <row r="907">
          <cell r="A907">
            <v>601</v>
          </cell>
          <cell r="B907">
            <v>1216</v>
          </cell>
          <cell r="C907" t="str">
            <v>NBP(h)</v>
          </cell>
          <cell r="D907">
            <v>39181</v>
          </cell>
          <cell r="E907">
            <v>39184</v>
          </cell>
          <cell r="F907" t="str">
            <v>S</v>
          </cell>
          <cell r="G907">
            <v>-50000</v>
          </cell>
          <cell r="H907">
            <v>-244.5</v>
          </cell>
          <cell r="I907">
            <v>-12225000</v>
          </cell>
          <cell r="J907">
            <v>1222.5</v>
          </cell>
          <cell r="K907">
            <v>-12223777.5</v>
          </cell>
          <cell r="L907">
            <v>0</v>
          </cell>
          <cell r="M907">
            <v>12225</v>
          </cell>
          <cell r="N907">
            <v>244.5</v>
          </cell>
          <cell r="O907">
            <v>-12225000</v>
          </cell>
          <cell r="P907">
            <v>-11694505</v>
          </cell>
          <cell r="Q907">
            <v>530495</v>
          </cell>
          <cell r="R907" t="str">
            <v>FINEX</v>
          </cell>
          <cell r="S907" t="str">
            <v>april</v>
          </cell>
        </row>
        <row r="908">
          <cell r="A908">
            <v>602</v>
          </cell>
          <cell r="B908">
            <v>1212</v>
          </cell>
          <cell r="C908" t="str">
            <v>acbl</v>
          </cell>
          <cell r="D908">
            <v>39181</v>
          </cell>
          <cell r="E908">
            <v>39184</v>
          </cell>
          <cell r="F908" t="str">
            <v>S</v>
          </cell>
          <cell r="G908">
            <v>-70000</v>
          </cell>
          <cell r="H908">
            <v>-83.928571428571431</v>
          </cell>
          <cell r="I908">
            <v>-5875000</v>
          </cell>
          <cell r="J908">
            <v>587.5</v>
          </cell>
          <cell r="K908">
            <v>-5874412.5</v>
          </cell>
          <cell r="L908">
            <v>0</v>
          </cell>
          <cell r="M908">
            <v>8815</v>
          </cell>
          <cell r="N908">
            <v>83.928571428571431</v>
          </cell>
          <cell r="O908">
            <v>-5875000</v>
          </cell>
          <cell r="P908">
            <v>-5520690</v>
          </cell>
          <cell r="Q908">
            <v>354310</v>
          </cell>
          <cell r="R908" t="str">
            <v>FOUNDATION</v>
          </cell>
          <cell r="S908" t="str">
            <v>april</v>
          </cell>
        </row>
        <row r="909">
          <cell r="A909">
            <v>603</v>
          </cell>
          <cell r="B909">
            <v>1213</v>
          </cell>
          <cell r="C909" t="str">
            <v>FFBQ</v>
          </cell>
          <cell r="D909">
            <v>39181</v>
          </cell>
          <cell r="E909">
            <v>39184</v>
          </cell>
          <cell r="F909" t="str">
            <v>S</v>
          </cell>
          <cell r="G909">
            <v>-50000</v>
          </cell>
          <cell r="H909">
            <v>-33.875</v>
          </cell>
          <cell r="I909">
            <v>-1693750</v>
          </cell>
          <cell r="J909">
            <v>169.375</v>
          </cell>
          <cell r="K909">
            <v>-1693580.625</v>
          </cell>
          <cell r="L909">
            <v>0</v>
          </cell>
          <cell r="M909">
            <v>2500</v>
          </cell>
          <cell r="N909">
            <v>33.875</v>
          </cell>
          <cell r="O909">
            <v>-1693750</v>
          </cell>
          <cell r="P909">
            <v>-1508795</v>
          </cell>
          <cell r="Q909">
            <v>184955</v>
          </cell>
          <cell r="R909" t="str">
            <v>GROWTH</v>
          </cell>
          <cell r="S909" t="str">
            <v>april</v>
          </cell>
        </row>
        <row r="910">
          <cell r="A910">
            <v>604</v>
          </cell>
          <cell r="B910">
            <v>1217</v>
          </cell>
          <cell r="C910" t="str">
            <v>PPL</v>
          </cell>
          <cell r="D910">
            <v>39182</v>
          </cell>
          <cell r="E910">
            <v>39185</v>
          </cell>
          <cell r="F910" t="str">
            <v>S</v>
          </cell>
          <cell r="G910">
            <v>-60000</v>
          </cell>
          <cell r="H910">
            <v>-259.16666666666669</v>
          </cell>
          <cell r="I910">
            <v>-15550000</v>
          </cell>
          <cell r="J910">
            <v>1555</v>
          </cell>
          <cell r="K910">
            <v>-15548445</v>
          </cell>
          <cell r="L910">
            <v>0</v>
          </cell>
          <cell r="M910">
            <v>15550</v>
          </cell>
          <cell r="N910">
            <v>259.16666666666669</v>
          </cell>
          <cell r="O910">
            <v>-15550000</v>
          </cell>
          <cell r="P910">
            <v>-15268398</v>
          </cell>
          <cell r="Q910">
            <v>281602</v>
          </cell>
          <cell r="R910" t="str">
            <v>LIVE</v>
          </cell>
          <cell r="S910" t="str">
            <v>april</v>
          </cell>
        </row>
        <row r="911">
          <cell r="A911">
            <v>605</v>
          </cell>
          <cell r="B911">
            <v>1222</v>
          </cell>
          <cell r="C911" t="str">
            <v>FFBQ</v>
          </cell>
          <cell r="D911">
            <v>39182</v>
          </cell>
          <cell r="E911">
            <v>39185</v>
          </cell>
          <cell r="F911" t="str">
            <v>S</v>
          </cell>
          <cell r="G911">
            <v>-25000</v>
          </cell>
          <cell r="H911">
            <v>-34</v>
          </cell>
          <cell r="I911">
            <v>-850000</v>
          </cell>
          <cell r="J911">
            <v>85</v>
          </cell>
          <cell r="K911">
            <v>-849915</v>
          </cell>
          <cell r="L911">
            <v>0</v>
          </cell>
          <cell r="M911">
            <v>1275</v>
          </cell>
          <cell r="N911">
            <v>34</v>
          </cell>
          <cell r="O911">
            <v>-850000</v>
          </cell>
          <cell r="P911">
            <v>-754397.5</v>
          </cell>
          <cell r="Q911">
            <v>95602.5</v>
          </cell>
          <cell r="R911" t="str">
            <v>AHCM</v>
          </cell>
          <cell r="S911" t="str">
            <v>april</v>
          </cell>
        </row>
        <row r="912">
          <cell r="A912">
            <v>606</v>
          </cell>
          <cell r="B912">
            <v>1221</v>
          </cell>
          <cell r="C912" t="str">
            <v>ACBL</v>
          </cell>
          <cell r="D912">
            <v>39182</v>
          </cell>
          <cell r="E912">
            <v>39185</v>
          </cell>
          <cell r="F912" t="str">
            <v>S</v>
          </cell>
          <cell r="G912">
            <v>-25000</v>
          </cell>
          <cell r="H912">
            <v>-84.5</v>
          </cell>
          <cell r="I912">
            <v>-2112500</v>
          </cell>
          <cell r="J912">
            <v>211.25</v>
          </cell>
          <cell r="K912">
            <v>-2112288.75</v>
          </cell>
          <cell r="L912">
            <v>0</v>
          </cell>
          <cell r="M912">
            <v>3170</v>
          </cell>
          <cell r="N912">
            <v>84.5</v>
          </cell>
          <cell r="O912">
            <v>-2112500</v>
          </cell>
          <cell r="P912">
            <v>-1971677.5</v>
          </cell>
          <cell r="Q912">
            <v>140822.5</v>
          </cell>
          <cell r="R912" t="str">
            <v>AHCM</v>
          </cell>
          <cell r="S912" t="str">
            <v>april</v>
          </cell>
        </row>
        <row r="913">
          <cell r="A913">
            <v>607</v>
          </cell>
          <cell r="B913">
            <v>1218</v>
          </cell>
          <cell r="C913" t="str">
            <v>PPL</v>
          </cell>
          <cell r="D913">
            <v>39182</v>
          </cell>
          <cell r="E913">
            <v>39185</v>
          </cell>
          <cell r="F913" t="str">
            <v>S</v>
          </cell>
          <cell r="G913">
            <v>-70000</v>
          </cell>
          <cell r="H913">
            <v>-256.75000714285716</v>
          </cell>
          <cell r="I913">
            <v>-17972500.5</v>
          </cell>
          <cell r="J913">
            <v>1797.2500500000001</v>
          </cell>
          <cell r="K913">
            <v>-17970703.249949999</v>
          </cell>
          <cell r="L913">
            <v>0</v>
          </cell>
          <cell r="M913">
            <v>17972.5</v>
          </cell>
          <cell r="N913">
            <v>256.75000714285716</v>
          </cell>
          <cell r="O913">
            <v>-17972500.5</v>
          </cell>
          <cell r="P913">
            <v>-17813131</v>
          </cell>
          <cell r="Q913">
            <v>159369.5</v>
          </cell>
          <cell r="R913" t="str">
            <v>AAH</v>
          </cell>
          <cell r="S913" t="str">
            <v>april</v>
          </cell>
        </row>
        <row r="914">
          <cell r="A914">
            <v>608</v>
          </cell>
          <cell r="B914">
            <v>1223</v>
          </cell>
          <cell r="C914" t="str">
            <v>NBP</v>
          </cell>
          <cell r="D914">
            <v>39182</v>
          </cell>
          <cell r="E914">
            <v>39185</v>
          </cell>
          <cell r="F914" t="str">
            <v>S</v>
          </cell>
          <cell r="G914">
            <v>-20000</v>
          </cell>
          <cell r="H914">
            <v>-246.5</v>
          </cell>
          <cell r="I914">
            <v>-4930000</v>
          </cell>
          <cell r="J914">
            <v>493</v>
          </cell>
          <cell r="K914">
            <v>-4929507</v>
          </cell>
          <cell r="L914">
            <v>0</v>
          </cell>
          <cell r="M914">
            <v>4930</v>
          </cell>
          <cell r="N914">
            <v>246.5</v>
          </cell>
          <cell r="O914">
            <v>-4930000</v>
          </cell>
          <cell r="P914">
            <v>-4790794</v>
          </cell>
          <cell r="Q914">
            <v>139206</v>
          </cell>
          <cell r="R914" t="str">
            <v>JS</v>
          </cell>
          <cell r="S914" t="str">
            <v>april</v>
          </cell>
        </row>
        <row r="915">
          <cell r="A915">
            <v>609</v>
          </cell>
          <cell r="B915">
            <v>1223</v>
          </cell>
          <cell r="C915" t="str">
            <v>NBP</v>
          </cell>
          <cell r="D915">
            <v>39182</v>
          </cell>
          <cell r="E915">
            <v>39185</v>
          </cell>
          <cell r="F915" t="str">
            <v>S</v>
          </cell>
          <cell r="G915">
            <v>-50000</v>
          </cell>
          <cell r="H915">
            <v>-245</v>
          </cell>
          <cell r="I915">
            <v>-12250000</v>
          </cell>
          <cell r="J915">
            <v>1225</v>
          </cell>
          <cell r="K915">
            <v>-12248775</v>
          </cell>
          <cell r="L915">
            <v>0</v>
          </cell>
          <cell r="M915">
            <v>12250</v>
          </cell>
          <cell r="N915">
            <v>245</v>
          </cell>
          <cell r="O915">
            <v>-12250000</v>
          </cell>
          <cell r="P915">
            <v>-11976985</v>
          </cell>
          <cell r="Q915">
            <v>273015</v>
          </cell>
          <cell r="R915" t="str">
            <v>fne</v>
          </cell>
          <cell r="S915" t="str">
            <v>april</v>
          </cell>
        </row>
        <row r="916">
          <cell r="A916">
            <v>610</v>
          </cell>
          <cell r="B916">
            <v>1230</v>
          </cell>
          <cell r="C916" t="str">
            <v>PPL(h)</v>
          </cell>
          <cell r="D916">
            <v>39183</v>
          </cell>
          <cell r="E916">
            <v>39188</v>
          </cell>
          <cell r="F916" t="str">
            <v>P</v>
          </cell>
          <cell r="G916">
            <v>25000</v>
          </cell>
          <cell r="H916">
            <v>258</v>
          </cell>
          <cell r="I916">
            <v>6450000</v>
          </cell>
          <cell r="J916">
            <v>1290</v>
          </cell>
          <cell r="K916">
            <v>6451290</v>
          </cell>
          <cell r="L916">
            <v>0</v>
          </cell>
          <cell r="M916">
            <v>0</v>
          </cell>
          <cell r="N916">
            <v>258.05160000000001</v>
          </cell>
          <cell r="O916">
            <v>6451290</v>
          </cell>
          <cell r="P916">
            <v>6451290</v>
          </cell>
          <cell r="Q916">
            <v>0</v>
          </cell>
          <cell r="R916" t="str">
            <v>AAH</v>
          </cell>
          <cell r="S916" t="str">
            <v>april</v>
          </cell>
        </row>
        <row r="917">
          <cell r="A917">
            <v>611</v>
          </cell>
          <cell r="B917">
            <v>1230</v>
          </cell>
          <cell r="C917" t="str">
            <v>ACBL(h)</v>
          </cell>
          <cell r="D917">
            <v>39183</v>
          </cell>
          <cell r="E917">
            <v>39188</v>
          </cell>
          <cell r="F917" t="str">
            <v>P</v>
          </cell>
          <cell r="G917">
            <v>50000</v>
          </cell>
          <cell r="H917">
            <v>85.1</v>
          </cell>
          <cell r="I917">
            <v>4255000</v>
          </cell>
          <cell r="J917">
            <v>851</v>
          </cell>
          <cell r="K917">
            <v>4255851</v>
          </cell>
          <cell r="L917">
            <v>0</v>
          </cell>
          <cell r="M917">
            <v>6382.5</v>
          </cell>
          <cell r="N917">
            <v>85.244669999999999</v>
          </cell>
          <cell r="O917">
            <v>4262233.5</v>
          </cell>
          <cell r="P917">
            <v>4262233.5</v>
          </cell>
          <cell r="Q917">
            <v>0</v>
          </cell>
          <cell r="R917" t="str">
            <v>GROWTH</v>
          </cell>
          <cell r="S917" t="str">
            <v>april</v>
          </cell>
        </row>
        <row r="918">
          <cell r="A918">
            <v>612</v>
          </cell>
          <cell r="B918">
            <v>1232</v>
          </cell>
          <cell r="C918" t="str">
            <v>ACBL(h)</v>
          </cell>
          <cell r="D918">
            <v>39183</v>
          </cell>
          <cell r="E918">
            <v>39188</v>
          </cell>
          <cell r="F918" t="str">
            <v>P</v>
          </cell>
          <cell r="G918">
            <v>40000</v>
          </cell>
          <cell r="H918">
            <v>84.55</v>
          </cell>
          <cell r="I918">
            <v>3382000</v>
          </cell>
          <cell r="J918">
            <v>676.4</v>
          </cell>
          <cell r="K918">
            <v>3382676.4</v>
          </cell>
          <cell r="L918">
            <v>0</v>
          </cell>
          <cell r="M918">
            <v>3382</v>
          </cell>
          <cell r="N918">
            <v>84.65146</v>
          </cell>
          <cell r="O918">
            <v>3386058.4</v>
          </cell>
          <cell r="P918">
            <v>3386058.4</v>
          </cell>
          <cell r="Q918">
            <v>0</v>
          </cell>
          <cell r="R918" t="str">
            <v>IFSL</v>
          </cell>
          <cell r="S918" t="str">
            <v>april</v>
          </cell>
        </row>
        <row r="919">
          <cell r="A919">
            <v>613</v>
          </cell>
          <cell r="B919">
            <v>1226</v>
          </cell>
          <cell r="C919" t="str">
            <v>ACBL(h)</v>
          </cell>
          <cell r="D919">
            <v>39183</v>
          </cell>
          <cell r="E919">
            <v>39188</v>
          </cell>
          <cell r="F919" t="str">
            <v>P</v>
          </cell>
          <cell r="G919">
            <v>125000</v>
          </cell>
          <cell r="H919">
            <v>83.8</v>
          </cell>
          <cell r="I919">
            <v>10475000</v>
          </cell>
          <cell r="J919">
            <v>2095</v>
          </cell>
          <cell r="K919">
            <v>10477095</v>
          </cell>
          <cell r="L919">
            <v>0</v>
          </cell>
          <cell r="M919">
            <v>12562.5</v>
          </cell>
          <cell r="N919">
            <v>83.917259999999999</v>
          </cell>
          <cell r="O919">
            <v>10489657.5</v>
          </cell>
          <cell r="P919">
            <v>10489657.5</v>
          </cell>
          <cell r="Q919">
            <v>0</v>
          </cell>
          <cell r="R919" t="str">
            <v>fne</v>
          </cell>
          <cell r="S919" t="str">
            <v>april</v>
          </cell>
        </row>
        <row r="920">
          <cell r="A920">
            <v>614</v>
          </cell>
          <cell r="B920">
            <v>1225</v>
          </cell>
          <cell r="C920" t="str">
            <v>ACBL(h)</v>
          </cell>
          <cell r="D920">
            <v>39183</v>
          </cell>
          <cell r="E920">
            <v>39188</v>
          </cell>
          <cell r="F920" t="str">
            <v>P</v>
          </cell>
          <cell r="G920">
            <v>17300</v>
          </cell>
          <cell r="H920">
            <v>83.418786127167635</v>
          </cell>
          <cell r="I920">
            <v>1443145</v>
          </cell>
          <cell r="J920">
            <v>288.62900000000002</v>
          </cell>
          <cell r="K920">
            <v>1443433.629</v>
          </cell>
          <cell r="L920">
            <v>0</v>
          </cell>
          <cell r="M920">
            <v>2165.15</v>
          </cell>
          <cell r="N920">
            <v>83.560623063583805</v>
          </cell>
          <cell r="O920">
            <v>1445598.7789999999</v>
          </cell>
          <cell r="P920">
            <v>1445598.7789999999</v>
          </cell>
          <cell r="Q920">
            <v>0</v>
          </cell>
          <cell r="R920" t="str">
            <v>GSL</v>
          </cell>
          <cell r="S920" t="str">
            <v>april</v>
          </cell>
        </row>
        <row r="921">
          <cell r="A921">
            <v>615</v>
          </cell>
          <cell r="B921">
            <v>1228</v>
          </cell>
          <cell r="C921" t="str">
            <v>ACBL(h)</v>
          </cell>
          <cell r="D921">
            <v>39183</v>
          </cell>
          <cell r="E921">
            <v>39188</v>
          </cell>
          <cell r="F921" t="str">
            <v>P</v>
          </cell>
          <cell r="G921">
            <v>75000</v>
          </cell>
          <cell r="H921">
            <v>85.605999999999995</v>
          </cell>
          <cell r="I921">
            <v>6420450</v>
          </cell>
          <cell r="J921">
            <v>1284.0900000000001</v>
          </cell>
          <cell r="K921">
            <v>6421734.0899999999</v>
          </cell>
          <cell r="L921">
            <v>0</v>
          </cell>
          <cell r="M921">
            <v>9630.68</v>
          </cell>
          <cell r="N921">
            <v>85.751530266666663</v>
          </cell>
          <cell r="O921">
            <v>6431364.7699999996</v>
          </cell>
          <cell r="P921">
            <v>6431364.7699999996</v>
          </cell>
          <cell r="Q921">
            <v>0</v>
          </cell>
          <cell r="R921" t="str">
            <v>LIVE</v>
          </cell>
          <cell r="S921" t="str">
            <v>april</v>
          </cell>
        </row>
        <row r="922">
          <cell r="A922">
            <v>616</v>
          </cell>
          <cell r="B922">
            <v>1229</v>
          </cell>
          <cell r="C922" t="str">
            <v>ACBL(h)</v>
          </cell>
          <cell r="D922">
            <v>39183</v>
          </cell>
          <cell r="E922">
            <v>39188</v>
          </cell>
          <cell r="F922" t="str">
            <v>P</v>
          </cell>
          <cell r="G922">
            <v>50000</v>
          </cell>
          <cell r="H922">
            <v>83.5</v>
          </cell>
          <cell r="I922">
            <v>4175000</v>
          </cell>
          <cell r="J922">
            <v>835</v>
          </cell>
          <cell r="K922">
            <v>4175835</v>
          </cell>
          <cell r="L922">
            <v>0</v>
          </cell>
          <cell r="M922">
            <v>8350</v>
          </cell>
          <cell r="N922">
            <v>83.683700000000002</v>
          </cell>
          <cell r="O922">
            <v>4184185</v>
          </cell>
          <cell r="P922">
            <v>4184185</v>
          </cell>
          <cell r="Q922">
            <v>0</v>
          </cell>
          <cell r="R922" t="str">
            <v>AHL</v>
          </cell>
          <cell r="S922" t="str">
            <v>april</v>
          </cell>
        </row>
        <row r="923">
          <cell r="A923">
            <v>617</v>
          </cell>
          <cell r="B923">
            <v>1227</v>
          </cell>
          <cell r="C923" t="str">
            <v>ACBL(h)</v>
          </cell>
          <cell r="D923">
            <v>39183</v>
          </cell>
          <cell r="E923">
            <v>39188</v>
          </cell>
          <cell r="F923" t="str">
            <v>S</v>
          </cell>
          <cell r="G923">
            <v>-25000</v>
          </cell>
          <cell r="H923">
            <v>-84</v>
          </cell>
          <cell r="I923">
            <v>-2100000</v>
          </cell>
          <cell r="J923">
            <v>210</v>
          </cell>
          <cell r="K923">
            <v>-2099790</v>
          </cell>
          <cell r="L923">
            <v>0</v>
          </cell>
          <cell r="M923">
            <v>3150</v>
          </cell>
          <cell r="N923">
            <v>84</v>
          </cell>
          <cell r="O923">
            <v>-2100000</v>
          </cell>
          <cell r="P923">
            <v>-2113007.5</v>
          </cell>
          <cell r="Q923">
            <v>-13007.5</v>
          </cell>
          <cell r="R923" t="str">
            <v>FNE</v>
          </cell>
          <cell r="S923" t="str">
            <v>april</v>
          </cell>
        </row>
        <row r="924">
          <cell r="A924">
            <v>618</v>
          </cell>
          <cell r="B924">
            <v>1234</v>
          </cell>
          <cell r="C924" t="str">
            <v>NBP</v>
          </cell>
          <cell r="D924">
            <v>39183</v>
          </cell>
          <cell r="E924">
            <v>39188</v>
          </cell>
          <cell r="F924" t="str">
            <v>S</v>
          </cell>
          <cell r="G924">
            <v>-20000</v>
          </cell>
          <cell r="H924">
            <v>-247.5</v>
          </cell>
          <cell r="I924">
            <v>-4950000</v>
          </cell>
          <cell r="J924">
            <v>495</v>
          </cell>
          <cell r="K924">
            <v>-4949505</v>
          </cell>
          <cell r="L924">
            <v>0</v>
          </cell>
          <cell r="M924">
            <v>4950</v>
          </cell>
          <cell r="N924">
            <v>247.5</v>
          </cell>
          <cell r="O924">
            <v>-4950000</v>
          </cell>
          <cell r="P924">
            <v>-4790792</v>
          </cell>
          <cell r="Q924">
            <v>159208</v>
          </cell>
          <cell r="R924" t="str">
            <v>AHCM</v>
          </cell>
          <cell r="S924" t="str">
            <v>april</v>
          </cell>
        </row>
        <row r="925">
          <cell r="A925">
            <v>619</v>
          </cell>
          <cell r="B925">
            <v>1231</v>
          </cell>
          <cell r="C925" t="str">
            <v>PPL(h)</v>
          </cell>
          <cell r="D925">
            <v>39183</v>
          </cell>
          <cell r="E925">
            <v>39188</v>
          </cell>
          <cell r="F925" t="str">
            <v>S</v>
          </cell>
          <cell r="G925">
            <v>-45000</v>
          </cell>
          <cell r="H925">
            <v>-260.55180000000001</v>
          </cell>
          <cell r="I925">
            <v>-11724831</v>
          </cell>
          <cell r="J925">
            <v>1172.4831000000001</v>
          </cell>
          <cell r="K925">
            <v>-11723658.516899999</v>
          </cell>
          <cell r="L925">
            <v>0</v>
          </cell>
          <cell r="M925">
            <v>11727</v>
          </cell>
          <cell r="N925">
            <v>260.55180000000001</v>
          </cell>
          <cell r="O925">
            <v>-11724831</v>
          </cell>
          <cell r="P925">
            <v>-11519892</v>
          </cell>
          <cell r="Q925">
            <v>204939</v>
          </cell>
          <cell r="R925" t="str">
            <v>AAH</v>
          </cell>
          <cell r="S925" t="str">
            <v>april</v>
          </cell>
        </row>
        <row r="926">
          <cell r="A926">
            <v>620</v>
          </cell>
          <cell r="B926">
            <v>1231</v>
          </cell>
          <cell r="C926" t="str">
            <v>PPL</v>
          </cell>
          <cell r="D926">
            <v>39183</v>
          </cell>
          <cell r="E926">
            <v>39188</v>
          </cell>
          <cell r="F926" t="str">
            <v>S</v>
          </cell>
          <cell r="G926">
            <v>-45000</v>
          </cell>
          <cell r="H926">
            <v>-260.55180000000001</v>
          </cell>
          <cell r="I926">
            <v>-11724831</v>
          </cell>
          <cell r="J926">
            <v>1172.4831000000001</v>
          </cell>
          <cell r="K926">
            <v>-11723658.516899999</v>
          </cell>
          <cell r="L926">
            <v>0</v>
          </cell>
          <cell r="M926">
            <v>11727</v>
          </cell>
          <cell r="N926">
            <v>260.55180000000001</v>
          </cell>
          <cell r="O926">
            <v>-11724831</v>
          </cell>
          <cell r="P926">
            <v>-11451303</v>
          </cell>
          <cell r="Q926">
            <v>273528</v>
          </cell>
          <cell r="R926" t="str">
            <v>AAH</v>
          </cell>
          <cell r="S926" t="str">
            <v>april</v>
          </cell>
        </row>
        <row r="927">
          <cell r="A927">
            <v>621</v>
          </cell>
          <cell r="B927">
            <v>1242</v>
          </cell>
          <cell r="C927" t="str">
            <v>ACBL(h)</v>
          </cell>
          <cell r="D927">
            <v>39184</v>
          </cell>
          <cell r="E927">
            <v>39189</v>
          </cell>
          <cell r="F927" t="str">
            <v>P</v>
          </cell>
          <cell r="G927">
            <v>20000</v>
          </cell>
          <cell r="H927">
            <v>87.15</v>
          </cell>
          <cell r="I927">
            <v>1743000</v>
          </cell>
          <cell r="J927">
            <v>348.6</v>
          </cell>
          <cell r="K927">
            <v>1743348.6</v>
          </cell>
          <cell r="L927">
            <v>0</v>
          </cell>
          <cell r="M927">
            <v>2614.5</v>
          </cell>
          <cell r="N927">
            <v>87.298155000000008</v>
          </cell>
          <cell r="O927">
            <v>1745963.1</v>
          </cell>
          <cell r="P927">
            <v>1745963.1</v>
          </cell>
          <cell r="Q927">
            <v>0</v>
          </cell>
          <cell r="R927" t="str">
            <v>LIVE</v>
          </cell>
          <cell r="S927" t="str">
            <v>april</v>
          </cell>
        </row>
        <row r="928">
          <cell r="A928">
            <v>622</v>
          </cell>
          <cell r="B928">
            <v>1238</v>
          </cell>
          <cell r="C928" t="str">
            <v>ACBL(h)</v>
          </cell>
          <cell r="D928">
            <v>39184</v>
          </cell>
          <cell r="E928">
            <v>39189</v>
          </cell>
          <cell r="F928" t="str">
            <v>P</v>
          </cell>
          <cell r="G928">
            <v>97300</v>
          </cell>
          <cell r="H928">
            <v>87.289105858170601</v>
          </cell>
          <cell r="I928">
            <v>8493230</v>
          </cell>
          <cell r="J928">
            <v>1698.6460000000002</v>
          </cell>
          <cell r="K928">
            <v>8494928.6459999997</v>
          </cell>
          <cell r="L928">
            <v>0</v>
          </cell>
          <cell r="M928">
            <v>12741.5</v>
          </cell>
          <cell r="N928">
            <v>87.437514347379235</v>
          </cell>
          <cell r="O928">
            <v>8507670.1459999997</v>
          </cell>
          <cell r="P928">
            <v>8507670.1459999997</v>
          </cell>
          <cell r="Q928">
            <v>0</v>
          </cell>
          <cell r="R928" t="str">
            <v>global</v>
          </cell>
          <cell r="S928" t="str">
            <v>april</v>
          </cell>
        </row>
        <row r="929">
          <cell r="A929">
            <v>623</v>
          </cell>
          <cell r="B929">
            <v>1244</v>
          </cell>
          <cell r="C929" t="str">
            <v>ACBL(h)</v>
          </cell>
          <cell r="D929">
            <v>39184</v>
          </cell>
          <cell r="E929">
            <v>39189</v>
          </cell>
          <cell r="F929" t="str">
            <v>P</v>
          </cell>
          <cell r="G929">
            <v>35200</v>
          </cell>
          <cell r="H929">
            <v>87</v>
          </cell>
          <cell r="I929">
            <v>3062400</v>
          </cell>
          <cell r="J929">
            <v>612.48</v>
          </cell>
          <cell r="K929">
            <v>3063012.48</v>
          </cell>
          <cell r="L929">
            <v>0</v>
          </cell>
          <cell r="M929">
            <v>1331.1</v>
          </cell>
          <cell r="N929">
            <v>87.055215340909086</v>
          </cell>
          <cell r="O929">
            <v>3064343.58</v>
          </cell>
          <cell r="P929">
            <v>3064343.58</v>
          </cell>
          <cell r="Q929">
            <v>0</v>
          </cell>
          <cell r="R929" t="str">
            <v>fcel</v>
          </cell>
          <cell r="S929" t="str">
            <v>april</v>
          </cell>
        </row>
        <row r="930">
          <cell r="A930">
            <v>624</v>
          </cell>
          <cell r="B930">
            <v>1236</v>
          </cell>
          <cell r="C930" t="str">
            <v>NBP(h)</v>
          </cell>
          <cell r="D930">
            <v>39184</v>
          </cell>
          <cell r="E930">
            <v>39189</v>
          </cell>
          <cell r="F930" t="str">
            <v>P</v>
          </cell>
          <cell r="G930">
            <v>25000</v>
          </cell>
          <cell r="H930">
            <v>242.55</v>
          </cell>
          <cell r="I930">
            <v>6063750</v>
          </cell>
          <cell r="J930">
            <v>1212.75</v>
          </cell>
          <cell r="K930">
            <v>6064962.75</v>
          </cell>
          <cell r="L930">
            <v>0</v>
          </cell>
          <cell r="M930">
            <v>2426</v>
          </cell>
          <cell r="N930">
            <v>242.69555</v>
          </cell>
          <cell r="O930">
            <v>6067388.75</v>
          </cell>
          <cell r="P930">
            <v>6067388.75</v>
          </cell>
          <cell r="Q930">
            <v>0</v>
          </cell>
          <cell r="R930" t="str">
            <v>FOUNDATION</v>
          </cell>
          <cell r="S930" t="str">
            <v>april</v>
          </cell>
        </row>
        <row r="931">
          <cell r="A931">
            <v>625</v>
          </cell>
          <cell r="B931">
            <v>1243</v>
          </cell>
          <cell r="C931" t="str">
            <v>acbl(H)</v>
          </cell>
          <cell r="D931">
            <v>39184</v>
          </cell>
          <cell r="E931">
            <v>39189</v>
          </cell>
          <cell r="F931" t="str">
            <v>S</v>
          </cell>
          <cell r="G931">
            <v>-25000</v>
          </cell>
          <cell r="H931">
            <v>-87.2</v>
          </cell>
          <cell r="I931">
            <v>-2180000</v>
          </cell>
          <cell r="J931">
            <v>218</v>
          </cell>
          <cell r="K931">
            <v>-2179782</v>
          </cell>
          <cell r="L931">
            <v>0</v>
          </cell>
          <cell r="M931">
            <v>3270</v>
          </cell>
          <cell r="N931">
            <v>87.2</v>
          </cell>
          <cell r="O931">
            <v>-2180000</v>
          </cell>
          <cell r="P931">
            <v>-2135110</v>
          </cell>
          <cell r="Q931">
            <v>44890</v>
          </cell>
          <cell r="R931" t="str">
            <v>fcel</v>
          </cell>
          <cell r="S931" t="str">
            <v>april</v>
          </cell>
        </row>
        <row r="932">
          <cell r="A932">
            <v>626</v>
          </cell>
          <cell r="B932">
            <v>1241</v>
          </cell>
          <cell r="C932" t="str">
            <v>acbl(H)</v>
          </cell>
          <cell r="D932">
            <v>39184</v>
          </cell>
          <cell r="E932">
            <v>39189</v>
          </cell>
          <cell r="F932" t="str">
            <v>S</v>
          </cell>
          <cell r="G932">
            <v>-20000</v>
          </cell>
          <cell r="H932">
            <v>-86.5</v>
          </cell>
          <cell r="I932">
            <v>-1730000</v>
          </cell>
          <cell r="J932">
            <v>173</v>
          </cell>
          <cell r="K932">
            <v>-1729827</v>
          </cell>
          <cell r="L932">
            <v>0</v>
          </cell>
          <cell r="M932">
            <v>2595</v>
          </cell>
          <cell r="N932">
            <v>86.5</v>
          </cell>
          <cell r="O932">
            <v>-1730000</v>
          </cell>
          <cell r="P932">
            <v>-1708088</v>
          </cell>
          <cell r="Q932">
            <v>21912</v>
          </cell>
          <cell r="R932" t="str">
            <v>fne</v>
          </cell>
          <cell r="S932" t="str">
            <v>april</v>
          </cell>
        </row>
        <row r="933">
          <cell r="A933">
            <v>627</v>
          </cell>
          <cell r="B933">
            <v>1235</v>
          </cell>
          <cell r="C933" t="str">
            <v>NBP(H)</v>
          </cell>
          <cell r="D933">
            <v>39184</v>
          </cell>
          <cell r="E933">
            <v>39189</v>
          </cell>
          <cell r="F933" t="str">
            <v>S</v>
          </cell>
          <cell r="G933">
            <v>-15000</v>
          </cell>
          <cell r="H933">
            <v>-247.66666666666666</v>
          </cell>
          <cell r="I933">
            <v>-3715000</v>
          </cell>
          <cell r="J933">
            <v>371.5</v>
          </cell>
          <cell r="K933">
            <v>-3714628.5</v>
          </cell>
          <cell r="L933">
            <v>0</v>
          </cell>
          <cell r="M933">
            <v>3715</v>
          </cell>
          <cell r="N933">
            <v>247.66666666666666</v>
          </cell>
          <cell r="O933">
            <v>-3715000</v>
          </cell>
          <cell r="P933">
            <v>-3519544.5</v>
          </cell>
          <cell r="Q933">
            <v>195455.5</v>
          </cell>
          <cell r="R933" t="str">
            <v>FOUNDATION</v>
          </cell>
          <cell r="S933" t="str">
            <v>april</v>
          </cell>
        </row>
        <row r="934">
          <cell r="A934">
            <v>628</v>
          </cell>
          <cell r="B934">
            <v>1240</v>
          </cell>
          <cell r="C934" t="str">
            <v>PPL(h)</v>
          </cell>
          <cell r="D934">
            <v>39184</v>
          </cell>
          <cell r="E934">
            <v>39189</v>
          </cell>
          <cell r="F934" t="str">
            <v>P</v>
          </cell>
          <cell r="G934">
            <v>25000</v>
          </cell>
          <cell r="H934">
            <v>260.5</v>
          </cell>
          <cell r="I934">
            <v>6512500</v>
          </cell>
          <cell r="J934">
            <v>1302.5</v>
          </cell>
          <cell r="K934">
            <v>6513802.5</v>
          </cell>
          <cell r="L934">
            <v>0</v>
          </cell>
          <cell r="M934">
            <v>6512.5</v>
          </cell>
          <cell r="N934">
            <v>260.81259999999997</v>
          </cell>
          <cell r="O934">
            <v>6520315</v>
          </cell>
          <cell r="P934">
            <v>6520315</v>
          </cell>
          <cell r="Q934">
            <v>0</v>
          </cell>
          <cell r="R934" t="str">
            <v>AKD</v>
          </cell>
          <cell r="S934" t="str">
            <v>april</v>
          </cell>
        </row>
        <row r="935">
          <cell r="A935">
            <v>629</v>
          </cell>
          <cell r="B935">
            <v>1239</v>
          </cell>
          <cell r="C935" t="str">
            <v>PPL(H)</v>
          </cell>
          <cell r="D935">
            <v>39184</v>
          </cell>
          <cell r="E935">
            <v>39189</v>
          </cell>
          <cell r="F935" t="str">
            <v>S</v>
          </cell>
          <cell r="G935">
            <v>-25000</v>
          </cell>
          <cell r="H935">
            <v>-262.5</v>
          </cell>
          <cell r="I935">
            <v>-6562500</v>
          </cell>
          <cell r="J935">
            <v>656.25</v>
          </cell>
          <cell r="K935">
            <v>-6561843.75</v>
          </cell>
          <cell r="L935">
            <v>0</v>
          </cell>
          <cell r="N935">
            <v>262.5</v>
          </cell>
          <cell r="O935">
            <v>-6562500</v>
          </cell>
          <cell r="P935">
            <v>-6361835</v>
          </cell>
          <cell r="Q935">
            <v>200665</v>
          </cell>
          <cell r="R935" t="str">
            <v>akd</v>
          </cell>
          <cell r="S935" t="str">
            <v>april</v>
          </cell>
        </row>
        <row r="936">
          <cell r="A936">
            <v>630</v>
          </cell>
          <cell r="B936">
            <v>1248</v>
          </cell>
          <cell r="C936" t="str">
            <v>ACBL(H)</v>
          </cell>
          <cell r="D936">
            <v>39185</v>
          </cell>
          <cell r="E936">
            <v>39190</v>
          </cell>
          <cell r="F936" t="str">
            <v>S</v>
          </cell>
          <cell r="G936">
            <v>-25000</v>
          </cell>
          <cell r="H936">
            <v>-88.95</v>
          </cell>
          <cell r="I936">
            <v>-2223750</v>
          </cell>
          <cell r="J936">
            <v>222.375</v>
          </cell>
          <cell r="K936">
            <v>-2223527.625</v>
          </cell>
          <cell r="L936">
            <v>0</v>
          </cell>
          <cell r="M936">
            <v>3335</v>
          </cell>
          <cell r="N936">
            <v>88.95</v>
          </cell>
          <cell r="O936">
            <v>-2223750</v>
          </cell>
          <cell r="P936">
            <v>-2135110</v>
          </cell>
          <cell r="Q936">
            <v>88640</v>
          </cell>
          <cell r="R936" t="str">
            <v>AKD</v>
          </cell>
          <cell r="S936" t="str">
            <v>april</v>
          </cell>
        </row>
        <row r="937">
          <cell r="A937">
            <v>631</v>
          </cell>
          <cell r="B937">
            <v>1246</v>
          </cell>
          <cell r="C937" t="str">
            <v>PPL</v>
          </cell>
          <cell r="D937">
            <v>39185</v>
          </cell>
          <cell r="E937">
            <v>39190</v>
          </cell>
          <cell r="F937" t="str">
            <v>S</v>
          </cell>
          <cell r="G937">
            <v>-50000</v>
          </cell>
          <cell r="H937">
            <v>-263</v>
          </cell>
          <cell r="I937">
            <v>-13150000</v>
          </cell>
          <cell r="J937">
            <v>1315</v>
          </cell>
          <cell r="K937">
            <v>-13148685</v>
          </cell>
          <cell r="L937">
            <v>0</v>
          </cell>
          <cell r="M937">
            <v>13150</v>
          </cell>
          <cell r="N937">
            <v>263</v>
          </cell>
          <cell r="O937">
            <v>-13150000</v>
          </cell>
          <cell r="P937">
            <v>-12723670</v>
          </cell>
          <cell r="Q937">
            <v>426330</v>
          </cell>
          <cell r="R937" t="str">
            <v>TAURUS</v>
          </cell>
          <cell r="S937" t="str">
            <v>april</v>
          </cell>
        </row>
        <row r="938">
          <cell r="A938">
            <v>632</v>
          </cell>
          <cell r="B938">
            <v>1247</v>
          </cell>
          <cell r="C938" t="str">
            <v>NBP</v>
          </cell>
          <cell r="D938">
            <v>39185</v>
          </cell>
          <cell r="E938">
            <v>39190</v>
          </cell>
          <cell r="F938" t="str">
            <v>S</v>
          </cell>
          <cell r="G938">
            <v>-15000</v>
          </cell>
          <cell r="H938">
            <v>-244.5</v>
          </cell>
          <cell r="I938">
            <v>-3667500</v>
          </cell>
          <cell r="J938">
            <v>366.75</v>
          </cell>
          <cell r="K938">
            <v>-3667133.25</v>
          </cell>
          <cell r="L938">
            <v>0</v>
          </cell>
          <cell r="M938">
            <v>3667.5</v>
          </cell>
          <cell r="N938">
            <v>244.5</v>
          </cell>
          <cell r="O938">
            <v>-3667500</v>
          </cell>
          <cell r="P938">
            <v>-3593094</v>
          </cell>
          <cell r="Q938">
            <v>74406</v>
          </cell>
          <cell r="R938" t="str">
            <v>FNE</v>
          </cell>
          <cell r="S938" t="str">
            <v>april</v>
          </cell>
        </row>
        <row r="939">
          <cell r="A939">
            <v>633</v>
          </cell>
          <cell r="B939">
            <v>1247</v>
          </cell>
          <cell r="C939" t="str">
            <v>NBP(h)</v>
          </cell>
          <cell r="D939">
            <v>39185</v>
          </cell>
          <cell r="E939">
            <v>39190</v>
          </cell>
          <cell r="F939" t="str">
            <v>S</v>
          </cell>
          <cell r="G939">
            <v>-10000</v>
          </cell>
          <cell r="H939">
            <v>-244.5</v>
          </cell>
          <cell r="I939">
            <v>-2445000</v>
          </cell>
          <cell r="J939">
            <v>244.5</v>
          </cell>
          <cell r="K939">
            <v>-2444755.5</v>
          </cell>
          <cell r="L939">
            <v>0</v>
          </cell>
          <cell r="M939">
            <v>2445</v>
          </cell>
          <cell r="N939">
            <v>244.5</v>
          </cell>
          <cell r="O939">
            <v>-2445000</v>
          </cell>
          <cell r="P939">
            <v>-2346363</v>
          </cell>
          <cell r="Q939">
            <v>98637</v>
          </cell>
          <cell r="R939" t="str">
            <v>FNE</v>
          </cell>
          <cell r="S939" t="str">
            <v>april</v>
          </cell>
        </row>
        <row r="940">
          <cell r="A940">
            <v>634</v>
          </cell>
          <cell r="B940">
            <v>1258</v>
          </cell>
          <cell r="C940" t="str">
            <v>OGDC(h)</v>
          </cell>
          <cell r="D940">
            <v>39188</v>
          </cell>
          <cell r="E940">
            <v>39191</v>
          </cell>
          <cell r="F940" t="str">
            <v>P</v>
          </cell>
          <cell r="G940">
            <v>25000</v>
          </cell>
          <cell r="H940">
            <v>121</v>
          </cell>
          <cell r="I940">
            <v>3025000</v>
          </cell>
          <cell r="J940">
            <v>605</v>
          </cell>
          <cell r="K940">
            <v>3025605</v>
          </cell>
          <cell r="L940">
            <v>0</v>
          </cell>
          <cell r="M940">
            <v>3025</v>
          </cell>
          <cell r="N940">
            <v>121.1452</v>
          </cell>
          <cell r="O940">
            <v>3028630</v>
          </cell>
          <cell r="P940">
            <v>3028630</v>
          </cell>
          <cell r="Q940">
            <v>0</v>
          </cell>
          <cell r="R940" t="str">
            <v>finex</v>
          </cell>
          <cell r="S940" t="str">
            <v>april</v>
          </cell>
        </row>
        <row r="941">
          <cell r="A941">
            <v>635</v>
          </cell>
          <cell r="B941">
            <v>1259</v>
          </cell>
          <cell r="C941" t="str">
            <v>PPL(h)</v>
          </cell>
          <cell r="D941">
            <v>39188</v>
          </cell>
          <cell r="E941">
            <v>39191</v>
          </cell>
          <cell r="F941" t="str">
            <v>P</v>
          </cell>
          <cell r="G941">
            <v>25000</v>
          </cell>
          <cell r="H941">
            <v>260.05</v>
          </cell>
          <cell r="I941">
            <v>6501250</v>
          </cell>
          <cell r="J941">
            <v>1300.25</v>
          </cell>
          <cell r="K941">
            <v>6502550.25</v>
          </cell>
          <cell r="L941">
            <v>0</v>
          </cell>
          <cell r="M941">
            <v>6501.25</v>
          </cell>
          <cell r="N941">
            <v>260.36205999999999</v>
          </cell>
          <cell r="O941">
            <v>6509051.5</v>
          </cell>
          <cell r="P941">
            <v>6509051.5</v>
          </cell>
          <cell r="Q941">
            <v>0</v>
          </cell>
          <cell r="R941" t="str">
            <v>FNE</v>
          </cell>
          <cell r="S941" t="str">
            <v>april</v>
          </cell>
        </row>
        <row r="942">
          <cell r="A942">
            <v>636</v>
          </cell>
          <cell r="B942">
            <v>1253</v>
          </cell>
          <cell r="C942" t="str">
            <v>ACBL(h)</v>
          </cell>
          <cell r="D942">
            <v>39188</v>
          </cell>
          <cell r="E942">
            <v>39191</v>
          </cell>
          <cell r="F942" t="str">
            <v>S</v>
          </cell>
          <cell r="G942">
            <v>-25000</v>
          </cell>
          <cell r="H942">
            <v>-89</v>
          </cell>
          <cell r="I942">
            <v>-2225000</v>
          </cell>
          <cell r="J942">
            <v>222.5</v>
          </cell>
          <cell r="K942">
            <v>-2224777.5</v>
          </cell>
          <cell r="L942">
            <v>0</v>
          </cell>
          <cell r="M942">
            <v>2225</v>
          </cell>
          <cell r="N942">
            <v>89</v>
          </cell>
          <cell r="O942">
            <v>-2225000</v>
          </cell>
          <cell r="P942">
            <v>-2135110</v>
          </cell>
          <cell r="Q942">
            <v>89890</v>
          </cell>
          <cell r="R942" t="str">
            <v>ifsl</v>
          </cell>
          <cell r="S942" t="str">
            <v>april</v>
          </cell>
        </row>
        <row r="943">
          <cell r="A943">
            <v>637</v>
          </cell>
          <cell r="B943">
            <v>1251</v>
          </cell>
          <cell r="C943" t="str">
            <v>ACBL(h)</v>
          </cell>
          <cell r="D943">
            <v>39188</v>
          </cell>
          <cell r="E943">
            <v>39191</v>
          </cell>
          <cell r="F943" t="str">
            <v>S</v>
          </cell>
          <cell r="G943">
            <v>-25000</v>
          </cell>
          <cell r="H943">
            <v>-89.95</v>
          </cell>
          <cell r="I943">
            <v>-2248750</v>
          </cell>
          <cell r="J943">
            <v>224.875</v>
          </cell>
          <cell r="K943">
            <v>-2248525.125</v>
          </cell>
          <cell r="L943">
            <v>0</v>
          </cell>
          <cell r="M943">
            <v>3372.5</v>
          </cell>
          <cell r="N943">
            <v>89.95</v>
          </cell>
          <cell r="O943">
            <v>-2248750</v>
          </cell>
          <cell r="P943">
            <v>-2135110</v>
          </cell>
          <cell r="Q943">
            <v>113640</v>
          </cell>
          <cell r="R943" t="str">
            <v>Orix</v>
          </cell>
          <cell r="S943" t="str">
            <v>april</v>
          </cell>
        </row>
        <row r="944">
          <cell r="A944">
            <v>638</v>
          </cell>
          <cell r="B944">
            <v>1257</v>
          </cell>
          <cell r="C944" t="str">
            <v>FFBq</v>
          </cell>
          <cell r="D944">
            <v>39188</v>
          </cell>
          <cell r="E944">
            <v>39191</v>
          </cell>
          <cell r="F944" t="str">
            <v>S</v>
          </cell>
          <cell r="G944">
            <v>-25000</v>
          </cell>
          <cell r="H944">
            <v>-33</v>
          </cell>
          <cell r="I944">
            <v>-825000</v>
          </cell>
          <cell r="J944">
            <v>82.5</v>
          </cell>
          <cell r="K944">
            <v>-824917.5</v>
          </cell>
          <cell r="L944">
            <v>0</v>
          </cell>
          <cell r="M944">
            <v>1237.5</v>
          </cell>
          <cell r="N944">
            <v>33</v>
          </cell>
          <cell r="O944">
            <v>-825000</v>
          </cell>
          <cell r="P944">
            <v>-754397.5</v>
          </cell>
          <cell r="Q944">
            <v>70602.5</v>
          </cell>
          <cell r="R944" t="str">
            <v>FCEL</v>
          </cell>
          <cell r="S944" t="str">
            <v>april</v>
          </cell>
        </row>
        <row r="945">
          <cell r="A945">
            <v>639</v>
          </cell>
          <cell r="B945">
            <v>1256</v>
          </cell>
          <cell r="C945" t="str">
            <v>FFBq</v>
          </cell>
          <cell r="D945">
            <v>39188</v>
          </cell>
          <cell r="E945">
            <v>39191</v>
          </cell>
          <cell r="F945" t="str">
            <v>S</v>
          </cell>
          <cell r="G945">
            <v>-25000</v>
          </cell>
          <cell r="H945">
            <v>-33.25</v>
          </cell>
          <cell r="I945">
            <v>-831250</v>
          </cell>
          <cell r="J945">
            <v>83.125</v>
          </cell>
          <cell r="K945">
            <v>-831166.875</v>
          </cell>
          <cell r="L945">
            <v>0</v>
          </cell>
          <cell r="M945">
            <v>1250</v>
          </cell>
          <cell r="N945">
            <v>33.25</v>
          </cell>
          <cell r="O945">
            <v>-831250</v>
          </cell>
          <cell r="P945">
            <v>-754397.5</v>
          </cell>
          <cell r="Q945">
            <v>76852.5</v>
          </cell>
          <cell r="R945" t="str">
            <v>global</v>
          </cell>
          <cell r="S945" t="str">
            <v>april</v>
          </cell>
        </row>
        <row r="946">
          <cell r="A946">
            <v>640</v>
          </cell>
          <cell r="B946">
            <v>1254</v>
          </cell>
          <cell r="C946" t="str">
            <v>ACBL(h)</v>
          </cell>
          <cell r="D946">
            <v>39188</v>
          </cell>
          <cell r="E946">
            <v>39191</v>
          </cell>
          <cell r="F946" t="str">
            <v>S</v>
          </cell>
          <cell r="G946">
            <v>-25000</v>
          </cell>
          <cell r="H946">
            <v>-88.8</v>
          </cell>
          <cell r="I946">
            <v>-2220000</v>
          </cell>
          <cell r="J946">
            <v>222</v>
          </cell>
          <cell r="K946">
            <v>-2219778</v>
          </cell>
          <cell r="L946">
            <v>0</v>
          </cell>
          <cell r="M946">
            <v>3330.0000000000005</v>
          </cell>
          <cell r="N946">
            <v>88.8</v>
          </cell>
          <cell r="O946">
            <v>-2220000</v>
          </cell>
          <cell r="P946">
            <v>-2135110</v>
          </cell>
          <cell r="Q946">
            <v>84890</v>
          </cell>
          <cell r="R946" t="str">
            <v>FNE</v>
          </cell>
          <cell r="S946" t="str">
            <v>april</v>
          </cell>
        </row>
        <row r="947">
          <cell r="A947">
            <v>641</v>
          </cell>
          <cell r="B947">
            <v>1250</v>
          </cell>
          <cell r="C947" t="str">
            <v>ACBL(h)</v>
          </cell>
          <cell r="D947">
            <v>39188</v>
          </cell>
          <cell r="E947">
            <v>39191</v>
          </cell>
          <cell r="F947" t="str">
            <v>S</v>
          </cell>
          <cell r="G947">
            <v>-25000</v>
          </cell>
          <cell r="H947">
            <v>-90.25</v>
          </cell>
          <cell r="I947">
            <v>-2256250</v>
          </cell>
          <cell r="J947">
            <v>225.625</v>
          </cell>
          <cell r="K947">
            <v>-2256024.375</v>
          </cell>
          <cell r="L947">
            <v>0</v>
          </cell>
          <cell r="M947">
            <v>3384.375</v>
          </cell>
          <cell r="N947">
            <v>90.25</v>
          </cell>
          <cell r="O947">
            <v>-2256250</v>
          </cell>
          <cell r="P947">
            <v>-2135110</v>
          </cell>
          <cell r="Q947">
            <v>121140</v>
          </cell>
          <cell r="R947" t="str">
            <v>live</v>
          </cell>
          <cell r="S947" t="str">
            <v>april</v>
          </cell>
        </row>
        <row r="948">
          <cell r="A948">
            <v>642</v>
          </cell>
          <cell r="B948">
            <v>1255</v>
          </cell>
          <cell r="C948" t="str">
            <v>ACBL(h)</v>
          </cell>
          <cell r="D948">
            <v>39188</v>
          </cell>
          <cell r="E948">
            <v>39191</v>
          </cell>
          <cell r="F948" t="str">
            <v>S</v>
          </cell>
          <cell r="G948">
            <v>-50000</v>
          </cell>
          <cell r="H948">
            <v>-89.5</v>
          </cell>
          <cell r="I948">
            <v>-4475000</v>
          </cell>
          <cell r="J948">
            <v>447.5</v>
          </cell>
          <cell r="K948">
            <v>-4474552.5</v>
          </cell>
          <cell r="L948">
            <v>0</v>
          </cell>
          <cell r="M948">
            <v>6712.5</v>
          </cell>
          <cell r="N948">
            <v>89.5</v>
          </cell>
          <cell r="O948">
            <v>-4475000</v>
          </cell>
          <cell r="P948">
            <v>-4270220</v>
          </cell>
          <cell r="Q948">
            <v>204780</v>
          </cell>
          <cell r="R948" t="str">
            <v>AHC</v>
          </cell>
          <cell r="S948" t="str">
            <v>april</v>
          </cell>
        </row>
        <row r="949">
          <cell r="A949">
            <v>643</v>
          </cell>
          <cell r="B949">
            <v>1260</v>
          </cell>
          <cell r="C949" t="str">
            <v>PPL(h)</v>
          </cell>
          <cell r="D949">
            <v>39189</v>
          </cell>
          <cell r="E949">
            <v>39192</v>
          </cell>
          <cell r="F949" t="str">
            <v>P</v>
          </cell>
          <cell r="G949">
            <v>25000</v>
          </cell>
          <cell r="H949">
            <v>258.05</v>
          </cell>
          <cell r="I949">
            <v>6451250</v>
          </cell>
          <cell r="J949">
            <v>1290.25</v>
          </cell>
          <cell r="K949">
            <v>6452540.25</v>
          </cell>
          <cell r="L949">
            <v>0</v>
          </cell>
          <cell r="M949">
            <v>6451.25</v>
          </cell>
          <cell r="N949">
            <v>258.35966000000002</v>
          </cell>
          <cell r="O949">
            <v>6458991.5</v>
          </cell>
          <cell r="P949">
            <v>6458991.5</v>
          </cell>
          <cell r="Q949">
            <v>0</v>
          </cell>
          <cell r="R949" t="str">
            <v>AAH</v>
          </cell>
          <cell r="S949" t="str">
            <v>april</v>
          </cell>
        </row>
        <row r="950">
          <cell r="A950">
            <v>644</v>
          </cell>
          <cell r="B950">
            <v>1268</v>
          </cell>
          <cell r="C950" t="str">
            <v>nbp(h)</v>
          </cell>
          <cell r="D950">
            <v>39189</v>
          </cell>
          <cell r="E950">
            <v>39192</v>
          </cell>
          <cell r="F950" t="str">
            <v>P</v>
          </cell>
          <cell r="G950">
            <v>25000</v>
          </cell>
          <cell r="H950">
            <v>242.5</v>
          </cell>
          <cell r="I950">
            <v>6062500</v>
          </cell>
          <cell r="J950">
            <v>1212.5</v>
          </cell>
          <cell r="K950">
            <v>6063712.5</v>
          </cell>
          <cell r="L950">
            <v>0</v>
          </cell>
          <cell r="M950">
            <v>0</v>
          </cell>
          <cell r="N950">
            <v>242.54849999999999</v>
          </cell>
          <cell r="O950">
            <v>6063712.5</v>
          </cell>
          <cell r="P950">
            <v>6063712.5</v>
          </cell>
          <cell r="Q950">
            <v>0</v>
          </cell>
          <cell r="R950" t="str">
            <v>fcel</v>
          </cell>
          <cell r="S950" t="str">
            <v>april</v>
          </cell>
        </row>
        <row r="951">
          <cell r="A951">
            <v>645</v>
          </cell>
          <cell r="B951">
            <v>1262</v>
          </cell>
          <cell r="C951" t="str">
            <v>ACBL(h)</v>
          </cell>
          <cell r="D951">
            <v>39189</v>
          </cell>
          <cell r="E951">
            <v>39192</v>
          </cell>
          <cell r="F951" t="str">
            <v>S</v>
          </cell>
          <cell r="G951">
            <v>-25000</v>
          </cell>
          <cell r="H951">
            <v>-90.516000000000005</v>
          </cell>
          <cell r="I951">
            <v>-2262900</v>
          </cell>
          <cell r="J951">
            <v>226.29000000000002</v>
          </cell>
          <cell r="K951">
            <v>-2262673.71</v>
          </cell>
          <cell r="L951">
            <v>0</v>
          </cell>
          <cell r="M951">
            <v>2263.3000000000002</v>
          </cell>
          <cell r="N951">
            <v>90.516000000000005</v>
          </cell>
          <cell r="O951">
            <v>-2262900</v>
          </cell>
          <cell r="P951">
            <v>-2135112.5</v>
          </cell>
          <cell r="Q951">
            <v>127787.5</v>
          </cell>
          <cell r="R951" t="str">
            <v>js</v>
          </cell>
          <cell r="S951" t="str">
            <v>april</v>
          </cell>
        </row>
        <row r="952">
          <cell r="A952">
            <v>646</v>
          </cell>
          <cell r="B952">
            <v>1264</v>
          </cell>
          <cell r="C952" t="str">
            <v>ACBL(h)</v>
          </cell>
          <cell r="D952">
            <v>39189</v>
          </cell>
          <cell r="E952">
            <v>39192</v>
          </cell>
          <cell r="F952" t="str">
            <v>S</v>
          </cell>
          <cell r="G952">
            <v>-25000</v>
          </cell>
          <cell r="H952">
            <v>-89.95</v>
          </cell>
          <cell r="I952">
            <v>-2248750</v>
          </cell>
          <cell r="J952">
            <v>224.875</v>
          </cell>
          <cell r="K952">
            <v>-2248525.125</v>
          </cell>
          <cell r="L952">
            <v>0</v>
          </cell>
          <cell r="M952">
            <v>3372.5</v>
          </cell>
          <cell r="N952">
            <v>89.95</v>
          </cell>
          <cell r="O952">
            <v>-2248750</v>
          </cell>
          <cell r="P952">
            <v>-2135112.5</v>
          </cell>
          <cell r="Q952">
            <v>113637.5</v>
          </cell>
          <cell r="R952" t="str">
            <v>foundation</v>
          </cell>
          <cell r="S952" t="str">
            <v>april</v>
          </cell>
        </row>
        <row r="953">
          <cell r="A953">
            <v>647</v>
          </cell>
          <cell r="B953">
            <v>1269</v>
          </cell>
          <cell r="C953" t="str">
            <v>ACBL(h)</v>
          </cell>
          <cell r="D953">
            <v>39189</v>
          </cell>
          <cell r="E953">
            <v>39192</v>
          </cell>
          <cell r="F953" t="str">
            <v>S</v>
          </cell>
          <cell r="G953">
            <v>-25000</v>
          </cell>
          <cell r="H953">
            <v>-89.95</v>
          </cell>
          <cell r="I953">
            <v>-2248750</v>
          </cell>
          <cell r="J953">
            <v>224.875</v>
          </cell>
          <cell r="K953">
            <v>-2248525.125</v>
          </cell>
          <cell r="L953">
            <v>0</v>
          </cell>
          <cell r="M953">
            <v>3373.125</v>
          </cell>
          <cell r="N953">
            <v>89.95</v>
          </cell>
          <cell r="O953">
            <v>-2248750</v>
          </cell>
          <cell r="P953">
            <v>-2135112.5</v>
          </cell>
          <cell r="Q953">
            <v>113637.5</v>
          </cell>
          <cell r="R953" t="str">
            <v>live</v>
          </cell>
          <cell r="S953" t="str">
            <v>april</v>
          </cell>
        </row>
        <row r="954">
          <cell r="A954">
            <v>648</v>
          </cell>
          <cell r="B954" t="str">
            <v>1263-1261</v>
          </cell>
          <cell r="C954" t="str">
            <v>ACBL(h)</v>
          </cell>
          <cell r="D954">
            <v>39189</v>
          </cell>
          <cell r="E954">
            <v>39192</v>
          </cell>
          <cell r="F954" t="str">
            <v>S</v>
          </cell>
          <cell r="G954">
            <v>-50000</v>
          </cell>
          <cell r="H954">
            <v>-90.35</v>
          </cell>
          <cell r="I954">
            <v>-4517500</v>
          </cell>
          <cell r="J954">
            <v>451.75</v>
          </cell>
          <cell r="K954">
            <v>-4517048.25</v>
          </cell>
          <cell r="L954">
            <v>0</v>
          </cell>
          <cell r="M954">
            <v>6775</v>
          </cell>
          <cell r="N954">
            <v>90.35</v>
          </cell>
          <cell r="O954">
            <v>-4517500</v>
          </cell>
          <cell r="P954">
            <v>-4270225</v>
          </cell>
          <cell r="Q954">
            <v>247275</v>
          </cell>
          <cell r="R954" t="str">
            <v>AHC</v>
          </cell>
          <cell r="S954" t="str">
            <v>april</v>
          </cell>
        </row>
        <row r="955">
          <cell r="A955">
            <v>649</v>
          </cell>
          <cell r="B955">
            <v>1266</v>
          </cell>
          <cell r="C955" t="str">
            <v>FFBQ</v>
          </cell>
          <cell r="D955">
            <v>39189</v>
          </cell>
          <cell r="E955">
            <v>39192</v>
          </cell>
          <cell r="F955" t="str">
            <v>S</v>
          </cell>
          <cell r="G955">
            <v>-25000</v>
          </cell>
          <cell r="H955">
            <v>-33.25</v>
          </cell>
          <cell r="I955">
            <v>-831250</v>
          </cell>
          <cell r="J955">
            <v>83.125</v>
          </cell>
          <cell r="K955">
            <v>-831166.875</v>
          </cell>
          <cell r="L955">
            <v>0</v>
          </cell>
          <cell r="M955">
            <v>1247.5</v>
          </cell>
          <cell r="N955">
            <v>33.25</v>
          </cell>
          <cell r="O955">
            <v>-831250</v>
          </cell>
          <cell r="P955">
            <v>-754397.5</v>
          </cell>
          <cell r="Q955">
            <v>76852.5</v>
          </cell>
          <cell r="R955" t="str">
            <v>FINEX</v>
          </cell>
          <cell r="S955" t="str">
            <v>april</v>
          </cell>
        </row>
        <row r="956">
          <cell r="A956">
            <v>650</v>
          </cell>
          <cell r="B956">
            <v>1267</v>
          </cell>
          <cell r="C956" t="str">
            <v>NBP(h)</v>
          </cell>
          <cell r="D956">
            <v>39189</v>
          </cell>
          <cell r="E956">
            <v>39192</v>
          </cell>
          <cell r="F956" t="str">
            <v>S</v>
          </cell>
          <cell r="G956">
            <v>-25000</v>
          </cell>
          <cell r="H956">
            <v>-244.5</v>
          </cell>
          <cell r="I956">
            <v>-6112500</v>
          </cell>
          <cell r="J956">
            <v>611.25</v>
          </cell>
          <cell r="K956">
            <v>-6111888.75</v>
          </cell>
          <cell r="L956">
            <v>0</v>
          </cell>
          <cell r="M956">
            <v>6112.5</v>
          </cell>
          <cell r="N956">
            <v>244.5</v>
          </cell>
          <cell r="O956">
            <v>-6112500</v>
          </cell>
          <cell r="P956">
            <v>-5882670</v>
          </cell>
          <cell r="Q956">
            <v>229830</v>
          </cell>
          <cell r="R956" t="str">
            <v>FCEL</v>
          </cell>
          <cell r="S956" t="str">
            <v>april</v>
          </cell>
        </row>
        <row r="957">
          <cell r="A957">
            <v>651</v>
          </cell>
          <cell r="B957">
            <v>1265</v>
          </cell>
          <cell r="C957" t="str">
            <v>FFBQ</v>
          </cell>
          <cell r="D957">
            <v>39189</v>
          </cell>
          <cell r="E957">
            <v>39192</v>
          </cell>
          <cell r="F957" t="str">
            <v>S</v>
          </cell>
          <cell r="G957">
            <v>-25000</v>
          </cell>
          <cell r="H957">
            <v>-33</v>
          </cell>
          <cell r="I957">
            <v>-825000</v>
          </cell>
          <cell r="J957">
            <v>82.5</v>
          </cell>
          <cell r="K957">
            <v>-824917.5</v>
          </cell>
          <cell r="L957">
            <v>0</v>
          </cell>
          <cell r="M957">
            <v>1250</v>
          </cell>
          <cell r="N957">
            <v>33</v>
          </cell>
          <cell r="O957">
            <v>-825000</v>
          </cell>
          <cell r="P957">
            <v>-754397.5</v>
          </cell>
          <cell r="Q957">
            <v>70602.5</v>
          </cell>
          <cell r="R957" t="str">
            <v>GLOBAL</v>
          </cell>
          <cell r="S957" t="str">
            <v>april</v>
          </cell>
        </row>
        <row r="958">
          <cell r="A958">
            <v>652</v>
          </cell>
          <cell r="B958">
            <v>0</v>
          </cell>
          <cell r="C958" t="str">
            <v>ACBL</v>
          </cell>
          <cell r="D958">
            <v>39190</v>
          </cell>
          <cell r="E958">
            <v>39190</v>
          </cell>
          <cell r="F958" t="str">
            <v>S</v>
          </cell>
          <cell r="H958" t="e">
            <v>#DIV/0!</v>
          </cell>
          <cell r="I958">
            <v>-707300</v>
          </cell>
          <cell r="K958">
            <v>-707300</v>
          </cell>
          <cell r="L958">
            <v>0</v>
          </cell>
          <cell r="N958" t="e">
            <v>#DIV/0!</v>
          </cell>
          <cell r="P958">
            <v>-707300</v>
          </cell>
          <cell r="R958" t="str">
            <v>DIVIDEND</v>
          </cell>
          <cell r="S958" t="str">
            <v>april</v>
          </cell>
        </row>
        <row r="959">
          <cell r="A959">
            <v>653</v>
          </cell>
          <cell r="B959">
            <v>1280</v>
          </cell>
          <cell r="C959" t="str">
            <v>ACBL(h)</v>
          </cell>
          <cell r="D959">
            <v>39190</v>
          </cell>
          <cell r="E959">
            <v>39195</v>
          </cell>
          <cell r="F959" t="str">
            <v>S</v>
          </cell>
          <cell r="G959">
            <v>-14800</v>
          </cell>
          <cell r="H959">
            <v>-91.95</v>
          </cell>
          <cell r="I959">
            <v>-1360860</v>
          </cell>
          <cell r="J959">
            <v>136.08600000000001</v>
          </cell>
          <cell r="K959">
            <v>-1360723.9140000001</v>
          </cell>
          <cell r="L959">
            <v>0</v>
          </cell>
          <cell r="M959">
            <v>2040.92</v>
          </cell>
          <cell r="N959">
            <v>91.95</v>
          </cell>
          <cell r="O959">
            <v>-1360860</v>
          </cell>
          <cell r="P959">
            <v>-1263985.1200000001</v>
          </cell>
          <cell r="Q959">
            <v>96874.879999999888</v>
          </cell>
          <cell r="R959" t="str">
            <v>AHC</v>
          </cell>
          <cell r="S959" t="str">
            <v>april</v>
          </cell>
        </row>
        <row r="960">
          <cell r="A960">
            <v>654</v>
          </cell>
          <cell r="B960">
            <v>1278</v>
          </cell>
          <cell r="C960" t="str">
            <v>ACBL(h)</v>
          </cell>
          <cell r="D960">
            <v>39190</v>
          </cell>
          <cell r="E960">
            <v>39195</v>
          </cell>
          <cell r="F960" t="str">
            <v>S</v>
          </cell>
          <cell r="G960">
            <v>-50000</v>
          </cell>
          <cell r="H960">
            <v>-90.5</v>
          </cell>
          <cell r="I960">
            <v>-4525000</v>
          </cell>
          <cell r="J960">
            <v>452.5</v>
          </cell>
          <cell r="K960">
            <v>-4524547.5</v>
          </cell>
          <cell r="L960">
            <v>0</v>
          </cell>
          <cell r="M960">
            <v>6787.75</v>
          </cell>
          <cell r="N960">
            <v>90.5</v>
          </cell>
          <cell r="O960">
            <v>-4525000</v>
          </cell>
          <cell r="P960">
            <v>-4270220</v>
          </cell>
          <cell r="Q960">
            <v>254780</v>
          </cell>
          <cell r="R960" t="str">
            <v>AAH</v>
          </cell>
          <cell r="S960" t="str">
            <v>april</v>
          </cell>
        </row>
        <row r="961">
          <cell r="A961">
            <v>655</v>
          </cell>
          <cell r="B961">
            <v>1276</v>
          </cell>
          <cell r="C961" t="str">
            <v>WCT</v>
          </cell>
          <cell r="D961">
            <v>39190</v>
          </cell>
          <cell r="E961">
            <v>39195</v>
          </cell>
          <cell r="F961" t="str">
            <v>S</v>
          </cell>
          <cell r="G961">
            <v>-75000</v>
          </cell>
          <cell r="H961">
            <v>-11.4</v>
          </cell>
          <cell r="I961">
            <v>-855000</v>
          </cell>
          <cell r="J961">
            <v>85.5</v>
          </cell>
          <cell r="K961">
            <v>-854914.5</v>
          </cell>
          <cell r="L961">
            <v>0</v>
          </cell>
          <cell r="M961">
            <v>3750</v>
          </cell>
          <cell r="N961">
            <v>11.4</v>
          </cell>
          <cell r="O961">
            <v>-855000</v>
          </cell>
          <cell r="P961">
            <v>-742342.5</v>
          </cell>
          <cell r="Q961">
            <v>112657.5</v>
          </cell>
          <cell r="R961" t="str">
            <v>GLOBAL</v>
          </cell>
          <cell r="S961" t="str">
            <v>april</v>
          </cell>
        </row>
        <row r="962">
          <cell r="A962">
            <v>656</v>
          </cell>
          <cell r="B962">
            <v>1283</v>
          </cell>
          <cell r="C962" t="str">
            <v>ACBL(h)</v>
          </cell>
          <cell r="D962">
            <v>39190</v>
          </cell>
          <cell r="E962">
            <v>39195</v>
          </cell>
          <cell r="F962" t="str">
            <v>S</v>
          </cell>
          <cell r="G962">
            <v>-75000</v>
          </cell>
          <cell r="H962">
            <v>-91.1875</v>
          </cell>
          <cell r="I962">
            <v>-6839062.5</v>
          </cell>
          <cell r="J962">
            <v>683.90625</v>
          </cell>
          <cell r="K962">
            <v>-6838378.59375</v>
          </cell>
          <cell r="L962">
            <v>0</v>
          </cell>
          <cell r="M962">
            <v>13678.13</v>
          </cell>
          <cell r="N962">
            <v>91.1875</v>
          </cell>
          <cell r="O962">
            <v>-6839062.5</v>
          </cell>
          <cell r="P962">
            <v>-6405330</v>
          </cell>
          <cell r="Q962">
            <v>433732.5</v>
          </cell>
          <cell r="R962" t="str">
            <v>AHL</v>
          </cell>
          <cell r="S962" t="str">
            <v>april</v>
          </cell>
        </row>
        <row r="963">
          <cell r="A963">
            <v>657</v>
          </cell>
          <cell r="B963">
            <v>1283</v>
          </cell>
          <cell r="C963" t="str">
            <v>ACBL</v>
          </cell>
          <cell r="D963">
            <v>39190</v>
          </cell>
          <cell r="E963">
            <v>39195</v>
          </cell>
          <cell r="F963" t="str">
            <v>S</v>
          </cell>
          <cell r="G963">
            <v>-25000</v>
          </cell>
          <cell r="H963">
            <v>-91.1875</v>
          </cell>
          <cell r="I963">
            <v>-2279687.5</v>
          </cell>
          <cell r="J963">
            <v>227.96875</v>
          </cell>
          <cell r="K963">
            <v>-2279459.53125</v>
          </cell>
          <cell r="L963">
            <v>0</v>
          </cell>
          <cell r="M963">
            <v>4559.37</v>
          </cell>
          <cell r="N963">
            <v>91.1875</v>
          </cell>
          <cell r="O963">
            <v>-2279687.5</v>
          </cell>
          <cell r="P963">
            <v>-1937727.5</v>
          </cell>
          <cell r="Q963">
            <v>341960</v>
          </cell>
          <cell r="R963" t="str">
            <v>AHL</v>
          </cell>
          <cell r="S963" t="str">
            <v>april</v>
          </cell>
        </row>
        <row r="964">
          <cell r="A964">
            <v>658</v>
          </cell>
          <cell r="B964">
            <v>1284</v>
          </cell>
          <cell r="C964" t="str">
            <v>PPL</v>
          </cell>
          <cell r="D964">
            <v>39190</v>
          </cell>
          <cell r="E964">
            <v>39195</v>
          </cell>
          <cell r="F964" t="str">
            <v>S</v>
          </cell>
          <cell r="G964">
            <v>-25000</v>
          </cell>
          <cell r="H964">
            <v>-266</v>
          </cell>
          <cell r="I964">
            <v>-6650000</v>
          </cell>
          <cell r="J964">
            <v>665</v>
          </cell>
          <cell r="K964">
            <v>-6649335</v>
          </cell>
          <cell r="L964">
            <v>0</v>
          </cell>
          <cell r="M964">
            <v>6650</v>
          </cell>
          <cell r="N964">
            <v>266</v>
          </cell>
          <cell r="O964">
            <v>-6650000</v>
          </cell>
          <cell r="P964">
            <v>-6361832.5</v>
          </cell>
          <cell r="Q964">
            <v>288167.5</v>
          </cell>
          <cell r="R964" t="str">
            <v>LIVE</v>
          </cell>
          <cell r="S964" t="str">
            <v>april</v>
          </cell>
        </row>
        <row r="965">
          <cell r="A965">
            <v>659</v>
          </cell>
          <cell r="B965">
            <v>1281</v>
          </cell>
          <cell r="C965" t="str">
            <v>ffbq</v>
          </cell>
          <cell r="D965">
            <v>39190</v>
          </cell>
          <cell r="E965">
            <v>39195</v>
          </cell>
          <cell r="F965" t="str">
            <v>S</v>
          </cell>
          <cell r="G965">
            <v>-25000</v>
          </cell>
          <cell r="H965">
            <v>-33.5</v>
          </cell>
          <cell r="I965">
            <v>-837500</v>
          </cell>
          <cell r="J965">
            <v>83.75</v>
          </cell>
          <cell r="K965">
            <v>-837416.25</v>
          </cell>
          <cell r="L965">
            <v>0</v>
          </cell>
          <cell r="M965">
            <v>1257.5</v>
          </cell>
          <cell r="N965">
            <v>33.5</v>
          </cell>
          <cell r="O965">
            <v>-837500</v>
          </cell>
          <cell r="P965">
            <v>-754400</v>
          </cell>
          <cell r="Q965">
            <v>83100</v>
          </cell>
          <cell r="R965" t="str">
            <v>finex</v>
          </cell>
          <cell r="S965" t="str">
            <v>april</v>
          </cell>
        </row>
        <row r="966">
          <cell r="A966">
            <v>660</v>
          </cell>
          <cell r="B966">
            <v>1281</v>
          </cell>
          <cell r="C966" t="str">
            <v>OGDC(h)</v>
          </cell>
          <cell r="D966">
            <v>39190</v>
          </cell>
          <cell r="E966">
            <v>39195</v>
          </cell>
          <cell r="F966" t="str">
            <v>S</v>
          </cell>
          <cell r="G966">
            <v>-25000</v>
          </cell>
          <cell r="H966">
            <v>-122.25</v>
          </cell>
          <cell r="I966">
            <v>-3056250</v>
          </cell>
          <cell r="J966">
            <v>305.625</v>
          </cell>
          <cell r="K966">
            <v>-3055944.375</v>
          </cell>
          <cell r="L966">
            <v>0</v>
          </cell>
          <cell r="M966">
            <v>3057.5</v>
          </cell>
          <cell r="N966">
            <v>122.25</v>
          </cell>
          <cell r="O966">
            <v>-3056250</v>
          </cell>
          <cell r="P966">
            <v>-3028630</v>
          </cell>
          <cell r="Q966">
            <v>27620</v>
          </cell>
          <cell r="R966" t="str">
            <v>finex</v>
          </cell>
          <cell r="S966" t="str">
            <v>april</v>
          </cell>
        </row>
        <row r="967">
          <cell r="A967">
            <v>661</v>
          </cell>
          <cell r="B967">
            <v>1279</v>
          </cell>
          <cell r="C967" t="str">
            <v>PPL</v>
          </cell>
          <cell r="D967">
            <v>39190</v>
          </cell>
          <cell r="E967">
            <v>39195</v>
          </cell>
          <cell r="F967" t="str">
            <v>S</v>
          </cell>
          <cell r="G967">
            <v>-50000</v>
          </cell>
          <cell r="H967">
            <v>-264</v>
          </cell>
          <cell r="I967">
            <v>-13200000</v>
          </cell>
          <cell r="J967">
            <v>1320</v>
          </cell>
          <cell r="K967">
            <v>-13198680</v>
          </cell>
          <cell r="L967">
            <v>0</v>
          </cell>
          <cell r="M967">
            <v>13200</v>
          </cell>
          <cell r="N967">
            <v>264</v>
          </cell>
          <cell r="O967">
            <v>-13200000</v>
          </cell>
          <cell r="P967">
            <v>-12723670</v>
          </cell>
          <cell r="Q967">
            <v>476330</v>
          </cell>
          <cell r="R967" t="str">
            <v>AHC</v>
          </cell>
          <cell r="S967" t="str">
            <v>april</v>
          </cell>
        </row>
        <row r="968">
          <cell r="A968">
            <v>662</v>
          </cell>
          <cell r="B968">
            <v>1277</v>
          </cell>
          <cell r="C968" t="str">
            <v>PPL</v>
          </cell>
          <cell r="D968">
            <v>39190</v>
          </cell>
          <cell r="E968">
            <v>39195</v>
          </cell>
          <cell r="F968" t="str">
            <v>S</v>
          </cell>
          <cell r="G968">
            <v>-10000</v>
          </cell>
          <cell r="H968">
            <v>-262.77085399999999</v>
          </cell>
          <cell r="I968">
            <v>-2627708.54</v>
          </cell>
          <cell r="J968">
            <v>262.77085400000004</v>
          </cell>
          <cell r="K968">
            <v>-2627445.769146</v>
          </cell>
          <cell r="L968">
            <v>0</v>
          </cell>
          <cell r="M968">
            <v>2627.71</v>
          </cell>
          <cell r="N968">
            <v>262.77085399999999</v>
          </cell>
          <cell r="O968">
            <v>-2627708.54</v>
          </cell>
          <cell r="P968">
            <v>-2544733</v>
          </cell>
          <cell r="Q968">
            <v>82975.540000000037</v>
          </cell>
          <cell r="R968" t="str">
            <v>AAH</v>
          </cell>
          <cell r="S968" t="str">
            <v>april</v>
          </cell>
        </row>
        <row r="969">
          <cell r="A969">
            <v>663</v>
          </cell>
          <cell r="B969">
            <v>1277</v>
          </cell>
          <cell r="C969" t="str">
            <v>PPL(h)</v>
          </cell>
          <cell r="D969">
            <v>39190</v>
          </cell>
          <cell r="E969">
            <v>39195</v>
          </cell>
          <cell r="F969" t="str">
            <v>S</v>
          </cell>
          <cell r="G969">
            <v>-50000</v>
          </cell>
          <cell r="H969">
            <v>-262.77085420000003</v>
          </cell>
          <cell r="I969">
            <v>-13138542.710000001</v>
          </cell>
          <cell r="J969">
            <v>1313.8542710000002</v>
          </cell>
          <cell r="K969">
            <v>-13137228.855729001</v>
          </cell>
          <cell r="L969">
            <v>0</v>
          </cell>
          <cell r="M969">
            <v>13138.54</v>
          </cell>
          <cell r="N969">
            <v>262.77085420000003</v>
          </cell>
          <cell r="O969">
            <v>-13138542.710000001</v>
          </cell>
          <cell r="P969">
            <v>-13126523</v>
          </cell>
          <cell r="Q969">
            <v>12019.710000000894</v>
          </cell>
          <cell r="R969" t="str">
            <v>AAH</v>
          </cell>
          <cell r="S969" t="str">
            <v>april</v>
          </cell>
        </row>
        <row r="970">
          <cell r="A970">
            <v>664</v>
          </cell>
          <cell r="B970">
            <v>1287</v>
          </cell>
          <cell r="C970" t="str">
            <v>ACBL</v>
          </cell>
          <cell r="D970">
            <v>39190</v>
          </cell>
          <cell r="E970">
            <v>39195</v>
          </cell>
          <cell r="F970" t="str">
            <v>S</v>
          </cell>
          <cell r="G970">
            <v>-25000</v>
          </cell>
          <cell r="H970">
            <v>-90.5</v>
          </cell>
          <cell r="I970">
            <v>-2262500</v>
          </cell>
          <cell r="J970">
            <v>226.25</v>
          </cell>
          <cell r="K970">
            <v>-2262273.75</v>
          </cell>
          <cell r="L970">
            <v>0</v>
          </cell>
          <cell r="M970">
            <v>3393.75</v>
          </cell>
          <cell r="N970">
            <v>90.5</v>
          </cell>
          <cell r="O970">
            <v>-2262500</v>
          </cell>
          <cell r="P970">
            <v>-1937727.5</v>
          </cell>
          <cell r="Q970">
            <v>324772.5</v>
          </cell>
          <cell r="R970" t="str">
            <v>LIVE</v>
          </cell>
          <cell r="S970" t="str">
            <v>april</v>
          </cell>
        </row>
        <row r="971">
          <cell r="A971">
            <v>665</v>
          </cell>
          <cell r="B971">
            <v>1285</v>
          </cell>
          <cell r="C971" t="str">
            <v>ACBL</v>
          </cell>
          <cell r="D971">
            <v>39190</v>
          </cell>
          <cell r="E971">
            <v>39195</v>
          </cell>
          <cell r="F971" t="str">
            <v>S</v>
          </cell>
          <cell r="G971">
            <v>-25000</v>
          </cell>
          <cell r="H971">
            <v>-90.25</v>
          </cell>
          <cell r="I971">
            <v>-2256250</v>
          </cell>
          <cell r="J971">
            <v>225.625</v>
          </cell>
          <cell r="K971">
            <v>-2256024.375</v>
          </cell>
          <cell r="L971">
            <v>0</v>
          </cell>
          <cell r="M971">
            <v>3385</v>
          </cell>
          <cell r="N971">
            <v>90.25</v>
          </cell>
          <cell r="O971">
            <v>-2256250</v>
          </cell>
          <cell r="P971">
            <v>-1937727.5</v>
          </cell>
          <cell r="Q971">
            <v>318522.5</v>
          </cell>
          <cell r="R971" t="str">
            <v>FOUNDATION</v>
          </cell>
          <cell r="S971" t="str">
            <v>april</v>
          </cell>
        </row>
        <row r="972">
          <cell r="A972">
            <v>666</v>
          </cell>
          <cell r="B972">
            <v>1286</v>
          </cell>
          <cell r="C972" t="str">
            <v>ACBL</v>
          </cell>
          <cell r="D972">
            <v>39190</v>
          </cell>
          <cell r="E972">
            <v>39195</v>
          </cell>
          <cell r="F972" t="str">
            <v>S</v>
          </cell>
          <cell r="G972">
            <v>-25000</v>
          </cell>
          <cell r="H972">
            <v>-90.5</v>
          </cell>
          <cell r="I972">
            <v>-2262500</v>
          </cell>
          <cell r="J972">
            <v>226.25</v>
          </cell>
          <cell r="K972">
            <v>-2262273.75</v>
          </cell>
          <cell r="L972">
            <v>0</v>
          </cell>
          <cell r="M972">
            <v>3437.5</v>
          </cell>
          <cell r="N972">
            <v>90.5</v>
          </cell>
          <cell r="O972">
            <v>-2262500</v>
          </cell>
          <cell r="P972">
            <v>-1937727.5</v>
          </cell>
          <cell r="Q972">
            <v>324772.5</v>
          </cell>
          <cell r="R972" t="str">
            <v>FNE</v>
          </cell>
          <cell r="S972" t="str">
            <v>april</v>
          </cell>
        </row>
        <row r="973">
          <cell r="A973">
            <v>667</v>
          </cell>
          <cell r="B973">
            <v>1304</v>
          </cell>
          <cell r="C973" t="str">
            <v>ACBL</v>
          </cell>
          <cell r="D973">
            <v>39191</v>
          </cell>
          <cell r="E973">
            <v>39196</v>
          </cell>
          <cell r="F973" t="str">
            <v>S</v>
          </cell>
          <cell r="G973">
            <v>-25000</v>
          </cell>
          <cell r="H973">
            <v>-92.95</v>
          </cell>
          <cell r="I973">
            <v>-2323750</v>
          </cell>
          <cell r="J973">
            <v>232.375</v>
          </cell>
          <cell r="K973">
            <v>-2323517.625</v>
          </cell>
          <cell r="L973">
            <v>0</v>
          </cell>
          <cell r="M973">
            <v>3485.63</v>
          </cell>
          <cell r="N973">
            <v>92.95</v>
          </cell>
          <cell r="O973">
            <v>-2323750</v>
          </cell>
          <cell r="P973">
            <v>-1937727.5</v>
          </cell>
          <cell r="Q973">
            <v>386022.5</v>
          </cell>
          <cell r="R973" t="str">
            <v>fne</v>
          </cell>
          <cell r="S973" t="str">
            <v>april</v>
          </cell>
        </row>
        <row r="974">
          <cell r="A974">
            <v>668</v>
          </cell>
          <cell r="B974">
            <v>1300</v>
          </cell>
          <cell r="C974" t="str">
            <v>ACBL</v>
          </cell>
          <cell r="D974">
            <v>39191</v>
          </cell>
          <cell r="E974">
            <v>39196</v>
          </cell>
          <cell r="F974" t="str">
            <v>S</v>
          </cell>
          <cell r="G974">
            <v>-75000</v>
          </cell>
          <cell r="H974">
            <v>-91.916666666666671</v>
          </cell>
          <cell r="I974">
            <v>-6893750</v>
          </cell>
          <cell r="J974">
            <v>689.375</v>
          </cell>
          <cell r="K974">
            <v>-6893060.625</v>
          </cell>
          <cell r="L974">
            <v>0</v>
          </cell>
          <cell r="M974">
            <v>13787.5</v>
          </cell>
          <cell r="N974">
            <v>91.916666666666671</v>
          </cell>
          <cell r="O974">
            <v>-6893750</v>
          </cell>
          <cell r="P974">
            <v>-5813182.5</v>
          </cell>
          <cell r="Q974">
            <v>1080567.5</v>
          </cell>
          <cell r="R974" t="str">
            <v>AHL</v>
          </cell>
          <cell r="S974" t="str">
            <v>april</v>
          </cell>
        </row>
        <row r="975">
          <cell r="A975">
            <v>669</v>
          </cell>
          <cell r="B975">
            <v>1295</v>
          </cell>
          <cell r="C975" t="str">
            <v>ACBL</v>
          </cell>
          <cell r="D975">
            <v>39191</v>
          </cell>
          <cell r="E975">
            <v>39196</v>
          </cell>
          <cell r="F975" t="str">
            <v>S</v>
          </cell>
          <cell r="G975">
            <v>-25000</v>
          </cell>
          <cell r="H975">
            <v>-92</v>
          </cell>
          <cell r="I975">
            <v>-2300000</v>
          </cell>
          <cell r="J975">
            <v>230</v>
          </cell>
          <cell r="K975">
            <v>-2299770</v>
          </cell>
          <cell r="L975">
            <v>0</v>
          </cell>
          <cell r="M975">
            <v>3450</v>
          </cell>
          <cell r="N975">
            <v>92</v>
          </cell>
          <cell r="O975">
            <v>-2300000</v>
          </cell>
          <cell r="P975">
            <v>-1937727.5</v>
          </cell>
          <cell r="Q975">
            <v>362272.5</v>
          </cell>
          <cell r="R975" t="str">
            <v>LIVE</v>
          </cell>
          <cell r="S975" t="str">
            <v>april</v>
          </cell>
        </row>
        <row r="976">
          <cell r="A976">
            <v>670</v>
          </cell>
          <cell r="B976">
            <v>1294</v>
          </cell>
          <cell r="C976" t="str">
            <v>ACBL</v>
          </cell>
          <cell r="D976">
            <v>39191</v>
          </cell>
          <cell r="E976">
            <v>39196</v>
          </cell>
          <cell r="F976" t="str">
            <v>S</v>
          </cell>
          <cell r="G976">
            <v>-25000</v>
          </cell>
          <cell r="H976">
            <v>-92</v>
          </cell>
          <cell r="I976">
            <v>-2300000</v>
          </cell>
          <cell r="J976">
            <v>230</v>
          </cell>
          <cell r="K976">
            <v>-2299770</v>
          </cell>
          <cell r="L976">
            <v>0</v>
          </cell>
          <cell r="M976">
            <v>3450</v>
          </cell>
          <cell r="N976">
            <v>92</v>
          </cell>
          <cell r="O976">
            <v>-2300000</v>
          </cell>
          <cell r="P976">
            <v>-1937727.5</v>
          </cell>
          <cell r="Q976">
            <v>362272.5</v>
          </cell>
          <cell r="R976" t="str">
            <v>AHC</v>
          </cell>
          <cell r="S976" t="str">
            <v>april</v>
          </cell>
        </row>
        <row r="977">
          <cell r="A977">
            <v>671</v>
          </cell>
          <cell r="B977">
            <v>1303</v>
          </cell>
          <cell r="C977" t="str">
            <v>OGDC(h)</v>
          </cell>
          <cell r="D977">
            <v>39191</v>
          </cell>
          <cell r="E977">
            <v>39196</v>
          </cell>
          <cell r="F977" t="str">
            <v>P</v>
          </cell>
          <cell r="G977">
            <v>25000</v>
          </cell>
          <cell r="H977">
            <v>123.4676</v>
          </cell>
          <cell r="I977">
            <v>3086690</v>
          </cell>
          <cell r="J977">
            <v>617.33800000000008</v>
          </cell>
          <cell r="K977">
            <v>3087307.338</v>
          </cell>
          <cell r="L977">
            <v>0</v>
          </cell>
          <cell r="M977">
            <v>3086.69</v>
          </cell>
          <cell r="N977">
            <v>123.61576112</v>
          </cell>
          <cell r="O977">
            <v>3090394.0279999999</v>
          </cell>
          <cell r="P977">
            <v>3090394.0279999999</v>
          </cell>
          <cell r="Q977">
            <v>0</v>
          </cell>
          <cell r="R977" t="str">
            <v>fne</v>
          </cell>
          <cell r="S977" t="str">
            <v>april</v>
          </cell>
        </row>
        <row r="978">
          <cell r="A978">
            <v>672</v>
          </cell>
          <cell r="B978">
            <v>1296</v>
          </cell>
          <cell r="C978" t="str">
            <v>OGDC(h)</v>
          </cell>
          <cell r="D978">
            <v>39191</v>
          </cell>
          <cell r="E978">
            <v>39196</v>
          </cell>
          <cell r="F978" t="str">
            <v>P</v>
          </cell>
          <cell r="G978">
            <v>25000</v>
          </cell>
          <cell r="H978">
            <v>123.35</v>
          </cell>
          <cell r="I978">
            <v>3083750</v>
          </cell>
          <cell r="J978">
            <v>616.75</v>
          </cell>
          <cell r="K978">
            <v>3084366.75</v>
          </cell>
          <cell r="L978">
            <v>0</v>
          </cell>
          <cell r="M978">
            <v>3083.75</v>
          </cell>
          <cell r="N978">
            <v>123.49802</v>
          </cell>
          <cell r="O978">
            <v>3087450.5</v>
          </cell>
          <cell r="P978">
            <v>3087450.5</v>
          </cell>
          <cell r="Q978">
            <v>0</v>
          </cell>
          <cell r="R978" t="str">
            <v>live</v>
          </cell>
          <cell r="S978" t="str">
            <v>april</v>
          </cell>
        </row>
        <row r="979">
          <cell r="A979">
            <v>673</v>
          </cell>
          <cell r="B979">
            <v>1301</v>
          </cell>
          <cell r="C979" t="str">
            <v>DGKC(h)</v>
          </cell>
          <cell r="D979">
            <v>39191</v>
          </cell>
          <cell r="E979">
            <v>39196</v>
          </cell>
          <cell r="F979" t="str">
            <v>P</v>
          </cell>
          <cell r="G979">
            <v>50000</v>
          </cell>
          <cell r="H979">
            <v>98.9</v>
          </cell>
          <cell r="I979">
            <v>4945000</v>
          </cell>
          <cell r="J979">
            <v>989</v>
          </cell>
          <cell r="K979">
            <v>4945989</v>
          </cell>
          <cell r="L979">
            <v>0</v>
          </cell>
          <cell r="M979">
            <v>740.5</v>
          </cell>
          <cell r="N979">
            <v>98.93459</v>
          </cell>
          <cell r="O979">
            <v>4946729.5</v>
          </cell>
          <cell r="P979">
            <v>4946729.5</v>
          </cell>
          <cell r="Q979">
            <v>0</v>
          </cell>
          <cell r="R979" t="str">
            <v>ORIX</v>
          </cell>
          <cell r="S979" t="str">
            <v>april</v>
          </cell>
        </row>
        <row r="980">
          <cell r="A980">
            <v>674</v>
          </cell>
          <cell r="B980">
            <v>1302</v>
          </cell>
          <cell r="C980" t="str">
            <v>DGKC(h)</v>
          </cell>
          <cell r="D980">
            <v>39191</v>
          </cell>
          <cell r="E980">
            <v>39196</v>
          </cell>
          <cell r="F980" t="str">
            <v>S</v>
          </cell>
          <cell r="G980">
            <v>-45000</v>
          </cell>
          <cell r="H980">
            <v>-100.27777777777777</v>
          </cell>
          <cell r="I980">
            <v>-4512500</v>
          </cell>
          <cell r="J980">
            <v>451.25</v>
          </cell>
          <cell r="K980">
            <v>-4512048.75</v>
          </cell>
          <cell r="L980">
            <v>0</v>
          </cell>
          <cell r="M980">
            <v>5763</v>
          </cell>
          <cell r="N980">
            <v>100.27777777777777</v>
          </cell>
          <cell r="O980">
            <v>-4512500</v>
          </cell>
          <cell r="P980">
            <v>-4452056.55</v>
          </cell>
          <cell r="Q980">
            <v>60443.450000000186</v>
          </cell>
          <cell r="R980" t="str">
            <v>ORIX</v>
          </cell>
          <cell r="S980" t="str">
            <v>april</v>
          </cell>
        </row>
        <row r="981">
          <cell r="A981">
            <v>675</v>
          </cell>
          <cell r="B981">
            <v>1298</v>
          </cell>
          <cell r="C981" t="str">
            <v>PPL(h)</v>
          </cell>
          <cell r="D981">
            <v>39191</v>
          </cell>
          <cell r="E981">
            <v>39196</v>
          </cell>
          <cell r="F981" t="str">
            <v>P</v>
          </cell>
          <cell r="G981">
            <v>10000</v>
          </cell>
          <cell r="H981">
            <v>268</v>
          </cell>
          <cell r="I981">
            <v>2680000</v>
          </cell>
          <cell r="J981">
            <v>536</v>
          </cell>
          <cell r="K981">
            <v>2680536</v>
          </cell>
          <cell r="L981">
            <v>0</v>
          </cell>
          <cell r="M981">
            <v>0</v>
          </cell>
          <cell r="N981">
            <v>268.05360000000002</v>
          </cell>
          <cell r="O981">
            <v>2680536</v>
          </cell>
          <cell r="P981">
            <v>2680536</v>
          </cell>
          <cell r="Q981">
            <v>0</v>
          </cell>
          <cell r="R981" t="str">
            <v>ORIX</v>
          </cell>
          <cell r="S981" t="str">
            <v>april</v>
          </cell>
        </row>
        <row r="982">
          <cell r="A982">
            <v>676</v>
          </cell>
          <cell r="B982">
            <v>1297</v>
          </cell>
          <cell r="C982" t="str">
            <v>ppl(h)</v>
          </cell>
          <cell r="D982">
            <v>39191</v>
          </cell>
          <cell r="E982">
            <v>39196</v>
          </cell>
          <cell r="F982" t="str">
            <v>S</v>
          </cell>
          <cell r="G982">
            <v>-5000</v>
          </cell>
          <cell r="H982">
            <v>-269</v>
          </cell>
          <cell r="I982">
            <v>-1345000</v>
          </cell>
          <cell r="J982">
            <v>134.5</v>
          </cell>
          <cell r="K982">
            <v>-1344865.5</v>
          </cell>
          <cell r="L982">
            <v>0</v>
          </cell>
          <cell r="M982">
            <v>1345</v>
          </cell>
          <cell r="N982">
            <v>269</v>
          </cell>
          <cell r="O982">
            <v>-1345000</v>
          </cell>
          <cell r="P982">
            <v>-1340268</v>
          </cell>
          <cell r="Q982">
            <v>4732</v>
          </cell>
          <cell r="R982" t="str">
            <v>ifsl</v>
          </cell>
          <cell r="S982" t="str">
            <v>april</v>
          </cell>
        </row>
        <row r="983">
          <cell r="A983">
            <v>677</v>
          </cell>
          <cell r="B983">
            <v>1297</v>
          </cell>
          <cell r="C983" t="str">
            <v>ppl</v>
          </cell>
          <cell r="D983">
            <v>39191</v>
          </cell>
          <cell r="E983">
            <v>39196</v>
          </cell>
          <cell r="F983" t="str">
            <v>S</v>
          </cell>
          <cell r="G983">
            <v>-5000</v>
          </cell>
          <cell r="H983">
            <v>-269</v>
          </cell>
          <cell r="I983">
            <v>-1345000</v>
          </cell>
          <cell r="J983">
            <v>134.5</v>
          </cell>
          <cell r="K983">
            <v>-1344865.5</v>
          </cell>
          <cell r="L983">
            <v>0</v>
          </cell>
          <cell r="M983">
            <v>1345</v>
          </cell>
          <cell r="N983">
            <v>269</v>
          </cell>
          <cell r="O983">
            <v>-1345000</v>
          </cell>
          <cell r="P983">
            <v>-1272366.5</v>
          </cell>
          <cell r="Q983">
            <v>72633.5</v>
          </cell>
          <cell r="R983" t="str">
            <v>ifsl</v>
          </cell>
          <cell r="S983" t="str">
            <v>april</v>
          </cell>
        </row>
        <row r="984">
          <cell r="A984">
            <v>678</v>
          </cell>
          <cell r="B984">
            <v>1299</v>
          </cell>
          <cell r="C984" t="str">
            <v>ppl(h)</v>
          </cell>
          <cell r="D984">
            <v>39191</v>
          </cell>
          <cell r="E984">
            <v>39196</v>
          </cell>
          <cell r="F984" t="str">
            <v>S</v>
          </cell>
          <cell r="G984">
            <v>-5000</v>
          </cell>
          <cell r="H984">
            <v>-268.38749999999999</v>
          </cell>
          <cell r="I984">
            <v>-1341937.5</v>
          </cell>
          <cell r="J984">
            <v>134.19374999999999</v>
          </cell>
          <cell r="K984">
            <v>-1341803.3062499999</v>
          </cell>
          <cell r="L984">
            <v>0</v>
          </cell>
          <cell r="M984">
            <v>1342</v>
          </cell>
          <cell r="N984">
            <v>268.38749999999999</v>
          </cell>
          <cell r="O984">
            <v>-1341937.5</v>
          </cell>
          <cell r="P984">
            <v>-1340268</v>
          </cell>
          <cell r="Q984">
            <v>1669.5</v>
          </cell>
          <cell r="R984" t="str">
            <v>orix</v>
          </cell>
          <cell r="S984" t="str">
            <v>april</v>
          </cell>
        </row>
        <row r="985">
          <cell r="A985">
            <v>679</v>
          </cell>
          <cell r="B985">
            <v>1299</v>
          </cell>
          <cell r="C985" t="str">
            <v>ppl</v>
          </cell>
          <cell r="D985">
            <v>39191</v>
          </cell>
          <cell r="E985">
            <v>39196</v>
          </cell>
          <cell r="F985" t="str">
            <v>S</v>
          </cell>
          <cell r="G985">
            <v>-15000</v>
          </cell>
          <cell r="H985">
            <v>-268.38749999999999</v>
          </cell>
          <cell r="I985">
            <v>-4025812.5</v>
          </cell>
          <cell r="J985">
            <v>402.58125000000001</v>
          </cell>
          <cell r="K985">
            <v>-4025409.9187500002</v>
          </cell>
          <cell r="L985">
            <v>0</v>
          </cell>
          <cell r="M985">
            <v>4026</v>
          </cell>
          <cell r="N985">
            <v>268.38749999999999</v>
          </cell>
          <cell r="O985">
            <v>-4025812.5</v>
          </cell>
          <cell r="P985">
            <v>-3817099.5</v>
          </cell>
          <cell r="Q985">
            <v>208713</v>
          </cell>
          <cell r="R985" t="str">
            <v>orix</v>
          </cell>
          <cell r="S985" t="str">
            <v>april</v>
          </cell>
        </row>
        <row r="986">
          <cell r="A986">
            <v>680</v>
          </cell>
          <cell r="B986">
            <v>1326</v>
          </cell>
          <cell r="C986" t="str">
            <v>ACBL</v>
          </cell>
          <cell r="D986">
            <v>39192</v>
          </cell>
          <cell r="E986">
            <v>39197</v>
          </cell>
          <cell r="F986" t="str">
            <v>S</v>
          </cell>
          <cell r="G986">
            <v>-25000</v>
          </cell>
          <cell r="H986">
            <v>-92.008600000000001</v>
          </cell>
          <cell r="I986">
            <v>-2300215</v>
          </cell>
          <cell r="J986">
            <v>230.0215</v>
          </cell>
          <cell r="K986">
            <v>-2299984.9785000002</v>
          </cell>
          <cell r="L986">
            <v>0</v>
          </cell>
          <cell r="M986">
            <v>4600.43</v>
          </cell>
          <cell r="N986">
            <v>92.008600000000001</v>
          </cell>
          <cell r="O986">
            <v>-2300215</v>
          </cell>
          <cell r="P986">
            <v>-1937727.5</v>
          </cell>
          <cell r="Q986">
            <v>362487.5</v>
          </cell>
          <cell r="R986" t="str">
            <v>AHL</v>
          </cell>
          <cell r="S986" t="str">
            <v>april</v>
          </cell>
        </row>
        <row r="987">
          <cell r="A987">
            <v>681</v>
          </cell>
          <cell r="B987">
            <v>1324</v>
          </cell>
          <cell r="C987" t="str">
            <v>DGKC(h)</v>
          </cell>
          <cell r="D987">
            <v>39192</v>
          </cell>
          <cell r="E987">
            <v>39197</v>
          </cell>
          <cell r="F987" t="str">
            <v>S</v>
          </cell>
          <cell r="G987">
            <v>-5000</v>
          </cell>
          <cell r="H987">
            <v>-101</v>
          </cell>
          <cell r="I987">
            <v>-505000</v>
          </cell>
          <cell r="J987">
            <v>50.5</v>
          </cell>
          <cell r="K987">
            <v>-504949.5</v>
          </cell>
          <cell r="L987">
            <v>0</v>
          </cell>
          <cell r="M987">
            <v>505</v>
          </cell>
          <cell r="N987">
            <v>101</v>
          </cell>
          <cell r="O987">
            <v>-505000</v>
          </cell>
          <cell r="P987">
            <v>-494672.95</v>
          </cell>
          <cell r="Q987">
            <v>10327.049999999988</v>
          </cell>
          <cell r="R987" t="str">
            <v>orix</v>
          </cell>
          <cell r="S987" t="str">
            <v>april</v>
          </cell>
        </row>
        <row r="988">
          <cell r="A988">
            <v>682</v>
          </cell>
          <cell r="B988">
            <v>1325</v>
          </cell>
          <cell r="C988" t="str">
            <v>FFBQ</v>
          </cell>
          <cell r="D988">
            <v>39192</v>
          </cell>
          <cell r="E988">
            <v>39197</v>
          </cell>
          <cell r="F988" t="str">
            <v>S</v>
          </cell>
          <cell r="G988">
            <v>-2500</v>
          </cell>
          <cell r="H988">
            <v>-33.200000000000003</v>
          </cell>
          <cell r="I988">
            <v>-83000</v>
          </cell>
          <cell r="J988">
            <v>8.3000000000000007</v>
          </cell>
          <cell r="K988">
            <v>-82991.7</v>
          </cell>
          <cell r="L988">
            <v>0</v>
          </cell>
          <cell r="M988">
            <v>125</v>
          </cell>
          <cell r="N988">
            <v>33.200000000000003</v>
          </cell>
          <cell r="O988">
            <v>-83000</v>
          </cell>
          <cell r="P988">
            <v>-75443.02</v>
          </cell>
          <cell r="Q988">
            <v>7556.9799999999959</v>
          </cell>
          <cell r="R988" t="str">
            <v>FNE</v>
          </cell>
          <cell r="S988" t="str">
            <v>april</v>
          </cell>
        </row>
        <row r="989">
          <cell r="A989">
            <v>683</v>
          </cell>
          <cell r="B989">
            <v>1322</v>
          </cell>
          <cell r="C989" t="str">
            <v>ACBL(h)</v>
          </cell>
          <cell r="D989">
            <v>39192</v>
          </cell>
          <cell r="E989">
            <v>39197</v>
          </cell>
          <cell r="F989" t="str">
            <v>P</v>
          </cell>
          <cell r="G989">
            <v>25000</v>
          </cell>
          <cell r="H989">
            <v>91</v>
          </cell>
          <cell r="I989">
            <v>2275000</v>
          </cell>
          <cell r="J989">
            <v>455</v>
          </cell>
          <cell r="K989">
            <v>2275455</v>
          </cell>
          <cell r="L989">
            <v>0</v>
          </cell>
          <cell r="M989">
            <v>3412.5</v>
          </cell>
          <cell r="N989">
            <v>91.154700000000005</v>
          </cell>
          <cell r="O989">
            <v>2278867.5</v>
          </cell>
          <cell r="P989">
            <v>2278867.5</v>
          </cell>
          <cell r="Q989">
            <v>0</v>
          </cell>
          <cell r="R989" t="str">
            <v>FOUNDATION</v>
          </cell>
          <cell r="S989" t="str">
            <v>april</v>
          </cell>
        </row>
        <row r="990">
          <cell r="A990">
            <v>684</v>
          </cell>
          <cell r="B990">
            <v>1323</v>
          </cell>
          <cell r="C990" t="str">
            <v>BOP(h)</v>
          </cell>
          <cell r="D990">
            <v>39192</v>
          </cell>
          <cell r="E990">
            <v>39197</v>
          </cell>
          <cell r="F990" t="str">
            <v>P</v>
          </cell>
          <cell r="G990">
            <v>25000</v>
          </cell>
          <cell r="H990">
            <v>105</v>
          </cell>
          <cell r="I990">
            <v>2625000</v>
          </cell>
          <cell r="J990">
            <v>525</v>
          </cell>
          <cell r="K990">
            <v>2625525</v>
          </cell>
          <cell r="L990">
            <v>0</v>
          </cell>
          <cell r="M990">
            <v>2625</v>
          </cell>
          <cell r="N990">
            <v>105.126</v>
          </cell>
          <cell r="O990">
            <v>2628150</v>
          </cell>
          <cell r="P990">
            <v>2628150</v>
          </cell>
          <cell r="Q990">
            <v>0</v>
          </cell>
          <cell r="R990" t="str">
            <v>FNE</v>
          </cell>
          <cell r="S990" t="str">
            <v>april</v>
          </cell>
        </row>
        <row r="991">
          <cell r="A991">
            <v>685</v>
          </cell>
          <cell r="B991">
            <v>1327</v>
          </cell>
          <cell r="C991" t="str">
            <v>ppl</v>
          </cell>
          <cell r="D991">
            <v>39192</v>
          </cell>
          <cell r="E991">
            <v>39197</v>
          </cell>
          <cell r="F991" t="str">
            <v>S</v>
          </cell>
          <cell r="G991">
            <v>-5000</v>
          </cell>
          <cell r="H991">
            <v>-268</v>
          </cell>
          <cell r="I991">
            <v>-1340000</v>
          </cell>
          <cell r="J991">
            <v>134</v>
          </cell>
          <cell r="K991">
            <v>-1339866</v>
          </cell>
          <cell r="L991">
            <v>0</v>
          </cell>
          <cell r="M991">
            <v>1340</v>
          </cell>
          <cell r="N991">
            <v>268</v>
          </cell>
          <cell r="O991">
            <v>-1340000</v>
          </cell>
          <cell r="P991">
            <v>-1272366.5</v>
          </cell>
          <cell r="Q991">
            <v>67633.5</v>
          </cell>
          <cell r="R991" t="str">
            <v>orix</v>
          </cell>
          <cell r="S991" t="str">
            <v>april</v>
          </cell>
        </row>
        <row r="992">
          <cell r="A992">
            <v>686</v>
          </cell>
          <cell r="B992">
            <v>1328</v>
          </cell>
          <cell r="C992" t="str">
            <v>ACBL</v>
          </cell>
          <cell r="D992">
            <v>39192</v>
          </cell>
          <cell r="E992">
            <v>39197</v>
          </cell>
          <cell r="F992" t="str">
            <v>S</v>
          </cell>
          <cell r="G992">
            <v>-25000</v>
          </cell>
          <cell r="H992">
            <v>-91.5</v>
          </cell>
          <cell r="I992">
            <v>-2287500</v>
          </cell>
          <cell r="J992">
            <v>228.75</v>
          </cell>
          <cell r="K992">
            <v>-2287271.25</v>
          </cell>
          <cell r="L992">
            <v>0</v>
          </cell>
          <cell r="M992">
            <v>3432.5</v>
          </cell>
          <cell r="N992">
            <v>91.5</v>
          </cell>
          <cell r="O992">
            <v>-2287500</v>
          </cell>
          <cell r="P992">
            <v>-1937727.5</v>
          </cell>
          <cell r="Q992">
            <v>349772.5</v>
          </cell>
          <cell r="R992" t="str">
            <v>AHC</v>
          </cell>
          <cell r="S992" t="str">
            <v>april</v>
          </cell>
        </row>
        <row r="993">
          <cell r="A993">
            <v>687</v>
          </cell>
          <cell r="B993">
            <v>1340</v>
          </cell>
          <cell r="C993" t="str">
            <v>PPL(H)</v>
          </cell>
          <cell r="D993">
            <v>39195</v>
          </cell>
          <cell r="E993">
            <v>39198</v>
          </cell>
          <cell r="F993" t="str">
            <v>P</v>
          </cell>
          <cell r="G993">
            <v>15000</v>
          </cell>
          <cell r="H993">
            <v>262</v>
          </cell>
          <cell r="I993">
            <v>3930000</v>
          </cell>
          <cell r="J993">
            <v>786</v>
          </cell>
          <cell r="K993">
            <v>3930786</v>
          </cell>
          <cell r="L993">
            <v>0</v>
          </cell>
          <cell r="M993">
            <v>3930</v>
          </cell>
          <cell r="N993">
            <v>262.31439999999998</v>
          </cell>
          <cell r="O993">
            <v>3934716</v>
          </cell>
          <cell r="P993">
            <v>3934716</v>
          </cell>
          <cell r="Q993">
            <v>0</v>
          </cell>
          <cell r="R993" t="str">
            <v>Orix</v>
          </cell>
          <cell r="S993" t="str">
            <v>april</v>
          </cell>
        </row>
        <row r="994">
          <cell r="A994">
            <v>688</v>
          </cell>
          <cell r="B994">
            <v>1341</v>
          </cell>
          <cell r="C994" t="str">
            <v>PPL(H)</v>
          </cell>
          <cell r="D994">
            <v>39195</v>
          </cell>
          <cell r="E994">
            <v>39198</v>
          </cell>
          <cell r="F994" t="str">
            <v>P</v>
          </cell>
          <cell r="G994">
            <v>10000</v>
          </cell>
          <cell r="H994">
            <v>262</v>
          </cell>
          <cell r="I994">
            <v>2620000</v>
          </cell>
          <cell r="J994">
            <v>524</v>
          </cell>
          <cell r="K994">
            <v>2620524</v>
          </cell>
          <cell r="L994">
            <v>0</v>
          </cell>
          <cell r="M994">
            <v>2620</v>
          </cell>
          <cell r="N994">
            <v>262.31439999999998</v>
          </cell>
          <cell r="O994">
            <v>2623144</v>
          </cell>
          <cell r="P994">
            <v>2623144</v>
          </cell>
          <cell r="Q994">
            <v>0</v>
          </cell>
          <cell r="R994" t="str">
            <v>JS</v>
          </cell>
          <cell r="S994" t="str">
            <v>april</v>
          </cell>
        </row>
        <row r="995">
          <cell r="A995">
            <v>689</v>
          </cell>
          <cell r="B995">
            <v>1356</v>
          </cell>
          <cell r="C995" t="str">
            <v>ACBL</v>
          </cell>
          <cell r="D995">
            <v>39196</v>
          </cell>
          <cell r="E995">
            <v>39199</v>
          </cell>
          <cell r="F995" t="str">
            <v>S</v>
          </cell>
          <cell r="G995">
            <v>-25000</v>
          </cell>
          <cell r="H995">
            <v>-94</v>
          </cell>
          <cell r="I995">
            <v>-2350000</v>
          </cell>
          <cell r="J995">
            <v>235</v>
          </cell>
          <cell r="K995">
            <v>-2349765</v>
          </cell>
          <cell r="L995">
            <v>0</v>
          </cell>
          <cell r="M995">
            <v>4700</v>
          </cell>
          <cell r="N995">
            <v>94</v>
          </cell>
          <cell r="O995">
            <v>-2350000</v>
          </cell>
          <cell r="P995">
            <v>-1937727.5</v>
          </cell>
          <cell r="Q995">
            <v>412272.5</v>
          </cell>
          <cell r="R995" t="str">
            <v>ahl</v>
          </cell>
          <cell r="S995" t="str">
            <v>april</v>
          </cell>
        </row>
        <row r="996">
          <cell r="A996">
            <v>690</v>
          </cell>
          <cell r="B996">
            <v>1353</v>
          </cell>
          <cell r="C996" t="str">
            <v>ACBL(H)</v>
          </cell>
          <cell r="D996">
            <v>39196</v>
          </cell>
          <cell r="E996">
            <v>39199</v>
          </cell>
          <cell r="F996" t="str">
            <v>S</v>
          </cell>
          <cell r="G996">
            <v>-25000</v>
          </cell>
          <cell r="H996">
            <v>-92.9</v>
          </cell>
          <cell r="I996">
            <v>-2322500</v>
          </cell>
          <cell r="J996">
            <v>232.25</v>
          </cell>
          <cell r="K996">
            <v>-2322267.75</v>
          </cell>
          <cell r="L996">
            <v>0</v>
          </cell>
          <cell r="M996">
            <v>3485</v>
          </cell>
          <cell r="N996">
            <v>92.9</v>
          </cell>
          <cell r="O996">
            <v>-2322500</v>
          </cell>
          <cell r="P996">
            <v>-2278869.15</v>
          </cell>
          <cell r="Q996">
            <v>43630.850000000093</v>
          </cell>
          <cell r="R996" t="str">
            <v>orix</v>
          </cell>
          <cell r="S996" t="str">
            <v>april</v>
          </cell>
        </row>
        <row r="997">
          <cell r="A997">
            <v>691</v>
          </cell>
          <cell r="B997">
            <v>1355</v>
          </cell>
          <cell r="C997" t="str">
            <v>DGKC(h)</v>
          </cell>
          <cell r="D997">
            <v>39196</v>
          </cell>
          <cell r="E997">
            <v>39199</v>
          </cell>
          <cell r="F997" t="str">
            <v>P</v>
          </cell>
          <cell r="G997">
            <v>26100</v>
          </cell>
          <cell r="H997">
            <v>96.469540229885055</v>
          </cell>
          <cell r="I997">
            <v>2517855</v>
          </cell>
          <cell r="J997">
            <v>503.57100000000003</v>
          </cell>
          <cell r="K997">
            <v>2518358.571</v>
          </cell>
          <cell r="L997">
            <v>0</v>
          </cell>
          <cell r="M997">
            <v>3776.28</v>
          </cell>
          <cell r="N997">
            <v>96.633519195402286</v>
          </cell>
          <cell r="O997">
            <v>2522134.8509999998</v>
          </cell>
          <cell r="P997">
            <v>2522134.8509999998</v>
          </cell>
          <cell r="Q997">
            <v>0</v>
          </cell>
          <cell r="R997" t="str">
            <v>ORIX</v>
          </cell>
          <cell r="S997" t="str">
            <v>april</v>
          </cell>
        </row>
        <row r="998">
          <cell r="A998">
            <v>692</v>
          </cell>
          <cell r="B998">
            <v>1354</v>
          </cell>
          <cell r="C998" t="str">
            <v>ppl(H)</v>
          </cell>
          <cell r="D998">
            <v>39196</v>
          </cell>
          <cell r="E998">
            <v>39199</v>
          </cell>
          <cell r="F998" t="str">
            <v>S</v>
          </cell>
          <cell r="G998">
            <v>-15000</v>
          </cell>
          <cell r="H998">
            <v>-265</v>
          </cell>
          <cell r="I998">
            <v>-3975000</v>
          </cell>
          <cell r="J998">
            <v>397.5</v>
          </cell>
          <cell r="K998">
            <v>-3974602.5</v>
          </cell>
          <cell r="L998">
            <v>0</v>
          </cell>
          <cell r="M998">
            <v>3975</v>
          </cell>
          <cell r="N998">
            <v>265</v>
          </cell>
          <cell r="O998">
            <v>-3975000</v>
          </cell>
          <cell r="P998">
            <v>-3934716</v>
          </cell>
          <cell r="Q998">
            <v>40284</v>
          </cell>
          <cell r="R998" t="str">
            <v>ahc</v>
          </cell>
          <cell r="S998" t="str">
            <v>april</v>
          </cell>
        </row>
        <row r="999">
          <cell r="A999">
            <v>693</v>
          </cell>
          <cell r="B999">
            <v>1362</v>
          </cell>
          <cell r="C999" t="str">
            <v>WCT</v>
          </cell>
          <cell r="D999">
            <v>39197</v>
          </cell>
          <cell r="E999">
            <v>39202</v>
          </cell>
          <cell r="F999" t="str">
            <v>S</v>
          </cell>
          <cell r="G999">
            <v>-25000</v>
          </cell>
          <cell r="H999">
            <v>-11.95</v>
          </cell>
          <cell r="I999">
            <v>-298750</v>
          </cell>
          <cell r="J999">
            <v>29.875</v>
          </cell>
          <cell r="K999">
            <v>-298720.125</v>
          </cell>
          <cell r="L999">
            <v>0</v>
          </cell>
          <cell r="M999">
            <v>447.5</v>
          </cell>
          <cell r="N999">
            <v>11.95</v>
          </cell>
          <cell r="O999">
            <v>-298750</v>
          </cell>
          <cell r="P999">
            <v>-247445</v>
          </cell>
          <cell r="Q999">
            <v>51305</v>
          </cell>
          <cell r="R999" t="str">
            <v>orix</v>
          </cell>
          <cell r="S999" t="str">
            <v>april</v>
          </cell>
        </row>
        <row r="1000">
          <cell r="A1000">
            <v>694</v>
          </cell>
          <cell r="B1000">
            <v>1360</v>
          </cell>
          <cell r="C1000" t="str">
            <v>acbl</v>
          </cell>
          <cell r="D1000">
            <v>39197</v>
          </cell>
          <cell r="E1000">
            <v>39202</v>
          </cell>
          <cell r="F1000" t="str">
            <v>S</v>
          </cell>
          <cell r="G1000">
            <v>-25000</v>
          </cell>
          <cell r="H1000">
            <v>-94.35</v>
          </cell>
          <cell r="I1000">
            <v>-2358750</v>
          </cell>
          <cell r="J1000">
            <v>235.875</v>
          </cell>
          <cell r="K1000">
            <v>-2358514.125</v>
          </cell>
          <cell r="L1000">
            <v>0</v>
          </cell>
          <cell r="M1000">
            <v>3537.5</v>
          </cell>
          <cell r="N1000">
            <v>94.35</v>
          </cell>
          <cell r="O1000">
            <v>-2358750</v>
          </cell>
          <cell r="P1000">
            <v>-1937727.5</v>
          </cell>
          <cell r="Q1000">
            <v>421022.5</v>
          </cell>
          <cell r="R1000" t="str">
            <v>ahc</v>
          </cell>
          <cell r="S1000" t="str">
            <v>april</v>
          </cell>
        </row>
        <row r="1001">
          <cell r="A1001">
            <v>695</v>
          </cell>
          <cell r="B1001">
            <v>1364</v>
          </cell>
          <cell r="C1001" t="str">
            <v>PPL(H)</v>
          </cell>
          <cell r="D1001">
            <v>39197</v>
          </cell>
          <cell r="E1001">
            <v>39202</v>
          </cell>
          <cell r="F1001" t="str">
            <v>P</v>
          </cell>
          <cell r="G1001">
            <v>5000</v>
          </cell>
          <cell r="H1001">
            <v>266.5</v>
          </cell>
          <cell r="I1001">
            <v>1332500</v>
          </cell>
          <cell r="J1001">
            <v>266.5</v>
          </cell>
          <cell r="K1001">
            <v>1332766.5</v>
          </cell>
          <cell r="L1001">
            <v>0</v>
          </cell>
          <cell r="M1001">
            <v>0</v>
          </cell>
          <cell r="N1001">
            <v>266.55329999999998</v>
          </cell>
          <cell r="O1001">
            <v>1332766.5</v>
          </cell>
          <cell r="P1001">
            <v>1332766.5</v>
          </cell>
          <cell r="Q1001">
            <v>0</v>
          </cell>
          <cell r="R1001" t="str">
            <v>fne</v>
          </cell>
          <cell r="S1001" t="str">
            <v>april</v>
          </cell>
        </row>
        <row r="1002">
          <cell r="A1002">
            <v>696</v>
          </cell>
          <cell r="B1002">
            <v>1365</v>
          </cell>
          <cell r="C1002" t="str">
            <v>NBP(h)</v>
          </cell>
          <cell r="D1002">
            <v>39197</v>
          </cell>
          <cell r="E1002">
            <v>39202</v>
          </cell>
          <cell r="F1002" t="str">
            <v>P</v>
          </cell>
          <cell r="G1002">
            <v>10000</v>
          </cell>
          <cell r="H1002">
            <v>247</v>
          </cell>
          <cell r="I1002">
            <v>2470000</v>
          </cell>
          <cell r="J1002">
            <v>494</v>
          </cell>
          <cell r="K1002">
            <v>2470494</v>
          </cell>
          <cell r="L1002">
            <v>0</v>
          </cell>
          <cell r="M1002">
            <v>2470</v>
          </cell>
          <cell r="N1002">
            <v>247.29640000000001</v>
          </cell>
          <cell r="O1002">
            <v>2472964</v>
          </cell>
          <cell r="P1002">
            <v>2472964</v>
          </cell>
          <cell r="Q1002">
            <v>0</v>
          </cell>
          <cell r="R1002" t="str">
            <v>AAH</v>
          </cell>
          <cell r="S1002" t="str">
            <v>april</v>
          </cell>
        </row>
        <row r="1003">
          <cell r="A1003">
            <v>697</v>
          </cell>
          <cell r="B1003">
            <v>1358</v>
          </cell>
          <cell r="C1003" t="str">
            <v>ppl(H)</v>
          </cell>
          <cell r="D1003">
            <v>39197</v>
          </cell>
          <cell r="E1003">
            <v>39202</v>
          </cell>
          <cell r="F1003" t="str">
            <v>P</v>
          </cell>
          <cell r="G1003">
            <v>25000</v>
          </cell>
          <cell r="H1003">
            <v>265.05</v>
          </cell>
          <cell r="I1003">
            <v>6626250</v>
          </cell>
          <cell r="J1003">
            <v>1325.25</v>
          </cell>
          <cell r="K1003">
            <v>6627575.25</v>
          </cell>
          <cell r="L1003">
            <v>0</v>
          </cell>
          <cell r="M1003">
            <v>3975.75</v>
          </cell>
          <cell r="N1003">
            <v>265.26204000000001</v>
          </cell>
          <cell r="O1003">
            <v>6631551</v>
          </cell>
          <cell r="P1003">
            <v>6631551</v>
          </cell>
          <cell r="Q1003">
            <v>0</v>
          </cell>
          <cell r="R1003" t="str">
            <v>growth</v>
          </cell>
          <cell r="S1003" t="str">
            <v>april</v>
          </cell>
        </row>
        <row r="1004">
          <cell r="A1004">
            <v>698</v>
          </cell>
          <cell r="B1004">
            <v>1358</v>
          </cell>
          <cell r="C1004" t="str">
            <v>engro(H)</v>
          </cell>
          <cell r="D1004">
            <v>39197</v>
          </cell>
          <cell r="E1004">
            <v>39202</v>
          </cell>
          <cell r="F1004" t="str">
            <v>P</v>
          </cell>
          <cell r="G1004">
            <v>15000</v>
          </cell>
          <cell r="H1004">
            <v>197</v>
          </cell>
          <cell r="I1004">
            <v>2955000</v>
          </cell>
          <cell r="J1004">
            <v>591</v>
          </cell>
          <cell r="K1004">
            <v>2955591</v>
          </cell>
          <cell r="L1004">
            <v>0</v>
          </cell>
          <cell r="M1004">
            <v>2955</v>
          </cell>
          <cell r="N1004">
            <v>197.2364</v>
          </cell>
          <cell r="O1004">
            <v>2958546</v>
          </cell>
          <cell r="P1004">
            <v>2958546</v>
          </cell>
          <cell r="Q1004">
            <v>0</v>
          </cell>
          <cell r="R1004" t="str">
            <v>js</v>
          </cell>
          <cell r="S1004" t="str">
            <v>april</v>
          </cell>
        </row>
        <row r="1005">
          <cell r="A1005">
            <v>699</v>
          </cell>
          <cell r="B1005">
            <v>1367</v>
          </cell>
          <cell r="C1005" t="str">
            <v>NBP(h)</v>
          </cell>
          <cell r="D1005">
            <v>39197</v>
          </cell>
          <cell r="E1005">
            <v>39202</v>
          </cell>
          <cell r="F1005" t="str">
            <v>P</v>
          </cell>
          <cell r="G1005">
            <v>25000</v>
          </cell>
          <cell r="H1005">
            <v>249.58879999999999</v>
          </cell>
          <cell r="I1005">
            <v>6239720</v>
          </cell>
          <cell r="J1005">
            <v>1247.944</v>
          </cell>
          <cell r="K1005">
            <v>6240967.9440000001</v>
          </cell>
          <cell r="L1005">
            <v>0</v>
          </cell>
          <cell r="M1005">
            <v>6239.72</v>
          </cell>
          <cell r="N1005">
            <v>249.88830655999999</v>
          </cell>
          <cell r="O1005">
            <v>6247207.6639999999</v>
          </cell>
          <cell r="P1005">
            <v>6247207.6639999999</v>
          </cell>
          <cell r="Q1005">
            <v>0</v>
          </cell>
          <cell r="R1005" t="str">
            <v>live</v>
          </cell>
          <cell r="S1005" t="str">
            <v>april</v>
          </cell>
        </row>
        <row r="1006">
          <cell r="A1006">
            <v>700</v>
          </cell>
          <cell r="B1006">
            <v>1357</v>
          </cell>
          <cell r="C1006" t="str">
            <v>engro(H)</v>
          </cell>
          <cell r="D1006">
            <v>39197</v>
          </cell>
          <cell r="E1006">
            <v>39202</v>
          </cell>
          <cell r="F1006" t="str">
            <v>P</v>
          </cell>
          <cell r="G1006">
            <v>20000</v>
          </cell>
          <cell r="H1006">
            <v>195.52500000000001</v>
          </cell>
          <cell r="I1006">
            <v>3910500</v>
          </cell>
          <cell r="J1006">
            <v>782.1</v>
          </cell>
          <cell r="K1006">
            <v>3911282.1</v>
          </cell>
          <cell r="L1006">
            <v>0</v>
          </cell>
          <cell r="M1006">
            <v>3910.5</v>
          </cell>
          <cell r="N1006">
            <v>195.75963000000002</v>
          </cell>
          <cell r="O1006">
            <v>3915192.6</v>
          </cell>
          <cell r="P1006">
            <v>3915192.6</v>
          </cell>
          <cell r="Q1006">
            <v>0</v>
          </cell>
          <cell r="R1006" t="str">
            <v>GROWTH</v>
          </cell>
          <cell r="S1006" t="str">
            <v>april</v>
          </cell>
        </row>
        <row r="1007">
          <cell r="A1007">
            <v>701</v>
          </cell>
          <cell r="B1007">
            <v>1368</v>
          </cell>
          <cell r="C1007" t="str">
            <v>PPL(h)</v>
          </cell>
          <cell r="D1007">
            <v>39197</v>
          </cell>
          <cell r="E1007">
            <v>39202</v>
          </cell>
          <cell r="F1007" t="str">
            <v>P</v>
          </cell>
          <cell r="G1007">
            <v>25000</v>
          </cell>
          <cell r="H1007">
            <v>264.05</v>
          </cell>
          <cell r="I1007">
            <v>6601250</v>
          </cell>
          <cell r="J1007">
            <v>1320.25</v>
          </cell>
          <cell r="K1007">
            <v>6602570.25</v>
          </cell>
          <cell r="L1007">
            <v>0</v>
          </cell>
          <cell r="M1007">
            <v>6602.5</v>
          </cell>
          <cell r="N1007">
            <v>264.36691000000002</v>
          </cell>
          <cell r="O1007">
            <v>6609172.75</v>
          </cell>
          <cell r="P1007">
            <v>6609172.75</v>
          </cell>
          <cell r="Q1007">
            <v>0</v>
          </cell>
          <cell r="R1007" t="str">
            <v>akd</v>
          </cell>
          <cell r="S1007" t="str">
            <v>april</v>
          </cell>
        </row>
        <row r="1008">
          <cell r="A1008">
            <v>702</v>
          </cell>
          <cell r="B1008">
            <v>1363</v>
          </cell>
          <cell r="C1008" t="str">
            <v>ppl(H)</v>
          </cell>
          <cell r="D1008">
            <v>39197</v>
          </cell>
          <cell r="E1008">
            <v>39202</v>
          </cell>
          <cell r="F1008" t="str">
            <v>S</v>
          </cell>
          <cell r="G1008">
            <v>-5000</v>
          </cell>
          <cell r="H1008">
            <v>-268.5</v>
          </cell>
          <cell r="I1008">
            <v>-1342500</v>
          </cell>
          <cell r="J1008">
            <v>134.25</v>
          </cell>
          <cell r="K1008">
            <v>-1342365.75</v>
          </cell>
          <cell r="L1008">
            <v>0</v>
          </cell>
          <cell r="M1008">
            <v>1342.5</v>
          </cell>
          <cell r="N1008">
            <v>268.5</v>
          </cell>
          <cell r="O1008">
            <v>-1342500</v>
          </cell>
          <cell r="P1008">
            <v>-1322818</v>
          </cell>
          <cell r="Q1008">
            <v>19682</v>
          </cell>
          <cell r="R1008" t="str">
            <v>fcel</v>
          </cell>
          <cell r="S1008" t="str">
            <v>april</v>
          </cell>
        </row>
        <row r="1009">
          <cell r="A1009">
            <v>703</v>
          </cell>
          <cell r="B1009">
            <v>1361</v>
          </cell>
          <cell r="C1009" t="str">
            <v>DGKC(h)</v>
          </cell>
          <cell r="D1009">
            <v>39197</v>
          </cell>
          <cell r="E1009">
            <v>39202</v>
          </cell>
          <cell r="F1009" t="str">
            <v>S</v>
          </cell>
          <cell r="G1009">
            <v>-20000</v>
          </cell>
          <cell r="H1009">
            <v>-97.875</v>
          </cell>
          <cell r="I1009">
            <v>-1957500</v>
          </cell>
          <cell r="J1009">
            <v>195.75</v>
          </cell>
          <cell r="K1009">
            <v>-1957304.25</v>
          </cell>
          <cell r="L1009">
            <v>0</v>
          </cell>
          <cell r="M1009">
            <v>2936</v>
          </cell>
          <cell r="N1009">
            <v>97.875</v>
          </cell>
          <cell r="O1009">
            <v>-1957500</v>
          </cell>
          <cell r="P1009">
            <v>-1932670</v>
          </cell>
          <cell r="Q1009">
            <v>24830</v>
          </cell>
          <cell r="R1009" t="str">
            <v>fcel</v>
          </cell>
          <cell r="S1009" t="str">
            <v>april</v>
          </cell>
        </row>
        <row r="1010">
          <cell r="A1010">
            <v>704</v>
          </cell>
          <cell r="B1010">
            <v>1359</v>
          </cell>
          <cell r="C1010" t="str">
            <v>PPL(h)</v>
          </cell>
          <cell r="D1010">
            <v>39197</v>
          </cell>
          <cell r="E1010">
            <v>39202</v>
          </cell>
          <cell r="F1010" t="str">
            <v>S</v>
          </cell>
          <cell r="G1010">
            <v>-10000</v>
          </cell>
          <cell r="H1010">
            <v>-267</v>
          </cell>
          <cell r="I1010">
            <v>-2670000</v>
          </cell>
          <cell r="J1010">
            <v>267</v>
          </cell>
          <cell r="K1010">
            <v>-2669733</v>
          </cell>
          <cell r="L1010">
            <v>0</v>
          </cell>
          <cell r="M1010">
            <v>2670</v>
          </cell>
          <cell r="N1010">
            <v>267</v>
          </cell>
          <cell r="O1010">
            <v>-2670000</v>
          </cell>
          <cell r="P1010">
            <v>-2645636</v>
          </cell>
          <cell r="Q1010">
            <v>24364</v>
          </cell>
          <cell r="R1010" t="str">
            <v>growth</v>
          </cell>
          <cell r="S1010" t="str">
            <v>april</v>
          </cell>
        </row>
        <row r="1011">
          <cell r="A1011">
            <v>705</v>
          </cell>
          <cell r="B1011">
            <v>1376</v>
          </cell>
          <cell r="C1011" t="str">
            <v>DGKC(h)</v>
          </cell>
          <cell r="D1011">
            <v>39198</v>
          </cell>
          <cell r="E1011">
            <v>39204</v>
          </cell>
          <cell r="F1011" t="str">
            <v>P</v>
          </cell>
          <cell r="G1011">
            <v>25000</v>
          </cell>
          <cell r="H1011">
            <v>96</v>
          </cell>
          <cell r="I1011">
            <v>2400000</v>
          </cell>
          <cell r="J1011">
            <v>480</v>
          </cell>
          <cell r="K1011">
            <v>2400480</v>
          </cell>
          <cell r="L1011">
            <v>0</v>
          </cell>
          <cell r="M1011">
            <v>3599.9999999999995</v>
          </cell>
          <cell r="N1011">
            <v>96.163200000000003</v>
          </cell>
          <cell r="O1011">
            <v>2404080</v>
          </cell>
          <cell r="P1011">
            <v>2404080</v>
          </cell>
          <cell r="Q1011">
            <v>0</v>
          </cell>
          <cell r="R1011" t="str">
            <v>AHC</v>
          </cell>
          <cell r="S1011" t="str">
            <v>april</v>
          </cell>
        </row>
        <row r="1012">
          <cell r="A1012">
            <v>706</v>
          </cell>
          <cell r="B1012">
            <v>1378</v>
          </cell>
          <cell r="C1012" t="str">
            <v>DGKC(h)</v>
          </cell>
          <cell r="D1012">
            <v>39198</v>
          </cell>
          <cell r="E1012">
            <v>39204</v>
          </cell>
          <cell r="F1012" t="str">
            <v>P</v>
          </cell>
          <cell r="G1012">
            <v>25000</v>
          </cell>
          <cell r="H1012">
            <v>99</v>
          </cell>
          <cell r="I1012">
            <v>2475000</v>
          </cell>
          <cell r="J1012">
            <v>495</v>
          </cell>
          <cell r="K1012">
            <v>2475495</v>
          </cell>
          <cell r="L1012">
            <v>0</v>
          </cell>
          <cell r="M1012">
            <v>742.5</v>
          </cell>
          <cell r="N1012">
            <v>99.049499999999995</v>
          </cell>
          <cell r="O1012">
            <v>2476237.5</v>
          </cell>
          <cell r="P1012">
            <v>2476237.5</v>
          </cell>
          <cell r="Q1012">
            <v>0</v>
          </cell>
          <cell r="R1012" t="str">
            <v>Orix</v>
          </cell>
          <cell r="S1012" t="str">
            <v>april</v>
          </cell>
        </row>
        <row r="1013">
          <cell r="A1013">
            <v>707</v>
          </cell>
          <cell r="B1013">
            <v>1381</v>
          </cell>
          <cell r="C1013" t="str">
            <v>ACBL</v>
          </cell>
          <cell r="D1013">
            <v>39198</v>
          </cell>
          <cell r="E1013">
            <v>39204</v>
          </cell>
          <cell r="F1013" t="str">
            <v>S</v>
          </cell>
          <cell r="G1013">
            <v>-25000</v>
          </cell>
          <cell r="H1013">
            <v>-94</v>
          </cell>
          <cell r="I1013">
            <v>-2350000</v>
          </cell>
          <cell r="J1013">
            <v>235</v>
          </cell>
          <cell r="K1013">
            <v>-2349765</v>
          </cell>
          <cell r="L1013">
            <v>0</v>
          </cell>
          <cell r="M1013">
            <v>4700</v>
          </cell>
          <cell r="N1013">
            <v>94</v>
          </cell>
          <cell r="O1013">
            <v>-2350000</v>
          </cell>
          <cell r="P1013">
            <v>-1937725</v>
          </cell>
          <cell r="Q1013">
            <v>412275</v>
          </cell>
          <cell r="R1013" t="str">
            <v>AHL</v>
          </cell>
          <cell r="S1013" t="str">
            <v>april</v>
          </cell>
        </row>
        <row r="1014">
          <cell r="A1014">
            <v>708</v>
          </cell>
          <cell r="B1014">
            <v>1380</v>
          </cell>
          <cell r="C1014" t="str">
            <v>WCT</v>
          </cell>
          <cell r="D1014">
            <v>39198</v>
          </cell>
          <cell r="E1014">
            <v>39204</v>
          </cell>
          <cell r="F1014" t="str">
            <v>S</v>
          </cell>
          <cell r="G1014">
            <v>-50000</v>
          </cell>
          <cell r="H1014">
            <v>-12.375</v>
          </cell>
          <cell r="I1014">
            <v>-618750</v>
          </cell>
          <cell r="J1014">
            <v>61.875</v>
          </cell>
          <cell r="K1014">
            <v>-618688.125</v>
          </cell>
          <cell r="L1014">
            <v>0</v>
          </cell>
          <cell r="M1014">
            <v>2500</v>
          </cell>
          <cell r="N1014">
            <v>12.375</v>
          </cell>
          <cell r="O1014">
            <v>-618750</v>
          </cell>
          <cell r="P1014">
            <v>-494890</v>
          </cell>
          <cell r="Q1014">
            <v>123860</v>
          </cell>
          <cell r="R1014" t="str">
            <v>FNE</v>
          </cell>
          <cell r="S1014" t="str">
            <v>april</v>
          </cell>
        </row>
        <row r="1015">
          <cell r="A1015">
            <v>709</v>
          </cell>
          <cell r="B1015">
            <v>1377</v>
          </cell>
          <cell r="C1015" t="str">
            <v>DGKC(h)</v>
          </cell>
          <cell r="D1015">
            <v>39198</v>
          </cell>
          <cell r="E1015">
            <v>39204</v>
          </cell>
          <cell r="F1015" t="str">
            <v>S</v>
          </cell>
          <cell r="G1015">
            <v>-31100</v>
          </cell>
          <cell r="H1015">
            <v>-97.419614147909968</v>
          </cell>
          <cell r="I1015">
            <v>-3029750</v>
          </cell>
          <cell r="J1015">
            <v>302.97500000000002</v>
          </cell>
          <cell r="K1015">
            <v>-3029447.0249999999</v>
          </cell>
          <cell r="L1015">
            <v>0</v>
          </cell>
          <cell r="M1015">
            <v>892.43000000000006</v>
          </cell>
          <cell r="N1015">
            <v>97.419614147909968</v>
          </cell>
          <cell r="O1015">
            <v>-3029750</v>
          </cell>
          <cell r="P1015">
            <v>-3032268.66</v>
          </cell>
          <cell r="Q1015">
            <v>-2518.660000000149</v>
          </cell>
          <cell r="R1015" t="str">
            <v>AHC</v>
          </cell>
          <cell r="S1015" t="str">
            <v>april</v>
          </cell>
        </row>
        <row r="1016">
          <cell r="A1016">
            <v>710</v>
          </cell>
          <cell r="B1016">
            <v>1379</v>
          </cell>
          <cell r="C1016" t="str">
            <v>DGKC(h)</v>
          </cell>
          <cell r="D1016">
            <v>39198</v>
          </cell>
          <cell r="E1016">
            <v>39204</v>
          </cell>
          <cell r="F1016" t="str">
            <v>S</v>
          </cell>
          <cell r="G1016">
            <v>-20000</v>
          </cell>
          <cell r="H1016">
            <v>-100.5</v>
          </cell>
          <cell r="I1016">
            <v>-2010000</v>
          </cell>
          <cell r="J1016">
            <v>201</v>
          </cell>
          <cell r="K1016">
            <v>-2009799</v>
          </cell>
          <cell r="L1016">
            <v>0</v>
          </cell>
          <cell r="M1016">
            <v>2510</v>
          </cell>
          <cell r="N1016">
            <v>100.5</v>
          </cell>
          <cell r="O1016">
            <v>-2010000</v>
          </cell>
          <cell r="P1016">
            <v>-1950012</v>
          </cell>
          <cell r="Q1016">
            <v>59988</v>
          </cell>
          <cell r="R1016" t="str">
            <v>Orix</v>
          </cell>
          <cell r="S1016" t="str">
            <v>april</v>
          </cell>
        </row>
        <row r="1017">
          <cell r="A1017">
            <v>711</v>
          </cell>
          <cell r="B1017">
            <v>1397</v>
          </cell>
          <cell r="C1017" t="str">
            <v>FFBQ(h)</v>
          </cell>
          <cell r="D1017">
            <v>39199</v>
          </cell>
          <cell r="E1017">
            <v>39205</v>
          </cell>
          <cell r="F1017" t="str">
            <v>P</v>
          </cell>
          <cell r="G1017">
            <v>300000</v>
          </cell>
          <cell r="H1017">
            <v>32.768166666666666</v>
          </cell>
          <cell r="I1017">
            <v>9830450</v>
          </cell>
          <cell r="J1017">
            <v>1966.0900000000001</v>
          </cell>
          <cell r="K1017">
            <v>9832416.0899999999</v>
          </cell>
          <cell r="L1017">
            <v>0</v>
          </cell>
          <cell r="M1017">
            <v>19660.900000000001</v>
          </cell>
          <cell r="N1017">
            <v>32.840256633333333</v>
          </cell>
          <cell r="O1017">
            <v>9852076.9900000002</v>
          </cell>
          <cell r="P1017">
            <v>9852076.9900000002</v>
          </cell>
          <cell r="Q1017">
            <v>0</v>
          </cell>
          <cell r="R1017" t="str">
            <v>AhL</v>
          </cell>
          <cell r="S1017" t="str">
            <v>april</v>
          </cell>
        </row>
        <row r="1018">
          <cell r="A1018">
            <v>712</v>
          </cell>
          <cell r="B1018">
            <v>1395</v>
          </cell>
          <cell r="C1018" t="str">
            <v>NBP(h)</v>
          </cell>
          <cell r="D1018">
            <v>39199</v>
          </cell>
          <cell r="E1018">
            <v>39205</v>
          </cell>
          <cell r="F1018" t="str">
            <v>P</v>
          </cell>
          <cell r="G1018">
            <v>10000</v>
          </cell>
          <cell r="H1018">
            <v>246</v>
          </cell>
          <cell r="I1018">
            <v>2460000</v>
          </cell>
          <cell r="J1018">
            <v>492</v>
          </cell>
          <cell r="K1018">
            <v>2460492</v>
          </cell>
          <cell r="L1018">
            <v>0</v>
          </cell>
          <cell r="M1018">
            <v>2460</v>
          </cell>
          <cell r="N1018">
            <v>246.29519999999999</v>
          </cell>
          <cell r="O1018">
            <v>2462952</v>
          </cell>
          <cell r="P1018">
            <v>2462952</v>
          </cell>
          <cell r="Q1018">
            <v>0</v>
          </cell>
          <cell r="R1018" t="str">
            <v>Finex</v>
          </cell>
          <cell r="S1018" t="str">
            <v>april</v>
          </cell>
        </row>
        <row r="1019">
          <cell r="A1019">
            <v>713</v>
          </cell>
          <cell r="B1019">
            <v>1396</v>
          </cell>
          <cell r="C1019" t="str">
            <v>FFBQ(h)</v>
          </cell>
          <cell r="D1019">
            <v>39199</v>
          </cell>
          <cell r="E1019">
            <v>39205</v>
          </cell>
          <cell r="F1019" t="str">
            <v>P</v>
          </cell>
          <cell r="G1019">
            <v>200000</v>
          </cell>
          <cell r="H1019">
            <v>32.795875000000002</v>
          </cell>
          <cell r="I1019">
            <v>6559175</v>
          </cell>
          <cell r="J1019">
            <v>1311.835</v>
          </cell>
          <cell r="K1019">
            <v>6560486.835</v>
          </cell>
          <cell r="L1019">
            <v>0</v>
          </cell>
          <cell r="M1019">
            <v>10000</v>
          </cell>
          <cell r="N1019">
            <v>32.852434174999999</v>
          </cell>
          <cell r="O1019">
            <v>6570486.835</v>
          </cell>
          <cell r="P1019">
            <v>6570486.835</v>
          </cell>
          <cell r="Q1019">
            <v>0</v>
          </cell>
          <cell r="R1019" t="str">
            <v>FNE</v>
          </cell>
          <cell r="S1019" t="str">
            <v>april</v>
          </cell>
        </row>
        <row r="1020">
          <cell r="A1020">
            <v>714</v>
          </cell>
          <cell r="B1020">
            <v>1398</v>
          </cell>
          <cell r="C1020" t="str">
            <v>DGKC(h)</v>
          </cell>
          <cell r="D1020">
            <v>39199</v>
          </cell>
          <cell r="E1020">
            <v>39205</v>
          </cell>
          <cell r="F1020" t="str">
            <v>P</v>
          </cell>
          <cell r="G1020">
            <v>7800</v>
          </cell>
          <cell r="H1020">
            <v>98</v>
          </cell>
          <cell r="I1020">
            <v>764400</v>
          </cell>
          <cell r="J1020">
            <v>152.88</v>
          </cell>
          <cell r="K1020">
            <v>764552.88</v>
          </cell>
          <cell r="L1020">
            <v>0</v>
          </cell>
          <cell r="M1020">
            <v>1146.5999999999999</v>
          </cell>
          <cell r="N1020">
            <v>98.166600000000003</v>
          </cell>
          <cell r="O1020">
            <v>765699.48</v>
          </cell>
          <cell r="P1020">
            <v>765699.48</v>
          </cell>
          <cell r="Q1020">
            <v>0</v>
          </cell>
          <cell r="R1020" t="str">
            <v>FDT</v>
          </cell>
          <cell r="S1020" t="str">
            <v>april</v>
          </cell>
        </row>
        <row r="1021">
          <cell r="A1021">
            <v>715</v>
          </cell>
          <cell r="B1021">
            <v>1399</v>
          </cell>
          <cell r="C1021" t="str">
            <v>FFBQ(h)</v>
          </cell>
          <cell r="D1021">
            <v>39199</v>
          </cell>
          <cell r="E1021">
            <v>39205</v>
          </cell>
          <cell r="F1021" t="str">
            <v>P</v>
          </cell>
          <cell r="G1021">
            <v>25000</v>
          </cell>
          <cell r="H1021">
            <v>32.700000000000003</v>
          </cell>
          <cell r="I1021">
            <v>817500</v>
          </cell>
          <cell r="J1021">
            <v>163.5</v>
          </cell>
          <cell r="K1021">
            <v>817663.5</v>
          </cell>
          <cell r="L1021">
            <v>0</v>
          </cell>
          <cell r="M1021">
            <v>1227.5</v>
          </cell>
          <cell r="N1021">
            <v>32.75564</v>
          </cell>
          <cell r="O1021">
            <v>818891</v>
          </cell>
          <cell r="P1021">
            <v>818891</v>
          </cell>
          <cell r="Q1021">
            <v>0</v>
          </cell>
          <cell r="R1021" t="str">
            <v>Orx</v>
          </cell>
          <cell r="S1021" t="str">
            <v>april</v>
          </cell>
        </row>
        <row r="1022">
          <cell r="A1022">
            <v>716</v>
          </cell>
          <cell r="B1022">
            <v>1400</v>
          </cell>
          <cell r="C1022" t="str">
            <v>DGKC(h)</v>
          </cell>
          <cell r="D1022">
            <v>39199</v>
          </cell>
          <cell r="E1022">
            <v>39205</v>
          </cell>
          <cell r="F1022" t="str">
            <v>P</v>
          </cell>
          <cell r="G1022">
            <v>25000</v>
          </cell>
          <cell r="H1022">
            <v>99</v>
          </cell>
          <cell r="I1022">
            <v>2475000</v>
          </cell>
          <cell r="J1022">
            <v>495</v>
          </cell>
          <cell r="K1022">
            <v>2475495</v>
          </cell>
          <cell r="L1022">
            <v>0</v>
          </cell>
          <cell r="M1022">
            <v>3712.5</v>
          </cell>
          <cell r="N1022">
            <v>99.168300000000002</v>
          </cell>
          <cell r="O1022">
            <v>2479207.5</v>
          </cell>
          <cell r="P1022">
            <v>2479207.5</v>
          </cell>
          <cell r="Q1022">
            <v>0</v>
          </cell>
          <cell r="R1022" t="str">
            <v>AHC</v>
          </cell>
          <cell r="S1022" t="str">
            <v>april</v>
          </cell>
        </row>
        <row r="1023">
          <cell r="A1023">
            <v>717</v>
          </cell>
          <cell r="B1023">
            <v>1169</v>
          </cell>
          <cell r="C1023" t="str">
            <v>POL(h)</v>
          </cell>
          <cell r="D1023">
            <v>39175</v>
          </cell>
          <cell r="E1023">
            <v>39205</v>
          </cell>
          <cell r="F1023" t="str">
            <v>P</v>
          </cell>
          <cell r="G1023">
            <v>5000</v>
          </cell>
          <cell r="H1023">
            <v>323.77999999999997</v>
          </cell>
          <cell r="I1023">
            <v>1618900</v>
          </cell>
          <cell r="J1023">
            <v>323.78000000000003</v>
          </cell>
          <cell r="K1023">
            <v>1619223.78</v>
          </cell>
          <cell r="L1023">
            <v>0</v>
          </cell>
          <cell r="N1023">
            <v>323.84475600000002</v>
          </cell>
          <cell r="O1023">
            <v>1619223.78</v>
          </cell>
          <cell r="P1023">
            <v>1619223.78</v>
          </cell>
          <cell r="Q1023">
            <v>0</v>
          </cell>
          <cell r="R1023" t="str">
            <v>FOUNDATION</v>
          </cell>
          <cell r="S1023" t="str">
            <v>april</v>
          </cell>
          <cell r="T1023" t="str">
            <v>Future</v>
          </cell>
        </row>
        <row r="1024">
          <cell r="A1024">
            <v>718</v>
          </cell>
          <cell r="B1024">
            <v>1154</v>
          </cell>
          <cell r="C1024" t="str">
            <v>NBP(h)</v>
          </cell>
          <cell r="D1024">
            <v>39171</v>
          </cell>
          <cell r="E1024">
            <v>39205</v>
          </cell>
          <cell r="F1024" t="str">
            <v>S</v>
          </cell>
          <cell r="G1024">
            <v>-250000</v>
          </cell>
          <cell r="H1024">
            <v>-231.52</v>
          </cell>
          <cell r="I1024">
            <v>-57880000</v>
          </cell>
          <cell r="J1024">
            <v>5788</v>
          </cell>
          <cell r="K1024">
            <v>-57874212</v>
          </cell>
          <cell r="L1024">
            <v>0</v>
          </cell>
          <cell r="N1024">
            <v>231.52</v>
          </cell>
          <cell r="O1024">
            <v>-57880000</v>
          </cell>
          <cell r="P1024">
            <v>-59298400</v>
          </cell>
          <cell r="Q1024">
            <v>-1418400</v>
          </cell>
          <cell r="R1024" t="str">
            <v>js</v>
          </cell>
          <cell r="S1024" t="str">
            <v>april</v>
          </cell>
          <cell r="T1024" t="str">
            <v>Future</v>
          </cell>
        </row>
        <row r="1025">
          <cell r="A1025">
            <v>719</v>
          </cell>
          <cell r="B1025">
            <v>1180</v>
          </cell>
          <cell r="C1025" t="str">
            <v>engro(h)</v>
          </cell>
          <cell r="D1025">
            <v>39176</v>
          </cell>
          <cell r="E1025">
            <v>39205</v>
          </cell>
          <cell r="F1025" t="str">
            <v>S</v>
          </cell>
          <cell r="G1025">
            <v>-5000</v>
          </cell>
          <cell r="H1025">
            <v>-189</v>
          </cell>
          <cell r="I1025">
            <v>-945000</v>
          </cell>
          <cell r="K1025">
            <v>-945000</v>
          </cell>
          <cell r="L1025">
            <v>0</v>
          </cell>
          <cell r="M1025">
            <v>945</v>
          </cell>
          <cell r="N1025">
            <v>189</v>
          </cell>
          <cell r="O1025">
            <v>-945000</v>
          </cell>
          <cell r="P1025">
            <v>-966333.5</v>
          </cell>
          <cell r="Q1025">
            <v>-21333.5</v>
          </cell>
          <cell r="R1025" t="str">
            <v>inv cap</v>
          </cell>
          <cell r="S1025" t="str">
            <v>april</v>
          </cell>
          <cell r="T1025" t="str">
            <v>Future</v>
          </cell>
        </row>
        <row r="1026">
          <cell r="A1026">
            <v>720</v>
          </cell>
          <cell r="B1026">
            <v>1185</v>
          </cell>
          <cell r="C1026" t="str">
            <v>NBP(h)</v>
          </cell>
          <cell r="D1026">
            <v>39175</v>
          </cell>
          <cell r="E1026">
            <v>39205</v>
          </cell>
          <cell r="F1026" t="str">
            <v>S</v>
          </cell>
          <cell r="G1026">
            <v>-10000</v>
          </cell>
          <cell r="H1026">
            <v>-232</v>
          </cell>
          <cell r="I1026">
            <v>-2320000</v>
          </cell>
          <cell r="J1026">
            <v>232</v>
          </cell>
          <cell r="K1026">
            <v>-2319768</v>
          </cell>
          <cell r="L1026">
            <v>0</v>
          </cell>
          <cell r="M1026">
            <v>2320</v>
          </cell>
          <cell r="N1026">
            <v>232</v>
          </cell>
          <cell r="O1026">
            <v>-2320000</v>
          </cell>
          <cell r="P1026">
            <v>-2371936</v>
          </cell>
          <cell r="Q1026">
            <v>-51936</v>
          </cell>
          <cell r="R1026" t="str">
            <v>Finex</v>
          </cell>
          <cell r="S1026" t="str">
            <v>april</v>
          </cell>
          <cell r="T1026" t="str">
            <v>Future</v>
          </cell>
        </row>
        <row r="1027">
          <cell r="A1027">
            <v>721</v>
          </cell>
          <cell r="B1027">
            <v>1148</v>
          </cell>
          <cell r="C1027" t="str">
            <v>POL</v>
          </cell>
          <cell r="D1027">
            <v>39170</v>
          </cell>
          <cell r="E1027">
            <v>39205</v>
          </cell>
          <cell r="F1027" t="str">
            <v>S</v>
          </cell>
          <cell r="G1027">
            <v>-5000</v>
          </cell>
          <cell r="H1027">
            <v>-323</v>
          </cell>
          <cell r="I1027">
            <v>-1615000</v>
          </cell>
          <cell r="J1027">
            <v>161.5</v>
          </cell>
          <cell r="K1027">
            <v>-1614838.5</v>
          </cell>
          <cell r="L1027">
            <v>0</v>
          </cell>
          <cell r="N1027">
            <v>323</v>
          </cell>
          <cell r="O1027">
            <v>-1615000</v>
          </cell>
          <cell r="P1027">
            <v>-1668306.5</v>
          </cell>
          <cell r="Q1027">
            <v>-53306.5</v>
          </cell>
          <cell r="R1027" t="str">
            <v>FNE</v>
          </cell>
          <cell r="S1027" t="str">
            <v>april</v>
          </cell>
          <cell r="T1027" t="str">
            <v>Future</v>
          </cell>
        </row>
        <row r="1028">
          <cell r="A1028">
            <v>722</v>
          </cell>
          <cell r="B1028">
            <v>1150</v>
          </cell>
          <cell r="C1028" t="str">
            <v>NBP</v>
          </cell>
          <cell r="D1028">
            <v>39170</v>
          </cell>
          <cell r="E1028">
            <v>39205</v>
          </cell>
          <cell r="F1028" t="str">
            <v>S</v>
          </cell>
          <cell r="G1028">
            <v>-15000</v>
          </cell>
          <cell r="H1028">
            <v>-232</v>
          </cell>
          <cell r="I1028">
            <v>-3480000</v>
          </cell>
          <cell r="J1028">
            <v>348</v>
          </cell>
          <cell r="K1028">
            <v>-3479652</v>
          </cell>
          <cell r="L1028">
            <v>0</v>
          </cell>
          <cell r="M1028">
            <v>6960</v>
          </cell>
          <cell r="N1028">
            <v>232</v>
          </cell>
          <cell r="O1028">
            <v>-3480000</v>
          </cell>
          <cell r="P1028">
            <v>-3593092.5</v>
          </cell>
          <cell r="Q1028">
            <v>-113092.5</v>
          </cell>
          <cell r="R1028" t="str">
            <v>ifsl</v>
          </cell>
          <cell r="S1028" t="str">
            <v>april</v>
          </cell>
          <cell r="T1028" t="str">
            <v>Future</v>
          </cell>
        </row>
        <row r="1029">
          <cell r="A1029">
            <v>723</v>
          </cell>
          <cell r="B1029">
            <v>1139</v>
          </cell>
          <cell r="C1029" t="str">
            <v>POL</v>
          </cell>
          <cell r="D1029">
            <v>39169</v>
          </cell>
          <cell r="E1029">
            <v>39205</v>
          </cell>
          <cell r="F1029" t="str">
            <v>P</v>
          </cell>
          <cell r="G1029">
            <v>-5000</v>
          </cell>
          <cell r="H1029">
            <v>-326</v>
          </cell>
          <cell r="I1029">
            <v>-1630000</v>
          </cell>
          <cell r="J1029">
            <v>163</v>
          </cell>
          <cell r="K1029">
            <v>-1629837</v>
          </cell>
          <cell r="L1029">
            <v>0</v>
          </cell>
          <cell r="M1029">
            <v>0</v>
          </cell>
          <cell r="N1029">
            <v>325.9674</v>
          </cell>
          <cell r="O1029">
            <v>-1629837</v>
          </cell>
          <cell r="P1029">
            <v>-1726289.47</v>
          </cell>
          <cell r="Q1029">
            <v>-96452.469999999972</v>
          </cell>
          <cell r="R1029" t="str">
            <v>fne</v>
          </cell>
          <cell r="S1029" t="str">
            <v>april</v>
          </cell>
          <cell r="T1029" t="str">
            <v>Future</v>
          </cell>
        </row>
        <row r="1030">
          <cell r="A1030">
            <v>724</v>
          </cell>
          <cell r="B1030">
            <v>1141</v>
          </cell>
          <cell r="C1030" t="str">
            <v>PPL</v>
          </cell>
          <cell r="D1030">
            <v>39169</v>
          </cell>
          <cell r="E1030">
            <v>39205</v>
          </cell>
          <cell r="F1030" t="str">
            <v>S</v>
          </cell>
          <cell r="G1030">
            <v>-10000</v>
          </cell>
          <cell r="H1030">
            <v>-250</v>
          </cell>
          <cell r="I1030">
            <v>-2500000</v>
          </cell>
          <cell r="J1030">
            <v>250</v>
          </cell>
          <cell r="K1030">
            <v>-2499750</v>
          </cell>
          <cell r="L1030">
            <v>0</v>
          </cell>
          <cell r="M1030">
            <v>2500</v>
          </cell>
          <cell r="N1030">
            <v>250</v>
          </cell>
          <cell r="O1030">
            <v>-2500000</v>
          </cell>
          <cell r="P1030">
            <v>-2544733</v>
          </cell>
          <cell r="Q1030">
            <v>-44733</v>
          </cell>
          <cell r="R1030" t="str">
            <v>orix</v>
          </cell>
          <cell r="S1030" t="str">
            <v>april</v>
          </cell>
          <cell r="T1030" t="str">
            <v>Future</v>
          </cell>
        </row>
        <row r="1031">
          <cell r="A1031">
            <v>725</v>
          </cell>
          <cell r="B1031">
            <v>1137</v>
          </cell>
          <cell r="C1031" t="str">
            <v>PPL</v>
          </cell>
          <cell r="D1031">
            <v>39169</v>
          </cell>
          <cell r="E1031">
            <v>39205</v>
          </cell>
          <cell r="F1031" t="str">
            <v>S</v>
          </cell>
          <cell r="G1031">
            <v>-5000</v>
          </cell>
          <cell r="H1031">
            <v>-249.9</v>
          </cell>
          <cell r="I1031">
            <v>-1249500</v>
          </cell>
          <cell r="J1031">
            <v>124.95</v>
          </cell>
          <cell r="K1031">
            <v>-1249375.05</v>
          </cell>
          <cell r="L1031">
            <v>0</v>
          </cell>
          <cell r="N1031">
            <v>249.9</v>
          </cell>
          <cell r="O1031">
            <v>-1249500</v>
          </cell>
          <cell r="P1031">
            <v>-1272366.5</v>
          </cell>
          <cell r="Q1031">
            <v>-22866.5</v>
          </cell>
          <cell r="R1031" t="str">
            <v>FNE</v>
          </cell>
          <cell r="S1031" t="str">
            <v>april</v>
          </cell>
          <cell r="T1031" t="str">
            <v>Future</v>
          </cell>
        </row>
        <row r="1032">
          <cell r="A1032">
            <v>726</v>
          </cell>
          <cell r="B1032">
            <v>1131</v>
          </cell>
          <cell r="C1032" t="str">
            <v>POL</v>
          </cell>
          <cell r="D1032">
            <v>39168</v>
          </cell>
          <cell r="E1032">
            <v>39205</v>
          </cell>
          <cell r="F1032" t="str">
            <v>S</v>
          </cell>
          <cell r="G1032">
            <v>-5000</v>
          </cell>
          <cell r="H1032">
            <v>-326</v>
          </cell>
          <cell r="I1032">
            <v>-1630000</v>
          </cell>
          <cell r="J1032">
            <v>163</v>
          </cell>
          <cell r="K1032">
            <v>-1629837</v>
          </cell>
          <cell r="L1032">
            <v>0</v>
          </cell>
          <cell r="M1032">
            <v>3260</v>
          </cell>
          <cell r="N1032">
            <v>326</v>
          </cell>
          <cell r="O1032">
            <v>-1630000</v>
          </cell>
          <cell r="P1032">
            <v>-1668306.5</v>
          </cell>
          <cell r="Q1032">
            <v>-38306.5</v>
          </cell>
          <cell r="R1032" t="str">
            <v>ifsl</v>
          </cell>
          <cell r="S1032" t="str">
            <v>april</v>
          </cell>
          <cell r="T1032" t="str">
            <v>Future</v>
          </cell>
        </row>
        <row r="1033">
          <cell r="A1033">
            <v>727</v>
          </cell>
          <cell r="B1033">
            <v>1127</v>
          </cell>
          <cell r="C1033" t="str">
            <v>POL</v>
          </cell>
          <cell r="D1033">
            <v>39168</v>
          </cell>
          <cell r="E1033">
            <v>39205</v>
          </cell>
          <cell r="F1033" t="str">
            <v>S</v>
          </cell>
          <cell r="G1033">
            <v>-5000</v>
          </cell>
          <cell r="H1033">
            <v>-323</v>
          </cell>
          <cell r="I1033">
            <v>-1615000</v>
          </cell>
          <cell r="J1033">
            <v>161.5</v>
          </cell>
          <cell r="K1033">
            <v>-1614838.5</v>
          </cell>
          <cell r="L1033">
            <v>0</v>
          </cell>
          <cell r="M1033">
            <v>1615</v>
          </cell>
          <cell r="N1033">
            <v>323</v>
          </cell>
          <cell r="O1033">
            <v>-1615000</v>
          </cell>
          <cell r="P1033">
            <v>-1668306.5</v>
          </cell>
          <cell r="Q1033">
            <v>-53306.5</v>
          </cell>
          <cell r="R1033" t="str">
            <v>finex</v>
          </cell>
          <cell r="S1033" t="str">
            <v>april</v>
          </cell>
          <cell r="T1033" t="str">
            <v>Future</v>
          </cell>
        </row>
        <row r="1034">
          <cell r="A1034">
            <v>728</v>
          </cell>
          <cell r="B1034">
            <v>1156</v>
          </cell>
          <cell r="C1034" t="str">
            <v>POL</v>
          </cell>
          <cell r="D1034">
            <v>39171</v>
          </cell>
          <cell r="E1034">
            <v>39205</v>
          </cell>
          <cell r="F1034" t="str">
            <v>S</v>
          </cell>
          <cell r="G1034">
            <v>-5000</v>
          </cell>
          <cell r="H1034">
            <v>-323.54899999999998</v>
          </cell>
          <cell r="I1034">
            <v>-1617745</v>
          </cell>
          <cell r="J1034">
            <v>161.77450000000002</v>
          </cell>
          <cell r="K1034">
            <v>-1617583.2254999999</v>
          </cell>
          <cell r="L1034">
            <v>0</v>
          </cell>
          <cell r="M1034">
            <v>2426.62</v>
          </cell>
          <cell r="N1034">
            <v>323.54899999999998</v>
          </cell>
          <cell r="O1034">
            <v>-1617745</v>
          </cell>
          <cell r="P1034">
            <v>-1668306.5</v>
          </cell>
          <cell r="Q1034">
            <v>-50561.5</v>
          </cell>
          <cell r="R1034" t="str">
            <v>FNE</v>
          </cell>
          <cell r="S1034" t="str">
            <v>april</v>
          </cell>
          <cell r="T1034" t="str">
            <v>Future</v>
          </cell>
        </row>
        <row r="1035">
          <cell r="A1035">
            <v>729</v>
          </cell>
          <cell r="B1035">
            <v>1158</v>
          </cell>
          <cell r="C1035" t="str">
            <v>NBP(h)</v>
          </cell>
          <cell r="D1035">
            <v>39171</v>
          </cell>
          <cell r="E1035">
            <v>39205</v>
          </cell>
          <cell r="F1035" t="str">
            <v>S</v>
          </cell>
          <cell r="G1035">
            <v>-10000</v>
          </cell>
          <cell r="H1035">
            <v>-232</v>
          </cell>
          <cell r="I1035">
            <v>-2320000</v>
          </cell>
          <cell r="J1035">
            <v>232</v>
          </cell>
          <cell r="K1035">
            <v>-2319768</v>
          </cell>
          <cell r="L1035">
            <v>0</v>
          </cell>
          <cell r="M1035">
            <v>4640</v>
          </cell>
          <cell r="N1035">
            <v>232</v>
          </cell>
          <cell r="O1035">
            <v>-2320000</v>
          </cell>
          <cell r="P1035">
            <v>-2371936</v>
          </cell>
          <cell r="Q1035">
            <v>-51936</v>
          </cell>
          <cell r="R1035" t="str">
            <v>ifsl</v>
          </cell>
          <cell r="S1035" t="str">
            <v>april</v>
          </cell>
          <cell r="T1035" t="str">
            <v>Future</v>
          </cell>
        </row>
        <row r="1036">
          <cell r="A1036">
            <v>730</v>
          </cell>
          <cell r="B1036">
            <v>1170</v>
          </cell>
          <cell r="C1036" t="str">
            <v>POL(h)</v>
          </cell>
          <cell r="D1036">
            <v>39175</v>
          </cell>
          <cell r="E1036">
            <v>39205</v>
          </cell>
          <cell r="F1036" t="str">
            <v>S</v>
          </cell>
          <cell r="G1036">
            <v>-20000</v>
          </cell>
          <cell r="H1036">
            <v>-323.04500000000002</v>
          </cell>
          <cell r="I1036">
            <v>-6460900</v>
          </cell>
          <cell r="J1036">
            <v>646.09</v>
          </cell>
          <cell r="K1036">
            <v>-6460253.9100000001</v>
          </cell>
          <cell r="L1036">
            <v>0</v>
          </cell>
          <cell r="M1036">
            <v>4845</v>
          </cell>
          <cell r="N1036">
            <v>323.04500000000002</v>
          </cell>
          <cell r="O1036">
            <v>-6460900</v>
          </cell>
          <cell r="P1036">
            <v>-6405050</v>
          </cell>
          <cell r="Q1036">
            <v>55850</v>
          </cell>
          <cell r="R1036" t="str">
            <v>foundation</v>
          </cell>
          <cell r="S1036" t="str">
            <v>april</v>
          </cell>
          <cell r="T1036" t="str">
            <v>Future</v>
          </cell>
        </row>
        <row r="1037">
          <cell r="A1037">
            <v>731</v>
          </cell>
          <cell r="B1037">
            <v>1163</v>
          </cell>
          <cell r="C1037" t="str">
            <v>Engro(h)</v>
          </cell>
          <cell r="D1037">
            <v>39175</v>
          </cell>
          <cell r="E1037">
            <v>39205</v>
          </cell>
          <cell r="F1037" t="str">
            <v>S</v>
          </cell>
          <cell r="G1037">
            <v>-10000</v>
          </cell>
          <cell r="H1037">
            <v>-188.75</v>
          </cell>
          <cell r="I1037">
            <v>-1887500</v>
          </cell>
          <cell r="J1037">
            <v>188.75</v>
          </cell>
          <cell r="K1037">
            <v>-1887311.25</v>
          </cell>
          <cell r="L1037">
            <v>0</v>
          </cell>
          <cell r="M1037">
            <v>3775</v>
          </cell>
          <cell r="N1037">
            <v>188.75</v>
          </cell>
          <cell r="O1037">
            <v>-1887500</v>
          </cell>
          <cell r="P1037">
            <v>-1932666.9999999998</v>
          </cell>
          <cell r="Q1037">
            <v>-45166.999999999767</v>
          </cell>
          <cell r="R1037" t="str">
            <v>ifsl</v>
          </cell>
          <cell r="S1037" t="str">
            <v>april</v>
          </cell>
          <cell r="T1037" t="str">
            <v>Future</v>
          </cell>
        </row>
        <row r="1038">
          <cell r="A1038">
            <v>732</v>
          </cell>
          <cell r="B1038">
            <v>1205</v>
          </cell>
          <cell r="C1038" t="str">
            <v>POL</v>
          </cell>
          <cell r="D1038">
            <v>39178</v>
          </cell>
          <cell r="E1038">
            <v>39205</v>
          </cell>
          <cell r="F1038" t="str">
            <v>S</v>
          </cell>
          <cell r="G1038">
            <v>-5000</v>
          </cell>
          <cell r="H1038">
            <v>-326</v>
          </cell>
          <cell r="I1038">
            <v>-1630000</v>
          </cell>
          <cell r="J1038">
            <v>163</v>
          </cell>
          <cell r="K1038">
            <v>-1629837</v>
          </cell>
          <cell r="L1038">
            <v>0</v>
          </cell>
          <cell r="M1038">
            <v>1630</v>
          </cell>
          <cell r="N1038">
            <v>326</v>
          </cell>
          <cell r="O1038">
            <v>-1630000</v>
          </cell>
          <cell r="P1038">
            <v>-1668306.5</v>
          </cell>
          <cell r="Q1038">
            <v>-38306.5</v>
          </cell>
          <cell r="R1038" t="str">
            <v>growth</v>
          </cell>
          <cell r="S1038" t="str">
            <v>april</v>
          </cell>
          <cell r="T1038" t="str">
            <v>Future</v>
          </cell>
        </row>
        <row r="1039">
          <cell r="A1039">
            <v>733</v>
          </cell>
          <cell r="B1039">
            <v>1410</v>
          </cell>
          <cell r="C1039" t="str">
            <v>NBP(h)</v>
          </cell>
          <cell r="D1039">
            <v>39202</v>
          </cell>
          <cell r="E1039">
            <v>39206</v>
          </cell>
          <cell r="F1039" t="str">
            <v>P</v>
          </cell>
          <cell r="G1039">
            <v>20000</v>
          </cell>
          <cell r="H1039">
            <v>247.6</v>
          </cell>
          <cell r="I1039">
            <v>4952000</v>
          </cell>
          <cell r="J1039">
            <v>990.40000000000009</v>
          </cell>
          <cell r="K1039">
            <v>4952990.4000000004</v>
          </cell>
          <cell r="L1039">
            <v>0</v>
          </cell>
          <cell r="M1039">
            <v>0</v>
          </cell>
          <cell r="N1039">
            <v>247.64952000000002</v>
          </cell>
          <cell r="O1039">
            <v>4952990.4000000004</v>
          </cell>
          <cell r="P1039">
            <v>4952990.4000000004</v>
          </cell>
          <cell r="Q1039">
            <v>0</v>
          </cell>
          <cell r="R1039" t="str">
            <v>LIVE</v>
          </cell>
          <cell r="S1039" t="str">
            <v>april</v>
          </cell>
        </row>
        <row r="1040">
          <cell r="A1040">
            <v>734</v>
          </cell>
          <cell r="B1040">
            <v>1416</v>
          </cell>
          <cell r="C1040" t="str">
            <v>NBP(h)</v>
          </cell>
          <cell r="D1040">
            <v>39202</v>
          </cell>
          <cell r="E1040">
            <v>39206</v>
          </cell>
          <cell r="F1040" t="str">
            <v>S</v>
          </cell>
          <cell r="G1040">
            <v>-20000</v>
          </cell>
          <cell r="H1040">
            <v>-249.45</v>
          </cell>
          <cell r="I1040">
            <v>-4989000</v>
          </cell>
          <cell r="J1040">
            <v>498.90000000000003</v>
          </cell>
          <cell r="K1040">
            <v>-4988501.0999999996</v>
          </cell>
          <cell r="L1040">
            <v>0</v>
          </cell>
          <cell r="M1040">
            <v>4989</v>
          </cell>
          <cell r="N1040">
            <v>249.45</v>
          </cell>
          <cell r="O1040">
            <v>-4989000</v>
          </cell>
          <cell r="P1040">
            <v>-4808214</v>
          </cell>
          <cell r="Q1040">
            <v>180786</v>
          </cell>
          <cell r="R1040" t="str">
            <v>LIVE</v>
          </cell>
          <cell r="S1040" t="str">
            <v>april</v>
          </cell>
        </row>
        <row r="1041">
          <cell r="A1041">
            <v>735</v>
          </cell>
          <cell r="B1041">
            <v>1417</v>
          </cell>
          <cell r="C1041" t="str">
            <v>ACBL</v>
          </cell>
          <cell r="D1041">
            <v>39202</v>
          </cell>
          <cell r="E1041">
            <v>39206</v>
          </cell>
          <cell r="F1041" t="str">
            <v>S</v>
          </cell>
          <cell r="G1041">
            <v>-25000</v>
          </cell>
          <cell r="H1041">
            <v>-95</v>
          </cell>
          <cell r="I1041">
            <v>-2375000</v>
          </cell>
          <cell r="J1041">
            <v>237.5</v>
          </cell>
          <cell r="K1041">
            <v>-2374762.5</v>
          </cell>
          <cell r="L1041">
            <v>0</v>
          </cell>
          <cell r="M1041">
            <v>3562.5</v>
          </cell>
          <cell r="N1041">
            <v>95</v>
          </cell>
          <cell r="O1041">
            <v>-2375000</v>
          </cell>
          <cell r="P1041">
            <v>-1937725</v>
          </cell>
          <cell r="Q1041">
            <v>437275</v>
          </cell>
          <cell r="R1041" t="str">
            <v>ACM</v>
          </cell>
          <cell r="S1041" t="str">
            <v>april</v>
          </cell>
        </row>
        <row r="1042">
          <cell r="A1042">
            <v>736</v>
          </cell>
          <cell r="B1042">
            <v>1418</v>
          </cell>
          <cell r="C1042" t="str">
            <v>BOP(h)</v>
          </cell>
          <cell r="D1042">
            <v>39202</v>
          </cell>
          <cell r="E1042">
            <v>39206</v>
          </cell>
          <cell r="F1042" t="str">
            <v>S</v>
          </cell>
          <cell r="G1042">
            <v>-25000</v>
          </cell>
          <cell r="H1042">
            <v>-107.9</v>
          </cell>
          <cell r="I1042">
            <v>-2697500</v>
          </cell>
          <cell r="J1042">
            <v>269.75</v>
          </cell>
          <cell r="K1042">
            <v>-2697230.25</v>
          </cell>
          <cell r="L1042">
            <v>0</v>
          </cell>
          <cell r="M1042">
            <v>2697.5</v>
          </cell>
          <cell r="N1042">
            <v>107.9</v>
          </cell>
          <cell r="O1042">
            <v>-2697500</v>
          </cell>
          <cell r="P1042">
            <v>-2628150</v>
          </cell>
          <cell r="Q1042">
            <v>69350</v>
          </cell>
          <cell r="R1042" t="str">
            <v>fne</v>
          </cell>
          <cell r="S1042" t="str">
            <v>april</v>
          </cell>
        </row>
        <row r="1043">
          <cell r="A1043">
            <v>737</v>
          </cell>
          <cell r="B1043">
            <v>1418</v>
          </cell>
          <cell r="C1043" t="str">
            <v>engro(H)</v>
          </cell>
          <cell r="D1043">
            <v>39202</v>
          </cell>
          <cell r="E1043">
            <v>39206</v>
          </cell>
          <cell r="F1043" t="str">
            <v>S</v>
          </cell>
          <cell r="G1043">
            <v>-35000</v>
          </cell>
          <cell r="H1043">
            <v>-199</v>
          </cell>
          <cell r="I1043">
            <v>-6965000</v>
          </cell>
          <cell r="J1043">
            <v>696.5</v>
          </cell>
          <cell r="K1043">
            <v>-6964303.5</v>
          </cell>
          <cell r="L1043">
            <v>0</v>
          </cell>
          <cell r="M1043">
            <v>6965</v>
          </cell>
          <cell r="N1043">
            <v>199</v>
          </cell>
          <cell r="O1043">
            <v>-6965000</v>
          </cell>
          <cell r="P1043">
            <v>-6764331</v>
          </cell>
          <cell r="Q1043">
            <v>200669</v>
          </cell>
          <cell r="R1043" t="str">
            <v>ifsl</v>
          </cell>
          <cell r="S1043" t="str">
            <v>april</v>
          </cell>
        </row>
        <row r="1044">
          <cell r="A1044">
            <v>738</v>
          </cell>
          <cell r="B1044">
            <v>1415</v>
          </cell>
          <cell r="C1044" t="str">
            <v>ppl(H)</v>
          </cell>
          <cell r="D1044">
            <v>39202</v>
          </cell>
          <cell r="E1044">
            <v>39206</v>
          </cell>
          <cell r="F1044" t="str">
            <v>S</v>
          </cell>
          <cell r="G1044">
            <v>-25000</v>
          </cell>
          <cell r="H1044">
            <v>-266.5</v>
          </cell>
          <cell r="I1044">
            <v>-6662500</v>
          </cell>
          <cell r="J1044">
            <v>666.25</v>
          </cell>
          <cell r="K1044">
            <v>-6661833.75</v>
          </cell>
          <cell r="L1044">
            <v>0</v>
          </cell>
          <cell r="M1044">
            <v>6662.5</v>
          </cell>
          <cell r="N1044">
            <v>266.5</v>
          </cell>
          <cell r="O1044">
            <v>-6662500</v>
          </cell>
          <cell r="P1044">
            <v>-6614090</v>
          </cell>
          <cell r="Q1044">
            <v>48410</v>
          </cell>
          <cell r="R1044" t="str">
            <v>gsl</v>
          </cell>
          <cell r="S1044" t="str">
            <v>april</v>
          </cell>
        </row>
        <row r="1045">
          <cell r="A1045">
            <v>739</v>
          </cell>
          <cell r="B1045">
            <v>1411</v>
          </cell>
          <cell r="C1045" t="str">
            <v>FFBQ(h)</v>
          </cell>
          <cell r="D1045">
            <v>39202</v>
          </cell>
          <cell r="E1045">
            <v>39206</v>
          </cell>
          <cell r="F1045" t="str">
            <v>S</v>
          </cell>
          <cell r="G1045">
            <v>-25000</v>
          </cell>
          <cell r="H1045">
            <v>-35.299999999999997</v>
          </cell>
          <cell r="I1045">
            <v>-882500</v>
          </cell>
          <cell r="J1045">
            <v>88.25</v>
          </cell>
          <cell r="K1045">
            <v>-882411.75</v>
          </cell>
          <cell r="L1045">
            <v>0</v>
          </cell>
          <cell r="M1045">
            <v>1325</v>
          </cell>
          <cell r="N1045">
            <v>35.299999999999997</v>
          </cell>
          <cell r="O1045">
            <v>-882500</v>
          </cell>
          <cell r="P1045">
            <v>-821022.5</v>
          </cell>
          <cell r="Q1045">
            <v>61477.5</v>
          </cell>
          <cell r="R1045" t="str">
            <v>FOUNDATION</v>
          </cell>
          <cell r="S1045" t="str">
            <v>april</v>
          </cell>
        </row>
        <row r="1046">
          <cell r="A1046">
            <v>740</v>
          </cell>
          <cell r="B1046">
            <v>1412</v>
          </cell>
          <cell r="C1046" t="str">
            <v>DGKC(h)</v>
          </cell>
          <cell r="D1046">
            <v>39202</v>
          </cell>
          <cell r="E1046">
            <v>39206</v>
          </cell>
          <cell r="F1046" t="str">
            <v>P</v>
          </cell>
          <cell r="G1046">
            <v>20000</v>
          </cell>
          <cell r="H1046">
            <v>97.5</v>
          </cell>
          <cell r="I1046">
            <v>1950000</v>
          </cell>
          <cell r="J1046">
            <v>390</v>
          </cell>
          <cell r="K1046">
            <v>1950390</v>
          </cell>
          <cell r="L1046">
            <v>0</v>
          </cell>
          <cell r="M1046">
            <v>0</v>
          </cell>
          <cell r="N1046">
            <v>97.519499999999994</v>
          </cell>
          <cell r="O1046">
            <v>1950390</v>
          </cell>
          <cell r="P1046">
            <v>1950390</v>
          </cell>
          <cell r="Q1046">
            <v>0</v>
          </cell>
          <cell r="R1046" t="str">
            <v>FOUNDATION</v>
          </cell>
          <cell r="S1046" t="str">
            <v>april</v>
          </cell>
        </row>
        <row r="1047">
          <cell r="A1047">
            <v>741</v>
          </cell>
          <cell r="B1047">
            <v>1413</v>
          </cell>
          <cell r="C1047" t="str">
            <v>DGKC(h)</v>
          </cell>
          <cell r="D1047">
            <v>39202</v>
          </cell>
          <cell r="E1047">
            <v>39206</v>
          </cell>
          <cell r="F1047" t="str">
            <v>S</v>
          </cell>
          <cell r="G1047">
            <v>-30000</v>
          </cell>
          <cell r="H1047">
            <v>-99.5</v>
          </cell>
          <cell r="I1047">
            <v>-2985000</v>
          </cell>
          <cell r="J1047">
            <v>298.5</v>
          </cell>
          <cell r="K1047">
            <v>-2984701.5</v>
          </cell>
          <cell r="L1047">
            <v>0</v>
          </cell>
          <cell r="M1047">
            <v>4477.8999999999996</v>
          </cell>
          <cell r="N1047">
            <v>99.5</v>
          </cell>
          <cell r="O1047">
            <v>-2985000</v>
          </cell>
          <cell r="P1047">
            <v>-2949549</v>
          </cell>
          <cell r="Q1047">
            <v>35451</v>
          </cell>
          <cell r="R1047" t="str">
            <v>FOUNDATION</v>
          </cell>
          <cell r="S1047" t="str">
            <v>april</v>
          </cell>
        </row>
        <row r="1048">
          <cell r="A1048">
            <v>742</v>
          </cell>
          <cell r="B1048">
            <v>1419</v>
          </cell>
          <cell r="C1048" t="str">
            <v>DGKC(h)</v>
          </cell>
          <cell r="D1048">
            <v>39202</v>
          </cell>
          <cell r="E1048">
            <v>39206</v>
          </cell>
          <cell r="F1048" t="str">
            <v>S</v>
          </cell>
          <cell r="G1048">
            <v>-20000</v>
          </cell>
          <cell r="H1048">
            <v>-100.75</v>
          </cell>
          <cell r="I1048">
            <v>-2015000</v>
          </cell>
          <cell r="J1048">
            <v>201.5</v>
          </cell>
          <cell r="K1048">
            <v>-2014798.5</v>
          </cell>
          <cell r="L1048">
            <v>0</v>
          </cell>
          <cell r="M1048">
            <v>2015</v>
          </cell>
          <cell r="N1048">
            <v>100.75</v>
          </cell>
          <cell r="O1048">
            <v>-2015000</v>
          </cell>
          <cell r="P1048">
            <v>-1966366</v>
          </cell>
          <cell r="Q1048">
            <v>48634</v>
          </cell>
          <cell r="R1048" t="str">
            <v>FCEL</v>
          </cell>
          <cell r="S1048" t="str">
            <v>april</v>
          </cell>
        </row>
        <row r="1049">
          <cell r="A1049">
            <v>743</v>
          </cell>
          <cell r="B1049">
            <v>1441</v>
          </cell>
          <cell r="C1049" t="str">
            <v>PSAF(H)</v>
          </cell>
          <cell r="D1049">
            <v>39204</v>
          </cell>
          <cell r="E1049">
            <v>39209</v>
          </cell>
          <cell r="F1049" t="str">
            <v>P</v>
          </cell>
          <cell r="G1049">
            <v>54000</v>
          </cell>
          <cell r="H1049">
            <v>9.1231481481481485</v>
          </cell>
          <cell r="I1049">
            <v>492650</v>
          </cell>
          <cell r="J1049">
            <v>98.53</v>
          </cell>
          <cell r="K1049">
            <v>492748.53</v>
          </cell>
          <cell r="L1049">
            <v>0</v>
          </cell>
          <cell r="M1049">
            <v>739.9</v>
          </cell>
          <cell r="N1049">
            <v>9.1386746296296302</v>
          </cell>
          <cell r="O1049">
            <v>493488.43000000005</v>
          </cell>
          <cell r="P1049">
            <v>493488.43000000005</v>
          </cell>
          <cell r="Q1049">
            <v>0</v>
          </cell>
          <cell r="R1049" t="str">
            <v>TAURUS</v>
          </cell>
          <cell r="S1049" t="str">
            <v>May</v>
          </cell>
        </row>
        <row r="1050">
          <cell r="A1050">
            <v>744</v>
          </cell>
          <cell r="B1050">
            <v>1439</v>
          </cell>
          <cell r="C1050" t="str">
            <v>DGKC(h)</v>
          </cell>
          <cell r="D1050">
            <v>39204</v>
          </cell>
          <cell r="E1050">
            <v>39209</v>
          </cell>
          <cell r="F1050" t="str">
            <v>P</v>
          </cell>
          <cell r="G1050">
            <v>25000</v>
          </cell>
          <cell r="H1050">
            <v>99</v>
          </cell>
          <cell r="I1050">
            <v>2475000</v>
          </cell>
          <cell r="J1050">
            <v>495</v>
          </cell>
          <cell r="K1050">
            <v>2475495</v>
          </cell>
          <cell r="L1050">
            <v>0</v>
          </cell>
          <cell r="M1050">
            <v>3712.5</v>
          </cell>
          <cell r="N1050">
            <v>99.168300000000002</v>
          </cell>
          <cell r="O1050">
            <v>2479207.5</v>
          </cell>
          <cell r="P1050">
            <v>2479207.5</v>
          </cell>
          <cell r="Q1050">
            <v>0</v>
          </cell>
          <cell r="R1050" t="str">
            <v>Atlas</v>
          </cell>
          <cell r="S1050" t="str">
            <v>May</v>
          </cell>
        </row>
        <row r="1051">
          <cell r="A1051">
            <v>745</v>
          </cell>
          <cell r="B1051">
            <v>1436</v>
          </cell>
          <cell r="C1051" t="str">
            <v>PSAF(H)</v>
          </cell>
          <cell r="D1051">
            <v>39204</v>
          </cell>
          <cell r="E1051">
            <v>39209</v>
          </cell>
          <cell r="F1051" t="str">
            <v>P</v>
          </cell>
          <cell r="G1051">
            <v>10000</v>
          </cell>
          <cell r="H1051">
            <v>9.0500000000000007</v>
          </cell>
          <cell r="I1051">
            <v>90500</v>
          </cell>
          <cell r="J1051">
            <v>18.100000000000001</v>
          </cell>
          <cell r="K1051">
            <v>90518.1</v>
          </cell>
          <cell r="L1051">
            <v>0</v>
          </cell>
          <cell r="M1051">
            <v>136</v>
          </cell>
          <cell r="N1051">
            <v>9.06541</v>
          </cell>
          <cell r="O1051">
            <v>90654.1</v>
          </cell>
          <cell r="P1051">
            <v>90654.1</v>
          </cell>
          <cell r="Q1051">
            <v>0</v>
          </cell>
          <cell r="R1051" t="str">
            <v>foundation</v>
          </cell>
          <cell r="S1051" t="str">
            <v>May</v>
          </cell>
        </row>
        <row r="1052">
          <cell r="A1052">
            <v>746</v>
          </cell>
          <cell r="B1052">
            <v>1455</v>
          </cell>
          <cell r="C1052" t="str">
            <v>NBP(h)</v>
          </cell>
          <cell r="D1052">
            <v>39204</v>
          </cell>
          <cell r="E1052">
            <v>39209</v>
          </cell>
          <cell r="F1052" t="str">
            <v>P</v>
          </cell>
          <cell r="G1052">
            <v>20000</v>
          </cell>
          <cell r="H1052">
            <v>248.5</v>
          </cell>
          <cell r="I1052">
            <v>4970000</v>
          </cell>
          <cell r="J1052">
            <v>994</v>
          </cell>
          <cell r="K1052">
            <v>4970994</v>
          </cell>
          <cell r="L1052">
            <v>0</v>
          </cell>
          <cell r="N1052">
            <v>248.5497</v>
          </cell>
          <cell r="O1052">
            <v>4970994</v>
          </cell>
          <cell r="P1052">
            <v>4970994</v>
          </cell>
          <cell r="Q1052">
            <v>0</v>
          </cell>
          <cell r="R1052" t="str">
            <v>finex</v>
          </cell>
          <cell r="S1052" t="str">
            <v>May</v>
          </cell>
        </row>
        <row r="1053">
          <cell r="A1053">
            <v>747</v>
          </cell>
          <cell r="B1053">
            <v>1445</v>
          </cell>
          <cell r="C1053" t="str">
            <v>engro(H)</v>
          </cell>
          <cell r="D1053">
            <v>39204</v>
          </cell>
          <cell r="E1053">
            <v>39209</v>
          </cell>
          <cell r="F1053" t="str">
            <v>P</v>
          </cell>
          <cell r="G1053">
            <v>25000</v>
          </cell>
          <cell r="H1053">
            <v>208</v>
          </cell>
          <cell r="I1053">
            <v>5200000</v>
          </cell>
          <cell r="J1053">
            <v>1040</v>
          </cell>
          <cell r="K1053">
            <v>5201040</v>
          </cell>
          <cell r="L1053">
            <v>0</v>
          </cell>
          <cell r="M1053">
            <v>5200</v>
          </cell>
          <cell r="N1053">
            <v>208.24959999999999</v>
          </cell>
          <cell r="O1053">
            <v>5206240</v>
          </cell>
          <cell r="P1053">
            <v>5206240</v>
          </cell>
          <cell r="Q1053">
            <v>0</v>
          </cell>
          <cell r="R1053" t="str">
            <v>ahc</v>
          </cell>
          <cell r="S1053" t="str">
            <v>May</v>
          </cell>
        </row>
        <row r="1054">
          <cell r="A1054">
            <v>748</v>
          </cell>
          <cell r="B1054">
            <v>1443</v>
          </cell>
          <cell r="C1054" t="str">
            <v>PPL(H)</v>
          </cell>
          <cell r="D1054">
            <v>39204</v>
          </cell>
          <cell r="E1054">
            <v>39209</v>
          </cell>
          <cell r="F1054" t="str">
            <v>P</v>
          </cell>
          <cell r="G1054">
            <v>10000</v>
          </cell>
          <cell r="H1054">
            <v>266.5</v>
          </cell>
          <cell r="I1054">
            <v>2665000</v>
          </cell>
          <cell r="J1054">
            <v>533</v>
          </cell>
          <cell r="K1054">
            <v>2665533</v>
          </cell>
          <cell r="L1054">
            <v>0</v>
          </cell>
          <cell r="N1054">
            <v>266.55329999999998</v>
          </cell>
          <cell r="O1054">
            <v>2665533</v>
          </cell>
          <cell r="P1054">
            <v>2665533</v>
          </cell>
          <cell r="Q1054">
            <v>0</v>
          </cell>
          <cell r="R1054" t="str">
            <v>FCEL</v>
          </cell>
          <cell r="S1054" t="str">
            <v>May</v>
          </cell>
        </row>
        <row r="1055">
          <cell r="A1055">
            <v>749</v>
          </cell>
          <cell r="B1055">
            <v>1453</v>
          </cell>
          <cell r="C1055" t="str">
            <v>ACBL</v>
          </cell>
          <cell r="D1055">
            <v>39204</v>
          </cell>
          <cell r="E1055">
            <v>39209</v>
          </cell>
          <cell r="F1055" t="str">
            <v>S</v>
          </cell>
          <cell r="G1055">
            <v>-23</v>
          </cell>
          <cell r="H1055">
            <v>-95</v>
          </cell>
          <cell r="I1055">
            <v>-2185</v>
          </cell>
          <cell r="J1055">
            <v>0.2185</v>
          </cell>
          <cell r="K1055">
            <v>-2184.7815000000001</v>
          </cell>
          <cell r="L1055">
            <v>0</v>
          </cell>
          <cell r="M1055">
            <v>3.2774999999999999</v>
          </cell>
          <cell r="N1055">
            <v>95</v>
          </cell>
          <cell r="O1055">
            <v>-2185</v>
          </cell>
          <cell r="P1055">
            <v>-1782.71</v>
          </cell>
          <cell r="Q1055">
            <v>402.28999999999996</v>
          </cell>
          <cell r="R1055" t="str">
            <v>FNE</v>
          </cell>
          <cell r="S1055" t="str">
            <v>May</v>
          </cell>
        </row>
        <row r="1056">
          <cell r="A1056">
            <v>750</v>
          </cell>
          <cell r="B1056">
            <v>1451</v>
          </cell>
          <cell r="C1056" t="str">
            <v>ACBL</v>
          </cell>
          <cell r="D1056">
            <v>39204</v>
          </cell>
          <cell r="E1056">
            <v>39209</v>
          </cell>
          <cell r="F1056" t="str">
            <v>S</v>
          </cell>
          <cell r="G1056">
            <v>-25000</v>
          </cell>
          <cell r="H1056">
            <v>-95.2</v>
          </cell>
          <cell r="I1056">
            <v>-2380000</v>
          </cell>
          <cell r="J1056">
            <v>238</v>
          </cell>
          <cell r="K1056">
            <v>-2379762</v>
          </cell>
          <cell r="L1056">
            <v>0</v>
          </cell>
          <cell r="M1056">
            <v>3570.0000000000005</v>
          </cell>
          <cell r="N1056">
            <v>95.2</v>
          </cell>
          <cell r="O1056">
            <v>-2380000</v>
          </cell>
          <cell r="P1056">
            <v>-1937725</v>
          </cell>
          <cell r="Q1056">
            <v>442275</v>
          </cell>
          <cell r="R1056" t="str">
            <v>TAURUS</v>
          </cell>
          <cell r="S1056" t="str">
            <v>May</v>
          </cell>
        </row>
        <row r="1057">
          <cell r="A1057">
            <v>751</v>
          </cell>
          <cell r="B1057">
            <v>1452</v>
          </cell>
          <cell r="C1057" t="str">
            <v>ACBL</v>
          </cell>
          <cell r="D1057">
            <v>39204</v>
          </cell>
          <cell r="E1057">
            <v>39209</v>
          </cell>
          <cell r="F1057" t="str">
            <v>S</v>
          </cell>
          <cell r="G1057">
            <v>-70800</v>
          </cell>
          <cell r="H1057">
            <v>-95.158898305084747</v>
          </cell>
          <cell r="I1057">
            <v>-6737250</v>
          </cell>
          <cell r="J1057">
            <v>673.72500000000002</v>
          </cell>
          <cell r="K1057">
            <v>-6736576.2750000004</v>
          </cell>
          <cell r="L1057">
            <v>0</v>
          </cell>
          <cell r="M1057">
            <v>10105.879999999999</v>
          </cell>
          <cell r="N1057">
            <v>95.158898305084747</v>
          </cell>
          <cell r="O1057">
            <v>-6737250</v>
          </cell>
          <cell r="P1057">
            <v>-5487637.2000000002</v>
          </cell>
          <cell r="Q1057">
            <v>1249612.7999999998</v>
          </cell>
          <cell r="R1057" t="str">
            <v>FNE</v>
          </cell>
          <cell r="S1057" t="str">
            <v>May</v>
          </cell>
        </row>
        <row r="1058">
          <cell r="A1058">
            <v>752</v>
          </cell>
          <cell r="B1058">
            <v>1449</v>
          </cell>
          <cell r="C1058" t="str">
            <v>WCT</v>
          </cell>
          <cell r="D1058">
            <v>39204</v>
          </cell>
          <cell r="E1058">
            <v>39209</v>
          </cell>
          <cell r="F1058" t="str">
            <v>S</v>
          </cell>
          <cell r="G1058">
            <v>-32000</v>
          </cell>
          <cell r="H1058">
            <v>-13.653124999999999</v>
          </cell>
          <cell r="I1058">
            <v>-436900</v>
          </cell>
          <cell r="J1058">
            <v>43.690000000000005</v>
          </cell>
          <cell r="K1058">
            <v>-436856.31</v>
          </cell>
          <cell r="L1058">
            <v>0</v>
          </cell>
          <cell r="M1058">
            <v>655.5</v>
          </cell>
          <cell r="N1058">
            <v>13.653124999999999</v>
          </cell>
          <cell r="O1058">
            <v>-436900</v>
          </cell>
          <cell r="P1058">
            <v>-316732.79999999999</v>
          </cell>
          <cell r="Q1058">
            <v>120167.20000000001</v>
          </cell>
          <cell r="R1058" t="str">
            <v xml:space="preserve">ABA </v>
          </cell>
          <cell r="S1058" t="str">
            <v>May</v>
          </cell>
        </row>
        <row r="1059">
          <cell r="A1059">
            <v>753</v>
          </cell>
          <cell r="B1059">
            <v>1450</v>
          </cell>
          <cell r="C1059" t="str">
            <v>WCT</v>
          </cell>
          <cell r="D1059">
            <v>39204</v>
          </cell>
          <cell r="E1059">
            <v>39209</v>
          </cell>
          <cell r="F1059" t="str">
            <v>S</v>
          </cell>
          <cell r="G1059">
            <v>-53500</v>
          </cell>
          <cell r="H1059">
            <v>-13.7</v>
          </cell>
          <cell r="I1059">
            <v>-732950</v>
          </cell>
          <cell r="J1059">
            <v>73.295000000000002</v>
          </cell>
          <cell r="K1059">
            <v>-732876.70499999996</v>
          </cell>
          <cell r="L1059">
            <v>0</v>
          </cell>
          <cell r="M1059">
            <v>2675</v>
          </cell>
          <cell r="N1059">
            <v>13.7</v>
          </cell>
          <cell r="O1059">
            <v>-732950</v>
          </cell>
          <cell r="P1059">
            <v>-529537.65</v>
          </cell>
          <cell r="Q1059">
            <v>203412.34999999998</v>
          </cell>
          <cell r="R1059" t="str">
            <v>AKS</v>
          </cell>
          <cell r="S1059" t="str">
            <v>May</v>
          </cell>
        </row>
        <row r="1060">
          <cell r="A1060">
            <v>754</v>
          </cell>
          <cell r="B1060">
            <v>1442</v>
          </cell>
          <cell r="C1060" t="str">
            <v>PPL(H)</v>
          </cell>
          <cell r="D1060">
            <v>39204</v>
          </cell>
          <cell r="E1060">
            <v>39209</v>
          </cell>
          <cell r="F1060" t="str">
            <v>S</v>
          </cell>
          <cell r="G1060">
            <v>-30000</v>
          </cell>
          <cell r="H1060">
            <v>-268.41833333333335</v>
          </cell>
          <cell r="I1060">
            <v>-8052550</v>
          </cell>
          <cell r="J1060">
            <v>805.255</v>
          </cell>
          <cell r="K1060">
            <v>-8051744.7450000001</v>
          </cell>
          <cell r="L1060">
            <v>0</v>
          </cell>
          <cell r="M1060">
            <v>8052.55</v>
          </cell>
          <cell r="N1060">
            <v>268.41833333333335</v>
          </cell>
          <cell r="O1060">
            <v>-8052550</v>
          </cell>
          <cell r="P1060">
            <v>-7953963</v>
          </cell>
          <cell r="Q1060">
            <v>98587</v>
          </cell>
          <cell r="R1060" t="str">
            <v>FEL</v>
          </cell>
          <cell r="S1060" t="str">
            <v>May</v>
          </cell>
        </row>
        <row r="1061">
          <cell r="A1061">
            <v>755</v>
          </cell>
          <cell r="B1061">
            <v>1448</v>
          </cell>
          <cell r="C1061" t="str">
            <v>ACBL</v>
          </cell>
          <cell r="D1061">
            <v>39204</v>
          </cell>
          <cell r="E1061">
            <v>39209</v>
          </cell>
          <cell r="F1061" t="str">
            <v>S</v>
          </cell>
          <cell r="G1061">
            <v>-25000</v>
          </cell>
          <cell r="H1061">
            <v>-95.500100000000003</v>
          </cell>
          <cell r="I1061">
            <v>-2387502.5</v>
          </cell>
          <cell r="J1061">
            <v>238.75025000000002</v>
          </cell>
          <cell r="K1061">
            <v>-2387263.74975</v>
          </cell>
          <cell r="L1061">
            <v>0</v>
          </cell>
          <cell r="M1061">
            <v>3581.2499999999995</v>
          </cell>
          <cell r="N1061">
            <v>95.500100000000003</v>
          </cell>
          <cell r="O1061">
            <v>-2387502.5</v>
          </cell>
          <cell r="P1061">
            <v>-1937725</v>
          </cell>
          <cell r="Q1061">
            <v>449777.5</v>
          </cell>
          <cell r="R1061" t="str">
            <v>AAH</v>
          </cell>
          <cell r="S1061" t="str">
            <v>May</v>
          </cell>
        </row>
        <row r="1062">
          <cell r="A1062">
            <v>756</v>
          </cell>
          <cell r="B1062">
            <v>1446</v>
          </cell>
          <cell r="C1062" t="str">
            <v>Engro(H)</v>
          </cell>
          <cell r="D1062">
            <v>39204</v>
          </cell>
          <cell r="E1062">
            <v>39209</v>
          </cell>
          <cell r="F1062" t="str">
            <v>S</v>
          </cell>
          <cell r="G1062">
            <v>-25000</v>
          </cell>
          <cell r="H1062">
            <v>-210</v>
          </cell>
          <cell r="I1062">
            <v>-5250000</v>
          </cell>
          <cell r="J1062">
            <v>525</v>
          </cell>
          <cell r="K1062">
            <v>-5249475</v>
          </cell>
          <cell r="L1062">
            <v>0</v>
          </cell>
          <cell r="N1062">
            <v>210</v>
          </cell>
          <cell r="O1062">
            <v>-5250000</v>
          </cell>
          <cell r="P1062">
            <v>-5206241.0999999996</v>
          </cell>
          <cell r="Q1062">
            <v>43758.900000000373</v>
          </cell>
          <cell r="R1062" t="str">
            <v>AHC</v>
          </cell>
          <cell r="S1062" t="str">
            <v>May</v>
          </cell>
        </row>
        <row r="1063">
          <cell r="A1063">
            <v>757</v>
          </cell>
          <cell r="B1063">
            <v>1444</v>
          </cell>
          <cell r="C1063" t="str">
            <v>WCT</v>
          </cell>
          <cell r="D1063">
            <v>39204</v>
          </cell>
          <cell r="E1063">
            <v>39209</v>
          </cell>
          <cell r="F1063" t="str">
            <v>S</v>
          </cell>
          <cell r="G1063">
            <v>-48000</v>
          </cell>
          <cell r="H1063">
            <v>-13.625</v>
          </cell>
          <cell r="I1063">
            <v>-654000</v>
          </cell>
          <cell r="J1063">
            <v>65.400000000000006</v>
          </cell>
          <cell r="K1063">
            <v>-653934.6</v>
          </cell>
          <cell r="L1063">
            <v>0</v>
          </cell>
          <cell r="M1063">
            <v>981.12</v>
          </cell>
          <cell r="N1063">
            <v>13.625</v>
          </cell>
          <cell r="O1063">
            <v>-654000</v>
          </cell>
          <cell r="P1063">
            <v>-475099.2</v>
          </cell>
          <cell r="Q1063">
            <v>178900.8</v>
          </cell>
          <cell r="R1063" t="str">
            <v>FCEL</v>
          </cell>
          <cell r="S1063" t="str">
            <v>May</v>
          </cell>
        </row>
        <row r="1064">
          <cell r="A1064">
            <v>758</v>
          </cell>
          <cell r="B1064">
            <v>1438</v>
          </cell>
          <cell r="C1064" t="str">
            <v>WCT</v>
          </cell>
          <cell r="D1064">
            <v>39204</v>
          </cell>
          <cell r="E1064">
            <v>39209</v>
          </cell>
          <cell r="F1064" t="str">
            <v>S</v>
          </cell>
          <cell r="G1064">
            <v>-100000</v>
          </cell>
          <cell r="H1064">
            <v>-13.9</v>
          </cell>
          <cell r="I1064">
            <v>-1390000</v>
          </cell>
          <cell r="J1064">
            <v>139</v>
          </cell>
          <cell r="K1064">
            <v>-1389861</v>
          </cell>
          <cell r="L1064">
            <v>0</v>
          </cell>
          <cell r="M1064">
            <v>2085</v>
          </cell>
          <cell r="N1064">
            <v>13.9</v>
          </cell>
          <cell r="O1064">
            <v>-1390000</v>
          </cell>
          <cell r="P1064">
            <v>-989790</v>
          </cell>
          <cell r="Q1064">
            <v>400210</v>
          </cell>
          <cell r="R1064" t="str">
            <v>FOUNDATION</v>
          </cell>
          <cell r="S1064" t="str">
            <v>May</v>
          </cell>
        </row>
        <row r="1065">
          <cell r="A1065">
            <v>759</v>
          </cell>
          <cell r="B1065">
            <v>1437</v>
          </cell>
          <cell r="C1065" t="str">
            <v>FFBQ(h)</v>
          </cell>
          <cell r="D1065">
            <v>39204</v>
          </cell>
          <cell r="E1065">
            <v>39209</v>
          </cell>
          <cell r="F1065" t="str">
            <v>S</v>
          </cell>
          <cell r="G1065">
            <v>-50000</v>
          </cell>
          <cell r="H1065">
            <v>-35.299999999999997</v>
          </cell>
          <cell r="I1065">
            <v>-1765000</v>
          </cell>
          <cell r="J1065">
            <v>176.5</v>
          </cell>
          <cell r="K1065">
            <v>-1764823.5</v>
          </cell>
          <cell r="L1065">
            <v>0</v>
          </cell>
          <cell r="M1065">
            <v>2650</v>
          </cell>
          <cell r="N1065">
            <v>35.299999999999997</v>
          </cell>
          <cell r="O1065">
            <v>-1765000</v>
          </cell>
          <cell r="P1065">
            <v>-1642045</v>
          </cell>
          <cell r="Q1065">
            <v>122955</v>
          </cell>
          <cell r="R1065" t="str">
            <v>FOUNDATION</v>
          </cell>
          <cell r="S1065" t="str">
            <v>May</v>
          </cell>
        </row>
        <row r="1066">
          <cell r="A1066">
            <v>760</v>
          </cell>
          <cell r="B1066">
            <v>1447</v>
          </cell>
          <cell r="C1066" t="str">
            <v>WCT</v>
          </cell>
          <cell r="D1066">
            <v>39204</v>
          </cell>
          <cell r="E1066">
            <v>39209</v>
          </cell>
          <cell r="F1066" t="str">
            <v>S</v>
          </cell>
          <cell r="G1066">
            <v>-66500</v>
          </cell>
          <cell r="H1066">
            <v>-13.64360902255639</v>
          </cell>
          <cell r="I1066">
            <v>-907300</v>
          </cell>
          <cell r="J1066">
            <v>90.73</v>
          </cell>
          <cell r="K1066">
            <v>-907209.27</v>
          </cell>
          <cell r="L1066">
            <v>0</v>
          </cell>
          <cell r="M1066">
            <v>3325</v>
          </cell>
          <cell r="N1066">
            <v>13.64360902255639</v>
          </cell>
          <cell r="O1066">
            <v>-907300</v>
          </cell>
          <cell r="P1066">
            <v>-658210.35</v>
          </cell>
          <cell r="Q1066">
            <v>249089.65000000002</v>
          </cell>
          <cell r="R1066" t="str">
            <v>IFSL</v>
          </cell>
          <cell r="S1066" t="str">
            <v>May</v>
          </cell>
        </row>
        <row r="1067">
          <cell r="A1067">
            <v>761</v>
          </cell>
          <cell r="B1067">
            <v>1440</v>
          </cell>
          <cell r="C1067" t="str">
            <v>DGKC(h)</v>
          </cell>
          <cell r="D1067">
            <v>39204</v>
          </cell>
          <cell r="E1067">
            <v>39209</v>
          </cell>
          <cell r="F1067" t="str">
            <v>S</v>
          </cell>
          <cell r="G1067">
            <v>-7800</v>
          </cell>
          <cell r="H1067">
            <v>-102</v>
          </cell>
          <cell r="I1067">
            <v>-795600</v>
          </cell>
          <cell r="J1067">
            <v>79.56</v>
          </cell>
          <cell r="K1067">
            <v>-795520.44</v>
          </cell>
          <cell r="L1067">
            <v>0</v>
          </cell>
          <cell r="M1067">
            <v>0</v>
          </cell>
          <cell r="N1067">
            <v>102</v>
          </cell>
          <cell r="O1067">
            <v>-795600</v>
          </cell>
          <cell r="P1067">
            <v>-771936.36</v>
          </cell>
          <cell r="Q1067">
            <v>23663.640000000014</v>
          </cell>
          <cell r="R1067" t="str">
            <v>ACM</v>
          </cell>
          <cell r="S1067" t="str">
            <v>May</v>
          </cell>
        </row>
        <row r="1068">
          <cell r="A1068">
            <v>762</v>
          </cell>
          <cell r="B1068">
            <v>1456</v>
          </cell>
          <cell r="C1068" t="str">
            <v>NBP(h)</v>
          </cell>
          <cell r="D1068">
            <v>39204</v>
          </cell>
          <cell r="E1068">
            <v>39209</v>
          </cell>
          <cell r="F1068" t="str">
            <v>S</v>
          </cell>
          <cell r="G1068">
            <v>-30000</v>
          </cell>
          <cell r="H1068">
            <v>-252.5</v>
          </cell>
          <cell r="I1068">
            <v>-7575000</v>
          </cell>
          <cell r="J1068">
            <v>757.5</v>
          </cell>
          <cell r="K1068">
            <v>-7574242.5</v>
          </cell>
          <cell r="L1068">
            <v>0</v>
          </cell>
          <cell r="M1068">
            <v>7575</v>
          </cell>
          <cell r="N1068">
            <v>252.5</v>
          </cell>
          <cell r="O1068">
            <v>-7575000</v>
          </cell>
          <cell r="P1068">
            <v>-7287450</v>
          </cell>
          <cell r="Q1068">
            <v>287550</v>
          </cell>
          <cell r="R1068" t="str">
            <v>FINEX</v>
          </cell>
          <cell r="S1068" t="str">
            <v>May</v>
          </cell>
        </row>
        <row r="1069">
          <cell r="A1069">
            <v>763</v>
          </cell>
          <cell r="B1069">
            <v>1457</v>
          </cell>
          <cell r="C1069" t="str">
            <v>FFBQ(h)</v>
          </cell>
          <cell r="D1069">
            <v>39204</v>
          </cell>
          <cell r="E1069">
            <v>39209</v>
          </cell>
          <cell r="F1069" t="str">
            <v>S</v>
          </cell>
          <cell r="G1069">
            <v>-100000</v>
          </cell>
          <cell r="H1069">
            <v>-35.299999999999997</v>
          </cell>
          <cell r="I1069">
            <v>-3530000</v>
          </cell>
          <cell r="J1069">
            <v>353</v>
          </cell>
          <cell r="K1069">
            <v>-3529647</v>
          </cell>
          <cell r="L1069">
            <v>0</v>
          </cell>
          <cell r="M1069">
            <v>5300</v>
          </cell>
          <cell r="N1069">
            <v>35.299999999999997</v>
          </cell>
          <cell r="O1069">
            <v>-3530000</v>
          </cell>
          <cell r="P1069">
            <v>-3284090</v>
          </cell>
          <cell r="Q1069">
            <v>245910</v>
          </cell>
          <cell r="R1069" t="str">
            <v>GLOBAL</v>
          </cell>
          <cell r="S1069" t="str">
            <v>May</v>
          </cell>
        </row>
        <row r="1070">
          <cell r="A1070">
            <v>764</v>
          </cell>
          <cell r="B1070">
            <v>1454</v>
          </cell>
          <cell r="C1070" t="str">
            <v>FFBQ(h)</v>
          </cell>
          <cell r="D1070">
            <v>39204</v>
          </cell>
          <cell r="E1070">
            <v>39209</v>
          </cell>
          <cell r="F1070" t="str">
            <v>S</v>
          </cell>
          <cell r="G1070">
            <v>-100000</v>
          </cell>
          <cell r="H1070">
            <v>-35.35</v>
          </cell>
          <cell r="I1070">
            <v>-3535000</v>
          </cell>
          <cell r="J1070">
            <v>353.5</v>
          </cell>
          <cell r="K1070">
            <v>-3534646.5</v>
          </cell>
          <cell r="L1070">
            <v>0</v>
          </cell>
          <cell r="M1070">
            <v>7070</v>
          </cell>
          <cell r="N1070">
            <v>35.35</v>
          </cell>
          <cell r="O1070">
            <v>-3535000</v>
          </cell>
          <cell r="P1070">
            <v>-3284090</v>
          </cell>
          <cell r="Q1070">
            <v>250910</v>
          </cell>
          <cell r="R1070" t="str">
            <v>AHL</v>
          </cell>
          <cell r="S1070" t="str">
            <v>May</v>
          </cell>
        </row>
        <row r="1071">
          <cell r="A1071">
            <v>765</v>
          </cell>
          <cell r="B1071">
            <v>1482</v>
          </cell>
          <cell r="C1071" t="str">
            <v>PSAF(H)</v>
          </cell>
          <cell r="D1071">
            <v>39205</v>
          </cell>
          <cell r="E1071">
            <v>39210</v>
          </cell>
          <cell r="F1071" t="str">
            <v>P</v>
          </cell>
          <cell r="G1071">
            <v>10000</v>
          </cell>
          <cell r="H1071">
            <v>9.0749999999999993</v>
          </cell>
          <cell r="I1071">
            <v>90750</v>
          </cell>
          <cell r="J1071">
            <v>18.150000000000002</v>
          </cell>
          <cell r="K1071">
            <v>90768.15</v>
          </cell>
          <cell r="L1071">
            <v>0</v>
          </cell>
          <cell r="M1071">
            <v>136.15</v>
          </cell>
          <cell r="N1071">
            <v>9.0904299999999996</v>
          </cell>
          <cell r="O1071">
            <v>90904.299999999988</v>
          </cell>
          <cell r="P1071">
            <v>90904.299999999988</v>
          </cell>
          <cell r="Q1071">
            <v>0</v>
          </cell>
          <cell r="R1071" t="str">
            <v>AAH</v>
          </cell>
          <cell r="S1071" t="str">
            <v>May</v>
          </cell>
        </row>
        <row r="1072">
          <cell r="A1072">
            <v>766</v>
          </cell>
          <cell r="B1072">
            <v>1474</v>
          </cell>
          <cell r="C1072" t="str">
            <v>PSAF(H)</v>
          </cell>
          <cell r="D1072">
            <v>39205</v>
          </cell>
          <cell r="E1072">
            <v>39210</v>
          </cell>
          <cell r="F1072" t="str">
            <v>P</v>
          </cell>
          <cell r="G1072">
            <v>5000</v>
          </cell>
          <cell r="H1072">
            <v>9.0500000000000007</v>
          </cell>
          <cell r="I1072">
            <v>45250</v>
          </cell>
          <cell r="J1072">
            <v>9.0500000000000007</v>
          </cell>
          <cell r="K1072">
            <v>45259.05</v>
          </cell>
          <cell r="L1072">
            <v>0</v>
          </cell>
          <cell r="M1072">
            <v>250</v>
          </cell>
          <cell r="N1072">
            <v>9.1018100000000004</v>
          </cell>
          <cell r="O1072">
            <v>45509.05</v>
          </cell>
          <cell r="P1072">
            <v>45509.05</v>
          </cell>
          <cell r="Q1072">
            <v>0</v>
          </cell>
          <cell r="R1072" t="str">
            <v>IFSL</v>
          </cell>
          <cell r="S1072" t="str">
            <v>May</v>
          </cell>
        </row>
        <row r="1073">
          <cell r="A1073">
            <v>767</v>
          </cell>
          <cell r="B1073">
            <v>1476</v>
          </cell>
          <cell r="C1073" t="str">
            <v>PPL(h)</v>
          </cell>
          <cell r="D1073">
            <v>39205</v>
          </cell>
          <cell r="E1073">
            <v>39210</v>
          </cell>
          <cell r="F1073" t="str">
            <v>P</v>
          </cell>
          <cell r="G1073">
            <v>13500</v>
          </cell>
          <cell r="H1073">
            <v>267.05</v>
          </cell>
          <cell r="I1073">
            <v>3605175</v>
          </cell>
          <cell r="J1073">
            <v>721.03500000000008</v>
          </cell>
          <cell r="K1073">
            <v>3605896.0350000001</v>
          </cell>
          <cell r="L1073">
            <v>0</v>
          </cell>
          <cell r="M1073">
            <v>934.68</v>
          </cell>
          <cell r="N1073">
            <v>267.17264555555556</v>
          </cell>
          <cell r="O1073">
            <v>3606830.7150000003</v>
          </cell>
          <cell r="P1073">
            <v>3606830.7150000003</v>
          </cell>
          <cell r="Q1073">
            <v>0</v>
          </cell>
          <cell r="R1073" t="str">
            <v>FCEL</v>
          </cell>
          <cell r="S1073" t="str">
            <v>May</v>
          </cell>
        </row>
        <row r="1074">
          <cell r="A1074">
            <v>768</v>
          </cell>
          <cell r="B1074">
            <v>1483</v>
          </cell>
          <cell r="C1074" t="str">
            <v>PSAF(h)</v>
          </cell>
          <cell r="D1074">
            <v>39205</v>
          </cell>
          <cell r="E1074">
            <v>39210</v>
          </cell>
          <cell r="F1074" t="str">
            <v>P</v>
          </cell>
          <cell r="G1074">
            <v>5000</v>
          </cell>
          <cell r="H1074">
            <v>9</v>
          </cell>
          <cell r="I1074">
            <v>45000</v>
          </cell>
          <cell r="J1074">
            <v>9</v>
          </cell>
          <cell r="K1074">
            <v>45009</v>
          </cell>
          <cell r="L1074">
            <v>0</v>
          </cell>
          <cell r="M1074">
            <v>67.5</v>
          </cell>
          <cell r="N1074">
            <v>9.0152999999999999</v>
          </cell>
          <cell r="O1074">
            <v>45076.5</v>
          </cell>
          <cell r="P1074">
            <v>45076.5</v>
          </cell>
          <cell r="Q1074">
            <v>0</v>
          </cell>
          <cell r="R1074" t="str">
            <v>LIVE</v>
          </cell>
          <cell r="S1074" t="str">
            <v>May</v>
          </cell>
        </row>
        <row r="1075">
          <cell r="A1075">
            <v>769</v>
          </cell>
          <cell r="B1075">
            <v>1481</v>
          </cell>
          <cell r="C1075" t="str">
            <v>WCT</v>
          </cell>
          <cell r="D1075">
            <v>39205</v>
          </cell>
          <cell r="E1075">
            <v>39210</v>
          </cell>
          <cell r="F1075" t="str">
            <v>S</v>
          </cell>
          <cell r="G1075">
            <v>-101000</v>
          </cell>
          <cell r="H1075">
            <v>-13.654</v>
          </cell>
          <cell r="I1075">
            <v>-1379054</v>
          </cell>
          <cell r="J1075">
            <v>137.90540000000001</v>
          </cell>
          <cell r="K1075">
            <v>-1378916.0946</v>
          </cell>
          <cell r="L1075">
            <v>0</v>
          </cell>
          <cell r="M1075">
            <v>2074.25</v>
          </cell>
          <cell r="N1075">
            <v>13.654</v>
          </cell>
          <cell r="O1075">
            <v>-1379054</v>
          </cell>
          <cell r="P1075">
            <v>-999687.9</v>
          </cell>
          <cell r="Q1075">
            <v>379366.1</v>
          </cell>
          <cell r="R1075" t="str">
            <v>GSL</v>
          </cell>
          <cell r="S1075" t="str">
            <v>May</v>
          </cell>
        </row>
        <row r="1076">
          <cell r="A1076">
            <v>770</v>
          </cell>
          <cell r="B1076">
            <v>1478</v>
          </cell>
          <cell r="C1076" t="str">
            <v>WCT</v>
          </cell>
          <cell r="D1076">
            <v>39205</v>
          </cell>
          <cell r="E1076">
            <v>39210</v>
          </cell>
          <cell r="F1076" t="str">
            <v>S</v>
          </cell>
          <cell r="G1076">
            <v>-55000</v>
          </cell>
          <cell r="H1076">
            <v>-13.383636363636363</v>
          </cell>
          <cell r="I1076">
            <v>-736100</v>
          </cell>
          <cell r="J1076">
            <v>73.61</v>
          </cell>
          <cell r="K1076">
            <v>-736026.39</v>
          </cell>
          <cell r="L1076">
            <v>0</v>
          </cell>
          <cell r="M1076">
            <v>1104.3399999999999</v>
          </cell>
          <cell r="N1076">
            <v>13.383636363636363</v>
          </cell>
          <cell r="O1076">
            <v>-736100</v>
          </cell>
          <cell r="P1076">
            <v>-544356.09</v>
          </cell>
          <cell r="Q1076">
            <v>191743.91000000003</v>
          </cell>
          <cell r="R1076" t="str">
            <v>FCEL</v>
          </cell>
          <cell r="S1076" t="str">
            <v>May</v>
          </cell>
        </row>
        <row r="1077">
          <cell r="A1077">
            <v>771</v>
          </cell>
          <cell r="B1077">
            <v>1479</v>
          </cell>
          <cell r="C1077" t="str">
            <v>WCT</v>
          </cell>
          <cell r="D1077">
            <v>39205</v>
          </cell>
          <cell r="E1077">
            <v>39210</v>
          </cell>
          <cell r="F1077" t="str">
            <v>S</v>
          </cell>
          <cell r="G1077">
            <v>-150000</v>
          </cell>
          <cell r="H1077">
            <v>-13.436166666666667</v>
          </cell>
          <cell r="I1077">
            <v>-2015425</v>
          </cell>
          <cell r="J1077">
            <v>201.54250000000002</v>
          </cell>
          <cell r="K1077">
            <v>-2015223.4575</v>
          </cell>
          <cell r="L1077">
            <v>0</v>
          </cell>
          <cell r="M1077">
            <v>3024.85</v>
          </cell>
          <cell r="N1077">
            <v>13.436166666666667</v>
          </cell>
          <cell r="O1077">
            <v>-2015425</v>
          </cell>
          <cell r="P1077">
            <v>-1484685</v>
          </cell>
          <cell r="Q1077">
            <v>530740</v>
          </cell>
          <cell r="R1077" t="str">
            <v>FINEX</v>
          </cell>
          <cell r="S1077" t="str">
            <v>May</v>
          </cell>
        </row>
        <row r="1078">
          <cell r="A1078">
            <v>772</v>
          </cell>
          <cell r="B1078">
            <v>1477</v>
          </cell>
          <cell r="C1078" t="str">
            <v>PPL(h)</v>
          </cell>
          <cell r="D1078">
            <v>39205</v>
          </cell>
          <cell r="E1078">
            <v>39210</v>
          </cell>
          <cell r="F1078" t="str">
            <v>S</v>
          </cell>
          <cell r="G1078">
            <v>-10000</v>
          </cell>
          <cell r="H1078">
            <v>-269.5</v>
          </cell>
          <cell r="I1078">
            <v>-2695000</v>
          </cell>
          <cell r="J1078">
            <v>269.5</v>
          </cell>
          <cell r="K1078">
            <v>-2694730.5</v>
          </cell>
          <cell r="L1078">
            <v>0</v>
          </cell>
          <cell r="M1078">
            <v>2695</v>
          </cell>
          <cell r="N1078">
            <v>269.5</v>
          </cell>
          <cell r="O1078">
            <v>-2695000</v>
          </cell>
          <cell r="P1078">
            <v>-2666211</v>
          </cell>
          <cell r="Q1078">
            <v>28789</v>
          </cell>
          <cell r="R1078" t="str">
            <v>FCEL</v>
          </cell>
          <cell r="S1078" t="str">
            <v>May</v>
          </cell>
        </row>
        <row r="1079">
          <cell r="A1079">
            <v>773</v>
          </cell>
          <cell r="B1079">
            <v>1475</v>
          </cell>
          <cell r="C1079" t="str">
            <v>DGKC(h)</v>
          </cell>
          <cell r="D1079">
            <v>39205</v>
          </cell>
          <cell r="E1079">
            <v>39210</v>
          </cell>
          <cell r="F1079" t="str">
            <v>S</v>
          </cell>
          <cell r="G1079">
            <v>-10000</v>
          </cell>
          <cell r="H1079">
            <v>-100.5</v>
          </cell>
          <cell r="I1079">
            <v>-1005000</v>
          </cell>
          <cell r="J1079">
            <v>100.5</v>
          </cell>
          <cell r="K1079">
            <v>-1004899.5</v>
          </cell>
          <cell r="L1079">
            <v>0</v>
          </cell>
          <cell r="M1079">
            <v>1005</v>
          </cell>
          <cell r="N1079">
            <v>100.5</v>
          </cell>
          <cell r="O1079">
            <v>-1005000</v>
          </cell>
          <cell r="P1079">
            <v>-989662</v>
          </cell>
          <cell r="Q1079">
            <v>15338</v>
          </cell>
          <cell r="R1079" t="str">
            <v>IFSL</v>
          </cell>
          <cell r="S1079" t="str">
            <v>May</v>
          </cell>
        </row>
        <row r="1080">
          <cell r="A1080">
            <v>774</v>
          </cell>
          <cell r="B1080">
            <v>1480</v>
          </cell>
          <cell r="C1080" t="str">
            <v>NBP(h)</v>
          </cell>
          <cell r="D1080">
            <v>39205</v>
          </cell>
          <cell r="E1080">
            <v>39210</v>
          </cell>
          <cell r="F1080" t="str">
            <v>S</v>
          </cell>
          <cell r="G1080">
            <v>-10000</v>
          </cell>
          <cell r="H1080">
            <v>-251</v>
          </cell>
          <cell r="I1080">
            <v>-2510000</v>
          </cell>
          <cell r="J1080">
            <v>251</v>
          </cell>
          <cell r="K1080">
            <v>-2509749</v>
          </cell>
          <cell r="L1080">
            <v>0</v>
          </cell>
          <cell r="M1080">
            <v>2510</v>
          </cell>
          <cell r="N1080">
            <v>251</v>
          </cell>
          <cell r="O1080">
            <v>-2510000</v>
          </cell>
          <cell r="P1080">
            <v>-2429149</v>
          </cell>
          <cell r="Q1080">
            <v>80851</v>
          </cell>
          <cell r="R1080" t="str">
            <v>AHC</v>
          </cell>
          <cell r="S1080" t="str">
            <v>May</v>
          </cell>
        </row>
        <row r="1081">
          <cell r="A1081">
            <v>775</v>
          </cell>
          <cell r="B1081">
            <v>1515</v>
          </cell>
          <cell r="C1081" t="str">
            <v>ppl(H)</v>
          </cell>
          <cell r="D1081">
            <v>39206</v>
          </cell>
          <cell r="E1081">
            <v>39211</v>
          </cell>
          <cell r="F1081" t="str">
            <v>P</v>
          </cell>
          <cell r="G1081">
            <v>25000</v>
          </cell>
          <cell r="H1081">
            <v>270</v>
          </cell>
          <cell r="I1081">
            <v>6750000</v>
          </cell>
          <cell r="J1081">
            <v>1350</v>
          </cell>
          <cell r="K1081">
            <v>6751350</v>
          </cell>
          <cell r="L1081">
            <v>0</v>
          </cell>
          <cell r="M1081">
            <v>6750</v>
          </cell>
          <cell r="N1081">
            <v>270.32400000000001</v>
          </cell>
          <cell r="O1081">
            <v>6758100</v>
          </cell>
          <cell r="P1081">
            <v>6758100</v>
          </cell>
          <cell r="Q1081">
            <v>0</v>
          </cell>
          <cell r="R1081" t="str">
            <v>AHC</v>
          </cell>
          <cell r="S1081" t="str">
            <v>May</v>
          </cell>
        </row>
        <row r="1082">
          <cell r="A1082">
            <v>776</v>
          </cell>
          <cell r="B1082">
            <v>1517</v>
          </cell>
          <cell r="C1082" t="str">
            <v>BOP(h)</v>
          </cell>
          <cell r="D1082">
            <v>39206</v>
          </cell>
          <cell r="E1082">
            <v>39211</v>
          </cell>
          <cell r="F1082" t="str">
            <v>P</v>
          </cell>
          <cell r="G1082">
            <v>25000</v>
          </cell>
          <cell r="H1082">
            <v>107.55</v>
          </cell>
          <cell r="I1082">
            <v>2688750</v>
          </cell>
          <cell r="J1082">
            <v>537.75</v>
          </cell>
          <cell r="K1082">
            <v>2689287.75</v>
          </cell>
          <cell r="L1082">
            <v>0</v>
          </cell>
          <cell r="M1082">
            <v>2690</v>
          </cell>
          <cell r="N1082">
            <v>107.67910999999999</v>
          </cell>
          <cell r="O1082">
            <v>2691977.75</v>
          </cell>
          <cell r="P1082">
            <v>2691977.75</v>
          </cell>
          <cell r="Q1082">
            <v>0</v>
          </cell>
          <cell r="R1082" t="str">
            <v>ORIX</v>
          </cell>
          <cell r="S1082" t="str">
            <v>May</v>
          </cell>
        </row>
        <row r="1083">
          <cell r="A1083">
            <v>777</v>
          </cell>
          <cell r="B1083">
            <v>1516</v>
          </cell>
          <cell r="C1083" t="str">
            <v>PSAF(H)</v>
          </cell>
          <cell r="D1083">
            <v>39206</v>
          </cell>
          <cell r="E1083">
            <v>39211</v>
          </cell>
          <cell r="F1083" t="str">
            <v>P</v>
          </cell>
          <cell r="G1083">
            <v>5000</v>
          </cell>
          <cell r="H1083">
            <v>9.1</v>
          </cell>
          <cell r="I1083">
            <v>45500</v>
          </cell>
          <cell r="J1083">
            <v>9.1</v>
          </cell>
          <cell r="K1083">
            <v>45509.1</v>
          </cell>
          <cell r="L1083">
            <v>0</v>
          </cell>
          <cell r="M1083">
            <v>68.5</v>
          </cell>
          <cell r="N1083">
            <v>9.1155200000000001</v>
          </cell>
          <cell r="O1083">
            <v>45577.599999999999</v>
          </cell>
          <cell r="P1083">
            <v>45577.599999999999</v>
          </cell>
          <cell r="Q1083">
            <v>0</v>
          </cell>
          <cell r="R1083" t="str">
            <v>FINEX</v>
          </cell>
          <cell r="S1083" t="str">
            <v>May</v>
          </cell>
        </row>
        <row r="1084">
          <cell r="A1084">
            <v>778</v>
          </cell>
          <cell r="B1084">
            <v>1511</v>
          </cell>
          <cell r="C1084" t="str">
            <v>DGKC(h)</v>
          </cell>
          <cell r="D1084">
            <v>39206</v>
          </cell>
          <cell r="E1084">
            <v>39211</v>
          </cell>
          <cell r="F1084" t="str">
            <v>S</v>
          </cell>
          <cell r="G1084">
            <v>-15000</v>
          </cell>
          <cell r="H1084">
            <v>-101.16666666666667</v>
          </cell>
          <cell r="I1084">
            <v>-1517500</v>
          </cell>
          <cell r="J1084">
            <v>151.75</v>
          </cell>
          <cell r="K1084">
            <v>-1517348.25</v>
          </cell>
          <cell r="L1084">
            <v>0</v>
          </cell>
          <cell r="M1084">
            <v>1517.5</v>
          </cell>
          <cell r="N1084">
            <v>101.16666666666667</v>
          </cell>
          <cell r="O1084">
            <v>-1517500</v>
          </cell>
          <cell r="P1084">
            <v>-1484493</v>
          </cell>
          <cell r="Q1084">
            <v>33007</v>
          </cell>
          <cell r="R1084" t="str">
            <v>LIVE</v>
          </cell>
          <cell r="S1084" t="str">
            <v>May</v>
          </cell>
        </row>
        <row r="1085">
          <cell r="A1085">
            <v>779</v>
          </cell>
          <cell r="B1085">
            <v>1512</v>
          </cell>
          <cell r="C1085" t="str">
            <v>NBP(h)</v>
          </cell>
          <cell r="D1085">
            <v>39206</v>
          </cell>
          <cell r="E1085">
            <v>39211</v>
          </cell>
          <cell r="F1085" t="str">
            <v>S</v>
          </cell>
          <cell r="G1085">
            <v>-25000</v>
          </cell>
          <cell r="H1085">
            <v>-251.96</v>
          </cell>
          <cell r="I1085">
            <v>-6299000</v>
          </cell>
          <cell r="J1085">
            <v>629.9</v>
          </cell>
          <cell r="K1085">
            <v>-6298370.0999999996</v>
          </cell>
          <cell r="L1085">
            <v>0</v>
          </cell>
          <cell r="M1085">
            <v>6299</v>
          </cell>
          <cell r="N1085">
            <v>251.96</v>
          </cell>
          <cell r="O1085">
            <v>-6299000</v>
          </cell>
          <cell r="P1085">
            <v>-6072872.5</v>
          </cell>
          <cell r="Q1085">
            <v>226127.5</v>
          </cell>
          <cell r="R1085" t="str">
            <v>FOUNDATION</v>
          </cell>
          <cell r="S1085" t="str">
            <v>May</v>
          </cell>
        </row>
        <row r="1086">
          <cell r="A1086">
            <v>780</v>
          </cell>
          <cell r="B1086">
            <v>1514</v>
          </cell>
          <cell r="C1086" t="str">
            <v>PPL(H)</v>
          </cell>
          <cell r="D1086">
            <v>39206</v>
          </cell>
          <cell r="E1086">
            <v>39211</v>
          </cell>
          <cell r="F1086" t="str">
            <v>S</v>
          </cell>
          <cell r="G1086">
            <v>-13700</v>
          </cell>
          <cell r="H1086">
            <v>-269.63503649635038</v>
          </cell>
          <cell r="I1086">
            <v>-3694000</v>
          </cell>
          <cell r="J1086">
            <v>369.40000000000003</v>
          </cell>
          <cell r="K1086">
            <v>-3693630.6</v>
          </cell>
          <cell r="L1086">
            <v>0</v>
          </cell>
          <cell r="M1086">
            <v>0</v>
          </cell>
          <cell r="N1086">
            <v>269.63503649635038</v>
          </cell>
          <cell r="O1086">
            <v>-3694000</v>
          </cell>
          <cell r="P1086">
            <v>-3690567.65</v>
          </cell>
          <cell r="Q1086">
            <v>3432.3500000000931</v>
          </cell>
          <cell r="R1086" t="str">
            <v>AHC</v>
          </cell>
          <cell r="S1086" t="str">
            <v>May</v>
          </cell>
        </row>
        <row r="1087">
          <cell r="A1087">
            <v>781</v>
          </cell>
          <cell r="B1087">
            <v>1564</v>
          </cell>
          <cell r="C1087" t="str">
            <v>OGDC(h)</v>
          </cell>
          <cell r="D1087">
            <v>39209</v>
          </cell>
          <cell r="E1087">
            <v>39212</v>
          </cell>
          <cell r="F1087" t="str">
            <v>P</v>
          </cell>
          <cell r="G1087">
            <v>25000</v>
          </cell>
          <cell r="H1087">
            <v>123</v>
          </cell>
          <cell r="I1087">
            <v>3075000</v>
          </cell>
          <cell r="J1087">
            <v>615</v>
          </cell>
          <cell r="K1087">
            <v>3075615</v>
          </cell>
          <cell r="L1087">
            <v>0</v>
          </cell>
          <cell r="M1087">
            <v>3075</v>
          </cell>
          <cell r="N1087">
            <v>123.1476</v>
          </cell>
          <cell r="O1087">
            <v>3078690</v>
          </cell>
          <cell r="P1087">
            <v>3078690</v>
          </cell>
          <cell r="Q1087">
            <v>0</v>
          </cell>
          <cell r="R1087" t="str">
            <v>aah</v>
          </cell>
          <cell r="S1087" t="str">
            <v>May</v>
          </cell>
        </row>
        <row r="1088">
          <cell r="A1088">
            <v>782</v>
          </cell>
          <cell r="B1088">
            <v>1558</v>
          </cell>
          <cell r="C1088" t="str">
            <v>ffbq</v>
          </cell>
          <cell r="D1088">
            <v>39209</v>
          </cell>
          <cell r="E1088">
            <v>39212</v>
          </cell>
          <cell r="F1088" t="str">
            <v>P</v>
          </cell>
          <cell r="G1088">
            <v>122000</v>
          </cell>
          <cell r="H1088">
            <v>34.911475409836065</v>
          </cell>
          <cell r="I1088">
            <v>4259200</v>
          </cell>
          <cell r="J1088">
            <v>851.84</v>
          </cell>
          <cell r="K1088">
            <v>4260051.84</v>
          </cell>
          <cell r="L1088">
            <v>0</v>
          </cell>
          <cell r="M1088">
            <v>6388.8</v>
          </cell>
          <cell r="N1088">
            <v>34.970824918032783</v>
          </cell>
          <cell r="O1088">
            <v>4266440.6399999997</v>
          </cell>
          <cell r="P1088">
            <v>4266440.6399999997</v>
          </cell>
          <cell r="Q1088">
            <v>0</v>
          </cell>
          <cell r="R1088" t="str">
            <v>live</v>
          </cell>
          <cell r="S1088" t="str">
            <v>May</v>
          </cell>
        </row>
        <row r="1089">
          <cell r="A1089">
            <v>783</v>
          </cell>
          <cell r="B1089">
            <v>1553</v>
          </cell>
          <cell r="C1089" t="str">
            <v>BOP</v>
          </cell>
          <cell r="D1089">
            <v>39209</v>
          </cell>
          <cell r="E1089">
            <v>39212</v>
          </cell>
          <cell r="F1089" t="str">
            <v>P</v>
          </cell>
          <cell r="G1089">
            <v>25000</v>
          </cell>
          <cell r="H1089">
            <v>106.9</v>
          </cell>
          <cell r="I1089">
            <v>2672500</v>
          </cell>
          <cell r="J1089">
            <v>534.5</v>
          </cell>
          <cell r="K1089">
            <v>2673034.5</v>
          </cell>
          <cell r="L1089">
            <v>0</v>
          </cell>
          <cell r="M1089">
            <v>2672.5</v>
          </cell>
          <cell r="N1089">
            <v>107.02828</v>
          </cell>
          <cell r="O1089">
            <v>2675707</v>
          </cell>
          <cell r="P1089">
            <v>2675707</v>
          </cell>
          <cell r="Q1089">
            <v>0</v>
          </cell>
          <cell r="R1089" t="str">
            <v>AKD</v>
          </cell>
          <cell r="S1089" t="str">
            <v>May</v>
          </cell>
        </row>
        <row r="1090">
          <cell r="A1090">
            <v>784</v>
          </cell>
          <cell r="B1090">
            <v>1554</v>
          </cell>
          <cell r="C1090" t="str">
            <v>BOP(h)</v>
          </cell>
          <cell r="D1090">
            <v>39209</v>
          </cell>
          <cell r="E1090">
            <v>39212</v>
          </cell>
          <cell r="F1090" t="str">
            <v>P</v>
          </cell>
          <cell r="G1090">
            <v>10000</v>
          </cell>
          <cell r="H1090">
            <v>104</v>
          </cell>
          <cell r="I1090">
            <v>1040000</v>
          </cell>
          <cell r="J1090">
            <v>208</v>
          </cell>
          <cell r="K1090">
            <v>1040208</v>
          </cell>
          <cell r="L1090">
            <v>0</v>
          </cell>
          <cell r="M1090">
            <v>1040</v>
          </cell>
          <cell r="N1090">
            <v>104.12479999999999</v>
          </cell>
          <cell r="O1090">
            <v>1041248</v>
          </cell>
          <cell r="P1090">
            <v>1041248</v>
          </cell>
          <cell r="Q1090">
            <v>0</v>
          </cell>
          <cell r="R1090" t="str">
            <v>AKD</v>
          </cell>
          <cell r="S1090" t="str">
            <v>May</v>
          </cell>
        </row>
        <row r="1091">
          <cell r="A1091">
            <v>785</v>
          </cell>
          <cell r="B1091">
            <v>1554</v>
          </cell>
          <cell r="C1091" t="str">
            <v>PSAF</v>
          </cell>
          <cell r="D1091">
            <v>39209</v>
          </cell>
          <cell r="E1091">
            <v>39212</v>
          </cell>
          <cell r="F1091" t="str">
            <v>P</v>
          </cell>
          <cell r="G1091">
            <v>20000</v>
          </cell>
          <cell r="H1091">
            <v>9.0625</v>
          </cell>
          <cell r="I1091">
            <v>181250</v>
          </cell>
          <cell r="J1091">
            <v>36.25</v>
          </cell>
          <cell r="K1091">
            <v>181286.25</v>
          </cell>
          <cell r="L1091">
            <v>0</v>
          </cell>
          <cell r="M1091">
            <v>271.88</v>
          </cell>
          <cell r="N1091">
            <v>9.077906500000001</v>
          </cell>
          <cell r="O1091">
            <v>181558.13</v>
          </cell>
          <cell r="P1091">
            <v>181558.13</v>
          </cell>
          <cell r="Q1091">
            <v>0</v>
          </cell>
          <cell r="R1091" t="str">
            <v>AKD</v>
          </cell>
          <cell r="S1091" t="str">
            <v>May</v>
          </cell>
        </row>
        <row r="1092">
          <cell r="A1092">
            <v>786</v>
          </cell>
          <cell r="B1092">
            <v>1556</v>
          </cell>
          <cell r="C1092" t="str">
            <v>FFBQ</v>
          </cell>
          <cell r="D1092">
            <v>39209</v>
          </cell>
          <cell r="E1092">
            <v>39212</v>
          </cell>
          <cell r="F1092" t="str">
            <v>P</v>
          </cell>
          <cell r="G1092">
            <v>35000</v>
          </cell>
          <cell r="H1092">
            <v>34.729999999999997</v>
          </cell>
          <cell r="I1092">
            <v>1215550</v>
          </cell>
          <cell r="J1092">
            <v>243.11</v>
          </cell>
          <cell r="K1092">
            <v>1215793.1100000001</v>
          </cell>
          <cell r="L1092">
            <v>0</v>
          </cell>
          <cell r="M1092">
            <v>1823.2</v>
          </cell>
          <cell r="N1092">
            <v>34.789037428571433</v>
          </cell>
          <cell r="O1092">
            <v>1217616.31</v>
          </cell>
          <cell r="P1092">
            <v>1217616.31</v>
          </cell>
          <cell r="Q1092">
            <v>0</v>
          </cell>
          <cell r="R1092" t="str">
            <v>ICAP</v>
          </cell>
          <cell r="S1092" t="str">
            <v>May</v>
          </cell>
        </row>
        <row r="1093">
          <cell r="A1093">
            <v>787</v>
          </cell>
          <cell r="B1093">
            <v>1561</v>
          </cell>
          <cell r="C1093" t="str">
            <v>ENGRO</v>
          </cell>
          <cell r="D1093">
            <v>39209</v>
          </cell>
          <cell r="E1093">
            <v>39212</v>
          </cell>
          <cell r="F1093" t="str">
            <v>P</v>
          </cell>
          <cell r="G1093">
            <v>25000</v>
          </cell>
          <cell r="H1093">
            <v>203</v>
          </cell>
          <cell r="I1093">
            <v>5075000</v>
          </cell>
          <cell r="J1093">
            <v>1015</v>
          </cell>
          <cell r="K1093">
            <v>5076015</v>
          </cell>
          <cell r="L1093">
            <v>0</v>
          </cell>
          <cell r="M1093">
            <v>5075</v>
          </cell>
          <cell r="N1093">
            <v>203.24359999999999</v>
          </cell>
          <cell r="O1093">
            <v>5081090</v>
          </cell>
          <cell r="P1093">
            <v>5081090</v>
          </cell>
          <cell r="Q1093">
            <v>0</v>
          </cell>
          <cell r="R1093" t="str">
            <v>GLOBAL</v>
          </cell>
          <cell r="S1093" t="str">
            <v>May</v>
          </cell>
        </row>
        <row r="1094">
          <cell r="A1094">
            <v>788</v>
          </cell>
          <cell r="B1094">
            <v>1557</v>
          </cell>
          <cell r="C1094" t="str">
            <v>FFBQ</v>
          </cell>
          <cell r="D1094">
            <v>39209</v>
          </cell>
          <cell r="E1094">
            <v>39212</v>
          </cell>
          <cell r="F1094" t="str">
            <v>P</v>
          </cell>
          <cell r="G1094">
            <v>45000</v>
          </cell>
          <cell r="H1094">
            <v>34.87777777777778</v>
          </cell>
          <cell r="I1094">
            <v>1569500</v>
          </cell>
          <cell r="J1094">
            <v>313.90000000000003</v>
          </cell>
          <cell r="K1094">
            <v>1569813.9</v>
          </cell>
          <cell r="L1094">
            <v>0</v>
          </cell>
          <cell r="M1094">
            <v>2250</v>
          </cell>
          <cell r="N1094">
            <v>34.934753333333333</v>
          </cell>
          <cell r="O1094">
            <v>1572063.9</v>
          </cell>
          <cell r="P1094">
            <v>1572063.9</v>
          </cell>
          <cell r="Q1094">
            <v>0</v>
          </cell>
          <cell r="R1094" t="str">
            <v>IFSL</v>
          </cell>
          <cell r="S1094" t="str">
            <v>May</v>
          </cell>
        </row>
        <row r="1095">
          <cell r="A1095">
            <v>789</v>
          </cell>
          <cell r="B1095">
            <v>1563</v>
          </cell>
          <cell r="C1095" t="str">
            <v>ENGRO</v>
          </cell>
          <cell r="D1095">
            <v>39209</v>
          </cell>
          <cell r="E1095">
            <v>39212</v>
          </cell>
          <cell r="F1095" t="str">
            <v>P</v>
          </cell>
          <cell r="G1095">
            <v>25000</v>
          </cell>
          <cell r="H1095">
            <v>203.2</v>
          </cell>
          <cell r="I1095">
            <v>5080000</v>
          </cell>
          <cell r="J1095">
            <v>1016</v>
          </cell>
          <cell r="K1095">
            <v>5081016</v>
          </cell>
          <cell r="L1095">
            <v>0</v>
          </cell>
          <cell r="M1095">
            <v>5080</v>
          </cell>
          <cell r="N1095">
            <v>203.44383999999999</v>
          </cell>
          <cell r="O1095">
            <v>5086096</v>
          </cell>
          <cell r="P1095">
            <v>5086096</v>
          </cell>
          <cell r="Q1095">
            <v>0</v>
          </cell>
          <cell r="R1095" t="str">
            <v>TAURUS</v>
          </cell>
          <cell r="S1095" t="str">
            <v>May</v>
          </cell>
        </row>
        <row r="1096">
          <cell r="A1096">
            <v>790</v>
          </cell>
          <cell r="B1096">
            <v>1562</v>
          </cell>
          <cell r="C1096" t="str">
            <v>ENGRO</v>
          </cell>
          <cell r="D1096">
            <v>39209</v>
          </cell>
          <cell r="E1096">
            <v>39212</v>
          </cell>
          <cell r="F1096" t="str">
            <v>P</v>
          </cell>
          <cell r="G1096">
            <v>25000</v>
          </cell>
          <cell r="H1096">
            <v>203.05</v>
          </cell>
          <cell r="I1096">
            <v>5076250</v>
          </cell>
          <cell r="J1096">
            <v>1015.25</v>
          </cell>
          <cell r="K1096">
            <v>5077265.25</v>
          </cell>
          <cell r="L1096">
            <v>0</v>
          </cell>
          <cell r="M1096">
            <v>5077.5</v>
          </cell>
          <cell r="N1096">
            <v>203.29371</v>
          </cell>
          <cell r="O1096">
            <v>5082342.75</v>
          </cell>
          <cell r="P1096">
            <v>5082342.75</v>
          </cell>
          <cell r="Q1096">
            <v>0</v>
          </cell>
          <cell r="R1096" t="str">
            <v>FOUNDATION</v>
          </cell>
          <cell r="S1096" t="str">
            <v>May</v>
          </cell>
        </row>
        <row r="1097">
          <cell r="A1097">
            <v>791</v>
          </cell>
          <cell r="B1097">
            <v>1551</v>
          </cell>
          <cell r="C1097" t="str">
            <v>ENGRO</v>
          </cell>
          <cell r="D1097">
            <v>39209</v>
          </cell>
          <cell r="E1097">
            <v>39212</v>
          </cell>
          <cell r="F1097" t="str">
            <v>P</v>
          </cell>
          <cell r="G1097">
            <v>25000</v>
          </cell>
          <cell r="H1097">
            <v>208</v>
          </cell>
          <cell r="I1097">
            <v>5200000</v>
          </cell>
          <cell r="J1097">
            <v>1040</v>
          </cell>
          <cell r="K1097">
            <v>5201040</v>
          </cell>
          <cell r="L1097">
            <v>0</v>
          </cell>
          <cell r="M1097">
            <v>5200</v>
          </cell>
          <cell r="N1097">
            <v>208.24959999999999</v>
          </cell>
          <cell r="O1097">
            <v>5206240</v>
          </cell>
          <cell r="P1097">
            <v>5206240</v>
          </cell>
          <cell r="Q1097">
            <v>0</v>
          </cell>
          <cell r="R1097" t="str">
            <v>AHC</v>
          </cell>
          <cell r="S1097" t="str">
            <v>May</v>
          </cell>
        </row>
        <row r="1098">
          <cell r="A1098">
            <v>792</v>
          </cell>
          <cell r="B1098">
            <v>1555</v>
          </cell>
          <cell r="C1098" t="str">
            <v>FFBQ</v>
          </cell>
          <cell r="D1098">
            <v>39209</v>
          </cell>
          <cell r="E1098">
            <v>39212</v>
          </cell>
          <cell r="F1098" t="str">
            <v>P</v>
          </cell>
          <cell r="G1098">
            <v>65000</v>
          </cell>
          <cell r="H1098">
            <v>34.596923076923076</v>
          </cell>
          <cell r="I1098">
            <v>2248800</v>
          </cell>
          <cell r="J1098">
            <v>449.76000000000005</v>
          </cell>
          <cell r="K1098">
            <v>2249249.7599999998</v>
          </cell>
          <cell r="L1098">
            <v>0</v>
          </cell>
          <cell r="M1098">
            <v>3373.22</v>
          </cell>
          <cell r="N1098">
            <v>34.655738153846151</v>
          </cell>
          <cell r="O1098">
            <v>2252622.98</v>
          </cell>
          <cell r="P1098">
            <v>2252622.98</v>
          </cell>
          <cell r="Q1098">
            <v>0</v>
          </cell>
          <cell r="R1098" t="str">
            <v>AAH</v>
          </cell>
          <cell r="S1098" t="str">
            <v>May</v>
          </cell>
        </row>
        <row r="1099">
          <cell r="A1099">
            <v>793</v>
          </cell>
          <cell r="B1099">
            <v>1552</v>
          </cell>
          <cell r="C1099" t="str">
            <v>PPL</v>
          </cell>
          <cell r="D1099">
            <v>39209</v>
          </cell>
          <cell r="E1099">
            <v>39212</v>
          </cell>
          <cell r="F1099" t="str">
            <v>P</v>
          </cell>
          <cell r="G1099">
            <v>40000</v>
          </cell>
          <cell r="H1099">
            <v>264.0625</v>
          </cell>
          <cell r="I1099">
            <v>10562500</v>
          </cell>
          <cell r="J1099">
            <v>2112.5</v>
          </cell>
          <cell r="K1099">
            <v>10564612.5</v>
          </cell>
          <cell r="L1099">
            <v>0</v>
          </cell>
          <cell r="M1099">
            <v>10562.5</v>
          </cell>
          <cell r="N1099">
            <v>264.37937499999998</v>
          </cell>
          <cell r="O1099">
            <v>10575175</v>
          </cell>
          <cell r="P1099">
            <v>10575175</v>
          </cell>
          <cell r="Q1099">
            <v>0</v>
          </cell>
          <cell r="R1099" t="str">
            <v>AAH</v>
          </cell>
          <cell r="S1099" t="str">
            <v>May</v>
          </cell>
        </row>
        <row r="1100">
          <cell r="A1100">
            <v>794</v>
          </cell>
          <cell r="B1100">
            <v>1550</v>
          </cell>
          <cell r="C1100" t="str">
            <v>NBP</v>
          </cell>
          <cell r="D1100">
            <v>39209</v>
          </cell>
          <cell r="E1100">
            <v>39212</v>
          </cell>
          <cell r="F1100" t="str">
            <v>P</v>
          </cell>
          <cell r="G1100">
            <v>35000</v>
          </cell>
          <cell r="H1100">
            <v>247.92857142857142</v>
          </cell>
          <cell r="I1100">
            <v>8677500</v>
          </cell>
          <cell r="J1100">
            <v>1735.5</v>
          </cell>
          <cell r="K1100">
            <v>8679235.5</v>
          </cell>
          <cell r="L1100">
            <v>0</v>
          </cell>
          <cell r="M1100">
            <v>8677.5</v>
          </cell>
          <cell r="N1100">
            <v>248.22608571428572</v>
          </cell>
          <cell r="O1100">
            <v>8687913</v>
          </cell>
          <cell r="P1100">
            <v>8687913</v>
          </cell>
          <cell r="Q1100">
            <v>0</v>
          </cell>
          <cell r="R1100" t="str">
            <v>AHC</v>
          </cell>
          <cell r="S1100" t="str">
            <v>May</v>
          </cell>
        </row>
        <row r="1101">
          <cell r="A1101">
            <v>795</v>
          </cell>
          <cell r="B1101">
            <v>1560</v>
          </cell>
          <cell r="C1101" t="str">
            <v>ENGRO</v>
          </cell>
          <cell r="D1101">
            <v>39209</v>
          </cell>
          <cell r="E1101">
            <v>39212</v>
          </cell>
          <cell r="F1101" t="str">
            <v>P</v>
          </cell>
          <cell r="G1101">
            <v>25000</v>
          </cell>
          <cell r="H1101">
            <v>203.6</v>
          </cell>
          <cell r="I1101">
            <v>5090000</v>
          </cell>
          <cell r="J1101">
            <v>1018</v>
          </cell>
          <cell r="K1101">
            <v>5091018</v>
          </cell>
          <cell r="L1101">
            <v>0</v>
          </cell>
          <cell r="M1101">
            <v>5090</v>
          </cell>
          <cell r="N1101">
            <v>203.84432000000001</v>
          </cell>
          <cell r="O1101">
            <v>5096108</v>
          </cell>
          <cell r="P1101">
            <v>5096108</v>
          </cell>
          <cell r="Q1101">
            <v>0</v>
          </cell>
          <cell r="R1101" t="str">
            <v>FINEX</v>
          </cell>
          <cell r="S1101" t="str">
            <v>May</v>
          </cell>
        </row>
        <row r="1102">
          <cell r="A1102">
            <v>796</v>
          </cell>
          <cell r="B1102">
            <v>1559</v>
          </cell>
          <cell r="C1102" t="str">
            <v>BOP(h)</v>
          </cell>
          <cell r="D1102">
            <v>39209</v>
          </cell>
          <cell r="E1102">
            <v>39212</v>
          </cell>
          <cell r="F1102" t="str">
            <v>S</v>
          </cell>
          <cell r="G1102">
            <v>-10000</v>
          </cell>
          <cell r="H1102">
            <v>-102.116</v>
          </cell>
          <cell r="I1102">
            <v>-1021160</v>
          </cell>
          <cell r="J1102">
            <v>102.116</v>
          </cell>
          <cell r="K1102">
            <v>-1021057.884</v>
          </cell>
          <cell r="L1102">
            <v>0</v>
          </cell>
          <cell r="M1102">
            <v>0</v>
          </cell>
          <cell r="N1102">
            <v>102.116</v>
          </cell>
          <cell r="O1102">
            <v>-1021160</v>
          </cell>
          <cell r="P1102">
            <v>-1066636</v>
          </cell>
          <cell r="Q1102">
            <v>-45476</v>
          </cell>
          <cell r="R1102" t="str">
            <v>AKD</v>
          </cell>
          <cell r="S1102" t="str">
            <v>May</v>
          </cell>
        </row>
        <row r="1103">
          <cell r="A1103">
            <v>797</v>
          </cell>
          <cell r="B1103">
            <v>1589</v>
          </cell>
          <cell r="C1103" t="str">
            <v>nbp(H)</v>
          </cell>
          <cell r="D1103">
            <v>39210</v>
          </cell>
          <cell r="E1103">
            <v>39213</v>
          </cell>
          <cell r="F1103" t="str">
            <v>P</v>
          </cell>
          <cell r="G1103">
            <v>25000</v>
          </cell>
          <cell r="H1103">
            <v>243</v>
          </cell>
          <cell r="I1103">
            <v>6075000</v>
          </cell>
          <cell r="J1103">
            <v>1215</v>
          </cell>
          <cell r="K1103">
            <v>6076215</v>
          </cell>
          <cell r="L1103">
            <v>0</v>
          </cell>
          <cell r="M1103">
            <v>6075</v>
          </cell>
          <cell r="N1103">
            <v>243.29159999999999</v>
          </cell>
          <cell r="O1103">
            <v>6082290</v>
          </cell>
          <cell r="P1103">
            <v>6082290</v>
          </cell>
          <cell r="Q1103">
            <v>0</v>
          </cell>
          <cell r="R1103" t="str">
            <v>live</v>
          </cell>
          <cell r="S1103" t="str">
            <v>May</v>
          </cell>
        </row>
        <row r="1104">
          <cell r="A1104">
            <v>798</v>
          </cell>
          <cell r="B1104">
            <v>1590</v>
          </cell>
          <cell r="C1104" t="str">
            <v>ppl(H)</v>
          </cell>
          <cell r="D1104">
            <v>39210</v>
          </cell>
          <cell r="E1104">
            <v>39213</v>
          </cell>
          <cell r="F1104" t="str">
            <v>P</v>
          </cell>
          <cell r="G1104">
            <v>10000</v>
          </cell>
          <cell r="H1104">
            <v>258</v>
          </cell>
          <cell r="I1104">
            <v>2580000</v>
          </cell>
          <cell r="J1104">
            <v>516</v>
          </cell>
          <cell r="K1104">
            <v>2580516</v>
          </cell>
          <cell r="L1104">
            <v>0</v>
          </cell>
          <cell r="M1104">
            <v>2580</v>
          </cell>
          <cell r="N1104">
            <v>258.30959999999999</v>
          </cell>
          <cell r="O1104">
            <v>2583096</v>
          </cell>
          <cell r="P1104">
            <v>2583096</v>
          </cell>
          <cell r="Q1104">
            <v>0</v>
          </cell>
          <cell r="R1104" t="str">
            <v>foundation</v>
          </cell>
          <cell r="S1104" t="str">
            <v>May</v>
          </cell>
        </row>
        <row r="1105">
          <cell r="A1105">
            <v>799</v>
          </cell>
          <cell r="B1105">
            <v>1586</v>
          </cell>
          <cell r="C1105" t="str">
            <v>ppl(H)</v>
          </cell>
          <cell r="D1105">
            <v>39210</v>
          </cell>
          <cell r="E1105">
            <v>39213</v>
          </cell>
          <cell r="F1105" t="str">
            <v>P</v>
          </cell>
          <cell r="G1105">
            <v>25000</v>
          </cell>
          <cell r="H1105">
            <v>258.5</v>
          </cell>
          <cell r="I1105">
            <v>6462500</v>
          </cell>
          <cell r="J1105">
            <v>1292.5</v>
          </cell>
          <cell r="K1105">
            <v>6463792.5</v>
          </cell>
          <cell r="L1105">
            <v>0</v>
          </cell>
          <cell r="M1105">
            <v>6462.5</v>
          </cell>
          <cell r="N1105">
            <v>258.81020000000001</v>
          </cell>
          <cell r="O1105">
            <v>6470255</v>
          </cell>
          <cell r="P1105">
            <v>6470255</v>
          </cell>
          <cell r="Q1105">
            <v>0</v>
          </cell>
          <cell r="R1105" t="str">
            <v>finex</v>
          </cell>
          <cell r="S1105" t="str">
            <v>May</v>
          </cell>
        </row>
        <row r="1106">
          <cell r="A1106">
            <v>800</v>
          </cell>
          <cell r="B1106">
            <v>1593</v>
          </cell>
          <cell r="C1106" t="str">
            <v>psaf(H)</v>
          </cell>
          <cell r="D1106">
            <v>39210</v>
          </cell>
          <cell r="E1106">
            <v>39213</v>
          </cell>
          <cell r="F1106" t="str">
            <v>P</v>
          </cell>
          <cell r="G1106">
            <v>5000</v>
          </cell>
          <cell r="H1106">
            <v>9.1</v>
          </cell>
          <cell r="I1106">
            <v>45500</v>
          </cell>
          <cell r="J1106">
            <v>9.1</v>
          </cell>
          <cell r="K1106">
            <v>45509.1</v>
          </cell>
          <cell r="L1106">
            <v>0</v>
          </cell>
          <cell r="M1106">
            <v>68.5</v>
          </cell>
          <cell r="N1106">
            <v>9.1155200000000001</v>
          </cell>
          <cell r="O1106">
            <v>45577.599999999999</v>
          </cell>
          <cell r="P1106">
            <v>45577.599999999999</v>
          </cell>
          <cell r="Q1106">
            <v>0</v>
          </cell>
          <cell r="R1106" t="str">
            <v>orix</v>
          </cell>
          <cell r="S1106" t="str">
            <v>May</v>
          </cell>
        </row>
        <row r="1107">
          <cell r="A1107">
            <v>801</v>
          </cell>
          <cell r="B1107">
            <v>1584</v>
          </cell>
          <cell r="C1107" t="str">
            <v>PPL(h)</v>
          </cell>
          <cell r="D1107">
            <v>39210</v>
          </cell>
          <cell r="E1107">
            <v>39213</v>
          </cell>
          <cell r="F1107" t="str">
            <v>P</v>
          </cell>
          <cell r="G1107">
            <v>10000</v>
          </cell>
          <cell r="H1107">
            <v>259.75</v>
          </cell>
          <cell r="I1107">
            <v>2597500</v>
          </cell>
          <cell r="J1107">
            <v>519.5</v>
          </cell>
          <cell r="K1107">
            <v>2598019.5</v>
          </cell>
          <cell r="L1107">
            <v>0</v>
          </cell>
          <cell r="M1107">
            <v>2598</v>
          </cell>
          <cell r="N1107">
            <v>260.06175000000002</v>
          </cell>
          <cell r="O1107">
            <v>2600617.5</v>
          </cell>
          <cell r="P1107">
            <v>2600617.5</v>
          </cell>
          <cell r="Q1107">
            <v>0</v>
          </cell>
          <cell r="R1107" t="str">
            <v>ifsl</v>
          </cell>
          <cell r="S1107" t="str">
            <v>May</v>
          </cell>
        </row>
        <row r="1108">
          <cell r="A1108">
            <v>802</v>
          </cell>
          <cell r="B1108">
            <v>1596</v>
          </cell>
          <cell r="C1108" t="str">
            <v>PPL(h)</v>
          </cell>
          <cell r="D1108">
            <v>39210</v>
          </cell>
          <cell r="E1108">
            <v>39213</v>
          </cell>
          <cell r="F1108" t="str">
            <v>P</v>
          </cell>
          <cell r="G1108">
            <v>35000</v>
          </cell>
          <cell r="H1108">
            <v>259.26142857142855</v>
          </cell>
          <cell r="I1108">
            <v>9074150</v>
          </cell>
          <cell r="J1108">
            <v>1814.8300000000002</v>
          </cell>
          <cell r="K1108">
            <v>9075964.8300000001</v>
          </cell>
          <cell r="L1108">
            <v>0</v>
          </cell>
          <cell r="M1108">
            <v>18148.3</v>
          </cell>
          <cell r="N1108">
            <v>259.83180371428574</v>
          </cell>
          <cell r="O1108">
            <v>9094113.1300000008</v>
          </cell>
          <cell r="P1108">
            <v>9094113.1300000008</v>
          </cell>
          <cell r="Q1108">
            <v>0</v>
          </cell>
          <cell r="R1108" t="str">
            <v>AHL</v>
          </cell>
          <cell r="S1108" t="str">
            <v>May</v>
          </cell>
        </row>
        <row r="1109">
          <cell r="A1109">
            <v>803</v>
          </cell>
          <cell r="B1109">
            <v>1591</v>
          </cell>
          <cell r="C1109" t="str">
            <v>ppf(H)</v>
          </cell>
          <cell r="D1109">
            <v>39210</v>
          </cell>
          <cell r="E1109">
            <v>39213</v>
          </cell>
          <cell r="F1109" t="str">
            <v>P</v>
          </cell>
          <cell r="G1109">
            <v>125000</v>
          </cell>
          <cell r="H1109">
            <v>12.977399999999999</v>
          </cell>
          <cell r="I1109">
            <v>1622175</v>
          </cell>
          <cell r="J1109">
            <v>324.435</v>
          </cell>
          <cell r="K1109">
            <v>1622499.4350000001</v>
          </cell>
          <cell r="L1109">
            <v>0</v>
          </cell>
          <cell r="M1109">
            <v>2434.35</v>
          </cell>
          <cell r="N1109">
            <v>12.999470280000001</v>
          </cell>
          <cell r="O1109">
            <v>1624933.7850000001</v>
          </cell>
          <cell r="P1109">
            <v>1624933.7850000001</v>
          </cell>
          <cell r="Q1109">
            <v>0</v>
          </cell>
          <cell r="R1109" t="str">
            <v>icap</v>
          </cell>
          <cell r="S1109" t="str">
            <v>May</v>
          </cell>
        </row>
        <row r="1110">
          <cell r="A1110">
            <v>804</v>
          </cell>
          <cell r="B1110">
            <v>1595</v>
          </cell>
          <cell r="C1110" t="str">
            <v>ppl(H)</v>
          </cell>
          <cell r="D1110">
            <v>39210</v>
          </cell>
          <cell r="E1110">
            <v>39213</v>
          </cell>
          <cell r="F1110" t="str">
            <v>P</v>
          </cell>
          <cell r="G1110">
            <v>10000</v>
          </cell>
          <cell r="H1110">
            <v>257.75</v>
          </cell>
          <cell r="I1110">
            <v>2577500</v>
          </cell>
          <cell r="J1110">
            <v>515.5</v>
          </cell>
          <cell r="K1110">
            <v>2578015.5</v>
          </cell>
          <cell r="L1110">
            <v>0</v>
          </cell>
          <cell r="M1110">
            <v>2578</v>
          </cell>
          <cell r="N1110">
            <v>258.05934999999999</v>
          </cell>
          <cell r="O1110">
            <v>2580593.5</v>
          </cell>
          <cell r="P1110">
            <v>2580593.5</v>
          </cell>
          <cell r="Q1110">
            <v>0</v>
          </cell>
          <cell r="R1110" t="str">
            <v>acm</v>
          </cell>
          <cell r="S1110" t="str">
            <v>May</v>
          </cell>
        </row>
        <row r="1111">
          <cell r="A1111">
            <v>805</v>
          </cell>
          <cell r="B1111">
            <v>1592</v>
          </cell>
          <cell r="C1111" t="str">
            <v>ppl(H)</v>
          </cell>
          <cell r="D1111">
            <v>39210</v>
          </cell>
          <cell r="E1111">
            <v>39213</v>
          </cell>
          <cell r="F1111" t="str">
            <v>P</v>
          </cell>
          <cell r="G1111">
            <v>30000</v>
          </cell>
          <cell r="H1111">
            <v>259.91666666666669</v>
          </cell>
          <cell r="I1111">
            <v>7797500</v>
          </cell>
          <cell r="J1111">
            <v>1559.5</v>
          </cell>
          <cell r="K1111">
            <v>7799059.5</v>
          </cell>
          <cell r="L1111">
            <v>0</v>
          </cell>
          <cell r="M1111">
            <v>7798</v>
          </cell>
          <cell r="N1111">
            <v>260.22858333333335</v>
          </cell>
          <cell r="O1111">
            <v>7806857.5</v>
          </cell>
          <cell r="P1111">
            <v>7806857.5</v>
          </cell>
          <cell r="Q1111">
            <v>0</v>
          </cell>
          <cell r="R1111" t="str">
            <v>icap</v>
          </cell>
          <cell r="S1111" t="str">
            <v>May</v>
          </cell>
        </row>
        <row r="1112">
          <cell r="A1112">
            <v>806</v>
          </cell>
          <cell r="B1112">
            <v>1588</v>
          </cell>
          <cell r="C1112" t="str">
            <v>ppl(H)</v>
          </cell>
          <cell r="D1112">
            <v>39210</v>
          </cell>
          <cell r="E1112">
            <v>39213</v>
          </cell>
          <cell r="F1112" t="str">
            <v>P</v>
          </cell>
          <cell r="G1112">
            <v>10000</v>
          </cell>
          <cell r="H1112">
            <v>258.75</v>
          </cell>
          <cell r="I1112">
            <v>2587500</v>
          </cell>
          <cell r="J1112">
            <v>517.5</v>
          </cell>
          <cell r="K1112">
            <v>2588017.5</v>
          </cell>
          <cell r="L1112">
            <v>0</v>
          </cell>
          <cell r="M1112">
            <v>2587.5</v>
          </cell>
          <cell r="N1112">
            <v>259.06049999999999</v>
          </cell>
          <cell r="O1112">
            <v>2590605</v>
          </cell>
          <cell r="P1112">
            <v>2590605</v>
          </cell>
          <cell r="Q1112">
            <v>0</v>
          </cell>
          <cell r="R1112" t="str">
            <v>aah</v>
          </cell>
          <cell r="S1112" t="str">
            <v>May</v>
          </cell>
        </row>
        <row r="1113">
          <cell r="A1113">
            <v>807</v>
          </cell>
          <cell r="B1113">
            <v>1587</v>
          </cell>
          <cell r="C1113" t="str">
            <v>psaf(H)</v>
          </cell>
          <cell r="D1113">
            <v>39210</v>
          </cell>
          <cell r="E1113">
            <v>39213</v>
          </cell>
          <cell r="F1113" t="str">
            <v>P</v>
          </cell>
          <cell r="G1113">
            <v>24000</v>
          </cell>
          <cell r="H1113">
            <v>9.2458333333333336</v>
          </cell>
          <cell r="I1113">
            <v>221900</v>
          </cell>
          <cell r="J1113">
            <v>44.38</v>
          </cell>
          <cell r="K1113">
            <v>221944.38</v>
          </cell>
          <cell r="L1113">
            <v>0</v>
          </cell>
          <cell r="M1113">
            <v>332.97</v>
          </cell>
          <cell r="N1113">
            <v>9.2615562499999999</v>
          </cell>
          <cell r="O1113">
            <v>222277.35</v>
          </cell>
          <cell r="P1113">
            <v>222277.35</v>
          </cell>
          <cell r="Q1113">
            <v>0</v>
          </cell>
          <cell r="R1113" t="str">
            <v>aah</v>
          </cell>
          <cell r="S1113" t="str">
            <v>May</v>
          </cell>
        </row>
        <row r="1114">
          <cell r="A1114">
            <v>808</v>
          </cell>
          <cell r="B1114">
            <v>1585</v>
          </cell>
          <cell r="C1114" t="str">
            <v>engro</v>
          </cell>
          <cell r="D1114">
            <v>39209</v>
          </cell>
          <cell r="E1114">
            <v>39212</v>
          </cell>
          <cell r="F1114" t="str">
            <v>S</v>
          </cell>
          <cell r="G1114">
            <v>-25000</v>
          </cell>
          <cell r="H1114">
            <v>-207.4</v>
          </cell>
          <cell r="I1114">
            <v>-5185000</v>
          </cell>
          <cell r="J1114">
            <v>518.5</v>
          </cell>
          <cell r="K1114">
            <v>-5184481.5</v>
          </cell>
          <cell r="L1114">
            <v>0</v>
          </cell>
          <cell r="M1114">
            <v>5185</v>
          </cell>
          <cell r="N1114">
            <v>207.4</v>
          </cell>
          <cell r="O1114">
            <v>-5185000</v>
          </cell>
          <cell r="P1114">
            <v>-5110375</v>
          </cell>
          <cell r="Q1114">
            <v>74625</v>
          </cell>
          <cell r="R1114" t="str">
            <v>ahc</v>
          </cell>
          <cell r="S1114" t="str">
            <v>May</v>
          </cell>
        </row>
        <row r="1115">
          <cell r="A1115">
            <v>809</v>
          </cell>
          <cell r="B1115">
            <v>1603</v>
          </cell>
          <cell r="C1115" t="str">
            <v>ppf(H)</v>
          </cell>
          <cell r="D1115">
            <v>39210</v>
          </cell>
          <cell r="E1115">
            <v>39213</v>
          </cell>
          <cell r="F1115" t="str">
            <v>P</v>
          </cell>
          <cell r="G1115">
            <v>10500</v>
          </cell>
          <cell r="H1115">
            <v>12.747619047619047</v>
          </cell>
          <cell r="I1115">
            <v>133850</v>
          </cell>
          <cell r="J1115">
            <v>26.77</v>
          </cell>
          <cell r="K1115">
            <v>133876.76999999999</v>
          </cell>
          <cell r="L1115">
            <v>0</v>
          </cell>
          <cell r="M1115">
            <v>525</v>
          </cell>
          <cell r="N1115">
            <v>12.80016857142857</v>
          </cell>
          <cell r="O1115">
            <v>134401.76999999999</v>
          </cell>
          <cell r="P1115">
            <v>134401.76999999999</v>
          </cell>
          <cell r="Q1115">
            <v>0</v>
          </cell>
          <cell r="R1115" t="str">
            <v>icap</v>
          </cell>
          <cell r="S1115" t="str">
            <v>May</v>
          </cell>
        </row>
        <row r="1116">
          <cell r="A1116">
            <v>810</v>
          </cell>
          <cell r="B1116">
            <v>1607</v>
          </cell>
          <cell r="C1116" t="str">
            <v>PPL(H)</v>
          </cell>
          <cell r="D1116">
            <v>39211</v>
          </cell>
          <cell r="E1116">
            <v>39216</v>
          </cell>
          <cell r="F1116" t="str">
            <v>P</v>
          </cell>
          <cell r="G1116">
            <v>20000</v>
          </cell>
          <cell r="H1116">
            <v>259</v>
          </cell>
          <cell r="I1116">
            <v>5180000</v>
          </cell>
          <cell r="J1116">
            <v>1036</v>
          </cell>
          <cell r="K1116">
            <v>5181036</v>
          </cell>
          <cell r="L1116">
            <v>0</v>
          </cell>
          <cell r="M1116">
            <v>5180</v>
          </cell>
          <cell r="N1116">
            <v>259.31079999999997</v>
          </cell>
          <cell r="O1116">
            <v>5186216</v>
          </cell>
          <cell r="P1116">
            <v>5186216</v>
          </cell>
          <cell r="Q1116">
            <v>0</v>
          </cell>
          <cell r="R1116" t="str">
            <v>AHC</v>
          </cell>
          <cell r="S1116" t="str">
            <v>May</v>
          </cell>
        </row>
        <row r="1117">
          <cell r="A1117">
            <v>811</v>
          </cell>
          <cell r="B1117">
            <v>1608</v>
          </cell>
          <cell r="C1117" t="str">
            <v>PPF(H)</v>
          </cell>
          <cell r="D1117">
            <v>39211</v>
          </cell>
          <cell r="E1117">
            <v>39216</v>
          </cell>
          <cell r="F1117" t="str">
            <v>P</v>
          </cell>
          <cell r="G1117">
            <v>10000</v>
          </cell>
          <cell r="H1117">
            <v>12.9001</v>
          </cell>
          <cell r="I1117">
            <v>129001</v>
          </cell>
          <cell r="J1117">
            <v>25.8002</v>
          </cell>
          <cell r="K1117">
            <v>129026.8002</v>
          </cell>
          <cell r="L1117">
            <v>0</v>
          </cell>
          <cell r="M1117">
            <v>193.5</v>
          </cell>
          <cell r="N1117">
            <v>12.922030019999999</v>
          </cell>
          <cell r="O1117">
            <v>129220.3002</v>
          </cell>
          <cell r="P1117">
            <v>129220.3002</v>
          </cell>
          <cell r="Q1117">
            <v>0</v>
          </cell>
          <cell r="R1117" t="str">
            <v>AAH</v>
          </cell>
          <cell r="S1117" t="str">
            <v>May</v>
          </cell>
        </row>
        <row r="1118">
          <cell r="A1118">
            <v>812</v>
          </cell>
          <cell r="B1118">
            <v>1610</v>
          </cell>
          <cell r="C1118" t="str">
            <v>PPL(H)</v>
          </cell>
          <cell r="D1118">
            <v>39211</v>
          </cell>
          <cell r="E1118">
            <v>39216</v>
          </cell>
          <cell r="F1118" t="str">
            <v>P</v>
          </cell>
          <cell r="G1118">
            <v>15000</v>
          </cell>
          <cell r="H1118">
            <v>257.5</v>
          </cell>
          <cell r="I1118">
            <v>3862500</v>
          </cell>
          <cell r="J1118">
            <v>772.5</v>
          </cell>
          <cell r="K1118">
            <v>3863272.5</v>
          </cell>
          <cell r="L1118">
            <v>0</v>
          </cell>
          <cell r="M1118">
            <v>3862.5</v>
          </cell>
          <cell r="N1118">
            <v>257.80900000000003</v>
          </cell>
          <cell r="O1118">
            <v>3867135</v>
          </cell>
          <cell r="P1118">
            <v>3867135</v>
          </cell>
          <cell r="Q1118">
            <v>0</v>
          </cell>
          <cell r="R1118" t="str">
            <v>Orix</v>
          </cell>
          <cell r="S1118" t="str">
            <v>May</v>
          </cell>
        </row>
        <row r="1119">
          <cell r="A1119">
            <v>813</v>
          </cell>
          <cell r="B1119">
            <v>1604</v>
          </cell>
          <cell r="C1119" t="str">
            <v>Engro(H)</v>
          </cell>
          <cell r="D1119">
            <v>39211</v>
          </cell>
          <cell r="E1119">
            <v>39216</v>
          </cell>
          <cell r="F1119" t="str">
            <v>P</v>
          </cell>
          <cell r="G1119">
            <v>40000</v>
          </cell>
          <cell r="H1119">
            <v>209.5</v>
          </cell>
          <cell r="I1119">
            <v>8380000</v>
          </cell>
          <cell r="J1119">
            <v>1676</v>
          </cell>
          <cell r="K1119">
            <v>8381676</v>
          </cell>
          <cell r="L1119">
            <v>0</v>
          </cell>
          <cell r="N1119">
            <v>209.5419</v>
          </cell>
          <cell r="O1119">
            <v>8381676</v>
          </cell>
          <cell r="P1119">
            <v>8381676</v>
          </cell>
          <cell r="Q1119">
            <v>0</v>
          </cell>
          <cell r="R1119" t="str">
            <v>Finex</v>
          </cell>
          <cell r="S1119" t="str">
            <v>May</v>
          </cell>
        </row>
        <row r="1120">
          <cell r="A1120">
            <v>814</v>
          </cell>
          <cell r="B1120">
            <v>1585</v>
          </cell>
          <cell r="C1120" t="str">
            <v>engro</v>
          </cell>
          <cell r="D1120">
            <v>39211</v>
          </cell>
          <cell r="E1120">
            <v>39216</v>
          </cell>
          <cell r="F1120" t="str">
            <v>S</v>
          </cell>
          <cell r="G1120">
            <v>-20000</v>
          </cell>
          <cell r="H1120">
            <v>-213.06375</v>
          </cell>
          <cell r="I1120">
            <v>-4261275</v>
          </cell>
          <cell r="J1120">
            <v>426.1275</v>
          </cell>
          <cell r="K1120">
            <v>-4260848.8724999996</v>
          </cell>
          <cell r="L1120">
            <v>0</v>
          </cell>
          <cell r="M1120">
            <v>4261.28</v>
          </cell>
          <cell r="N1120">
            <v>213.06375</v>
          </cell>
          <cell r="O1120">
            <v>-4261275</v>
          </cell>
          <cell r="P1120">
            <v>-4088300</v>
          </cell>
          <cell r="Q1120">
            <v>172975</v>
          </cell>
          <cell r="R1120" t="str">
            <v>FCEL</v>
          </cell>
          <cell r="S1120" t="str">
            <v>May</v>
          </cell>
        </row>
        <row r="1121">
          <cell r="A1121">
            <v>815</v>
          </cell>
          <cell r="B1121">
            <v>1600</v>
          </cell>
          <cell r="C1121" t="str">
            <v>NBP</v>
          </cell>
          <cell r="D1121">
            <v>39211</v>
          </cell>
          <cell r="E1121">
            <v>39216</v>
          </cell>
          <cell r="F1121" t="str">
            <v>S</v>
          </cell>
          <cell r="G1121">
            <v>-10000</v>
          </cell>
          <cell r="H1121">
            <v>-247</v>
          </cell>
          <cell r="I1121">
            <v>-2470000</v>
          </cell>
          <cell r="J1121">
            <v>247</v>
          </cell>
          <cell r="K1121">
            <v>-2469753</v>
          </cell>
          <cell r="L1121">
            <v>0</v>
          </cell>
          <cell r="M1121">
            <v>2470</v>
          </cell>
          <cell r="N1121">
            <v>247</v>
          </cell>
          <cell r="O1121">
            <v>-2470000</v>
          </cell>
          <cell r="P1121">
            <v>-2482261</v>
          </cell>
          <cell r="Q1121">
            <v>-12261</v>
          </cell>
          <cell r="R1121" t="str">
            <v>ifsl</v>
          </cell>
          <cell r="S1121" t="str">
            <v>May</v>
          </cell>
        </row>
        <row r="1122">
          <cell r="A1122">
            <v>816</v>
          </cell>
          <cell r="B1122" t="str">
            <v>1600a</v>
          </cell>
          <cell r="C1122" t="str">
            <v>NBP(H)</v>
          </cell>
          <cell r="D1122">
            <v>39211</v>
          </cell>
          <cell r="E1122">
            <v>39216</v>
          </cell>
          <cell r="F1122" t="str">
            <v>S</v>
          </cell>
          <cell r="G1122">
            <v>-25000</v>
          </cell>
          <cell r="H1122">
            <v>-246</v>
          </cell>
          <cell r="I1122">
            <v>-6150000</v>
          </cell>
          <cell r="J1122">
            <v>615</v>
          </cell>
          <cell r="K1122">
            <v>-6149385</v>
          </cell>
          <cell r="L1122">
            <v>0</v>
          </cell>
          <cell r="M1122">
            <v>6150</v>
          </cell>
          <cell r="N1122">
            <v>246</v>
          </cell>
          <cell r="O1122">
            <v>-6150000</v>
          </cell>
          <cell r="P1122">
            <v>-6082291.1500000004</v>
          </cell>
          <cell r="Q1122">
            <v>67708.849999999627</v>
          </cell>
          <cell r="R1122" t="str">
            <v>ifsl</v>
          </cell>
          <cell r="S1122" t="str">
            <v>May</v>
          </cell>
        </row>
        <row r="1123">
          <cell r="A1123">
            <v>817</v>
          </cell>
          <cell r="B1123">
            <v>1605</v>
          </cell>
          <cell r="C1123" t="str">
            <v>engro</v>
          </cell>
          <cell r="D1123">
            <v>39211</v>
          </cell>
          <cell r="E1123">
            <v>39216</v>
          </cell>
          <cell r="F1123" t="str">
            <v>S</v>
          </cell>
          <cell r="G1123">
            <v>-20000</v>
          </cell>
          <cell r="H1123">
            <v>-211.65</v>
          </cell>
          <cell r="I1123">
            <v>-4233000</v>
          </cell>
          <cell r="J1123">
            <v>423.3</v>
          </cell>
          <cell r="K1123">
            <v>-4232576.7</v>
          </cell>
          <cell r="L1123">
            <v>0</v>
          </cell>
          <cell r="M1123">
            <v>12699</v>
          </cell>
          <cell r="N1123">
            <v>211.65</v>
          </cell>
          <cell r="O1123">
            <v>-4233000</v>
          </cell>
          <cell r="P1123">
            <v>-4088300</v>
          </cell>
          <cell r="Q1123">
            <v>144700</v>
          </cell>
          <cell r="R1123" t="str">
            <v>Finex</v>
          </cell>
          <cell r="S1123" t="str">
            <v>May</v>
          </cell>
        </row>
        <row r="1124">
          <cell r="A1124">
            <v>818</v>
          </cell>
          <cell r="B1124" t="str">
            <v>1605a</v>
          </cell>
          <cell r="C1124" t="str">
            <v>Engro(h)</v>
          </cell>
          <cell r="D1124">
            <v>39211</v>
          </cell>
          <cell r="E1124">
            <v>39216</v>
          </cell>
          <cell r="F1124" t="str">
            <v>S</v>
          </cell>
          <cell r="G1124">
            <v>-40000</v>
          </cell>
          <cell r="H1124">
            <v>-211.65</v>
          </cell>
          <cell r="I1124">
            <v>-8466000</v>
          </cell>
          <cell r="J1124">
            <v>846.6</v>
          </cell>
          <cell r="K1124">
            <v>-8465153.4000000004</v>
          </cell>
          <cell r="L1124">
            <v>0</v>
          </cell>
          <cell r="N1124">
            <v>211.65</v>
          </cell>
          <cell r="O1124">
            <v>-8466000</v>
          </cell>
          <cell r="P1124">
            <v>-8381676</v>
          </cell>
          <cell r="Q1124">
            <v>84324</v>
          </cell>
          <cell r="R1124" t="str">
            <v>Finex</v>
          </cell>
          <cell r="S1124" t="str">
            <v>May</v>
          </cell>
        </row>
        <row r="1125">
          <cell r="A1125">
            <v>819</v>
          </cell>
          <cell r="B1125">
            <v>1617</v>
          </cell>
          <cell r="C1125" t="str">
            <v>ppf(H)</v>
          </cell>
          <cell r="D1125">
            <v>39212</v>
          </cell>
          <cell r="E1125">
            <v>39217</v>
          </cell>
          <cell r="F1125" t="str">
            <v>P</v>
          </cell>
          <cell r="G1125">
            <v>10000</v>
          </cell>
          <cell r="H1125">
            <v>12.8</v>
          </cell>
          <cell r="I1125">
            <v>128000</v>
          </cell>
          <cell r="J1125">
            <v>25.6</v>
          </cell>
          <cell r="K1125">
            <v>128025.60000000001</v>
          </cell>
          <cell r="L1125">
            <v>0</v>
          </cell>
          <cell r="M1125">
            <v>191.99999999999997</v>
          </cell>
          <cell r="N1125">
            <v>12.821760000000001</v>
          </cell>
          <cell r="O1125">
            <v>128217.60000000001</v>
          </cell>
          <cell r="P1125">
            <v>128217.60000000001</v>
          </cell>
          <cell r="Q1125">
            <v>0</v>
          </cell>
          <cell r="R1125" t="str">
            <v>AAH</v>
          </cell>
          <cell r="S1125" t="str">
            <v>May</v>
          </cell>
        </row>
        <row r="1126">
          <cell r="A1126">
            <v>820</v>
          </cell>
          <cell r="B1126">
            <v>1616</v>
          </cell>
          <cell r="C1126" t="str">
            <v>NBP(h)</v>
          </cell>
          <cell r="D1126">
            <v>39212</v>
          </cell>
          <cell r="E1126">
            <v>39217</v>
          </cell>
          <cell r="F1126" t="str">
            <v>P</v>
          </cell>
          <cell r="G1126">
            <v>25000</v>
          </cell>
          <cell r="H1126">
            <v>244.05</v>
          </cell>
          <cell r="I1126">
            <v>6101250</v>
          </cell>
          <cell r="J1126">
            <v>1220.25</v>
          </cell>
          <cell r="K1126">
            <v>6102470.25</v>
          </cell>
          <cell r="L1126">
            <v>0</v>
          </cell>
          <cell r="M1126">
            <v>6102.5</v>
          </cell>
          <cell r="N1126">
            <v>244.34290999999999</v>
          </cell>
          <cell r="O1126">
            <v>6108572.75</v>
          </cell>
          <cell r="P1126">
            <v>6108572.75</v>
          </cell>
          <cell r="Q1126">
            <v>0</v>
          </cell>
          <cell r="R1126" t="str">
            <v>foundation</v>
          </cell>
          <cell r="S1126" t="str">
            <v>May</v>
          </cell>
        </row>
        <row r="1127">
          <cell r="A1127">
            <v>821</v>
          </cell>
          <cell r="B1127">
            <v>1615</v>
          </cell>
          <cell r="C1127" t="str">
            <v>Engro(h)</v>
          </cell>
          <cell r="D1127">
            <v>39212</v>
          </cell>
          <cell r="E1127">
            <v>39217</v>
          </cell>
          <cell r="F1127" t="str">
            <v>P</v>
          </cell>
          <cell r="G1127">
            <v>40000</v>
          </cell>
          <cell r="H1127">
            <v>208.75</v>
          </cell>
          <cell r="I1127">
            <v>8350000</v>
          </cell>
          <cell r="J1127">
            <v>1670</v>
          </cell>
          <cell r="K1127">
            <v>8351670</v>
          </cell>
          <cell r="L1127">
            <v>0</v>
          </cell>
          <cell r="M1127">
            <v>5635</v>
          </cell>
          <cell r="N1127">
            <v>208.932625</v>
          </cell>
          <cell r="O1127">
            <v>8357305</v>
          </cell>
          <cell r="P1127">
            <v>8357305</v>
          </cell>
          <cell r="Q1127">
            <v>0</v>
          </cell>
          <cell r="R1127" t="str">
            <v>GLOBAL</v>
          </cell>
          <cell r="S1127" t="str">
            <v>May</v>
          </cell>
        </row>
        <row r="1128">
          <cell r="A1128">
            <v>822</v>
          </cell>
          <cell r="B1128">
            <v>1614</v>
          </cell>
          <cell r="C1128" t="str">
            <v>Engro(h)</v>
          </cell>
          <cell r="D1128">
            <v>39212</v>
          </cell>
          <cell r="E1128">
            <v>39217</v>
          </cell>
          <cell r="F1128" t="str">
            <v>S</v>
          </cell>
          <cell r="G1128">
            <v>-25000</v>
          </cell>
          <cell r="H1128">
            <v>-210.6</v>
          </cell>
          <cell r="I1128">
            <v>-5265000</v>
          </cell>
          <cell r="J1128">
            <v>526.5</v>
          </cell>
          <cell r="K1128">
            <v>-5264473.5</v>
          </cell>
          <cell r="L1128">
            <v>0</v>
          </cell>
          <cell r="N1128">
            <v>210.6</v>
          </cell>
          <cell r="O1128">
            <v>-5265000</v>
          </cell>
          <cell r="P1128">
            <v>-5223315</v>
          </cell>
          <cell r="Q1128">
            <v>41685</v>
          </cell>
          <cell r="R1128" t="str">
            <v>GLOBAL</v>
          </cell>
          <cell r="S1128" t="str">
            <v>May</v>
          </cell>
        </row>
        <row r="1129">
          <cell r="A1129">
            <v>823</v>
          </cell>
          <cell r="B1129">
            <v>1618</v>
          </cell>
          <cell r="C1129" t="str">
            <v>ACBL</v>
          </cell>
          <cell r="D1129">
            <v>39212</v>
          </cell>
          <cell r="E1129">
            <v>39217</v>
          </cell>
          <cell r="F1129" t="str">
            <v>S</v>
          </cell>
          <cell r="G1129">
            <v>-27</v>
          </cell>
          <cell r="H1129">
            <v>-91.851851851851848</v>
          </cell>
          <cell r="I1129">
            <v>-2480</v>
          </cell>
          <cell r="J1129">
            <v>0.248</v>
          </cell>
          <cell r="K1129">
            <v>-2479.752</v>
          </cell>
          <cell r="L1129">
            <v>0</v>
          </cell>
          <cell r="M1129">
            <v>3.73</v>
          </cell>
          <cell r="N1129">
            <v>91.851851851851848</v>
          </cell>
          <cell r="O1129">
            <v>-2480</v>
          </cell>
          <cell r="P1129">
            <v>-2098.77</v>
          </cell>
          <cell r="Q1129">
            <v>381.23</v>
          </cell>
          <cell r="R1129" t="str">
            <v>Finex</v>
          </cell>
          <cell r="S1129" t="str">
            <v>May</v>
          </cell>
        </row>
        <row r="1130">
          <cell r="A1130">
            <v>824</v>
          </cell>
          <cell r="B1130">
            <v>1633</v>
          </cell>
          <cell r="C1130" t="str">
            <v>PASL</v>
          </cell>
          <cell r="F1130" t="str">
            <v>P</v>
          </cell>
          <cell r="G1130">
            <v>5000000</v>
          </cell>
          <cell r="H1130">
            <v>10</v>
          </cell>
          <cell r="I1130">
            <v>50000000</v>
          </cell>
          <cell r="K1130">
            <v>50000000</v>
          </cell>
          <cell r="L1130">
            <v>0</v>
          </cell>
          <cell r="N1130">
            <v>10</v>
          </cell>
          <cell r="O1130">
            <v>50000000</v>
          </cell>
          <cell r="P1130">
            <v>50000000</v>
          </cell>
          <cell r="Q1130">
            <v>0</v>
          </cell>
          <cell r="S1130" t="str">
            <v>May</v>
          </cell>
        </row>
        <row r="1131">
          <cell r="A1131">
            <v>825</v>
          </cell>
          <cell r="B1131">
            <v>1632</v>
          </cell>
          <cell r="C1131" t="str">
            <v>FFBQ(h)</v>
          </cell>
          <cell r="D1131">
            <v>39213</v>
          </cell>
          <cell r="E1131">
            <v>39218</v>
          </cell>
          <cell r="F1131" t="str">
            <v>P</v>
          </cell>
          <cell r="G1131">
            <v>25000</v>
          </cell>
          <cell r="H1131">
            <v>36.15</v>
          </cell>
          <cell r="I1131">
            <v>903750</v>
          </cell>
          <cell r="J1131">
            <v>180.75</v>
          </cell>
          <cell r="K1131">
            <v>903930.75</v>
          </cell>
          <cell r="L1131">
            <v>0</v>
          </cell>
          <cell r="M1131">
            <v>1355</v>
          </cell>
          <cell r="N1131">
            <v>36.21143</v>
          </cell>
          <cell r="O1131">
            <v>905285.75</v>
          </cell>
          <cell r="P1131">
            <v>905285.75</v>
          </cell>
          <cell r="Q1131">
            <v>0</v>
          </cell>
          <cell r="R1131" t="str">
            <v>gsl</v>
          </cell>
          <cell r="S1131" t="str">
            <v>May</v>
          </cell>
        </row>
        <row r="1132">
          <cell r="A1132">
            <v>826</v>
          </cell>
          <cell r="B1132">
            <v>1628</v>
          </cell>
          <cell r="C1132" t="str">
            <v>ppf</v>
          </cell>
          <cell r="D1132">
            <v>39213</v>
          </cell>
          <cell r="E1132">
            <v>39218</v>
          </cell>
          <cell r="F1132" t="str">
            <v>P</v>
          </cell>
          <cell r="G1132">
            <v>25000</v>
          </cell>
          <cell r="H1132">
            <v>13</v>
          </cell>
          <cell r="I1132">
            <v>325000</v>
          </cell>
          <cell r="J1132">
            <v>65</v>
          </cell>
          <cell r="K1132">
            <v>325065</v>
          </cell>
          <cell r="L1132">
            <v>0</v>
          </cell>
          <cell r="M1132">
            <v>1250</v>
          </cell>
          <cell r="N1132">
            <v>13.0526</v>
          </cell>
          <cell r="O1132">
            <v>326315</v>
          </cell>
          <cell r="P1132">
            <v>326315</v>
          </cell>
          <cell r="Q1132">
            <v>0</v>
          </cell>
          <cell r="R1132" t="str">
            <v>AHL</v>
          </cell>
          <cell r="S1132" t="str">
            <v>May</v>
          </cell>
        </row>
        <row r="1133">
          <cell r="A1133">
            <v>827</v>
          </cell>
          <cell r="B1133">
            <v>1627</v>
          </cell>
          <cell r="C1133" t="str">
            <v>FFBQ(h)</v>
          </cell>
          <cell r="D1133">
            <v>39213</v>
          </cell>
          <cell r="E1133">
            <v>39218</v>
          </cell>
          <cell r="F1133" t="str">
            <v>P</v>
          </cell>
          <cell r="G1133">
            <v>204500</v>
          </cell>
          <cell r="H1133">
            <v>35.606845965770169</v>
          </cell>
          <cell r="I1133">
            <v>7281600</v>
          </cell>
          <cell r="J1133">
            <v>1456.3200000000002</v>
          </cell>
          <cell r="K1133">
            <v>7283056.3200000003</v>
          </cell>
          <cell r="L1133">
            <v>0</v>
          </cell>
          <cell r="M1133">
            <v>14563.2</v>
          </cell>
          <cell r="N1133">
            <v>35.685181026894867</v>
          </cell>
          <cell r="O1133">
            <v>7297619.5200000005</v>
          </cell>
          <cell r="P1133">
            <v>7297619.5200000005</v>
          </cell>
          <cell r="Q1133">
            <v>0</v>
          </cell>
          <cell r="R1133" t="str">
            <v>AHL</v>
          </cell>
          <cell r="S1133" t="str">
            <v>May</v>
          </cell>
        </row>
        <row r="1134">
          <cell r="A1134">
            <v>828</v>
          </cell>
          <cell r="B1134">
            <v>1630</v>
          </cell>
          <cell r="C1134" t="str">
            <v>FFBQ(h)</v>
          </cell>
          <cell r="D1134">
            <v>39213</v>
          </cell>
          <cell r="E1134">
            <v>39218</v>
          </cell>
          <cell r="F1134" t="str">
            <v>P</v>
          </cell>
          <cell r="G1134">
            <v>39500</v>
          </cell>
          <cell r="H1134">
            <v>35.834177215189875</v>
          </cell>
          <cell r="I1134">
            <v>1415450</v>
          </cell>
          <cell r="J1134">
            <v>283.09000000000003</v>
          </cell>
          <cell r="K1134">
            <v>1415733.09</v>
          </cell>
          <cell r="L1134">
            <v>0</v>
          </cell>
          <cell r="M1134">
            <v>2123.31</v>
          </cell>
          <cell r="N1134">
            <v>35.895098734177218</v>
          </cell>
          <cell r="O1134">
            <v>1417856.4000000001</v>
          </cell>
          <cell r="P1134">
            <v>1417856.4000000001</v>
          </cell>
          <cell r="Q1134">
            <v>0</v>
          </cell>
          <cell r="R1134" t="str">
            <v xml:space="preserve">ABA </v>
          </cell>
          <cell r="S1134" t="str">
            <v>May</v>
          </cell>
        </row>
        <row r="1135">
          <cell r="A1135">
            <v>829</v>
          </cell>
          <cell r="B1135">
            <v>1624</v>
          </cell>
          <cell r="C1135" t="str">
            <v>PSAF</v>
          </cell>
          <cell r="D1135">
            <v>39213</v>
          </cell>
          <cell r="E1135">
            <v>39218</v>
          </cell>
          <cell r="F1135" t="str">
            <v>P</v>
          </cell>
          <cell r="G1135">
            <v>22000</v>
          </cell>
          <cell r="H1135">
            <v>9.543181818181818</v>
          </cell>
          <cell r="I1135">
            <v>209950</v>
          </cell>
          <cell r="J1135">
            <v>41.99</v>
          </cell>
          <cell r="K1135">
            <v>209991.99</v>
          </cell>
          <cell r="L1135">
            <v>0</v>
          </cell>
          <cell r="M1135">
            <v>1100</v>
          </cell>
          <cell r="N1135">
            <v>9.5950904545454545</v>
          </cell>
          <cell r="O1135">
            <v>211091.99</v>
          </cell>
          <cell r="P1135">
            <v>211091.99</v>
          </cell>
          <cell r="Q1135">
            <v>0</v>
          </cell>
          <cell r="R1135" t="str">
            <v>Fne</v>
          </cell>
          <cell r="S1135" t="str">
            <v>May</v>
          </cell>
        </row>
        <row r="1136">
          <cell r="A1136">
            <v>830</v>
          </cell>
          <cell r="B1136">
            <v>1621</v>
          </cell>
          <cell r="C1136" t="str">
            <v>Engro(h)</v>
          </cell>
          <cell r="D1136">
            <v>39213</v>
          </cell>
          <cell r="E1136">
            <v>39218</v>
          </cell>
          <cell r="F1136" t="str">
            <v>P</v>
          </cell>
          <cell r="G1136">
            <v>15000</v>
          </cell>
          <cell r="H1136">
            <v>209</v>
          </cell>
          <cell r="I1136">
            <v>3135000</v>
          </cell>
          <cell r="J1136">
            <v>627</v>
          </cell>
          <cell r="K1136">
            <v>3135627</v>
          </cell>
          <cell r="L1136">
            <v>0</v>
          </cell>
          <cell r="N1136">
            <v>209.04179999999999</v>
          </cell>
          <cell r="O1136">
            <v>3135627</v>
          </cell>
          <cell r="P1136">
            <v>3135627</v>
          </cell>
          <cell r="Q1136">
            <v>0</v>
          </cell>
          <cell r="R1136" t="str">
            <v>Fne</v>
          </cell>
          <cell r="S1136" t="str">
            <v>May</v>
          </cell>
        </row>
        <row r="1137">
          <cell r="A1137">
            <v>831</v>
          </cell>
          <cell r="B1137">
            <v>1623</v>
          </cell>
          <cell r="C1137" t="str">
            <v>FFBQ(h)</v>
          </cell>
          <cell r="D1137">
            <v>39213</v>
          </cell>
          <cell r="E1137">
            <v>39218</v>
          </cell>
          <cell r="F1137" t="str">
            <v>P</v>
          </cell>
          <cell r="G1137">
            <v>50000</v>
          </cell>
          <cell r="H1137">
            <v>35.924999999999997</v>
          </cell>
          <cell r="I1137">
            <v>1796250</v>
          </cell>
          <cell r="J1137">
            <v>359.25</v>
          </cell>
          <cell r="K1137">
            <v>1796609.25</v>
          </cell>
          <cell r="L1137">
            <v>0</v>
          </cell>
          <cell r="M1137">
            <v>2694.38</v>
          </cell>
          <cell r="N1137">
            <v>35.9860726</v>
          </cell>
          <cell r="O1137">
            <v>1799303.63</v>
          </cell>
          <cell r="P1137">
            <v>1799303.63</v>
          </cell>
          <cell r="Q1137">
            <v>0</v>
          </cell>
          <cell r="R1137" t="str">
            <v>Fne</v>
          </cell>
          <cell r="S1137" t="str">
            <v>May</v>
          </cell>
        </row>
        <row r="1138">
          <cell r="A1138">
            <v>832</v>
          </cell>
          <cell r="B1138">
            <v>1625</v>
          </cell>
          <cell r="C1138" t="str">
            <v>FFBQ(h)</v>
          </cell>
          <cell r="D1138">
            <v>39213</v>
          </cell>
          <cell r="E1138">
            <v>39218</v>
          </cell>
          <cell r="F1138" t="str">
            <v>P</v>
          </cell>
          <cell r="G1138">
            <v>102500</v>
          </cell>
          <cell r="H1138">
            <v>35.549999999999997</v>
          </cell>
          <cell r="I1138">
            <v>3643875</v>
          </cell>
          <cell r="J1138">
            <v>728.77500000000009</v>
          </cell>
          <cell r="K1138">
            <v>3644603.7749999999</v>
          </cell>
          <cell r="L1138">
            <v>0</v>
          </cell>
          <cell r="M1138">
            <v>5463.25</v>
          </cell>
          <cell r="N1138">
            <v>35.610410000000002</v>
          </cell>
          <cell r="O1138">
            <v>3650067.0249999999</v>
          </cell>
          <cell r="P1138">
            <v>3650067.0249999999</v>
          </cell>
          <cell r="Q1138">
            <v>0</v>
          </cell>
          <cell r="R1138" t="str">
            <v>Orix</v>
          </cell>
          <cell r="S1138" t="str">
            <v>May</v>
          </cell>
        </row>
        <row r="1139">
          <cell r="A1139">
            <v>833</v>
          </cell>
          <cell r="B1139">
            <v>1626</v>
          </cell>
          <cell r="C1139" t="str">
            <v>PPF</v>
          </cell>
          <cell r="D1139">
            <v>39213</v>
          </cell>
          <cell r="E1139">
            <v>39218</v>
          </cell>
          <cell r="F1139" t="str">
            <v>P</v>
          </cell>
          <cell r="G1139">
            <v>213500</v>
          </cell>
          <cell r="H1139">
            <v>13.020374707259954</v>
          </cell>
          <cell r="I1139">
            <v>2779850</v>
          </cell>
          <cell r="J1139">
            <v>555.97</v>
          </cell>
          <cell r="K1139">
            <v>2780405.97</v>
          </cell>
          <cell r="L1139">
            <v>0</v>
          </cell>
          <cell r="M1139">
            <v>4172.05</v>
          </cell>
          <cell r="N1139">
            <v>13.04252</v>
          </cell>
          <cell r="O1139">
            <v>2784578.02</v>
          </cell>
          <cell r="P1139">
            <v>2784578.02</v>
          </cell>
          <cell r="Q1139">
            <v>0</v>
          </cell>
          <cell r="R1139" t="str">
            <v>Orix</v>
          </cell>
          <cell r="S1139" t="str">
            <v>May</v>
          </cell>
        </row>
        <row r="1140">
          <cell r="A1140">
            <v>834</v>
          </cell>
          <cell r="B1140">
            <v>1629</v>
          </cell>
          <cell r="C1140" t="str">
            <v>FFBQ(h)</v>
          </cell>
          <cell r="D1140">
            <v>39213</v>
          </cell>
          <cell r="E1140">
            <v>39218</v>
          </cell>
          <cell r="F1140" t="str">
            <v>P</v>
          </cell>
          <cell r="G1140">
            <v>57000</v>
          </cell>
          <cell r="H1140">
            <v>35.399122807017541</v>
          </cell>
          <cell r="I1140">
            <v>2017750</v>
          </cell>
          <cell r="J1140">
            <v>403.55</v>
          </cell>
          <cell r="K1140">
            <v>2018153.55</v>
          </cell>
          <cell r="L1140">
            <v>0</v>
          </cell>
          <cell r="M1140">
            <v>3026.63</v>
          </cell>
          <cell r="N1140">
            <v>35.459301403508768</v>
          </cell>
          <cell r="O1140">
            <v>2021180.18</v>
          </cell>
          <cell r="P1140">
            <v>2021180.18</v>
          </cell>
          <cell r="Q1140">
            <v>0</v>
          </cell>
          <cell r="R1140" t="str">
            <v>FCEL</v>
          </cell>
          <cell r="S1140" t="str">
            <v>May</v>
          </cell>
        </row>
        <row r="1141">
          <cell r="A1141">
            <v>835</v>
          </cell>
          <cell r="B1141">
            <v>1631</v>
          </cell>
          <cell r="C1141" t="str">
            <v>FFBQ(h)</v>
          </cell>
          <cell r="D1141">
            <v>39213</v>
          </cell>
          <cell r="E1141">
            <v>39218</v>
          </cell>
          <cell r="F1141" t="str">
            <v>P</v>
          </cell>
          <cell r="G1141">
            <v>25000</v>
          </cell>
          <cell r="H1141">
            <v>35.65</v>
          </cell>
          <cell r="I1141">
            <v>891250</v>
          </cell>
          <cell r="J1141">
            <v>178.25</v>
          </cell>
          <cell r="K1141">
            <v>891428.25</v>
          </cell>
          <cell r="L1141">
            <v>0</v>
          </cell>
          <cell r="M1141">
            <v>1336.875</v>
          </cell>
          <cell r="N1141">
            <v>35.710605000000001</v>
          </cell>
          <cell r="O1141">
            <v>892765.125</v>
          </cell>
          <cell r="P1141">
            <v>892765.125</v>
          </cell>
          <cell r="Q1141">
            <v>0</v>
          </cell>
          <cell r="R1141" t="str">
            <v>Live</v>
          </cell>
          <cell r="S1141" t="str">
            <v>May</v>
          </cell>
        </row>
        <row r="1142">
          <cell r="A1142">
            <v>836</v>
          </cell>
          <cell r="B1142">
            <v>1622</v>
          </cell>
          <cell r="C1142" t="str">
            <v>engro(H)</v>
          </cell>
          <cell r="D1142">
            <v>39213</v>
          </cell>
          <cell r="E1142">
            <v>39218</v>
          </cell>
          <cell r="F1142" t="str">
            <v>S</v>
          </cell>
          <cell r="G1142">
            <v>-15000</v>
          </cell>
          <cell r="H1142">
            <v>-211</v>
          </cell>
          <cell r="I1142">
            <v>-3165000</v>
          </cell>
          <cell r="J1142">
            <v>316.5</v>
          </cell>
          <cell r="K1142">
            <v>-3164683.5</v>
          </cell>
          <cell r="L1142">
            <v>0</v>
          </cell>
          <cell r="M1142">
            <v>3165</v>
          </cell>
          <cell r="N1142">
            <v>211</v>
          </cell>
          <cell r="O1142">
            <v>-3165000</v>
          </cell>
          <cell r="P1142">
            <v>-3134808</v>
          </cell>
          <cell r="Q1142">
            <v>30192</v>
          </cell>
          <cell r="R1142" t="str">
            <v>Fne</v>
          </cell>
          <cell r="S1142" t="str">
            <v>May</v>
          </cell>
        </row>
        <row r="1143">
          <cell r="A1143">
            <v>837</v>
          </cell>
          <cell r="B1143">
            <v>1636</v>
          </cell>
          <cell r="C1143" t="str">
            <v>engro(H)</v>
          </cell>
          <cell r="D1143">
            <v>39216</v>
          </cell>
          <cell r="E1143">
            <v>39219</v>
          </cell>
          <cell r="F1143" t="str">
            <v>P</v>
          </cell>
          <cell r="G1143">
            <v>15000</v>
          </cell>
          <cell r="H1143">
            <v>206</v>
          </cell>
          <cell r="I1143">
            <v>3090000</v>
          </cell>
          <cell r="J1143">
            <v>618</v>
          </cell>
          <cell r="K1143">
            <v>3090618</v>
          </cell>
          <cell r="L1143">
            <v>0</v>
          </cell>
          <cell r="N1143">
            <v>206.0412</v>
          </cell>
          <cell r="O1143">
            <v>3090618</v>
          </cell>
          <cell r="P1143">
            <v>3090618</v>
          </cell>
          <cell r="Q1143">
            <v>0</v>
          </cell>
          <cell r="R1143" t="str">
            <v>FCEL</v>
          </cell>
          <cell r="S1143" t="str">
            <v>May</v>
          </cell>
        </row>
        <row r="1144">
          <cell r="A1144">
            <v>838</v>
          </cell>
          <cell r="B1144">
            <v>1639</v>
          </cell>
          <cell r="C1144" t="str">
            <v>ABL(H)</v>
          </cell>
          <cell r="D1144">
            <v>39216</v>
          </cell>
          <cell r="E1144">
            <v>39219</v>
          </cell>
          <cell r="F1144" t="str">
            <v>P</v>
          </cell>
          <cell r="G1144">
            <v>60400</v>
          </cell>
          <cell r="H1144">
            <v>107.37880794701987</v>
          </cell>
          <cell r="I1144">
            <v>6485680</v>
          </cell>
          <cell r="J1144">
            <v>1297.136</v>
          </cell>
          <cell r="K1144">
            <v>6486977.1359999999</v>
          </cell>
          <cell r="L1144">
            <v>0</v>
          </cell>
          <cell r="M1144">
            <v>12971.36</v>
          </cell>
          <cell r="N1144">
            <v>107.61504132450331</v>
          </cell>
          <cell r="O1144">
            <v>6499948.4960000003</v>
          </cell>
          <cell r="P1144">
            <v>6499948.4960000003</v>
          </cell>
          <cell r="Q1144">
            <v>0</v>
          </cell>
          <cell r="R1144" t="str">
            <v>AHL</v>
          </cell>
          <cell r="S1144" t="str">
            <v>May</v>
          </cell>
        </row>
        <row r="1145">
          <cell r="A1145">
            <v>839</v>
          </cell>
          <cell r="B1145">
            <v>1634</v>
          </cell>
          <cell r="C1145" t="str">
            <v>ABL(H)</v>
          </cell>
          <cell r="D1145">
            <v>39216</v>
          </cell>
          <cell r="E1145">
            <v>39219</v>
          </cell>
          <cell r="F1145" t="str">
            <v>P</v>
          </cell>
          <cell r="G1145">
            <v>30700</v>
          </cell>
          <cell r="H1145">
            <v>107.35065146579805</v>
          </cell>
          <cell r="I1145">
            <v>3295665</v>
          </cell>
          <cell r="J1145">
            <v>659.13300000000004</v>
          </cell>
          <cell r="K1145">
            <v>3296324.1329999999</v>
          </cell>
          <cell r="L1145">
            <v>0</v>
          </cell>
          <cell r="M1145">
            <v>3295.67</v>
          </cell>
          <cell r="N1145">
            <v>107.47947241042344</v>
          </cell>
          <cell r="O1145">
            <v>3299619.8029999998</v>
          </cell>
          <cell r="P1145">
            <v>3299619.8029999998</v>
          </cell>
          <cell r="Q1145">
            <v>0</v>
          </cell>
          <cell r="R1145" t="str">
            <v>FNE</v>
          </cell>
          <cell r="S1145" t="str">
            <v>May</v>
          </cell>
        </row>
        <row r="1146">
          <cell r="A1146">
            <v>840</v>
          </cell>
          <cell r="B1146">
            <v>1634</v>
          </cell>
          <cell r="C1146" t="str">
            <v>PPL(H)</v>
          </cell>
          <cell r="D1146">
            <v>39216</v>
          </cell>
          <cell r="E1146">
            <v>39219</v>
          </cell>
          <cell r="F1146" t="str">
            <v>P</v>
          </cell>
          <cell r="G1146">
            <v>50000</v>
          </cell>
          <cell r="H1146">
            <v>253.18440000000001</v>
          </cell>
          <cell r="I1146">
            <v>12659220</v>
          </cell>
          <cell r="J1146">
            <v>2531.8440000000001</v>
          </cell>
          <cell r="K1146">
            <v>12661751.844000001</v>
          </cell>
          <cell r="L1146">
            <v>0</v>
          </cell>
          <cell r="M1146">
            <v>12659.220000000671</v>
          </cell>
          <cell r="N1146">
            <v>253.48822128000003</v>
          </cell>
          <cell r="O1146">
            <v>12674411.064000001</v>
          </cell>
          <cell r="P1146">
            <v>12674411.064000001</v>
          </cell>
          <cell r="Q1146">
            <v>0</v>
          </cell>
          <cell r="R1146" t="str">
            <v>FNE</v>
          </cell>
          <cell r="S1146" t="str">
            <v>May</v>
          </cell>
        </row>
        <row r="1147">
          <cell r="A1147">
            <v>841</v>
          </cell>
          <cell r="B1147">
            <v>1642</v>
          </cell>
          <cell r="C1147" t="str">
            <v>DGKC(h)</v>
          </cell>
          <cell r="D1147">
            <v>39216</v>
          </cell>
          <cell r="E1147">
            <v>39219</v>
          </cell>
          <cell r="F1147" t="str">
            <v>P</v>
          </cell>
          <cell r="G1147">
            <v>25000</v>
          </cell>
          <cell r="H1147">
            <v>99.25</v>
          </cell>
          <cell r="I1147">
            <v>2481250</v>
          </cell>
          <cell r="J1147">
            <v>496.25</v>
          </cell>
          <cell r="K1147">
            <v>2481746.25</v>
          </cell>
          <cell r="L1147">
            <v>0</v>
          </cell>
          <cell r="M1147">
            <v>3722.5</v>
          </cell>
          <cell r="N1147">
            <v>99.418750000000003</v>
          </cell>
          <cell r="O1147">
            <v>2485468.75</v>
          </cell>
          <cell r="P1147">
            <v>2485468.75</v>
          </cell>
          <cell r="Q1147">
            <v>0</v>
          </cell>
          <cell r="R1147" t="str">
            <v>Orix</v>
          </cell>
          <cell r="S1147" t="str">
            <v>May</v>
          </cell>
        </row>
        <row r="1148">
          <cell r="A1148">
            <v>842</v>
          </cell>
          <cell r="B1148">
            <v>1643</v>
          </cell>
          <cell r="C1148" t="str">
            <v>PPF</v>
          </cell>
          <cell r="D1148">
            <v>39216</v>
          </cell>
          <cell r="E1148">
            <v>39219</v>
          </cell>
          <cell r="F1148" t="str">
            <v>P</v>
          </cell>
          <cell r="G1148">
            <v>39500</v>
          </cell>
          <cell r="H1148">
            <v>12.95</v>
          </cell>
          <cell r="I1148">
            <v>511525</v>
          </cell>
          <cell r="J1148">
            <v>102.30500000000001</v>
          </cell>
          <cell r="K1148">
            <v>511627.30499999999</v>
          </cell>
          <cell r="L1148">
            <v>0</v>
          </cell>
          <cell r="M1148">
            <v>767.90000000002328</v>
          </cell>
          <cell r="N1148">
            <v>12.972030506329114</v>
          </cell>
          <cell r="O1148">
            <v>512395.20500000002</v>
          </cell>
          <cell r="P1148">
            <v>512395.20500000002</v>
          </cell>
          <cell r="Q1148">
            <v>0</v>
          </cell>
          <cell r="R1148" t="str">
            <v>Orix</v>
          </cell>
          <cell r="S1148" t="str">
            <v>May</v>
          </cell>
        </row>
        <row r="1149">
          <cell r="A1149">
            <v>843</v>
          </cell>
          <cell r="B1149">
            <v>1640</v>
          </cell>
          <cell r="C1149" t="str">
            <v>PPL(H)</v>
          </cell>
          <cell r="D1149">
            <v>39216</v>
          </cell>
          <cell r="E1149">
            <v>39219</v>
          </cell>
          <cell r="F1149" t="str">
            <v>P</v>
          </cell>
          <cell r="G1149">
            <v>25000</v>
          </cell>
          <cell r="H1149">
            <v>252.89</v>
          </cell>
          <cell r="I1149">
            <v>6322250</v>
          </cell>
          <cell r="J1149">
            <v>1264.45</v>
          </cell>
          <cell r="K1149">
            <v>6323514.4500000002</v>
          </cell>
          <cell r="L1149">
            <v>0</v>
          </cell>
          <cell r="M1149">
            <v>6322.25</v>
          </cell>
          <cell r="N1149">
            <v>253.193468</v>
          </cell>
          <cell r="O1149">
            <v>6329836.7000000002</v>
          </cell>
          <cell r="P1149">
            <v>6329836.7000000002</v>
          </cell>
          <cell r="Q1149">
            <v>0</v>
          </cell>
          <cell r="R1149" t="str">
            <v>FCEL</v>
          </cell>
          <cell r="S1149" t="str">
            <v>May</v>
          </cell>
        </row>
        <row r="1150">
          <cell r="A1150">
            <v>844</v>
          </cell>
          <cell r="B1150">
            <v>1641</v>
          </cell>
          <cell r="C1150" t="str">
            <v>PSAF</v>
          </cell>
          <cell r="D1150">
            <v>39216</v>
          </cell>
          <cell r="E1150">
            <v>39219</v>
          </cell>
          <cell r="F1150" t="str">
            <v>P</v>
          </cell>
          <cell r="G1150">
            <v>2000</v>
          </cell>
          <cell r="H1150">
            <v>9</v>
          </cell>
          <cell r="I1150">
            <v>18000</v>
          </cell>
          <cell r="J1150">
            <v>3.6</v>
          </cell>
          <cell r="K1150">
            <v>18003.599999999999</v>
          </cell>
          <cell r="L1150">
            <v>0</v>
          </cell>
          <cell r="M1150">
            <v>27</v>
          </cell>
          <cell r="N1150">
            <v>9.0152999999999999</v>
          </cell>
          <cell r="O1150">
            <v>18030.599999999999</v>
          </cell>
          <cell r="P1150">
            <v>18030.599999999999</v>
          </cell>
          <cell r="Q1150">
            <v>0</v>
          </cell>
          <cell r="R1150" t="str">
            <v>FCEL</v>
          </cell>
          <cell r="S1150" t="str">
            <v>May</v>
          </cell>
        </row>
        <row r="1151">
          <cell r="A1151">
            <v>845</v>
          </cell>
          <cell r="B1151">
            <v>1638</v>
          </cell>
          <cell r="C1151" t="str">
            <v>engro</v>
          </cell>
          <cell r="D1151">
            <v>39216</v>
          </cell>
          <cell r="E1151">
            <v>39219</v>
          </cell>
          <cell r="F1151" t="str">
            <v>S</v>
          </cell>
          <cell r="G1151">
            <v>-60000</v>
          </cell>
          <cell r="H1151">
            <v>-211.42766666666665</v>
          </cell>
          <cell r="I1151">
            <v>-12685660</v>
          </cell>
          <cell r="J1151">
            <v>1268.566</v>
          </cell>
          <cell r="K1151">
            <v>-12684391.434</v>
          </cell>
          <cell r="L1151">
            <v>0</v>
          </cell>
          <cell r="M1151">
            <v>13954.230000000447</v>
          </cell>
          <cell r="N1151">
            <v>211.42766666666665</v>
          </cell>
          <cell r="O1151">
            <v>-12685660</v>
          </cell>
          <cell r="P1151">
            <v>-12264901.789999999</v>
          </cell>
          <cell r="Q1151">
            <v>420758.21000000089</v>
          </cell>
          <cell r="R1151" t="str">
            <v>akd</v>
          </cell>
          <cell r="S1151" t="str">
            <v>May</v>
          </cell>
        </row>
        <row r="1152">
          <cell r="A1152">
            <v>846</v>
          </cell>
          <cell r="B1152">
            <v>1637</v>
          </cell>
          <cell r="C1152" t="str">
            <v>engro(H)</v>
          </cell>
          <cell r="D1152">
            <v>39216</v>
          </cell>
          <cell r="E1152">
            <v>39219</v>
          </cell>
          <cell r="F1152" t="str">
            <v>S</v>
          </cell>
          <cell r="G1152">
            <v>-30000</v>
          </cell>
          <cell r="H1152">
            <v>-218.16666666666666</v>
          </cell>
          <cell r="I1152">
            <v>-6545000</v>
          </cell>
          <cell r="J1152">
            <v>654.5</v>
          </cell>
          <cell r="K1152">
            <v>-6544345.5</v>
          </cell>
          <cell r="L1152">
            <v>0</v>
          </cell>
          <cell r="M1152">
            <v>13090</v>
          </cell>
          <cell r="N1152">
            <v>218.16666666666666</v>
          </cell>
          <cell r="O1152">
            <v>-6545000</v>
          </cell>
          <cell r="P1152">
            <v>-6225427</v>
          </cell>
          <cell r="Q1152">
            <v>319573</v>
          </cell>
          <cell r="R1152" t="str">
            <v>AHL</v>
          </cell>
          <cell r="S1152" t="str">
            <v>May</v>
          </cell>
        </row>
        <row r="1153">
          <cell r="A1153">
            <v>847</v>
          </cell>
          <cell r="B1153">
            <v>1662</v>
          </cell>
          <cell r="C1153" t="str">
            <v>ppl(H)</v>
          </cell>
          <cell r="D1153">
            <v>39217</v>
          </cell>
          <cell r="E1153">
            <v>39220</v>
          </cell>
          <cell r="F1153" t="str">
            <v>P</v>
          </cell>
          <cell r="G1153">
            <v>15000</v>
          </cell>
          <cell r="H1153">
            <v>254.5</v>
          </cell>
          <cell r="I1153">
            <v>3817500</v>
          </cell>
          <cell r="J1153">
            <v>763.5</v>
          </cell>
          <cell r="K1153">
            <v>3818263.5</v>
          </cell>
          <cell r="L1153">
            <v>0</v>
          </cell>
          <cell r="M1153">
            <v>3817.5</v>
          </cell>
          <cell r="N1153">
            <v>254.80539999999999</v>
          </cell>
          <cell r="O1153">
            <v>3822081</v>
          </cell>
          <cell r="P1153">
            <v>3822081</v>
          </cell>
          <cell r="Q1153">
            <v>0</v>
          </cell>
          <cell r="R1153" t="str">
            <v>SCS</v>
          </cell>
          <cell r="S1153" t="str">
            <v>May</v>
          </cell>
        </row>
        <row r="1154">
          <cell r="A1154">
            <v>848</v>
          </cell>
          <cell r="B1154">
            <v>1661</v>
          </cell>
          <cell r="C1154" t="str">
            <v>ABL(H)</v>
          </cell>
          <cell r="D1154">
            <v>39217</v>
          </cell>
          <cell r="E1154">
            <v>39220</v>
          </cell>
          <cell r="F1154" t="str">
            <v>P</v>
          </cell>
          <cell r="G1154">
            <v>5000</v>
          </cell>
          <cell r="H1154">
            <v>107.5</v>
          </cell>
          <cell r="I1154">
            <v>537500</v>
          </cell>
          <cell r="J1154">
            <v>107.5</v>
          </cell>
          <cell r="K1154">
            <v>537607.5</v>
          </cell>
          <cell r="L1154">
            <v>0</v>
          </cell>
          <cell r="M1154">
            <v>537.5</v>
          </cell>
          <cell r="N1154">
            <v>107.629</v>
          </cell>
          <cell r="O1154">
            <v>538145</v>
          </cell>
          <cell r="P1154">
            <v>538145</v>
          </cell>
          <cell r="Q1154">
            <v>0</v>
          </cell>
          <cell r="R1154" t="str">
            <v>SCS</v>
          </cell>
          <cell r="S1154" t="str">
            <v>May</v>
          </cell>
        </row>
        <row r="1155">
          <cell r="A1155">
            <v>849</v>
          </cell>
          <cell r="B1155">
            <v>1656</v>
          </cell>
          <cell r="C1155" t="str">
            <v>DGKC(h)</v>
          </cell>
          <cell r="D1155">
            <v>39217</v>
          </cell>
          <cell r="E1155">
            <v>39220</v>
          </cell>
          <cell r="F1155" t="str">
            <v>P</v>
          </cell>
          <cell r="G1155">
            <v>80000</v>
          </cell>
          <cell r="H1155">
            <v>98.542937499999994</v>
          </cell>
          <cell r="I1155">
            <v>7883435</v>
          </cell>
          <cell r="J1155">
            <v>1576.6870000000001</v>
          </cell>
          <cell r="K1155">
            <v>7885011.6869999999</v>
          </cell>
          <cell r="L1155">
            <v>0</v>
          </cell>
          <cell r="M1155">
            <v>10338.23</v>
          </cell>
          <cell r="N1155">
            <v>98.691873962500011</v>
          </cell>
          <cell r="O1155">
            <v>7895349.9170000004</v>
          </cell>
          <cell r="P1155">
            <v>7895349.9170000004</v>
          </cell>
          <cell r="Q1155">
            <v>0</v>
          </cell>
          <cell r="R1155" t="str">
            <v>orix</v>
          </cell>
          <cell r="S1155" t="str">
            <v>May</v>
          </cell>
        </row>
        <row r="1156">
          <cell r="A1156">
            <v>850</v>
          </cell>
          <cell r="B1156">
            <v>1658</v>
          </cell>
          <cell r="C1156" t="str">
            <v>ppf</v>
          </cell>
          <cell r="D1156">
            <v>39217</v>
          </cell>
          <cell r="E1156">
            <v>39220</v>
          </cell>
          <cell r="F1156" t="str">
            <v>P</v>
          </cell>
          <cell r="G1156">
            <v>2500</v>
          </cell>
          <cell r="H1156">
            <v>12.85</v>
          </cell>
          <cell r="I1156">
            <v>32125</v>
          </cell>
          <cell r="J1156">
            <v>6.4250000000000007</v>
          </cell>
          <cell r="K1156">
            <v>32131.424999999999</v>
          </cell>
          <cell r="L1156">
            <v>0</v>
          </cell>
          <cell r="M1156">
            <v>48.25</v>
          </cell>
          <cell r="N1156">
            <v>12.871869999999999</v>
          </cell>
          <cell r="O1156">
            <v>32179.674999999999</v>
          </cell>
          <cell r="P1156">
            <v>32179.674999999999</v>
          </cell>
          <cell r="Q1156">
            <v>0</v>
          </cell>
          <cell r="R1156" t="str">
            <v>orix</v>
          </cell>
          <cell r="S1156" t="str">
            <v>May</v>
          </cell>
        </row>
        <row r="1157">
          <cell r="A1157">
            <v>851</v>
          </cell>
          <cell r="B1157">
            <v>1666</v>
          </cell>
          <cell r="C1157" t="str">
            <v>ppl(H)</v>
          </cell>
          <cell r="D1157">
            <v>39217</v>
          </cell>
          <cell r="E1157">
            <v>39220</v>
          </cell>
          <cell r="F1157" t="str">
            <v>P</v>
          </cell>
          <cell r="G1157">
            <v>15000</v>
          </cell>
          <cell r="H1157">
            <v>256</v>
          </cell>
          <cell r="I1157">
            <v>3840000</v>
          </cell>
          <cell r="J1157">
            <v>768</v>
          </cell>
          <cell r="K1157">
            <v>3840768</v>
          </cell>
          <cell r="L1157">
            <v>0</v>
          </cell>
          <cell r="M1157">
            <v>3840</v>
          </cell>
          <cell r="N1157">
            <v>256.30720000000002</v>
          </cell>
          <cell r="O1157">
            <v>3844608</v>
          </cell>
          <cell r="P1157">
            <v>3844608</v>
          </cell>
          <cell r="Q1157">
            <v>0</v>
          </cell>
          <cell r="R1157" t="str">
            <v>js</v>
          </cell>
          <cell r="S1157" t="str">
            <v>May</v>
          </cell>
        </row>
        <row r="1158">
          <cell r="A1158">
            <v>852</v>
          </cell>
          <cell r="B1158">
            <v>1664</v>
          </cell>
          <cell r="C1158" t="str">
            <v>ppl(H)</v>
          </cell>
          <cell r="D1158">
            <v>39217</v>
          </cell>
          <cell r="E1158">
            <v>39220</v>
          </cell>
          <cell r="F1158" t="str">
            <v>P</v>
          </cell>
          <cell r="G1158">
            <v>20000</v>
          </cell>
          <cell r="H1158">
            <v>254.04750000000001</v>
          </cell>
          <cell r="I1158">
            <v>5080950</v>
          </cell>
          <cell r="J1158">
            <v>1016.19</v>
          </cell>
          <cell r="K1158">
            <v>5081966.1900000004</v>
          </cell>
          <cell r="L1158">
            <v>0</v>
          </cell>
          <cell r="M1158">
            <v>0</v>
          </cell>
          <cell r="N1158">
            <v>254.09830950000003</v>
          </cell>
          <cell r="O1158">
            <v>5081966.1900000004</v>
          </cell>
          <cell r="P1158">
            <v>5081966.1900000004</v>
          </cell>
          <cell r="Q1158">
            <v>0</v>
          </cell>
          <cell r="R1158" t="str">
            <v>fne</v>
          </cell>
          <cell r="S1158" t="str">
            <v>May</v>
          </cell>
        </row>
        <row r="1159">
          <cell r="A1159">
            <v>853</v>
          </cell>
          <cell r="B1159">
            <v>1663</v>
          </cell>
          <cell r="C1159" t="str">
            <v>psaf</v>
          </cell>
          <cell r="D1159">
            <v>39217</v>
          </cell>
          <cell r="E1159">
            <v>39220</v>
          </cell>
          <cell r="F1159" t="str">
            <v>P</v>
          </cell>
          <cell r="G1159">
            <v>1000</v>
          </cell>
          <cell r="H1159">
            <v>9.3000000000000007</v>
          </cell>
          <cell r="I1159">
            <v>9300</v>
          </cell>
          <cell r="J1159">
            <v>1.86</v>
          </cell>
          <cell r="K1159">
            <v>9301.86</v>
          </cell>
          <cell r="L1159">
            <v>0</v>
          </cell>
          <cell r="M1159">
            <v>50</v>
          </cell>
          <cell r="N1159">
            <v>9.3518600000000003</v>
          </cell>
          <cell r="O1159">
            <v>9351.86</v>
          </cell>
          <cell r="P1159">
            <v>9351.86</v>
          </cell>
          <cell r="Q1159">
            <v>0</v>
          </cell>
          <cell r="R1159" t="str">
            <v>ifsl</v>
          </cell>
          <cell r="S1159" t="str">
            <v>may</v>
          </cell>
        </row>
        <row r="1160">
          <cell r="A1160">
            <v>854</v>
          </cell>
          <cell r="B1160">
            <v>1659</v>
          </cell>
          <cell r="C1160" t="str">
            <v>ABL(H)</v>
          </cell>
          <cell r="D1160">
            <v>39217</v>
          </cell>
          <cell r="E1160">
            <v>39220</v>
          </cell>
          <cell r="F1160" t="str">
            <v>P</v>
          </cell>
          <cell r="G1160">
            <v>10000</v>
          </cell>
          <cell r="H1160">
            <v>107.625</v>
          </cell>
          <cell r="I1160">
            <v>1076250</v>
          </cell>
          <cell r="J1160">
            <v>215.25</v>
          </cell>
          <cell r="K1160">
            <v>1076465.25</v>
          </cell>
          <cell r="L1160">
            <v>0</v>
          </cell>
          <cell r="M1160">
            <v>1041.5</v>
          </cell>
          <cell r="N1160">
            <v>107.750675</v>
          </cell>
          <cell r="O1160">
            <v>1077506.75</v>
          </cell>
          <cell r="P1160">
            <v>1077506.75</v>
          </cell>
          <cell r="Q1160">
            <v>0</v>
          </cell>
          <cell r="R1160" t="str">
            <v>GSL</v>
          </cell>
          <cell r="S1160" t="str">
            <v>may</v>
          </cell>
        </row>
        <row r="1161">
          <cell r="A1161">
            <v>855</v>
          </cell>
          <cell r="B1161">
            <v>1657</v>
          </cell>
          <cell r="C1161" t="str">
            <v>DGKC(h)</v>
          </cell>
          <cell r="D1161">
            <v>39217</v>
          </cell>
          <cell r="E1161">
            <v>39220</v>
          </cell>
          <cell r="F1161" t="str">
            <v>S</v>
          </cell>
          <cell r="G1161">
            <v>-10000</v>
          </cell>
          <cell r="H1161">
            <v>-100.5</v>
          </cell>
          <cell r="I1161">
            <v>-1005000</v>
          </cell>
          <cell r="J1161">
            <v>100.5</v>
          </cell>
          <cell r="K1161">
            <v>-1004899.5</v>
          </cell>
          <cell r="L1161">
            <v>0</v>
          </cell>
          <cell r="M1161">
            <v>1005</v>
          </cell>
          <cell r="N1161">
            <v>100.5</v>
          </cell>
          <cell r="O1161">
            <v>-1005000</v>
          </cell>
          <cell r="P1161">
            <v>-988649</v>
          </cell>
          <cell r="Q1161">
            <v>16351</v>
          </cell>
          <cell r="R1161" t="str">
            <v>ORIX</v>
          </cell>
          <cell r="S1161" t="str">
            <v>May</v>
          </cell>
        </row>
        <row r="1162">
          <cell r="A1162">
            <v>856</v>
          </cell>
          <cell r="B1162">
            <v>1669</v>
          </cell>
          <cell r="C1162" t="str">
            <v>ABL(H)</v>
          </cell>
          <cell r="D1162">
            <v>39217</v>
          </cell>
          <cell r="E1162">
            <v>39220</v>
          </cell>
          <cell r="F1162" t="str">
            <v>S</v>
          </cell>
          <cell r="G1162">
            <v>-5000</v>
          </cell>
          <cell r="H1162">
            <v>-110</v>
          </cell>
          <cell r="I1162">
            <v>-550000</v>
          </cell>
          <cell r="J1162">
            <v>55</v>
          </cell>
          <cell r="K1162">
            <v>-549945</v>
          </cell>
          <cell r="L1162">
            <v>0</v>
          </cell>
          <cell r="N1162">
            <v>110</v>
          </cell>
          <cell r="O1162">
            <v>-550000</v>
          </cell>
          <cell r="P1162">
            <v>-537946.5</v>
          </cell>
          <cell r="Q1162">
            <v>12053.5</v>
          </cell>
          <cell r="R1162" t="str">
            <v>GLOBAL</v>
          </cell>
          <cell r="S1162" t="str">
            <v>May</v>
          </cell>
        </row>
        <row r="1163">
          <cell r="A1163">
            <v>857</v>
          </cell>
          <cell r="B1163">
            <v>1667</v>
          </cell>
          <cell r="C1163" t="str">
            <v>PPL(h)</v>
          </cell>
          <cell r="D1163">
            <v>39217</v>
          </cell>
          <cell r="E1163">
            <v>39220</v>
          </cell>
          <cell r="F1163" t="str">
            <v>S</v>
          </cell>
          <cell r="G1163">
            <v>-15000</v>
          </cell>
          <cell r="H1163">
            <v>-258</v>
          </cell>
          <cell r="I1163">
            <v>-3870000</v>
          </cell>
          <cell r="J1163">
            <v>387</v>
          </cell>
          <cell r="K1163">
            <v>-3869613</v>
          </cell>
          <cell r="L1163">
            <v>0</v>
          </cell>
          <cell r="M1163">
            <v>0</v>
          </cell>
          <cell r="N1163">
            <v>258</v>
          </cell>
          <cell r="O1163">
            <v>-3870000</v>
          </cell>
          <cell r="P1163">
            <v>-3866988</v>
          </cell>
          <cell r="Q1163">
            <v>3012</v>
          </cell>
          <cell r="R1163" t="str">
            <v>JS</v>
          </cell>
          <cell r="S1163" t="str">
            <v>May</v>
          </cell>
        </row>
        <row r="1164">
          <cell r="A1164">
            <v>858</v>
          </cell>
          <cell r="B1164">
            <v>1665</v>
          </cell>
          <cell r="C1164" t="str">
            <v>PPL(h)</v>
          </cell>
          <cell r="D1164">
            <v>39217</v>
          </cell>
          <cell r="E1164">
            <v>39220</v>
          </cell>
          <cell r="F1164" t="str">
            <v>S</v>
          </cell>
          <cell r="G1164">
            <v>-20000</v>
          </cell>
          <cell r="H1164">
            <v>-256.5</v>
          </cell>
          <cell r="I1164">
            <v>-5130000</v>
          </cell>
          <cell r="J1164">
            <v>513</v>
          </cell>
          <cell r="K1164">
            <v>-5129487</v>
          </cell>
          <cell r="L1164">
            <v>0</v>
          </cell>
          <cell r="M1164">
            <v>5130</v>
          </cell>
          <cell r="N1164">
            <v>256.5</v>
          </cell>
          <cell r="O1164">
            <v>-5130000</v>
          </cell>
          <cell r="P1164">
            <v>-5155984</v>
          </cell>
          <cell r="Q1164">
            <v>-25984</v>
          </cell>
          <cell r="R1164" t="str">
            <v>FNE</v>
          </cell>
          <cell r="S1164" t="str">
            <v>May</v>
          </cell>
        </row>
        <row r="1165">
          <cell r="A1165">
            <v>859</v>
          </cell>
          <cell r="B1165">
            <v>1702</v>
          </cell>
          <cell r="C1165" t="str">
            <v>nbp(H)</v>
          </cell>
          <cell r="D1165">
            <v>39218</v>
          </cell>
          <cell r="E1165">
            <v>39223</v>
          </cell>
          <cell r="F1165" t="str">
            <v>P</v>
          </cell>
          <cell r="G1165">
            <v>40000</v>
          </cell>
          <cell r="H1165">
            <v>239.26249999999999</v>
          </cell>
          <cell r="I1165">
            <v>9570500</v>
          </cell>
          <cell r="J1165">
            <v>1914.1000000000001</v>
          </cell>
          <cell r="K1165">
            <v>9572414.0999999996</v>
          </cell>
          <cell r="L1165">
            <v>0</v>
          </cell>
          <cell r="M1165">
            <v>9570.5</v>
          </cell>
          <cell r="N1165">
            <v>239.54961499999999</v>
          </cell>
          <cell r="O1165">
            <v>9581984.5999999996</v>
          </cell>
          <cell r="P1165">
            <v>9581984.5999999996</v>
          </cell>
          <cell r="Q1165">
            <v>0</v>
          </cell>
          <cell r="R1165" t="str">
            <v>fne</v>
          </cell>
          <cell r="S1165" t="str">
            <v>may</v>
          </cell>
        </row>
        <row r="1166">
          <cell r="A1166">
            <v>860</v>
          </cell>
          <cell r="B1166">
            <v>1700</v>
          </cell>
          <cell r="C1166" t="str">
            <v>engro(H)</v>
          </cell>
          <cell r="D1166">
            <v>39218</v>
          </cell>
          <cell r="E1166">
            <v>39223</v>
          </cell>
          <cell r="F1166" t="str">
            <v>P</v>
          </cell>
          <cell r="G1166">
            <v>30000</v>
          </cell>
          <cell r="H1166">
            <v>210</v>
          </cell>
          <cell r="I1166">
            <v>6300000</v>
          </cell>
          <cell r="J1166">
            <v>1260</v>
          </cell>
          <cell r="K1166">
            <v>6301260</v>
          </cell>
          <cell r="L1166">
            <v>0</v>
          </cell>
          <cell r="M1166">
            <v>3150</v>
          </cell>
          <cell r="N1166">
            <v>210.14699999999999</v>
          </cell>
          <cell r="O1166">
            <v>6304410</v>
          </cell>
          <cell r="P1166">
            <v>6304410</v>
          </cell>
          <cell r="Q1166">
            <v>0</v>
          </cell>
          <cell r="R1166" t="str">
            <v>fne</v>
          </cell>
          <cell r="S1166" t="str">
            <v>may</v>
          </cell>
        </row>
        <row r="1167">
          <cell r="A1167">
            <v>861</v>
          </cell>
          <cell r="B1167">
            <v>1698</v>
          </cell>
          <cell r="C1167" t="str">
            <v>pol(H)</v>
          </cell>
          <cell r="D1167">
            <v>39218</v>
          </cell>
          <cell r="E1167">
            <v>39223</v>
          </cell>
          <cell r="F1167" t="str">
            <v>P</v>
          </cell>
          <cell r="G1167">
            <v>22800</v>
          </cell>
          <cell r="H1167">
            <v>338.87061403508773</v>
          </cell>
          <cell r="I1167">
            <v>7726250</v>
          </cell>
          <cell r="J1167">
            <v>1545.25</v>
          </cell>
          <cell r="K1167">
            <v>7727795.25</v>
          </cell>
          <cell r="L1167">
            <v>0</v>
          </cell>
          <cell r="M1167">
            <v>7726.64</v>
          </cell>
          <cell r="N1167">
            <v>339.27727587719295</v>
          </cell>
          <cell r="O1167">
            <v>7735521.8899999997</v>
          </cell>
          <cell r="P1167">
            <v>7735521.8899999997</v>
          </cell>
          <cell r="Q1167">
            <v>0</v>
          </cell>
          <cell r="R1167" t="str">
            <v>Atlas</v>
          </cell>
          <cell r="S1167" t="str">
            <v>may</v>
          </cell>
        </row>
        <row r="1168">
          <cell r="A1168">
            <v>862</v>
          </cell>
          <cell r="B1168">
            <v>1706</v>
          </cell>
          <cell r="C1168" t="str">
            <v>DGKC(h)</v>
          </cell>
          <cell r="D1168">
            <v>39218</v>
          </cell>
          <cell r="E1168">
            <v>39223</v>
          </cell>
          <cell r="F1168" t="str">
            <v>P</v>
          </cell>
          <cell r="G1168">
            <v>25000</v>
          </cell>
          <cell r="H1168">
            <v>97.05</v>
          </cell>
          <cell r="I1168">
            <v>2426250</v>
          </cell>
          <cell r="J1168">
            <v>485.25</v>
          </cell>
          <cell r="K1168">
            <v>2426735.25</v>
          </cell>
          <cell r="L1168">
            <v>0</v>
          </cell>
          <cell r="M1168">
            <v>3639.33</v>
          </cell>
          <cell r="N1168">
            <v>97.214983200000006</v>
          </cell>
          <cell r="O1168">
            <v>2430374.58</v>
          </cell>
          <cell r="P1168">
            <v>2430374.58</v>
          </cell>
          <cell r="Q1168">
            <v>0</v>
          </cell>
          <cell r="R1168" t="str">
            <v>growth</v>
          </cell>
          <cell r="S1168" t="str">
            <v>may</v>
          </cell>
        </row>
        <row r="1169">
          <cell r="A1169">
            <v>863</v>
          </cell>
          <cell r="B1169">
            <v>1706</v>
          </cell>
          <cell r="C1169" t="str">
            <v>ppl(H)</v>
          </cell>
          <cell r="D1169">
            <v>39218</v>
          </cell>
          <cell r="E1169">
            <v>39223</v>
          </cell>
          <cell r="F1169" t="str">
            <v>P</v>
          </cell>
          <cell r="G1169">
            <v>25000</v>
          </cell>
          <cell r="H1169">
            <v>254.5</v>
          </cell>
          <cell r="I1169">
            <v>6362500</v>
          </cell>
          <cell r="J1169">
            <v>1272.5</v>
          </cell>
          <cell r="K1169">
            <v>6363772.5</v>
          </cell>
          <cell r="L1169">
            <v>0</v>
          </cell>
          <cell r="N1169">
            <v>254.55090000000001</v>
          </cell>
          <cell r="O1169">
            <v>6363772.5</v>
          </cell>
          <cell r="P1169">
            <v>6363772.5</v>
          </cell>
          <cell r="Q1169">
            <v>0</v>
          </cell>
          <cell r="R1169" t="str">
            <v>growth</v>
          </cell>
          <cell r="S1169" t="str">
            <v>may</v>
          </cell>
        </row>
        <row r="1170">
          <cell r="A1170">
            <v>864</v>
          </cell>
          <cell r="B1170">
            <v>1704</v>
          </cell>
          <cell r="C1170" t="str">
            <v>ABL(H)</v>
          </cell>
          <cell r="D1170">
            <v>39218</v>
          </cell>
          <cell r="E1170">
            <v>39223</v>
          </cell>
          <cell r="F1170" t="str">
            <v>P</v>
          </cell>
          <cell r="G1170">
            <v>88400</v>
          </cell>
          <cell r="H1170">
            <v>105.79807692307692</v>
          </cell>
          <cell r="I1170">
            <v>9352550</v>
          </cell>
          <cell r="J1170">
            <v>1870.51</v>
          </cell>
          <cell r="K1170">
            <v>9354420.5099999998</v>
          </cell>
          <cell r="L1170">
            <v>0</v>
          </cell>
          <cell r="M1170">
            <v>9304.5</v>
          </cell>
          <cell r="N1170">
            <v>105.92449106334841</v>
          </cell>
          <cell r="O1170">
            <v>9363725.0099999998</v>
          </cell>
          <cell r="P1170">
            <v>9363725.0099999998</v>
          </cell>
          <cell r="Q1170">
            <v>0</v>
          </cell>
          <cell r="R1170" t="str">
            <v>ifsl</v>
          </cell>
          <cell r="S1170" t="str">
            <v>may</v>
          </cell>
        </row>
        <row r="1171">
          <cell r="A1171">
            <v>865</v>
          </cell>
          <cell r="B1171">
            <v>1703</v>
          </cell>
          <cell r="C1171" t="str">
            <v>pol(H)</v>
          </cell>
          <cell r="D1171">
            <v>39218</v>
          </cell>
          <cell r="E1171">
            <v>39223</v>
          </cell>
          <cell r="F1171" t="str">
            <v>P</v>
          </cell>
          <cell r="G1171">
            <v>79000</v>
          </cell>
          <cell r="H1171">
            <v>339.95367088607594</v>
          </cell>
          <cell r="I1171">
            <v>26856340</v>
          </cell>
          <cell r="J1171">
            <v>5371.268</v>
          </cell>
          <cell r="K1171">
            <v>26861711.267999999</v>
          </cell>
          <cell r="L1171">
            <v>0</v>
          </cell>
          <cell r="M1171">
            <v>26856.34</v>
          </cell>
          <cell r="N1171">
            <v>340.36161529113923</v>
          </cell>
          <cell r="O1171">
            <v>26888567.607999999</v>
          </cell>
          <cell r="P1171">
            <v>26888567.607999999</v>
          </cell>
          <cell r="Q1171">
            <v>0</v>
          </cell>
          <cell r="R1171" t="str">
            <v>fne</v>
          </cell>
          <cell r="S1171" t="str">
            <v>may</v>
          </cell>
        </row>
        <row r="1172">
          <cell r="A1172">
            <v>866</v>
          </cell>
          <cell r="B1172">
            <v>1709</v>
          </cell>
          <cell r="C1172" t="str">
            <v>acbl(H)</v>
          </cell>
          <cell r="D1172">
            <v>39218</v>
          </cell>
          <cell r="E1172">
            <v>39223</v>
          </cell>
          <cell r="F1172" t="str">
            <v>P</v>
          </cell>
          <cell r="G1172">
            <v>65000</v>
          </cell>
          <cell r="H1172">
            <v>89.442307692307693</v>
          </cell>
          <cell r="I1172">
            <v>5813750</v>
          </cell>
          <cell r="J1172">
            <v>1162.75</v>
          </cell>
          <cell r="K1172">
            <v>5814912.75</v>
          </cell>
          <cell r="L1172">
            <v>0</v>
          </cell>
          <cell r="M1172">
            <v>8722.5</v>
          </cell>
          <cell r="N1172">
            <v>89.594388461538458</v>
          </cell>
          <cell r="O1172">
            <v>5823635.25</v>
          </cell>
          <cell r="P1172">
            <v>5823635.25</v>
          </cell>
          <cell r="Q1172">
            <v>0</v>
          </cell>
          <cell r="R1172" t="str">
            <v>acm</v>
          </cell>
          <cell r="S1172" t="str">
            <v>may</v>
          </cell>
        </row>
        <row r="1173">
          <cell r="A1173">
            <v>867</v>
          </cell>
          <cell r="B1173">
            <v>1714</v>
          </cell>
          <cell r="C1173" t="str">
            <v>ppf</v>
          </cell>
          <cell r="D1173">
            <v>39218</v>
          </cell>
          <cell r="E1173">
            <v>39223</v>
          </cell>
          <cell r="F1173" t="str">
            <v>P</v>
          </cell>
          <cell r="G1173">
            <v>250000</v>
          </cell>
          <cell r="H1173">
            <v>12.8948</v>
          </cell>
          <cell r="I1173">
            <v>3223700</v>
          </cell>
          <cell r="J1173">
            <v>644.74</v>
          </cell>
          <cell r="K1173">
            <v>3224344.74</v>
          </cell>
          <cell r="L1173">
            <v>0</v>
          </cell>
          <cell r="M1173">
            <v>12500</v>
          </cell>
          <cell r="N1173">
            <v>12.947378960000002</v>
          </cell>
          <cell r="O1173">
            <v>3236844.74</v>
          </cell>
          <cell r="P1173">
            <v>3236844.74</v>
          </cell>
          <cell r="Q1173">
            <v>0</v>
          </cell>
          <cell r="R1173" t="str">
            <v>ahl</v>
          </cell>
          <cell r="S1173" t="str">
            <v>may</v>
          </cell>
        </row>
        <row r="1174">
          <cell r="A1174">
            <v>868</v>
          </cell>
          <cell r="B1174">
            <v>1699</v>
          </cell>
          <cell r="C1174" t="str">
            <v>pol(H)</v>
          </cell>
          <cell r="D1174">
            <v>39218</v>
          </cell>
          <cell r="E1174">
            <v>39223</v>
          </cell>
          <cell r="F1174" t="str">
            <v>P</v>
          </cell>
          <cell r="G1174">
            <v>22900</v>
          </cell>
          <cell r="H1174">
            <v>338.64192139737992</v>
          </cell>
          <cell r="I1174">
            <v>7754900</v>
          </cell>
          <cell r="J1174">
            <v>1550.98</v>
          </cell>
          <cell r="K1174">
            <v>7756450.9800000004</v>
          </cell>
          <cell r="L1174">
            <v>0</v>
          </cell>
          <cell r="M1174">
            <v>7705.1</v>
          </cell>
          <cell r="N1174">
            <v>339.0461170305677</v>
          </cell>
          <cell r="O1174">
            <v>7764156.0800000001</v>
          </cell>
          <cell r="P1174">
            <v>7764156.0800000001</v>
          </cell>
          <cell r="Q1174">
            <v>0</v>
          </cell>
          <cell r="R1174" t="str">
            <v>FOUNDATION</v>
          </cell>
          <cell r="S1174" t="str">
            <v>may</v>
          </cell>
        </row>
        <row r="1175">
          <cell r="A1175">
            <v>869</v>
          </cell>
          <cell r="B1175">
            <v>1712</v>
          </cell>
          <cell r="C1175" t="str">
            <v>DGKC(h)</v>
          </cell>
          <cell r="D1175">
            <v>39218</v>
          </cell>
          <cell r="E1175">
            <v>39223</v>
          </cell>
          <cell r="F1175" t="str">
            <v>P</v>
          </cell>
          <cell r="G1175">
            <v>10000</v>
          </cell>
          <cell r="H1175">
            <v>97.5</v>
          </cell>
          <cell r="I1175">
            <v>975000</v>
          </cell>
          <cell r="J1175">
            <v>195</v>
          </cell>
          <cell r="K1175">
            <v>975195</v>
          </cell>
          <cell r="L1175">
            <v>0</v>
          </cell>
          <cell r="M1175">
            <v>1463</v>
          </cell>
          <cell r="N1175">
            <v>97.665800000000004</v>
          </cell>
          <cell r="O1175">
            <v>976658</v>
          </cell>
          <cell r="P1175">
            <v>976658</v>
          </cell>
          <cell r="Q1175">
            <v>0</v>
          </cell>
          <cell r="R1175" t="str">
            <v>orix</v>
          </cell>
          <cell r="S1175" t="str">
            <v>may</v>
          </cell>
        </row>
        <row r="1176">
          <cell r="A1176">
            <v>870</v>
          </cell>
          <cell r="B1176">
            <v>1713</v>
          </cell>
          <cell r="C1176" t="str">
            <v>pol(H)</v>
          </cell>
          <cell r="D1176">
            <v>39218</v>
          </cell>
          <cell r="E1176">
            <v>39223</v>
          </cell>
          <cell r="F1176" t="str">
            <v>P</v>
          </cell>
          <cell r="G1176">
            <v>50000</v>
          </cell>
          <cell r="H1176">
            <v>339</v>
          </cell>
          <cell r="I1176">
            <v>16950000</v>
          </cell>
          <cell r="J1176">
            <v>3390</v>
          </cell>
          <cell r="K1176">
            <v>16953390</v>
          </cell>
          <cell r="L1176">
            <v>0</v>
          </cell>
          <cell r="M1176">
            <v>33900</v>
          </cell>
          <cell r="N1176">
            <v>339.74579999999997</v>
          </cell>
          <cell r="O1176">
            <v>16987290</v>
          </cell>
          <cell r="P1176">
            <v>16987290</v>
          </cell>
          <cell r="Q1176">
            <v>0</v>
          </cell>
          <cell r="R1176" t="str">
            <v>ahl</v>
          </cell>
          <cell r="S1176" t="str">
            <v>may</v>
          </cell>
        </row>
        <row r="1177">
          <cell r="A1177">
            <v>871</v>
          </cell>
          <cell r="B1177">
            <v>1710</v>
          </cell>
          <cell r="C1177" t="str">
            <v>PPL(h)</v>
          </cell>
          <cell r="D1177">
            <v>39218</v>
          </cell>
          <cell r="E1177">
            <v>39223</v>
          </cell>
          <cell r="F1177" t="str">
            <v>P</v>
          </cell>
          <cell r="G1177">
            <v>10000</v>
          </cell>
          <cell r="H1177">
            <v>253</v>
          </cell>
          <cell r="I1177">
            <v>2530000</v>
          </cell>
          <cell r="J1177">
            <v>506</v>
          </cell>
          <cell r="K1177">
            <v>2530506</v>
          </cell>
          <cell r="L1177">
            <v>0</v>
          </cell>
          <cell r="M1177">
            <v>2530</v>
          </cell>
          <cell r="N1177">
            <v>253.30359999999999</v>
          </cell>
          <cell r="O1177">
            <v>2533036</v>
          </cell>
          <cell r="P1177">
            <v>2533036</v>
          </cell>
          <cell r="Q1177">
            <v>0</v>
          </cell>
          <cell r="R1177" t="str">
            <v>SCS</v>
          </cell>
          <cell r="S1177" t="str">
            <v>may</v>
          </cell>
        </row>
        <row r="1178">
          <cell r="A1178">
            <v>872</v>
          </cell>
          <cell r="B1178">
            <v>1711</v>
          </cell>
          <cell r="C1178" t="str">
            <v>NBP(h)</v>
          </cell>
          <cell r="D1178">
            <v>39218</v>
          </cell>
          <cell r="E1178">
            <v>39223</v>
          </cell>
          <cell r="F1178" t="str">
            <v>P</v>
          </cell>
          <cell r="G1178">
            <v>10000</v>
          </cell>
          <cell r="H1178">
            <v>238.5</v>
          </cell>
          <cell r="I1178">
            <v>2385000</v>
          </cell>
          <cell r="J1178">
            <v>477</v>
          </cell>
          <cell r="K1178">
            <v>2385477</v>
          </cell>
          <cell r="L1178">
            <v>0</v>
          </cell>
          <cell r="M1178">
            <v>2385</v>
          </cell>
          <cell r="N1178">
            <v>238.78620000000001</v>
          </cell>
          <cell r="O1178">
            <v>2387862</v>
          </cell>
          <cell r="P1178">
            <v>2387862</v>
          </cell>
          <cell r="Q1178">
            <v>0</v>
          </cell>
          <cell r="R1178" t="str">
            <v>SCS</v>
          </cell>
          <cell r="S1178" t="str">
            <v>may</v>
          </cell>
        </row>
        <row r="1179">
          <cell r="A1179">
            <v>873</v>
          </cell>
          <cell r="B1179">
            <v>1701</v>
          </cell>
          <cell r="C1179" t="str">
            <v>ENGRO(h)</v>
          </cell>
          <cell r="D1179">
            <v>39217</v>
          </cell>
          <cell r="E1179">
            <v>39223</v>
          </cell>
          <cell r="F1179" t="str">
            <v>S</v>
          </cell>
          <cell r="G1179">
            <v>-15000</v>
          </cell>
          <cell r="H1179">
            <v>-212</v>
          </cell>
          <cell r="I1179">
            <v>-3180000</v>
          </cell>
          <cell r="J1179">
            <v>318</v>
          </cell>
          <cell r="K1179">
            <v>-3179682</v>
          </cell>
          <cell r="L1179">
            <v>0</v>
          </cell>
          <cell r="M1179">
            <v>3180</v>
          </cell>
          <cell r="N1179">
            <v>212</v>
          </cell>
          <cell r="O1179">
            <v>-3180000</v>
          </cell>
          <cell r="P1179">
            <v>-3152205</v>
          </cell>
          <cell r="Q1179">
            <v>27795</v>
          </cell>
          <cell r="R1179" t="str">
            <v>FNE</v>
          </cell>
          <cell r="S1179" t="str">
            <v>May</v>
          </cell>
        </row>
        <row r="1180">
          <cell r="A1180">
            <v>874</v>
          </cell>
          <cell r="B1180">
            <v>1705</v>
          </cell>
          <cell r="C1180" t="str">
            <v>ABL(H)</v>
          </cell>
          <cell r="D1180">
            <v>39217</v>
          </cell>
          <cell r="E1180">
            <v>39223</v>
          </cell>
          <cell r="F1180" t="str">
            <v>S</v>
          </cell>
          <cell r="G1180">
            <v>-15000</v>
          </cell>
          <cell r="H1180">
            <v>-108.33333333333333</v>
          </cell>
          <cell r="I1180">
            <v>-1625000</v>
          </cell>
          <cell r="J1180">
            <v>162.5</v>
          </cell>
          <cell r="K1180">
            <v>-1624837.5</v>
          </cell>
          <cell r="L1180">
            <v>0</v>
          </cell>
          <cell r="M1180">
            <v>0</v>
          </cell>
          <cell r="N1180">
            <v>108.33333333333333</v>
          </cell>
          <cell r="O1180">
            <v>-1625000</v>
          </cell>
          <cell r="P1180">
            <v>-1602190.5</v>
          </cell>
          <cell r="Q1180">
            <v>22809.5</v>
          </cell>
          <cell r="R1180" t="str">
            <v>IFSL</v>
          </cell>
          <cell r="S1180" t="str">
            <v>May</v>
          </cell>
        </row>
        <row r="1181">
          <cell r="A1181">
            <v>875</v>
          </cell>
          <cell r="B1181">
            <v>1708</v>
          </cell>
          <cell r="C1181" t="str">
            <v>PPL(h)</v>
          </cell>
          <cell r="D1181">
            <v>39217</v>
          </cell>
          <cell r="E1181">
            <v>39223</v>
          </cell>
          <cell r="F1181" t="str">
            <v>S</v>
          </cell>
          <cell r="G1181">
            <v>-25000</v>
          </cell>
          <cell r="H1181">
            <v>-256.5</v>
          </cell>
          <cell r="I1181">
            <v>-6412500</v>
          </cell>
          <cell r="J1181">
            <v>641.25</v>
          </cell>
          <cell r="K1181">
            <v>-6411858.75</v>
          </cell>
          <cell r="L1181">
            <v>0</v>
          </cell>
          <cell r="M1181">
            <v>6412.5</v>
          </cell>
          <cell r="N1181">
            <v>256.5</v>
          </cell>
          <cell r="O1181">
            <v>-6412500</v>
          </cell>
          <cell r="P1181">
            <v>-6434800</v>
          </cell>
          <cell r="Q1181">
            <v>-22300</v>
          </cell>
          <cell r="R1181" t="str">
            <v>Growth</v>
          </cell>
          <cell r="S1181" t="str">
            <v>May</v>
          </cell>
        </row>
        <row r="1182">
          <cell r="A1182">
            <v>876</v>
          </cell>
          <cell r="B1182">
            <v>1736</v>
          </cell>
          <cell r="C1182" t="str">
            <v>BOP(h)</v>
          </cell>
          <cell r="D1182">
            <v>39219</v>
          </cell>
          <cell r="E1182">
            <v>39224</v>
          </cell>
          <cell r="F1182" t="str">
            <v>P</v>
          </cell>
          <cell r="G1182">
            <v>15000</v>
          </cell>
          <cell r="H1182">
            <v>105</v>
          </cell>
          <cell r="I1182">
            <v>1575000</v>
          </cell>
          <cell r="J1182">
            <v>315</v>
          </cell>
          <cell r="K1182">
            <v>1575315</v>
          </cell>
          <cell r="L1182">
            <v>0</v>
          </cell>
          <cell r="M1182">
            <v>1575</v>
          </cell>
          <cell r="N1182">
            <v>105.126</v>
          </cell>
          <cell r="O1182">
            <v>1576890</v>
          </cell>
          <cell r="P1182">
            <v>1576890</v>
          </cell>
          <cell r="Q1182">
            <v>0</v>
          </cell>
          <cell r="R1182" t="str">
            <v>JS</v>
          </cell>
          <cell r="S1182" t="str">
            <v>may</v>
          </cell>
        </row>
        <row r="1183">
          <cell r="A1183">
            <v>877</v>
          </cell>
          <cell r="B1183">
            <v>1738</v>
          </cell>
          <cell r="C1183" t="str">
            <v>pol(H)</v>
          </cell>
          <cell r="D1183">
            <v>39219</v>
          </cell>
          <cell r="E1183">
            <v>39224</v>
          </cell>
          <cell r="F1183" t="str">
            <v>P</v>
          </cell>
          <cell r="G1183">
            <v>50000</v>
          </cell>
          <cell r="H1183">
            <v>340</v>
          </cell>
          <cell r="I1183">
            <v>17000000</v>
          </cell>
          <cell r="J1183">
            <v>3400</v>
          </cell>
          <cell r="K1183">
            <v>17003400</v>
          </cell>
          <cell r="L1183">
            <v>0</v>
          </cell>
          <cell r="M1183">
            <v>17000</v>
          </cell>
          <cell r="N1183">
            <v>340.40800000000002</v>
          </cell>
          <cell r="O1183">
            <v>17020400</v>
          </cell>
          <cell r="P1183">
            <v>17020400</v>
          </cell>
          <cell r="Q1183">
            <v>0</v>
          </cell>
          <cell r="R1183" t="str">
            <v>SCS</v>
          </cell>
          <cell r="S1183" t="str">
            <v>may</v>
          </cell>
        </row>
        <row r="1184">
          <cell r="A1184">
            <v>878</v>
          </cell>
          <cell r="B1184">
            <v>1740</v>
          </cell>
          <cell r="C1184" t="str">
            <v>PPL(H)</v>
          </cell>
          <cell r="D1184">
            <v>39219</v>
          </cell>
          <cell r="E1184">
            <v>39224</v>
          </cell>
          <cell r="F1184" t="str">
            <v>P</v>
          </cell>
          <cell r="G1184">
            <v>1100</v>
          </cell>
          <cell r="H1184">
            <v>250.5</v>
          </cell>
          <cell r="I1184">
            <v>275550</v>
          </cell>
          <cell r="J1184">
            <v>55.11</v>
          </cell>
          <cell r="K1184">
            <v>275605.11</v>
          </cell>
          <cell r="L1184">
            <v>0</v>
          </cell>
          <cell r="M1184">
            <v>275.55</v>
          </cell>
          <cell r="N1184">
            <v>250.80059999999997</v>
          </cell>
          <cell r="O1184">
            <v>275880.65999999997</v>
          </cell>
          <cell r="P1184">
            <v>275880.65999999997</v>
          </cell>
          <cell r="Q1184">
            <v>0</v>
          </cell>
          <cell r="R1184" t="str">
            <v>Orix</v>
          </cell>
          <cell r="S1184" t="str">
            <v>may</v>
          </cell>
        </row>
        <row r="1185">
          <cell r="A1185">
            <v>879</v>
          </cell>
          <cell r="B1185">
            <v>1737</v>
          </cell>
          <cell r="C1185" t="str">
            <v>Engro(H)</v>
          </cell>
          <cell r="D1185">
            <v>39219</v>
          </cell>
          <cell r="E1185">
            <v>39224</v>
          </cell>
          <cell r="F1185" t="str">
            <v>S</v>
          </cell>
          <cell r="G1185">
            <v>-15000</v>
          </cell>
          <cell r="H1185">
            <v>-212.66666666666666</v>
          </cell>
          <cell r="I1185">
            <v>-3190000</v>
          </cell>
          <cell r="J1185">
            <v>319</v>
          </cell>
          <cell r="K1185">
            <v>-3189681</v>
          </cell>
          <cell r="L1185">
            <v>0</v>
          </cell>
          <cell r="M1185">
            <v>3190</v>
          </cell>
          <cell r="N1185">
            <v>212.66666666666666</v>
          </cell>
          <cell r="O1185">
            <v>-3190000</v>
          </cell>
          <cell r="P1185">
            <v>-3152205</v>
          </cell>
          <cell r="Q1185">
            <v>37795</v>
          </cell>
          <cell r="R1185" t="str">
            <v>AHC</v>
          </cell>
          <cell r="S1185" t="str">
            <v>May</v>
          </cell>
        </row>
        <row r="1186">
          <cell r="A1186">
            <v>880</v>
          </cell>
          <cell r="B1186">
            <v>1739</v>
          </cell>
          <cell r="C1186" t="str">
            <v>pol(H)</v>
          </cell>
          <cell r="D1186">
            <v>39219</v>
          </cell>
          <cell r="E1186">
            <v>39224</v>
          </cell>
          <cell r="F1186" t="str">
            <v>S</v>
          </cell>
          <cell r="G1186">
            <v>-50000</v>
          </cell>
          <cell r="H1186">
            <v>-342</v>
          </cell>
          <cell r="I1186">
            <v>-17100000</v>
          </cell>
          <cell r="J1186">
            <v>1710</v>
          </cell>
          <cell r="K1186">
            <v>-17098290</v>
          </cell>
          <cell r="L1186">
            <v>0</v>
          </cell>
          <cell r="N1186">
            <v>342</v>
          </cell>
          <cell r="O1186">
            <v>-17100000</v>
          </cell>
          <cell r="P1186">
            <v>-16999540</v>
          </cell>
          <cell r="Q1186">
            <v>100460</v>
          </cell>
          <cell r="R1186" t="str">
            <v>SCS</v>
          </cell>
          <cell r="S1186" t="str">
            <v>May</v>
          </cell>
        </row>
        <row r="1187">
          <cell r="A1187">
            <v>881</v>
          </cell>
          <cell r="B1187">
            <v>1758</v>
          </cell>
          <cell r="C1187" t="str">
            <v>ogdc</v>
          </cell>
          <cell r="D1187">
            <v>39220</v>
          </cell>
          <cell r="E1187">
            <v>39225</v>
          </cell>
          <cell r="F1187" t="str">
            <v>P</v>
          </cell>
          <cell r="G1187">
            <v>25000</v>
          </cell>
          <cell r="H1187">
            <v>119.35</v>
          </cell>
          <cell r="I1187">
            <v>2983750</v>
          </cell>
          <cell r="J1187">
            <v>596.75</v>
          </cell>
          <cell r="K1187">
            <v>2984346.75</v>
          </cell>
          <cell r="L1187">
            <v>0</v>
          </cell>
          <cell r="M1187">
            <v>5967.5</v>
          </cell>
          <cell r="N1187">
            <v>119.61257000000001</v>
          </cell>
          <cell r="O1187">
            <v>2990314.25</v>
          </cell>
          <cell r="P1187">
            <v>2990314.25</v>
          </cell>
          <cell r="Q1187">
            <v>0</v>
          </cell>
          <cell r="R1187" t="str">
            <v>AHL</v>
          </cell>
          <cell r="S1187" t="str">
            <v>may</v>
          </cell>
        </row>
        <row r="1188">
          <cell r="A1188">
            <v>882</v>
          </cell>
          <cell r="B1188">
            <v>1756</v>
          </cell>
          <cell r="C1188" t="str">
            <v>ogdc</v>
          </cell>
          <cell r="D1188">
            <v>39220</v>
          </cell>
          <cell r="E1188">
            <v>39225</v>
          </cell>
          <cell r="F1188" t="str">
            <v>P</v>
          </cell>
          <cell r="G1188">
            <v>55500</v>
          </cell>
          <cell r="H1188">
            <v>119.76621621621622</v>
          </cell>
          <cell r="I1188">
            <v>6647025</v>
          </cell>
          <cell r="J1188">
            <v>1329.405</v>
          </cell>
          <cell r="K1188">
            <v>6648354.4050000003</v>
          </cell>
          <cell r="L1188">
            <v>0</v>
          </cell>
          <cell r="M1188">
            <v>7447.83</v>
          </cell>
          <cell r="N1188">
            <v>119.92436459459461</v>
          </cell>
          <cell r="O1188">
            <v>6655802.2350000003</v>
          </cell>
          <cell r="P1188">
            <v>6655802.2350000003</v>
          </cell>
          <cell r="Q1188">
            <v>0</v>
          </cell>
          <cell r="R1188" t="str">
            <v>LIVE</v>
          </cell>
          <cell r="S1188" t="str">
            <v>may</v>
          </cell>
        </row>
        <row r="1189">
          <cell r="A1189">
            <v>883</v>
          </cell>
          <cell r="B1189">
            <v>1757</v>
          </cell>
          <cell r="C1189" t="str">
            <v>ogdc</v>
          </cell>
          <cell r="D1189">
            <v>39220</v>
          </cell>
          <cell r="E1189">
            <v>39225</v>
          </cell>
          <cell r="F1189" t="str">
            <v>P</v>
          </cell>
          <cell r="G1189">
            <v>10000</v>
          </cell>
          <cell r="H1189">
            <v>119.774</v>
          </cell>
          <cell r="I1189">
            <v>1197740</v>
          </cell>
          <cell r="J1189">
            <v>239.548</v>
          </cell>
          <cell r="K1189">
            <v>1197979.548</v>
          </cell>
          <cell r="L1189">
            <v>0</v>
          </cell>
          <cell r="M1189">
            <v>1198</v>
          </cell>
          <cell r="N1189">
            <v>119.9177548</v>
          </cell>
          <cell r="O1189">
            <v>1199177.548</v>
          </cell>
          <cell r="P1189">
            <v>1199177.548</v>
          </cell>
          <cell r="Q1189">
            <v>0</v>
          </cell>
          <cell r="R1189" t="str">
            <v>FOUNDATION</v>
          </cell>
          <cell r="S1189" t="str">
            <v>may</v>
          </cell>
        </row>
        <row r="1190">
          <cell r="A1190">
            <v>884</v>
          </cell>
          <cell r="B1190">
            <v>1754</v>
          </cell>
          <cell r="C1190" t="str">
            <v>ogdc</v>
          </cell>
          <cell r="D1190">
            <v>39220</v>
          </cell>
          <cell r="E1190">
            <v>39225</v>
          </cell>
          <cell r="F1190" t="str">
            <v>P</v>
          </cell>
          <cell r="G1190">
            <v>25000</v>
          </cell>
          <cell r="H1190">
            <v>119.35</v>
          </cell>
          <cell r="I1190">
            <v>2983750</v>
          </cell>
          <cell r="J1190">
            <v>596.75</v>
          </cell>
          <cell r="K1190">
            <v>2984346.75</v>
          </cell>
          <cell r="L1190">
            <v>0</v>
          </cell>
          <cell r="M1190">
            <v>2985</v>
          </cell>
          <cell r="N1190">
            <v>119.49327</v>
          </cell>
          <cell r="O1190">
            <v>2987331.75</v>
          </cell>
          <cell r="P1190">
            <v>2987331.75</v>
          </cell>
          <cell r="Q1190">
            <v>0</v>
          </cell>
          <cell r="R1190" t="str">
            <v>ICAP</v>
          </cell>
          <cell r="S1190" t="str">
            <v>may</v>
          </cell>
        </row>
        <row r="1191">
          <cell r="A1191">
            <v>885</v>
          </cell>
          <cell r="B1191">
            <v>1759</v>
          </cell>
          <cell r="C1191" t="str">
            <v>POL(h)</v>
          </cell>
          <cell r="D1191">
            <v>39220</v>
          </cell>
          <cell r="E1191">
            <v>39225</v>
          </cell>
          <cell r="F1191" t="str">
            <v>P</v>
          </cell>
          <cell r="G1191">
            <v>20300</v>
          </cell>
          <cell r="H1191">
            <v>340</v>
          </cell>
          <cell r="I1191">
            <v>6902000</v>
          </cell>
          <cell r="J1191">
            <v>1380.4</v>
          </cell>
          <cell r="K1191">
            <v>6903380.4000000004</v>
          </cell>
          <cell r="L1191">
            <v>0</v>
          </cell>
          <cell r="M1191">
            <v>6902</v>
          </cell>
          <cell r="N1191">
            <v>340.40800000000002</v>
          </cell>
          <cell r="O1191">
            <v>6910282.4000000004</v>
          </cell>
          <cell r="P1191">
            <v>6910282.4000000004</v>
          </cell>
          <cell r="Q1191">
            <v>0</v>
          </cell>
          <cell r="R1191" t="str">
            <v>SCS</v>
          </cell>
          <cell r="S1191" t="str">
            <v>may</v>
          </cell>
        </row>
        <row r="1192">
          <cell r="A1192">
            <v>886</v>
          </cell>
          <cell r="B1192">
            <v>1752</v>
          </cell>
          <cell r="C1192" t="str">
            <v>PPL(h)</v>
          </cell>
          <cell r="D1192">
            <v>39220</v>
          </cell>
          <cell r="E1192">
            <v>39225</v>
          </cell>
          <cell r="F1192" t="str">
            <v>S</v>
          </cell>
          <cell r="G1192">
            <v>-10000</v>
          </cell>
          <cell r="H1192">
            <v>-255</v>
          </cell>
          <cell r="I1192">
            <v>-2550000</v>
          </cell>
          <cell r="J1192">
            <v>255</v>
          </cell>
          <cell r="K1192">
            <v>-2549745</v>
          </cell>
          <cell r="L1192">
            <v>0</v>
          </cell>
          <cell r="N1192">
            <v>255</v>
          </cell>
          <cell r="O1192">
            <v>-2550000</v>
          </cell>
          <cell r="P1192">
            <v>-2573666</v>
          </cell>
          <cell r="Q1192">
            <v>-23666</v>
          </cell>
          <cell r="R1192" t="str">
            <v>GLOBAL</v>
          </cell>
          <cell r="S1192" t="str">
            <v>May</v>
          </cell>
        </row>
        <row r="1193">
          <cell r="A1193">
            <v>887</v>
          </cell>
          <cell r="B1193">
            <v>1760</v>
          </cell>
          <cell r="C1193" t="str">
            <v>POL(h)</v>
          </cell>
          <cell r="D1193">
            <v>39220</v>
          </cell>
          <cell r="E1193">
            <v>39225</v>
          </cell>
          <cell r="F1193" t="str">
            <v>S</v>
          </cell>
          <cell r="G1193">
            <v>-25000</v>
          </cell>
          <cell r="H1193">
            <v>-342</v>
          </cell>
          <cell r="I1193">
            <v>-8550000</v>
          </cell>
          <cell r="J1193">
            <v>855</v>
          </cell>
          <cell r="K1193">
            <v>-8549145</v>
          </cell>
          <cell r="L1193">
            <v>0</v>
          </cell>
          <cell r="M1193">
            <v>1607.4</v>
          </cell>
          <cell r="N1193">
            <v>342</v>
          </cell>
          <cell r="O1193">
            <v>-8550000</v>
          </cell>
          <cell r="P1193">
            <v>-8499770</v>
          </cell>
          <cell r="Q1193">
            <v>50230</v>
          </cell>
          <cell r="R1193" t="str">
            <v>SCS</v>
          </cell>
          <cell r="S1193" t="str">
            <v>May</v>
          </cell>
        </row>
        <row r="1194">
          <cell r="A1194">
            <v>888</v>
          </cell>
          <cell r="B1194">
            <v>1755</v>
          </cell>
          <cell r="C1194" t="str">
            <v>ACBL(h)</v>
          </cell>
          <cell r="D1194">
            <v>39220</v>
          </cell>
          <cell r="E1194">
            <v>39225</v>
          </cell>
          <cell r="F1194" t="str">
            <v>S</v>
          </cell>
          <cell r="G1194">
            <v>-40000</v>
          </cell>
          <cell r="H1194">
            <v>-91.418750000000003</v>
          </cell>
          <cell r="I1194">
            <v>-3656750</v>
          </cell>
          <cell r="J1194">
            <v>365.67500000000001</v>
          </cell>
          <cell r="K1194">
            <v>-3656384.3250000002</v>
          </cell>
          <cell r="L1194">
            <v>0</v>
          </cell>
          <cell r="M1194">
            <v>5485.13</v>
          </cell>
          <cell r="N1194">
            <v>91.418750000000003</v>
          </cell>
          <cell r="O1194">
            <v>-3656750</v>
          </cell>
          <cell r="P1194">
            <v>-3583776</v>
          </cell>
          <cell r="Q1194">
            <v>72974</v>
          </cell>
          <cell r="R1194" t="str">
            <v>FNE</v>
          </cell>
          <cell r="S1194" t="str">
            <v>May</v>
          </cell>
        </row>
        <row r="1195">
          <cell r="A1195">
            <v>889</v>
          </cell>
          <cell r="B1195">
            <v>1753</v>
          </cell>
          <cell r="C1195" t="str">
            <v>ABL(H)</v>
          </cell>
          <cell r="D1195">
            <v>39220</v>
          </cell>
          <cell r="E1195">
            <v>39225</v>
          </cell>
          <cell r="F1195" t="str">
            <v>S</v>
          </cell>
          <cell r="G1195">
            <v>-40000</v>
          </cell>
          <cell r="H1195">
            <v>-108.98</v>
          </cell>
          <cell r="I1195">
            <v>-4359200</v>
          </cell>
          <cell r="J1195">
            <v>435.92</v>
          </cell>
          <cell r="K1195">
            <v>-4358764.08</v>
          </cell>
          <cell r="L1195">
            <v>0</v>
          </cell>
          <cell r="M1195">
            <v>4309.5</v>
          </cell>
          <cell r="N1195">
            <v>108.98</v>
          </cell>
          <cell r="O1195">
            <v>-4359200</v>
          </cell>
          <cell r="P1195">
            <v>-4272508</v>
          </cell>
          <cell r="Q1195">
            <v>86692</v>
          </cell>
          <cell r="R1195" t="str">
            <v>IFSL</v>
          </cell>
          <cell r="S1195" t="str">
            <v>May</v>
          </cell>
        </row>
        <row r="1196">
          <cell r="A1196">
            <v>890</v>
          </cell>
          <cell r="B1196">
            <v>1773</v>
          </cell>
          <cell r="C1196" t="str">
            <v>nbp(H)</v>
          </cell>
          <cell r="D1196">
            <v>39223</v>
          </cell>
          <cell r="E1196">
            <v>39226</v>
          </cell>
          <cell r="F1196" t="str">
            <v>P</v>
          </cell>
          <cell r="G1196">
            <v>30000</v>
          </cell>
          <cell r="H1196">
            <v>237.28666666666666</v>
          </cell>
          <cell r="I1196">
            <v>7118600</v>
          </cell>
          <cell r="J1196">
            <v>1423.72</v>
          </cell>
          <cell r="K1196">
            <v>7120023.7199999997</v>
          </cell>
          <cell r="L1196">
            <v>0</v>
          </cell>
          <cell r="M1196">
            <v>7120</v>
          </cell>
          <cell r="N1196">
            <v>237.57145733333331</v>
          </cell>
          <cell r="O1196">
            <v>7127143.7199999997</v>
          </cell>
          <cell r="P1196">
            <v>7127143.7199999997</v>
          </cell>
          <cell r="Q1196">
            <v>0</v>
          </cell>
          <cell r="R1196" t="str">
            <v>finex</v>
          </cell>
          <cell r="S1196" t="str">
            <v>may</v>
          </cell>
        </row>
        <row r="1197">
          <cell r="A1197">
            <v>891</v>
          </cell>
          <cell r="B1197">
            <v>1774</v>
          </cell>
          <cell r="C1197" t="str">
            <v>engro(H)</v>
          </cell>
          <cell r="D1197">
            <v>39223</v>
          </cell>
          <cell r="E1197">
            <v>39226</v>
          </cell>
          <cell r="F1197" t="str">
            <v>P</v>
          </cell>
          <cell r="G1197">
            <v>2800</v>
          </cell>
          <cell r="H1197">
            <v>210.5</v>
          </cell>
          <cell r="I1197">
            <v>589400</v>
          </cell>
          <cell r="J1197">
            <v>117.88000000000001</v>
          </cell>
          <cell r="K1197">
            <v>589517.88</v>
          </cell>
          <cell r="L1197">
            <v>0</v>
          </cell>
          <cell r="M1197">
            <v>589.4</v>
          </cell>
          <cell r="N1197">
            <v>210.7526</v>
          </cell>
          <cell r="O1197">
            <v>590107.28</v>
          </cell>
          <cell r="P1197">
            <v>590107.28</v>
          </cell>
          <cell r="Q1197">
            <v>0</v>
          </cell>
          <cell r="R1197" t="str">
            <v>SCS</v>
          </cell>
          <cell r="S1197" t="str">
            <v>may</v>
          </cell>
        </row>
        <row r="1198">
          <cell r="A1198">
            <v>892</v>
          </cell>
          <cell r="B1198">
            <v>1772</v>
          </cell>
          <cell r="C1198" t="str">
            <v>DGKC(h)</v>
          </cell>
          <cell r="D1198">
            <v>39223</v>
          </cell>
          <cell r="E1198">
            <v>39226</v>
          </cell>
          <cell r="F1198" t="str">
            <v>P</v>
          </cell>
          <cell r="G1198">
            <v>25000</v>
          </cell>
          <cell r="H1198">
            <v>94.55</v>
          </cell>
          <cell r="I1198">
            <v>2363750</v>
          </cell>
          <cell r="J1198">
            <v>472.75</v>
          </cell>
          <cell r="K1198">
            <v>2364222.75</v>
          </cell>
          <cell r="L1198">
            <v>0</v>
          </cell>
          <cell r="M1198">
            <v>3545.75</v>
          </cell>
          <cell r="N1198">
            <v>94.710740000000001</v>
          </cell>
          <cell r="O1198">
            <v>2367768.5</v>
          </cell>
          <cell r="P1198">
            <v>2367768.5</v>
          </cell>
          <cell r="Q1198">
            <v>0</v>
          </cell>
          <cell r="R1198" t="str">
            <v>fcel</v>
          </cell>
          <cell r="S1198" t="str">
            <v>may</v>
          </cell>
        </row>
        <row r="1199">
          <cell r="A1199">
            <v>893</v>
          </cell>
          <cell r="B1199">
            <v>1770</v>
          </cell>
          <cell r="C1199" t="str">
            <v>ABL(H)</v>
          </cell>
          <cell r="D1199">
            <v>39223</v>
          </cell>
          <cell r="E1199">
            <v>39226</v>
          </cell>
          <cell r="F1199" t="str">
            <v>P</v>
          </cell>
          <cell r="G1199">
            <v>25000</v>
          </cell>
          <cell r="H1199">
            <v>94.55</v>
          </cell>
          <cell r="I1199">
            <v>2708800</v>
          </cell>
          <cell r="J1199">
            <v>541.76</v>
          </cell>
          <cell r="K1199">
            <v>2709341.76</v>
          </cell>
          <cell r="L1199">
            <v>0</v>
          </cell>
          <cell r="M1199">
            <v>2659</v>
          </cell>
          <cell r="N1199">
            <v>108.48003039999999</v>
          </cell>
          <cell r="O1199">
            <v>2712000.76</v>
          </cell>
          <cell r="P1199">
            <v>2712000.76</v>
          </cell>
          <cell r="Q1199">
            <v>0</v>
          </cell>
          <cell r="R1199" t="str">
            <v>ifsl</v>
          </cell>
          <cell r="S1199" t="str">
            <v>may</v>
          </cell>
        </row>
        <row r="1200">
          <cell r="A1200">
            <v>894</v>
          </cell>
          <cell r="B1200">
            <v>1760</v>
          </cell>
          <cell r="C1200" t="str">
            <v>ABL(H)</v>
          </cell>
          <cell r="D1200">
            <v>39223</v>
          </cell>
          <cell r="E1200">
            <v>39226</v>
          </cell>
          <cell r="F1200" t="str">
            <v>S</v>
          </cell>
          <cell r="G1200">
            <v>-20000</v>
          </cell>
          <cell r="H1200">
            <v>-109.88500000000001</v>
          </cell>
          <cell r="I1200">
            <v>-2197700</v>
          </cell>
          <cell r="J1200">
            <v>219.77</v>
          </cell>
          <cell r="K1200">
            <v>-2197480.23</v>
          </cell>
          <cell r="L1200">
            <v>0</v>
          </cell>
          <cell r="M1200">
            <v>0</v>
          </cell>
          <cell r="N1200">
            <v>109.88500000000001</v>
          </cell>
          <cell r="O1200">
            <v>-2197700</v>
          </cell>
          <cell r="P1200">
            <v>-2141480</v>
          </cell>
          <cell r="Q1200">
            <v>56220</v>
          </cell>
          <cell r="R1200" t="str">
            <v>ifsl</v>
          </cell>
          <cell r="S1200" t="str">
            <v>May</v>
          </cell>
        </row>
        <row r="1201">
          <cell r="A1201">
            <v>895</v>
          </cell>
          <cell r="B1201">
            <v>1771</v>
          </cell>
          <cell r="C1201" t="str">
            <v>ppl(H)</v>
          </cell>
          <cell r="D1201">
            <v>39223</v>
          </cell>
          <cell r="E1201">
            <v>39226</v>
          </cell>
          <cell r="F1201" t="str">
            <v>S</v>
          </cell>
          <cell r="G1201">
            <v>-25000</v>
          </cell>
          <cell r="H1201">
            <v>-256.25</v>
          </cell>
          <cell r="I1201">
            <v>-6406250</v>
          </cell>
          <cell r="J1201">
            <v>640.625</v>
          </cell>
          <cell r="K1201">
            <v>-6405609.375</v>
          </cell>
          <cell r="L1201">
            <v>0</v>
          </cell>
          <cell r="M1201">
            <v>6406.25</v>
          </cell>
          <cell r="N1201">
            <v>256.25</v>
          </cell>
          <cell r="O1201">
            <v>-6406250</v>
          </cell>
          <cell r="P1201">
            <v>-6434165</v>
          </cell>
          <cell r="Q1201">
            <v>-27915</v>
          </cell>
          <cell r="R1201" t="str">
            <v>growth</v>
          </cell>
          <cell r="S1201" t="str">
            <v>May</v>
          </cell>
        </row>
        <row r="1202">
          <cell r="A1202">
            <v>896</v>
          </cell>
          <cell r="B1202">
            <v>1786</v>
          </cell>
          <cell r="C1202" t="str">
            <v>NBP(h)</v>
          </cell>
          <cell r="D1202">
            <v>39224</v>
          </cell>
          <cell r="E1202">
            <v>39227</v>
          </cell>
          <cell r="F1202" t="str">
            <v>S</v>
          </cell>
          <cell r="G1202">
            <v>-40000</v>
          </cell>
          <cell r="H1202">
            <v>-242.3125</v>
          </cell>
          <cell r="I1202">
            <v>-9692500</v>
          </cell>
          <cell r="J1202">
            <v>969.25</v>
          </cell>
          <cell r="K1202">
            <v>-9691530.75</v>
          </cell>
          <cell r="L1202">
            <v>0</v>
          </cell>
          <cell r="M1202">
            <v>9692.5</v>
          </cell>
          <cell r="N1202">
            <v>242.3125</v>
          </cell>
          <cell r="O1202">
            <v>-9692500</v>
          </cell>
          <cell r="P1202">
            <v>-9602120</v>
          </cell>
          <cell r="Q1202">
            <v>90380</v>
          </cell>
          <cell r="R1202" t="str">
            <v>growth</v>
          </cell>
          <cell r="S1202" t="str">
            <v>May</v>
          </cell>
        </row>
        <row r="1203">
          <cell r="A1203">
            <v>897</v>
          </cell>
          <cell r="B1203">
            <v>1780</v>
          </cell>
          <cell r="C1203" t="str">
            <v>NBP(h)</v>
          </cell>
          <cell r="D1203">
            <v>39224</v>
          </cell>
          <cell r="E1203">
            <v>39227</v>
          </cell>
          <cell r="F1203" t="str">
            <v>S</v>
          </cell>
          <cell r="G1203">
            <v>-25000</v>
          </cell>
          <cell r="H1203">
            <v>-243.55</v>
          </cell>
          <cell r="I1203">
            <v>-6088750</v>
          </cell>
          <cell r="J1203">
            <v>608.875</v>
          </cell>
          <cell r="K1203">
            <v>-6088141.125</v>
          </cell>
          <cell r="L1203">
            <v>0</v>
          </cell>
          <cell r="M1203">
            <v>6089.5</v>
          </cell>
          <cell r="N1203">
            <v>243.55</v>
          </cell>
          <cell r="O1203">
            <v>-6088750</v>
          </cell>
          <cell r="P1203">
            <v>-6001325</v>
          </cell>
          <cell r="Q1203">
            <v>87425</v>
          </cell>
          <cell r="R1203" t="str">
            <v>ORIX</v>
          </cell>
          <cell r="S1203" t="str">
            <v>May</v>
          </cell>
        </row>
        <row r="1204">
          <cell r="A1204">
            <v>898</v>
          </cell>
          <cell r="B1204">
            <v>1785</v>
          </cell>
          <cell r="C1204" t="str">
            <v>BOP(h)</v>
          </cell>
          <cell r="D1204">
            <v>39224</v>
          </cell>
          <cell r="E1204">
            <v>39227</v>
          </cell>
          <cell r="F1204" t="str">
            <v>S</v>
          </cell>
          <cell r="G1204">
            <v>-20000</v>
          </cell>
          <cell r="H1204">
            <v>-107</v>
          </cell>
          <cell r="I1204">
            <v>-2140000</v>
          </cell>
          <cell r="J1204">
            <v>214</v>
          </cell>
          <cell r="K1204">
            <v>-2139786</v>
          </cell>
          <cell r="L1204">
            <v>0</v>
          </cell>
          <cell r="M1204">
            <v>2140</v>
          </cell>
          <cell r="N1204">
            <v>107</v>
          </cell>
          <cell r="O1204">
            <v>-2140000</v>
          </cell>
          <cell r="P1204">
            <v>-2121740</v>
          </cell>
          <cell r="Q1204">
            <v>18260</v>
          </cell>
          <cell r="R1204" t="str">
            <v>AHC</v>
          </cell>
          <cell r="S1204" t="str">
            <v>May</v>
          </cell>
        </row>
        <row r="1205">
          <cell r="A1205">
            <v>899</v>
          </cell>
          <cell r="B1205">
            <v>1788</v>
          </cell>
          <cell r="C1205" t="str">
            <v>Engro(H)</v>
          </cell>
          <cell r="D1205">
            <v>39224</v>
          </cell>
          <cell r="E1205">
            <v>39227</v>
          </cell>
          <cell r="F1205" t="str">
            <v>S</v>
          </cell>
          <cell r="G1205">
            <v>-2800</v>
          </cell>
          <cell r="H1205">
            <v>-212.5</v>
          </cell>
          <cell r="I1205">
            <v>-595000</v>
          </cell>
          <cell r="J1205">
            <v>59.5</v>
          </cell>
          <cell r="K1205">
            <v>-594940.5</v>
          </cell>
          <cell r="L1205">
            <v>0</v>
          </cell>
          <cell r="M1205">
            <v>595</v>
          </cell>
          <cell r="N1205">
            <v>212.5</v>
          </cell>
          <cell r="O1205">
            <v>-595000</v>
          </cell>
          <cell r="P1205">
            <v>-590107.28</v>
          </cell>
          <cell r="Q1205">
            <v>4892.7199999999721</v>
          </cell>
          <cell r="R1205" t="str">
            <v>AAH</v>
          </cell>
          <cell r="S1205" t="str">
            <v>May</v>
          </cell>
        </row>
        <row r="1206">
          <cell r="A1206">
            <v>900</v>
          </cell>
          <cell r="B1206">
            <v>1787</v>
          </cell>
          <cell r="C1206" t="str">
            <v>PPL(h)</v>
          </cell>
          <cell r="D1206">
            <v>39224</v>
          </cell>
          <cell r="E1206">
            <v>39227</v>
          </cell>
          <cell r="F1206" t="str">
            <v>S</v>
          </cell>
          <cell r="G1206">
            <v>-25000</v>
          </cell>
          <cell r="H1206">
            <v>-257.5</v>
          </cell>
          <cell r="I1206">
            <v>-6437500</v>
          </cell>
          <cell r="J1206">
            <v>643.75</v>
          </cell>
          <cell r="K1206">
            <v>-6436856.25</v>
          </cell>
          <cell r="L1206">
            <v>0</v>
          </cell>
          <cell r="M1206">
            <v>6437.5</v>
          </cell>
          <cell r="N1206">
            <v>257.5</v>
          </cell>
          <cell r="O1206">
            <v>-6437500</v>
          </cell>
          <cell r="P1206">
            <v>-6434165</v>
          </cell>
          <cell r="Q1206">
            <v>3335</v>
          </cell>
          <cell r="R1206" t="str">
            <v>growth</v>
          </cell>
          <cell r="S1206" t="str">
            <v>May</v>
          </cell>
        </row>
        <row r="1207">
          <cell r="A1207">
            <v>901</v>
          </cell>
          <cell r="B1207">
            <v>1781</v>
          </cell>
          <cell r="C1207" t="str">
            <v>BOP(h)</v>
          </cell>
          <cell r="D1207">
            <v>39224</v>
          </cell>
          <cell r="E1207">
            <v>39227</v>
          </cell>
          <cell r="F1207" t="str">
            <v>S</v>
          </cell>
          <cell r="G1207">
            <v>-15000</v>
          </cell>
          <cell r="H1207">
            <v>-108</v>
          </cell>
          <cell r="I1207">
            <v>-1620000</v>
          </cell>
          <cell r="J1207">
            <v>162</v>
          </cell>
          <cell r="K1207">
            <v>-1619838</v>
          </cell>
          <cell r="L1207">
            <v>0</v>
          </cell>
          <cell r="M1207">
            <v>1620</v>
          </cell>
          <cell r="N1207">
            <v>108</v>
          </cell>
          <cell r="O1207">
            <v>-1620000</v>
          </cell>
          <cell r="P1207">
            <v>-1591305</v>
          </cell>
          <cell r="Q1207">
            <v>28695</v>
          </cell>
          <cell r="R1207" t="str">
            <v>ORIX</v>
          </cell>
          <cell r="S1207" t="str">
            <v>May</v>
          </cell>
        </row>
        <row r="1208">
          <cell r="A1208">
            <v>902</v>
          </cell>
          <cell r="B1208">
            <v>1782</v>
          </cell>
          <cell r="C1208" t="str">
            <v>POL(h)</v>
          </cell>
          <cell r="D1208">
            <v>39224</v>
          </cell>
          <cell r="E1208">
            <v>39227</v>
          </cell>
          <cell r="F1208" t="str">
            <v>S</v>
          </cell>
          <cell r="G1208">
            <v>-45000</v>
          </cell>
          <cell r="H1208">
            <v>-342.83333333333331</v>
          </cell>
          <cell r="I1208">
            <v>-15427500</v>
          </cell>
          <cell r="J1208">
            <v>1542.75</v>
          </cell>
          <cell r="K1208">
            <v>-15425957.25</v>
          </cell>
          <cell r="L1208">
            <v>0</v>
          </cell>
          <cell r="M1208">
            <v>15427.5</v>
          </cell>
          <cell r="N1208">
            <v>342.83333333333331</v>
          </cell>
          <cell r="O1208">
            <v>-15427500</v>
          </cell>
          <cell r="P1208">
            <v>-15299586</v>
          </cell>
          <cell r="Q1208">
            <v>127914</v>
          </cell>
          <cell r="R1208" t="str">
            <v>SCS</v>
          </cell>
          <cell r="S1208" t="str">
            <v>May</v>
          </cell>
        </row>
        <row r="1209">
          <cell r="A1209">
            <v>903</v>
          </cell>
          <cell r="B1209">
            <v>1784</v>
          </cell>
          <cell r="C1209" t="str">
            <v>DGKC(h)</v>
          </cell>
          <cell r="D1209">
            <v>39224</v>
          </cell>
          <cell r="E1209">
            <v>39227</v>
          </cell>
          <cell r="F1209" t="str">
            <v>S</v>
          </cell>
          <cell r="G1209">
            <v>-25000</v>
          </cell>
          <cell r="H1209">
            <v>-96.55</v>
          </cell>
          <cell r="I1209">
            <v>-2413750</v>
          </cell>
          <cell r="J1209">
            <v>241.375</v>
          </cell>
          <cell r="K1209">
            <v>-2413508.625</v>
          </cell>
          <cell r="L1209">
            <v>0</v>
          </cell>
          <cell r="M1209">
            <v>2415</v>
          </cell>
          <cell r="N1209">
            <v>96.55</v>
          </cell>
          <cell r="O1209">
            <v>-2413750</v>
          </cell>
          <cell r="P1209">
            <v>-2446285</v>
          </cell>
          <cell r="Q1209">
            <v>-32535</v>
          </cell>
          <cell r="R1209" t="str">
            <v>IFSL</v>
          </cell>
          <cell r="S1209" t="str">
            <v>May</v>
          </cell>
        </row>
        <row r="1210">
          <cell r="A1210">
            <v>904</v>
          </cell>
          <cell r="B1210">
            <v>1779</v>
          </cell>
          <cell r="C1210" t="str">
            <v>NBP(H)</v>
          </cell>
          <cell r="D1210">
            <v>39224</v>
          </cell>
          <cell r="E1210">
            <v>39227</v>
          </cell>
          <cell r="F1210" t="str">
            <v>S</v>
          </cell>
          <cell r="G1210">
            <v>-30000</v>
          </cell>
          <cell r="H1210">
            <v>-239.36666666666667</v>
          </cell>
          <cell r="I1210">
            <v>-7181000</v>
          </cell>
          <cell r="J1210">
            <v>718.1</v>
          </cell>
          <cell r="K1210">
            <v>-7180281.9000000004</v>
          </cell>
          <cell r="L1210">
            <v>0</v>
          </cell>
          <cell r="M1210">
            <v>7182</v>
          </cell>
          <cell r="N1210">
            <v>239.36666666666667</v>
          </cell>
          <cell r="O1210">
            <v>-7181000</v>
          </cell>
          <cell r="P1210">
            <v>-7201590</v>
          </cell>
          <cell r="Q1210">
            <v>-20590</v>
          </cell>
          <cell r="R1210" t="str">
            <v>GLOBAL</v>
          </cell>
          <cell r="S1210" t="str">
            <v>May</v>
          </cell>
        </row>
        <row r="1211">
          <cell r="A1211">
            <v>905</v>
          </cell>
          <cell r="B1211">
            <v>1783</v>
          </cell>
          <cell r="C1211" t="str">
            <v>acbl(H)</v>
          </cell>
          <cell r="D1211">
            <v>39224</v>
          </cell>
          <cell r="E1211">
            <v>39227</v>
          </cell>
          <cell r="F1211" t="str">
            <v>S</v>
          </cell>
          <cell r="G1211">
            <v>-15000</v>
          </cell>
          <cell r="H1211">
            <v>-92.2</v>
          </cell>
          <cell r="I1211">
            <v>-1383000</v>
          </cell>
          <cell r="J1211">
            <v>138.30000000000001</v>
          </cell>
          <cell r="K1211">
            <v>-1382861.7</v>
          </cell>
          <cell r="L1211">
            <v>0</v>
          </cell>
          <cell r="M1211">
            <v>2074.5</v>
          </cell>
          <cell r="N1211">
            <v>92.2</v>
          </cell>
          <cell r="O1211">
            <v>-1383000</v>
          </cell>
          <cell r="P1211">
            <v>-1343916</v>
          </cell>
          <cell r="Q1211">
            <v>39084</v>
          </cell>
          <cell r="R1211" t="str">
            <v>Atlas</v>
          </cell>
          <cell r="S1211" t="str">
            <v>May</v>
          </cell>
        </row>
        <row r="1212">
          <cell r="A1212">
            <v>906</v>
          </cell>
          <cell r="B1212">
            <v>1798</v>
          </cell>
          <cell r="C1212" t="str">
            <v>NBP(h)</v>
          </cell>
          <cell r="D1212">
            <v>39225</v>
          </cell>
          <cell r="E1212">
            <v>39230</v>
          </cell>
          <cell r="F1212" t="str">
            <v>P</v>
          </cell>
          <cell r="G1212">
            <v>10000</v>
          </cell>
          <cell r="H1212">
            <v>94.55</v>
          </cell>
          <cell r="I1212">
            <v>2430000</v>
          </cell>
          <cell r="J1212">
            <v>486</v>
          </cell>
          <cell r="K1212">
            <v>2430486</v>
          </cell>
          <cell r="L1212">
            <v>0</v>
          </cell>
          <cell r="M1212">
            <v>0</v>
          </cell>
          <cell r="N1212">
            <v>243.04859999999999</v>
          </cell>
          <cell r="O1212">
            <v>2430486</v>
          </cell>
          <cell r="P1212">
            <v>2430486</v>
          </cell>
          <cell r="Q1212">
            <v>0</v>
          </cell>
          <cell r="R1212" t="str">
            <v>finex</v>
          </cell>
          <cell r="S1212" t="str">
            <v>may</v>
          </cell>
        </row>
        <row r="1213">
          <cell r="A1213">
            <v>907</v>
          </cell>
          <cell r="B1213">
            <v>1797</v>
          </cell>
          <cell r="C1213" t="str">
            <v>NBP(H)</v>
          </cell>
          <cell r="D1213">
            <v>39225</v>
          </cell>
          <cell r="E1213">
            <v>39230</v>
          </cell>
          <cell r="F1213" t="str">
            <v>S</v>
          </cell>
          <cell r="G1213">
            <v>-20000</v>
          </cell>
          <cell r="H1213">
            <v>-245</v>
          </cell>
          <cell r="I1213">
            <v>-4900000</v>
          </cell>
          <cell r="K1213">
            <v>-4900000</v>
          </cell>
          <cell r="L1213">
            <v>0</v>
          </cell>
          <cell r="M1213">
            <v>4900</v>
          </cell>
          <cell r="N1213">
            <v>245</v>
          </cell>
          <cell r="O1213">
            <v>-4900000</v>
          </cell>
          <cell r="P1213">
            <v>-4831014.07</v>
          </cell>
          <cell r="Q1213">
            <v>68985.929999999702</v>
          </cell>
          <cell r="R1213" t="str">
            <v>finex</v>
          </cell>
          <cell r="S1213" t="str">
            <v>May</v>
          </cell>
        </row>
        <row r="1214">
          <cell r="A1214">
            <v>908</v>
          </cell>
          <cell r="B1214">
            <v>1799</v>
          </cell>
          <cell r="C1214" t="str">
            <v>ppl(h)</v>
          </cell>
          <cell r="D1214">
            <v>39225</v>
          </cell>
          <cell r="E1214">
            <v>39230</v>
          </cell>
          <cell r="F1214" t="str">
            <v>S</v>
          </cell>
          <cell r="G1214">
            <v>-25000</v>
          </cell>
          <cell r="H1214">
            <v>-259</v>
          </cell>
          <cell r="I1214">
            <v>-6475000</v>
          </cell>
          <cell r="J1214">
            <v>647.5</v>
          </cell>
          <cell r="K1214">
            <v>-6474352.5</v>
          </cell>
          <cell r="L1214">
            <v>0</v>
          </cell>
          <cell r="M1214">
            <v>6475</v>
          </cell>
          <cell r="N1214">
            <v>259</v>
          </cell>
          <cell r="O1214">
            <v>-6475000</v>
          </cell>
          <cell r="P1214">
            <v>-6434165</v>
          </cell>
          <cell r="Q1214">
            <v>40835</v>
          </cell>
          <cell r="R1214" t="str">
            <v>scs</v>
          </cell>
          <cell r="S1214" t="str">
            <v>May</v>
          </cell>
        </row>
        <row r="1215">
          <cell r="A1215">
            <v>909</v>
          </cell>
          <cell r="B1215">
            <v>1796</v>
          </cell>
          <cell r="C1215" t="str">
            <v>ABL(H)</v>
          </cell>
          <cell r="D1215">
            <v>39225</v>
          </cell>
          <cell r="E1215">
            <v>39230</v>
          </cell>
          <cell r="F1215" t="str">
            <v>S</v>
          </cell>
          <cell r="G1215">
            <v>-55000</v>
          </cell>
          <cell r="H1215">
            <v>-110.50181818181818</v>
          </cell>
          <cell r="I1215">
            <v>-6077600</v>
          </cell>
          <cell r="J1215">
            <v>607.76</v>
          </cell>
          <cell r="K1215">
            <v>-6076992.2400000002</v>
          </cell>
          <cell r="L1215">
            <v>0</v>
          </cell>
          <cell r="M1215">
            <v>7393.02</v>
          </cell>
          <cell r="N1215">
            <v>110.50181818181818</v>
          </cell>
          <cell r="O1215">
            <v>-6077600</v>
          </cell>
          <cell r="P1215">
            <v>-5889070</v>
          </cell>
          <cell r="Q1215">
            <v>188530</v>
          </cell>
          <cell r="R1215" t="str">
            <v>acm</v>
          </cell>
          <cell r="S1215" t="str">
            <v>May</v>
          </cell>
        </row>
        <row r="1216">
          <cell r="A1216">
            <v>910</v>
          </cell>
          <cell r="B1216">
            <v>1833</v>
          </cell>
          <cell r="C1216" t="str">
            <v>NBP</v>
          </cell>
          <cell r="D1216">
            <v>39226</v>
          </cell>
          <cell r="E1216">
            <v>39231</v>
          </cell>
          <cell r="F1216" t="str">
            <v>P</v>
          </cell>
          <cell r="G1216">
            <v>14200</v>
          </cell>
          <cell r="H1216">
            <v>246.2</v>
          </cell>
          <cell r="I1216">
            <v>3496040</v>
          </cell>
          <cell r="J1216">
            <v>699.20800000000008</v>
          </cell>
          <cell r="K1216">
            <v>3496739.2080000001</v>
          </cell>
          <cell r="L1216">
            <v>0</v>
          </cell>
          <cell r="M1216">
            <v>3496.04</v>
          </cell>
          <cell r="N1216">
            <v>246.49544</v>
          </cell>
          <cell r="O1216">
            <v>3500235.2480000001</v>
          </cell>
          <cell r="P1216">
            <v>3500235.2480000001</v>
          </cell>
          <cell r="Q1216">
            <v>0</v>
          </cell>
          <cell r="R1216" t="str">
            <v>FCEL</v>
          </cell>
          <cell r="S1216" t="str">
            <v>may</v>
          </cell>
        </row>
        <row r="1217">
          <cell r="A1217">
            <v>911</v>
          </cell>
          <cell r="B1217">
            <v>1816</v>
          </cell>
          <cell r="C1217" t="str">
            <v>ppl</v>
          </cell>
          <cell r="D1217">
            <v>39226</v>
          </cell>
          <cell r="E1217">
            <v>39231</v>
          </cell>
          <cell r="F1217" t="str">
            <v>P</v>
          </cell>
          <cell r="G1217">
            <v>10000</v>
          </cell>
          <cell r="H1217">
            <v>260.2165</v>
          </cell>
          <cell r="I1217">
            <v>2602165</v>
          </cell>
          <cell r="J1217">
            <v>520.43299999999999</v>
          </cell>
          <cell r="K1217">
            <v>2602685.4330000002</v>
          </cell>
          <cell r="L1217">
            <v>0</v>
          </cell>
          <cell r="M1217">
            <v>2602.17</v>
          </cell>
          <cell r="N1217">
            <v>260.52876029999999</v>
          </cell>
          <cell r="O1217">
            <v>2605287.6030000001</v>
          </cell>
          <cell r="P1217">
            <v>2605287.6030000001</v>
          </cell>
          <cell r="Q1217">
            <v>0</v>
          </cell>
          <cell r="R1217" t="str">
            <v>growth</v>
          </cell>
          <cell r="S1217" t="str">
            <v>may</v>
          </cell>
        </row>
        <row r="1218">
          <cell r="A1218">
            <v>912</v>
          </cell>
          <cell r="B1218">
            <v>1815</v>
          </cell>
          <cell r="C1218" t="str">
            <v>POL</v>
          </cell>
          <cell r="D1218">
            <v>39226</v>
          </cell>
          <cell r="E1218">
            <v>39231</v>
          </cell>
          <cell r="F1218" t="str">
            <v>P</v>
          </cell>
          <cell r="G1218">
            <v>47500</v>
          </cell>
          <cell r="H1218">
            <v>349.81421052631578</v>
          </cell>
          <cell r="I1218">
            <v>16616175</v>
          </cell>
          <cell r="J1218">
            <v>3323.2350000000001</v>
          </cell>
          <cell r="K1218">
            <v>16619498.234999999</v>
          </cell>
          <cell r="L1218">
            <v>0</v>
          </cell>
          <cell r="M1218">
            <v>16616.18</v>
          </cell>
          <cell r="N1218">
            <v>350.23398768421049</v>
          </cell>
          <cell r="O1218">
            <v>16636114.414999999</v>
          </cell>
          <cell r="P1218">
            <v>16636114.414999999</v>
          </cell>
          <cell r="Q1218">
            <v>0</v>
          </cell>
          <cell r="R1218" t="str">
            <v>growth</v>
          </cell>
          <cell r="S1218" t="str">
            <v>may</v>
          </cell>
        </row>
        <row r="1219">
          <cell r="A1219">
            <v>913</v>
          </cell>
          <cell r="B1219">
            <v>1814</v>
          </cell>
          <cell r="C1219" t="str">
            <v>NBP(h)</v>
          </cell>
          <cell r="D1219">
            <v>39226</v>
          </cell>
          <cell r="E1219">
            <v>39231</v>
          </cell>
          <cell r="F1219" t="str">
            <v>P</v>
          </cell>
          <cell r="G1219">
            <v>10000</v>
          </cell>
          <cell r="H1219">
            <v>247.68799999999999</v>
          </cell>
          <cell r="I1219">
            <v>2476880</v>
          </cell>
          <cell r="J1219">
            <v>495.37600000000003</v>
          </cell>
          <cell r="K1219">
            <v>2477375.3760000002</v>
          </cell>
          <cell r="L1219">
            <v>0</v>
          </cell>
          <cell r="M1219">
            <v>2476.88</v>
          </cell>
          <cell r="N1219">
            <v>247.98522560000001</v>
          </cell>
          <cell r="O1219">
            <v>2479852.2560000001</v>
          </cell>
          <cell r="P1219">
            <v>2479852.2560000001</v>
          </cell>
          <cell r="Q1219">
            <v>0</v>
          </cell>
          <cell r="R1219" t="str">
            <v>growth</v>
          </cell>
          <cell r="S1219" t="str">
            <v>may</v>
          </cell>
        </row>
        <row r="1220">
          <cell r="A1220">
            <v>914</v>
          </cell>
          <cell r="B1220">
            <v>1830</v>
          </cell>
          <cell r="C1220" t="str">
            <v>PPL</v>
          </cell>
          <cell r="D1220">
            <v>39226</v>
          </cell>
          <cell r="E1220">
            <v>39231</v>
          </cell>
          <cell r="F1220" t="str">
            <v>P</v>
          </cell>
          <cell r="G1220">
            <v>80000</v>
          </cell>
          <cell r="H1220">
            <v>261.09362499999997</v>
          </cell>
          <cell r="I1220">
            <v>20887490</v>
          </cell>
          <cell r="J1220">
            <v>4177.4980000000005</v>
          </cell>
          <cell r="K1220">
            <v>20891667.498</v>
          </cell>
          <cell r="L1220">
            <v>0</v>
          </cell>
          <cell r="M1220">
            <v>20888.28</v>
          </cell>
          <cell r="N1220">
            <v>261.40694722500001</v>
          </cell>
          <cell r="O1220">
            <v>20912555.778000001</v>
          </cell>
          <cell r="P1220">
            <v>20912555.778000001</v>
          </cell>
          <cell r="Q1220">
            <v>0</v>
          </cell>
          <cell r="R1220" t="str">
            <v>ORIX</v>
          </cell>
          <cell r="S1220" t="str">
            <v>may</v>
          </cell>
        </row>
        <row r="1221">
          <cell r="A1221">
            <v>915</v>
          </cell>
          <cell r="B1221">
            <v>1823</v>
          </cell>
          <cell r="C1221" t="str">
            <v>POL</v>
          </cell>
          <cell r="D1221">
            <v>39226</v>
          </cell>
          <cell r="E1221">
            <v>39231</v>
          </cell>
          <cell r="F1221" t="str">
            <v>P</v>
          </cell>
          <cell r="G1221">
            <v>38000</v>
          </cell>
          <cell r="H1221">
            <v>351.01749999999998</v>
          </cell>
          <cell r="I1221">
            <v>13338665</v>
          </cell>
          <cell r="J1221">
            <v>2667.7330000000002</v>
          </cell>
          <cell r="K1221">
            <v>13341332.732999999</v>
          </cell>
          <cell r="L1221">
            <v>0</v>
          </cell>
          <cell r="M1221">
            <v>13338.67</v>
          </cell>
          <cell r="N1221">
            <v>351.43872113157892</v>
          </cell>
          <cell r="O1221">
            <v>13354671.402999999</v>
          </cell>
          <cell r="P1221">
            <v>13354671.402999999</v>
          </cell>
          <cell r="Q1221">
            <v>0</v>
          </cell>
          <cell r="R1221" t="str">
            <v>FNE</v>
          </cell>
          <cell r="S1221" t="str">
            <v>may</v>
          </cell>
        </row>
        <row r="1222">
          <cell r="A1222">
            <v>916</v>
          </cell>
          <cell r="B1222">
            <v>1821</v>
          </cell>
          <cell r="C1222" t="str">
            <v>NBP</v>
          </cell>
          <cell r="D1222">
            <v>39226</v>
          </cell>
          <cell r="E1222">
            <v>39231</v>
          </cell>
          <cell r="F1222" t="str">
            <v>P</v>
          </cell>
          <cell r="G1222">
            <v>65000</v>
          </cell>
          <cell r="H1222">
            <v>246.26692307692306</v>
          </cell>
          <cell r="I1222">
            <v>16007350</v>
          </cell>
          <cell r="J1222">
            <v>3201.4700000000003</v>
          </cell>
          <cell r="K1222">
            <v>16010551.470000001</v>
          </cell>
          <cell r="L1222">
            <v>0</v>
          </cell>
          <cell r="M1222">
            <v>32014.7</v>
          </cell>
          <cell r="N1222">
            <v>246.80871030769231</v>
          </cell>
          <cell r="O1222">
            <v>16042566.17</v>
          </cell>
          <cell r="P1222">
            <v>16042566.17</v>
          </cell>
          <cell r="Q1222">
            <v>0</v>
          </cell>
          <cell r="R1222" t="str">
            <v>AHL</v>
          </cell>
          <cell r="S1222" t="str">
            <v>may</v>
          </cell>
        </row>
        <row r="1223">
          <cell r="A1223">
            <v>917</v>
          </cell>
          <cell r="B1223">
            <v>1819</v>
          </cell>
          <cell r="C1223" t="str">
            <v>NBP(h)</v>
          </cell>
          <cell r="D1223">
            <v>39226</v>
          </cell>
          <cell r="E1223">
            <v>39231</v>
          </cell>
          <cell r="F1223" t="str">
            <v>P</v>
          </cell>
          <cell r="G1223">
            <v>65600</v>
          </cell>
          <cell r="H1223">
            <v>245.94740853658536</v>
          </cell>
          <cell r="I1223">
            <v>16134150</v>
          </cell>
          <cell r="J1223">
            <v>3226.83</v>
          </cell>
          <cell r="K1223">
            <v>16137376.83</v>
          </cell>
          <cell r="L1223">
            <v>0</v>
          </cell>
          <cell r="M1223">
            <v>16074.73</v>
          </cell>
          <cell r="N1223">
            <v>246.24163963414634</v>
          </cell>
          <cell r="O1223">
            <v>16153451.560000001</v>
          </cell>
          <cell r="P1223">
            <v>16153451.560000001</v>
          </cell>
          <cell r="Q1223">
            <v>0</v>
          </cell>
          <cell r="R1223" t="str">
            <v>IFSL</v>
          </cell>
          <cell r="S1223" t="str">
            <v>may</v>
          </cell>
        </row>
        <row r="1224">
          <cell r="A1224">
            <v>918</v>
          </cell>
          <cell r="B1224">
            <v>1827</v>
          </cell>
          <cell r="C1224" t="str">
            <v>ffbq(H)</v>
          </cell>
          <cell r="D1224">
            <v>39226</v>
          </cell>
          <cell r="E1224">
            <v>39231</v>
          </cell>
          <cell r="F1224" t="str">
            <v>S</v>
          </cell>
          <cell r="G1224">
            <v>-89500</v>
          </cell>
          <cell r="H1224">
            <v>-37.141899441340783</v>
          </cell>
          <cell r="I1224">
            <v>-3324200</v>
          </cell>
          <cell r="J1224">
            <v>332.42</v>
          </cell>
          <cell r="K1224">
            <v>-3323867.58</v>
          </cell>
          <cell r="L1224">
            <v>0</v>
          </cell>
          <cell r="M1224">
            <v>4990.1499999999996</v>
          </cell>
          <cell r="N1224">
            <v>37.141899441340783</v>
          </cell>
          <cell r="O1224">
            <v>-3324200</v>
          </cell>
          <cell r="P1224">
            <v>-3093951.5</v>
          </cell>
          <cell r="Q1224">
            <v>230248.5</v>
          </cell>
          <cell r="R1224" t="str">
            <v>foundation</v>
          </cell>
          <cell r="S1224" t="str">
            <v>May</v>
          </cell>
        </row>
        <row r="1225">
          <cell r="A1225">
            <v>919</v>
          </cell>
          <cell r="B1225">
            <v>1832</v>
          </cell>
          <cell r="C1225" t="str">
            <v>ffbq</v>
          </cell>
          <cell r="D1225">
            <v>39226</v>
          </cell>
          <cell r="E1225">
            <v>39231</v>
          </cell>
          <cell r="F1225" t="str">
            <v>S</v>
          </cell>
          <cell r="G1225">
            <v>-42500</v>
          </cell>
          <cell r="H1225">
            <v>-37.226470588235294</v>
          </cell>
          <cell r="I1225">
            <v>-1582125</v>
          </cell>
          <cell r="J1225">
            <v>158.21250000000001</v>
          </cell>
          <cell r="K1225">
            <v>-1581966.7875000001</v>
          </cell>
          <cell r="L1225">
            <v>0</v>
          </cell>
          <cell r="M1225">
            <v>2373.3000000000002</v>
          </cell>
          <cell r="N1225">
            <v>37.226470588235294</v>
          </cell>
          <cell r="O1225">
            <v>-1582125</v>
          </cell>
          <cell r="P1225">
            <v>-1481728.5</v>
          </cell>
          <cell r="Q1225">
            <v>100396.5</v>
          </cell>
          <cell r="R1225" t="str">
            <v>fcel</v>
          </cell>
          <cell r="S1225" t="str">
            <v>May</v>
          </cell>
        </row>
        <row r="1226">
          <cell r="A1226">
            <v>920</v>
          </cell>
          <cell r="B1226">
            <v>1817</v>
          </cell>
          <cell r="C1226" t="str">
            <v>ffbq(H)</v>
          </cell>
          <cell r="D1226">
            <v>39226</v>
          </cell>
          <cell r="E1226">
            <v>39231</v>
          </cell>
          <cell r="F1226" t="str">
            <v>S</v>
          </cell>
          <cell r="G1226">
            <v>-100000</v>
          </cell>
          <cell r="H1226">
            <v>-37.198250000000002</v>
          </cell>
          <cell r="I1226">
            <v>-3719825</v>
          </cell>
          <cell r="J1226">
            <v>371.98250000000002</v>
          </cell>
          <cell r="K1226">
            <v>-3719453.0175000001</v>
          </cell>
          <cell r="L1226">
            <v>0</v>
          </cell>
          <cell r="M1226">
            <v>5579.74</v>
          </cell>
          <cell r="N1226">
            <v>37.198250000000002</v>
          </cell>
          <cell r="O1226">
            <v>-3719825</v>
          </cell>
          <cell r="P1226">
            <v>-3476350</v>
          </cell>
          <cell r="Q1226">
            <v>243475</v>
          </cell>
          <cell r="R1226" t="str">
            <v>growth</v>
          </cell>
          <cell r="S1226" t="str">
            <v>May</v>
          </cell>
        </row>
        <row r="1227">
          <cell r="A1227">
            <v>921</v>
          </cell>
          <cell r="B1227">
            <v>1825</v>
          </cell>
          <cell r="C1227" t="str">
            <v>ffbq(H)</v>
          </cell>
          <cell r="D1227">
            <v>39226</v>
          </cell>
          <cell r="E1227">
            <v>39231</v>
          </cell>
          <cell r="F1227" t="str">
            <v>S</v>
          </cell>
          <cell r="G1227">
            <v>-98500</v>
          </cell>
          <cell r="H1227">
            <v>-37.16979695431472</v>
          </cell>
          <cell r="I1227">
            <v>-3661225</v>
          </cell>
          <cell r="J1227">
            <v>366.1225</v>
          </cell>
          <cell r="K1227">
            <v>-3660858.8774999999</v>
          </cell>
          <cell r="L1227">
            <v>0</v>
          </cell>
          <cell r="M1227">
            <v>5492.14</v>
          </cell>
          <cell r="N1227">
            <v>37.16979695431472</v>
          </cell>
          <cell r="O1227">
            <v>-3661225</v>
          </cell>
          <cell r="P1227">
            <v>-3424204.75</v>
          </cell>
          <cell r="Q1227">
            <v>237020.25</v>
          </cell>
          <cell r="R1227" t="str">
            <v>AAH</v>
          </cell>
          <cell r="S1227" t="str">
            <v>May</v>
          </cell>
        </row>
        <row r="1228">
          <cell r="A1228">
            <v>922</v>
          </cell>
          <cell r="B1228">
            <v>1829</v>
          </cell>
          <cell r="C1228" t="str">
            <v>ffbq(H)</v>
          </cell>
          <cell r="D1228">
            <v>39226</v>
          </cell>
          <cell r="E1228">
            <v>39231</v>
          </cell>
          <cell r="F1228" t="str">
            <v>S</v>
          </cell>
          <cell r="G1228">
            <v>-155000</v>
          </cell>
          <cell r="H1228">
            <v>-37.158064516129031</v>
          </cell>
          <cell r="I1228">
            <v>-5759500</v>
          </cell>
          <cell r="J1228">
            <v>575.95000000000005</v>
          </cell>
          <cell r="K1228">
            <v>-5758924.0499999998</v>
          </cell>
          <cell r="L1228">
            <v>0</v>
          </cell>
          <cell r="M1228">
            <v>8641</v>
          </cell>
          <cell r="N1228">
            <v>37.158064516129031</v>
          </cell>
          <cell r="O1228">
            <v>-5759500</v>
          </cell>
          <cell r="P1228">
            <v>-5388342.5</v>
          </cell>
          <cell r="Q1228">
            <v>371157.5</v>
          </cell>
          <cell r="R1228" t="str">
            <v>ORIX</v>
          </cell>
          <cell r="S1228" t="str">
            <v>May</v>
          </cell>
        </row>
        <row r="1229">
          <cell r="A1229">
            <v>923</v>
          </cell>
          <cell r="B1229">
            <v>1831</v>
          </cell>
          <cell r="C1229" t="str">
            <v>FFBQ</v>
          </cell>
          <cell r="D1229">
            <v>39226</v>
          </cell>
          <cell r="E1229">
            <v>39231</v>
          </cell>
          <cell r="F1229" t="str">
            <v>S</v>
          </cell>
          <cell r="G1229">
            <v>-65000</v>
          </cell>
          <cell r="H1229">
            <v>-37.1</v>
          </cell>
          <cell r="I1229">
            <v>-2411500</v>
          </cell>
          <cell r="J1229">
            <v>241.15</v>
          </cell>
          <cell r="K1229">
            <v>-2411258.85</v>
          </cell>
          <cell r="L1229">
            <v>0</v>
          </cell>
          <cell r="M1229">
            <v>3620.5</v>
          </cell>
          <cell r="N1229">
            <v>37.1</v>
          </cell>
          <cell r="O1229">
            <v>-2411500</v>
          </cell>
          <cell r="P1229">
            <v>-2266173</v>
          </cell>
          <cell r="Q1229">
            <v>145327</v>
          </cell>
          <cell r="R1229" t="str">
            <v>ACM</v>
          </cell>
          <cell r="S1229" t="str">
            <v>May</v>
          </cell>
        </row>
        <row r="1230">
          <cell r="A1230">
            <v>924</v>
          </cell>
          <cell r="B1230">
            <v>1822</v>
          </cell>
          <cell r="C1230" t="str">
            <v>FFBQ(h)</v>
          </cell>
          <cell r="D1230">
            <v>39226</v>
          </cell>
          <cell r="E1230">
            <v>39231</v>
          </cell>
          <cell r="F1230" t="str">
            <v>S</v>
          </cell>
          <cell r="G1230">
            <v>-141000</v>
          </cell>
          <cell r="H1230">
            <v>-37.079166666666666</v>
          </cell>
          <cell r="I1230">
            <v>-5228162.5</v>
          </cell>
          <cell r="J1230">
            <v>522.81625000000008</v>
          </cell>
          <cell r="K1230">
            <v>-5227639.6837499999</v>
          </cell>
          <cell r="L1230">
            <v>0</v>
          </cell>
          <cell r="M1230">
            <v>10456.32</v>
          </cell>
          <cell r="N1230">
            <v>37.079166666666666</v>
          </cell>
          <cell r="O1230">
            <v>-5228162.5</v>
          </cell>
          <cell r="P1230">
            <v>-4901653.5</v>
          </cell>
          <cell r="Q1230">
            <v>326509</v>
          </cell>
          <cell r="R1230" t="str">
            <v>AHL</v>
          </cell>
          <cell r="S1230" t="str">
            <v>May</v>
          </cell>
        </row>
        <row r="1231">
          <cell r="A1231">
            <v>925</v>
          </cell>
          <cell r="B1231">
            <v>1822</v>
          </cell>
          <cell r="C1231" t="str">
            <v>FFBQ</v>
          </cell>
          <cell r="D1231">
            <v>39226</v>
          </cell>
          <cell r="E1231">
            <v>39231</v>
          </cell>
          <cell r="F1231" t="str">
            <v>S</v>
          </cell>
          <cell r="G1231">
            <v>-159000</v>
          </cell>
          <cell r="H1231">
            <v>-37.079166666666666</v>
          </cell>
          <cell r="I1231">
            <v>-5895587.5</v>
          </cell>
          <cell r="J1231">
            <v>589.55875000000003</v>
          </cell>
          <cell r="K1231">
            <v>-5894997.9412500001</v>
          </cell>
          <cell r="L1231">
            <v>0</v>
          </cell>
          <cell r="M1231">
            <v>11791.18</v>
          </cell>
          <cell r="N1231">
            <v>37.079166666666666</v>
          </cell>
          <cell r="O1231">
            <v>-5895587.5</v>
          </cell>
          <cell r="P1231">
            <v>-5543407.7999999998</v>
          </cell>
          <cell r="Q1231">
            <v>352179.70000000019</v>
          </cell>
          <cell r="R1231" t="str">
            <v>AHL</v>
          </cell>
          <cell r="S1231" t="str">
            <v>May</v>
          </cell>
        </row>
        <row r="1232">
          <cell r="A1232">
            <v>926</v>
          </cell>
          <cell r="B1232">
            <v>1828</v>
          </cell>
          <cell r="C1232" t="str">
            <v>FFBQ(h)</v>
          </cell>
          <cell r="D1232">
            <v>39226</v>
          </cell>
          <cell r="E1232">
            <v>39231</v>
          </cell>
          <cell r="F1232" t="str">
            <v>S</v>
          </cell>
          <cell r="G1232">
            <v>-98000</v>
          </cell>
          <cell r="H1232">
            <v>-37.1</v>
          </cell>
          <cell r="I1232">
            <v>-3635800</v>
          </cell>
          <cell r="J1232">
            <v>363.58000000000004</v>
          </cell>
          <cell r="K1232">
            <v>-3635436.42</v>
          </cell>
          <cell r="L1232">
            <v>0</v>
          </cell>
          <cell r="M1232">
            <v>5453.7</v>
          </cell>
          <cell r="N1232">
            <v>37.1</v>
          </cell>
          <cell r="O1232">
            <v>-3635800</v>
          </cell>
          <cell r="P1232">
            <v>-3406823</v>
          </cell>
          <cell r="Q1232">
            <v>228977</v>
          </cell>
          <cell r="R1232" t="str">
            <v>LIVE</v>
          </cell>
          <cell r="S1232" t="str">
            <v>May</v>
          </cell>
        </row>
        <row r="1233">
          <cell r="A1233">
            <v>927</v>
          </cell>
          <cell r="B1233">
            <v>1812</v>
          </cell>
          <cell r="C1233" t="str">
            <v>abl(H)</v>
          </cell>
          <cell r="D1233">
            <v>39226</v>
          </cell>
          <cell r="E1233">
            <v>39231</v>
          </cell>
          <cell r="F1233" t="str">
            <v>S</v>
          </cell>
          <cell r="G1233">
            <v>-84500</v>
          </cell>
          <cell r="H1233">
            <v>-113.94319526627218</v>
          </cell>
          <cell r="I1233">
            <v>-9628200</v>
          </cell>
          <cell r="J1233">
            <v>962.82</v>
          </cell>
          <cell r="K1233">
            <v>-9627237.1799999997</v>
          </cell>
          <cell r="L1233">
            <v>0</v>
          </cell>
          <cell r="M1233">
            <v>9678.14</v>
          </cell>
          <cell r="N1233">
            <v>113.94319526627218</v>
          </cell>
          <cell r="O1233">
            <v>-9628200</v>
          </cell>
          <cell r="P1233">
            <v>-9047753</v>
          </cell>
          <cell r="Q1233">
            <v>580447</v>
          </cell>
          <cell r="R1233" t="str">
            <v>scs</v>
          </cell>
          <cell r="S1233" t="str">
            <v>May</v>
          </cell>
        </row>
        <row r="1234">
          <cell r="A1234">
            <v>928</v>
          </cell>
          <cell r="B1234">
            <v>1824</v>
          </cell>
          <cell r="C1234" t="str">
            <v>bop</v>
          </cell>
          <cell r="D1234">
            <v>39226</v>
          </cell>
          <cell r="E1234">
            <v>39231</v>
          </cell>
          <cell r="F1234" t="str">
            <v>S</v>
          </cell>
          <cell r="G1234">
            <v>-25000</v>
          </cell>
          <cell r="H1234">
            <v>-109.5</v>
          </cell>
          <cell r="I1234">
            <v>-2737500</v>
          </cell>
          <cell r="J1234">
            <v>273.75</v>
          </cell>
          <cell r="K1234">
            <v>-2737226.25</v>
          </cell>
          <cell r="L1234">
            <v>0</v>
          </cell>
          <cell r="M1234">
            <v>2737.5</v>
          </cell>
          <cell r="N1234">
            <v>109.5</v>
          </cell>
          <cell r="O1234">
            <v>-2737500</v>
          </cell>
          <cell r="P1234">
            <v>-2675707.5</v>
          </cell>
          <cell r="Q1234">
            <v>61792.5</v>
          </cell>
          <cell r="R1234" t="str">
            <v>aah</v>
          </cell>
          <cell r="S1234" t="str">
            <v>May</v>
          </cell>
        </row>
        <row r="1235">
          <cell r="A1235">
            <v>929</v>
          </cell>
          <cell r="B1235">
            <v>1824</v>
          </cell>
          <cell r="C1235" t="str">
            <v>bop(H)</v>
          </cell>
          <cell r="D1235">
            <v>39226</v>
          </cell>
          <cell r="E1235">
            <v>39231</v>
          </cell>
          <cell r="F1235" t="str">
            <v>S</v>
          </cell>
          <cell r="G1235">
            <v>-5000</v>
          </cell>
          <cell r="H1235">
            <v>-109.5</v>
          </cell>
          <cell r="I1235">
            <v>-547500</v>
          </cell>
          <cell r="J1235">
            <v>54.75</v>
          </cell>
          <cell r="K1235">
            <v>-547445.25</v>
          </cell>
          <cell r="L1235">
            <v>0</v>
          </cell>
          <cell r="M1235">
            <v>547.5</v>
          </cell>
          <cell r="N1235">
            <v>109.5</v>
          </cell>
          <cell r="O1235">
            <v>-547500</v>
          </cell>
          <cell r="P1235">
            <v>-530435</v>
          </cell>
          <cell r="Q1235">
            <v>17065</v>
          </cell>
          <cell r="R1235" t="str">
            <v>aah</v>
          </cell>
          <cell r="S1235" t="str">
            <v>May</v>
          </cell>
        </row>
        <row r="1236">
          <cell r="A1236">
            <v>930</v>
          </cell>
          <cell r="B1236">
            <v>1818</v>
          </cell>
          <cell r="C1236" t="str">
            <v>DGKC(h)</v>
          </cell>
          <cell r="D1236">
            <v>39226</v>
          </cell>
          <cell r="E1236">
            <v>39231</v>
          </cell>
          <cell r="F1236" t="str">
            <v>S</v>
          </cell>
          <cell r="G1236">
            <v>-25000</v>
          </cell>
          <cell r="H1236">
            <v>-99</v>
          </cell>
          <cell r="I1236">
            <v>-2475000</v>
          </cell>
          <cell r="J1236">
            <v>247.5</v>
          </cell>
          <cell r="K1236">
            <v>-2474752.5</v>
          </cell>
          <cell r="L1236">
            <v>0</v>
          </cell>
          <cell r="M1236">
            <v>3712.5</v>
          </cell>
          <cell r="N1236">
            <v>99</v>
          </cell>
          <cell r="O1236">
            <v>-2475000</v>
          </cell>
          <cell r="P1236">
            <v>-2446285</v>
          </cell>
          <cell r="Q1236">
            <v>28715</v>
          </cell>
          <cell r="R1236" t="str">
            <v>growth</v>
          </cell>
          <cell r="S1236" t="str">
            <v>May</v>
          </cell>
        </row>
        <row r="1237">
          <cell r="A1237">
            <v>931</v>
          </cell>
          <cell r="B1237">
            <v>1821</v>
          </cell>
          <cell r="C1237" t="str">
            <v>NBP</v>
          </cell>
          <cell r="D1237">
            <v>39226</v>
          </cell>
          <cell r="E1237">
            <v>39231</v>
          </cell>
          <cell r="F1237" t="str">
            <v>P</v>
          </cell>
          <cell r="G1237">
            <v>52300</v>
          </cell>
          <cell r="H1237">
            <v>245.94684512428299</v>
          </cell>
          <cell r="I1237">
            <v>12863020</v>
          </cell>
          <cell r="J1237">
            <v>2572.6040000000003</v>
          </cell>
          <cell r="K1237">
            <v>12865592.604</v>
          </cell>
          <cell r="L1237">
            <v>0</v>
          </cell>
          <cell r="M1237">
            <v>12864.26</v>
          </cell>
          <cell r="N1237">
            <v>246.24200504780114</v>
          </cell>
          <cell r="O1237">
            <v>12878456.864</v>
          </cell>
          <cell r="P1237">
            <v>12878456.864</v>
          </cell>
          <cell r="Q1237">
            <v>0</v>
          </cell>
          <cell r="R1237" t="str">
            <v>akd</v>
          </cell>
          <cell r="S1237" t="str">
            <v>may</v>
          </cell>
        </row>
        <row r="1238">
          <cell r="A1238">
            <v>932</v>
          </cell>
          <cell r="B1238">
            <v>1826</v>
          </cell>
          <cell r="C1238" t="str">
            <v>ffbq</v>
          </cell>
          <cell r="D1238">
            <v>39226</v>
          </cell>
          <cell r="E1238">
            <v>39231</v>
          </cell>
          <cell r="F1238" t="str">
            <v>S</v>
          </cell>
          <cell r="G1238">
            <v>-500</v>
          </cell>
          <cell r="H1238">
            <v>-37.081940000000003</v>
          </cell>
          <cell r="I1238">
            <v>-18540.97</v>
          </cell>
          <cell r="K1238">
            <v>-18540.97</v>
          </cell>
          <cell r="L1238">
            <v>0</v>
          </cell>
          <cell r="M1238">
            <v>27.75</v>
          </cell>
          <cell r="N1238">
            <v>37.081940000000003</v>
          </cell>
          <cell r="O1238">
            <v>-18540.97</v>
          </cell>
          <cell r="P1238">
            <v>-17434.53</v>
          </cell>
          <cell r="Q1238">
            <v>1106.4400000000023</v>
          </cell>
          <cell r="R1238" t="str">
            <v>icap</v>
          </cell>
          <cell r="S1238" t="str">
            <v>May</v>
          </cell>
        </row>
        <row r="1239">
          <cell r="A1239">
            <v>933</v>
          </cell>
          <cell r="B1239">
            <v>1826</v>
          </cell>
          <cell r="C1239" t="str">
            <v>ffbq(H)</v>
          </cell>
          <cell r="D1239">
            <v>39226</v>
          </cell>
          <cell r="E1239">
            <v>39231</v>
          </cell>
          <cell r="F1239" t="str">
            <v>S</v>
          </cell>
          <cell r="G1239">
            <v>-71500</v>
          </cell>
          <cell r="H1239">
            <v>-37.081944475524473</v>
          </cell>
          <cell r="I1239">
            <v>-2651359.0299999998</v>
          </cell>
          <cell r="K1239">
            <v>-2651359.0299999998</v>
          </cell>
          <cell r="L1239">
            <v>0</v>
          </cell>
          <cell r="M1239">
            <v>3974.8</v>
          </cell>
          <cell r="N1239">
            <v>37.081944475524473</v>
          </cell>
          <cell r="O1239">
            <v>-2651359.0299999998</v>
          </cell>
          <cell r="P1239">
            <v>-2502959.7000000002</v>
          </cell>
          <cell r="Q1239">
            <v>148399.32999999961</v>
          </cell>
          <cell r="R1239" t="str">
            <v>icap</v>
          </cell>
          <cell r="S1239" t="str">
            <v>May</v>
          </cell>
        </row>
        <row r="1240">
          <cell r="A1240">
            <v>934</v>
          </cell>
          <cell r="B1240">
            <v>1813</v>
          </cell>
          <cell r="C1240" t="str">
            <v>acbl(H)</v>
          </cell>
          <cell r="D1240">
            <v>39226</v>
          </cell>
          <cell r="E1240">
            <v>39231</v>
          </cell>
          <cell r="F1240" t="str">
            <v>S</v>
          </cell>
          <cell r="G1240">
            <v>-10000</v>
          </cell>
          <cell r="H1240">
            <v>-93</v>
          </cell>
          <cell r="I1240">
            <v>-930000</v>
          </cell>
          <cell r="J1240">
            <v>93</v>
          </cell>
          <cell r="K1240">
            <v>-929907</v>
          </cell>
          <cell r="L1240">
            <v>0</v>
          </cell>
          <cell r="M1240">
            <v>1395</v>
          </cell>
          <cell r="N1240">
            <v>93</v>
          </cell>
          <cell r="O1240">
            <v>-930000</v>
          </cell>
          <cell r="P1240">
            <v>-895943.25</v>
          </cell>
          <cell r="Q1240">
            <v>34056.75</v>
          </cell>
          <cell r="R1240" t="str">
            <v>GLOBAL</v>
          </cell>
          <cell r="S1240" t="str">
            <v>May</v>
          </cell>
        </row>
        <row r="1241">
          <cell r="A1241">
            <v>935</v>
          </cell>
          <cell r="B1241">
            <v>1850</v>
          </cell>
          <cell r="C1241" t="str">
            <v>ppl(H)</v>
          </cell>
          <cell r="D1241">
            <v>39227</v>
          </cell>
          <cell r="E1241">
            <v>39232</v>
          </cell>
          <cell r="F1241" t="str">
            <v>P</v>
          </cell>
          <cell r="G1241">
            <v>15000</v>
          </cell>
          <cell r="H1241">
            <v>262</v>
          </cell>
          <cell r="I1241">
            <v>3930000</v>
          </cell>
          <cell r="J1241">
            <v>786</v>
          </cell>
          <cell r="K1241">
            <v>3930786</v>
          </cell>
          <cell r="L1241">
            <v>0</v>
          </cell>
          <cell r="M1241">
            <v>3930</v>
          </cell>
          <cell r="N1241">
            <v>262.31439999999998</v>
          </cell>
          <cell r="O1241">
            <v>3934716</v>
          </cell>
          <cell r="P1241">
            <v>3934716</v>
          </cell>
          <cell r="Q1241">
            <v>0</v>
          </cell>
          <cell r="R1241" t="str">
            <v>scs</v>
          </cell>
          <cell r="S1241" t="str">
            <v>may</v>
          </cell>
        </row>
        <row r="1242">
          <cell r="A1242">
            <v>936</v>
          </cell>
          <cell r="B1242">
            <v>1855</v>
          </cell>
          <cell r="C1242" t="str">
            <v>pol(H)</v>
          </cell>
          <cell r="D1242">
            <v>39227</v>
          </cell>
          <cell r="E1242">
            <v>39232</v>
          </cell>
          <cell r="F1242" t="str">
            <v>P</v>
          </cell>
          <cell r="G1242">
            <v>25000</v>
          </cell>
          <cell r="H1242">
            <v>350.44200000000001</v>
          </cell>
          <cell r="I1242">
            <v>8761050</v>
          </cell>
          <cell r="J1242">
            <v>1752.21</v>
          </cell>
          <cell r="K1242">
            <v>8762802.2100000009</v>
          </cell>
          <cell r="L1242">
            <v>0</v>
          </cell>
          <cell r="M1242">
            <v>8761.0499999999993</v>
          </cell>
          <cell r="N1242">
            <v>350.86253040000008</v>
          </cell>
          <cell r="O1242">
            <v>8771563.2600000016</v>
          </cell>
          <cell r="P1242">
            <v>8771563.2600000016</v>
          </cell>
          <cell r="Q1242">
            <v>0</v>
          </cell>
          <cell r="R1242" t="str">
            <v>fne</v>
          </cell>
          <cell r="S1242" t="str">
            <v>may</v>
          </cell>
        </row>
        <row r="1243">
          <cell r="A1243">
            <v>937</v>
          </cell>
          <cell r="B1243">
            <v>1849</v>
          </cell>
          <cell r="C1243" t="str">
            <v>ppl(H)</v>
          </cell>
          <cell r="D1243">
            <v>39227</v>
          </cell>
          <cell r="E1243">
            <v>39232</v>
          </cell>
          <cell r="F1243" t="str">
            <v>S</v>
          </cell>
          <cell r="G1243">
            <v>-50000</v>
          </cell>
          <cell r="H1243">
            <v>-263.18599999999998</v>
          </cell>
          <cell r="I1243">
            <v>-13159300</v>
          </cell>
          <cell r="J1243">
            <v>1315.93</v>
          </cell>
          <cell r="K1243">
            <v>-13157984.07</v>
          </cell>
          <cell r="L1243">
            <v>0</v>
          </cell>
          <cell r="M1243">
            <v>9221.75</v>
          </cell>
          <cell r="N1243">
            <v>263.18599999999998</v>
          </cell>
          <cell r="O1243">
            <v>-13159300</v>
          </cell>
          <cell r="P1243">
            <v>-12885520</v>
          </cell>
          <cell r="Q1243">
            <v>273780</v>
          </cell>
          <cell r="R1243" t="str">
            <v>scs</v>
          </cell>
          <cell r="S1243" t="str">
            <v>May</v>
          </cell>
        </row>
        <row r="1244">
          <cell r="A1244">
            <v>938</v>
          </cell>
          <cell r="B1244">
            <v>1854</v>
          </cell>
          <cell r="C1244" t="str">
            <v>nbp(H)</v>
          </cell>
          <cell r="D1244">
            <v>39227</v>
          </cell>
          <cell r="E1244">
            <v>39232</v>
          </cell>
          <cell r="F1244" t="str">
            <v>P</v>
          </cell>
          <cell r="G1244">
            <v>30000</v>
          </cell>
          <cell r="H1244">
            <v>252.5</v>
          </cell>
          <cell r="I1244">
            <v>7575000</v>
          </cell>
          <cell r="J1244">
            <v>1515</v>
          </cell>
          <cell r="K1244">
            <v>7576515</v>
          </cell>
          <cell r="L1244">
            <v>0</v>
          </cell>
          <cell r="M1244">
            <v>7575</v>
          </cell>
          <cell r="N1244">
            <v>252.803</v>
          </cell>
          <cell r="O1244">
            <v>7584090</v>
          </cell>
          <cell r="P1244">
            <v>7584090</v>
          </cell>
          <cell r="Q1244">
            <v>0</v>
          </cell>
          <cell r="R1244" t="str">
            <v>AHC</v>
          </cell>
          <cell r="S1244" t="str">
            <v>may</v>
          </cell>
        </row>
        <row r="1245">
          <cell r="A1245">
            <v>939</v>
          </cell>
          <cell r="B1245">
            <v>1852</v>
          </cell>
          <cell r="C1245" t="str">
            <v>pol(H)</v>
          </cell>
          <cell r="D1245">
            <v>39227</v>
          </cell>
          <cell r="E1245">
            <v>39232</v>
          </cell>
          <cell r="F1245" t="str">
            <v>P</v>
          </cell>
          <cell r="G1245">
            <v>35000</v>
          </cell>
          <cell r="H1245">
            <v>350</v>
          </cell>
          <cell r="I1245">
            <v>12250000</v>
          </cell>
          <cell r="J1245">
            <v>2450</v>
          </cell>
          <cell r="K1245">
            <v>12252450</v>
          </cell>
          <cell r="L1245">
            <v>0</v>
          </cell>
          <cell r="M1245">
            <v>12250</v>
          </cell>
          <cell r="N1245">
            <v>350.42</v>
          </cell>
          <cell r="O1245">
            <v>12264700</v>
          </cell>
          <cell r="P1245">
            <v>12264700</v>
          </cell>
          <cell r="Q1245">
            <v>0</v>
          </cell>
          <cell r="R1245" t="str">
            <v>GLOBAL</v>
          </cell>
          <cell r="S1245" t="str">
            <v>may</v>
          </cell>
        </row>
        <row r="1246">
          <cell r="A1246">
            <v>940</v>
          </cell>
          <cell r="B1246">
            <v>1851</v>
          </cell>
          <cell r="C1246" t="str">
            <v>DGKC(h)</v>
          </cell>
          <cell r="D1246">
            <v>39227</v>
          </cell>
          <cell r="E1246">
            <v>39232</v>
          </cell>
          <cell r="F1246" t="str">
            <v>S</v>
          </cell>
          <cell r="G1246">
            <v>-50000</v>
          </cell>
          <cell r="H1246">
            <v>-100.7184</v>
          </cell>
          <cell r="I1246">
            <v>-5035920</v>
          </cell>
          <cell r="J1246">
            <v>503.59200000000004</v>
          </cell>
          <cell r="K1246">
            <v>-5035416.4079999998</v>
          </cell>
          <cell r="L1246">
            <v>0</v>
          </cell>
          <cell r="M1246">
            <v>5036.84</v>
          </cell>
          <cell r="N1246">
            <v>100.7184</v>
          </cell>
          <cell r="O1246">
            <v>-5035920</v>
          </cell>
          <cell r="P1246">
            <v>-4892570</v>
          </cell>
          <cell r="Q1246">
            <v>143350</v>
          </cell>
          <cell r="R1246" t="str">
            <v>AHC</v>
          </cell>
          <cell r="S1246" t="str">
            <v>May</v>
          </cell>
        </row>
        <row r="1247">
          <cell r="A1247">
            <v>941</v>
          </cell>
          <cell r="B1247">
            <v>1853</v>
          </cell>
          <cell r="C1247" t="str">
            <v>nbp(H)</v>
          </cell>
          <cell r="D1247">
            <v>39227</v>
          </cell>
          <cell r="E1247">
            <v>39232</v>
          </cell>
          <cell r="F1247" t="str">
            <v>S</v>
          </cell>
          <cell r="G1247">
            <v>-70000</v>
          </cell>
          <cell r="H1247">
            <v>-252.5</v>
          </cell>
          <cell r="I1247">
            <v>-17675000</v>
          </cell>
          <cell r="J1247">
            <v>1767.5</v>
          </cell>
          <cell r="K1247">
            <v>-17673232.5</v>
          </cell>
          <cell r="L1247">
            <v>0</v>
          </cell>
          <cell r="M1247">
            <v>10170</v>
          </cell>
          <cell r="N1247">
            <v>252.5</v>
          </cell>
          <cell r="O1247">
            <v>-17675000</v>
          </cell>
          <cell r="P1247">
            <v>-17378956</v>
          </cell>
          <cell r="Q1247">
            <v>296044</v>
          </cell>
          <cell r="R1247" t="str">
            <v>AHC</v>
          </cell>
          <cell r="S1247" t="str">
            <v>May</v>
          </cell>
        </row>
        <row r="1248">
          <cell r="A1248">
            <v>942</v>
          </cell>
          <cell r="B1248">
            <v>0</v>
          </cell>
          <cell r="C1248" t="str">
            <v>pasl</v>
          </cell>
          <cell r="D1248">
            <v>39227</v>
          </cell>
          <cell r="E1248">
            <v>39232</v>
          </cell>
          <cell r="F1248" t="str">
            <v>S</v>
          </cell>
          <cell r="G1248">
            <v>-5000000</v>
          </cell>
          <cell r="H1248">
            <v>-10</v>
          </cell>
          <cell r="I1248">
            <v>-50000000</v>
          </cell>
          <cell r="K1248">
            <v>-50000000</v>
          </cell>
          <cell r="L1248">
            <v>0</v>
          </cell>
          <cell r="N1248">
            <v>10</v>
          </cell>
          <cell r="O1248">
            <v>-50000000</v>
          </cell>
          <cell r="P1248">
            <v>-50000000</v>
          </cell>
          <cell r="Q1248">
            <v>0</v>
          </cell>
          <cell r="R1248" t="str">
            <v>direct</v>
          </cell>
          <cell r="S1248" t="str">
            <v>May</v>
          </cell>
          <cell r="T1248" t="str">
            <v>rejected</v>
          </cell>
        </row>
        <row r="1249">
          <cell r="A1249">
            <v>943</v>
          </cell>
          <cell r="B1249">
            <v>1856</v>
          </cell>
          <cell r="C1249" t="str">
            <v>pol(H)</v>
          </cell>
          <cell r="D1249">
            <v>39227</v>
          </cell>
          <cell r="E1249">
            <v>39232</v>
          </cell>
          <cell r="F1249" t="str">
            <v>P</v>
          </cell>
          <cell r="G1249">
            <v>36100</v>
          </cell>
          <cell r="H1249">
            <v>350.41551246537398</v>
          </cell>
          <cell r="I1249">
            <v>12650000</v>
          </cell>
          <cell r="J1249">
            <v>2530</v>
          </cell>
          <cell r="K1249">
            <v>12652530</v>
          </cell>
          <cell r="L1249">
            <v>0</v>
          </cell>
          <cell r="M1249">
            <v>25300</v>
          </cell>
          <cell r="N1249">
            <v>351.18642659279777</v>
          </cell>
          <cell r="O1249">
            <v>12677830</v>
          </cell>
          <cell r="P1249">
            <v>12677830</v>
          </cell>
          <cell r="Q1249">
            <v>0</v>
          </cell>
          <cell r="R1249" t="str">
            <v>AHL</v>
          </cell>
          <cell r="S1249" t="str">
            <v>may</v>
          </cell>
        </row>
        <row r="1250">
          <cell r="A1250">
            <v>944</v>
          </cell>
          <cell r="B1250">
            <v>1513</v>
          </cell>
          <cell r="C1250" t="str">
            <v>OGDC(h)</v>
          </cell>
          <cell r="D1250">
            <v>39206</v>
          </cell>
          <cell r="E1250">
            <v>39232</v>
          </cell>
          <cell r="F1250" t="str">
            <v>S</v>
          </cell>
          <cell r="G1250">
            <v>-25000</v>
          </cell>
          <cell r="H1250">
            <v>-125</v>
          </cell>
          <cell r="I1250">
            <v>-3125000</v>
          </cell>
          <cell r="J1250">
            <v>312.5</v>
          </cell>
          <cell r="K1250">
            <v>-3124687.5</v>
          </cell>
          <cell r="L1250">
            <v>0</v>
          </cell>
          <cell r="M1250">
            <v>3125</v>
          </cell>
          <cell r="N1250">
            <v>125</v>
          </cell>
          <cell r="O1250">
            <v>-3125000</v>
          </cell>
          <cell r="P1250">
            <v>-3085512.5</v>
          </cell>
          <cell r="Q1250">
            <v>39487.5</v>
          </cell>
          <cell r="R1250" t="str">
            <v xml:space="preserve">ABA </v>
          </cell>
          <cell r="S1250" t="str">
            <v>May</v>
          </cell>
          <cell r="T1250" t="str">
            <v>Future</v>
          </cell>
        </row>
        <row r="1251">
          <cell r="A1251">
            <v>945</v>
          </cell>
          <cell r="B1251">
            <v>1342</v>
          </cell>
          <cell r="C1251" t="str">
            <v>ppl(H)</v>
          </cell>
          <cell r="D1251">
            <v>39225</v>
          </cell>
          <cell r="E1251">
            <v>39232</v>
          </cell>
          <cell r="F1251" t="str">
            <v>S</v>
          </cell>
          <cell r="G1251">
            <v>-10000</v>
          </cell>
          <cell r="H1251">
            <v>-266</v>
          </cell>
          <cell r="I1251">
            <v>-2660000</v>
          </cell>
          <cell r="J1251">
            <v>266</v>
          </cell>
          <cell r="K1251">
            <v>-2659734</v>
          </cell>
          <cell r="L1251">
            <v>0</v>
          </cell>
          <cell r="M1251">
            <v>2660</v>
          </cell>
          <cell r="N1251">
            <v>266</v>
          </cell>
          <cell r="O1251">
            <v>-2660000</v>
          </cell>
          <cell r="P1251">
            <v>-2577104</v>
          </cell>
          <cell r="Q1251">
            <v>82896</v>
          </cell>
          <cell r="R1251" t="str">
            <v>js</v>
          </cell>
          <cell r="S1251" t="str">
            <v>May</v>
          </cell>
          <cell r="T1251" t="str">
            <v>Future</v>
          </cell>
        </row>
        <row r="1252">
          <cell r="A1252">
            <v>946</v>
          </cell>
          <cell r="B1252">
            <v>1885</v>
          </cell>
          <cell r="C1252" t="str">
            <v>pol(H)</v>
          </cell>
          <cell r="D1252">
            <v>39230</v>
          </cell>
          <cell r="E1252">
            <v>39233</v>
          </cell>
          <cell r="F1252" t="str">
            <v>P</v>
          </cell>
          <cell r="G1252">
            <v>10000</v>
          </cell>
          <cell r="H1252">
            <v>352</v>
          </cell>
          <cell r="I1252">
            <v>3520000</v>
          </cell>
          <cell r="J1252">
            <v>704</v>
          </cell>
          <cell r="K1252">
            <v>3520704</v>
          </cell>
          <cell r="L1252">
            <v>0</v>
          </cell>
          <cell r="M1252">
            <v>0</v>
          </cell>
          <cell r="N1252">
            <v>352.07040000000001</v>
          </cell>
          <cell r="O1252">
            <v>3520704</v>
          </cell>
          <cell r="P1252">
            <v>3520704</v>
          </cell>
          <cell r="Q1252">
            <v>0</v>
          </cell>
          <cell r="R1252" t="str">
            <v>fcel</v>
          </cell>
          <cell r="S1252" t="str">
            <v>may</v>
          </cell>
        </row>
        <row r="1253">
          <cell r="A1253">
            <v>947</v>
          </cell>
          <cell r="B1253">
            <v>1883</v>
          </cell>
          <cell r="C1253" t="str">
            <v>DGKC(h)</v>
          </cell>
          <cell r="D1253">
            <v>39230</v>
          </cell>
          <cell r="E1253">
            <v>39233</v>
          </cell>
          <cell r="F1253" t="str">
            <v>S</v>
          </cell>
          <cell r="G1253">
            <v>-55000</v>
          </cell>
          <cell r="H1253">
            <v>-102.5</v>
          </cell>
          <cell r="I1253">
            <v>-5637500</v>
          </cell>
          <cell r="J1253">
            <v>563.75</v>
          </cell>
          <cell r="K1253">
            <v>-5636936.25</v>
          </cell>
          <cell r="L1253">
            <v>0</v>
          </cell>
          <cell r="M1253">
            <v>5637.5</v>
          </cell>
          <cell r="N1253">
            <v>102.5</v>
          </cell>
          <cell r="O1253">
            <v>-5637500</v>
          </cell>
          <cell r="P1253">
            <v>-5381832.5</v>
          </cell>
          <cell r="Q1253">
            <v>255667.5</v>
          </cell>
          <cell r="R1253" t="str">
            <v>aah</v>
          </cell>
          <cell r="S1253" t="str">
            <v>May</v>
          </cell>
        </row>
        <row r="1254">
          <cell r="A1254">
            <v>948</v>
          </cell>
          <cell r="B1254">
            <v>1880</v>
          </cell>
          <cell r="C1254" t="str">
            <v>NBP(h)</v>
          </cell>
          <cell r="D1254">
            <v>39230</v>
          </cell>
          <cell r="E1254">
            <v>39233</v>
          </cell>
          <cell r="F1254" t="str">
            <v>P</v>
          </cell>
          <cell r="G1254">
            <v>30000</v>
          </cell>
          <cell r="H1254">
            <v>251.75166666666667</v>
          </cell>
          <cell r="I1254">
            <v>7552550</v>
          </cell>
          <cell r="J1254">
            <v>1510.51</v>
          </cell>
          <cell r="K1254">
            <v>7554060.5099999998</v>
          </cell>
          <cell r="L1254">
            <v>0</v>
          </cell>
          <cell r="M1254">
            <v>5277</v>
          </cell>
          <cell r="N1254">
            <v>251.97791699999999</v>
          </cell>
          <cell r="O1254">
            <v>7559337.5099999998</v>
          </cell>
          <cell r="P1254">
            <v>7559337.5099999998</v>
          </cell>
          <cell r="Q1254">
            <v>0</v>
          </cell>
          <cell r="R1254" t="str">
            <v>GLOBAL</v>
          </cell>
          <cell r="S1254" t="str">
            <v>may</v>
          </cell>
        </row>
        <row r="1255">
          <cell r="A1255">
            <v>949</v>
          </cell>
          <cell r="B1255">
            <v>1878</v>
          </cell>
          <cell r="C1255" t="str">
            <v>POL(h)</v>
          </cell>
          <cell r="D1255">
            <v>39230</v>
          </cell>
          <cell r="E1255">
            <v>39233</v>
          </cell>
          <cell r="F1255" t="str">
            <v>P</v>
          </cell>
          <cell r="G1255">
            <v>10000</v>
          </cell>
          <cell r="H1255">
            <v>350</v>
          </cell>
          <cell r="I1255">
            <v>3500000</v>
          </cell>
          <cell r="J1255">
            <v>700</v>
          </cell>
          <cell r="K1255">
            <v>3500700</v>
          </cell>
          <cell r="L1255">
            <v>0</v>
          </cell>
          <cell r="M1255">
            <v>3500</v>
          </cell>
          <cell r="N1255">
            <v>350.42</v>
          </cell>
          <cell r="O1255">
            <v>3504200</v>
          </cell>
          <cell r="P1255">
            <v>3504200</v>
          </cell>
          <cell r="Q1255">
            <v>0</v>
          </cell>
          <cell r="R1255" t="str">
            <v>IFSL</v>
          </cell>
          <cell r="S1255" t="str">
            <v>may</v>
          </cell>
        </row>
        <row r="1256">
          <cell r="A1256">
            <v>950</v>
          </cell>
          <cell r="B1256">
            <v>1883</v>
          </cell>
          <cell r="C1256" t="str">
            <v>POL(h)</v>
          </cell>
          <cell r="D1256">
            <v>39230</v>
          </cell>
          <cell r="E1256">
            <v>39233</v>
          </cell>
          <cell r="F1256" t="str">
            <v>S</v>
          </cell>
          <cell r="G1256">
            <v>-10000</v>
          </cell>
          <cell r="H1256">
            <v>-354</v>
          </cell>
          <cell r="I1256">
            <v>-3540000</v>
          </cell>
          <cell r="J1256">
            <v>354</v>
          </cell>
          <cell r="K1256">
            <v>-3539646</v>
          </cell>
          <cell r="L1256">
            <v>0</v>
          </cell>
          <cell r="M1256">
            <v>3540</v>
          </cell>
          <cell r="N1256">
            <v>354</v>
          </cell>
          <cell r="O1256">
            <v>-3540000</v>
          </cell>
          <cell r="P1256">
            <v>-3452771</v>
          </cell>
          <cell r="Q1256">
            <v>87229</v>
          </cell>
          <cell r="R1256" t="str">
            <v>FCEL</v>
          </cell>
          <cell r="S1256" t="str">
            <v>May</v>
          </cell>
        </row>
        <row r="1257">
          <cell r="A1257">
            <v>951</v>
          </cell>
          <cell r="B1257">
            <v>1879</v>
          </cell>
          <cell r="C1257" t="str">
            <v>POL(h)</v>
          </cell>
          <cell r="D1257">
            <v>39230</v>
          </cell>
          <cell r="E1257">
            <v>39233</v>
          </cell>
          <cell r="F1257" t="str">
            <v>S</v>
          </cell>
          <cell r="G1257">
            <v>-50000</v>
          </cell>
          <cell r="H1257">
            <v>-353.75</v>
          </cell>
          <cell r="I1257">
            <v>-17687500</v>
          </cell>
          <cell r="J1257">
            <v>1768.75</v>
          </cell>
          <cell r="K1257">
            <v>-17685731.25</v>
          </cell>
          <cell r="L1257">
            <v>0</v>
          </cell>
          <cell r="M1257">
            <v>14148</v>
          </cell>
          <cell r="N1257">
            <v>353.75</v>
          </cell>
          <cell r="O1257">
            <v>-17687500</v>
          </cell>
          <cell r="P1257">
            <v>-17263855</v>
          </cell>
          <cell r="Q1257">
            <v>423645</v>
          </cell>
          <cell r="R1257" t="str">
            <v>IFSL</v>
          </cell>
          <cell r="S1257" t="str">
            <v>May</v>
          </cell>
        </row>
        <row r="1258">
          <cell r="A1258">
            <v>952</v>
          </cell>
          <cell r="B1258">
            <v>1881</v>
          </cell>
          <cell r="C1258" t="str">
            <v>NBP(h)</v>
          </cell>
          <cell r="D1258">
            <v>39230</v>
          </cell>
          <cell r="E1258">
            <v>39233</v>
          </cell>
          <cell r="F1258" t="str">
            <v>S</v>
          </cell>
          <cell r="G1258">
            <v>-15000</v>
          </cell>
          <cell r="H1258">
            <v>-253.75</v>
          </cell>
          <cell r="I1258">
            <v>-3806250</v>
          </cell>
          <cell r="J1258">
            <v>380.625</v>
          </cell>
          <cell r="K1258">
            <v>-3805869.375</v>
          </cell>
          <cell r="L1258">
            <v>0</v>
          </cell>
          <cell r="M1258">
            <v>0</v>
          </cell>
          <cell r="N1258">
            <v>253.75</v>
          </cell>
          <cell r="O1258">
            <v>-3806250</v>
          </cell>
          <cell r="P1258">
            <v>-3749491.5</v>
          </cell>
          <cell r="Q1258">
            <v>56758.5</v>
          </cell>
          <cell r="R1258" t="str">
            <v>GLOBAL</v>
          </cell>
          <cell r="S1258" t="str">
            <v>May</v>
          </cell>
        </row>
        <row r="1259">
          <cell r="A1259">
            <v>953</v>
          </cell>
          <cell r="B1259">
            <v>1884</v>
          </cell>
          <cell r="C1259" t="str">
            <v>ppl(H)</v>
          </cell>
          <cell r="D1259">
            <v>39230</v>
          </cell>
          <cell r="E1259">
            <v>39233</v>
          </cell>
          <cell r="F1259" t="str">
            <v>S</v>
          </cell>
          <cell r="G1259">
            <v>-25000</v>
          </cell>
          <cell r="H1259">
            <v>-264.5</v>
          </cell>
          <cell r="I1259">
            <v>-6612500</v>
          </cell>
          <cell r="J1259">
            <v>661.25</v>
          </cell>
          <cell r="K1259">
            <v>-6611838.75</v>
          </cell>
          <cell r="L1259">
            <v>0</v>
          </cell>
          <cell r="M1259">
            <v>6612.5</v>
          </cell>
          <cell r="N1259">
            <v>264.5</v>
          </cell>
          <cell r="O1259">
            <v>-6612500</v>
          </cell>
          <cell r="P1259">
            <v>-6442760</v>
          </cell>
          <cell r="Q1259">
            <v>169740</v>
          </cell>
          <cell r="R1259" t="str">
            <v>orix</v>
          </cell>
          <cell r="S1259" t="str">
            <v>May</v>
          </cell>
        </row>
        <row r="1260">
          <cell r="A1260">
            <v>954</v>
          </cell>
          <cell r="B1260">
            <v>1923</v>
          </cell>
          <cell r="C1260" t="str">
            <v>PICIC(h)</v>
          </cell>
          <cell r="D1260">
            <v>39231</v>
          </cell>
          <cell r="E1260">
            <v>39234</v>
          </cell>
          <cell r="F1260" t="str">
            <v>P</v>
          </cell>
          <cell r="G1260">
            <v>20000</v>
          </cell>
          <cell r="H1260">
            <v>75.599999999999994</v>
          </cell>
          <cell r="I1260">
            <v>1512000</v>
          </cell>
          <cell r="J1260">
            <v>302.40000000000003</v>
          </cell>
          <cell r="K1260">
            <v>1512302.4</v>
          </cell>
          <cell r="L1260">
            <v>0</v>
          </cell>
          <cell r="M1260">
            <v>1512</v>
          </cell>
          <cell r="N1260">
            <v>75.690719999999999</v>
          </cell>
          <cell r="O1260">
            <v>1513814.4</v>
          </cell>
          <cell r="P1260">
            <v>1513814.4</v>
          </cell>
          <cell r="Q1260">
            <v>0</v>
          </cell>
          <cell r="R1260" t="str">
            <v>JS</v>
          </cell>
          <cell r="S1260" t="str">
            <v>may</v>
          </cell>
        </row>
        <row r="1261">
          <cell r="A1261">
            <v>955</v>
          </cell>
          <cell r="B1261">
            <v>1913</v>
          </cell>
          <cell r="C1261" t="str">
            <v>PICIC(h)</v>
          </cell>
          <cell r="D1261">
            <v>39231</v>
          </cell>
          <cell r="E1261">
            <v>39234</v>
          </cell>
          <cell r="F1261" t="str">
            <v>P</v>
          </cell>
          <cell r="G1261">
            <v>50500</v>
          </cell>
          <cell r="H1261">
            <v>75.699009900990106</v>
          </cell>
          <cell r="I1261">
            <v>3822800</v>
          </cell>
          <cell r="J1261">
            <v>764.56000000000006</v>
          </cell>
          <cell r="K1261">
            <v>3823564.56</v>
          </cell>
          <cell r="L1261">
            <v>0</v>
          </cell>
          <cell r="M1261">
            <v>5736.7</v>
          </cell>
          <cell r="N1261">
            <v>75.827747722772287</v>
          </cell>
          <cell r="O1261">
            <v>3829301.2600000002</v>
          </cell>
          <cell r="P1261">
            <v>3829301.2600000002</v>
          </cell>
          <cell r="Q1261">
            <v>0</v>
          </cell>
          <cell r="R1261" t="str">
            <v>ACM</v>
          </cell>
          <cell r="S1261" t="str">
            <v>may</v>
          </cell>
        </row>
        <row r="1262">
          <cell r="A1262">
            <v>956</v>
          </cell>
          <cell r="B1262">
            <v>1919</v>
          </cell>
          <cell r="C1262" t="str">
            <v>PICIC(h)</v>
          </cell>
          <cell r="D1262">
            <v>39231</v>
          </cell>
          <cell r="E1262">
            <v>39234</v>
          </cell>
          <cell r="F1262" t="str">
            <v>P</v>
          </cell>
          <cell r="G1262">
            <v>50000</v>
          </cell>
          <cell r="H1262">
            <v>76.150000000000006</v>
          </cell>
          <cell r="I1262">
            <v>3807500</v>
          </cell>
          <cell r="J1262">
            <v>761.5</v>
          </cell>
          <cell r="K1262">
            <v>3808261.5</v>
          </cell>
          <cell r="L1262">
            <v>0</v>
          </cell>
          <cell r="M1262">
            <v>5711.25</v>
          </cell>
          <cell r="N1262">
            <v>76.279454999999999</v>
          </cell>
          <cell r="O1262">
            <v>3813972.75</v>
          </cell>
          <cell r="P1262">
            <v>3813972.75</v>
          </cell>
          <cell r="Q1262">
            <v>0</v>
          </cell>
          <cell r="R1262" t="str">
            <v>AAH</v>
          </cell>
          <cell r="S1262" t="str">
            <v>may</v>
          </cell>
        </row>
        <row r="1263">
          <cell r="A1263">
            <v>957</v>
          </cell>
          <cell r="B1263">
            <v>1922</v>
          </cell>
          <cell r="C1263" t="str">
            <v>PICIC(h)</v>
          </cell>
          <cell r="D1263">
            <v>39231</v>
          </cell>
          <cell r="E1263">
            <v>39234</v>
          </cell>
          <cell r="F1263" t="str">
            <v>P</v>
          </cell>
          <cell r="G1263">
            <v>400000</v>
          </cell>
          <cell r="H1263">
            <v>75.960374999999999</v>
          </cell>
          <cell r="I1263">
            <v>30384150</v>
          </cell>
          <cell r="J1263">
            <v>6076.83</v>
          </cell>
          <cell r="K1263">
            <v>30390226.829999998</v>
          </cell>
          <cell r="L1263">
            <v>0</v>
          </cell>
          <cell r="M1263">
            <v>60768.3</v>
          </cell>
          <cell r="N1263">
            <v>76.127487825000003</v>
          </cell>
          <cell r="O1263">
            <v>30450995.129999999</v>
          </cell>
          <cell r="P1263">
            <v>30450995.129999999</v>
          </cell>
          <cell r="Q1263">
            <v>0</v>
          </cell>
          <cell r="R1263" t="str">
            <v>AHL</v>
          </cell>
          <cell r="S1263" t="str">
            <v>may</v>
          </cell>
        </row>
        <row r="1264">
          <cell r="A1264">
            <v>958</v>
          </cell>
          <cell r="B1264">
            <v>1912</v>
          </cell>
          <cell r="C1264" t="str">
            <v>PICIC(h)</v>
          </cell>
          <cell r="D1264">
            <v>39231</v>
          </cell>
          <cell r="E1264">
            <v>39234</v>
          </cell>
          <cell r="F1264" t="str">
            <v>P</v>
          </cell>
          <cell r="G1264">
            <v>50000</v>
          </cell>
          <cell r="H1264">
            <v>75.650000000000006</v>
          </cell>
          <cell r="I1264">
            <v>3782500</v>
          </cell>
          <cell r="J1264">
            <v>756.5</v>
          </cell>
          <cell r="K1264">
            <v>3783256.5</v>
          </cell>
          <cell r="L1264">
            <v>0</v>
          </cell>
          <cell r="M1264">
            <v>5675</v>
          </cell>
          <cell r="N1264">
            <v>75.778630000000007</v>
          </cell>
          <cell r="O1264">
            <v>3788931.5</v>
          </cell>
          <cell r="P1264">
            <v>3788931.5</v>
          </cell>
          <cell r="Q1264">
            <v>0</v>
          </cell>
          <cell r="R1264" t="str">
            <v>GSL</v>
          </cell>
          <cell r="S1264" t="str">
            <v>may</v>
          </cell>
        </row>
        <row r="1265">
          <cell r="A1265">
            <v>959</v>
          </cell>
          <cell r="B1265">
            <v>1920</v>
          </cell>
          <cell r="C1265" t="str">
            <v>PICIC(h)</v>
          </cell>
          <cell r="D1265">
            <v>39231</v>
          </cell>
          <cell r="E1265">
            <v>39234</v>
          </cell>
          <cell r="F1265" t="str">
            <v>P</v>
          </cell>
          <cell r="G1265">
            <v>30000</v>
          </cell>
          <cell r="H1265">
            <v>75.8</v>
          </cell>
          <cell r="I1265">
            <v>2274000</v>
          </cell>
          <cell r="J1265">
            <v>454.8</v>
          </cell>
          <cell r="K1265">
            <v>2274454.7999999998</v>
          </cell>
          <cell r="L1265">
            <v>0</v>
          </cell>
          <cell r="M1265">
            <v>3411</v>
          </cell>
          <cell r="N1265">
            <v>75.92886</v>
          </cell>
          <cell r="O1265">
            <v>2277865.7999999998</v>
          </cell>
          <cell r="P1265">
            <v>2277865.7999999998</v>
          </cell>
          <cell r="Q1265">
            <v>0</v>
          </cell>
          <cell r="R1265" t="str">
            <v>FOUNDATION</v>
          </cell>
          <cell r="S1265" t="str">
            <v>may</v>
          </cell>
        </row>
        <row r="1266">
          <cell r="A1266">
            <v>960</v>
          </cell>
          <cell r="B1266">
            <v>1915</v>
          </cell>
          <cell r="C1266" t="str">
            <v>PICIC(h)</v>
          </cell>
          <cell r="D1266">
            <v>39231</v>
          </cell>
          <cell r="E1266">
            <v>39234</v>
          </cell>
          <cell r="F1266" t="str">
            <v>P</v>
          </cell>
          <cell r="G1266">
            <v>60000</v>
          </cell>
          <cell r="H1266">
            <v>76.075000000000003</v>
          </cell>
          <cell r="I1266">
            <v>4564500</v>
          </cell>
          <cell r="J1266">
            <v>912.90000000000009</v>
          </cell>
          <cell r="K1266">
            <v>4565412.9000000004</v>
          </cell>
          <cell r="L1266">
            <v>0</v>
          </cell>
          <cell r="M1266">
            <v>6848</v>
          </cell>
          <cell r="N1266">
            <v>76.204348333333343</v>
          </cell>
          <cell r="O1266">
            <v>4572260.9000000004</v>
          </cell>
          <cell r="P1266">
            <v>4572260.9000000004</v>
          </cell>
          <cell r="Q1266">
            <v>0</v>
          </cell>
          <cell r="R1266" t="str">
            <v>TAURUS</v>
          </cell>
          <cell r="S1266" t="str">
            <v>may</v>
          </cell>
        </row>
        <row r="1267">
          <cell r="A1267">
            <v>961</v>
          </cell>
          <cell r="B1267">
            <v>1921</v>
          </cell>
          <cell r="C1267" t="str">
            <v>PICIC(h)</v>
          </cell>
          <cell r="D1267">
            <v>39231</v>
          </cell>
          <cell r="E1267">
            <v>39234</v>
          </cell>
          <cell r="F1267" t="str">
            <v>P</v>
          </cell>
          <cell r="G1267">
            <v>50000</v>
          </cell>
          <cell r="H1267">
            <v>76</v>
          </cell>
          <cell r="I1267">
            <v>3800000</v>
          </cell>
          <cell r="J1267">
            <v>760</v>
          </cell>
          <cell r="K1267">
            <v>3800760</v>
          </cell>
          <cell r="L1267">
            <v>0</v>
          </cell>
          <cell r="M1267">
            <v>5700.25</v>
          </cell>
          <cell r="N1267">
            <v>76.129204999999999</v>
          </cell>
          <cell r="O1267">
            <v>3806460.25</v>
          </cell>
          <cell r="P1267">
            <v>3806460.25</v>
          </cell>
          <cell r="Q1267">
            <v>0</v>
          </cell>
          <cell r="R1267" t="str">
            <v>FCEL</v>
          </cell>
          <cell r="S1267" t="str">
            <v>may</v>
          </cell>
        </row>
        <row r="1268">
          <cell r="A1268">
            <v>962</v>
          </cell>
          <cell r="B1268">
            <v>1918</v>
          </cell>
          <cell r="C1268" t="str">
            <v>PICIC(h)</v>
          </cell>
          <cell r="D1268">
            <v>39231</v>
          </cell>
          <cell r="E1268">
            <v>39234</v>
          </cell>
          <cell r="F1268" t="str">
            <v>P</v>
          </cell>
          <cell r="G1268">
            <v>4000</v>
          </cell>
          <cell r="H1268">
            <v>75.599999999999994</v>
          </cell>
          <cell r="I1268">
            <v>302400</v>
          </cell>
          <cell r="J1268">
            <v>60.480000000000004</v>
          </cell>
          <cell r="K1268">
            <v>302460.48</v>
          </cell>
          <cell r="L1268">
            <v>0</v>
          </cell>
          <cell r="M1268">
            <v>302.39999999999998</v>
          </cell>
          <cell r="N1268">
            <v>75.690719999999999</v>
          </cell>
          <cell r="O1268">
            <v>302762.88</v>
          </cell>
          <cell r="P1268">
            <v>302762.88</v>
          </cell>
          <cell r="Q1268">
            <v>0</v>
          </cell>
          <cell r="R1268" t="str">
            <v>IFSL</v>
          </cell>
          <cell r="S1268" t="str">
            <v>may</v>
          </cell>
        </row>
        <row r="1269">
          <cell r="A1269">
            <v>963</v>
          </cell>
          <cell r="B1269">
            <v>1914</v>
          </cell>
          <cell r="C1269" t="str">
            <v>PPL(h)</v>
          </cell>
          <cell r="D1269">
            <v>39231</v>
          </cell>
          <cell r="E1269">
            <v>39234</v>
          </cell>
          <cell r="F1269" t="str">
            <v>P</v>
          </cell>
          <cell r="G1269">
            <v>25000</v>
          </cell>
          <cell r="H1269">
            <v>262.05</v>
          </cell>
          <cell r="I1269">
            <v>6551250</v>
          </cell>
          <cell r="J1269">
            <v>1310.25</v>
          </cell>
          <cell r="K1269">
            <v>6552560.25</v>
          </cell>
          <cell r="L1269">
            <v>0</v>
          </cell>
          <cell r="M1269">
            <v>6552.5</v>
          </cell>
          <cell r="N1269">
            <v>262.36451</v>
          </cell>
          <cell r="O1269">
            <v>6559112.75</v>
          </cell>
          <cell r="P1269">
            <v>6559112.75</v>
          </cell>
          <cell r="Q1269">
            <v>0</v>
          </cell>
          <cell r="R1269" t="str">
            <v>ACM</v>
          </cell>
          <cell r="S1269" t="str">
            <v>may</v>
          </cell>
        </row>
        <row r="1270">
          <cell r="A1270">
            <v>964</v>
          </cell>
          <cell r="B1270">
            <v>1911</v>
          </cell>
          <cell r="C1270" t="str">
            <v>POL(h)</v>
          </cell>
          <cell r="D1270">
            <v>39231</v>
          </cell>
          <cell r="E1270">
            <v>39234</v>
          </cell>
          <cell r="F1270" t="str">
            <v>P</v>
          </cell>
          <cell r="G1270">
            <v>50000</v>
          </cell>
          <cell r="H1270">
            <v>354</v>
          </cell>
          <cell r="I1270">
            <v>17700000</v>
          </cell>
          <cell r="J1270">
            <v>3540</v>
          </cell>
          <cell r="K1270">
            <v>17703540</v>
          </cell>
          <cell r="L1270">
            <v>0</v>
          </cell>
          <cell r="M1270">
            <v>0</v>
          </cell>
          <cell r="N1270">
            <v>354.07080000000002</v>
          </cell>
          <cell r="O1270">
            <v>17703540</v>
          </cell>
          <cell r="P1270">
            <v>17703540</v>
          </cell>
          <cell r="Q1270">
            <v>0</v>
          </cell>
          <cell r="R1270" t="str">
            <v>GROWTH</v>
          </cell>
          <cell r="S1270" t="str">
            <v>may</v>
          </cell>
        </row>
        <row r="1271">
          <cell r="A1271">
            <v>965</v>
          </cell>
          <cell r="B1271">
            <v>1916</v>
          </cell>
          <cell r="C1271" t="str">
            <v>POL(h)</v>
          </cell>
          <cell r="D1271">
            <v>39231</v>
          </cell>
          <cell r="E1271">
            <v>39234</v>
          </cell>
          <cell r="F1271" t="str">
            <v>P</v>
          </cell>
          <cell r="G1271">
            <v>20000</v>
          </cell>
          <cell r="H1271">
            <v>355</v>
          </cell>
          <cell r="I1271">
            <v>7100000</v>
          </cell>
          <cell r="J1271">
            <v>1420</v>
          </cell>
          <cell r="K1271">
            <v>7101420</v>
          </cell>
          <cell r="L1271">
            <v>0</v>
          </cell>
          <cell r="M1271">
            <v>0</v>
          </cell>
          <cell r="N1271">
            <v>355.07100000000003</v>
          </cell>
          <cell r="O1271">
            <v>7101420</v>
          </cell>
          <cell r="P1271">
            <v>7101420</v>
          </cell>
          <cell r="Q1271">
            <v>0</v>
          </cell>
          <cell r="R1271" t="str">
            <v>live</v>
          </cell>
          <cell r="S1271" t="str">
            <v>may</v>
          </cell>
        </row>
        <row r="1272">
          <cell r="A1272">
            <v>966</v>
          </cell>
          <cell r="B1272">
            <v>1917</v>
          </cell>
          <cell r="C1272" t="str">
            <v>POL(h)</v>
          </cell>
          <cell r="D1272">
            <v>39231</v>
          </cell>
          <cell r="E1272">
            <v>39234</v>
          </cell>
          <cell r="F1272" t="str">
            <v>S</v>
          </cell>
          <cell r="G1272">
            <v>-70000</v>
          </cell>
          <cell r="H1272">
            <v>-358.1</v>
          </cell>
          <cell r="I1272">
            <v>-25067000</v>
          </cell>
          <cell r="J1272">
            <v>2506.7000000000003</v>
          </cell>
          <cell r="K1272">
            <v>-25064493.300000001</v>
          </cell>
          <cell r="L1272">
            <v>0</v>
          </cell>
          <cell r="M1272">
            <v>25067</v>
          </cell>
          <cell r="N1272">
            <v>358.1</v>
          </cell>
          <cell r="O1272">
            <v>-25067000</v>
          </cell>
          <cell r="P1272">
            <v>-24346581</v>
          </cell>
          <cell r="Q1272">
            <v>720419</v>
          </cell>
          <cell r="R1272" t="str">
            <v>live</v>
          </cell>
          <cell r="S1272" t="str">
            <v>May</v>
          </cell>
        </row>
        <row r="1273">
          <cell r="A1273">
            <v>967</v>
          </cell>
          <cell r="B1273">
            <v>1910</v>
          </cell>
          <cell r="C1273" t="str">
            <v>POL(h)</v>
          </cell>
          <cell r="D1273">
            <v>39231</v>
          </cell>
          <cell r="E1273">
            <v>39234</v>
          </cell>
          <cell r="F1273" t="str">
            <v>S</v>
          </cell>
          <cell r="G1273">
            <v>-95000</v>
          </cell>
          <cell r="H1273">
            <v>-356.63157894736844</v>
          </cell>
          <cell r="I1273">
            <v>-33880000</v>
          </cell>
          <cell r="J1273">
            <v>3388</v>
          </cell>
          <cell r="K1273">
            <v>-33876612</v>
          </cell>
          <cell r="L1273">
            <v>0</v>
          </cell>
          <cell r="M1273">
            <v>33880</v>
          </cell>
          <cell r="N1273">
            <v>356.63157894736844</v>
          </cell>
          <cell r="O1273">
            <v>-33880000</v>
          </cell>
          <cell r="P1273">
            <v>-33041788.5</v>
          </cell>
          <cell r="Q1273">
            <v>838211.5</v>
          </cell>
          <cell r="R1273" t="str">
            <v>growth</v>
          </cell>
          <cell r="S1273" t="str">
            <v>May</v>
          </cell>
        </row>
        <row r="1274">
          <cell r="A1274">
            <v>968</v>
          </cell>
          <cell r="B1274">
            <v>1945</v>
          </cell>
          <cell r="C1274" t="str">
            <v>PICIC(h)</v>
          </cell>
          <cell r="D1274">
            <v>39232</v>
          </cell>
          <cell r="E1274">
            <v>39237</v>
          </cell>
          <cell r="F1274" t="str">
            <v>P</v>
          </cell>
          <cell r="G1274">
            <v>50000</v>
          </cell>
          <cell r="H1274">
            <v>75.55</v>
          </cell>
          <cell r="I1274">
            <v>3777500</v>
          </cell>
          <cell r="J1274">
            <v>755.5</v>
          </cell>
          <cell r="K1274">
            <v>3778255.5</v>
          </cell>
          <cell r="L1274">
            <v>0</v>
          </cell>
          <cell r="M1274">
            <v>5667.5</v>
          </cell>
          <cell r="N1274">
            <v>75.678460000000001</v>
          </cell>
          <cell r="O1274">
            <v>3783923</v>
          </cell>
          <cell r="P1274">
            <v>3783923</v>
          </cell>
          <cell r="Q1274">
            <v>0</v>
          </cell>
          <cell r="R1274" t="str">
            <v>FINEX</v>
          </cell>
          <cell r="S1274" t="str">
            <v>may</v>
          </cell>
        </row>
        <row r="1275">
          <cell r="A1275">
            <v>969</v>
          </cell>
          <cell r="B1275">
            <v>1944</v>
          </cell>
          <cell r="C1275" t="str">
            <v>NBP(h)</v>
          </cell>
          <cell r="D1275">
            <v>39232</v>
          </cell>
          <cell r="E1275">
            <v>39237</v>
          </cell>
          <cell r="F1275" t="str">
            <v>P</v>
          </cell>
          <cell r="G1275">
            <v>25000</v>
          </cell>
          <cell r="H1275">
            <v>249</v>
          </cell>
          <cell r="I1275">
            <v>6225000</v>
          </cell>
          <cell r="J1275">
            <v>1245</v>
          </cell>
          <cell r="K1275">
            <v>6226245</v>
          </cell>
          <cell r="L1275">
            <v>0</v>
          </cell>
          <cell r="M1275">
            <v>6225</v>
          </cell>
          <cell r="N1275">
            <v>249.2988</v>
          </cell>
          <cell r="O1275">
            <v>6232470</v>
          </cell>
          <cell r="P1275">
            <v>6232470</v>
          </cell>
          <cell r="Q1275">
            <v>0</v>
          </cell>
          <cell r="R1275" t="str">
            <v>IFSL</v>
          </cell>
          <cell r="S1275" t="str">
            <v>may</v>
          </cell>
        </row>
        <row r="1276">
          <cell r="A1276">
            <v>970</v>
          </cell>
          <cell r="B1276">
            <v>1946</v>
          </cell>
          <cell r="C1276" t="str">
            <v>pol(H)</v>
          </cell>
          <cell r="D1276">
            <v>39232</v>
          </cell>
          <cell r="E1276">
            <v>39237</v>
          </cell>
          <cell r="F1276" t="str">
            <v>P</v>
          </cell>
          <cell r="G1276">
            <v>45000</v>
          </cell>
          <cell r="H1276">
            <v>355.47222222222223</v>
          </cell>
          <cell r="I1276">
            <v>15996250</v>
          </cell>
          <cell r="J1276">
            <v>3199.25</v>
          </cell>
          <cell r="K1276">
            <v>15999449.25</v>
          </cell>
          <cell r="L1276">
            <v>0</v>
          </cell>
          <cell r="M1276">
            <v>10877.5</v>
          </cell>
          <cell r="N1276">
            <v>355.78503888888889</v>
          </cell>
          <cell r="O1276">
            <v>16010326.75</v>
          </cell>
          <cell r="P1276">
            <v>16010326.75</v>
          </cell>
          <cell r="Q1276">
            <v>0</v>
          </cell>
          <cell r="R1276" t="str">
            <v>GSL</v>
          </cell>
          <cell r="S1276" t="str">
            <v>may</v>
          </cell>
        </row>
        <row r="1277">
          <cell r="A1277">
            <v>971</v>
          </cell>
          <cell r="B1277">
            <v>1943</v>
          </cell>
          <cell r="C1277" t="str">
            <v>POL(h)</v>
          </cell>
          <cell r="D1277">
            <v>39232</v>
          </cell>
          <cell r="E1277">
            <v>39237</v>
          </cell>
          <cell r="F1277" t="str">
            <v>S</v>
          </cell>
          <cell r="G1277">
            <v>-20000</v>
          </cell>
          <cell r="H1277">
            <v>-360</v>
          </cell>
          <cell r="I1277">
            <v>-7200000</v>
          </cell>
          <cell r="J1277">
            <v>720</v>
          </cell>
          <cell r="K1277">
            <v>-7199280</v>
          </cell>
          <cell r="L1277">
            <v>0</v>
          </cell>
          <cell r="M1277">
            <v>0</v>
          </cell>
          <cell r="N1277">
            <v>360</v>
          </cell>
          <cell r="O1277">
            <v>-7200000</v>
          </cell>
          <cell r="P1277">
            <v>-7010924</v>
          </cell>
          <cell r="Q1277">
            <v>189076</v>
          </cell>
          <cell r="R1277" t="str">
            <v>GSL</v>
          </cell>
          <cell r="S1277" t="str">
            <v>May</v>
          </cell>
        </row>
        <row r="1278">
          <cell r="A1278">
            <v>972</v>
          </cell>
          <cell r="B1278">
            <v>1957</v>
          </cell>
          <cell r="C1278" t="str">
            <v>PICIC(h)</v>
          </cell>
          <cell r="D1278">
            <v>39233</v>
          </cell>
          <cell r="E1278">
            <v>39238</v>
          </cell>
          <cell r="F1278" t="str">
            <v>P</v>
          </cell>
          <cell r="G1278">
            <v>20500</v>
          </cell>
          <cell r="H1278">
            <v>75.599999999999994</v>
          </cell>
          <cell r="I1278">
            <v>1549800</v>
          </cell>
          <cell r="J1278">
            <v>309.96000000000004</v>
          </cell>
          <cell r="K1278">
            <v>1550109.96</v>
          </cell>
          <cell r="L1278">
            <v>0</v>
          </cell>
          <cell r="M1278">
            <v>2324.6999999999998</v>
          </cell>
          <cell r="N1278">
            <v>75.728519999999989</v>
          </cell>
          <cell r="O1278">
            <v>1552434.66</v>
          </cell>
          <cell r="P1278">
            <v>1552434.66</v>
          </cell>
          <cell r="Q1278">
            <v>0</v>
          </cell>
          <cell r="R1278" t="str">
            <v>AAH</v>
          </cell>
          <cell r="S1278" t="str">
            <v>may</v>
          </cell>
        </row>
        <row r="1279">
          <cell r="A1279">
            <v>973</v>
          </cell>
          <cell r="B1279">
            <v>1955</v>
          </cell>
          <cell r="C1279" t="str">
            <v>PICIC(h)</v>
          </cell>
          <cell r="D1279">
            <v>39233</v>
          </cell>
          <cell r="E1279">
            <v>39238</v>
          </cell>
          <cell r="F1279" t="str">
            <v>P</v>
          </cell>
          <cell r="G1279">
            <v>10000</v>
          </cell>
          <cell r="H1279">
            <v>75.55</v>
          </cell>
          <cell r="I1279">
            <v>755500</v>
          </cell>
          <cell r="J1279">
            <v>151.1</v>
          </cell>
          <cell r="K1279">
            <v>755651.1</v>
          </cell>
          <cell r="L1279">
            <v>0</v>
          </cell>
          <cell r="M1279">
            <v>1133.25</v>
          </cell>
          <cell r="N1279">
            <v>75.678434999999993</v>
          </cell>
          <cell r="O1279">
            <v>756784.35</v>
          </cell>
          <cell r="P1279">
            <v>756784.35</v>
          </cell>
          <cell r="Q1279">
            <v>0</v>
          </cell>
          <cell r="R1279" t="str">
            <v>FNE</v>
          </cell>
          <cell r="S1279" t="str">
            <v>may</v>
          </cell>
        </row>
        <row r="1280">
          <cell r="A1280">
            <v>974</v>
          </cell>
          <cell r="B1280">
            <v>1953</v>
          </cell>
          <cell r="C1280" t="str">
            <v>POL(h)</v>
          </cell>
          <cell r="D1280">
            <v>39233</v>
          </cell>
          <cell r="E1280">
            <v>39238</v>
          </cell>
          <cell r="F1280" t="str">
            <v>S</v>
          </cell>
          <cell r="G1280">
            <v>-70000</v>
          </cell>
          <cell r="H1280">
            <v>-359.42857142857144</v>
          </cell>
          <cell r="I1280">
            <v>-25160000</v>
          </cell>
          <cell r="J1280">
            <v>2516</v>
          </cell>
          <cell r="K1280">
            <v>-25157484</v>
          </cell>
          <cell r="L1280">
            <v>0</v>
          </cell>
          <cell r="M1280">
            <v>25160</v>
          </cell>
          <cell r="N1280">
            <v>359.42857142857144</v>
          </cell>
          <cell r="O1280">
            <v>-25160000</v>
          </cell>
          <cell r="P1280">
            <v>-24538234</v>
          </cell>
          <cell r="Q1280">
            <v>621766</v>
          </cell>
          <cell r="R1280" t="str">
            <v>SCS</v>
          </cell>
          <cell r="S1280" t="str">
            <v>May</v>
          </cell>
        </row>
        <row r="1281">
          <cell r="A1281">
            <v>975</v>
          </cell>
          <cell r="B1281">
            <v>1953</v>
          </cell>
          <cell r="C1281" t="str">
            <v>PPL(h)</v>
          </cell>
          <cell r="D1281">
            <v>39233</v>
          </cell>
          <cell r="E1281">
            <v>39238</v>
          </cell>
          <cell r="F1281" t="str">
            <v>S</v>
          </cell>
          <cell r="G1281">
            <v>-75000</v>
          </cell>
          <cell r="H1281">
            <v>-265.5</v>
          </cell>
          <cell r="I1281">
            <v>-19912500</v>
          </cell>
          <cell r="J1281">
            <v>1991.25</v>
          </cell>
          <cell r="K1281">
            <v>-19910508.75</v>
          </cell>
          <cell r="L1281">
            <v>0</v>
          </cell>
          <cell r="M1281">
            <v>19912.5</v>
          </cell>
          <cell r="N1281">
            <v>265.5</v>
          </cell>
          <cell r="O1281">
            <v>-19912500</v>
          </cell>
          <cell r="P1281">
            <v>-19384252.5</v>
          </cell>
          <cell r="Q1281">
            <v>528247.5</v>
          </cell>
          <cell r="R1281" t="str">
            <v>LIVE</v>
          </cell>
          <cell r="S1281" t="str">
            <v>May</v>
          </cell>
        </row>
        <row r="1282">
          <cell r="A1282">
            <v>976</v>
          </cell>
          <cell r="B1282">
            <v>1953</v>
          </cell>
          <cell r="C1282" t="str">
            <v>NBP(h)</v>
          </cell>
          <cell r="D1282">
            <v>39233</v>
          </cell>
          <cell r="E1282">
            <v>39238</v>
          </cell>
          <cell r="F1282" t="str">
            <v>S</v>
          </cell>
          <cell r="G1282">
            <v>-75000</v>
          </cell>
          <cell r="H1282">
            <v>-252.33333333333334</v>
          </cell>
          <cell r="I1282">
            <v>-18925000</v>
          </cell>
          <cell r="J1282">
            <v>1892.5</v>
          </cell>
          <cell r="K1282">
            <v>-18923107.5</v>
          </cell>
          <cell r="L1282">
            <v>0</v>
          </cell>
          <cell r="M1282">
            <v>18925</v>
          </cell>
          <cell r="N1282">
            <v>252.33333333333334</v>
          </cell>
          <cell r="O1282">
            <v>-18925000</v>
          </cell>
          <cell r="P1282">
            <v>-18730905</v>
          </cell>
          <cell r="Q1282">
            <v>194095</v>
          </cell>
          <cell r="R1282" t="str">
            <v>FNE</v>
          </cell>
          <cell r="S1282" t="str">
            <v>May</v>
          </cell>
        </row>
        <row r="1283">
          <cell r="A1283">
            <v>977</v>
          </cell>
          <cell r="B1283">
            <v>1978</v>
          </cell>
          <cell r="C1283" t="str">
            <v>pol(H)</v>
          </cell>
          <cell r="D1283">
            <v>39234</v>
          </cell>
          <cell r="E1283">
            <v>39239</v>
          </cell>
          <cell r="F1283" t="str">
            <v>P</v>
          </cell>
          <cell r="G1283">
            <v>90000</v>
          </cell>
          <cell r="H1283">
            <v>356.25833333333333</v>
          </cell>
          <cell r="I1283">
            <v>32063250</v>
          </cell>
          <cell r="J1283">
            <v>6412.6500000000005</v>
          </cell>
          <cell r="K1283">
            <v>32069662.649999999</v>
          </cell>
          <cell r="L1283">
            <v>0</v>
          </cell>
          <cell r="M1283">
            <v>25639</v>
          </cell>
          <cell r="N1283">
            <v>356.61446277777776</v>
          </cell>
          <cell r="O1283">
            <v>32095301.649999999</v>
          </cell>
          <cell r="P1283">
            <v>32095301.649999999</v>
          </cell>
          <cell r="Q1283">
            <v>0</v>
          </cell>
          <cell r="R1283" t="str">
            <v>gsl</v>
          </cell>
          <cell r="S1283" t="str">
            <v>june</v>
          </cell>
        </row>
        <row r="1284">
          <cell r="A1284">
            <v>978</v>
          </cell>
          <cell r="B1284">
            <v>1985</v>
          </cell>
          <cell r="C1284" t="str">
            <v>PICIC(h)</v>
          </cell>
          <cell r="D1284">
            <v>39234</v>
          </cell>
          <cell r="E1284">
            <v>39239</v>
          </cell>
          <cell r="F1284" t="str">
            <v>P</v>
          </cell>
          <cell r="G1284">
            <v>10000</v>
          </cell>
          <cell r="H1284">
            <v>75.5</v>
          </cell>
          <cell r="I1284">
            <v>755000</v>
          </cell>
          <cell r="J1284">
            <v>151</v>
          </cell>
          <cell r="K1284">
            <v>755151</v>
          </cell>
          <cell r="L1284">
            <v>0</v>
          </cell>
          <cell r="M1284">
            <v>1132.5</v>
          </cell>
          <cell r="N1284">
            <v>75.628349999999998</v>
          </cell>
          <cell r="O1284">
            <v>756283.5</v>
          </cell>
          <cell r="P1284">
            <v>756283.5</v>
          </cell>
          <cell r="Q1284">
            <v>0</v>
          </cell>
          <cell r="R1284" t="str">
            <v>aah</v>
          </cell>
          <cell r="S1284" t="str">
            <v>june</v>
          </cell>
        </row>
        <row r="1285">
          <cell r="A1285">
            <v>979</v>
          </cell>
          <cell r="B1285">
            <v>1983</v>
          </cell>
          <cell r="C1285" t="str">
            <v>PICIC(h)</v>
          </cell>
          <cell r="D1285">
            <v>39234</v>
          </cell>
          <cell r="E1285">
            <v>39239</v>
          </cell>
          <cell r="F1285" t="str">
            <v>P</v>
          </cell>
          <cell r="G1285">
            <v>20000</v>
          </cell>
          <cell r="H1285">
            <v>75.5</v>
          </cell>
          <cell r="I1285">
            <v>1510000</v>
          </cell>
          <cell r="J1285">
            <v>302</v>
          </cell>
          <cell r="K1285">
            <v>1510302</v>
          </cell>
          <cell r="L1285">
            <v>0</v>
          </cell>
          <cell r="M1285">
            <v>1510</v>
          </cell>
          <cell r="N1285">
            <v>75.590599999999995</v>
          </cell>
          <cell r="O1285">
            <v>1511812</v>
          </cell>
          <cell r="P1285">
            <v>1511812</v>
          </cell>
          <cell r="Q1285">
            <v>0</v>
          </cell>
          <cell r="R1285" t="str">
            <v>IFSL</v>
          </cell>
          <cell r="S1285" t="str">
            <v>june</v>
          </cell>
        </row>
        <row r="1286">
          <cell r="A1286">
            <v>980</v>
          </cell>
          <cell r="B1286">
            <v>1982</v>
          </cell>
          <cell r="C1286" t="str">
            <v>PICIC(h)</v>
          </cell>
          <cell r="D1286">
            <v>39234</v>
          </cell>
          <cell r="E1286">
            <v>39239</v>
          </cell>
          <cell r="F1286" t="str">
            <v>P</v>
          </cell>
          <cell r="G1286">
            <v>25000</v>
          </cell>
          <cell r="H1286">
            <v>75.55</v>
          </cell>
          <cell r="I1286">
            <v>1888750</v>
          </cell>
          <cell r="J1286">
            <v>377.75</v>
          </cell>
          <cell r="K1286">
            <v>1889127.75</v>
          </cell>
          <cell r="L1286">
            <v>0</v>
          </cell>
          <cell r="M1286">
            <v>2832.5</v>
          </cell>
          <cell r="N1286">
            <v>75.67841</v>
          </cell>
          <cell r="O1286">
            <v>1891960.25</v>
          </cell>
          <cell r="P1286">
            <v>1891960.25</v>
          </cell>
          <cell r="Q1286">
            <v>0</v>
          </cell>
          <cell r="R1286" t="str">
            <v>finex</v>
          </cell>
          <cell r="S1286" t="str">
            <v>june</v>
          </cell>
        </row>
        <row r="1287">
          <cell r="A1287">
            <v>981</v>
          </cell>
          <cell r="B1287">
            <v>1977</v>
          </cell>
          <cell r="C1287" t="str">
            <v>nbp(H)</v>
          </cell>
          <cell r="D1287">
            <v>39234</v>
          </cell>
          <cell r="E1287">
            <v>39239</v>
          </cell>
          <cell r="F1287" t="str">
            <v>P</v>
          </cell>
          <cell r="G1287">
            <v>25000</v>
          </cell>
          <cell r="H1287">
            <v>252.48599999999999</v>
          </cell>
          <cell r="I1287">
            <v>6312150</v>
          </cell>
          <cell r="J1287">
            <v>1262.43</v>
          </cell>
          <cell r="K1287">
            <v>6313412.4299999997</v>
          </cell>
          <cell r="L1287">
            <v>0</v>
          </cell>
          <cell r="M1287">
            <v>6302.14</v>
          </cell>
          <cell r="N1287">
            <v>252.78858279999997</v>
          </cell>
          <cell r="O1287">
            <v>6319714.5699999994</v>
          </cell>
          <cell r="P1287">
            <v>6319714.5699999994</v>
          </cell>
          <cell r="Q1287">
            <v>0</v>
          </cell>
          <cell r="R1287" t="str">
            <v>ahc</v>
          </cell>
          <cell r="S1287" t="str">
            <v>june</v>
          </cell>
        </row>
        <row r="1288">
          <cell r="A1288">
            <v>982</v>
          </cell>
          <cell r="B1288">
            <v>1979</v>
          </cell>
          <cell r="C1288" t="str">
            <v>POL(h)</v>
          </cell>
          <cell r="D1288">
            <v>39234</v>
          </cell>
          <cell r="E1288">
            <v>39239</v>
          </cell>
          <cell r="F1288" t="str">
            <v>S</v>
          </cell>
          <cell r="G1288">
            <v>-25000</v>
          </cell>
          <cell r="H1288">
            <v>-359</v>
          </cell>
          <cell r="I1288">
            <v>-8975000</v>
          </cell>
          <cell r="J1288">
            <v>897.5</v>
          </cell>
          <cell r="K1288">
            <v>-8974102.5</v>
          </cell>
          <cell r="L1288">
            <v>0</v>
          </cell>
          <cell r="M1288">
            <v>0</v>
          </cell>
          <cell r="N1288">
            <v>359</v>
          </cell>
          <cell r="O1288">
            <v>-8975000</v>
          </cell>
          <cell r="P1288">
            <v>-8867802.5</v>
          </cell>
          <cell r="Q1288">
            <v>107197.5</v>
          </cell>
          <cell r="R1288" t="str">
            <v>gsl</v>
          </cell>
          <cell r="S1288" t="str">
            <v>june</v>
          </cell>
        </row>
        <row r="1289">
          <cell r="A1289">
            <v>983</v>
          </cell>
          <cell r="B1289">
            <v>1980</v>
          </cell>
          <cell r="C1289" t="str">
            <v>DGKC(h)</v>
          </cell>
          <cell r="D1289">
            <v>39234</v>
          </cell>
          <cell r="E1289">
            <v>39239</v>
          </cell>
          <cell r="F1289" t="str">
            <v>P</v>
          </cell>
          <cell r="G1289">
            <v>25000</v>
          </cell>
          <cell r="H1289">
            <v>108.05</v>
          </cell>
          <cell r="I1289">
            <v>2701250</v>
          </cell>
          <cell r="J1289">
            <v>540.25</v>
          </cell>
          <cell r="K1289">
            <v>2701790.25</v>
          </cell>
          <cell r="L1289">
            <v>0</v>
          </cell>
          <cell r="M1289">
            <v>0</v>
          </cell>
          <cell r="N1289">
            <v>108.07161000000001</v>
          </cell>
          <cell r="O1289">
            <v>2701790.25</v>
          </cell>
          <cell r="P1289">
            <v>2701790.25</v>
          </cell>
          <cell r="Q1289">
            <v>0</v>
          </cell>
          <cell r="R1289" t="str">
            <v>live</v>
          </cell>
          <cell r="S1289" t="str">
            <v>june</v>
          </cell>
        </row>
        <row r="1290">
          <cell r="A1290">
            <v>984</v>
          </cell>
          <cell r="B1290">
            <v>1981</v>
          </cell>
          <cell r="C1290" t="str">
            <v>DGKC(h)</v>
          </cell>
          <cell r="D1290">
            <v>39234</v>
          </cell>
          <cell r="E1290">
            <v>39239</v>
          </cell>
          <cell r="F1290" t="str">
            <v>S</v>
          </cell>
          <cell r="G1290">
            <v>-25000</v>
          </cell>
          <cell r="H1290">
            <v>-107.9</v>
          </cell>
          <cell r="I1290">
            <v>-2697500</v>
          </cell>
          <cell r="J1290">
            <v>269.75</v>
          </cell>
          <cell r="K1290">
            <v>-2697230.25</v>
          </cell>
          <cell r="L1290">
            <v>0</v>
          </cell>
          <cell r="M1290">
            <v>2697.5</v>
          </cell>
          <cell r="N1290">
            <v>107.9</v>
          </cell>
          <cell r="O1290">
            <v>-2697500</v>
          </cell>
          <cell r="P1290">
            <v>-2701790.25</v>
          </cell>
          <cell r="Q1290">
            <v>-4290.25</v>
          </cell>
          <cell r="R1290" t="str">
            <v>live</v>
          </cell>
          <cell r="S1290" t="str">
            <v>june</v>
          </cell>
        </row>
        <row r="1291">
          <cell r="A1291">
            <v>985</v>
          </cell>
          <cell r="B1291">
            <v>1984</v>
          </cell>
          <cell r="C1291" t="str">
            <v>nbp(H)</v>
          </cell>
          <cell r="D1291">
            <v>39234</v>
          </cell>
          <cell r="E1291">
            <v>39239</v>
          </cell>
          <cell r="F1291" t="str">
            <v>P</v>
          </cell>
          <cell r="G1291">
            <v>25000</v>
          </cell>
          <cell r="H1291">
            <v>253.05</v>
          </cell>
          <cell r="I1291">
            <v>6326250</v>
          </cell>
          <cell r="J1291">
            <v>1265.25</v>
          </cell>
          <cell r="K1291">
            <v>6327515.25</v>
          </cell>
          <cell r="L1291">
            <v>0</v>
          </cell>
          <cell r="M1291">
            <v>6326.25</v>
          </cell>
          <cell r="N1291">
            <v>253.35365999999999</v>
          </cell>
          <cell r="O1291">
            <v>6333841.5</v>
          </cell>
          <cell r="P1291">
            <v>6333841.5</v>
          </cell>
          <cell r="Q1291">
            <v>0</v>
          </cell>
          <cell r="R1291" t="str">
            <v>fne</v>
          </cell>
          <cell r="S1291" t="str">
            <v>june</v>
          </cell>
        </row>
        <row r="1292">
          <cell r="A1292">
            <v>986</v>
          </cell>
          <cell r="B1292">
            <v>1976</v>
          </cell>
          <cell r="C1292" t="str">
            <v>nbp(H)</v>
          </cell>
          <cell r="D1292">
            <v>39234</v>
          </cell>
          <cell r="E1292">
            <v>39239</v>
          </cell>
          <cell r="F1292" t="str">
            <v>S</v>
          </cell>
          <cell r="G1292">
            <v>-20000</v>
          </cell>
          <cell r="H1292">
            <v>-254.5</v>
          </cell>
          <cell r="I1292">
            <v>-5090000</v>
          </cell>
          <cell r="J1292">
            <v>509</v>
          </cell>
          <cell r="K1292">
            <v>-5089491</v>
          </cell>
          <cell r="L1292">
            <v>0</v>
          </cell>
          <cell r="M1292">
            <v>0</v>
          </cell>
          <cell r="N1292">
            <v>254.5</v>
          </cell>
          <cell r="O1292">
            <v>-5090000</v>
          </cell>
          <cell r="P1292">
            <v>-5060634</v>
          </cell>
          <cell r="Q1292">
            <v>29366</v>
          </cell>
          <cell r="R1292" t="str">
            <v>ahc</v>
          </cell>
          <cell r="S1292" t="str">
            <v>june</v>
          </cell>
        </row>
        <row r="1293">
          <cell r="A1293">
            <v>987</v>
          </cell>
          <cell r="B1293">
            <v>2011</v>
          </cell>
          <cell r="C1293" t="str">
            <v>PICIC(h)</v>
          </cell>
          <cell r="D1293">
            <v>39237</v>
          </cell>
          <cell r="E1293">
            <v>39240</v>
          </cell>
          <cell r="F1293" t="str">
            <v>P</v>
          </cell>
          <cell r="G1293">
            <v>44000</v>
          </cell>
          <cell r="H1293">
            <v>75.55</v>
          </cell>
          <cell r="I1293">
            <v>3324200</v>
          </cell>
          <cell r="J1293">
            <v>664.84</v>
          </cell>
          <cell r="K1293">
            <v>3324864.84</v>
          </cell>
          <cell r="L1293">
            <v>0</v>
          </cell>
          <cell r="M1293">
            <v>4985.2</v>
          </cell>
          <cell r="N1293">
            <v>75.67841</v>
          </cell>
          <cell r="O1293">
            <v>3329850.04</v>
          </cell>
          <cell r="P1293">
            <v>3329850.04</v>
          </cell>
          <cell r="Q1293">
            <v>0</v>
          </cell>
          <cell r="R1293" t="str">
            <v>acm</v>
          </cell>
          <cell r="S1293" t="str">
            <v>june</v>
          </cell>
        </row>
        <row r="1294">
          <cell r="A1294">
            <v>988</v>
          </cell>
          <cell r="B1294">
            <v>2010</v>
          </cell>
          <cell r="C1294" t="str">
            <v>PICIC(h)</v>
          </cell>
          <cell r="D1294">
            <v>39237</v>
          </cell>
          <cell r="E1294">
            <v>39240</v>
          </cell>
          <cell r="F1294" t="str">
            <v>P</v>
          </cell>
          <cell r="G1294">
            <v>40000</v>
          </cell>
          <cell r="H1294">
            <v>75.349999999999994</v>
          </cell>
          <cell r="I1294">
            <v>3014000</v>
          </cell>
          <cell r="J1294">
            <v>602.80000000000007</v>
          </cell>
          <cell r="K1294">
            <v>3014602.8</v>
          </cell>
          <cell r="L1294">
            <v>0</v>
          </cell>
          <cell r="M1294">
            <v>4521</v>
          </cell>
          <cell r="N1294">
            <v>75.478094999999996</v>
          </cell>
          <cell r="O1294">
            <v>3019123.8</v>
          </cell>
          <cell r="P1294">
            <v>3019123.8</v>
          </cell>
          <cell r="Q1294">
            <v>0</v>
          </cell>
          <cell r="R1294" t="str">
            <v>aah</v>
          </cell>
          <cell r="S1294" t="str">
            <v>june</v>
          </cell>
        </row>
        <row r="1295">
          <cell r="A1295">
            <v>989</v>
          </cell>
          <cell r="B1295">
            <v>2007</v>
          </cell>
          <cell r="C1295" t="str">
            <v>POL(h)</v>
          </cell>
          <cell r="D1295">
            <v>39237</v>
          </cell>
          <cell r="E1295">
            <v>39240</v>
          </cell>
          <cell r="F1295" t="str">
            <v>P</v>
          </cell>
          <cell r="G1295">
            <v>67300</v>
          </cell>
          <cell r="H1295">
            <v>352.79294205052008</v>
          </cell>
          <cell r="I1295">
            <v>23742965</v>
          </cell>
          <cell r="J1295">
            <v>4748.5929999999998</v>
          </cell>
          <cell r="K1295">
            <v>23747713.592999998</v>
          </cell>
          <cell r="L1295">
            <v>0</v>
          </cell>
          <cell r="M1295">
            <v>14916.72</v>
          </cell>
          <cell r="N1295">
            <v>353.08514580980682</v>
          </cell>
          <cell r="O1295">
            <v>23762630.312999997</v>
          </cell>
          <cell r="P1295">
            <v>23762630.312999997</v>
          </cell>
          <cell r="Q1295">
            <v>0</v>
          </cell>
          <cell r="R1295" t="str">
            <v>fne</v>
          </cell>
          <cell r="S1295" t="str">
            <v>june</v>
          </cell>
        </row>
        <row r="1296">
          <cell r="A1296">
            <v>990</v>
          </cell>
          <cell r="B1296">
            <v>2009</v>
          </cell>
          <cell r="C1296" t="str">
            <v>PPL(h)</v>
          </cell>
          <cell r="D1296">
            <v>39237</v>
          </cell>
          <cell r="E1296">
            <v>39240</v>
          </cell>
          <cell r="F1296" t="str">
            <v>S</v>
          </cell>
          <cell r="G1296">
            <v>-25000</v>
          </cell>
          <cell r="H1296">
            <v>-263.5</v>
          </cell>
          <cell r="I1296">
            <v>-6587500</v>
          </cell>
          <cell r="J1296">
            <v>0</v>
          </cell>
          <cell r="K1296">
            <v>-6587500</v>
          </cell>
          <cell r="L1296">
            <v>0</v>
          </cell>
          <cell r="M1296">
            <v>6587.5</v>
          </cell>
          <cell r="N1296">
            <v>263.5</v>
          </cell>
          <cell r="O1296">
            <v>-6587500</v>
          </cell>
          <cell r="P1296">
            <v>-6461420</v>
          </cell>
          <cell r="Q1296">
            <v>126080</v>
          </cell>
          <cell r="R1296" t="str">
            <v>FINEX</v>
          </cell>
          <cell r="S1296" t="str">
            <v>june</v>
          </cell>
        </row>
        <row r="1297">
          <cell r="A1297">
            <v>991</v>
          </cell>
          <cell r="B1297">
            <v>2008</v>
          </cell>
          <cell r="C1297" t="str">
            <v>POL(h)</v>
          </cell>
          <cell r="D1297">
            <v>39237</v>
          </cell>
          <cell r="E1297">
            <v>39240</v>
          </cell>
          <cell r="F1297" t="str">
            <v>S</v>
          </cell>
          <cell r="G1297">
            <v>-25000</v>
          </cell>
          <cell r="H1297">
            <v>-355.05</v>
          </cell>
          <cell r="I1297">
            <v>-8876250</v>
          </cell>
          <cell r="J1297">
            <v>887.625</v>
          </cell>
          <cell r="K1297">
            <v>-8875362.375</v>
          </cell>
          <cell r="L1297">
            <v>0</v>
          </cell>
          <cell r="M1297">
            <v>8876.25</v>
          </cell>
          <cell r="N1297">
            <v>355.05</v>
          </cell>
          <cell r="O1297">
            <v>-8876250</v>
          </cell>
          <cell r="P1297">
            <v>-8852015</v>
          </cell>
          <cell r="Q1297">
            <v>24235</v>
          </cell>
          <cell r="R1297" t="str">
            <v>FNE</v>
          </cell>
          <cell r="S1297" t="str">
            <v>june</v>
          </cell>
        </row>
        <row r="1298">
          <cell r="A1298">
            <v>992</v>
          </cell>
          <cell r="B1298">
            <v>2011</v>
          </cell>
          <cell r="C1298" t="str">
            <v>ffbq(H)</v>
          </cell>
          <cell r="D1298">
            <v>39238</v>
          </cell>
          <cell r="E1298">
            <v>39241</v>
          </cell>
          <cell r="F1298" t="str">
            <v>P</v>
          </cell>
          <cell r="G1298">
            <v>79500</v>
          </cell>
          <cell r="H1298">
            <v>37.450000000000003</v>
          </cell>
          <cell r="I1298">
            <v>2977275</v>
          </cell>
          <cell r="J1298">
            <v>595.45500000000004</v>
          </cell>
          <cell r="K1298">
            <v>2977870.4550000001</v>
          </cell>
          <cell r="L1298">
            <v>0</v>
          </cell>
          <cell r="M1298">
            <v>4465.91</v>
          </cell>
          <cell r="N1298">
            <v>37.513664968553464</v>
          </cell>
          <cell r="O1298">
            <v>2982336.3650000002</v>
          </cell>
          <cell r="P1298">
            <v>2982336.3650000002</v>
          </cell>
          <cell r="Q1298">
            <v>0</v>
          </cell>
          <cell r="R1298" t="str">
            <v>growth</v>
          </cell>
          <cell r="S1298" t="str">
            <v>june</v>
          </cell>
        </row>
        <row r="1299">
          <cell r="A1299">
            <v>993</v>
          </cell>
          <cell r="B1299">
            <v>2020</v>
          </cell>
          <cell r="C1299" t="str">
            <v>ffbq(H)</v>
          </cell>
          <cell r="D1299">
            <v>39238</v>
          </cell>
          <cell r="E1299">
            <v>39241</v>
          </cell>
          <cell r="F1299" t="str">
            <v>P</v>
          </cell>
          <cell r="G1299">
            <v>75000</v>
          </cell>
          <cell r="H1299">
            <v>37.450000000000003</v>
          </cell>
          <cell r="I1299">
            <v>2808750</v>
          </cell>
          <cell r="J1299">
            <v>561.75</v>
          </cell>
          <cell r="K1299">
            <v>2809311.75</v>
          </cell>
          <cell r="L1299">
            <v>0</v>
          </cell>
          <cell r="M1299">
            <v>4215</v>
          </cell>
          <cell r="N1299">
            <v>37.513689999999997</v>
          </cell>
          <cell r="O1299">
            <v>2813526.75</v>
          </cell>
          <cell r="P1299">
            <v>2813526.75</v>
          </cell>
          <cell r="Q1299">
            <v>0</v>
          </cell>
          <cell r="R1299" t="str">
            <v>foundation</v>
          </cell>
          <cell r="S1299" t="str">
            <v>june</v>
          </cell>
        </row>
        <row r="1300">
          <cell r="A1300">
            <v>994</v>
          </cell>
          <cell r="B1300">
            <v>2026</v>
          </cell>
          <cell r="C1300" t="str">
            <v>nbp(H)</v>
          </cell>
          <cell r="D1300">
            <v>39238</v>
          </cell>
          <cell r="E1300">
            <v>39241</v>
          </cell>
          <cell r="F1300" t="str">
            <v>P</v>
          </cell>
          <cell r="G1300">
            <v>80000</v>
          </cell>
          <cell r="H1300">
            <v>257.24062500000002</v>
          </cell>
          <cell r="I1300">
            <v>20579250</v>
          </cell>
          <cell r="J1300">
            <v>4115.8500000000004</v>
          </cell>
          <cell r="K1300">
            <v>20583365.850000001</v>
          </cell>
          <cell r="L1300">
            <v>0</v>
          </cell>
          <cell r="M1300">
            <v>20579.25</v>
          </cell>
          <cell r="N1300">
            <v>257.54931375000001</v>
          </cell>
          <cell r="O1300">
            <v>20603945.100000001</v>
          </cell>
          <cell r="P1300">
            <v>20603945.100000001</v>
          </cell>
          <cell r="Q1300">
            <v>0</v>
          </cell>
          <cell r="R1300" t="str">
            <v>aah</v>
          </cell>
          <cell r="S1300" t="str">
            <v>june</v>
          </cell>
        </row>
        <row r="1301">
          <cell r="A1301">
            <v>995</v>
          </cell>
          <cell r="B1301">
            <v>2021</v>
          </cell>
          <cell r="C1301" t="str">
            <v>PICIC(h)</v>
          </cell>
          <cell r="D1301">
            <v>39238</v>
          </cell>
          <cell r="E1301">
            <v>39241</v>
          </cell>
          <cell r="F1301" t="str">
            <v>P</v>
          </cell>
          <cell r="G1301">
            <v>47500</v>
          </cell>
          <cell r="H1301">
            <v>75.764210526315793</v>
          </cell>
          <cell r="I1301">
            <v>3598800</v>
          </cell>
          <cell r="J1301">
            <v>719.76</v>
          </cell>
          <cell r="K1301">
            <v>3599519.76</v>
          </cell>
          <cell r="L1301">
            <v>0</v>
          </cell>
          <cell r="M1301">
            <v>5399.6</v>
          </cell>
          <cell r="N1301">
            <v>75.893039157894734</v>
          </cell>
          <cell r="O1301">
            <v>3604919.36</v>
          </cell>
          <cell r="P1301">
            <v>3604919.36</v>
          </cell>
          <cell r="Q1301">
            <v>0</v>
          </cell>
          <cell r="R1301" t="str">
            <v>foundation</v>
          </cell>
          <cell r="S1301" t="str">
            <v>june</v>
          </cell>
        </row>
        <row r="1302">
          <cell r="A1302">
            <v>996</v>
          </cell>
          <cell r="B1302">
            <v>2013</v>
          </cell>
          <cell r="C1302" t="str">
            <v>pol(H)</v>
          </cell>
          <cell r="D1302">
            <v>39238</v>
          </cell>
          <cell r="E1302">
            <v>39241</v>
          </cell>
          <cell r="F1302" t="str">
            <v>P</v>
          </cell>
          <cell r="G1302">
            <v>25000</v>
          </cell>
          <cell r="H1302">
            <v>352.5</v>
          </cell>
          <cell r="I1302">
            <v>8812500</v>
          </cell>
          <cell r="J1302">
            <v>1762.5</v>
          </cell>
          <cell r="K1302">
            <v>8814262.5</v>
          </cell>
          <cell r="L1302">
            <v>0</v>
          </cell>
          <cell r="N1302">
            <v>352.57049999999998</v>
          </cell>
          <cell r="O1302">
            <v>8814262.5</v>
          </cell>
          <cell r="P1302">
            <v>8814262.5</v>
          </cell>
          <cell r="Q1302">
            <v>0</v>
          </cell>
          <cell r="R1302" t="str">
            <v>gloal</v>
          </cell>
          <cell r="S1302" t="str">
            <v>june</v>
          </cell>
        </row>
        <row r="1303">
          <cell r="A1303">
            <v>997</v>
          </cell>
          <cell r="B1303">
            <v>2019</v>
          </cell>
          <cell r="C1303" t="str">
            <v>ffbq(H)</v>
          </cell>
          <cell r="D1303">
            <v>39238</v>
          </cell>
          <cell r="E1303">
            <v>39241</v>
          </cell>
          <cell r="F1303" t="str">
            <v>P</v>
          </cell>
          <cell r="G1303">
            <v>30000</v>
          </cell>
          <cell r="H1303">
            <v>37.5</v>
          </cell>
          <cell r="I1303">
            <v>1125000</v>
          </cell>
          <cell r="J1303">
            <v>225</v>
          </cell>
          <cell r="K1303">
            <v>1125225</v>
          </cell>
          <cell r="L1303">
            <v>0</v>
          </cell>
          <cell r="M1303">
            <v>1689</v>
          </cell>
          <cell r="N1303">
            <v>37.563800000000001</v>
          </cell>
          <cell r="O1303">
            <v>1126914</v>
          </cell>
          <cell r="P1303">
            <v>1126914</v>
          </cell>
          <cell r="Q1303">
            <v>0</v>
          </cell>
          <cell r="R1303" t="str">
            <v>gloal</v>
          </cell>
          <cell r="S1303" t="str">
            <v>june</v>
          </cell>
        </row>
        <row r="1304">
          <cell r="A1304">
            <v>998</v>
          </cell>
          <cell r="B1304">
            <v>2018</v>
          </cell>
          <cell r="C1304" t="str">
            <v>ffbq(H)</v>
          </cell>
          <cell r="D1304">
            <v>39238</v>
          </cell>
          <cell r="E1304">
            <v>39241</v>
          </cell>
          <cell r="F1304" t="str">
            <v>P</v>
          </cell>
          <cell r="G1304">
            <v>67500</v>
          </cell>
          <cell r="H1304">
            <v>37.664444444444442</v>
          </cell>
          <cell r="I1304">
            <v>2542350</v>
          </cell>
          <cell r="J1304">
            <v>508.47</v>
          </cell>
          <cell r="K1304">
            <v>2542858.4700000002</v>
          </cell>
          <cell r="L1304">
            <v>0</v>
          </cell>
          <cell r="M1304">
            <v>3815.7</v>
          </cell>
          <cell r="N1304">
            <v>37.728506222222229</v>
          </cell>
          <cell r="O1304">
            <v>2546674.1700000004</v>
          </cell>
          <cell r="P1304">
            <v>2546674.1700000004</v>
          </cell>
          <cell r="Q1304">
            <v>0</v>
          </cell>
          <cell r="R1304" t="str">
            <v>taurus</v>
          </cell>
          <cell r="S1304" t="str">
            <v>june</v>
          </cell>
        </row>
        <row r="1305">
          <cell r="A1305">
            <v>999</v>
          </cell>
          <cell r="B1305">
            <v>2027</v>
          </cell>
          <cell r="C1305" t="str">
            <v>ffbq</v>
          </cell>
          <cell r="D1305">
            <v>39238</v>
          </cell>
          <cell r="E1305">
            <v>39241</v>
          </cell>
          <cell r="F1305" t="str">
            <v>P</v>
          </cell>
          <cell r="G1305">
            <v>400000</v>
          </cell>
          <cell r="H1305">
            <v>37.732937499999998</v>
          </cell>
          <cell r="I1305">
            <v>15093175</v>
          </cell>
          <cell r="J1305">
            <v>3018.6350000000002</v>
          </cell>
          <cell r="K1305">
            <v>15096193.635</v>
          </cell>
          <cell r="L1305">
            <v>0</v>
          </cell>
          <cell r="M1305">
            <v>30186.35</v>
          </cell>
          <cell r="N1305">
            <v>37.8159499625</v>
          </cell>
          <cell r="O1305">
            <v>15126379.984999999</v>
          </cell>
          <cell r="P1305">
            <v>15126379.984999999</v>
          </cell>
          <cell r="Q1305">
            <v>0</v>
          </cell>
          <cell r="R1305" t="str">
            <v>ahl</v>
          </cell>
          <cell r="S1305" t="str">
            <v>june</v>
          </cell>
        </row>
        <row r="1306">
          <cell r="A1306">
            <v>1000</v>
          </cell>
          <cell r="B1306">
            <v>2028</v>
          </cell>
          <cell r="C1306" t="str">
            <v>ffbq</v>
          </cell>
          <cell r="D1306">
            <v>39238</v>
          </cell>
          <cell r="E1306">
            <v>39241</v>
          </cell>
          <cell r="F1306" t="str">
            <v>P</v>
          </cell>
          <cell r="G1306">
            <v>102500</v>
          </cell>
          <cell r="H1306">
            <v>37.637804878048783</v>
          </cell>
          <cell r="I1306">
            <v>3857875</v>
          </cell>
          <cell r="J1306">
            <v>771.57500000000005</v>
          </cell>
          <cell r="K1306">
            <v>3858646.5750000002</v>
          </cell>
          <cell r="L1306">
            <v>0</v>
          </cell>
          <cell r="M1306">
            <v>5787.2</v>
          </cell>
          <cell r="N1306">
            <v>37.70179292682927</v>
          </cell>
          <cell r="O1306">
            <v>3864433.7750000004</v>
          </cell>
          <cell r="P1306">
            <v>3864433.7750000004</v>
          </cell>
          <cell r="Q1306">
            <v>0</v>
          </cell>
          <cell r="R1306" t="str">
            <v>scs</v>
          </cell>
          <cell r="S1306" t="str">
            <v>june</v>
          </cell>
        </row>
        <row r="1307">
          <cell r="A1307">
            <v>1001</v>
          </cell>
          <cell r="B1307">
            <v>2012</v>
          </cell>
          <cell r="C1307" t="str">
            <v>ffbq(H)</v>
          </cell>
          <cell r="D1307">
            <v>39238</v>
          </cell>
          <cell r="E1307">
            <v>39241</v>
          </cell>
          <cell r="F1307" t="str">
            <v>P</v>
          </cell>
          <cell r="G1307">
            <v>25000</v>
          </cell>
          <cell r="H1307">
            <v>37.549999999999997</v>
          </cell>
          <cell r="I1307">
            <v>938750</v>
          </cell>
          <cell r="J1307">
            <v>187.75</v>
          </cell>
          <cell r="K1307">
            <v>938937.75</v>
          </cell>
          <cell r="L1307">
            <v>0</v>
          </cell>
          <cell r="M1307">
            <v>1408.13</v>
          </cell>
          <cell r="N1307">
            <v>37.613835199999997</v>
          </cell>
          <cell r="O1307">
            <v>940345.88</v>
          </cell>
          <cell r="P1307">
            <v>940345.88</v>
          </cell>
          <cell r="Q1307">
            <v>0</v>
          </cell>
          <cell r="R1307" t="str">
            <v>growth</v>
          </cell>
          <cell r="S1307" t="str">
            <v>june</v>
          </cell>
        </row>
        <row r="1308">
          <cell r="A1308">
            <v>1002</v>
          </cell>
          <cell r="B1308">
            <v>2016</v>
          </cell>
          <cell r="C1308" t="str">
            <v>ffbq(H)</v>
          </cell>
          <cell r="D1308">
            <v>39238</v>
          </cell>
          <cell r="E1308">
            <v>39241</v>
          </cell>
          <cell r="F1308" t="str">
            <v>P</v>
          </cell>
          <cell r="G1308">
            <v>201500</v>
          </cell>
          <cell r="H1308">
            <v>37.863151364764271</v>
          </cell>
          <cell r="I1308">
            <v>7629425</v>
          </cell>
          <cell r="J1308">
            <v>1525.885</v>
          </cell>
          <cell r="K1308">
            <v>7630950.8849999998</v>
          </cell>
          <cell r="L1308">
            <v>0</v>
          </cell>
          <cell r="M1308">
            <v>11441.1</v>
          </cell>
          <cell r="N1308">
            <v>37.927503647642673</v>
          </cell>
          <cell r="O1308">
            <v>7642391.9849999994</v>
          </cell>
          <cell r="P1308">
            <v>7642391.9849999994</v>
          </cell>
          <cell r="Q1308">
            <v>0</v>
          </cell>
          <cell r="R1308" t="str">
            <v>orix</v>
          </cell>
          <cell r="S1308" t="str">
            <v>june</v>
          </cell>
        </row>
        <row r="1309">
          <cell r="A1309">
            <v>1003</v>
          </cell>
          <cell r="B1309">
            <v>2029</v>
          </cell>
          <cell r="C1309" t="str">
            <v>ffbq(H)</v>
          </cell>
          <cell r="D1309">
            <v>39238</v>
          </cell>
          <cell r="E1309">
            <v>39241</v>
          </cell>
          <cell r="F1309" t="str">
            <v>P</v>
          </cell>
          <cell r="G1309">
            <v>35500</v>
          </cell>
          <cell r="H1309">
            <v>37.635211267605634</v>
          </cell>
          <cell r="I1309">
            <v>1336050</v>
          </cell>
          <cell r="J1309">
            <v>267.21000000000004</v>
          </cell>
          <cell r="K1309">
            <v>1336317.21</v>
          </cell>
          <cell r="L1309">
            <v>0</v>
          </cell>
          <cell r="M1309">
            <v>4008.7</v>
          </cell>
          <cell r="N1309">
            <v>37.755659436619716</v>
          </cell>
          <cell r="O1309">
            <v>1340325.9099999999</v>
          </cell>
          <cell r="P1309">
            <v>1340325.9099999999</v>
          </cell>
          <cell r="Q1309">
            <v>0</v>
          </cell>
          <cell r="R1309" t="str">
            <v>finex</v>
          </cell>
          <cell r="S1309" t="str">
            <v>june</v>
          </cell>
        </row>
        <row r="1310">
          <cell r="A1310">
            <v>1004</v>
          </cell>
          <cell r="B1310">
            <v>2017</v>
          </cell>
          <cell r="C1310" t="str">
            <v>PICIC(h)</v>
          </cell>
          <cell r="D1310">
            <v>39238</v>
          </cell>
          <cell r="E1310">
            <v>39241</v>
          </cell>
          <cell r="F1310" t="str">
            <v>P</v>
          </cell>
          <cell r="G1310">
            <v>30000</v>
          </cell>
          <cell r="H1310">
            <v>75.55</v>
          </cell>
          <cell r="I1310">
            <v>2266500</v>
          </cell>
          <cell r="J1310">
            <v>453.3</v>
          </cell>
          <cell r="K1310">
            <v>2266953.2999999998</v>
          </cell>
          <cell r="L1310">
            <v>0</v>
          </cell>
          <cell r="M1310">
            <v>3399</v>
          </cell>
          <cell r="N1310">
            <v>75.67841</v>
          </cell>
          <cell r="O1310">
            <v>2270352.2999999998</v>
          </cell>
          <cell r="P1310">
            <v>2270352.2999999998</v>
          </cell>
          <cell r="Q1310">
            <v>0</v>
          </cell>
          <cell r="R1310" t="str">
            <v>orix</v>
          </cell>
          <cell r="S1310" t="str">
            <v>june</v>
          </cell>
        </row>
        <row r="1311">
          <cell r="A1311">
            <v>1005</v>
          </cell>
          <cell r="B1311">
            <v>2025</v>
          </cell>
          <cell r="C1311" t="str">
            <v>ppl(h)</v>
          </cell>
          <cell r="D1311">
            <v>39238</v>
          </cell>
          <cell r="E1311">
            <v>39241</v>
          </cell>
          <cell r="F1311" t="str">
            <v>P</v>
          </cell>
          <cell r="G1311">
            <v>15000</v>
          </cell>
          <cell r="H1311">
            <v>264.5</v>
          </cell>
          <cell r="I1311">
            <v>3967500</v>
          </cell>
          <cell r="J1311">
            <v>793.5</v>
          </cell>
          <cell r="K1311">
            <v>3968293.5</v>
          </cell>
          <cell r="L1311">
            <v>0</v>
          </cell>
          <cell r="N1311">
            <v>264.55290000000002</v>
          </cell>
          <cell r="O1311">
            <v>3968293.5</v>
          </cell>
          <cell r="P1311">
            <v>3968293.5</v>
          </cell>
          <cell r="Q1311">
            <v>0</v>
          </cell>
          <cell r="R1311" t="str">
            <v>icap</v>
          </cell>
          <cell r="S1311" t="str">
            <v>june</v>
          </cell>
        </row>
        <row r="1312">
          <cell r="A1312">
            <v>1006</v>
          </cell>
          <cell r="B1312">
            <v>2015</v>
          </cell>
          <cell r="C1312" t="str">
            <v>ffbq</v>
          </cell>
          <cell r="D1312">
            <v>39238</v>
          </cell>
          <cell r="E1312">
            <v>39241</v>
          </cell>
          <cell r="F1312" t="str">
            <v>P</v>
          </cell>
          <cell r="G1312">
            <v>75000</v>
          </cell>
          <cell r="H1312">
            <v>37.533333333333331</v>
          </cell>
          <cell r="I1312">
            <v>2815000</v>
          </cell>
          <cell r="J1312">
            <v>563</v>
          </cell>
          <cell r="K1312">
            <v>2815563</v>
          </cell>
          <cell r="L1312">
            <v>0</v>
          </cell>
          <cell r="M1312">
            <v>4225</v>
          </cell>
          <cell r="N1312">
            <v>37.59717333333333</v>
          </cell>
          <cell r="O1312">
            <v>2819788</v>
          </cell>
          <cell r="P1312">
            <v>2819788</v>
          </cell>
          <cell r="Q1312">
            <v>0</v>
          </cell>
          <cell r="R1312" t="str">
            <v>acm</v>
          </cell>
          <cell r="S1312" t="str">
            <v>june</v>
          </cell>
        </row>
        <row r="1313">
          <cell r="A1313">
            <v>1006</v>
          </cell>
          <cell r="B1313">
            <v>2023</v>
          </cell>
          <cell r="C1313" t="str">
            <v>nbp(H)</v>
          </cell>
          <cell r="D1313">
            <v>39238</v>
          </cell>
          <cell r="E1313">
            <v>39241</v>
          </cell>
          <cell r="F1313" t="str">
            <v>S</v>
          </cell>
          <cell r="G1313">
            <v>-50000</v>
          </cell>
          <cell r="H1313">
            <v>-255.5</v>
          </cell>
          <cell r="I1313">
            <v>-12775000</v>
          </cell>
          <cell r="J1313">
            <v>1277.5</v>
          </cell>
          <cell r="K1313">
            <v>-12773722.5</v>
          </cell>
          <cell r="L1313">
            <v>0</v>
          </cell>
          <cell r="M1313">
            <v>12775</v>
          </cell>
          <cell r="N1313">
            <v>255.5</v>
          </cell>
          <cell r="O1313">
            <v>-12775000</v>
          </cell>
          <cell r="P1313">
            <v>-12814970</v>
          </cell>
          <cell r="Q1313">
            <v>-39970</v>
          </cell>
          <cell r="R1313" t="str">
            <v>FNE</v>
          </cell>
          <cell r="S1313" t="str">
            <v>june</v>
          </cell>
        </row>
        <row r="1314">
          <cell r="A1314">
            <v>1007</v>
          </cell>
          <cell r="B1314">
            <v>2014</v>
          </cell>
          <cell r="C1314" t="str">
            <v>pol(H)</v>
          </cell>
          <cell r="D1314">
            <v>39238</v>
          </cell>
          <cell r="E1314">
            <v>39241</v>
          </cell>
          <cell r="F1314" t="str">
            <v>S</v>
          </cell>
          <cell r="G1314">
            <v>-50000</v>
          </cell>
          <cell r="H1314">
            <v>-354.77499999999998</v>
          </cell>
          <cell r="I1314">
            <v>-17738750</v>
          </cell>
          <cell r="J1314">
            <v>1773.875</v>
          </cell>
          <cell r="K1314">
            <v>-17736976.125</v>
          </cell>
          <cell r="L1314">
            <v>0</v>
          </cell>
          <cell r="M1314">
            <v>11377.5</v>
          </cell>
          <cell r="N1314">
            <v>354.77499999999998</v>
          </cell>
          <cell r="O1314">
            <v>-17738750</v>
          </cell>
          <cell r="P1314">
            <v>-17693145</v>
          </cell>
          <cell r="Q1314">
            <v>45605</v>
          </cell>
          <cell r="R1314" t="str">
            <v>GLOBAL</v>
          </cell>
          <cell r="S1314" t="str">
            <v>june</v>
          </cell>
        </row>
        <row r="1315">
          <cell r="A1315">
            <v>1008</v>
          </cell>
          <cell r="B1315">
            <v>2024</v>
          </cell>
          <cell r="C1315" t="str">
            <v>ppl(h)</v>
          </cell>
          <cell r="D1315">
            <v>39238</v>
          </cell>
          <cell r="E1315">
            <v>39241</v>
          </cell>
          <cell r="F1315" t="str">
            <v>S</v>
          </cell>
          <cell r="G1315">
            <v>-70900</v>
          </cell>
          <cell r="H1315">
            <v>-265.86840000000001</v>
          </cell>
          <cell r="I1315">
            <v>-18850069.560000002</v>
          </cell>
          <cell r="K1315">
            <v>-18850069.560000002</v>
          </cell>
          <cell r="L1315">
            <v>0</v>
          </cell>
          <cell r="M1315">
            <v>18852.32</v>
          </cell>
          <cell r="N1315">
            <v>265.86840000000001</v>
          </cell>
          <cell r="O1315">
            <v>-18850069.560000002</v>
          </cell>
          <cell r="P1315">
            <v>-18416025.809999999</v>
          </cell>
          <cell r="Q1315">
            <v>434043.75000000373</v>
          </cell>
          <cell r="R1315" t="str">
            <v>icap</v>
          </cell>
          <cell r="S1315" t="str">
            <v>june</v>
          </cell>
        </row>
        <row r="1316">
          <cell r="A1316">
            <v>1009</v>
          </cell>
          <cell r="B1316">
            <v>2024</v>
          </cell>
          <cell r="C1316" t="str">
            <v>ppl</v>
          </cell>
          <cell r="D1316">
            <v>39238</v>
          </cell>
          <cell r="E1316">
            <v>39241</v>
          </cell>
          <cell r="F1316" t="str">
            <v>S</v>
          </cell>
          <cell r="G1316">
            <v>-24100</v>
          </cell>
          <cell r="H1316">
            <v>-265.86840000000001</v>
          </cell>
          <cell r="I1316">
            <v>-6407428.4400000004</v>
          </cell>
          <cell r="K1316">
            <v>-6407428.4400000004</v>
          </cell>
          <cell r="L1316">
            <v>0</v>
          </cell>
          <cell r="M1316">
            <v>6405.18</v>
          </cell>
          <cell r="N1316">
            <v>265.86840000000001</v>
          </cell>
          <cell r="O1316">
            <v>-6407428.4400000004</v>
          </cell>
          <cell r="P1316">
            <v>-6300691.9500000002</v>
          </cell>
          <cell r="Q1316">
            <v>106736.49000000022</v>
          </cell>
          <cell r="R1316" t="str">
            <v>icap</v>
          </cell>
          <cell r="S1316" t="str">
            <v>june</v>
          </cell>
        </row>
        <row r="1317">
          <cell r="A1317">
            <v>1010</v>
          </cell>
          <cell r="B1317">
            <v>2060</v>
          </cell>
          <cell r="C1317" t="str">
            <v>ppl(H)</v>
          </cell>
          <cell r="D1317">
            <v>39239</v>
          </cell>
          <cell r="E1317">
            <v>39244</v>
          </cell>
          <cell r="F1317" t="str">
            <v>P</v>
          </cell>
          <cell r="G1317">
            <v>45000</v>
          </cell>
          <cell r="H1317">
            <v>265.16666666666669</v>
          </cell>
          <cell r="I1317">
            <v>11932500</v>
          </cell>
          <cell r="J1317">
            <v>2386.5</v>
          </cell>
          <cell r="K1317">
            <v>11934886.5</v>
          </cell>
          <cell r="L1317">
            <v>0</v>
          </cell>
          <cell r="N1317">
            <v>265.21969999999999</v>
          </cell>
          <cell r="O1317">
            <v>11934886.5</v>
          </cell>
          <cell r="P1317">
            <v>11934886.5</v>
          </cell>
          <cell r="Q1317">
            <v>0</v>
          </cell>
          <cell r="R1317" t="str">
            <v>live</v>
          </cell>
          <cell r="S1317" t="str">
            <v>june</v>
          </cell>
        </row>
        <row r="1318">
          <cell r="A1318">
            <v>1011</v>
          </cell>
          <cell r="B1318">
            <v>2056</v>
          </cell>
          <cell r="C1318" t="str">
            <v>NBP(h)</v>
          </cell>
          <cell r="D1318">
            <v>39239</v>
          </cell>
          <cell r="E1318">
            <v>39244</v>
          </cell>
          <cell r="F1318" t="str">
            <v>P</v>
          </cell>
          <cell r="G1318">
            <v>20000</v>
          </cell>
          <cell r="H1318">
            <v>261</v>
          </cell>
          <cell r="I1318">
            <v>5220000</v>
          </cell>
          <cell r="J1318">
            <v>1044</v>
          </cell>
          <cell r="K1318">
            <v>5221044</v>
          </cell>
          <cell r="L1318">
            <v>0</v>
          </cell>
          <cell r="N1318">
            <v>261.05220000000003</v>
          </cell>
          <cell r="O1318">
            <v>5221044</v>
          </cell>
          <cell r="P1318">
            <v>5221044</v>
          </cell>
          <cell r="Q1318">
            <v>0</v>
          </cell>
          <cell r="R1318" t="str">
            <v>growth</v>
          </cell>
          <cell r="S1318" t="str">
            <v>june</v>
          </cell>
        </row>
        <row r="1319">
          <cell r="A1319">
            <v>1012</v>
          </cell>
          <cell r="B1319">
            <v>2056</v>
          </cell>
          <cell r="C1319" t="str">
            <v>pol(H)</v>
          </cell>
          <cell r="D1319">
            <v>39239</v>
          </cell>
          <cell r="E1319">
            <v>39244</v>
          </cell>
          <cell r="F1319" t="str">
            <v>P</v>
          </cell>
          <cell r="G1319">
            <v>50000</v>
          </cell>
          <cell r="H1319">
            <v>353.75</v>
          </cell>
          <cell r="I1319">
            <v>17687500</v>
          </cell>
          <cell r="J1319">
            <v>3537.5</v>
          </cell>
          <cell r="K1319">
            <v>17691037.5</v>
          </cell>
          <cell r="L1319">
            <v>0</v>
          </cell>
          <cell r="M1319">
            <v>17687.5</v>
          </cell>
          <cell r="N1319">
            <v>354.17450000000002</v>
          </cell>
          <cell r="O1319">
            <v>17708725</v>
          </cell>
          <cell r="P1319">
            <v>17708725</v>
          </cell>
          <cell r="Q1319">
            <v>0</v>
          </cell>
          <cell r="R1319" t="str">
            <v>ahc</v>
          </cell>
          <cell r="S1319" t="str">
            <v>june</v>
          </cell>
        </row>
        <row r="1320">
          <cell r="A1320">
            <v>1013</v>
          </cell>
          <cell r="B1320">
            <v>2057</v>
          </cell>
          <cell r="C1320" t="str">
            <v>nbp(H)</v>
          </cell>
          <cell r="D1320">
            <v>39239</v>
          </cell>
          <cell r="E1320">
            <v>39244</v>
          </cell>
          <cell r="F1320" t="str">
            <v>S</v>
          </cell>
          <cell r="G1320">
            <v>-55000</v>
          </cell>
          <cell r="H1320">
            <v>263.13636363636363</v>
          </cell>
          <cell r="I1320">
            <v>-14472500</v>
          </cell>
          <cell r="J1320">
            <v>1447.25</v>
          </cell>
          <cell r="K1320">
            <v>-14471052.75</v>
          </cell>
          <cell r="L1320">
            <v>0</v>
          </cell>
          <cell r="M1320">
            <v>14472.5</v>
          </cell>
          <cell r="N1320">
            <v>263.13636363636363</v>
          </cell>
          <cell r="O1320">
            <v>-14472500</v>
          </cell>
          <cell r="P1320">
            <v>-14161334</v>
          </cell>
          <cell r="Q1320">
            <v>311166</v>
          </cell>
          <cell r="R1320" t="str">
            <v>growth</v>
          </cell>
          <cell r="S1320" t="str">
            <v>june</v>
          </cell>
        </row>
        <row r="1321">
          <cell r="A1321">
            <v>1014</v>
          </cell>
          <cell r="B1321">
            <v>2059</v>
          </cell>
          <cell r="C1321" t="str">
            <v>pol(H)</v>
          </cell>
          <cell r="D1321">
            <v>39239</v>
          </cell>
          <cell r="E1321">
            <v>39244</v>
          </cell>
          <cell r="F1321" t="str">
            <v>S</v>
          </cell>
          <cell r="G1321">
            <v>-25000</v>
          </cell>
          <cell r="H1321">
            <v>357</v>
          </cell>
          <cell r="I1321">
            <v>-8925000</v>
          </cell>
          <cell r="J1321">
            <v>892.5</v>
          </cell>
          <cell r="K1321">
            <v>-8924107.5</v>
          </cell>
          <cell r="L1321">
            <v>0</v>
          </cell>
          <cell r="M1321">
            <v>0</v>
          </cell>
          <cell r="N1321">
            <v>357</v>
          </cell>
          <cell r="O1321">
            <v>-8925000</v>
          </cell>
          <cell r="P1321">
            <v>-8848820</v>
          </cell>
          <cell r="Q1321">
            <v>76180</v>
          </cell>
          <cell r="R1321" t="str">
            <v>ahc</v>
          </cell>
          <cell r="S1321" t="str">
            <v>june</v>
          </cell>
        </row>
        <row r="1322">
          <cell r="A1322">
            <v>1015</v>
          </cell>
          <cell r="B1322">
            <v>2061</v>
          </cell>
          <cell r="C1322" t="str">
            <v>ppl(H)</v>
          </cell>
          <cell r="D1322">
            <v>39239</v>
          </cell>
          <cell r="E1322">
            <v>39244</v>
          </cell>
          <cell r="F1322" t="str">
            <v>S</v>
          </cell>
          <cell r="G1322">
            <v>-45000</v>
          </cell>
          <cell r="H1322">
            <v>267.94549999999998</v>
          </cell>
          <cell r="I1322">
            <v>-12057547.5</v>
          </cell>
          <cell r="J1322">
            <v>1205.7547500000001</v>
          </cell>
          <cell r="K1322">
            <v>-12056341.74525</v>
          </cell>
          <cell r="L1322">
            <v>0</v>
          </cell>
          <cell r="M1322">
            <v>12055.5</v>
          </cell>
          <cell r="N1322">
            <v>267.94549999999998</v>
          </cell>
          <cell r="O1322">
            <v>-12057547.5</v>
          </cell>
          <cell r="P1322">
            <v>-11934886.5</v>
          </cell>
          <cell r="Q1322">
            <v>122661</v>
          </cell>
          <cell r="R1322" t="str">
            <v>live</v>
          </cell>
          <cell r="S1322" t="str">
            <v>june</v>
          </cell>
        </row>
        <row r="1323">
          <cell r="A1323">
            <v>1016</v>
          </cell>
          <cell r="B1323">
            <v>2061</v>
          </cell>
          <cell r="C1323" t="str">
            <v>ppl</v>
          </cell>
          <cell r="D1323">
            <v>39239</v>
          </cell>
          <cell r="E1323">
            <v>39244</v>
          </cell>
          <cell r="F1323" t="str">
            <v>S</v>
          </cell>
          <cell r="G1323">
            <v>-10000</v>
          </cell>
          <cell r="H1323">
            <v>267.94524999999999</v>
          </cell>
          <cell r="I1323">
            <v>-2679452.5</v>
          </cell>
          <cell r="J1323">
            <v>267.94524999999999</v>
          </cell>
          <cell r="K1323">
            <v>-2679184.5547500001</v>
          </cell>
          <cell r="L1323">
            <v>0</v>
          </cell>
          <cell r="M1323">
            <v>2681.5</v>
          </cell>
          <cell r="N1323">
            <v>267.94524999999999</v>
          </cell>
          <cell r="O1323">
            <v>-2679452.5</v>
          </cell>
          <cell r="P1323">
            <v>-2614395</v>
          </cell>
          <cell r="Q1323">
            <v>65057.5</v>
          </cell>
          <cell r="R1323" t="str">
            <v>live</v>
          </cell>
          <cell r="S1323" t="str">
            <v>june</v>
          </cell>
        </row>
        <row r="1324">
          <cell r="A1324">
            <v>1017</v>
          </cell>
          <cell r="B1324">
            <v>2062</v>
          </cell>
          <cell r="C1324" t="str">
            <v>NBP(h)</v>
          </cell>
          <cell r="D1324">
            <v>39239</v>
          </cell>
          <cell r="E1324">
            <v>39244</v>
          </cell>
          <cell r="F1324" t="str">
            <v>S</v>
          </cell>
          <cell r="G1324">
            <v>-25600</v>
          </cell>
          <cell r="H1324">
            <v>264.11669999999998</v>
          </cell>
          <cell r="I1324">
            <v>-6761387.5199999996</v>
          </cell>
          <cell r="J1324">
            <v>676.13875199999995</v>
          </cell>
          <cell r="K1324">
            <v>-6760711.3812479991</v>
          </cell>
          <cell r="L1324">
            <v>0</v>
          </cell>
          <cell r="M1324">
            <v>6760.96</v>
          </cell>
          <cell r="N1324">
            <v>264.11669999999998</v>
          </cell>
          <cell r="O1324">
            <v>-6761387.5199999996</v>
          </cell>
          <cell r="P1324">
            <v>-6591456</v>
          </cell>
          <cell r="Q1324">
            <v>169931.51999999955</v>
          </cell>
          <cell r="R1324" t="str">
            <v>fcel</v>
          </cell>
          <cell r="S1324" t="str">
            <v>june</v>
          </cell>
        </row>
        <row r="1325">
          <cell r="A1325">
            <v>1018</v>
          </cell>
          <cell r="B1325">
            <v>2062</v>
          </cell>
          <cell r="C1325" t="str">
            <v>nbp</v>
          </cell>
          <cell r="D1325">
            <v>39239</v>
          </cell>
          <cell r="E1325">
            <v>39244</v>
          </cell>
          <cell r="F1325" t="str">
            <v>S</v>
          </cell>
          <cell r="G1325">
            <v>-4400</v>
          </cell>
          <cell r="H1325">
            <v>264.11647272727271</v>
          </cell>
          <cell r="I1325">
            <v>-1162112.48</v>
          </cell>
          <cell r="J1325">
            <v>116.211248</v>
          </cell>
          <cell r="K1325">
            <v>-1161996.2687520001</v>
          </cell>
          <cell r="L1325">
            <v>0</v>
          </cell>
          <cell r="M1325">
            <v>1162.54</v>
          </cell>
          <cell r="N1325">
            <v>264.11647272727271</v>
          </cell>
          <cell r="O1325">
            <v>-1162112.48</v>
          </cell>
          <cell r="P1325">
            <v>-1085996.1200000001</v>
          </cell>
          <cell r="Q1325">
            <v>76116.35999999987</v>
          </cell>
          <cell r="R1325" t="str">
            <v>fcel</v>
          </cell>
          <cell r="S1325" t="str">
            <v>june</v>
          </cell>
        </row>
        <row r="1326">
          <cell r="A1326">
            <v>1019</v>
          </cell>
          <cell r="B1326">
            <v>2073</v>
          </cell>
          <cell r="C1326" t="str">
            <v>ppl(H)</v>
          </cell>
          <cell r="D1326">
            <v>39240</v>
          </cell>
          <cell r="E1326">
            <v>39245</v>
          </cell>
          <cell r="F1326" t="str">
            <v>P</v>
          </cell>
          <cell r="G1326">
            <v>10000</v>
          </cell>
          <cell r="H1326">
            <v>266.5</v>
          </cell>
          <cell r="I1326">
            <v>2665000</v>
          </cell>
          <cell r="J1326">
            <v>533</v>
          </cell>
          <cell r="K1326">
            <v>2665533</v>
          </cell>
          <cell r="L1326">
            <v>0</v>
          </cell>
          <cell r="M1326">
            <v>2665</v>
          </cell>
          <cell r="N1326">
            <v>266.81979999999999</v>
          </cell>
          <cell r="O1326">
            <v>2668198</v>
          </cell>
          <cell r="P1326">
            <v>2668198</v>
          </cell>
          <cell r="Q1326">
            <v>0</v>
          </cell>
          <cell r="R1326" t="str">
            <v>SCS</v>
          </cell>
          <cell r="S1326" t="str">
            <v>june</v>
          </cell>
        </row>
        <row r="1327">
          <cell r="A1327">
            <v>1020</v>
          </cell>
          <cell r="B1327">
            <v>2074</v>
          </cell>
          <cell r="C1327" t="str">
            <v>PPL(h)</v>
          </cell>
          <cell r="D1327">
            <v>39240</v>
          </cell>
          <cell r="E1327">
            <v>39245</v>
          </cell>
          <cell r="F1327" t="str">
            <v>S</v>
          </cell>
          <cell r="G1327">
            <v>-10000</v>
          </cell>
          <cell r="H1327">
            <v>268.5</v>
          </cell>
          <cell r="I1327">
            <v>-2685000</v>
          </cell>
          <cell r="J1327">
            <v>268.5</v>
          </cell>
          <cell r="K1327">
            <v>-2684731.5</v>
          </cell>
          <cell r="L1327">
            <v>0</v>
          </cell>
          <cell r="N1327">
            <v>268.5</v>
          </cell>
          <cell r="O1327">
            <v>-2685000</v>
          </cell>
          <cell r="P1327">
            <v>-2668198.0499999998</v>
          </cell>
          <cell r="Q1327">
            <v>16801.950000000186</v>
          </cell>
          <cell r="R1327" t="str">
            <v>SCS</v>
          </cell>
          <cell r="S1327" t="str">
            <v>june</v>
          </cell>
        </row>
        <row r="1328">
          <cell r="A1328">
            <v>1021</v>
          </cell>
          <cell r="B1328">
            <v>2075</v>
          </cell>
          <cell r="C1328" t="str">
            <v>NBP</v>
          </cell>
          <cell r="D1328">
            <v>39240</v>
          </cell>
          <cell r="E1328">
            <v>39245</v>
          </cell>
          <cell r="F1328" t="str">
            <v>S</v>
          </cell>
          <cell r="G1328">
            <v>-60000</v>
          </cell>
          <cell r="H1328">
            <v>266.83333333333331</v>
          </cell>
          <cell r="I1328">
            <v>-16010000</v>
          </cell>
          <cell r="J1328">
            <v>1601</v>
          </cell>
          <cell r="K1328">
            <v>-16008399</v>
          </cell>
          <cell r="L1328">
            <v>0</v>
          </cell>
          <cell r="M1328">
            <v>16010</v>
          </cell>
          <cell r="N1328">
            <v>266.83333333333331</v>
          </cell>
          <cell r="O1328">
            <v>-16010000</v>
          </cell>
          <cell r="P1328">
            <v>-14809038</v>
          </cell>
          <cell r="Q1328">
            <v>1200962</v>
          </cell>
          <cell r="R1328" t="str">
            <v>IFSL</v>
          </cell>
          <cell r="S1328" t="str">
            <v>june</v>
          </cell>
        </row>
        <row r="1329">
          <cell r="A1329">
            <v>1022</v>
          </cell>
          <cell r="B1329">
            <v>2084</v>
          </cell>
          <cell r="C1329" t="str">
            <v>ppl(H)</v>
          </cell>
          <cell r="D1329">
            <v>39241</v>
          </cell>
          <cell r="E1329">
            <v>39246</v>
          </cell>
          <cell r="F1329" t="str">
            <v>P</v>
          </cell>
          <cell r="G1329">
            <v>25000</v>
          </cell>
          <cell r="H1329">
            <v>262.5</v>
          </cell>
          <cell r="I1329">
            <v>6562500</v>
          </cell>
          <cell r="J1329">
            <v>1312.5</v>
          </cell>
          <cell r="K1329">
            <v>6563812.5</v>
          </cell>
          <cell r="L1329">
            <v>0</v>
          </cell>
          <cell r="M1329">
            <v>6562.5</v>
          </cell>
          <cell r="N1329">
            <v>262.815</v>
          </cell>
          <cell r="O1329">
            <v>6570375</v>
          </cell>
          <cell r="P1329">
            <v>6570375</v>
          </cell>
          <cell r="Q1329">
            <v>0</v>
          </cell>
          <cell r="R1329" t="str">
            <v>AAH</v>
          </cell>
          <cell r="S1329" t="str">
            <v>june</v>
          </cell>
        </row>
        <row r="1330">
          <cell r="A1330">
            <v>1023</v>
          </cell>
          <cell r="B1330">
            <v>2086</v>
          </cell>
          <cell r="C1330" t="str">
            <v>nbp(H)</v>
          </cell>
          <cell r="D1330">
            <v>39241</v>
          </cell>
          <cell r="E1330">
            <v>39246</v>
          </cell>
          <cell r="F1330" t="str">
            <v>P</v>
          </cell>
          <cell r="G1330">
            <v>40000</v>
          </cell>
          <cell r="H1330">
            <v>259.5</v>
          </cell>
          <cell r="I1330">
            <v>10380000</v>
          </cell>
          <cell r="J1330">
            <v>2076</v>
          </cell>
          <cell r="K1330">
            <v>10382076</v>
          </cell>
          <cell r="L1330">
            <v>0</v>
          </cell>
          <cell r="M1330">
            <v>8795</v>
          </cell>
          <cell r="N1330">
            <v>259.77177499999999</v>
          </cell>
          <cell r="O1330">
            <v>10390871</v>
          </cell>
          <cell r="P1330">
            <v>10390871</v>
          </cell>
          <cell r="Q1330">
            <v>0</v>
          </cell>
          <cell r="R1330" t="str">
            <v>GSL</v>
          </cell>
          <cell r="S1330" t="str">
            <v>june</v>
          </cell>
        </row>
        <row r="1331">
          <cell r="A1331">
            <v>1024</v>
          </cell>
          <cell r="B1331">
            <v>2087</v>
          </cell>
          <cell r="C1331" t="str">
            <v>pol(H)</v>
          </cell>
          <cell r="D1331">
            <v>39241</v>
          </cell>
          <cell r="E1331">
            <v>39246</v>
          </cell>
          <cell r="F1331" t="str">
            <v>P</v>
          </cell>
          <cell r="G1331">
            <v>50000</v>
          </cell>
          <cell r="H1331">
            <v>349.55</v>
          </cell>
          <cell r="I1331">
            <v>17477500</v>
          </cell>
          <cell r="J1331">
            <v>3495.5</v>
          </cell>
          <cell r="K1331">
            <v>17480995.5</v>
          </cell>
          <cell r="L1331">
            <v>0</v>
          </cell>
          <cell r="M1331">
            <v>17480</v>
          </cell>
          <cell r="N1331">
            <v>349.96951000000001</v>
          </cell>
          <cell r="O1331">
            <v>17498475.5</v>
          </cell>
          <cell r="P1331">
            <v>17498475.5</v>
          </cell>
          <cell r="Q1331">
            <v>0</v>
          </cell>
          <cell r="R1331" t="str">
            <v>AHC</v>
          </cell>
          <cell r="S1331" t="str">
            <v>june</v>
          </cell>
        </row>
        <row r="1332">
          <cell r="A1332">
            <v>1025</v>
          </cell>
          <cell r="B1332">
            <v>2080</v>
          </cell>
          <cell r="C1332" t="str">
            <v>NBP(H)</v>
          </cell>
          <cell r="D1332">
            <v>39240</v>
          </cell>
          <cell r="E1332">
            <v>39245</v>
          </cell>
          <cell r="F1332" t="str">
            <v>S</v>
          </cell>
          <cell r="G1332">
            <v>-10000</v>
          </cell>
          <cell r="H1332">
            <v>-261.5</v>
          </cell>
          <cell r="I1332">
            <v>-2615000</v>
          </cell>
          <cell r="J1332">
            <v>261.5</v>
          </cell>
          <cell r="K1332">
            <v>-2614738.5</v>
          </cell>
          <cell r="L1332">
            <v>0</v>
          </cell>
          <cell r="N1332">
            <v>261.5</v>
          </cell>
          <cell r="O1332">
            <v>-2615000</v>
          </cell>
          <cell r="P1332">
            <v>-2597718</v>
          </cell>
          <cell r="Q1332">
            <v>17282</v>
          </cell>
          <cell r="R1332" t="str">
            <v>gsl</v>
          </cell>
          <cell r="S1332" t="str">
            <v>june</v>
          </cell>
        </row>
        <row r="1333">
          <cell r="A1333">
            <v>1026</v>
          </cell>
          <cell r="B1333">
            <v>2098</v>
          </cell>
          <cell r="C1333" t="str">
            <v>ppl</v>
          </cell>
          <cell r="D1333">
            <v>39244</v>
          </cell>
          <cell r="E1333">
            <v>39247</v>
          </cell>
          <cell r="F1333" t="str">
            <v>S</v>
          </cell>
          <cell r="G1333">
            <v>-37600</v>
          </cell>
          <cell r="H1333">
            <v>263.89361702127661</v>
          </cell>
          <cell r="I1333">
            <v>-9922400</v>
          </cell>
          <cell r="J1333">
            <v>992.24</v>
          </cell>
          <cell r="K1333">
            <v>-9921407.7599999998</v>
          </cell>
          <cell r="L1333">
            <v>0</v>
          </cell>
          <cell r="M1333">
            <v>9922.35</v>
          </cell>
          <cell r="N1333">
            <v>263.89361702127661</v>
          </cell>
          <cell r="O1333">
            <v>-9922400</v>
          </cell>
          <cell r="P1333">
            <v>-9830125.1999999993</v>
          </cell>
          <cell r="Q1333">
            <v>92274.800000000745</v>
          </cell>
          <cell r="R1333" t="str">
            <v>scs</v>
          </cell>
          <cell r="S1333" t="str">
            <v>june</v>
          </cell>
        </row>
        <row r="1334">
          <cell r="A1334">
            <v>1027</v>
          </cell>
          <cell r="B1334">
            <v>2095</v>
          </cell>
          <cell r="C1334" t="str">
            <v>ppl</v>
          </cell>
          <cell r="D1334">
            <v>39244</v>
          </cell>
          <cell r="E1334">
            <v>39247</v>
          </cell>
          <cell r="F1334" t="str">
            <v>S</v>
          </cell>
          <cell r="G1334">
            <v>-33500</v>
          </cell>
          <cell r="H1334">
            <v>263.79552238805968</v>
          </cell>
          <cell r="I1334">
            <v>-8837150</v>
          </cell>
          <cell r="J1334">
            <v>883.71500000000003</v>
          </cell>
          <cell r="K1334">
            <v>-8836266.2850000001</v>
          </cell>
          <cell r="L1334">
            <v>0</v>
          </cell>
          <cell r="M1334">
            <v>8837.7999999999993</v>
          </cell>
          <cell r="N1334">
            <v>263.79552238805968</v>
          </cell>
          <cell r="O1334">
            <v>-8837150</v>
          </cell>
          <cell r="P1334">
            <v>-8758223.25</v>
          </cell>
          <cell r="Q1334">
            <v>78926.75</v>
          </cell>
          <cell r="R1334" t="str">
            <v>orix</v>
          </cell>
          <cell r="S1334" t="str">
            <v>june</v>
          </cell>
        </row>
        <row r="1335">
          <cell r="A1335">
            <v>1028</v>
          </cell>
          <cell r="B1335">
            <v>2099</v>
          </cell>
          <cell r="C1335" t="str">
            <v>NBP</v>
          </cell>
          <cell r="D1335">
            <v>39244</v>
          </cell>
          <cell r="E1335">
            <v>39247</v>
          </cell>
          <cell r="F1335" t="str">
            <v>S</v>
          </cell>
          <cell r="G1335">
            <v>-52100</v>
          </cell>
          <cell r="H1335">
            <v>256.60508637236086</v>
          </cell>
          <cell r="I1335">
            <v>-13369125</v>
          </cell>
          <cell r="J1335">
            <v>1336.9125000000001</v>
          </cell>
          <cell r="K1335">
            <v>-13367788.0875</v>
          </cell>
          <cell r="L1335">
            <v>0</v>
          </cell>
          <cell r="M1335">
            <v>26738.25</v>
          </cell>
          <cell r="N1335">
            <v>256.60508637236086</v>
          </cell>
          <cell r="O1335">
            <v>-13369125</v>
          </cell>
          <cell r="P1335">
            <v>-12859181.33</v>
          </cell>
          <cell r="Q1335">
            <v>509943.66999999993</v>
          </cell>
          <cell r="R1335" t="str">
            <v>AHL</v>
          </cell>
          <cell r="S1335" t="str">
            <v>june</v>
          </cell>
        </row>
        <row r="1336">
          <cell r="A1336">
            <v>1029</v>
          </cell>
          <cell r="B1336">
            <v>2093</v>
          </cell>
          <cell r="C1336" t="str">
            <v>PPL</v>
          </cell>
          <cell r="D1336">
            <v>39244</v>
          </cell>
          <cell r="E1336">
            <v>39247</v>
          </cell>
          <cell r="F1336" t="str">
            <v>S</v>
          </cell>
          <cell r="G1336">
            <v>-15000</v>
          </cell>
          <cell r="H1336">
            <v>264.41250000000002</v>
          </cell>
          <cell r="I1336">
            <v>-3966187.5</v>
          </cell>
          <cell r="J1336">
            <v>396.61875000000003</v>
          </cell>
          <cell r="K1336">
            <v>-3965790.8812500001</v>
          </cell>
          <cell r="L1336">
            <v>0</v>
          </cell>
          <cell r="M1336">
            <v>3966.19</v>
          </cell>
          <cell r="N1336">
            <v>264.41250000000002</v>
          </cell>
          <cell r="O1336">
            <v>-3966187.5</v>
          </cell>
          <cell r="P1336">
            <v>-3921592.5</v>
          </cell>
          <cell r="Q1336">
            <v>44595</v>
          </cell>
          <cell r="R1336" t="str">
            <v>FNE</v>
          </cell>
          <cell r="S1336" t="str">
            <v>june</v>
          </cell>
        </row>
        <row r="1337">
          <cell r="A1337">
            <v>1030</v>
          </cell>
          <cell r="B1337">
            <v>2093</v>
          </cell>
          <cell r="C1337" t="str">
            <v>PPL(h)</v>
          </cell>
          <cell r="D1337">
            <v>39244</v>
          </cell>
          <cell r="E1337">
            <v>39247</v>
          </cell>
          <cell r="F1337" t="str">
            <v>S</v>
          </cell>
          <cell r="G1337">
            <v>-25000</v>
          </cell>
          <cell r="H1337">
            <v>264.41250000000002</v>
          </cell>
          <cell r="I1337">
            <v>-6610312.5</v>
          </cell>
          <cell r="J1337">
            <v>661.03125</v>
          </cell>
          <cell r="K1337">
            <v>-6609651.46875</v>
          </cell>
          <cell r="L1337">
            <v>0</v>
          </cell>
          <cell r="M1337">
            <v>6610.31</v>
          </cell>
          <cell r="N1337">
            <v>264.41250000000002</v>
          </cell>
          <cell r="O1337">
            <v>-6610312.5</v>
          </cell>
          <cell r="P1337">
            <v>-6570374.9500000002</v>
          </cell>
          <cell r="Q1337">
            <v>39937.549999999814</v>
          </cell>
          <cell r="R1337" t="str">
            <v>FNE</v>
          </cell>
          <cell r="S1337" t="str">
            <v>june</v>
          </cell>
        </row>
        <row r="1338">
          <cell r="A1338">
            <v>1031</v>
          </cell>
          <cell r="B1338">
            <v>2094</v>
          </cell>
          <cell r="C1338" t="str">
            <v>NBP</v>
          </cell>
          <cell r="D1338">
            <v>39244</v>
          </cell>
          <cell r="E1338">
            <v>39247</v>
          </cell>
          <cell r="F1338" t="str">
            <v>S</v>
          </cell>
          <cell r="G1338">
            <v>-40000</v>
          </cell>
          <cell r="H1338">
            <v>257.57859999999999</v>
          </cell>
          <cell r="I1338">
            <v>-10303144</v>
          </cell>
          <cell r="J1338">
            <v>1030.3144</v>
          </cell>
          <cell r="K1338">
            <v>-10302113.6856</v>
          </cell>
          <cell r="L1338">
            <v>0</v>
          </cell>
          <cell r="M1338">
            <v>10303.14</v>
          </cell>
          <cell r="N1338">
            <v>257.57859999999999</v>
          </cell>
          <cell r="O1338">
            <v>-10303144</v>
          </cell>
          <cell r="P1338">
            <v>-9872696</v>
          </cell>
          <cell r="Q1338">
            <v>430448</v>
          </cell>
          <cell r="R1338" t="str">
            <v>AAH</v>
          </cell>
          <cell r="S1338" t="str">
            <v>june</v>
          </cell>
        </row>
        <row r="1339">
          <cell r="A1339">
            <v>1032</v>
          </cell>
          <cell r="B1339">
            <v>2094</v>
          </cell>
          <cell r="C1339" t="str">
            <v>NBP(h)</v>
          </cell>
          <cell r="D1339">
            <v>39244</v>
          </cell>
          <cell r="E1339">
            <v>39247</v>
          </cell>
          <cell r="F1339" t="str">
            <v>S</v>
          </cell>
          <cell r="G1339">
            <v>-30000</v>
          </cell>
          <cell r="H1339">
            <v>257.57859999999999</v>
          </cell>
          <cell r="I1339">
            <v>-7727358</v>
          </cell>
          <cell r="J1339">
            <v>772.73580000000004</v>
          </cell>
          <cell r="K1339">
            <v>-7726585.2642000001</v>
          </cell>
          <cell r="L1339">
            <v>0</v>
          </cell>
          <cell r="M1339">
            <v>7727.36</v>
          </cell>
          <cell r="N1339">
            <v>257.57859999999999</v>
          </cell>
          <cell r="O1339">
            <v>-7727358</v>
          </cell>
          <cell r="P1339">
            <v>-7793153</v>
          </cell>
          <cell r="Q1339">
            <v>-65795</v>
          </cell>
          <cell r="R1339" t="str">
            <v>AAH</v>
          </cell>
          <cell r="S1339" t="str">
            <v>june</v>
          </cell>
        </row>
        <row r="1340">
          <cell r="A1340">
            <v>1033</v>
          </cell>
          <cell r="B1340">
            <v>2100</v>
          </cell>
          <cell r="C1340" t="str">
            <v>POL(h)</v>
          </cell>
          <cell r="D1340">
            <v>39244</v>
          </cell>
          <cell r="E1340">
            <v>39247</v>
          </cell>
          <cell r="F1340" t="str">
            <v>P</v>
          </cell>
          <cell r="G1340">
            <v>50000</v>
          </cell>
          <cell r="H1340">
            <v>349.05</v>
          </cell>
          <cell r="I1340">
            <v>17452500</v>
          </cell>
          <cell r="J1340">
            <v>3490.5</v>
          </cell>
          <cell r="K1340">
            <v>17455990.5</v>
          </cell>
          <cell r="L1340">
            <v>0</v>
          </cell>
          <cell r="M1340">
            <v>17455</v>
          </cell>
          <cell r="N1340">
            <v>349.46890999999999</v>
          </cell>
          <cell r="O1340">
            <v>17473445.5</v>
          </cell>
          <cell r="P1340">
            <v>17473445.5</v>
          </cell>
          <cell r="Q1340">
            <v>0</v>
          </cell>
          <cell r="R1340" t="str">
            <v>JS</v>
          </cell>
          <cell r="S1340" t="str">
            <v>june</v>
          </cell>
        </row>
        <row r="1341">
          <cell r="A1341">
            <v>1034</v>
          </cell>
          <cell r="B1341">
            <v>2092</v>
          </cell>
          <cell r="C1341" t="str">
            <v>POL(h)</v>
          </cell>
          <cell r="D1341">
            <v>39244</v>
          </cell>
          <cell r="E1341">
            <v>39247</v>
          </cell>
          <cell r="F1341" t="str">
            <v>S</v>
          </cell>
          <cell r="G1341">
            <v>-75000</v>
          </cell>
          <cell r="H1341">
            <v>351.88333333333333</v>
          </cell>
          <cell r="I1341">
            <v>-26391250</v>
          </cell>
          <cell r="J1341">
            <v>2639.125</v>
          </cell>
          <cell r="K1341">
            <v>-26388610.875</v>
          </cell>
          <cell r="L1341">
            <v>0</v>
          </cell>
          <cell r="M1341">
            <v>8782.5</v>
          </cell>
          <cell r="N1341">
            <v>351.88333333333333</v>
          </cell>
          <cell r="O1341">
            <v>-26391250</v>
          </cell>
          <cell r="P1341">
            <v>-26418630</v>
          </cell>
          <cell r="Q1341">
            <v>-27380</v>
          </cell>
          <cell r="R1341" t="str">
            <v>JS</v>
          </cell>
          <cell r="S1341" t="str">
            <v>june</v>
          </cell>
        </row>
        <row r="1342">
          <cell r="A1342">
            <v>1035</v>
          </cell>
          <cell r="B1342">
            <v>2096</v>
          </cell>
          <cell r="C1342" t="str">
            <v>POL</v>
          </cell>
          <cell r="D1342">
            <v>39244</v>
          </cell>
          <cell r="E1342">
            <v>39247</v>
          </cell>
          <cell r="F1342" t="str">
            <v>S</v>
          </cell>
          <cell r="G1342">
            <v>-25000</v>
          </cell>
          <cell r="H1342">
            <v>354</v>
          </cell>
          <cell r="I1342">
            <v>-8850000</v>
          </cell>
          <cell r="J1342">
            <v>885</v>
          </cell>
          <cell r="K1342">
            <v>-8849115</v>
          </cell>
          <cell r="L1342">
            <v>0</v>
          </cell>
          <cell r="M1342">
            <v>8850</v>
          </cell>
          <cell r="N1342">
            <v>354</v>
          </cell>
          <cell r="O1342">
            <v>-8850000</v>
          </cell>
          <cell r="P1342">
            <v>-8769235</v>
          </cell>
          <cell r="Q1342">
            <v>80765</v>
          </cell>
          <cell r="R1342" t="str">
            <v>ORIX</v>
          </cell>
          <cell r="S1342" t="str">
            <v>june</v>
          </cell>
        </row>
        <row r="1343">
          <cell r="A1343">
            <v>1036</v>
          </cell>
          <cell r="B1343">
            <v>2111</v>
          </cell>
          <cell r="C1343" t="str">
            <v>ppl</v>
          </cell>
          <cell r="D1343">
            <v>39245</v>
          </cell>
          <cell r="E1343">
            <v>39248</v>
          </cell>
          <cell r="F1343" t="str">
            <v>P</v>
          </cell>
          <cell r="G1343">
            <v>25000</v>
          </cell>
          <cell r="H1343">
            <v>263</v>
          </cell>
          <cell r="I1343">
            <v>6575000</v>
          </cell>
          <cell r="J1343">
            <v>1315</v>
          </cell>
          <cell r="K1343">
            <v>6576315</v>
          </cell>
          <cell r="L1343">
            <v>0</v>
          </cell>
          <cell r="M1343">
            <v>6575</v>
          </cell>
          <cell r="N1343">
            <v>263.31560000000002</v>
          </cell>
          <cell r="O1343">
            <v>6582890</v>
          </cell>
          <cell r="P1343">
            <v>6582890</v>
          </cell>
          <cell r="Q1343">
            <v>0</v>
          </cell>
          <cell r="R1343" t="str">
            <v>ifsl</v>
          </cell>
          <cell r="S1343" t="str">
            <v>june</v>
          </cell>
        </row>
        <row r="1344">
          <cell r="A1344">
            <v>1037</v>
          </cell>
          <cell r="B1344">
            <v>2110</v>
          </cell>
          <cell r="C1344" t="str">
            <v>ppl</v>
          </cell>
          <cell r="D1344">
            <v>39245</v>
          </cell>
          <cell r="E1344">
            <v>39248</v>
          </cell>
          <cell r="F1344" t="str">
            <v>S</v>
          </cell>
          <cell r="G1344">
            <v>-25000</v>
          </cell>
          <cell r="H1344">
            <v>-266</v>
          </cell>
          <cell r="I1344">
            <v>-6650000</v>
          </cell>
          <cell r="J1344">
            <v>665</v>
          </cell>
          <cell r="K1344">
            <v>-6649335</v>
          </cell>
          <cell r="L1344">
            <v>0</v>
          </cell>
          <cell r="N1344">
            <v>266</v>
          </cell>
          <cell r="O1344">
            <v>-6650000</v>
          </cell>
          <cell r="P1344">
            <v>-6559437.5</v>
          </cell>
          <cell r="Q1344">
            <v>90562.5</v>
          </cell>
          <cell r="R1344" t="str">
            <v>ifsl</v>
          </cell>
          <cell r="S1344" t="str">
            <v>june</v>
          </cell>
        </row>
        <row r="1345">
          <cell r="A1345">
            <v>1038</v>
          </cell>
          <cell r="B1345">
            <v>2108</v>
          </cell>
          <cell r="C1345" t="str">
            <v>ffbq</v>
          </cell>
          <cell r="D1345">
            <v>39245</v>
          </cell>
          <cell r="E1345">
            <v>39248</v>
          </cell>
          <cell r="F1345" t="str">
            <v>S</v>
          </cell>
          <cell r="G1345">
            <v>-52000</v>
          </cell>
          <cell r="H1345">
            <v>37.222115384615385</v>
          </cell>
          <cell r="I1345">
            <v>-1935550</v>
          </cell>
          <cell r="J1345">
            <v>193.55500000000001</v>
          </cell>
          <cell r="K1345">
            <v>-1935356.4450000001</v>
          </cell>
          <cell r="L1345">
            <v>0</v>
          </cell>
          <cell r="M1345">
            <v>2903.46</v>
          </cell>
          <cell r="N1345">
            <v>37.222115384615385</v>
          </cell>
          <cell r="O1345">
            <v>-1935550</v>
          </cell>
          <cell r="P1345">
            <v>-1963899.6</v>
          </cell>
          <cell r="Q1345">
            <v>-28349.600000000093</v>
          </cell>
          <cell r="R1345" t="str">
            <v>fcel</v>
          </cell>
          <cell r="S1345" t="str">
            <v>june</v>
          </cell>
        </row>
        <row r="1346">
          <cell r="A1346">
            <v>1039</v>
          </cell>
          <cell r="B1346">
            <v>2109</v>
          </cell>
          <cell r="C1346" t="str">
            <v>ffbq</v>
          </cell>
          <cell r="D1346">
            <v>39245</v>
          </cell>
          <cell r="E1346">
            <v>39248</v>
          </cell>
          <cell r="F1346" t="str">
            <v>S</v>
          </cell>
          <cell r="G1346">
            <v>-107000</v>
          </cell>
          <cell r="H1346">
            <v>37.172081214953273</v>
          </cell>
          <cell r="I1346">
            <v>-3977412.69</v>
          </cell>
          <cell r="J1346">
            <v>397.74126899999999</v>
          </cell>
          <cell r="K1346">
            <v>-3977014.9487310001</v>
          </cell>
          <cell r="L1346">
            <v>0</v>
          </cell>
          <cell r="M1346">
            <v>5968.16</v>
          </cell>
          <cell r="N1346">
            <v>37.172081214953273</v>
          </cell>
          <cell r="O1346">
            <v>-3977412.69</v>
          </cell>
          <cell r="P1346">
            <v>-4041101.1</v>
          </cell>
          <cell r="Q1346">
            <v>-63688.410000000149</v>
          </cell>
          <cell r="R1346" t="str">
            <v>orix</v>
          </cell>
          <cell r="S1346" t="str">
            <v>june</v>
          </cell>
        </row>
        <row r="1347">
          <cell r="A1347">
            <v>1040</v>
          </cell>
          <cell r="B1347">
            <v>2109</v>
          </cell>
          <cell r="C1347" t="str">
            <v>ffbq(H)</v>
          </cell>
          <cell r="D1347">
            <v>39245</v>
          </cell>
          <cell r="E1347">
            <v>39248</v>
          </cell>
          <cell r="F1347" t="str">
            <v>S</v>
          </cell>
          <cell r="G1347">
            <v>-90000</v>
          </cell>
          <cell r="H1347">
            <v>37.172081222222225</v>
          </cell>
          <cell r="I1347">
            <v>-3345487.31</v>
          </cell>
          <cell r="J1347">
            <v>334.54873100000003</v>
          </cell>
          <cell r="K1347">
            <v>-3345152.7612689999</v>
          </cell>
          <cell r="L1347">
            <v>0</v>
          </cell>
          <cell r="M1347">
            <v>5019.9399999999996</v>
          </cell>
          <cell r="N1347">
            <v>37.172081222222225</v>
          </cell>
          <cell r="O1347">
            <v>-3345487.31</v>
          </cell>
          <cell r="P1347">
            <v>-3395574</v>
          </cell>
          <cell r="Q1347">
            <v>-50086.689999999944</v>
          </cell>
          <cell r="R1347" t="str">
            <v>orix</v>
          </cell>
          <cell r="S1347" t="str">
            <v>june</v>
          </cell>
        </row>
        <row r="1348">
          <cell r="A1348">
            <v>1041</v>
          </cell>
          <cell r="B1348">
            <v>2106</v>
          </cell>
          <cell r="C1348" t="str">
            <v>ffbq</v>
          </cell>
          <cell r="D1348">
            <v>39245</v>
          </cell>
          <cell r="E1348">
            <v>39248</v>
          </cell>
          <cell r="F1348" t="str">
            <v>S</v>
          </cell>
          <cell r="G1348">
            <v>-418500</v>
          </cell>
          <cell r="H1348">
            <v>37.229629629629628</v>
          </cell>
          <cell r="I1348">
            <v>-15580600</v>
          </cell>
          <cell r="J1348">
            <v>1558.0600000000002</v>
          </cell>
          <cell r="K1348">
            <v>-15579041.939999999</v>
          </cell>
          <cell r="L1348">
            <v>0</v>
          </cell>
          <cell r="M1348">
            <v>23422.51</v>
          </cell>
          <cell r="N1348">
            <v>37.229629629629628</v>
          </cell>
          <cell r="O1348">
            <v>-15580600</v>
          </cell>
          <cell r="P1348">
            <v>-15805615.050000001</v>
          </cell>
          <cell r="Q1348">
            <v>-225015.05000000075</v>
          </cell>
          <cell r="R1348" t="str">
            <v>scs</v>
          </cell>
          <cell r="S1348" t="str">
            <v>june</v>
          </cell>
        </row>
        <row r="1349">
          <cell r="A1349">
            <v>1042</v>
          </cell>
          <cell r="B1349">
            <v>2112</v>
          </cell>
          <cell r="C1349" t="str">
            <v>ffbq(H)</v>
          </cell>
          <cell r="D1349">
            <v>39245</v>
          </cell>
          <cell r="E1349">
            <v>39248</v>
          </cell>
          <cell r="F1349" t="str">
            <v>S</v>
          </cell>
          <cell r="G1349">
            <v>-335000</v>
          </cell>
          <cell r="H1349">
            <v>37.123134328358212</v>
          </cell>
          <cell r="I1349">
            <v>-12436250</v>
          </cell>
          <cell r="J1349">
            <v>1243.625</v>
          </cell>
          <cell r="K1349">
            <v>-12435006.375</v>
          </cell>
          <cell r="L1349">
            <v>0</v>
          </cell>
          <cell r="M1349">
            <v>24872.5</v>
          </cell>
          <cell r="N1349">
            <v>37.123134328358212</v>
          </cell>
          <cell r="O1349">
            <v>-12436250</v>
          </cell>
          <cell r="P1349">
            <v>-12639081</v>
          </cell>
          <cell r="Q1349">
            <v>-202831</v>
          </cell>
          <cell r="R1349" t="str">
            <v>ahl</v>
          </cell>
          <cell r="S1349" t="str">
            <v>june</v>
          </cell>
          <cell r="T1349" t="str">
            <v>rec on 13-06-07</v>
          </cell>
        </row>
        <row r="1350">
          <cell r="A1350">
            <v>1043</v>
          </cell>
          <cell r="B1350">
            <v>2107</v>
          </cell>
          <cell r="C1350" t="str">
            <v>ffbq(H)</v>
          </cell>
          <cell r="D1350">
            <v>39245</v>
          </cell>
          <cell r="E1350">
            <v>39248</v>
          </cell>
          <cell r="F1350" t="str">
            <v>S</v>
          </cell>
          <cell r="G1350">
            <v>-89000</v>
          </cell>
          <cell r="H1350">
            <v>37.1</v>
          </cell>
          <cell r="I1350">
            <v>-3301900</v>
          </cell>
          <cell r="J1350">
            <v>330.19</v>
          </cell>
          <cell r="K1350">
            <v>-3301569.81</v>
          </cell>
          <cell r="L1350">
            <v>0</v>
          </cell>
          <cell r="M1350">
            <v>4957.3</v>
          </cell>
          <cell r="N1350">
            <v>37.1</v>
          </cell>
          <cell r="O1350">
            <v>-3301900</v>
          </cell>
          <cell r="P1350">
            <v>-3357845.4</v>
          </cell>
          <cell r="Q1350">
            <v>-55945.399999999907</v>
          </cell>
          <cell r="R1350" t="str">
            <v>GSL</v>
          </cell>
          <cell r="S1350" t="str">
            <v>june</v>
          </cell>
          <cell r="T1350" t="str">
            <v>rec on 13-06-07</v>
          </cell>
        </row>
        <row r="1351">
          <cell r="A1351">
            <v>1044</v>
          </cell>
          <cell r="B1351">
            <v>2110</v>
          </cell>
          <cell r="C1351" t="str">
            <v>ppl</v>
          </cell>
          <cell r="D1351">
            <v>39246</v>
          </cell>
          <cell r="E1351">
            <v>39251</v>
          </cell>
          <cell r="F1351" t="str">
            <v>S</v>
          </cell>
          <cell r="G1351">
            <v>-25000</v>
          </cell>
          <cell r="H1351">
            <v>265.12580000000003</v>
          </cell>
          <cell r="I1351">
            <v>-6628145</v>
          </cell>
          <cell r="J1351">
            <v>662.81450000000007</v>
          </cell>
          <cell r="K1351">
            <v>-6627482.1854999997</v>
          </cell>
          <cell r="L1351">
            <v>0</v>
          </cell>
          <cell r="M1351">
            <v>6628.27</v>
          </cell>
          <cell r="N1351">
            <v>265.12580000000003</v>
          </cell>
          <cell r="O1351">
            <v>-6628145</v>
          </cell>
          <cell r="P1351">
            <v>-6559437.5</v>
          </cell>
          <cell r="Q1351">
            <v>68707.5</v>
          </cell>
          <cell r="R1351" t="str">
            <v>Orix</v>
          </cell>
          <cell r="S1351" t="str">
            <v>june</v>
          </cell>
        </row>
        <row r="1352">
          <cell r="A1352">
            <v>1045</v>
          </cell>
          <cell r="B1352">
            <v>2128</v>
          </cell>
          <cell r="C1352" t="str">
            <v>NBP</v>
          </cell>
          <cell r="D1352">
            <v>39247</v>
          </cell>
          <cell r="E1352">
            <v>39252</v>
          </cell>
          <cell r="F1352" t="str">
            <v>P</v>
          </cell>
          <cell r="G1352">
            <v>15000</v>
          </cell>
          <cell r="H1352">
            <v>260.8</v>
          </cell>
          <cell r="I1352">
            <v>3912000</v>
          </cell>
          <cell r="J1352">
            <v>782.40000000000009</v>
          </cell>
          <cell r="K1352">
            <v>3912782.4</v>
          </cell>
          <cell r="L1352">
            <v>0</v>
          </cell>
          <cell r="M1352">
            <v>3912</v>
          </cell>
          <cell r="N1352">
            <v>261.11295999999999</v>
          </cell>
          <cell r="O1352">
            <v>3916694.4</v>
          </cell>
          <cell r="P1352">
            <v>3916694.4</v>
          </cell>
          <cell r="Q1352">
            <v>0</v>
          </cell>
          <cell r="R1352" t="str">
            <v>GSL</v>
          </cell>
          <cell r="S1352" t="str">
            <v>june</v>
          </cell>
        </row>
        <row r="1353">
          <cell r="A1353">
            <v>1046</v>
          </cell>
          <cell r="B1353">
            <v>2123</v>
          </cell>
          <cell r="C1353" t="str">
            <v>NBP</v>
          </cell>
          <cell r="D1353">
            <v>39247</v>
          </cell>
          <cell r="E1353">
            <v>39252</v>
          </cell>
          <cell r="F1353" t="str">
            <v>P</v>
          </cell>
          <cell r="G1353">
            <v>19600</v>
          </cell>
          <cell r="H1353">
            <v>260.38775510204084</v>
          </cell>
          <cell r="I1353">
            <v>5103600</v>
          </cell>
          <cell r="J1353">
            <v>1020.72</v>
          </cell>
          <cell r="K1353">
            <v>5104620.72</v>
          </cell>
          <cell r="L1353">
            <v>0</v>
          </cell>
          <cell r="M1353">
            <v>5103.6099999999997</v>
          </cell>
          <cell r="N1353">
            <v>260.70022091836734</v>
          </cell>
          <cell r="O1353">
            <v>5109724.33</v>
          </cell>
          <cell r="P1353">
            <v>5109724.33</v>
          </cell>
          <cell r="Q1353">
            <v>0</v>
          </cell>
          <cell r="R1353" t="str">
            <v>AAH</v>
          </cell>
          <cell r="S1353" t="str">
            <v>june</v>
          </cell>
        </row>
        <row r="1354">
          <cell r="A1354">
            <v>1047</v>
          </cell>
          <cell r="B1354">
            <v>2126</v>
          </cell>
          <cell r="C1354" t="str">
            <v>NBP</v>
          </cell>
          <cell r="D1354">
            <v>39247</v>
          </cell>
          <cell r="E1354">
            <v>39252</v>
          </cell>
          <cell r="F1354" t="str">
            <v>P</v>
          </cell>
          <cell r="G1354">
            <v>70000</v>
          </cell>
          <cell r="H1354">
            <v>260.8642857142857</v>
          </cell>
          <cell r="I1354">
            <v>18260500</v>
          </cell>
          <cell r="J1354">
            <v>3652.1000000000004</v>
          </cell>
          <cell r="K1354">
            <v>18264152.100000001</v>
          </cell>
          <cell r="L1354">
            <v>0</v>
          </cell>
          <cell r="M1354">
            <v>18262.5</v>
          </cell>
          <cell r="N1354">
            <v>261.17735142857146</v>
          </cell>
          <cell r="O1354">
            <v>18282414.600000001</v>
          </cell>
          <cell r="P1354">
            <v>18282414.600000001</v>
          </cell>
          <cell r="Q1354">
            <v>0</v>
          </cell>
          <cell r="R1354" t="str">
            <v>FINEX</v>
          </cell>
          <cell r="S1354" t="str">
            <v>june</v>
          </cell>
        </row>
        <row r="1355">
          <cell r="A1355">
            <v>1048</v>
          </cell>
          <cell r="B1355">
            <v>2124</v>
          </cell>
          <cell r="C1355" t="str">
            <v>NBP</v>
          </cell>
          <cell r="D1355">
            <v>39247</v>
          </cell>
          <cell r="E1355">
            <v>39252</v>
          </cell>
          <cell r="F1355" t="str">
            <v>P</v>
          </cell>
          <cell r="G1355">
            <v>50000</v>
          </cell>
          <cell r="H1355">
            <v>261.5</v>
          </cell>
          <cell r="I1355">
            <v>13075000</v>
          </cell>
          <cell r="J1355">
            <v>2615</v>
          </cell>
          <cell r="K1355">
            <v>13077615</v>
          </cell>
          <cell r="L1355">
            <v>0</v>
          </cell>
          <cell r="M1355">
            <v>13075</v>
          </cell>
          <cell r="N1355">
            <v>261.81380000000001</v>
          </cell>
          <cell r="O1355">
            <v>13090690</v>
          </cell>
          <cell r="P1355">
            <v>13090690</v>
          </cell>
          <cell r="Q1355">
            <v>0</v>
          </cell>
          <cell r="R1355" t="str">
            <v>FOUNDATION</v>
          </cell>
          <cell r="S1355" t="str">
            <v>june</v>
          </cell>
        </row>
        <row r="1356">
          <cell r="A1356">
            <v>1049</v>
          </cell>
          <cell r="B1356">
            <v>2125</v>
          </cell>
          <cell r="C1356" t="str">
            <v>NBP(h)</v>
          </cell>
          <cell r="D1356">
            <v>39247</v>
          </cell>
          <cell r="E1356">
            <v>39252</v>
          </cell>
          <cell r="F1356" t="str">
            <v>P</v>
          </cell>
          <cell r="G1356">
            <v>105000</v>
          </cell>
          <cell r="H1356">
            <v>259.10046190476191</v>
          </cell>
          <cell r="I1356">
            <v>27205548.5</v>
          </cell>
          <cell r="J1356">
            <v>5441.1097</v>
          </cell>
          <cell r="K1356">
            <v>27210989.609700002</v>
          </cell>
          <cell r="L1356">
            <v>0</v>
          </cell>
          <cell r="M1356">
            <v>27157</v>
          </cell>
          <cell r="N1356">
            <v>259.41092009238099</v>
          </cell>
          <cell r="O1356">
            <v>27238146.609700002</v>
          </cell>
          <cell r="P1356">
            <v>27238146.609700002</v>
          </cell>
          <cell r="Q1356">
            <v>0</v>
          </cell>
          <cell r="R1356" t="str">
            <v>ORIX</v>
          </cell>
          <cell r="S1356" t="str">
            <v>june</v>
          </cell>
        </row>
        <row r="1357">
          <cell r="A1357">
            <v>1050</v>
          </cell>
          <cell r="B1357">
            <v>2127</v>
          </cell>
          <cell r="C1357" t="str">
            <v>NBP</v>
          </cell>
          <cell r="D1357">
            <v>39247</v>
          </cell>
          <cell r="E1357">
            <v>39252</v>
          </cell>
          <cell r="F1357" t="str">
            <v>P</v>
          </cell>
          <cell r="G1357">
            <v>50000</v>
          </cell>
          <cell r="H1357">
            <v>260.75</v>
          </cell>
          <cell r="I1357">
            <v>13037500</v>
          </cell>
          <cell r="J1357">
            <v>2607.5</v>
          </cell>
          <cell r="K1357">
            <v>13040107.5</v>
          </cell>
          <cell r="L1357">
            <v>0</v>
          </cell>
          <cell r="M1357">
            <v>13037.5</v>
          </cell>
          <cell r="N1357">
            <v>261.06290000000001</v>
          </cell>
          <cell r="O1357">
            <v>13053145</v>
          </cell>
          <cell r="P1357">
            <v>13053145</v>
          </cell>
          <cell r="Q1357">
            <v>0</v>
          </cell>
          <cell r="R1357" t="str">
            <v>acm</v>
          </cell>
          <cell r="S1357" t="str">
            <v>june</v>
          </cell>
        </row>
        <row r="1358">
          <cell r="A1358">
            <v>1051</v>
          </cell>
          <cell r="B1358">
            <v>0</v>
          </cell>
          <cell r="C1358" t="str">
            <v>OGDC(h)</v>
          </cell>
          <cell r="D1358">
            <v>39251</v>
          </cell>
          <cell r="E1358">
            <v>39251</v>
          </cell>
          <cell r="F1358" t="str">
            <v>S</v>
          </cell>
          <cell r="G1358">
            <v>0</v>
          </cell>
          <cell r="H1358" t="e">
            <v>#DIV/0!</v>
          </cell>
          <cell r="I1358">
            <v>0</v>
          </cell>
          <cell r="J1358">
            <v>0</v>
          </cell>
          <cell r="K1358">
            <v>0</v>
          </cell>
          <cell r="L1358">
            <v>0</v>
          </cell>
          <cell r="M1358">
            <v>0</v>
          </cell>
          <cell r="N1358" t="e">
            <v>#DIV/0!</v>
          </cell>
          <cell r="O1358">
            <v>0</v>
          </cell>
          <cell r="P1358">
            <v>-50000</v>
          </cell>
          <cell r="R1358" t="str">
            <v>DIVIDEND</v>
          </cell>
          <cell r="S1358" t="str">
            <v>NOV</v>
          </cell>
        </row>
        <row r="1359">
          <cell r="A1359">
            <v>1052</v>
          </cell>
          <cell r="B1359">
            <v>0</v>
          </cell>
          <cell r="C1359" t="str">
            <v>OGDC</v>
          </cell>
          <cell r="D1359">
            <v>39251</v>
          </cell>
          <cell r="E1359">
            <v>39251</v>
          </cell>
          <cell r="F1359" t="str">
            <v>S</v>
          </cell>
          <cell r="G1359">
            <v>0</v>
          </cell>
          <cell r="H1359" t="e">
            <v>#DIV/0!</v>
          </cell>
          <cell r="I1359">
            <v>0</v>
          </cell>
          <cell r="J1359">
            <v>0</v>
          </cell>
          <cell r="K1359">
            <v>0</v>
          </cell>
          <cell r="L1359">
            <v>0</v>
          </cell>
          <cell r="M1359">
            <v>0</v>
          </cell>
          <cell r="N1359" t="e">
            <v>#DIV/0!</v>
          </cell>
          <cell r="O1359">
            <v>0</v>
          </cell>
          <cell r="P1359">
            <v>-231000</v>
          </cell>
          <cell r="R1359" t="str">
            <v>DIVIDEND</v>
          </cell>
          <cell r="S1359" t="str">
            <v>NOV</v>
          </cell>
        </row>
        <row r="1360">
          <cell r="A1360">
            <v>1053</v>
          </cell>
          <cell r="B1360">
            <v>2158</v>
          </cell>
          <cell r="C1360" t="str">
            <v>NBP(h)</v>
          </cell>
          <cell r="D1360">
            <v>39244</v>
          </cell>
          <cell r="E1360">
            <v>39254</v>
          </cell>
          <cell r="F1360" t="str">
            <v>S</v>
          </cell>
          <cell r="G1360">
            <v>-20000</v>
          </cell>
          <cell r="H1360">
            <v>259</v>
          </cell>
          <cell r="I1360">
            <v>-5180000</v>
          </cell>
          <cell r="J1360">
            <v>518</v>
          </cell>
          <cell r="K1360">
            <v>-5179482</v>
          </cell>
          <cell r="L1360">
            <v>0</v>
          </cell>
          <cell r="M1360">
            <v>5180</v>
          </cell>
          <cell r="N1360">
            <v>259</v>
          </cell>
          <cell r="O1360">
            <v>-5180000</v>
          </cell>
          <cell r="P1360">
            <v>-5188218</v>
          </cell>
          <cell r="Q1360">
            <v>-8218</v>
          </cell>
          <cell r="R1360" t="str">
            <v>FNE</v>
          </cell>
          <cell r="S1360" t="str">
            <v>june</v>
          </cell>
        </row>
        <row r="1361">
          <cell r="A1361">
            <v>1054</v>
          </cell>
          <cell r="B1361">
            <v>2190</v>
          </cell>
          <cell r="C1361" t="str">
            <v>NBP(h)</v>
          </cell>
          <cell r="D1361">
            <v>39252</v>
          </cell>
          <cell r="E1361">
            <v>39255</v>
          </cell>
          <cell r="F1361" t="str">
            <v>P</v>
          </cell>
          <cell r="G1361">
            <v>25000</v>
          </cell>
          <cell r="H1361">
            <v>256</v>
          </cell>
          <cell r="I1361">
            <v>6400000</v>
          </cell>
          <cell r="J1361">
            <v>1280</v>
          </cell>
          <cell r="K1361">
            <v>6401280</v>
          </cell>
          <cell r="L1361">
            <v>0</v>
          </cell>
          <cell r="M1361">
            <v>6400</v>
          </cell>
          <cell r="N1361">
            <v>256.30720000000002</v>
          </cell>
          <cell r="O1361">
            <v>6407680</v>
          </cell>
          <cell r="P1361">
            <v>6407680</v>
          </cell>
          <cell r="Q1361">
            <v>0</v>
          </cell>
          <cell r="R1361" t="str">
            <v>Orix</v>
          </cell>
          <cell r="S1361" t="str">
            <v>june</v>
          </cell>
        </row>
        <row r="1362">
          <cell r="A1362">
            <v>1055</v>
          </cell>
          <cell r="B1362">
            <v>2188</v>
          </cell>
          <cell r="C1362" t="str">
            <v>NBP(h)</v>
          </cell>
          <cell r="D1362">
            <v>39252</v>
          </cell>
          <cell r="E1362">
            <v>39255</v>
          </cell>
          <cell r="F1362" t="str">
            <v>P</v>
          </cell>
          <cell r="G1362">
            <v>25000</v>
          </cell>
          <cell r="H1362">
            <v>256.5</v>
          </cell>
          <cell r="I1362">
            <v>6412500</v>
          </cell>
          <cell r="J1362">
            <v>1282.5</v>
          </cell>
          <cell r="K1362">
            <v>6413782.5</v>
          </cell>
          <cell r="L1362">
            <v>0</v>
          </cell>
          <cell r="M1362">
            <v>6412.5</v>
          </cell>
          <cell r="N1362">
            <v>256.80779999999999</v>
          </cell>
          <cell r="O1362">
            <v>6420195</v>
          </cell>
          <cell r="P1362">
            <v>6420195</v>
          </cell>
          <cell r="Q1362">
            <v>0</v>
          </cell>
          <cell r="R1362" t="str">
            <v>FCEL</v>
          </cell>
          <cell r="S1362" t="str">
            <v>june</v>
          </cell>
        </row>
        <row r="1363">
          <cell r="A1363">
            <v>1056</v>
          </cell>
          <cell r="B1363">
            <v>2213</v>
          </cell>
          <cell r="C1363" t="str">
            <v>NBP(h)</v>
          </cell>
          <cell r="D1363">
            <v>39253</v>
          </cell>
          <cell r="E1363">
            <v>38893</v>
          </cell>
          <cell r="F1363" t="str">
            <v>S</v>
          </cell>
          <cell r="G1363">
            <v>-20000</v>
          </cell>
          <cell r="H1363">
            <v>261.2525</v>
          </cell>
          <cell r="I1363">
            <v>-5225050</v>
          </cell>
          <cell r="J1363">
            <v>522.505</v>
          </cell>
          <cell r="K1363">
            <v>-5224527.4950000001</v>
          </cell>
          <cell r="L1363">
            <v>0</v>
          </cell>
          <cell r="M1363">
            <v>5225.1000000000004</v>
          </cell>
          <cell r="N1363">
            <v>261.2525</v>
          </cell>
          <cell r="O1363">
            <v>-5225050</v>
          </cell>
          <cell r="P1363">
            <v>-5167083</v>
          </cell>
          <cell r="Q1363">
            <v>57967</v>
          </cell>
          <cell r="R1363" t="str">
            <v>Orix</v>
          </cell>
          <cell r="S1363" t="str">
            <v>june</v>
          </cell>
        </row>
        <row r="1364">
          <cell r="A1364">
            <v>1057</v>
          </cell>
          <cell r="B1364">
            <v>2214</v>
          </cell>
          <cell r="C1364" t="str">
            <v>NBP(h)</v>
          </cell>
          <cell r="D1364">
            <v>39253</v>
          </cell>
          <cell r="E1364">
            <v>38893</v>
          </cell>
          <cell r="F1364" t="str">
            <v>S</v>
          </cell>
          <cell r="G1364">
            <v>-25000</v>
          </cell>
          <cell r="H1364">
            <v>262.43006000000003</v>
          </cell>
          <cell r="I1364">
            <v>-6560751.5</v>
          </cell>
          <cell r="J1364">
            <v>656.07515000000001</v>
          </cell>
          <cell r="K1364">
            <v>-6560095.4248500001</v>
          </cell>
          <cell r="L1364">
            <v>0</v>
          </cell>
          <cell r="M1364">
            <v>6560.75</v>
          </cell>
          <cell r="N1364">
            <v>262.43006000000003</v>
          </cell>
          <cell r="O1364">
            <v>-6560751.5</v>
          </cell>
          <cell r="P1364">
            <v>-6458852.5</v>
          </cell>
          <cell r="Q1364">
            <v>101899</v>
          </cell>
          <cell r="R1364" t="str">
            <v xml:space="preserve">ABA </v>
          </cell>
          <cell r="S1364" t="str">
            <v>june</v>
          </cell>
        </row>
        <row r="1365">
          <cell r="A1365">
            <v>1058</v>
          </cell>
          <cell r="B1365">
            <v>2215</v>
          </cell>
          <cell r="C1365" t="str">
            <v>NBP(h)</v>
          </cell>
          <cell r="D1365">
            <v>39253</v>
          </cell>
          <cell r="E1365">
            <v>38893</v>
          </cell>
          <cell r="F1365" t="str">
            <v>S</v>
          </cell>
          <cell r="G1365">
            <v>-75000</v>
          </cell>
          <cell r="H1365">
            <v>259.66666666666669</v>
          </cell>
          <cell r="I1365">
            <v>-19475000</v>
          </cell>
          <cell r="J1365">
            <v>1947.5</v>
          </cell>
          <cell r="K1365">
            <v>-19473052.5</v>
          </cell>
          <cell r="L1365">
            <v>0</v>
          </cell>
          <cell r="M1365">
            <v>19475</v>
          </cell>
          <cell r="N1365">
            <v>259.66666666666669</v>
          </cell>
          <cell r="O1365">
            <v>-19475000</v>
          </cell>
          <cell r="P1365">
            <v>-19376557.5</v>
          </cell>
          <cell r="Q1365">
            <v>98442.5</v>
          </cell>
          <cell r="R1365" t="str">
            <v>GROWTH</v>
          </cell>
          <cell r="S1365" t="str">
            <v>june</v>
          </cell>
        </row>
        <row r="1366">
          <cell r="A1366">
            <v>1059</v>
          </cell>
          <cell r="B1366">
            <v>2248</v>
          </cell>
          <cell r="C1366" t="str">
            <v>NBP(h)</v>
          </cell>
          <cell r="D1366">
            <v>39254</v>
          </cell>
          <cell r="E1366">
            <v>39259</v>
          </cell>
          <cell r="F1366" t="str">
            <v>P</v>
          </cell>
          <cell r="G1366">
            <v>75000</v>
          </cell>
          <cell r="H1366">
            <v>258.66666666666669</v>
          </cell>
          <cell r="I1366">
            <v>19400000</v>
          </cell>
          <cell r="J1366">
            <v>3880</v>
          </cell>
          <cell r="K1366">
            <v>19403880</v>
          </cell>
          <cell r="L1366">
            <v>0</v>
          </cell>
          <cell r="M1366">
            <v>19400</v>
          </cell>
          <cell r="N1366">
            <v>258.97706666666664</v>
          </cell>
          <cell r="O1366">
            <v>19423280</v>
          </cell>
          <cell r="P1366">
            <v>19423280</v>
          </cell>
          <cell r="Q1366">
            <v>0</v>
          </cell>
          <cell r="R1366" t="str">
            <v>IFSL</v>
          </cell>
          <cell r="S1366" t="str">
            <v>june</v>
          </cell>
        </row>
        <row r="1367">
          <cell r="A1367">
            <v>1060</v>
          </cell>
          <cell r="B1367">
            <v>2249</v>
          </cell>
          <cell r="C1367" t="str">
            <v>NBP(h)</v>
          </cell>
          <cell r="D1367">
            <v>39254</v>
          </cell>
          <cell r="E1367">
            <v>39259</v>
          </cell>
          <cell r="F1367" t="str">
            <v>S</v>
          </cell>
          <cell r="G1367">
            <v>-50000</v>
          </cell>
          <cell r="H1367">
            <v>260.5</v>
          </cell>
          <cell r="I1367">
            <v>-13025000</v>
          </cell>
          <cell r="J1367">
            <v>1302.5</v>
          </cell>
          <cell r="K1367">
            <v>-13023697.5</v>
          </cell>
          <cell r="L1367">
            <v>0</v>
          </cell>
          <cell r="N1367">
            <v>260.5</v>
          </cell>
          <cell r="O1367">
            <v>-13025000</v>
          </cell>
          <cell r="P1367">
            <v>-12943660</v>
          </cell>
          <cell r="Q1367">
            <v>81340</v>
          </cell>
          <cell r="R1367" t="str">
            <v>IFSL</v>
          </cell>
          <cell r="S1367" t="str">
            <v>june</v>
          </cell>
        </row>
        <row r="1368">
          <cell r="A1368">
            <v>1061</v>
          </cell>
          <cell r="B1368">
            <v>2271</v>
          </cell>
          <cell r="C1368" t="str">
            <v>NBP(h)</v>
          </cell>
          <cell r="D1368">
            <v>39255</v>
          </cell>
          <cell r="E1368">
            <v>39260</v>
          </cell>
          <cell r="F1368" t="str">
            <v>P</v>
          </cell>
          <cell r="G1368">
            <v>75000</v>
          </cell>
          <cell r="H1368">
            <v>257</v>
          </cell>
          <cell r="I1368">
            <v>19275000</v>
          </cell>
          <cell r="J1368">
            <v>3855</v>
          </cell>
          <cell r="K1368">
            <v>19278855</v>
          </cell>
          <cell r="L1368">
            <v>0</v>
          </cell>
          <cell r="M1368">
            <v>19275</v>
          </cell>
          <cell r="N1368">
            <v>257.30840000000001</v>
          </cell>
          <cell r="O1368">
            <v>19298130</v>
          </cell>
          <cell r="P1368">
            <v>19298130</v>
          </cell>
          <cell r="Q1368">
            <v>0</v>
          </cell>
          <cell r="R1368" t="str">
            <v>ahc</v>
          </cell>
          <cell r="S1368" t="str">
            <v>june</v>
          </cell>
        </row>
        <row r="1369">
          <cell r="A1369">
            <v>1062</v>
          </cell>
          <cell r="B1369">
            <v>2272</v>
          </cell>
          <cell r="C1369" t="str">
            <v>NBP(h)</v>
          </cell>
          <cell r="D1369">
            <v>39255</v>
          </cell>
          <cell r="E1369">
            <v>39260</v>
          </cell>
          <cell r="F1369" t="str">
            <v>P</v>
          </cell>
          <cell r="G1369">
            <v>25000</v>
          </cell>
          <cell r="H1369">
            <v>255</v>
          </cell>
          <cell r="I1369">
            <v>6375000</v>
          </cell>
          <cell r="J1369">
            <v>1275</v>
          </cell>
          <cell r="K1369">
            <v>6376275</v>
          </cell>
          <cell r="L1369">
            <v>0</v>
          </cell>
          <cell r="M1369">
            <v>6375</v>
          </cell>
          <cell r="N1369">
            <v>255.30600000000001</v>
          </cell>
          <cell r="O1369">
            <v>6382650</v>
          </cell>
          <cell r="P1369">
            <v>6382650</v>
          </cell>
          <cell r="Q1369">
            <v>0</v>
          </cell>
          <cell r="R1369" t="str">
            <v>live</v>
          </cell>
          <cell r="S1369" t="str">
            <v>june</v>
          </cell>
        </row>
        <row r="1370">
          <cell r="A1370">
            <v>1063</v>
          </cell>
          <cell r="B1370">
            <v>2249</v>
          </cell>
          <cell r="C1370" t="str">
            <v>PICIC(h)</v>
          </cell>
          <cell r="D1370">
            <v>39256</v>
          </cell>
          <cell r="E1370">
            <v>39256</v>
          </cell>
          <cell r="F1370" t="str">
            <v>S</v>
          </cell>
          <cell r="G1370">
            <v>-1011500</v>
          </cell>
          <cell r="H1370">
            <v>78</v>
          </cell>
          <cell r="I1370">
            <v>-78897000</v>
          </cell>
          <cell r="J1370">
            <v>7889.7000000000007</v>
          </cell>
          <cell r="K1370">
            <v>-78889110.299999997</v>
          </cell>
          <cell r="L1370">
            <v>0</v>
          </cell>
          <cell r="N1370">
            <v>78</v>
          </cell>
          <cell r="O1370">
            <v>-78897000</v>
          </cell>
          <cell r="P1370">
            <v>-76833810.840000004</v>
          </cell>
          <cell r="Q1370">
            <v>2063189.1599999964</v>
          </cell>
          <cell r="R1370" t="str">
            <v>AHL</v>
          </cell>
          <cell r="S1370" t="str">
            <v>june</v>
          </cell>
        </row>
        <row r="1371">
          <cell r="A1371">
            <v>1064</v>
          </cell>
          <cell r="B1371">
            <v>2314</v>
          </cell>
          <cell r="C1371" t="str">
            <v>NBP(h)</v>
          </cell>
          <cell r="D1371">
            <v>39258</v>
          </cell>
          <cell r="E1371">
            <v>39261</v>
          </cell>
          <cell r="F1371" t="str">
            <v>S</v>
          </cell>
          <cell r="G1371">
            <v>-7500</v>
          </cell>
          <cell r="H1371">
            <v>257.5</v>
          </cell>
          <cell r="I1371">
            <v>-1931250</v>
          </cell>
          <cell r="J1371">
            <v>193.125</v>
          </cell>
          <cell r="K1371">
            <v>-1931056.875</v>
          </cell>
          <cell r="L1371">
            <v>0</v>
          </cell>
          <cell r="M1371">
            <v>1931.25</v>
          </cell>
          <cell r="N1371">
            <v>257.5</v>
          </cell>
          <cell r="O1371">
            <v>-1931250</v>
          </cell>
          <cell r="P1371">
            <v>-1930484.25</v>
          </cell>
          <cell r="Q1371">
            <v>765.75</v>
          </cell>
          <cell r="R1371" t="str">
            <v>FNE</v>
          </cell>
          <cell r="S1371" t="str">
            <v>june</v>
          </cell>
        </row>
        <row r="1372">
          <cell r="A1372">
            <v>1065</v>
          </cell>
          <cell r="B1372">
            <v>2345</v>
          </cell>
          <cell r="C1372" t="str">
            <v>bop(H)</v>
          </cell>
          <cell r="D1372">
            <v>39259</v>
          </cell>
          <cell r="E1372">
            <v>39262</v>
          </cell>
          <cell r="F1372" t="str">
            <v>P</v>
          </cell>
          <cell r="G1372">
            <v>147500</v>
          </cell>
          <cell r="H1372">
            <v>111.8</v>
          </cell>
          <cell r="I1372">
            <v>16490500</v>
          </cell>
          <cell r="J1372">
            <v>3298.1000000000004</v>
          </cell>
          <cell r="K1372">
            <v>16493798.1</v>
          </cell>
          <cell r="L1372">
            <v>0</v>
          </cell>
          <cell r="N1372">
            <v>111.82236</v>
          </cell>
          <cell r="O1372">
            <v>16493798.1</v>
          </cell>
          <cell r="P1372">
            <v>16493798.1</v>
          </cell>
          <cell r="Q1372">
            <v>0</v>
          </cell>
          <cell r="R1372" t="str">
            <v>JS</v>
          </cell>
          <cell r="S1372" t="str">
            <v>june</v>
          </cell>
        </row>
        <row r="1373">
          <cell r="A1373">
            <v>1066</v>
          </cell>
          <cell r="B1373">
            <v>2344</v>
          </cell>
          <cell r="C1373" t="str">
            <v>NBP(h)</v>
          </cell>
          <cell r="D1373">
            <v>39259</v>
          </cell>
          <cell r="E1373">
            <v>39262</v>
          </cell>
          <cell r="F1373" t="str">
            <v>S</v>
          </cell>
          <cell r="G1373">
            <v>-25000</v>
          </cell>
          <cell r="H1373">
            <v>260.5</v>
          </cell>
          <cell r="I1373">
            <v>-6512500</v>
          </cell>
          <cell r="J1373">
            <v>651.25</v>
          </cell>
          <cell r="K1373">
            <v>-6511848.75</v>
          </cell>
          <cell r="L1373">
            <v>0</v>
          </cell>
          <cell r="M1373">
            <v>6512.5</v>
          </cell>
          <cell r="N1373">
            <v>260.5</v>
          </cell>
          <cell r="O1373">
            <v>-6512500</v>
          </cell>
          <cell r="P1373">
            <v>-6434947.5</v>
          </cell>
          <cell r="Q1373">
            <v>77552.5</v>
          </cell>
          <cell r="R1373" t="str">
            <v xml:space="preserve">ABA </v>
          </cell>
          <cell r="S1373" t="str">
            <v>june</v>
          </cell>
        </row>
        <row r="1374">
          <cell r="A1374">
            <v>1067</v>
          </cell>
          <cell r="B1374">
            <v>2343</v>
          </cell>
          <cell r="C1374" t="str">
            <v>NBP(h)</v>
          </cell>
          <cell r="D1374">
            <v>39259</v>
          </cell>
          <cell r="E1374">
            <v>39262</v>
          </cell>
          <cell r="F1374" t="str">
            <v>S</v>
          </cell>
          <cell r="G1374">
            <v>-70000</v>
          </cell>
          <cell r="H1374">
            <v>258.57142857142856</v>
          </cell>
          <cell r="I1374">
            <v>-18100000</v>
          </cell>
          <cell r="J1374">
            <v>1810</v>
          </cell>
          <cell r="K1374">
            <v>-18098190</v>
          </cell>
          <cell r="L1374">
            <v>0</v>
          </cell>
          <cell r="M1374">
            <v>18100</v>
          </cell>
          <cell r="N1374">
            <v>258.57142857142856</v>
          </cell>
          <cell r="O1374">
            <v>-18100000</v>
          </cell>
          <cell r="P1374">
            <v>-18017853</v>
          </cell>
          <cell r="Q1374">
            <v>82147</v>
          </cell>
          <cell r="R1374" t="str">
            <v>GSL</v>
          </cell>
          <cell r="S1374" t="str">
            <v>june</v>
          </cell>
        </row>
        <row r="1375">
          <cell r="A1375">
            <v>1068</v>
          </cell>
          <cell r="B1375">
            <v>2375</v>
          </cell>
          <cell r="C1375" t="str">
            <v>NBP(h)</v>
          </cell>
          <cell r="D1375">
            <v>39260</v>
          </cell>
          <cell r="E1375">
            <v>39266</v>
          </cell>
          <cell r="F1375" t="str">
            <v>S</v>
          </cell>
          <cell r="G1375">
            <v>-25000</v>
          </cell>
          <cell r="H1375">
            <v>261.5</v>
          </cell>
          <cell r="I1375">
            <v>-6537500</v>
          </cell>
          <cell r="J1375">
            <v>653.75</v>
          </cell>
          <cell r="K1375">
            <v>-6536846.25</v>
          </cell>
          <cell r="L1375">
            <v>0</v>
          </cell>
          <cell r="M1375">
            <v>6537.5</v>
          </cell>
          <cell r="N1375">
            <v>261.5</v>
          </cell>
          <cell r="O1375">
            <v>-6537500</v>
          </cell>
          <cell r="P1375">
            <v>-6434950</v>
          </cell>
          <cell r="Q1375">
            <v>102550</v>
          </cell>
          <cell r="R1375" t="str">
            <v>IFSL</v>
          </cell>
          <cell r="S1375" t="str">
            <v>june</v>
          </cell>
        </row>
        <row r="1376">
          <cell r="A1376">
            <v>1069</v>
          </cell>
          <cell r="B1376">
            <v>2381</v>
          </cell>
          <cell r="C1376" t="str">
            <v>PSAF</v>
          </cell>
          <cell r="D1376">
            <v>39261</v>
          </cell>
          <cell r="E1376">
            <v>39266</v>
          </cell>
          <cell r="F1376" t="str">
            <v>P</v>
          </cell>
          <cell r="G1376">
            <v>100000</v>
          </cell>
          <cell r="H1376">
            <v>10.487500000000001</v>
          </cell>
          <cell r="I1376">
            <v>1048750</v>
          </cell>
          <cell r="J1376">
            <v>209.75</v>
          </cell>
          <cell r="K1376">
            <v>1048959.75</v>
          </cell>
          <cell r="L1376">
            <v>0</v>
          </cell>
          <cell r="M1376">
            <v>5000</v>
          </cell>
          <cell r="N1376">
            <v>10.539597499999999</v>
          </cell>
          <cell r="O1376">
            <v>1053959.75</v>
          </cell>
          <cell r="P1376">
            <v>1053959.75</v>
          </cell>
          <cell r="Q1376">
            <v>0</v>
          </cell>
          <cell r="R1376" t="str">
            <v>IFSL</v>
          </cell>
          <cell r="S1376" t="str">
            <v>june</v>
          </cell>
        </row>
        <row r="1377">
          <cell r="A1377">
            <v>1070</v>
          </cell>
          <cell r="B1377">
            <v>2382</v>
          </cell>
          <cell r="C1377" t="str">
            <v>PSAF</v>
          </cell>
          <cell r="D1377">
            <v>39261</v>
          </cell>
          <cell r="E1377">
            <v>39266</v>
          </cell>
          <cell r="F1377" t="str">
            <v>P</v>
          </cell>
          <cell r="G1377">
            <v>302000</v>
          </cell>
          <cell r="H1377">
            <v>10.44817880794702</v>
          </cell>
          <cell r="I1377">
            <v>3155350</v>
          </cell>
          <cell r="J1377">
            <v>631.07000000000005</v>
          </cell>
          <cell r="K1377">
            <v>3155981.07</v>
          </cell>
          <cell r="L1377">
            <v>0</v>
          </cell>
          <cell r="M1377">
            <v>15100</v>
          </cell>
          <cell r="N1377">
            <v>10.50026844370861</v>
          </cell>
          <cell r="O1377">
            <v>3171081.07</v>
          </cell>
          <cell r="P1377">
            <v>3171081.07</v>
          </cell>
          <cell r="Q1377">
            <v>0</v>
          </cell>
          <cell r="R1377" t="str">
            <v>GSL</v>
          </cell>
          <cell r="S1377" t="str">
            <v>june</v>
          </cell>
        </row>
        <row r="1378">
          <cell r="A1378">
            <v>1071</v>
          </cell>
          <cell r="B1378">
            <v>2379</v>
          </cell>
          <cell r="C1378" t="str">
            <v>PPF</v>
          </cell>
          <cell r="D1378">
            <v>39261</v>
          </cell>
          <cell r="E1378">
            <v>39266</v>
          </cell>
          <cell r="F1378" t="str">
            <v>P</v>
          </cell>
          <cell r="G1378">
            <v>113000</v>
          </cell>
          <cell r="H1378">
            <v>14.704203539823009</v>
          </cell>
          <cell r="I1378">
            <v>1661575</v>
          </cell>
          <cell r="J1378">
            <v>332.315</v>
          </cell>
          <cell r="K1378">
            <v>1661907.3149999999</v>
          </cell>
          <cell r="L1378">
            <v>0</v>
          </cell>
          <cell r="M1378">
            <v>2492.88</v>
          </cell>
          <cell r="N1378">
            <v>14.729205265486724</v>
          </cell>
          <cell r="O1378">
            <v>1664400.1949999998</v>
          </cell>
          <cell r="P1378">
            <v>1664400.1949999998</v>
          </cell>
          <cell r="Q1378">
            <v>0</v>
          </cell>
          <cell r="R1378" t="str">
            <v>FCEL</v>
          </cell>
          <cell r="S1378" t="str">
            <v>june</v>
          </cell>
        </row>
        <row r="1379">
          <cell r="A1379">
            <v>1072</v>
          </cell>
          <cell r="B1379">
            <v>2378</v>
          </cell>
          <cell r="C1379" t="str">
            <v>PPF</v>
          </cell>
          <cell r="D1379">
            <v>39261</v>
          </cell>
          <cell r="E1379">
            <v>39266</v>
          </cell>
          <cell r="F1379" t="str">
            <v>P</v>
          </cell>
          <cell r="G1379">
            <v>272000</v>
          </cell>
          <cell r="H1379">
            <v>14.571507352941177</v>
          </cell>
          <cell r="I1379">
            <v>3963450</v>
          </cell>
          <cell r="J1379">
            <v>792.69</v>
          </cell>
          <cell r="K1379">
            <v>3964242.69</v>
          </cell>
          <cell r="L1379">
            <v>0</v>
          </cell>
          <cell r="M1379">
            <v>5945.2</v>
          </cell>
          <cell r="N1379">
            <v>14.596279007352942</v>
          </cell>
          <cell r="O1379">
            <v>3970187.89</v>
          </cell>
          <cell r="P1379">
            <v>3970187.89</v>
          </cell>
          <cell r="Q1379">
            <v>0</v>
          </cell>
          <cell r="R1379" t="str">
            <v>AAH</v>
          </cell>
          <cell r="S1379" t="str">
            <v>june</v>
          </cell>
        </row>
        <row r="1380">
          <cell r="A1380">
            <v>1073</v>
          </cell>
          <cell r="B1380">
            <v>2380</v>
          </cell>
          <cell r="C1380" t="str">
            <v>PPF</v>
          </cell>
          <cell r="D1380">
            <v>39261</v>
          </cell>
          <cell r="E1380">
            <v>39266</v>
          </cell>
          <cell r="F1380" t="str">
            <v>P</v>
          </cell>
          <cell r="G1380">
            <v>120000</v>
          </cell>
          <cell r="H1380">
            <v>14.84375</v>
          </cell>
          <cell r="I1380">
            <v>1781250</v>
          </cell>
          <cell r="J1380">
            <v>356.25</v>
          </cell>
          <cell r="K1380">
            <v>1781606.25</v>
          </cell>
          <cell r="L1380">
            <v>0</v>
          </cell>
          <cell r="M1380">
            <v>6000</v>
          </cell>
          <cell r="N1380">
            <v>14.89671875</v>
          </cell>
          <cell r="O1380">
            <v>1787606.25</v>
          </cell>
          <cell r="P1380">
            <v>1787606.25</v>
          </cell>
          <cell r="Q1380">
            <v>0</v>
          </cell>
          <cell r="R1380" t="str">
            <v>SCS</v>
          </cell>
          <cell r="S1380" t="str">
            <v>june</v>
          </cell>
        </row>
        <row r="1381">
          <cell r="A1381">
            <v>1074</v>
          </cell>
          <cell r="B1381">
            <v>2375</v>
          </cell>
          <cell r="C1381" t="str">
            <v>NBP</v>
          </cell>
          <cell r="D1381">
            <v>39261</v>
          </cell>
          <cell r="E1381">
            <v>39266</v>
          </cell>
          <cell r="F1381" t="str">
            <v>S</v>
          </cell>
          <cell r="G1381">
            <v>-75000</v>
          </cell>
          <cell r="H1381">
            <v>263.90266666666668</v>
          </cell>
          <cell r="I1381">
            <v>-19792700</v>
          </cell>
          <cell r="J1381">
            <v>1979.27</v>
          </cell>
          <cell r="K1381">
            <v>-19790720.73</v>
          </cell>
          <cell r="L1381">
            <v>0</v>
          </cell>
          <cell r="M1381">
            <v>19792.5</v>
          </cell>
          <cell r="N1381">
            <v>263.90266666666668</v>
          </cell>
          <cell r="O1381">
            <v>-19792700</v>
          </cell>
          <cell r="P1381">
            <v>-19594087.5</v>
          </cell>
          <cell r="Q1381">
            <v>198612.5</v>
          </cell>
          <cell r="R1381" t="str">
            <v>AHC</v>
          </cell>
          <cell r="S1381" t="str">
            <v>june</v>
          </cell>
        </row>
        <row r="1382">
          <cell r="A1382">
            <v>1075</v>
          </cell>
          <cell r="B1382">
            <v>2377</v>
          </cell>
          <cell r="C1382" t="str">
            <v>NBP</v>
          </cell>
          <cell r="D1382">
            <v>39261</v>
          </cell>
          <cell r="E1382">
            <v>39266</v>
          </cell>
          <cell r="F1382" t="str">
            <v>S</v>
          </cell>
          <cell r="G1382">
            <v>-7500</v>
          </cell>
          <cell r="H1382">
            <v>266.5</v>
          </cell>
          <cell r="I1382">
            <v>-1998750</v>
          </cell>
          <cell r="J1382">
            <v>199.875</v>
          </cell>
          <cell r="K1382">
            <v>-1998550.125</v>
          </cell>
          <cell r="L1382">
            <v>0</v>
          </cell>
          <cell r="M1382">
            <v>1998.75</v>
          </cell>
          <cell r="N1382">
            <v>266.5</v>
          </cell>
          <cell r="O1382">
            <v>-1998750</v>
          </cell>
          <cell r="P1382">
            <v>-1959408.75</v>
          </cell>
          <cell r="Q1382">
            <v>39341.25</v>
          </cell>
          <cell r="R1382" t="str">
            <v>LIVE</v>
          </cell>
          <cell r="S1382" t="str">
            <v>june</v>
          </cell>
        </row>
        <row r="1383">
          <cell r="A1383">
            <v>1076</v>
          </cell>
          <cell r="B1383">
            <v>2377</v>
          </cell>
          <cell r="C1383" t="str">
            <v>NBP(h)</v>
          </cell>
          <cell r="D1383">
            <v>39261</v>
          </cell>
          <cell r="E1383">
            <v>39266</v>
          </cell>
          <cell r="F1383" t="str">
            <v>S</v>
          </cell>
          <cell r="G1383">
            <v>-12500</v>
          </cell>
          <cell r="H1383">
            <v>266.5</v>
          </cell>
          <cell r="I1383">
            <v>-3331250</v>
          </cell>
          <cell r="J1383">
            <v>333.125</v>
          </cell>
          <cell r="K1383">
            <v>-3330916.875</v>
          </cell>
          <cell r="L1383">
            <v>0</v>
          </cell>
          <cell r="M1383">
            <v>3331.25</v>
          </cell>
          <cell r="N1383">
            <v>266.5</v>
          </cell>
          <cell r="O1383">
            <v>-3331250</v>
          </cell>
          <cell r="P1383">
            <v>-3217476.25</v>
          </cell>
          <cell r="Q1383">
            <v>113773.75</v>
          </cell>
          <cell r="R1383" t="str">
            <v>LIVE</v>
          </cell>
          <cell r="S1383" t="str">
            <v>june</v>
          </cell>
        </row>
        <row r="1384">
          <cell r="A1384">
            <v>1077</v>
          </cell>
          <cell r="B1384">
            <v>2383</v>
          </cell>
          <cell r="C1384" t="str">
            <v>PSAF</v>
          </cell>
          <cell r="D1384">
            <v>39261</v>
          </cell>
          <cell r="E1384">
            <v>39266</v>
          </cell>
          <cell r="F1384" t="str">
            <v>P</v>
          </cell>
          <cell r="G1384">
            <v>100000</v>
          </cell>
          <cell r="H1384">
            <v>10.45</v>
          </cell>
          <cell r="I1384">
            <v>1045000</v>
          </cell>
          <cell r="J1384">
            <v>209</v>
          </cell>
          <cell r="K1384">
            <v>1045209</v>
          </cell>
          <cell r="L1384">
            <v>0</v>
          </cell>
          <cell r="M1384">
            <v>1570</v>
          </cell>
          <cell r="N1384">
            <v>10.467790000000001</v>
          </cell>
          <cell r="O1384">
            <v>1046779</v>
          </cell>
          <cell r="P1384">
            <v>1046779</v>
          </cell>
          <cell r="Q1384">
            <v>0</v>
          </cell>
          <cell r="R1384" t="str">
            <v>acm</v>
          </cell>
          <cell r="S1384" t="str">
            <v>june</v>
          </cell>
        </row>
        <row r="1385">
          <cell r="A1385">
            <v>1078</v>
          </cell>
          <cell r="B1385">
            <v>2434</v>
          </cell>
          <cell r="C1385" t="str">
            <v>nbp(H)</v>
          </cell>
          <cell r="D1385">
            <v>39262</v>
          </cell>
          <cell r="E1385">
            <v>39267</v>
          </cell>
          <cell r="F1385" t="str">
            <v>P</v>
          </cell>
          <cell r="G1385">
            <v>25000</v>
          </cell>
          <cell r="H1385">
            <v>260.10000000000002</v>
          </cell>
          <cell r="I1385">
            <v>6502500</v>
          </cell>
          <cell r="J1385">
            <v>1300.5</v>
          </cell>
          <cell r="K1385">
            <v>6503800.5</v>
          </cell>
          <cell r="L1385">
            <v>0</v>
          </cell>
          <cell r="N1385">
            <v>260.15201999999999</v>
          </cell>
          <cell r="O1385">
            <v>6503800.5</v>
          </cell>
          <cell r="P1385">
            <v>6503800.5</v>
          </cell>
          <cell r="Q1385">
            <v>0</v>
          </cell>
          <cell r="R1385" t="str">
            <v>growth</v>
          </cell>
          <cell r="S1385" t="str">
            <v>june</v>
          </cell>
        </row>
        <row r="1386">
          <cell r="A1386">
            <v>1079</v>
          </cell>
          <cell r="B1386">
            <v>2435</v>
          </cell>
          <cell r="C1386" t="str">
            <v>NBP(h)</v>
          </cell>
          <cell r="D1386">
            <v>39262</v>
          </cell>
          <cell r="E1386">
            <v>39267</v>
          </cell>
          <cell r="F1386" t="str">
            <v>S</v>
          </cell>
          <cell r="G1386">
            <v>-25000</v>
          </cell>
          <cell r="H1386">
            <v>262.10000000000002</v>
          </cell>
          <cell r="I1386">
            <v>-6552500</v>
          </cell>
          <cell r="J1386">
            <v>655.25</v>
          </cell>
          <cell r="K1386">
            <v>-6551844.75</v>
          </cell>
          <cell r="L1386">
            <v>0</v>
          </cell>
          <cell r="M1386">
            <v>6552.5</v>
          </cell>
          <cell r="N1386">
            <v>262.10000000000002</v>
          </cell>
          <cell r="O1386">
            <v>-6552500</v>
          </cell>
          <cell r="P1386">
            <v>-6503800.5</v>
          </cell>
          <cell r="Q1386">
            <v>48699.5</v>
          </cell>
          <cell r="R1386" t="str">
            <v>growth</v>
          </cell>
          <cell r="S1386" t="str">
            <v>june</v>
          </cell>
        </row>
        <row r="1387">
          <cell r="A1387">
            <v>1080</v>
          </cell>
          <cell r="B1387">
            <v>2492</v>
          </cell>
          <cell r="C1387" t="str">
            <v>NBP</v>
          </cell>
          <cell r="D1387">
            <v>39265</v>
          </cell>
          <cell r="E1387">
            <v>39269</v>
          </cell>
          <cell r="F1387" t="str">
            <v>S</v>
          </cell>
          <cell r="G1387">
            <v>-20000</v>
          </cell>
          <cell r="H1387">
            <v>266</v>
          </cell>
          <cell r="I1387">
            <v>-5320000</v>
          </cell>
          <cell r="J1387">
            <v>532</v>
          </cell>
          <cell r="K1387">
            <v>-5319468</v>
          </cell>
          <cell r="L1387">
            <v>0</v>
          </cell>
          <cell r="M1387">
            <v>5320</v>
          </cell>
          <cell r="N1387">
            <v>266</v>
          </cell>
          <cell r="O1387">
            <v>-5320000</v>
          </cell>
          <cell r="P1387">
            <v>-5225090</v>
          </cell>
          <cell r="Q1387">
            <v>94910</v>
          </cell>
          <cell r="R1387" t="str">
            <v xml:space="preserve">ABA </v>
          </cell>
          <cell r="S1387" t="str">
            <v>june</v>
          </cell>
        </row>
        <row r="1388">
          <cell r="A1388">
            <v>1081</v>
          </cell>
          <cell r="B1388">
            <v>2525</v>
          </cell>
          <cell r="C1388" t="str">
            <v>FFC(H)</v>
          </cell>
          <cell r="D1388">
            <v>39266</v>
          </cell>
          <cell r="E1388">
            <v>39269</v>
          </cell>
          <cell r="F1388" t="str">
            <v>P</v>
          </cell>
          <cell r="G1388">
            <v>10000</v>
          </cell>
          <cell r="H1388">
            <v>123</v>
          </cell>
          <cell r="I1388">
            <v>1230000</v>
          </cell>
          <cell r="J1388">
            <v>246</v>
          </cell>
          <cell r="K1388">
            <v>1230246</v>
          </cell>
          <cell r="L1388">
            <v>0</v>
          </cell>
          <cell r="M1388">
            <v>1230</v>
          </cell>
          <cell r="N1388">
            <v>123.1476</v>
          </cell>
          <cell r="O1388">
            <v>1231476</v>
          </cell>
          <cell r="P1388">
            <v>1231476</v>
          </cell>
          <cell r="Q1388">
            <v>0</v>
          </cell>
          <cell r="R1388" t="str">
            <v>growth</v>
          </cell>
          <cell r="S1388" t="str">
            <v>june</v>
          </cell>
        </row>
        <row r="1389">
          <cell r="A1389">
            <v>1082</v>
          </cell>
          <cell r="B1389">
            <v>2524</v>
          </cell>
          <cell r="C1389" t="str">
            <v>nbp(H)</v>
          </cell>
          <cell r="D1389">
            <v>39266</v>
          </cell>
          <cell r="E1389">
            <v>39269</v>
          </cell>
          <cell r="F1389" t="str">
            <v>P</v>
          </cell>
          <cell r="G1389">
            <v>25000</v>
          </cell>
          <cell r="H1389">
            <v>265.10000000000002</v>
          </cell>
          <cell r="I1389">
            <v>6627500</v>
          </cell>
          <cell r="J1389">
            <v>1325.5</v>
          </cell>
          <cell r="K1389">
            <v>6628825.5</v>
          </cell>
          <cell r="L1389">
            <v>0</v>
          </cell>
          <cell r="M1389">
            <v>1325.5</v>
          </cell>
          <cell r="N1389">
            <v>265.20603999999997</v>
          </cell>
          <cell r="O1389">
            <v>6630151</v>
          </cell>
          <cell r="P1389">
            <v>6630151</v>
          </cell>
          <cell r="Q1389">
            <v>0</v>
          </cell>
          <cell r="R1389" t="str">
            <v>fcel</v>
          </cell>
          <cell r="S1389" t="str">
            <v>june</v>
          </cell>
        </row>
        <row r="1390">
          <cell r="A1390">
            <v>1083</v>
          </cell>
          <cell r="B1390">
            <v>2523</v>
          </cell>
          <cell r="C1390" t="str">
            <v>nbp(H)</v>
          </cell>
          <cell r="D1390">
            <v>39266</v>
          </cell>
          <cell r="E1390">
            <v>39269</v>
          </cell>
          <cell r="F1390" t="str">
            <v>S</v>
          </cell>
          <cell r="G1390">
            <v>-20000</v>
          </cell>
          <cell r="H1390">
            <v>267</v>
          </cell>
          <cell r="I1390">
            <v>-5340000</v>
          </cell>
          <cell r="K1390">
            <v>-5340000</v>
          </cell>
          <cell r="L1390">
            <v>0</v>
          </cell>
          <cell r="M1390">
            <v>5340</v>
          </cell>
          <cell r="N1390">
            <v>267</v>
          </cell>
          <cell r="O1390">
            <v>-5340000</v>
          </cell>
          <cell r="P1390">
            <v>-5304120</v>
          </cell>
          <cell r="Q1390">
            <v>35880</v>
          </cell>
          <cell r="R1390" t="str">
            <v>fcel</v>
          </cell>
          <cell r="S1390" t="str">
            <v>june</v>
          </cell>
        </row>
        <row r="1391">
          <cell r="A1391">
            <v>1084</v>
          </cell>
          <cell r="B1391">
            <v>2586</v>
          </cell>
          <cell r="C1391" t="str">
            <v>nbp(H)</v>
          </cell>
          <cell r="D1391">
            <v>39267</v>
          </cell>
          <cell r="E1391">
            <v>39272</v>
          </cell>
          <cell r="F1391" t="str">
            <v>P</v>
          </cell>
          <cell r="G1391">
            <v>40000</v>
          </cell>
          <cell r="H1391">
            <v>265.60000000000002</v>
          </cell>
          <cell r="I1391">
            <v>10624000</v>
          </cell>
          <cell r="J1391">
            <v>2124.8000000000002</v>
          </cell>
          <cell r="K1391">
            <v>10626124.800000001</v>
          </cell>
          <cell r="L1391">
            <v>0</v>
          </cell>
          <cell r="M1391">
            <v>5302</v>
          </cell>
          <cell r="N1391">
            <v>265.78567000000004</v>
          </cell>
          <cell r="O1391">
            <v>10631426.800000001</v>
          </cell>
          <cell r="P1391">
            <v>10631426.800000001</v>
          </cell>
          <cell r="Q1391">
            <v>0</v>
          </cell>
          <cell r="R1391" t="str">
            <v>fne</v>
          </cell>
          <cell r="S1391" t="str">
            <v>june</v>
          </cell>
        </row>
        <row r="1392">
          <cell r="A1392">
            <v>1085</v>
          </cell>
          <cell r="B1392">
            <v>2587</v>
          </cell>
          <cell r="C1392" t="str">
            <v>nbp(H)</v>
          </cell>
          <cell r="D1392">
            <v>39267</v>
          </cell>
          <cell r="E1392">
            <v>39272</v>
          </cell>
          <cell r="F1392" t="str">
            <v>S</v>
          </cell>
          <cell r="G1392">
            <v>-20000</v>
          </cell>
          <cell r="H1392">
            <v>268.5</v>
          </cell>
          <cell r="I1392">
            <v>-5370000</v>
          </cell>
          <cell r="J1392">
            <v>537</v>
          </cell>
          <cell r="K1392">
            <v>-5369463</v>
          </cell>
          <cell r="L1392">
            <v>0</v>
          </cell>
          <cell r="M1392">
            <v>5370</v>
          </cell>
          <cell r="N1392">
            <v>268.5</v>
          </cell>
          <cell r="O1392">
            <v>-5370000</v>
          </cell>
          <cell r="P1392">
            <v>-5314426</v>
          </cell>
          <cell r="Q1392">
            <v>55574</v>
          </cell>
          <cell r="R1392" t="str">
            <v>fne</v>
          </cell>
          <cell r="S1392" t="str">
            <v>june</v>
          </cell>
        </row>
        <row r="1393">
          <cell r="A1393">
            <v>1086</v>
          </cell>
          <cell r="B1393">
            <v>2617</v>
          </cell>
          <cell r="C1393" t="str">
            <v>NBP(h)</v>
          </cell>
          <cell r="D1393">
            <v>39268</v>
          </cell>
          <cell r="E1393">
            <v>39273</v>
          </cell>
          <cell r="F1393" t="str">
            <v>P</v>
          </cell>
          <cell r="G1393">
            <v>20000</v>
          </cell>
          <cell r="H1393">
            <v>262</v>
          </cell>
          <cell r="I1393">
            <v>5240000</v>
          </cell>
          <cell r="J1393">
            <v>1048</v>
          </cell>
          <cell r="K1393">
            <v>5241048</v>
          </cell>
          <cell r="L1393">
            <v>0</v>
          </cell>
          <cell r="M1393">
            <v>5240</v>
          </cell>
          <cell r="N1393">
            <v>262.31439999999998</v>
          </cell>
          <cell r="O1393">
            <v>5246288</v>
          </cell>
          <cell r="P1393">
            <v>5246288</v>
          </cell>
          <cell r="Q1393">
            <v>0</v>
          </cell>
          <cell r="R1393" t="str">
            <v>growth</v>
          </cell>
          <cell r="S1393" t="str">
            <v>june</v>
          </cell>
        </row>
        <row r="1394">
          <cell r="A1394">
            <v>1087</v>
          </cell>
          <cell r="B1394">
            <v>2619</v>
          </cell>
          <cell r="C1394" t="str">
            <v>PAKS(H)</v>
          </cell>
          <cell r="D1394">
            <v>39268</v>
          </cell>
          <cell r="E1394">
            <v>39273</v>
          </cell>
          <cell r="F1394" t="str">
            <v>P</v>
          </cell>
          <cell r="G1394">
            <v>11400</v>
          </cell>
          <cell r="H1394">
            <v>417.60526315789474</v>
          </cell>
          <cell r="I1394">
            <v>4760700</v>
          </cell>
          <cell r="J1394">
            <v>952.1400000000001</v>
          </cell>
          <cell r="K1394">
            <v>4761652.1399999997</v>
          </cell>
          <cell r="L1394">
            <v>0</v>
          </cell>
          <cell r="M1394">
            <v>4760.71</v>
          </cell>
          <cell r="N1394">
            <v>418.10639035087718</v>
          </cell>
          <cell r="O1394">
            <v>4766412.8499999996</v>
          </cell>
          <cell r="P1394">
            <v>4766412.8499999996</v>
          </cell>
          <cell r="Q1394">
            <v>0</v>
          </cell>
          <cell r="R1394" t="str">
            <v>IFSL</v>
          </cell>
          <cell r="S1394" t="str">
            <v>june</v>
          </cell>
        </row>
        <row r="1395">
          <cell r="A1395">
            <v>1088</v>
          </cell>
          <cell r="B1395">
            <v>2621</v>
          </cell>
          <cell r="C1395" t="str">
            <v>PAKS(H)</v>
          </cell>
          <cell r="D1395">
            <v>39268</v>
          </cell>
          <cell r="E1395">
            <v>39273</v>
          </cell>
          <cell r="F1395" t="str">
            <v>P</v>
          </cell>
          <cell r="G1395">
            <v>16800</v>
          </cell>
          <cell r="H1395">
            <v>417.89880952380952</v>
          </cell>
          <cell r="I1395">
            <v>7020700</v>
          </cell>
          <cell r="J1395">
            <v>1404.14</v>
          </cell>
          <cell r="K1395">
            <v>7022104.1399999997</v>
          </cell>
          <cell r="L1395">
            <v>0</v>
          </cell>
          <cell r="M1395">
            <v>6978.93</v>
          </cell>
          <cell r="N1395">
            <v>418.39780178571425</v>
          </cell>
          <cell r="O1395">
            <v>7029083.0699999994</v>
          </cell>
          <cell r="P1395">
            <v>7029083.0699999994</v>
          </cell>
          <cell r="Q1395">
            <v>0</v>
          </cell>
          <cell r="R1395" t="str">
            <v>SCS</v>
          </cell>
          <cell r="S1395" t="str">
            <v>june</v>
          </cell>
        </row>
        <row r="1396">
          <cell r="A1396">
            <v>1089</v>
          </cell>
          <cell r="B1396">
            <v>2618</v>
          </cell>
          <cell r="C1396" t="str">
            <v>PAKS(H)</v>
          </cell>
          <cell r="D1396">
            <v>39268</v>
          </cell>
          <cell r="E1396">
            <v>39273</v>
          </cell>
          <cell r="F1396" t="str">
            <v>P</v>
          </cell>
          <cell r="G1396">
            <v>25000</v>
          </cell>
          <cell r="H1396">
            <v>414.69400000000002</v>
          </cell>
          <cell r="I1396">
            <v>10367350</v>
          </cell>
          <cell r="J1396">
            <v>2073.4700000000003</v>
          </cell>
          <cell r="K1396">
            <v>10369423.470000001</v>
          </cell>
          <cell r="L1396">
            <v>0</v>
          </cell>
          <cell r="M1396">
            <v>10327.61</v>
          </cell>
          <cell r="N1396">
            <v>415.19004319999999</v>
          </cell>
          <cell r="O1396">
            <v>10379751.08</v>
          </cell>
          <cell r="P1396">
            <v>10379751.08</v>
          </cell>
          <cell r="Q1396">
            <v>0</v>
          </cell>
          <cell r="R1396" t="str">
            <v>FOUNDATION</v>
          </cell>
          <cell r="S1396" t="str">
            <v>june</v>
          </cell>
        </row>
        <row r="1397">
          <cell r="A1397">
            <v>1090</v>
          </cell>
          <cell r="B1397">
            <v>2620</v>
          </cell>
          <cell r="C1397" t="str">
            <v>PAKS</v>
          </cell>
          <cell r="D1397">
            <v>39268</v>
          </cell>
          <cell r="E1397">
            <v>39273</v>
          </cell>
          <cell r="F1397" t="str">
            <v>P</v>
          </cell>
          <cell r="G1397">
            <v>45500</v>
          </cell>
          <cell r="H1397">
            <v>409.33186813186813</v>
          </cell>
          <cell r="I1397">
            <v>18624600</v>
          </cell>
          <cell r="J1397">
            <v>3724.92</v>
          </cell>
          <cell r="K1397">
            <v>18628324.920000002</v>
          </cell>
          <cell r="L1397">
            <v>0</v>
          </cell>
          <cell r="M1397">
            <v>18604.72</v>
          </cell>
          <cell r="N1397">
            <v>409.82262945054947</v>
          </cell>
          <cell r="O1397">
            <v>18646929.640000001</v>
          </cell>
          <cell r="P1397">
            <v>18646929.640000001</v>
          </cell>
          <cell r="Q1397">
            <v>0</v>
          </cell>
          <cell r="R1397" t="str">
            <v>acm</v>
          </cell>
          <cell r="S1397" t="str">
            <v>june</v>
          </cell>
        </row>
        <row r="1398">
          <cell r="A1398">
            <v>1091</v>
          </cell>
          <cell r="B1398">
            <v>2626</v>
          </cell>
          <cell r="C1398" t="str">
            <v>PAKS</v>
          </cell>
          <cell r="D1398">
            <v>39269</v>
          </cell>
          <cell r="E1398">
            <v>39274</v>
          </cell>
          <cell r="F1398" t="str">
            <v>P</v>
          </cell>
          <cell r="G1398">
            <v>4000</v>
          </cell>
          <cell r="H1398">
            <v>416.01249999999999</v>
          </cell>
          <cell r="I1398">
            <v>1664050</v>
          </cell>
          <cell r="J1398">
            <v>332.81</v>
          </cell>
          <cell r="K1398">
            <v>1664382.81</v>
          </cell>
          <cell r="L1398">
            <v>0</v>
          </cell>
          <cell r="M1398">
            <v>1614.2</v>
          </cell>
          <cell r="N1398">
            <v>416.49925250000001</v>
          </cell>
          <cell r="O1398">
            <v>1665997.01</v>
          </cell>
          <cell r="P1398">
            <v>1665997.01</v>
          </cell>
          <cell r="Q1398">
            <v>0</v>
          </cell>
          <cell r="R1398" t="str">
            <v>IFSL</v>
          </cell>
          <cell r="S1398" t="str">
            <v>june</v>
          </cell>
        </row>
        <row r="1399">
          <cell r="A1399">
            <v>1092</v>
          </cell>
          <cell r="B1399">
            <v>2625</v>
          </cell>
          <cell r="C1399" t="str">
            <v>FFC(H)</v>
          </cell>
          <cell r="D1399">
            <v>39269</v>
          </cell>
          <cell r="E1399">
            <v>39274</v>
          </cell>
          <cell r="F1399" t="str">
            <v>S</v>
          </cell>
          <cell r="G1399">
            <v>-10000</v>
          </cell>
          <cell r="H1399">
            <v>127.5</v>
          </cell>
          <cell r="I1399">
            <v>-1275000</v>
          </cell>
          <cell r="J1399">
            <v>127.5</v>
          </cell>
          <cell r="K1399">
            <v>-1274872.5</v>
          </cell>
          <cell r="L1399">
            <v>0</v>
          </cell>
          <cell r="M1399">
            <v>1275</v>
          </cell>
          <cell r="N1399">
            <v>127.5</v>
          </cell>
          <cell r="O1399">
            <v>-1275000</v>
          </cell>
          <cell r="P1399">
            <v>-1231476</v>
          </cell>
          <cell r="Q1399">
            <v>43524</v>
          </cell>
          <cell r="R1399" t="str">
            <v>AAH</v>
          </cell>
          <cell r="S1399" t="str">
            <v>june</v>
          </cell>
        </row>
        <row r="1400">
          <cell r="A1400">
            <v>1093</v>
          </cell>
          <cell r="B1400">
            <v>2627</v>
          </cell>
          <cell r="C1400" t="str">
            <v>PAKS</v>
          </cell>
          <cell r="D1400">
            <v>39269</v>
          </cell>
          <cell r="E1400">
            <v>39274</v>
          </cell>
          <cell r="F1400" t="str">
            <v>P</v>
          </cell>
          <cell r="G1400">
            <v>2000</v>
          </cell>
          <cell r="H1400">
            <v>418.2</v>
          </cell>
          <cell r="I1400">
            <v>836400</v>
          </cell>
          <cell r="J1400">
            <v>167.28</v>
          </cell>
          <cell r="K1400">
            <v>836567.28</v>
          </cell>
          <cell r="L1400">
            <v>0</v>
          </cell>
          <cell r="M1400">
            <v>836.4</v>
          </cell>
          <cell r="N1400">
            <v>418.70184</v>
          </cell>
          <cell r="O1400">
            <v>837403.68</v>
          </cell>
          <cell r="P1400">
            <v>837403.68</v>
          </cell>
          <cell r="Q1400">
            <v>0</v>
          </cell>
          <cell r="R1400" t="str">
            <v>global</v>
          </cell>
          <cell r="S1400" t="str">
            <v>june</v>
          </cell>
        </row>
        <row r="1401">
          <cell r="A1401">
            <v>1094</v>
          </cell>
          <cell r="B1401">
            <v>2690</v>
          </cell>
          <cell r="C1401" t="str">
            <v>nbp(H)</v>
          </cell>
          <cell r="D1401">
            <v>39274</v>
          </cell>
          <cell r="E1401">
            <v>39279</v>
          </cell>
          <cell r="F1401" t="str">
            <v>P</v>
          </cell>
          <cell r="G1401">
            <v>40000</v>
          </cell>
          <cell r="H1401">
            <v>260.5</v>
          </cell>
          <cell r="I1401">
            <v>10420000</v>
          </cell>
          <cell r="J1401">
            <v>2084</v>
          </cell>
          <cell r="K1401">
            <v>10422084</v>
          </cell>
          <cell r="L1401">
            <v>0</v>
          </cell>
          <cell r="M1401">
            <v>10420</v>
          </cell>
          <cell r="N1401">
            <v>260.81259999999997</v>
          </cell>
          <cell r="O1401">
            <v>10432504</v>
          </cell>
          <cell r="P1401">
            <v>10432504</v>
          </cell>
          <cell r="Q1401">
            <v>0</v>
          </cell>
          <cell r="R1401" t="str">
            <v>Orix</v>
          </cell>
          <cell r="S1401" t="str">
            <v>june</v>
          </cell>
        </row>
        <row r="1402">
          <cell r="A1402">
            <v>1095</v>
          </cell>
          <cell r="B1402">
            <v>2704</v>
          </cell>
          <cell r="C1402" t="str">
            <v>ppf</v>
          </cell>
          <cell r="D1402">
            <v>39275</v>
          </cell>
          <cell r="E1402">
            <v>39280</v>
          </cell>
          <cell r="F1402" t="str">
            <v>S</v>
          </cell>
          <cell r="G1402">
            <v>-210000</v>
          </cell>
          <cell r="H1402">
            <v>16.8</v>
          </cell>
          <cell r="I1402">
            <v>-3528000</v>
          </cell>
          <cell r="J1402">
            <v>352.8</v>
          </cell>
          <cell r="K1402">
            <v>-3527647.2</v>
          </cell>
          <cell r="L1402">
            <v>0</v>
          </cell>
          <cell r="M1402">
            <v>5292</v>
          </cell>
          <cell r="N1402">
            <v>16.8</v>
          </cell>
          <cell r="O1402">
            <v>-3528000</v>
          </cell>
          <cell r="P1402">
            <v>-2603076</v>
          </cell>
          <cell r="Q1402">
            <v>924924</v>
          </cell>
          <cell r="R1402" t="str">
            <v>aah</v>
          </cell>
          <cell r="S1402" t="str">
            <v>JULY</v>
          </cell>
        </row>
        <row r="1403">
          <cell r="A1403">
            <v>1096</v>
          </cell>
          <cell r="B1403">
            <v>2710</v>
          </cell>
          <cell r="C1403" t="str">
            <v>ppf</v>
          </cell>
          <cell r="D1403">
            <v>39275</v>
          </cell>
          <cell r="E1403">
            <v>39280</v>
          </cell>
          <cell r="F1403" t="str">
            <v>S</v>
          </cell>
          <cell r="G1403">
            <v>-169500</v>
          </cell>
          <cell r="H1403">
            <v>16.513569321533922</v>
          </cell>
          <cell r="I1403">
            <v>-2799050</v>
          </cell>
          <cell r="J1403">
            <v>279.90500000000003</v>
          </cell>
          <cell r="K1403">
            <v>-2798770.0950000002</v>
          </cell>
          <cell r="L1403">
            <v>0</v>
          </cell>
          <cell r="M1403">
            <v>8475</v>
          </cell>
          <cell r="N1403">
            <v>16.513569321533922</v>
          </cell>
          <cell r="O1403">
            <v>-2799050</v>
          </cell>
          <cell r="P1403">
            <v>-2101054.2000000002</v>
          </cell>
          <cell r="Q1403">
            <v>697995.79999999981</v>
          </cell>
          <cell r="R1403" t="str">
            <v>growth</v>
          </cell>
          <cell r="S1403" t="str">
            <v>JULY</v>
          </cell>
        </row>
        <row r="1404">
          <cell r="A1404">
            <v>1097</v>
          </cell>
          <cell r="B1404">
            <v>2708</v>
          </cell>
          <cell r="C1404" t="str">
            <v>ppf</v>
          </cell>
          <cell r="D1404">
            <v>39275</v>
          </cell>
          <cell r="E1404">
            <v>39280</v>
          </cell>
          <cell r="F1404" t="str">
            <v>S</v>
          </cell>
          <cell r="G1404">
            <v>-42500</v>
          </cell>
          <cell r="H1404">
            <v>16.509411764705881</v>
          </cell>
          <cell r="I1404">
            <v>-701650</v>
          </cell>
          <cell r="J1404">
            <v>70.165000000000006</v>
          </cell>
          <cell r="K1404">
            <v>-701579.83499999996</v>
          </cell>
          <cell r="L1404">
            <v>0</v>
          </cell>
          <cell r="M1404">
            <v>1054.4000000000001</v>
          </cell>
          <cell r="N1404">
            <v>16.509411764705881</v>
          </cell>
          <cell r="O1404">
            <v>-701650</v>
          </cell>
          <cell r="P1404">
            <v>-526813</v>
          </cell>
          <cell r="Q1404">
            <v>174837</v>
          </cell>
          <cell r="R1404" t="str">
            <v>orix</v>
          </cell>
          <cell r="S1404" t="str">
            <v>JULY</v>
          </cell>
        </row>
        <row r="1405">
          <cell r="A1405">
            <v>1098</v>
          </cell>
          <cell r="B1405">
            <v>2705</v>
          </cell>
          <cell r="C1405" t="str">
            <v>ppf</v>
          </cell>
          <cell r="D1405">
            <v>39275</v>
          </cell>
          <cell r="E1405">
            <v>39280</v>
          </cell>
          <cell r="F1405" t="str">
            <v>S</v>
          </cell>
          <cell r="G1405">
            <v>-31000</v>
          </cell>
          <cell r="H1405">
            <v>16.593799999999998</v>
          </cell>
          <cell r="I1405">
            <v>-514407.8</v>
          </cell>
          <cell r="J1405">
            <v>51.440780000000004</v>
          </cell>
          <cell r="K1405">
            <v>-514356.35921999998</v>
          </cell>
          <cell r="L1405">
            <v>0</v>
          </cell>
          <cell r="M1405">
            <v>784.16</v>
          </cell>
          <cell r="N1405">
            <v>16.593799999999998</v>
          </cell>
          <cell r="O1405">
            <v>-514407.8</v>
          </cell>
          <cell r="P1405">
            <v>-384263.6</v>
          </cell>
          <cell r="Q1405">
            <v>130144.20000000001</v>
          </cell>
          <cell r="R1405" t="str">
            <v>fcel</v>
          </cell>
          <cell r="S1405" t="str">
            <v>JULY</v>
          </cell>
        </row>
        <row r="1406">
          <cell r="A1406">
            <v>1099</v>
          </cell>
          <cell r="B1406">
            <v>2705</v>
          </cell>
          <cell r="C1406" t="str">
            <v>ppf(H)</v>
          </cell>
          <cell r="D1406">
            <v>39275</v>
          </cell>
          <cell r="E1406">
            <v>39280</v>
          </cell>
          <cell r="F1406" t="str">
            <v>S</v>
          </cell>
          <cell r="G1406">
            <v>-155500</v>
          </cell>
          <cell r="H1406">
            <v>16.593840514469456</v>
          </cell>
          <cell r="I1406">
            <v>-2580342.2000000002</v>
          </cell>
          <cell r="J1406">
            <v>258.03422</v>
          </cell>
          <cell r="K1406">
            <v>-2580084.1657800004</v>
          </cell>
          <cell r="L1406">
            <v>0</v>
          </cell>
          <cell r="M1406">
            <v>3858.57</v>
          </cell>
          <cell r="N1406">
            <v>16.593840514469456</v>
          </cell>
          <cell r="O1406">
            <v>-2580342.2000000002</v>
          </cell>
          <cell r="P1406">
            <v>-2016773.46</v>
          </cell>
          <cell r="Q1406">
            <v>563568.74000000022</v>
          </cell>
          <cell r="R1406" t="str">
            <v>fcel</v>
          </cell>
          <cell r="S1406" t="str">
            <v>JULY</v>
          </cell>
        </row>
        <row r="1407">
          <cell r="A1407">
            <v>1100</v>
          </cell>
          <cell r="B1407">
            <v>2707</v>
          </cell>
          <cell r="C1407" t="str">
            <v>nbp(H)</v>
          </cell>
          <cell r="D1407">
            <v>39275</v>
          </cell>
          <cell r="E1407">
            <v>39280</v>
          </cell>
          <cell r="F1407" t="str">
            <v>S</v>
          </cell>
          <cell r="G1407">
            <v>-15000</v>
          </cell>
          <cell r="H1407">
            <v>266.5</v>
          </cell>
          <cell r="I1407">
            <v>-3997500</v>
          </cell>
          <cell r="J1407">
            <v>399.75</v>
          </cell>
          <cell r="K1407">
            <v>-3997100.25</v>
          </cell>
          <cell r="L1407">
            <v>0</v>
          </cell>
          <cell r="M1407">
            <v>3997.5</v>
          </cell>
          <cell r="N1407">
            <v>266.5</v>
          </cell>
          <cell r="O1407">
            <v>-3997500</v>
          </cell>
          <cell r="P1407">
            <v>-3939145.5</v>
          </cell>
          <cell r="Q1407">
            <v>58354.5</v>
          </cell>
          <cell r="R1407" t="str">
            <v>ORIX</v>
          </cell>
          <cell r="S1407" t="str">
            <v>JULY</v>
          </cell>
        </row>
        <row r="1408">
          <cell r="A1408">
            <v>1101</v>
          </cell>
          <cell r="B1408">
            <v>2703</v>
          </cell>
          <cell r="C1408" t="str">
            <v>ogdc(H)</v>
          </cell>
          <cell r="D1408">
            <v>39275</v>
          </cell>
          <cell r="E1408">
            <v>39280</v>
          </cell>
          <cell r="F1408" t="str">
            <v>S</v>
          </cell>
          <cell r="G1408">
            <v>-50000</v>
          </cell>
          <cell r="H1408">
            <v>121.28</v>
          </cell>
          <cell r="I1408">
            <v>-6064000</v>
          </cell>
          <cell r="J1408">
            <v>606.4</v>
          </cell>
          <cell r="K1408">
            <v>-6063393.5999999996</v>
          </cell>
          <cell r="L1408">
            <v>0</v>
          </cell>
          <cell r="M1408">
            <v>6064</v>
          </cell>
          <cell r="N1408">
            <v>121.28</v>
          </cell>
          <cell r="O1408">
            <v>-6064000</v>
          </cell>
          <cell r="P1408">
            <v>-6121022.0300000003</v>
          </cell>
          <cell r="Q1408">
            <v>-57022.030000000261</v>
          </cell>
          <cell r="R1408" t="str">
            <v>growth</v>
          </cell>
          <cell r="S1408" t="str">
            <v>JULY</v>
          </cell>
        </row>
        <row r="1409">
          <cell r="A1409">
            <v>1102</v>
          </cell>
          <cell r="B1409">
            <v>2709</v>
          </cell>
          <cell r="C1409" t="str">
            <v>nbp(H)</v>
          </cell>
          <cell r="D1409">
            <v>39275</v>
          </cell>
          <cell r="E1409">
            <v>39280</v>
          </cell>
          <cell r="F1409" t="str">
            <v>S</v>
          </cell>
          <cell r="G1409">
            <v>-65000</v>
          </cell>
          <cell r="H1409">
            <v>264.58</v>
          </cell>
          <cell r="I1409">
            <v>-17197700</v>
          </cell>
          <cell r="J1409">
            <v>1719.77</v>
          </cell>
          <cell r="K1409">
            <v>-17195980.23</v>
          </cell>
          <cell r="L1409">
            <v>0</v>
          </cell>
          <cell r="M1409">
            <v>17197.62</v>
          </cell>
          <cell r="N1409">
            <v>264.58</v>
          </cell>
          <cell r="O1409">
            <v>-17197700</v>
          </cell>
          <cell r="P1409">
            <v>-17069630.5</v>
          </cell>
          <cell r="Q1409">
            <v>128069.5</v>
          </cell>
          <cell r="R1409" t="str">
            <v>AHC</v>
          </cell>
          <cell r="S1409" t="str">
            <v>JULY</v>
          </cell>
        </row>
        <row r="1410">
          <cell r="A1410">
            <v>1103</v>
          </cell>
          <cell r="B1410">
            <v>2706</v>
          </cell>
          <cell r="C1410" t="str">
            <v>NRL(h)</v>
          </cell>
          <cell r="D1410">
            <v>39275</v>
          </cell>
          <cell r="E1410">
            <v>39280</v>
          </cell>
          <cell r="F1410" t="str">
            <v>P</v>
          </cell>
          <cell r="G1410">
            <v>11300</v>
          </cell>
          <cell r="H1410">
            <v>395.02212389380531</v>
          </cell>
          <cell r="I1410">
            <v>4463750</v>
          </cell>
          <cell r="J1410">
            <v>892.75</v>
          </cell>
          <cell r="K1410">
            <v>4464642.75</v>
          </cell>
          <cell r="L1410">
            <v>0</v>
          </cell>
          <cell r="M1410">
            <v>4464</v>
          </cell>
          <cell r="N1410">
            <v>395.49617256637168</v>
          </cell>
          <cell r="O1410">
            <v>4469106.75</v>
          </cell>
          <cell r="P1410">
            <v>4469106.75</v>
          </cell>
          <cell r="Q1410">
            <v>0</v>
          </cell>
          <cell r="R1410" t="str">
            <v>IFSL</v>
          </cell>
          <cell r="S1410" t="str">
            <v>JULY</v>
          </cell>
        </row>
        <row r="1411">
          <cell r="A1411">
            <v>1104</v>
          </cell>
          <cell r="B1411">
            <v>2713</v>
          </cell>
          <cell r="C1411" t="str">
            <v>ppf</v>
          </cell>
          <cell r="D1411">
            <v>39275</v>
          </cell>
          <cell r="E1411">
            <v>39280</v>
          </cell>
          <cell r="F1411" t="str">
            <v>S</v>
          </cell>
          <cell r="G1411">
            <v>-750500</v>
          </cell>
          <cell r="H1411">
            <v>16.69780146568954</v>
          </cell>
          <cell r="I1411">
            <v>-12531700</v>
          </cell>
          <cell r="J1411">
            <v>1253.17</v>
          </cell>
          <cell r="K1411">
            <v>-12530446.83</v>
          </cell>
          <cell r="L1411">
            <v>0</v>
          </cell>
          <cell r="M1411">
            <v>37525</v>
          </cell>
          <cell r="N1411">
            <v>16.69780146568954</v>
          </cell>
          <cell r="O1411">
            <v>-12531700</v>
          </cell>
          <cell r="P1411">
            <v>-9302897.8000000007</v>
          </cell>
          <cell r="Q1411">
            <v>3228802.1999999993</v>
          </cell>
          <cell r="R1411" t="str">
            <v>fcel</v>
          </cell>
          <cell r="S1411" t="str">
            <v>JULY</v>
          </cell>
        </row>
        <row r="1412">
          <cell r="A1412">
            <v>1105</v>
          </cell>
          <cell r="B1412">
            <v>2712</v>
          </cell>
          <cell r="C1412" t="str">
            <v>NRL(h)</v>
          </cell>
          <cell r="D1412">
            <v>39275</v>
          </cell>
          <cell r="E1412">
            <v>39280</v>
          </cell>
          <cell r="F1412" t="str">
            <v>P</v>
          </cell>
          <cell r="G1412">
            <v>200000</v>
          </cell>
          <cell r="H1412">
            <v>395.83614999999998</v>
          </cell>
          <cell r="I1412">
            <v>79167230</v>
          </cell>
          <cell r="J1412">
            <v>15833.446</v>
          </cell>
          <cell r="K1412">
            <v>79183063.445999995</v>
          </cell>
          <cell r="L1412">
            <v>0</v>
          </cell>
          <cell r="M1412">
            <v>158334.46</v>
          </cell>
          <cell r="N1412">
            <v>396.70698952999993</v>
          </cell>
          <cell r="O1412">
            <v>79341397.905999988</v>
          </cell>
          <cell r="P1412">
            <v>79341397.905999988</v>
          </cell>
          <cell r="Q1412">
            <v>0</v>
          </cell>
          <cell r="R1412" t="str">
            <v>AHL</v>
          </cell>
        </row>
        <row r="1413">
          <cell r="A1413">
            <v>1106</v>
          </cell>
          <cell r="B1413">
            <v>2743</v>
          </cell>
          <cell r="C1413" t="str">
            <v>PPF</v>
          </cell>
          <cell r="D1413">
            <v>39276</v>
          </cell>
          <cell r="E1413">
            <v>39281</v>
          </cell>
          <cell r="F1413" t="str">
            <v>S</v>
          </cell>
          <cell r="G1413">
            <v>-43000</v>
          </cell>
          <cell r="H1413">
            <v>16.022674418604652</v>
          </cell>
          <cell r="I1413">
            <v>-688975</v>
          </cell>
          <cell r="J1413">
            <v>68.897500000000008</v>
          </cell>
          <cell r="K1413">
            <v>-688906.10250000004</v>
          </cell>
          <cell r="L1413">
            <v>0</v>
          </cell>
          <cell r="M1413">
            <v>1033.53</v>
          </cell>
          <cell r="N1413">
            <v>16.022674418604652</v>
          </cell>
          <cell r="O1413">
            <v>-688975</v>
          </cell>
          <cell r="P1413">
            <v>-533010.80000000005</v>
          </cell>
          <cell r="Q1413">
            <v>155964.19999999995</v>
          </cell>
          <cell r="R1413" t="str">
            <v>fcel</v>
          </cell>
          <cell r="S1413" t="str">
            <v>JULY</v>
          </cell>
        </row>
        <row r="1414">
          <cell r="A1414">
            <v>1107</v>
          </cell>
          <cell r="B1414">
            <v>2741</v>
          </cell>
          <cell r="C1414" t="str">
            <v>PPF</v>
          </cell>
          <cell r="D1414">
            <v>39276</v>
          </cell>
          <cell r="E1414">
            <v>39281</v>
          </cell>
          <cell r="F1414" t="str">
            <v>S</v>
          </cell>
          <cell r="G1414">
            <v>-144000</v>
          </cell>
          <cell r="H1414">
            <v>16.431944444444444</v>
          </cell>
          <cell r="I1414">
            <v>-2366200</v>
          </cell>
          <cell r="J1414">
            <v>236.62</v>
          </cell>
          <cell r="K1414">
            <v>-2365963.38</v>
          </cell>
          <cell r="L1414">
            <v>0</v>
          </cell>
          <cell r="M1414">
            <v>3551.6</v>
          </cell>
          <cell r="N1414">
            <v>16.431944444444444</v>
          </cell>
          <cell r="O1414">
            <v>-2366200</v>
          </cell>
          <cell r="P1414">
            <v>-1784966.4</v>
          </cell>
          <cell r="Q1414">
            <v>581233.60000000009</v>
          </cell>
          <cell r="R1414" t="str">
            <v>ORIX</v>
          </cell>
          <cell r="S1414" t="str">
            <v>JULY</v>
          </cell>
        </row>
        <row r="1415">
          <cell r="A1415">
            <v>1108</v>
          </cell>
          <cell r="B1415">
            <v>2744</v>
          </cell>
          <cell r="C1415" t="str">
            <v>PPF</v>
          </cell>
          <cell r="D1415">
            <v>39276</v>
          </cell>
          <cell r="E1415">
            <v>39281</v>
          </cell>
          <cell r="F1415" t="str">
            <v>S</v>
          </cell>
          <cell r="G1415">
            <v>-103500</v>
          </cell>
          <cell r="H1415">
            <v>16.060869565217391</v>
          </cell>
          <cell r="I1415">
            <v>-1662300</v>
          </cell>
          <cell r="J1415">
            <v>166.23000000000002</v>
          </cell>
          <cell r="K1415">
            <v>-1662133.77</v>
          </cell>
          <cell r="L1415">
            <v>0</v>
          </cell>
          <cell r="M1415">
            <v>5175</v>
          </cell>
          <cell r="N1415">
            <v>16.060869565217391</v>
          </cell>
          <cell r="O1415">
            <v>-1662300</v>
          </cell>
          <cell r="P1415">
            <v>-1282944.6000000001</v>
          </cell>
          <cell r="Q1415">
            <v>379355.39999999991</v>
          </cell>
          <cell r="R1415" t="str">
            <v>AHC</v>
          </cell>
          <cell r="S1415" t="str">
            <v>JULY</v>
          </cell>
        </row>
        <row r="1416">
          <cell r="A1416">
            <v>1109</v>
          </cell>
          <cell r="B1416">
            <v>0</v>
          </cell>
          <cell r="C1416" t="str">
            <v>PCPF</v>
          </cell>
          <cell r="D1416">
            <v>39277</v>
          </cell>
          <cell r="E1416">
            <v>39277</v>
          </cell>
          <cell r="F1416" t="str">
            <v>P</v>
          </cell>
          <cell r="G1416">
            <v>3000000</v>
          </cell>
          <cell r="H1416">
            <v>10</v>
          </cell>
          <cell r="I1416">
            <v>30000000</v>
          </cell>
          <cell r="K1416">
            <v>30000000</v>
          </cell>
          <cell r="L1416">
            <v>0</v>
          </cell>
          <cell r="N1416">
            <v>10</v>
          </cell>
          <cell r="O1416">
            <v>30000000</v>
          </cell>
          <cell r="P1416">
            <v>30000000</v>
          </cell>
          <cell r="Q1416">
            <v>0</v>
          </cell>
          <cell r="R1416" t="str">
            <v>DIRECT</v>
          </cell>
          <cell r="S1416" t="str">
            <v>JULY</v>
          </cell>
        </row>
        <row r="1417">
          <cell r="A1417">
            <v>1110</v>
          </cell>
          <cell r="B1417">
            <v>2745</v>
          </cell>
          <cell r="C1417" t="str">
            <v>NRL(h)</v>
          </cell>
          <cell r="D1417">
            <v>39276</v>
          </cell>
          <cell r="E1417">
            <v>39281</v>
          </cell>
          <cell r="F1417" t="str">
            <v>P</v>
          </cell>
          <cell r="G1417">
            <v>15100</v>
          </cell>
          <cell r="H1417">
            <v>413.65298013245035</v>
          </cell>
          <cell r="I1417">
            <v>6246160</v>
          </cell>
          <cell r="J1417">
            <v>1249.232</v>
          </cell>
          <cell r="K1417">
            <v>6247409.2319999998</v>
          </cell>
          <cell r="L1417">
            <v>0</v>
          </cell>
          <cell r="M1417">
            <v>12492.32</v>
          </cell>
          <cell r="N1417">
            <v>414.56301668874175</v>
          </cell>
          <cell r="O1417">
            <v>6259901.5520000001</v>
          </cell>
          <cell r="P1417">
            <v>6259901.5520000001</v>
          </cell>
          <cell r="Q1417">
            <v>0</v>
          </cell>
          <cell r="R1417" t="str">
            <v>AHL</v>
          </cell>
          <cell r="S1417" t="str">
            <v>JULY</v>
          </cell>
        </row>
        <row r="1418">
          <cell r="A1418">
            <v>1111</v>
          </cell>
          <cell r="B1418">
            <v>2742</v>
          </cell>
          <cell r="C1418" t="str">
            <v>nbp(H)</v>
          </cell>
          <cell r="D1418">
            <v>39276</v>
          </cell>
          <cell r="E1418">
            <v>39281</v>
          </cell>
          <cell r="F1418" t="str">
            <v>S</v>
          </cell>
          <cell r="G1418">
            <v>-5000</v>
          </cell>
          <cell r="H1418">
            <v>268.5</v>
          </cell>
          <cell r="I1418">
            <v>-1342500</v>
          </cell>
          <cell r="J1418">
            <v>134.25</v>
          </cell>
          <cell r="K1418">
            <v>-1342365.75</v>
          </cell>
          <cell r="L1418">
            <v>0</v>
          </cell>
          <cell r="M1418">
            <v>1342.5</v>
          </cell>
          <cell r="N1418">
            <v>268.5</v>
          </cell>
          <cell r="O1418">
            <v>-1342500</v>
          </cell>
          <cell r="P1418">
            <v>-1313047.4099999999</v>
          </cell>
          <cell r="Q1418">
            <v>29452.590000000084</v>
          </cell>
          <cell r="R1418" t="str">
            <v>aah</v>
          </cell>
          <cell r="S1418" t="str">
            <v>JULY</v>
          </cell>
        </row>
        <row r="1419">
          <cell r="A1419">
            <v>1112</v>
          </cell>
          <cell r="B1419">
            <v>2742</v>
          </cell>
          <cell r="C1419" t="str">
            <v>nbp</v>
          </cell>
          <cell r="D1419">
            <v>39276</v>
          </cell>
          <cell r="E1419">
            <v>39281</v>
          </cell>
          <cell r="F1419" t="str">
            <v>S</v>
          </cell>
          <cell r="G1419">
            <v>-10000</v>
          </cell>
          <cell r="H1419">
            <v>268.5</v>
          </cell>
          <cell r="I1419">
            <v>-2685000</v>
          </cell>
          <cell r="J1419">
            <v>268.5</v>
          </cell>
          <cell r="K1419">
            <v>-2684731.5</v>
          </cell>
          <cell r="L1419">
            <v>0</v>
          </cell>
          <cell r="M1419">
            <v>2685</v>
          </cell>
          <cell r="N1419">
            <v>268.5</v>
          </cell>
          <cell r="O1419">
            <v>-2685000</v>
          </cell>
          <cell r="P1419">
            <v>-2612545</v>
          </cell>
          <cell r="Q1419">
            <v>72455</v>
          </cell>
          <cell r="R1419" t="str">
            <v>aah</v>
          </cell>
          <cell r="S1419" t="str">
            <v>JULY</v>
          </cell>
        </row>
        <row r="1420">
          <cell r="A1420">
            <v>1113</v>
          </cell>
          <cell r="B1420">
            <v>2760</v>
          </cell>
          <cell r="C1420" t="str">
            <v>nbp(H)</v>
          </cell>
          <cell r="D1420">
            <v>39279</v>
          </cell>
          <cell r="E1420">
            <v>39282</v>
          </cell>
          <cell r="F1420" t="str">
            <v>P</v>
          </cell>
          <cell r="G1420">
            <v>117900</v>
          </cell>
          <cell r="H1420">
            <v>260.2955894826124</v>
          </cell>
          <cell r="I1420">
            <v>30688850</v>
          </cell>
          <cell r="J1420">
            <v>6137.77</v>
          </cell>
          <cell r="K1420">
            <v>30694987.77</v>
          </cell>
          <cell r="L1420">
            <v>0</v>
          </cell>
          <cell r="M1420">
            <v>30689.599999999999</v>
          </cell>
          <cell r="N1420">
            <v>260.60795055131467</v>
          </cell>
          <cell r="O1420">
            <v>30725677.370000001</v>
          </cell>
          <cell r="P1420">
            <v>30725677.370000001</v>
          </cell>
          <cell r="Q1420">
            <v>0</v>
          </cell>
          <cell r="R1420" t="str">
            <v>IFSL</v>
          </cell>
          <cell r="S1420" t="str">
            <v>JULY</v>
          </cell>
        </row>
        <row r="1421">
          <cell r="A1421">
            <v>1114</v>
          </cell>
          <cell r="B1421">
            <v>2759</v>
          </cell>
          <cell r="C1421" t="str">
            <v>NRL(h)</v>
          </cell>
          <cell r="D1421">
            <v>39279</v>
          </cell>
          <cell r="E1421">
            <v>39282</v>
          </cell>
          <cell r="F1421" t="str">
            <v>P</v>
          </cell>
          <cell r="G1421">
            <v>15000</v>
          </cell>
          <cell r="H1421">
            <v>395.85</v>
          </cell>
          <cell r="I1421">
            <v>5937750</v>
          </cell>
          <cell r="J1421">
            <v>1187.55</v>
          </cell>
          <cell r="K1421">
            <v>5938937.5499999998</v>
          </cell>
          <cell r="L1421">
            <v>0</v>
          </cell>
          <cell r="M1421">
            <v>5838.5</v>
          </cell>
          <cell r="N1421">
            <v>396.31840333333332</v>
          </cell>
          <cell r="O1421">
            <v>5944776.0499999998</v>
          </cell>
          <cell r="P1421">
            <v>5944776.0499999998</v>
          </cell>
          <cell r="Q1421">
            <v>0</v>
          </cell>
          <cell r="R1421" t="str">
            <v>ORix</v>
          </cell>
          <cell r="S1421" t="str">
            <v>JULY</v>
          </cell>
        </row>
        <row r="1422">
          <cell r="A1422">
            <v>1115</v>
          </cell>
          <cell r="B1422">
            <v>2761</v>
          </cell>
          <cell r="C1422" t="str">
            <v>nbp(H)</v>
          </cell>
          <cell r="D1422">
            <v>39279</v>
          </cell>
          <cell r="E1422">
            <v>39282</v>
          </cell>
          <cell r="F1422" t="str">
            <v>S</v>
          </cell>
          <cell r="G1422">
            <v>-25000</v>
          </cell>
          <cell r="H1422">
            <v>261</v>
          </cell>
          <cell r="I1422">
            <v>-6525000</v>
          </cell>
          <cell r="J1422">
            <v>652.5</v>
          </cell>
          <cell r="K1422">
            <v>-6524347.5</v>
          </cell>
          <cell r="L1422">
            <v>0</v>
          </cell>
          <cell r="N1422">
            <v>261</v>
          </cell>
          <cell r="O1422">
            <v>-6525000</v>
          </cell>
          <cell r="P1422">
            <v>-6515200</v>
          </cell>
          <cell r="Q1422">
            <v>9800</v>
          </cell>
          <cell r="R1422" t="str">
            <v>IFSL</v>
          </cell>
          <cell r="S1422" t="str">
            <v>JULY</v>
          </cell>
        </row>
        <row r="1423">
          <cell r="A1423">
            <v>1116</v>
          </cell>
          <cell r="B1423">
            <v>2758</v>
          </cell>
          <cell r="C1423" t="str">
            <v>PPF</v>
          </cell>
          <cell r="D1423">
            <v>39279</v>
          </cell>
          <cell r="E1423">
            <v>39282</v>
          </cell>
          <cell r="F1423" t="str">
            <v>S</v>
          </cell>
          <cell r="G1423">
            <v>-70000</v>
          </cell>
          <cell r="H1423">
            <v>16.001785714285713</v>
          </cell>
          <cell r="I1423">
            <v>-1120125</v>
          </cell>
          <cell r="J1423">
            <v>112.0125</v>
          </cell>
          <cell r="K1423">
            <v>-1120012.9875</v>
          </cell>
          <cell r="L1423">
            <v>0</v>
          </cell>
          <cell r="M1423">
            <v>3500</v>
          </cell>
          <cell r="N1423">
            <v>16.001785714285713</v>
          </cell>
          <cell r="O1423">
            <v>-1120125</v>
          </cell>
          <cell r="P1423">
            <v>-864920</v>
          </cell>
          <cell r="Q1423">
            <v>255205</v>
          </cell>
          <cell r="R1423" t="str">
            <v>ORix</v>
          </cell>
          <cell r="S1423" t="str">
            <v>JULY</v>
          </cell>
        </row>
        <row r="1424">
          <cell r="A1424">
            <v>1117</v>
          </cell>
          <cell r="B1424">
            <v>2762</v>
          </cell>
          <cell r="C1424" t="str">
            <v>NRL(h)</v>
          </cell>
          <cell r="D1424">
            <v>39279</v>
          </cell>
          <cell r="E1424">
            <v>39282</v>
          </cell>
          <cell r="F1424" t="str">
            <v>P</v>
          </cell>
          <cell r="G1424">
            <v>25000</v>
          </cell>
          <cell r="H1424">
            <v>414.26600000000002</v>
          </cell>
          <cell r="I1424">
            <v>10356650</v>
          </cell>
          <cell r="J1424">
            <v>2071.33</v>
          </cell>
          <cell r="K1424">
            <v>10358721.33</v>
          </cell>
          <cell r="L1424">
            <v>0</v>
          </cell>
          <cell r="M1424">
            <v>20713.3</v>
          </cell>
          <cell r="N1424">
            <v>415.17738520000006</v>
          </cell>
          <cell r="O1424">
            <v>10379434.630000001</v>
          </cell>
          <cell r="P1424">
            <v>10379434.630000001</v>
          </cell>
          <cell r="Q1424">
            <v>0</v>
          </cell>
          <cell r="R1424" t="str">
            <v>AHL</v>
          </cell>
          <cell r="S1424" t="str">
            <v>JULY</v>
          </cell>
        </row>
        <row r="1425">
          <cell r="A1425">
            <v>1118</v>
          </cell>
          <cell r="B1425">
            <v>2784</v>
          </cell>
          <cell r="C1425" t="str">
            <v>PPF</v>
          </cell>
          <cell r="D1425">
            <v>39280</v>
          </cell>
          <cell r="E1425">
            <v>39283</v>
          </cell>
          <cell r="F1425" t="str">
            <v>S</v>
          </cell>
          <cell r="G1425">
            <v>-146000</v>
          </cell>
          <cell r="H1425">
            <v>16.036986301369861</v>
          </cell>
          <cell r="I1425">
            <v>-2341400</v>
          </cell>
          <cell r="J1425">
            <v>234.14000000000001</v>
          </cell>
          <cell r="K1425">
            <v>-2341165.86</v>
          </cell>
          <cell r="L1425">
            <v>0</v>
          </cell>
          <cell r="M1425">
            <v>7300</v>
          </cell>
          <cell r="N1425">
            <v>16.036986301369861</v>
          </cell>
          <cell r="O1425">
            <v>-2341400</v>
          </cell>
          <cell r="P1425">
            <v>-1809845.2</v>
          </cell>
          <cell r="Q1425">
            <v>531554.80000000005</v>
          </cell>
          <cell r="R1425" t="str">
            <v>ORix</v>
          </cell>
          <cell r="S1425" t="str">
            <v>JULY</v>
          </cell>
        </row>
        <row r="1426">
          <cell r="A1426">
            <v>1119</v>
          </cell>
          <cell r="B1426">
            <v>2784</v>
          </cell>
          <cell r="C1426" t="str">
            <v>NRL(h)</v>
          </cell>
          <cell r="D1426">
            <v>39280</v>
          </cell>
          <cell r="E1426">
            <v>39283</v>
          </cell>
          <cell r="F1426" t="str">
            <v>S</v>
          </cell>
          <cell r="G1426">
            <v>-10000</v>
          </cell>
          <cell r="H1426">
            <v>407</v>
          </cell>
          <cell r="I1426">
            <v>-4070000</v>
          </cell>
          <cell r="J1426">
            <v>407</v>
          </cell>
          <cell r="K1426">
            <v>-4069593</v>
          </cell>
          <cell r="L1426">
            <v>0</v>
          </cell>
          <cell r="M1426">
            <v>4070</v>
          </cell>
          <cell r="N1426">
            <v>407</v>
          </cell>
          <cell r="O1426">
            <v>-4070000</v>
          </cell>
          <cell r="P1426">
            <v>-3993792</v>
          </cell>
          <cell r="Q1426">
            <v>76208</v>
          </cell>
          <cell r="R1426" t="str">
            <v>ORix</v>
          </cell>
          <cell r="S1426" t="str">
            <v>JULY</v>
          </cell>
        </row>
        <row r="1427">
          <cell r="A1427">
            <v>1120</v>
          </cell>
          <cell r="B1427">
            <v>2783</v>
          </cell>
          <cell r="C1427" t="str">
            <v>nbp(H)</v>
          </cell>
          <cell r="D1427">
            <v>39280</v>
          </cell>
          <cell r="E1427">
            <v>39283</v>
          </cell>
          <cell r="F1427" t="str">
            <v>S</v>
          </cell>
          <cell r="G1427">
            <v>-42000</v>
          </cell>
          <cell r="H1427">
            <v>262.09523809523807</v>
          </cell>
          <cell r="I1427">
            <v>-11008000</v>
          </cell>
          <cell r="J1427">
            <v>1100.8</v>
          </cell>
          <cell r="K1427">
            <v>-11006899.199999999</v>
          </cell>
          <cell r="L1427">
            <v>0</v>
          </cell>
          <cell r="M1427">
            <v>11008</v>
          </cell>
          <cell r="N1427">
            <v>262.09523809523807</v>
          </cell>
          <cell r="O1427">
            <v>-11008000</v>
          </cell>
          <cell r="P1427">
            <v>-10945531.800000001</v>
          </cell>
          <cell r="Q1427">
            <v>62468.199999999255</v>
          </cell>
          <cell r="R1427" t="str">
            <v>AHC</v>
          </cell>
          <cell r="S1427" t="str">
            <v>JULY</v>
          </cell>
        </row>
        <row r="1428">
          <cell r="A1428">
            <v>1121</v>
          </cell>
          <cell r="B1428">
            <v>2797</v>
          </cell>
          <cell r="C1428" t="str">
            <v>PPF</v>
          </cell>
          <cell r="D1428">
            <v>39281</v>
          </cell>
          <cell r="E1428">
            <v>39286</v>
          </cell>
          <cell r="F1428" t="str">
            <v>S</v>
          </cell>
          <cell r="G1428">
            <v>-210000</v>
          </cell>
          <cell r="H1428">
            <v>16.003690476190478</v>
          </cell>
          <cell r="I1428">
            <v>-3360775</v>
          </cell>
          <cell r="J1428">
            <v>336.07750000000004</v>
          </cell>
          <cell r="K1428">
            <v>-3360438.9224999999</v>
          </cell>
          <cell r="L1428">
            <v>0</v>
          </cell>
          <cell r="M1428">
            <v>10500</v>
          </cell>
          <cell r="N1428">
            <v>16.003690476190478</v>
          </cell>
          <cell r="O1428">
            <v>-3360775</v>
          </cell>
          <cell r="P1428">
            <v>-2603202</v>
          </cell>
          <cell r="Q1428">
            <v>757573</v>
          </cell>
          <cell r="R1428" t="str">
            <v>ORIX</v>
          </cell>
          <cell r="S1428" t="str">
            <v>JULY</v>
          </cell>
        </row>
        <row r="1429">
          <cell r="A1429">
            <v>1122</v>
          </cell>
          <cell r="B1429">
            <v>2795</v>
          </cell>
          <cell r="C1429" t="str">
            <v>NRL(h)</v>
          </cell>
          <cell r="D1429">
            <v>39281</v>
          </cell>
          <cell r="E1429">
            <v>39286</v>
          </cell>
          <cell r="F1429" t="str">
            <v>P</v>
          </cell>
          <cell r="G1429">
            <v>4500</v>
          </cell>
          <cell r="H1429">
            <v>391.88888888888891</v>
          </cell>
          <cell r="I1429">
            <v>1763500</v>
          </cell>
          <cell r="J1429">
            <v>352.7</v>
          </cell>
          <cell r="K1429">
            <v>1763852.7</v>
          </cell>
          <cell r="L1429">
            <v>0</v>
          </cell>
          <cell r="M1429">
            <v>1763.5</v>
          </cell>
          <cell r="N1429">
            <v>392.35915555555556</v>
          </cell>
          <cell r="O1429">
            <v>1765616.2</v>
          </cell>
          <cell r="P1429">
            <v>1765616.2</v>
          </cell>
          <cell r="Q1429">
            <v>0</v>
          </cell>
          <cell r="R1429" t="str">
            <v>SCS</v>
          </cell>
          <cell r="S1429" t="str">
            <v>JULY</v>
          </cell>
        </row>
        <row r="1430">
          <cell r="A1430">
            <v>1123</v>
          </cell>
          <cell r="B1430">
            <v>2796</v>
          </cell>
          <cell r="C1430" t="str">
            <v>NRL(h)</v>
          </cell>
          <cell r="D1430">
            <v>39281</v>
          </cell>
          <cell r="E1430">
            <v>39286</v>
          </cell>
          <cell r="F1430" t="str">
            <v>S</v>
          </cell>
          <cell r="G1430">
            <v>-9500</v>
          </cell>
          <cell r="H1430">
            <v>406.89473684210526</v>
          </cell>
          <cell r="I1430">
            <v>-3865500</v>
          </cell>
          <cell r="J1430">
            <v>386.55</v>
          </cell>
          <cell r="K1430">
            <v>-3865113.45</v>
          </cell>
          <cell r="L1430">
            <v>0</v>
          </cell>
          <cell r="M1430">
            <v>3865.5</v>
          </cell>
          <cell r="N1430">
            <v>406.89473684210526</v>
          </cell>
          <cell r="O1430">
            <v>-3865500</v>
          </cell>
          <cell r="P1430">
            <v>-3792951.95</v>
          </cell>
          <cell r="Q1430">
            <v>72548.049999999814</v>
          </cell>
          <cell r="R1430" t="str">
            <v>scs</v>
          </cell>
          <cell r="S1430" t="str">
            <v>JULY</v>
          </cell>
        </row>
        <row r="1431">
          <cell r="A1431">
            <v>1124</v>
          </cell>
          <cell r="B1431">
            <v>2813</v>
          </cell>
          <cell r="C1431" t="str">
            <v>ffbq(H)</v>
          </cell>
          <cell r="D1431">
            <v>39282</v>
          </cell>
          <cell r="E1431">
            <v>39287</v>
          </cell>
          <cell r="F1431" t="str">
            <v>P</v>
          </cell>
          <cell r="G1431">
            <v>200000</v>
          </cell>
          <cell r="H1431">
            <v>45.392200000000003</v>
          </cell>
          <cell r="I1431">
            <v>9078440</v>
          </cell>
          <cell r="J1431">
            <v>1815.6880000000001</v>
          </cell>
          <cell r="K1431">
            <v>9080255.6879999992</v>
          </cell>
          <cell r="L1431">
            <v>0</v>
          </cell>
          <cell r="M1431">
            <v>18160</v>
          </cell>
          <cell r="N1431">
            <v>45.492078439999993</v>
          </cell>
          <cell r="O1431">
            <v>9098415.6879999992</v>
          </cell>
          <cell r="P1431">
            <v>9098415.6879999992</v>
          </cell>
          <cell r="Q1431">
            <v>0</v>
          </cell>
          <cell r="R1431" t="str">
            <v>ahl</v>
          </cell>
          <cell r="S1431" t="str">
            <v>JULY</v>
          </cell>
        </row>
        <row r="1432">
          <cell r="A1432">
            <v>1125</v>
          </cell>
          <cell r="B1432">
            <v>2813</v>
          </cell>
          <cell r="C1432" t="str">
            <v>ffbq</v>
          </cell>
          <cell r="D1432">
            <v>39282</v>
          </cell>
          <cell r="E1432">
            <v>39287</v>
          </cell>
          <cell r="F1432" t="str">
            <v>P</v>
          </cell>
          <cell r="G1432">
            <v>800000</v>
          </cell>
          <cell r="H1432">
            <v>45.392200000000003</v>
          </cell>
          <cell r="I1432">
            <v>36313760</v>
          </cell>
          <cell r="J1432">
            <v>7262.7520000000004</v>
          </cell>
          <cell r="K1432">
            <v>36321022.751999997</v>
          </cell>
          <cell r="L1432">
            <v>0</v>
          </cell>
          <cell r="M1432">
            <v>72624.399999999994</v>
          </cell>
          <cell r="N1432">
            <v>45.492058939999993</v>
          </cell>
          <cell r="O1432">
            <v>36393647.151999995</v>
          </cell>
          <cell r="P1432">
            <v>36393647.151999995</v>
          </cell>
          <cell r="Q1432">
            <v>0</v>
          </cell>
          <cell r="R1432" t="str">
            <v>ahl</v>
          </cell>
          <cell r="S1432" t="str">
            <v>JULY</v>
          </cell>
        </row>
        <row r="1433">
          <cell r="A1433">
            <v>1126</v>
          </cell>
          <cell r="B1433">
            <v>2830</v>
          </cell>
          <cell r="C1433" t="str">
            <v>PPF</v>
          </cell>
          <cell r="D1433">
            <v>39286</v>
          </cell>
          <cell r="E1433">
            <v>39289</v>
          </cell>
          <cell r="F1433" t="str">
            <v>S</v>
          </cell>
          <cell r="G1433">
            <v>-700000</v>
          </cell>
          <cell r="H1433">
            <v>16.600000000000001</v>
          </cell>
          <cell r="I1433">
            <v>-11620000</v>
          </cell>
          <cell r="J1433">
            <v>1162</v>
          </cell>
          <cell r="K1433">
            <v>-11618838</v>
          </cell>
          <cell r="L1433">
            <v>0</v>
          </cell>
          <cell r="M1433">
            <v>35000</v>
          </cell>
          <cell r="N1433">
            <v>16.600000000000001</v>
          </cell>
          <cell r="O1433">
            <v>-11620000</v>
          </cell>
          <cell r="P1433">
            <v>-8677340</v>
          </cell>
          <cell r="Q1433">
            <v>2942660</v>
          </cell>
          <cell r="R1433" t="str">
            <v>AHL</v>
          </cell>
          <cell r="S1433" t="str">
            <v>JULY</v>
          </cell>
        </row>
        <row r="1434">
          <cell r="A1434">
            <v>1127</v>
          </cell>
          <cell r="B1434">
            <v>2840</v>
          </cell>
          <cell r="C1434" t="str">
            <v>psaf(H)</v>
          </cell>
          <cell r="D1434">
            <v>39288</v>
          </cell>
          <cell r="E1434">
            <v>39293</v>
          </cell>
          <cell r="F1434" t="str">
            <v>S</v>
          </cell>
          <cell r="G1434">
            <v>-118000</v>
          </cell>
          <cell r="H1434">
            <v>11.009</v>
          </cell>
          <cell r="I1434">
            <v>-1299062</v>
          </cell>
          <cell r="J1434">
            <v>129.90620000000001</v>
          </cell>
          <cell r="K1434">
            <v>-1298932.0937999999</v>
          </cell>
          <cell r="L1434">
            <v>0</v>
          </cell>
          <cell r="M1434">
            <v>5900</v>
          </cell>
          <cell r="N1434">
            <v>11.009</v>
          </cell>
          <cell r="O1434">
            <v>-1299062</v>
          </cell>
          <cell r="P1434">
            <v>-1079062.8</v>
          </cell>
          <cell r="Q1434">
            <v>219999.19999999995</v>
          </cell>
          <cell r="R1434" t="str">
            <v>orix</v>
          </cell>
          <cell r="S1434" t="str">
            <v>JULY</v>
          </cell>
        </row>
        <row r="1435">
          <cell r="A1435">
            <v>1128</v>
          </cell>
          <cell r="B1435">
            <v>2840</v>
          </cell>
          <cell r="C1435" t="str">
            <v>psaf</v>
          </cell>
          <cell r="D1435">
            <v>39288</v>
          </cell>
          <cell r="E1435">
            <v>39293</v>
          </cell>
          <cell r="F1435" t="str">
            <v>S</v>
          </cell>
          <cell r="G1435">
            <v>-7000</v>
          </cell>
          <cell r="H1435">
            <v>11.009</v>
          </cell>
          <cell r="I1435">
            <v>-77063</v>
          </cell>
          <cell r="J1435">
            <v>7.7063000000000006</v>
          </cell>
          <cell r="K1435">
            <v>-77055.293699999995</v>
          </cell>
          <cell r="L1435">
            <v>0</v>
          </cell>
          <cell r="M1435">
            <v>350</v>
          </cell>
          <cell r="N1435">
            <v>11.009</v>
          </cell>
          <cell r="O1435">
            <v>-77063</v>
          </cell>
          <cell r="P1435">
            <v>-64344</v>
          </cell>
          <cell r="Q1435">
            <v>12719</v>
          </cell>
          <cell r="R1435" t="str">
            <v>orix</v>
          </cell>
          <cell r="S1435" t="str">
            <v>JULY</v>
          </cell>
        </row>
        <row r="1436">
          <cell r="A1436">
            <v>1129</v>
          </cell>
          <cell r="B1436">
            <v>2691</v>
          </cell>
          <cell r="C1436" t="str">
            <v>OGDC(h)</v>
          </cell>
          <cell r="D1436">
            <v>39274</v>
          </cell>
          <cell r="E1436">
            <v>39295</v>
          </cell>
          <cell r="F1436" t="str">
            <v>P</v>
          </cell>
          <cell r="G1436">
            <v>20000</v>
          </cell>
          <cell r="H1436">
            <v>121</v>
          </cell>
          <cell r="I1436">
            <v>2420000</v>
          </cell>
          <cell r="J1436">
            <v>484</v>
          </cell>
          <cell r="K1436">
            <v>2420484</v>
          </cell>
          <cell r="L1436">
            <v>0</v>
          </cell>
          <cell r="M1436">
            <v>2420</v>
          </cell>
          <cell r="N1436">
            <v>121.1452</v>
          </cell>
          <cell r="O1436">
            <v>2422904</v>
          </cell>
          <cell r="P1436">
            <v>2422904</v>
          </cell>
          <cell r="Q1436">
            <v>0</v>
          </cell>
          <cell r="R1436" t="str">
            <v xml:space="preserve">ABA </v>
          </cell>
          <cell r="S1436" t="str">
            <v>JULY</v>
          </cell>
        </row>
        <row r="1437">
          <cell r="A1437">
            <v>1130</v>
          </cell>
          <cell r="B1437">
            <v>2624</v>
          </cell>
          <cell r="C1437" t="str">
            <v>OGDC(h)</v>
          </cell>
          <cell r="D1437">
            <v>39269</v>
          </cell>
          <cell r="E1437">
            <v>39295</v>
          </cell>
          <cell r="F1437" t="str">
            <v>S</v>
          </cell>
          <cell r="G1437">
            <v>-200000</v>
          </cell>
          <cell r="H1437">
            <v>12.25</v>
          </cell>
          <cell r="I1437">
            <v>-2450000</v>
          </cell>
          <cell r="J1437">
            <v>245</v>
          </cell>
          <cell r="K1437">
            <v>-2449755</v>
          </cell>
          <cell r="L1437">
            <v>0</v>
          </cell>
          <cell r="M1437">
            <v>2450</v>
          </cell>
          <cell r="N1437">
            <v>12.25</v>
          </cell>
          <cell r="O1437">
            <v>-2450000</v>
          </cell>
          <cell r="P1437">
            <v>-2422904</v>
          </cell>
          <cell r="Q1437">
            <v>27096</v>
          </cell>
          <cell r="R1437" t="str">
            <v xml:space="preserve">ABA </v>
          </cell>
          <cell r="S1437" t="str">
            <v>JULY</v>
          </cell>
        </row>
        <row r="1438">
          <cell r="A1438">
            <v>1131</v>
          </cell>
          <cell r="B1438">
            <v>2346</v>
          </cell>
          <cell r="C1438" t="str">
            <v>bop(H)</v>
          </cell>
          <cell r="D1438">
            <v>39289</v>
          </cell>
          <cell r="E1438">
            <v>39295</v>
          </cell>
          <cell r="F1438" t="str">
            <v>S</v>
          </cell>
          <cell r="G1438">
            <v>-147500</v>
          </cell>
          <cell r="H1438">
            <v>112.85</v>
          </cell>
          <cell r="I1438">
            <v>-16645375</v>
          </cell>
          <cell r="J1438">
            <v>1664.5375000000001</v>
          </cell>
          <cell r="K1438">
            <v>-16643710.4625</v>
          </cell>
          <cell r="L1438">
            <v>0</v>
          </cell>
          <cell r="N1438">
            <v>112.85</v>
          </cell>
          <cell r="O1438">
            <v>-16645375</v>
          </cell>
          <cell r="P1438">
            <v>-16493797.85</v>
          </cell>
          <cell r="Q1438">
            <v>151577.15000000037</v>
          </cell>
          <cell r="R1438" t="str">
            <v>JS</v>
          </cell>
          <cell r="S1438" t="str">
            <v>JULY</v>
          </cell>
        </row>
        <row r="1439">
          <cell r="A1439">
            <v>1132</v>
          </cell>
          <cell r="B1439">
            <v>2493</v>
          </cell>
          <cell r="C1439" t="str">
            <v>NBP</v>
          </cell>
          <cell r="D1439">
            <v>39265</v>
          </cell>
          <cell r="E1439">
            <v>39295</v>
          </cell>
          <cell r="F1439" t="str">
            <v>S</v>
          </cell>
          <cell r="G1439">
            <v>-18000</v>
          </cell>
          <cell r="H1439">
            <v>268</v>
          </cell>
          <cell r="I1439">
            <v>-4824000</v>
          </cell>
          <cell r="J1439">
            <v>482.40000000000003</v>
          </cell>
          <cell r="K1439">
            <v>-4823517.5999999996</v>
          </cell>
          <cell r="L1439">
            <v>0</v>
          </cell>
          <cell r="M1439">
            <v>4824</v>
          </cell>
          <cell r="N1439">
            <v>268</v>
          </cell>
          <cell r="O1439">
            <v>-4824000</v>
          </cell>
          <cell r="P1439">
            <v>-4702581</v>
          </cell>
          <cell r="Q1439">
            <v>121419</v>
          </cell>
          <cell r="R1439" t="str">
            <v>AHC</v>
          </cell>
          <cell r="S1439" t="str">
            <v>JULY</v>
          </cell>
        </row>
        <row r="1440">
          <cell r="A1440">
            <v>1133</v>
          </cell>
          <cell r="B1440">
            <v>2493</v>
          </cell>
          <cell r="C1440" t="str">
            <v>NRL(h)</v>
          </cell>
          <cell r="D1440">
            <v>39295</v>
          </cell>
          <cell r="E1440">
            <v>39300</v>
          </cell>
          <cell r="F1440" t="str">
            <v>S</v>
          </cell>
          <cell r="G1440">
            <v>-24300</v>
          </cell>
          <cell r="H1440">
            <v>438.57654320987655</v>
          </cell>
          <cell r="I1440">
            <v>-10657410</v>
          </cell>
          <cell r="J1440">
            <v>1065.741</v>
          </cell>
          <cell r="K1440">
            <v>-10656344.259</v>
          </cell>
          <cell r="L1440">
            <v>0</v>
          </cell>
          <cell r="M1440">
            <v>10657.61</v>
          </cell>
          <cell r="N1440">
            <v>438.57654320987655</v>
          </cell>
          <cell r="O1440">
            <v>-10657410</v>
          </cell>
          <cell r="P1440">
            <v>-9701971.8300000001</v>
          </cell>
          <cell r="Q1440">
            <v>955438.16999999993</v>
          </cell>
          <cell r="R1440" t="str">
            <v>ORIX</v>
          </cell>
          <cell r="S1440" t="str">
            <v>AUG</v>
          </cell>
        </row>
        <row r="1441">
          <cell r="A1441">
            <v>1134</v>
          </cell>
          <cell r="B1441">
            <v>2882</v>
          </cell>
          <cell r="C1441" t="str">
            <v>NRL(h)</v>
          </cell>
          <cell r="D1441">
            <v>39295</v>
          </cell>
          <cell r="E1441">
            <v>39300</v>
          </cell>
          <cell r="F1441" t="str">
            <v>S</v>
          </cell>
          <cell r="G1441">
            <v>-15200</v>
          </cell>
          <cell r="H1441">
            <v>437.70230263157896</v>
          </cell>
          <cell r="I1441">
            <v>-6653075</v>
          </cell>
          <cell r="J1441">
            <v>665.3075</v>
          </cell>
          <cell r="K1441">
            <v>-6652409.6924999999</v>
          </cell>
          <cell r="L1441">
            <v>0</v>
          </cell>
          <cell r="M1441">
            <v>6253.47</v>
          </cell>
          <cell r="N1441">
            <v>437.70230263157896</v>
          </cell>
          <cell r="O1441">
            <v>-6653075</v>
          </cell>
          <cell r="P1441">
            <v>-6068723.1200000001</v>
          </cell>
          <cell r="Q1441">
            <v>584351.87999999989</v>
          </cell>
          <cell r="R1441" t="str">
            <v>SCS</v>
          </cell>
          <cell r="S1441" t="str">
            <v>AUG</v>
          </cell>
        </row>
        <row r="1442">
          <cell r="A1442">
            <v>1135</v>
          </cell>
          <cell r="B1442">
            <v>2882</v>
          </cell>
          <cell r="C1442" t="str">
            <v>NRL(h)</v>
          </cell>
          <cell r="D1442">
            <v>39295</v>
          </cell>
          <cell r="E1442">
            <v>39300</v>
          </cell>
          <cell r="F1442" t="str">
            <v>S</v>
          </cell>
          <cell r="G1442">
            <v>-10700</v>
          </cell>
          <cell r="H1442">
            <v>438.58359999999993</v>
          </cell>
          <cell r="I1442">
            <v>-4692844.5199999996</v>
          </cell>
          <cell r="J1442">
            <v>469.28445199999999</v>
          </cell>
          <cell r="K1442">
            <v>-4692375.2355479999</v>
          </cell>
          <cell r="L1442">
            <v>0</v>
          </cell>
          <cell r="M1442">
            <v>4692.6099999999997</v>
          </cell>
          <cell r="N1442">
            <v>438.58359999999993</v>
          </cell>
          <cell r="O1442">
            <v>-4692844.5199999996</v>
          </cell>
          <cell r="P1442">
            <v>-4272061.67</v>
          </cell>
          <cell r="Q1442">
            <v>420782.84999999963</v>
          </cell>
          <cell r="R1442" t="str">
            <v>GSL</v>
          </cell>
          <cell r="S1442" t="str">
            <v>AUG</v>
          </cell>
        </row>
        <row r="1443">
          <cell r="A1443">
            <v>1136</v>
          </cell>
          <cell r="B1443">
            <v>2892</v>
          </cell>
          <cell r="C1443" t="str">
            <v>POL(h)</v>
          </cell>
          <cell r="D1443">
            <v>39296</v>
          </cell>
          <cell r="E1443">
            <v>39301</v>
          </cell>
          <cell r="F1443" t="str">
            <v>P</v>
          </cell>
          <cell r="G1443">
            <v>9400</v>
          </cell>
          <cell r="H1443">
            <v>329.42553191489361</v>
          </cell>
          <cell r="I1443">
            <v>3096600</v>
          </cell>
          <cell r="J1443">
            <v>619.32000000000005</v>
          </cell>
          <cell r="K1443">
            <v>3097219.32</v>
          </cell>
          <cell r="L1443">
            <v>0</v>
          </cell>
          <cell r="M1443">
            <v>2996.82</v>
          </cell>
          <cell r="N1443">
            <v>329.81022765957442</v>
          </cell>
          <cell r="O1443">
            <v>3100216.1399999997</v>
          </cell>
          <cell r="P1443">
            <v>3100216.1399999997</v>
          </cell>
          <cell r="Q1443">
            <v>0</v>
          </cell>
          <cell r="R1443" t="str">
            <v>ifsl</v>
          </cell>
          <cell r="S1443" t="str">
            <v>AUG</v>
          </cell>
        </row>
        <row r="1444">
          <cell r="A1444">
            <v>1137</v>
          </cell>
          <cell r="B1444">
            <v>2893</v>
          </cell>
          <cell r="C1444" t="str">
            <v>POL(h)</v>
          </cell>
          <cell r="D1444">
            <v>39296</v>
          </cell>
          <cell r="E1444">
            <v>39301</v>
          </cell>
          <cell r="F1444" t="str">
            <v>P</v>
          </cell>
          <cell r="G1444">
            <v>50000</v>
          </cell>
          <cell r="H1444">
            <v>331.4889</v>
          </cell>
          <cell r="I1444">
            <v>16574445</v>
          </cell>
          <cell r="J1444">
            <v>3314.8890000000001</v>
          </cell>
          <cell r="K1444">
            <v>16577759.889</v>
          </cell>
          <cell r="L1444">
            <v>0</v>
          </cell>
          <cell r="M1444">
            <v>33148.89</v>
          </cell>
          <cell r="N1444">
            <v>332.21817558000004</v>
          </cell>
          <cell r="O1444">
            <v>16610908.779000001</v>
          </cell>
          <cell r="P1444">
            <v>16610908.779000001</v>
          </cell>
          <cell r="Q1444">
            <v>0</v>
          </cell>
          <cell r="R1444" t="str">
            <v>ahl</v>
          </cell>
          <cell r="S1444" t="str">
            <v>AUG</v>
          </cell>
        </row>
        <row r="1445">
          <cell r="A1445">
            <v>1138</v>
          </cell>
          <cell r="B1445">
            <v>2894</v>
          </cell>
          <cell r="C1445" t="str">
            <v>POL(h)</v>
          </cell>
          <cell r="D1445">
            <v>39296</v>
          </cell>
          <cell r="E1445">
            <v>39301</v>
          </cell>
          <cell r="F1445" t="str">
            <v>P</v>
          </cell>
          <cell r="G1445">
            <v>20000</v>
          </cell>
          <cell r="H1445">
            <v>330.44</v>
          </cell>
          <cell r="I1445">
            <v>6608800</v>
          </cell>
          <cell r="J1445">
            <v>1321.76</v>
          </cell>
          <cell r="K1445">
            <v>6610121.7599999998</v>
          </cell>
          <cell r="L1445">
            <v>0</v>
          </cell>
          <cell r="M1445">
            <v>6609.1</v>
          </cell>
          <cell r="N1445">
            <v>330.83654299999995</v>
          </cell>
          <cell r="O1445">
            <v>6616730.8599999994</v>
          </cell>
          <cell r="P1445">
            <v>6616730.8599999994</v>
          </cell>
          <cell r="Q1445">
            <v>0</v>
          </cell>
          <cell r="R1445" t="str">
            <v>ahc</v>
          </cell>
          <cell r="S1445" t="str">
            <v>AUG</v>
          </cell>
        </row>
        <row r="1446">
          <cell r="A1446">
            <v>1139</v>
          </cell>
          <cell r="B1446">
            <v>2895</v>
          </cell>
          <cell r="C1446" t="str">
            <v>POL(h)</v>
          </cell>
          <cell r="D1446">
            <v>39296</v>
          </cell>
          <cell r="E1446">
            <v>39301</v>
          </cell>
          <cell r="F1446" t="str">
            <v>P</v>
          </cell>
          <cell r="G1446">
            <v>7000</v>
          </cell>
          <cell r="H1446">
            <v>330.83571428571429</v>
          </cell>
          <cell r="I1446">
            <v>2315850</v>
          </cell>
          <cell r="J1446">
            <v>463.17</v>
          </cell>
          <cell r="K1446">
            <v>2316313.17</v>
          </cell>
          <cell r="L1446">
            <v>0</v>
          </cell>
          <cell r="M1446">
            <v>2315.85</v>
          </cell>
          <cell r="N1446">
            <v>331.23271714285715</v>
          </cell>
          <cell r="O1446">
            <v>2318629.02</v>
          </cell>
          <cell r="P1446">
            <v>2318629.02</v>
          </cell>
          <cell r="Q1446">
            <v>0</v>
          </cell>
          <cell r="R1446" t="str">
            <v>fcel</v>
          </cell>
          <cell r="S1446" t="str">
            <v>AUG</v>
          </cell>
        </row>
        <row r="1447">
          <cell r="A1447">
            <v>1140</v>
          </cell>
          <cell r="B1447">
            <v>2896</v>
          </cell>
          <cell r="C1447" t="str">
            <v>POL(h)</v>
          </cell>
          <cell r="D1447">
            <v>39296</v>
          </cell>
          <cell r="E1447">
            <v>39301</v>
          </cell>
          <cell r="F1447" t="str">
            <v>P</v>
          </cell>
          <cell r="G1447">
            <v>25000</v>
          </cell>
          <cell r="H1447">
            <v>331.32600000000002</v>
          </cell>
          <cell r="I1447">
            <v>8283150</v>
          </cell>
          <cell r="J1447">
            <v>1656.63</v>
          </cell>
          <cell r="K1447">
            <v>8284806.6299999999</v>
          </cell>
          <cell r="L1447">
            <v>0</v>
          </cell>
          <cell r="M1447">
            <v>8253.41</v>
          </cell>
          <cell r="N1447">
            <v>331.72240160000001</v>
          </cell>
          <cell r="O1447">
            <v>8293060.04</v>
          </cell>
          <cell r="P1447">
            <v>8293060.04</v>
          </cell>
          <cell r="Q1447">
            <v>0</v>
          </cell>
          <cell r="R1447" t="str">
            <v>FOUNDATION</v>
          </cell>
          <cell r="S1447" t="str">
            <v>AUG</v>
          </cell>
        </row>
        <row r="1448">
          <cell r="A1448">
            <v>1141</v>
          </cell>
          <cell r="B1448">
            <v>2921</v>
          </cell>
          <cell r="C1448" t="str">
            <v>ATRL(h)</v>
          </cell>
          <cell r="D1448">
            <v>39311</v>
          </cell>
          <cell r="E1448">
            <v>39315</v>
          </cell>
          <cell r="F1448" t="str">
            <v>P</v>
          </cell>
          <cell r="G1448">
            <v>25000</v>
          </cell>
          <cell r="H1448">
            <v>159.392</v>
          </cell>
          <cell r="I1448">
            <v>3984800</v>
          </cell>
          <cell r="J1448">
            <v>796.96</v>
          </cell>
          <cell r="K1448">
            <v>3985596.96</v>
          </cell>
          <cell r="L1448">
            <v>0</v>
          </cell>
          <cell r="M1448">
            <v>7969.6</v>
          </cell>
          <cell r="N1448">
            <v>159.7426624</v>
          </cell>
          <cell r="O1448">
            <v>3993566.56</v>
          </cell>
          <cell r="P1448">
            <v>3993566.56</v>
          </cell>
          <cell r="Q1448">
            <v>0</v>
          </cell>
          <cell r="R1448" t="str">
            <v>ahl</v>
          </cell>
          <cell r="S1448" t="str">
            <v>AUG</v>
          </cell>
        </row>
        <row r="1449">
          <cell r="A1449">
            <v>1142</v>
          </cell>
          <cell r="B1449">
            <v>0</v>
          </cell>
          <cell r="C1449" t="str">
            <v>PPF</v>
          </cell>
          <cell r="D1449">
            <v>39319</v>
          </cell>
          <cell r="E1449">
            <v>39319</v>
          </cell>
          <cell r="F1449" t="str">
            <v>P</v>
          </cell>
          <cell r="G1449">
            <v>512325</v>
          </cell>
          <cell r="I1449">
            <v>0</v>
          </cell>
          <cell r="J1449">
            <v>0</v>
          </cell>
          <cell r="K1449">
            <v>0</v>
          </cell>
          <cell r="L1449">
            <v>0</v>
          </cell>
          <cell r="M1449">
            <v>0</v>
          </cell>
          <cell r="N1449">
            <v>0</v>
          </cell>
          <cell r="O1449">
            <v>0</v>
          </cell>
          <cell r="P1449">
            <v>0</v>
          </cell>
          <cell r="Q1449">
            <v>0</v>
          </cell>
          <cell r="R1449" t="str">
            <v>bonus</v>
          </cell>
          <cell r="S1449" t="str">
            <v>AUG</v>
          </cell>
        </row>
        <row r="1450">
          <cell r="A1450">
            <v>1143</v>
          </cell>
          <cell r="B1450">
            <v>2929</v>
          </cell>
          <cell r="C1450" t="str">
            <v>ENGRO(h)</v>
          </cell>
          <cell r="D1450">
            <v>39321</v>
          </cell>
          <cell r="E1450">
            <v>39323</v>
          </cell>
          <cell r="F1450" t="str">
            <v>s</v>
          </cell>
          <cell r="G1450">
            <v>-40000</v>
          </cell>
          <cell r="H1450">
            <v>225.85</v>
          </cell>
          <cell r="I1450">
            <v>-9034000</v>
          </cell>
          <cell r="J1450">
            <v>903.40000000000009</v>
          </cell>
          <cell r="K1450">
            <v>-9033096.5999999996</v>
          </cell>
          <cell r="L1450">
            <v>0</v>
          </cell>
          <cell r="M1450">
            <v>0</v>
          </cell>
          <cell r="N1450">
            <v>225.85</v>
          </cell>
          <cell r="O1450">
            <v>-9034000</v>
          </cell>
          <cell r="P1450">
            <v>-3993566.56</v>
          </cell>
          <cell r="Q1450">
            <v>5040433.4399999995</v>
          </cell>
          <cell r="R1450" t="str">
            <v>ahl</v>
          </cell>
          <cell r="S1450" t="str">
            <v>AUG</v>
          </cell>
        </row>
        <row r="1451">
          <cell r="A1451">
            <v>1144</v>
          </cell>
          <cell r="B1451">
            <v>2930</v>
          </cell>
          <cell r="C1451" t="str">
            <v>ENGRO</v>
          </cell>
          <cell r="D1451">
            <v>39321</v>
          </cell>
          <cell r="E1451">
            <v>39323</v>
          </cell>
          <cell r="F1451" t="str">
            <v>P</v>
          </cell>
          <cell r="G1451">
            <v>62500</v>
          </cell>
          <cell r="H1451">
            <v>225.15107312000001</v>
          </cell>
          <cell r="I1451">
            <v>14071942.07</v>
          </cell>
          <cell r="J1451">
            <v>2814.388414</v>
          </cell>
          <cell r="K1451">
            <v>14074756.458414</v>
          </cell>
          <cell r="L1451">
            <v>0</v>
          </cell>
          <cell r="M1451">
            <v>28143.88</v>
          </cell>
          <cell r="N1451">
            <v>225.64640541462401</v>
          </cell>
          <cell r="O1451">
            <v>14102900.338414</v>
          </cell>
          <cell r="P1451">
            <v>14102900.338414</v>
          </cell>
          <cell r="Q1451">
            <v>0</v>
          </cell>
          <cell r="R1451" t="str">
            <v>ahl</v>
          </cell>
          <cell r="S1451" t="str">
            <v>AUG</v>
          </cell>
        </row>
        <row r="1452">
          <cell r="A1452">
            <v>1145</v>
          </cell>
          <cell r="B1452">
            <v>2929</v>
          </cell>
          <cell r="C1452" t="str">
            <v>ENGRO(h)</v>
          </cell>
          <cell r="D1452">
            <v>39321</v>
          </cell>
          <cell r="E1452">
            <v>39323</v>
          </cell>
          <cell r="F1452" t="str">
            <v>s</v>
          </cell>
          <cell r="G1452">
            <v>-40000</v>
          </cell>
          <cell r="H1452">
            <v>225.85</v>
          </cell>
          <cell r="I1452">
            <v>-9034000</v>
          </cell>
          <cell r="J1452">
            <v>903.40000000000009</v>
          </cell>
          <cell r="K1452">
            <v>-9033096.5999999996</v>
          </cell>
          <cell r="L1452">
            <v>0</v>
          </cell>
          <cell r="M1452">
            <v>0</v>
          </cell>
          <cell r="N1452">
            <v>225.85</v>
          </cell>
          <cell r="O1452">
            <v>-9034000</v>
          </cell>
          <cell r="P1452">
            <v>3993566.56</v>
          </cell>
          <cell r="Q1452">
            <v>13027566.560000001</v>
          </cell>
          <cell r="R1452" t="str">
            <v>ahl</v>
          </cell>
          <cell r="S1452" t="str">
            <v>AUG</v>
          </cell>
        </row>
        <row r="1453">
          <cell r="A1453">
            <v>1146</v>
          </cell>
          <cell r="B1453">
            <v>2932</v>
          </cell>
          <cell r="C1453" t="str">
            <v>PPF</v>
          </cell>
          <cell r="D1453">
            <v>39322</v>
          </cell>
          <cell r="E1453">
            <v>39324</v>
          </cell>
          <cell r="F1453" t="str">
            <v>P</v>
          </cell>
          <cell r="G1453">
            <v>100000</v>
          </cell>
          <cell r="H1453">
            <v>10.94975</v>
          </cell>
          <cell r="I1453">
            <v>1094975</v>
          </cell>
          <cell r="J1453">
            <v>218.995</v>
          </cell>
          <cell r="K1453">
            <v>1095193.9950000001</v>
          </cell>
          <cell r="L1453">
            <v>0</v>
          </cell>
          <cell r="M1453">
            <v>5000</v>
          </cell>
          <cell r="N1453">
            <v>11.001939950000001</v>
          </cell>
          <cell r="O1453">
            <v>1100193.9950000001</v>
          </cell>
          <cell r="P1453">
            <v>1100193.9950000001</v>
          </cell>
          <cell r="Q1453">
            <v>0</v>
          </cell>
          <cell r="R1453" t="str">
            <v>ORIX</v>
          </cell>
          <cell r="S1453" t="str">
            <v>AUG</v>
          </cell>
        </row>
        <row r="1454">
          <cell r="A1454">
            <v>1147</v>
          </cell>
          <cell r="B1454">
            <v>2934</v>
          </cell>
          <cell r="C1454" t="str">
            <v>PPF</v>
          </cell>
          <cell r="D1454">
            <v>39322</v>
          </cell>
          <cell r="E1454">
            <v>39324</v>
          </cell>
          <cell r="F1454" t="str">
            <v>P</v>
          </cell>
          <cell r="G1454">
            <v>167000</v>
          </cell>
          <cell r="H1454">
            <v>10.965568862275449</v>
          </cell>
          <cell r="I1454">
            <v>1831250</v>
          </cell>
          <cell r="J1454">
            <v>366.25</v>
          </cell>
          <cell r="K1454">
            <v>1831616.25</v>
          </cell>
          <cell r="L1454">
            <v>0</v>
          </cell>
          <cell r="M1454">
            <v>8350</v>
          </cell>
          <cell r="N1454">
            <v>11.017761976047904</v>
          </cell>
          <cell r="O1454">
            <v>1839966.25</v>
          </cell>
          <cell r="P1454">
            <v>1839966.25</v>
          </cell>
          <cell r="Q1454">
            <v>0</v>
          </cell>
          <cell r="R1454" t="str">
            <v>ahl</v>
          </cell>
          <cell r="S1454" t="str">
            <v>AUG</v>
          </cell>
        </row>
        <row r="1455">
          <cell r="A1455">
            <v>1148</v>
          </cell>
          <cell r="B1455">
            <v>2934</v>
          </cell>
          <cell r="C1455" t="str">
            <v>PSAF</v>
          </cell>
          <cell r="D1455">
            <v>39322</v>
          </cell>
          <cell r="E1455">
            <v>39324</v>
          </cell>
          <cell r="F1455" t="str">
            <v>P</v>
          </cell>
          <cell r="G1455">
            <v>97000</v>
          </cell>
          <cell r="H1455">
            <v>7.4951030927835047</v>
          </cell>
          <cell r="I1455">
            <v>727025</v>
          </cell>
          <cell r="J1455">
            <v>145.405</v>
          </cell>
          <cell r="K1455">
            <v>727170.40500000003</v>
          </cell>
          <cell r="L1455">
            <v>0</v>
          </cell>
          <cell r="M1455">
            <v>4850</v>
          </cell>
          <cell r="N1455">
            <v>7.546602113402062</v>
          </cell>
          <cell r="O1455">
            <v>732020.40500000003</v>
          </cell>
          <cell r="P1455">
            <v>732020.40500000003</v>
          </cell>
          <cell r="Q1455">
            <v>0</v>
          </cell>
          <cell r="R1455" t="str">
            <v>GROWTH</v>
          </cell>
          <cell r="S1455" t="str">
            <v>AUG</v>
          </cell>
        </row>
        <row r="1456">
          <cell r="A1456">
            <v>1149</v>
          </cell>
          <cell r="B1456">
            <v>2934</v>
          </cell>
          <cell r="C1456" t="str">
            <v>PSAF</v>
          </cell>
          <cell r="D1456">
            <v>39322</v>
          </cell>
          <cell r="E1456">
            <v>39324</v>
          </cell>
          <cell r="F1456" t="str">
            <v>P</v>
          </cell>
          <cell r="G1456">
            <v>28500</v>
          </cell>
          <cell r="H1456">
            <v>7.6</v>
          </cell>
          <cell r="I1456">
            <v>216600</v>
          </cell>
          <cell r="J1456">
            <v>43.32</v>
          </cell>
          <cell r="K1456">
            <v>216643.32</v>
          </cell>
          <cell r="L1456">
            <v>0</v>
          </cell>
          <cell r="M1456">
            <v>1425</v>
          </cell>
          <cell r="N1456">
            <v>7.6515200000000005</v>
          </cell>
          <cell r="O1456">
            <v>218068.32</v>
          </cell>
          <cell r="P1456">
            <v>218068.32</v>
          </cell>
          <cell r="Q1456">
            <v>0</v>
          </cell>
          <cell r="R1456" t="str">
            <v>munaf</v>
          </cell>
          <cell r="S1456" t="str">
            <v>AUG</v>
          </cell>
        </row>
        <row r="1457">
          <cell r="A1457">
            <v>1150</v>
          </cell>
          <cell r="B1457">
            <v>2934</v>
          </cell>
          <cell r="C1457" t="str">
            <v>HBLSF</v>
          </cell>
          <cell r="D1457">
            <v>39323</v>
          </cell>
          <cell r="E1457">
            <v>39323</v>
          </cell>
          <cell r="F1457" t="str">
            <v>P</v>
          </cell>
          <cell r="G1457">
            <v>250000</v>
          </cell>
          <cell r="H1457">
            <v>10</v>
          </cell>
          <cell r="I1457">
            <v>2500000</v>
          </cell>
          <cell r="J1457">
            <v>0</v>
          </cell>
          <cell r="K1457">
            <v>2500000</v>
          </cell>
          <cell r="L1457">
            <v>0</v>
          </cell>
          <cell r="M1457">
            <v>0</v>
          </cell>
          <cell r="N1457">
            <v>0</v>
          </cell>
          <cell r="O1457">
            <v>2500000</v>
          </cell>
          <cell r="P1457">
            <v>2500000</v>
          </cell>
          <cell r="Q1457">
            <v>0</v>
          </cell>
          <cell r="R1457">
            <v>0</v>
          </cell>
          <cell r="S1457" t="str">
            <v>AUG</v>
          </cell>
        </row>
        <row r="1458">
          <cell r="A1458">
            <v>1151</v>
          </cell>
          <cell r="B1458">
            <v>2918</v>
          </cell>
          <cell r="C1458" t="str">
            <v>nbp(h)</v>
          </cell>
          <cell r="D1458">
            <v>39325</v>
          </cell>
          <cell r="E1458">
            <v>39329</v>
          </cell>
          <cell r="F1458" t="str">
            <v>P</v>
          </cell>
          <cell r="G1458">
            <v>20000</v>
          </cell>
          <cell r="H1458">
            <v>232.8175</v>
          </cell>
          <cell r="I1458">
            <v>4656350</v>
          </cell>
          <cell r="J1458">
            <v>931.27</v>
          </cell>
          <cell r="K1458">
            <v>4657281.2699999996</v>
          </cell>
          <cell r="L1458">
            <v>0</v>
          </cell>
          <cell r="M1458">
            <v>4656.6499999999996</v>
          </cell>
          <cell r="N1458">
            <v>233.09689599999999</v>
          </cell>
          <cell r="O1458">
            <v>4661937.92</v>
          </cell>
          <cell r="P1458">
            <v>4661937.92</v>
          </cell>
          <cell r="Q1458">
            <v>0</v>
          </cell>
          <cell r="R1458" t="str">
            <v>GROWTH</v>
          </cell>
          <cell r="S1458" t="str">
            <v>sep</v>
          </cell>
        </row>
        <row r="1459">
          <cell r="A1459">
            <v>1152</v>
          </cell>
          <cell r="B1459">
            <v>2919</v>
          </cell>
          <cell r="C1459" t="str">
            <v>nbp(h)</v>
          </cell>
          <cell r="D1459">
            <v>39325</v>
          </cell>
          <cell r="E1459">
            <v>39329</v>
          </cell>
          <cell r="F1459" t="str">
            <v>P</v>
          </cell>
          <cell r="G1459">
            <v>30000</v>
          </cell>
          <cell r="H1459">
            <v>233.0925</v>
          </cell>
          <cell r="I1459">
            <v>6992775</v>
          </cell>
          <cell r="J1459">
            <v>1398.56</v>
          </cell>
          <cell r="K1459">
            <v>6994173.5599999996</v>
          </cell>
          <cell r="L1459">
            <v>0</v>
          </cell>
          <cell r="M1459">
            <v>6993.15</v>
          </cell>
          <cell r="N1459">
            <v>233.37222366666666</v>
          </cell>
          <cell r="O1459">
            <v>7001166.71</v>
          </cell>
          <cell r="P1459">
            <v>7001166.71</v>
          </cell>
          <cell r="Q1459">
            <v>0</v>
          </cell>
          <cell r="R1459" t="str">
            <v>orix</v>
          </cell>
          <cell r="S1459" t="str">
            <v>sep</v>
          </cell>
        </row>
        <row r="1460">
          <cell r="A1460">
            <v>1153</v>
          </cell>
          <cell r="B1460">
            <v>2920</v>
          </cell>
          <cell r="C1460" t="str">
            <v>nbp(h)</v>
          </cell>
          <cell r="D1460">
            <v>39325</v>
          </cell>
          <cell r="E1460">
            <v>39329</v>
          </cell>
          <cell r="F1460" t="str">
            <v>P</v>
          </cell>
          <cell r="G1460">
            <v>15000</v>
          </cell>
          <cell r="H1460">
            <v>232.05</v>
          </cell>
          <cell r="I1460">
            <v>3480750</v>
          </cell>
          <cell r="J1460">
            <v>696.15</v>
          </cell>
          <cell r="K1460">
            <v>3481446.15</v>
          </cell>
          <cell r="L1460">
            <v>0</v>
          </cell>
          <cell r="M1460">
            <v>3480.75</v>
          </cell>
          <cell r="N1460">
            <v>232.32846000000001</v>
          </cell>
          <cell r="O1460">
            <v>3484926.9</v>
          </cell>
          <cell r="P1460">
            <v>3484926.9</v>
          </cell>
          <cell r="Q1460">
            <v>0</v>
          </cell>
          <cell r="R1460" t="str">
            <v>FNE</v>
          </cell>
          <cell r="S1460" t="str">
            <v>sep</v>
          </cell>
        </row>
        <row r="1461">
          <cell r="A1461">
            <v>1154</v>
          </cell>
          <cell r="B1461">
            <v>2923</v>
          </cell>
          <cell r="C1461" t="str">
            <v>nbp(h)</v>
          </cell>
          <cell r="D1461">
            <v>39325</v>
          </cell>
          <cell r="E1461">
            <v>39329</v>
          </cell>
          <cell r="F1461" t="str">
            <v>P</v>
          </cell>
          <cell r="G1461">
            <v>25000</v>
          </cell>
          <cell r="H1461">
            <v>234.5</v>
          </cell>
          <cell r="I1461">
            <v>5862500</v>
          </cell>
          <cell r="J1461">
            <v>1172.5</v>
          </cell>
          <cell r="K1461">
            <v>5863672.5</v>
          </cell>
          <cell r="L1461">
            <v>0</v>
          </cell>
          <cell r="M1461">
            <v>11725</v>
          </cell>
          <cell r="N1461">
            <v>235.01589999999999</v>
          </cell>
          <cell r="O1461">
            <v>5875397.5</v>
          </cell>
          <cell r="P1461">
            <v>5875397.5</v>
          </cell>
          <cell r="Q1461">
            <v>0</v>
          </cell>
          <cell r="R1461" t="str">
            <v>bma</v>
          </cell>
          <cell r="S1461" t="str">
            <v>sep</v>
          </cell>
        </row>
        <row r="1462">
          <cell r="A1462">
            <v>1155</v>
          </cell>
          <cell r="B1462">
            <v>2925</v>
          </cell>
          <cell r="C1462" t="str">
            <v>nbp(h)</v>
          </cell>
          <cell r="D1462">
            <v>39325</v>
          </cell>
          <cell r="E1462">
            <v>39329</v>
          </cell>
          <cell r="F1462" t="str">
            <v>P</v>
          </cell>
          <cell r="G1462">
            <v>15000</v>
          </cell>
          <cell r="H1462">
            <v>232.5</v>
          </cell>
          <cell r="I1462">
            <v>3487500</v>
          </cell>
          <cell r="J1462">
            <v>697.5</v>
          </cell>
          <cell r="K1462">
            <v>3488197.5</v>
          </cell>
          <cell r="L1462">
            <v>0</v>
          </cell>
          <cell r="M1462">
            <v>3487.5</v>
          </cell>
          <cell r="N1462">
            <v>232.779</v>
          </cell>
          <cell r="O1462">
            <v>3491685</v>
          </cell>
          <cell r="P1462">
            <v>3491685</v>
          </cell>
          <cell r="Q1462">
            <v>0</v>
          </cell>
          <cell r="R1462" t="str">
            <v>ahc</v>
          </cell>
          <cell r="S1462" t="str">
            <v>sep</v>
          </cell>
        </row>
        <row r="1463">
          <cell r="A1463">
            <v>1156</v>
          </cell>
          <cell r="B1463">
            <v>2922</v>
          </cell>
          <cell r="C1463" t="str">
            <v>nbp(h)</v>
          </cell>
          <cell r="D1463">
            <v>39314</v>
          </cell>
          <cell r="E1463">
            <v>39329</v>
          </cell>
          <cell r="F1463" t="str">
            <v>S</v>
          </cell>
          <cell r="G1463">
            <v>-4500</v>
          </cell>
          <cell r="H1463">
            <v>236.5</v>
          </cell>
          <cell r="I1463">
            <v>-1064250</v>
          </cell>
          <cell r="J1463">
            <v>106.42500000000001</v>
          </cell>
          <cell r="K1463">
            <v>-1064143.575</v>
          </cell>
          <cell r="L1463">
            <v>0</v>
          </cell>
          <cell r="M1463">
            <v>1064.25</v>
          </cell>
          <cell r="N1463">
            <v>236.5</v>
          </cell>
          <cell r="O1463">
            <v>-1064250</v>
          </cell>
          <cell r="P1463">
            <v>-1090508.3999999999</v>
          </cell>
          <cell r="Q1463">
            <v>-26258.399999999907</v>
          </cell>
          <cell r="R1463" t="str">
            <v>ORIX</v>
          </cell>
          <cell r="S1463" t="str">
            <v>sep</v>
          </cell>
        </row>
        <row r="1464">
          <cell r="A1464">
            <v>1157</v>
          </cell>
          <cell r="B1464">
            <v>2938</v>
          </cell>
          <cell r="C1464" t="str">
            <v>nbp(h)</v>
          </cell>
          <cell r="D1464">
            <v>39324</v>
          </cell>
          <cell r="E1464">
            <v>39329</v>
          </cell>
          <cell r="F1464" t="str">
            <v>S</v>
          </cell>
          <cell r="G1464">
            <v>-20000</v>
          </cell>
          <cell r="H1464">
            <v>235.75</v>
          </cell>
          <cell r="I1464">
            <v>-4715000</v>
          </cell>
          <cell r="J1464">
            <v>471.5</v>
          </cell>
          <cell r="K1464">
            <v>-4714528.5</v>
          </cell>
          <cell r="L1464">
            <v>0</v>
          </cell>
          <cell r="M1464">
            <v>4715</v>
          </cell>
          <cell r="N1464">
            <v>235.75</v>
          </cell>
          <cell r="O1464">
            <v>-4715000</v>
          </cell>
          <cell r="P1464">
            <v>-4846704</v>
          </cell>
          <cell r="Q1464">
            <v>-131704</v>
          </cell>
          <cell r="R1464" t="str">
            <v>ORIX</v>
          </cell>
          <cell r="S1464" t="str">
            <v>sep</v>
          </cell>
        </row>
        <row r="1465">
          <cell r="A1465">
            <v>1158</v>
          </cell>
          <cell r="B1465">
            <v>2937</v>
          </cell>
          <cell r="C1465" t="str">
            <v>nbp(h)</v>
          </cell>
          <cell r="D1465">
            <v>39322</v>
          </cell>
          <cell r="E1465">
            <v>39329</v>
          </cell>
          <cell r="F1465" t="str">
            <v>S</v>
          </cell>
          <cell r="G1465">
            <v>-20000</v>
          </cell>
          <cell r="H1465">
            <v>236</v>
          </cell>
          <cell r="I1465">
            <v>-4720000</v>
          </cell>
          <cell r="J1465">
            <v>472</v>
          </cell>
          <cell r="K1465">
            <v>-4719528</v>
          </cell>
          <cell r="L1465">
            <v>0</v>
          </cell>
          <cell r="M1465">
            <v>4720</v>
          </cell>
          <cell r="N1465">
            <v>236</v>
          </cell>
          <cell r="O1465">
            <v>-4720000</v>
          </cell>
          <cell r="P1465">
            <v>-4846704</v>
          </cell>
          <cell r="Q1465">
            <v>-126704</v>
          </cell>
          <cell r="R1465" t="str">
            <v>GROWTH</v>
          </cell>
          <cell r="S1465" t="str">
            <v>sep</v>
          </cell>
        </row>
        <row r="1466">
          <cell r="A1466">
            <v>1159</v>
          </cell>
          <cell r="B1466">
            <v>2937</v>
          </cell>
          <cell r="C1466" t="str">
            <v>nbp(h)</v>
          </cell>
          <cell r="D1466">
            <v>39322</v>
          </cell>
          <cell r="E1466">
            <v>39329</v>
          </cell>
          <cell r="F1466" t="str">
            <v>S</v>
          </cell>
          <cell r="G1466">
            <v>-15000</v>
          </cell>
          <cell r="H1466">
            <v>236</v>
          </cell>
          <cell r="I1466">
            <v>-3540000</v>
          </cell>
          <cell r="J1466">
            <v>354</v>
          </cell>
          <cell r="K1466">
            <v>-3539646</v>
          </cell>
          <cell r="L1466">
            <v>0</v>
          </cell>
          <cell r="M1466">
            <v>3540</v>
          </cell>
          <cell r="N1466">
            <v>236</v>
          </cell>
          <cell r="O1466">
            <v>-3540000</v>
          </cell>
          <cell r="P1466">
            <v>-3635028</v>
          </cell>
          <cell r="Q1466">
            <v>-95028</v>
          </cell>
          <cell r="R1466" t="str">
            <v>AHC</v>
          </cell>
          <cell r="S1466" t="str">
            <v>sep</v>
          </cell>
        </row>
        <row r="1467">
          <cell r="A1467">
            <v>1160</v>
          </cell>
          <cell r="B1467">
            <v>2937</v>
          </cell>
          <cell r="C1467" t="str">
            <v>nbp(h)</v>
          </cell>
          <cell r="D1467">
            <v>39322</v>
          </cell>
          <cell r="E1467">
            <v>39329</v>
          </cell>
          <cell r="F1467" t="str">
            <v>S</v>
          </cell>
          <cell r="G1467">
            <v>-25000</v>
          </cell>
          <cell r="H1467">
            <v>237.2</v>
          </cell>
          <cell r="I1467">
            <v>-5930000</v>
          </cell>
          <cell r="J1467">
            <v>593</v>
          </cell>
          <cell r="K1467">
            <v>-5929407</v>
          </cell>
          <cell r="L1467">
            <v>0</v>
          </cell>
          <cell r="M1467">
            <v>11850</v>
          </cell>
          <cell r="N1467">
            <v>237.2</v>
          </cell>
          <cell r="O1467">
            <v>-5930000</v>
          </cell>
          <cell r="P1467">
            <v>-6058380</v>
          </cell>
          <cell r="Q1467">
            <v>-128380</v>
          </cell>
          <cell r="R1467" t="str">
            <v>bma</v>
          </cell>
          <cell r="S1467" t="str">
            <v>sep</v>
          </cell>
        </row>
        <row r="1468">
          <cell r="A1468">
            <v>1161</v>
          </cell>
          <cell r="B1468">
            <v>2940</v>
          </cell>
          <cell r="C1468" t="str">
            <v>nbp(h)</v>
          </cell>
          <cell r="D1468">
            <v>39325</v>
          </cell>
          <cell r="E1468">
            <v>39329</v>
          </cell>
          <cell r="F1468" t="str">
            <v>S</v>
          </cell>
          <cell r="G1468">
            <v>-10000</v>
          </cell>
          <cell r="H1468">
            <v>237</v>
          </cell>
          <cell r="I1468">
            <v>-2370000</v>
          </cell>
          <cell r="J1468">
            <v>237</v>
          </cell>
          <cell r="K1468">
            <v>-2369763</v>
          </cell>
          <cell r="L1468">
            <v>0</v>
          </cell>
          <cell r="M1468">
            <v>2370</v>
          </cell>
          <cell r="N1468">
            <v>237</v>
          </cell>
          <cell r="O1468">
            <v>-2370000</v>
          </cell>
          <cell r="P1468">
            <v>-2423352</v>
          </cell>
          <cell r="Q1468">
            <v>-53352</v>
          </cell>
          <cell r="R1468" t="str">
            <v>FNE</v>
          </cell>
          <cell r="S1468" t="str">
            <v>sep</v>
          </cell>
        </row>
        <row r="1469">
          <cell r="A1469">
            <v>1162</v>
          </cell>
          <cell r="B1469">
            <v>2942</v>
          </cell>
          <cell r="C1469" t="str">
            <v>ATRL(h)</v>
          </cell>
          <cell r="D1469">
            <v>39325</v>
          </cell>
          <cell r="E1469">
            <v>39329</v>
          </cell>
          <cell r="F1469" t="str">
            <v>S</v>
          </cell>
          <cell r="G1469">
            <v>-15000</v>
          </cell>
          <cell r="H1469">
            <v>164.1</v>
          </cell>
          <cell r="I1469">
            <v>-2461500</v>
          </cell>
          <cell r="J1469">
            <v>246.15</v>
          </cell>
          <cell r="K1469">
            <v>-2461253.85</v>
          </cell>
          <cell r="L1469">
            <v>0</v>
          </cell>
          <cell r="M1469">
            <v>2461.5</v>
          </cell>
          <cell r="N1469">
            <v>164.1</v>
          </cell>
          <cell r="O1469">
            <v>-2461500</v>
          </cell>
          <cell r="P1469">
            <v>-2396140.5</v>
          </cell>
          <cell r="Q1469">
            <v>65359.5</v>
          </cell>
          <cell r="R1469" t="str">
            <v xml:space="preserve">ABA </v>
          </cell>
          <cell r="S1469" t="str">
            <v>sep</v>
          </cell>
        </row>
        <row r="1470">
          <cell r="A1470">
            <v>1163</v>
          </cell>
          <cell r="B1470">
            <v>2941</v>
          </cell>
          <cell r="C1470" t="str">
            <v>ATRL(h)</v>
          </cell>
          <cell r="D1470">
            <v>39325</v>
          </cell>
          <cell r="E1470">
            <v>39329</v>
          </cell>
          <cell r="F1470" t="str">
            <v>S</v>
          </cell>
          <cell r="G1470">
            <v>-10000</v>
          </cell>
          <cell r="H1470">
            <v>162</v>
          </cell>
          <cell r="I1470">
            <v>-1620000</v>
          </cell>
          <cell r="J1470">
            <v>162</v>
          </cell>
          <cell r="K1470">
            <v>-1619838</v>
          </cell>
          <cell r="L1470">
            <v>0</v>
          </cell>
          <cell r="M1470">
            <v>1620</v>
          </cell>
          <cell r="N1470">
            <v>162</v>
          </cell>
          <cell r="O1470">
            <v>-1620000</v>
          </cell>
          <cell r="P1470">
            <v>-1597427.0000000002</v>
          </cell>
          <cell r="Q1470">
            <v>22572.999999999767</v>
          </cell>
          <cell r="R1470" t="str">
            <v>IFSL</v>
          </cell>
          <cell r="S1470" t="str">
            <v>sep</v>
          </cell>
        </row>
        <row r="1471">
          <cell r="A1471">
            <v>1164</v>
          </cell>
          <cell r="B1471">
            <v>2939</v>
          </cell>
          <cell r="C1471" t="str">
            <v>nbp(h)</v>
          </cell>
          <cell r="D1471">
            <v>39325</v>
          </cell>
          <cell r="E1471">
            <v>39329</v>
          </cell>
          <cell r="F1471" t="str">
            <v>S</v>
          </cell>
          <cell r="G1471">
            <v>-5500</v>
          </cell>
          <cell r="H1471">
            <v>236</v>
          </cell>
          <cell r="I1471">
            <v>-1298000</v>
          </cell>
          <cell r="J1471">
            <v>129.80000000000001</v>
          </cell>
          <cell r="K1471">
            <v>-1297870.2</v>
          </cell>
          <cell r="L1471">
            <v>0</v>
          </cell>
          <cell r="M1471">
            <v>1298</v>
          </cell>
          <cell r="N1471">
            <v>236</v>
          </cell>
          <cell r="O1471">
            <v>-1298000</v>
          </cell>
          <cell r="P1471">
            <v>-1332843.5999999999</v>
          </cell>
          <cell r="Q1471">
            <v>-34843.59999999986</v>
          </cell>
          <cell r="R1471" t="str">
            <v>orix</v>
          </cell>
          <cell r="S1471" t="str">
            <v>sep</v>
          </cell>
        </row>
        <row r="1472">
          <cell r="A1472">
            <v>1165</v>
          </cell>
          <cell r="B1472">
            <v>2943</v>
          </cell>
          <cell r="C1472" t="str">
            <v>pol(h)</v>
          </cell>
          <cell r="D1472">
            <v>39329</v>
          </cell>
          <cell r="E1472">
            <v>39331</v>
          </cell>
          <cell r="F1472" t="str">
            <v>S</v>
          </cell>
          <cell r="G1472">
            <v>-1600</v>
          </cell>
          <cell r="H1472">
            <v>295.25</v>
          </cell>
          <cell r="I1472">
            <v>-472400</v>
          </cell>
          <cell r="J1472">
            <v>47.24</v>
          </cell>
          <cell r="K1472">
            <v>-472352.76</v>
          </cell>
          <cell r="L1472">
            <v>0</v>
          </cell>
          <cell r="M1472">
            <v>472.48</v>
          </cell>
          <cell r="N1472">
            <v>295.25</v>
          </cell>
          <cell r="O1472">
            <v>-472400</v>
          </cell>
          <cell r="P1472">
            <v>-550670.88</v>
          </cell>
          <cell r="Q1472">
            <v>-78270.880000000005</v>
          </cell>
          <cell r="R1472" t="str">
            <v>orix</v>
          </cell>
          <cell r="S1472" t="str">
            <v>sep</v>
          </cell>
        </row>
        <row r="1473">
          <cell r="A1473">
            <v>1166</v>
          </cell>
          <cell r="B1473">
            <v>2947</v>
          </cell>
          <cell r="C1473" t="str">
            <v>engro</v>
          </cell>
          <cell r="D1473">
            <v>39330</v>
          </cell>
          <cell r="E1473">
            <v>39332</v>
          </cell>
          <cell r="F1473" t="str">
            <v>S</v>
          </cell>
          <cell r="G1473">
            <v>-22500</v>
          </cell>
          <cell r="H1473">
            <v>238.73333333333332</v>
          </cell>
          <cell r="I1473">
            <v>-5371500</v>
          </cell>
          <cell r="J1473">
            <v>537.15</v>
          </cell>
          <cell r="K1473">
            <v>-5370962.8499999996</v>
          </cell>
          <cell r="L1473">
            <v>0</v>
          </cell>
          <cell r="M1473">
            <v>5371.5</v>
          </cell>
          <cell r="N1473">
            <v>238.73333333333332</v>
          </cell>
          <cell r="O1473">
            <v>-5371500</v>
          </cell>
          <cell r="P1473">
            <v>-5077044</v>
          </cell>
          <cell r="Q1473">
            <v>294456</v>
          </cell>
          <cell r="R1473" t="str">
            <v>global</v>
          </cell>
          <cell r="S1473" t="str">
            <v>sep</v>
          </cell>
        </row>
        <row r="1474">
          <cell r="A1474">
            <v>1167</v>
          </cell>
          <cell r="B1474">
            <v>2946</v>
          </cell>
          <cell r="C1474" t="str">
            <v>engro</v>
          </cell>
          <cell r="D1474">
            <v>39330</v>
          </cell>
          <cell r="E1474">
            <v>39332</v>
          </cell>
          <cell r="F1474" t="str">
            <v>s</v>
          </cell>
          <cell r="G1474">
            <v>-20000</v>
          </cell>
          <cell r="H1474">
            <v>235.72649999999999</v>
          </cell>
          <cell r="I1474">
            <v>-4714530</v>
          </cell>
          <cell r="J1474">
            <v>471.45300000000003</v>
          </cell>
          <cell r="K1474">
            <v>-4714058.5470000003</v>
          </cell>
          <cell r="L1474">
            <v>0</v>
          </cell>
          <cell r="M1474">
            <v>4714.53</v>
          </cell>
          <cell r="N1474">
            <v>235.72649999999999</v>
          </cell>
          <cell r="O1474">
            <v>-4714530</v>
          </cell>
          <cell r="P1474">
            <v>-4512928</v>
          </cell>
          <cell r="Q1474">
            <v>201602</v>
          </cell>
          <cell r="R1474" t="str">
            <v>live</v>
          </cell>
          <cell r="S1474" t="str">
            <v>sep</v>
          </cell>
        </row>
        <row r="1475">
          <cell r="A1475">
            <v>1168</v>
          </cell>
          <cell r="B1475">
            <v>2944</v>
          </cell>
          <cell r="C1475" t="str">
            <v>pol(h)</v>
          </cell>
          <cell r="D1475">
            <v>39330</v>
          </cell>
          <cell r="E1475">
            <v>39332</v>
          </cell>
          <cell r="F1475" t="str">
            <v>s</v>
          </cell>
          <cell r="G1475">
            <v>-60000</v>
          </cell>
          <cell r="H1475">
            <v>303.39083333333332</v>
          </cell>
          <cell r="I1475">
            <v>-18203450</v>
          </cell>
          <cell r="J1475">
            <v>1820.345</v>
          </cell>
          <cell r="K1475">
            <v>-18201629.655000001</v>
          </cell>
          <cell r="L1475">
            <v>0</v>
          </cell>
          <cell r="M1475">
            <v>12143.64</v>
          </cell>
          <cell r="N1475">
            <v>303.39083333333332</v>
          </cell>
          <cell r="O1475">
            <v>-18203450</v>
          </cell>
          <cell r="P1475">
            <v>-20650158</v>
          </cell>
          <cell r="Q1475">
            <v>-2446708</v>
          </cell>
          <cell r="R1475" t="str">
            <v>AHC</v>
          </cell>
          <cell r="S1475" t="str">
            <v>sep</v>
          </cell>
        </row>
        <row r="1476">
          <cell r="A1476">
            <v>1169</v>
          </cell>
          <cell r="B1476">
            <v>2949</v>
          </cell>
          <cell r="C1476" t="str">
            <v>engro</v>
          </cell>
          <cell r="D1476">
            <v>39330</v>
          </cell>
          <cell r="E1476">
            <v>39332</v>
          </cell>
          <cell r="F1476" t="str">
            <v>s</v>
          </cell>
          <cell r="G1476">
            <v>-20000</v>
          </cell>
          <cell r="H1476">
            <v>237</v>
          </cell>
          <cell r="I1476">
            <v>-4740000</v>
          </cell>
          <cell r="J1476">
            <v>474</v>
          </cell>
          <cell r="K1476">
            <v>-4739526</v>
          </cell>
          <cell r="L1476">
            <v>0</v>
          </cell>
          <cell r="M1476">
            <v>9480</v>
          </cell>
          <cell r="N1476">
            <v>237</v>
          </cell>
          <cell r="O1476">
            <v>-4740000</v>
          </cell>
          <cell r="P1476">
            <v>-4512928</v>
          </cell>
          <cell r="Q1476">
            <v>227072</v>
          </cell>
          <cell r="R1476" t="str">
            <v>AHL</v>
          </cell>
          <cell r="S1476" t="str">
            <v>sep</v>
          </cell>
        </row>
        <row r="1477">
          <cell r="A1477">
            <v>1170</v>
          </cell>
          <cell r="B1477">
            <v>2945</v>
          </cell>
          <cell r="C1477" t="str">
            <v>pol(h)</v>
          </cell>
          <cell r="D1477">
            <v>39330</v>
          </cell>
          <cell r="E1477">
            <v>39332</v>
          </cell>
          <cell r="F1477" t="str">
            <v>P</v>
          </cell>
          <cell r="G1477">
            <v>20000</v>
          </cell>
          <cell r="H1477">
            <v>302</v>
          </cell>
          <cell r="I1477">
            <v>6040000</v>
          </cell>
          <cell r="J1477">
            <v>1208</v>
          </cell>
          <cell r="K1477">
            <v>6041208</v>
          </cell>
          <cell r="L1477">
            <v>0</v>
          </cell>
          <cell r="M1477">
            <v>6040</v>
          </cell>
          <cell r="N1477">
            <v>302.36239999999998</v>
          </cell>
          <cell r="O1477">
            <v>6047248</v>
          </cell>
          <cell r="P1477">
            <v>6047248</v>
          </cell>
          <cell r="Q1477">
            <v>0</v>
          </cell>
          <cell r="R1477" t="str">
            <v>ahc</v>
          </cell>
          <cell r="S1477" t="str">
            <v>sep</v>
          </cell>
        </row>
        <row r="1478">
          <cell r="A1478">
            <v>1171</v>
          </cell>
          <cell r="B1478">
            <v>2945</v>
          </cell>
          <cell r="C1478" t="str">
            <v>PSAF</v>
          </cell>
          <cell r="D1478">
            <v>39330</v>
          </cell>
          <cell r="E1478">
            <v>39332</v>
          </cell>
          <cell r="F1478" t="str">
            <v>P</v>
          </cell>
          <cell r="G1478">
            <v>218000</v>
          </cell>
          <cell r="H1478">
            <v>8</v>
          </cell>
          <cell r="I1478">
            <v>1744000</v>
          </cell>
          <cell r="J1478">
            <v>348.8</v>
          </cell>
          <cell r="K1478">
            <v>1744348.8</v>
          </cell>
          <cell r="L1478">
            <v>0</v>
          </cell>
          <cell r="M1478">
            <v>10900</v>
          </cell>
          <cell r="N1478">
            <v>8.0516000000000005</v>
          </cell>
          <cell r="O1478">
            <v>1755248.8</v>
          </cell>
          <cell r="P1478">
            <v>1755248.8</v>
          </cell>
          <cell r="Q1478">
            <v>0</v>
          </cell>
          <cell r="R1478" t="str">
            <v>AHL</v>
          </cell>
          <cell r="S1478" t="str">
            <v>sep</v>
          </cell>
        </row>
        <row r="1479">
          <cell r="A1479">
            <v>1172</v>
          </cell>
          <cell r="B1479">
            <v>2944</v>
          </cell>
          <cell r="C1479" t="str">
            <v>pol(h)</v>
          </cell>
          <cell r="D1479">
            <v>39331</v>
          </cell>
          <cell r="E1479">
            <v>39331</v>
          </cell>
          <cell r="F1479" t="str">
            <v>s</v>
          </cell>
          <cell r="G1479">
            <v>-12000</v>
          </cell>
          <cell r="H1479">
            <v>301.04374999999999</v>
          </cell>
          <cell r="I1479">
            <v>-3612525</v>
          </cell>
          <cell r="J1479">
            <v>361.2525</v>
          </cell>
          <cell r="K1479">
            <v>-3612163.7475000001</v>
          </cell>
          <cell r="L1479">
            <v>0</v>
          </cell>
          <cell r="M1479">
            <v>3612.7</v>
          </cell>
          <cell r="N1479">
            <v>301.04374999999999</v>
          </cell>
          <cell r="O1479">
            <v>-3612525</v>
          </cell>
          <cell r="P1479">
            <v>-4088775.5999999996</v>
          </cell>
          <cell r="Q1479">
            <v>-476250.59999999963</v>
          </cell>
          <cell r="R1479" t="str">
            <v>orix</v>
          </cell>
          <cell r="S1479" t="str">
            <v>sep</v>
          </cell>
        </row>
        <row r="1480">
          <cell r="A1480">
            <v>1173</v>
          </cell>
          <cell r="B1480">
            <v>2952</v>
          </cell>
          <cell r="C1480" t="str">
            <v>pol(h)</v>
          </cell>
          <cell r="D1480">
            <v>39331</v>
          </cell>
          <cell r="E1480">
            <v>39335</v>
          </cell>
          <cell r="F1480" t="str">
            <v>P</v>
          </cell>
          <cell r="G1480">
            <v>10000</v>
          </cell>
          <cell r="H1480">
            <v>301.5</v>
          </cell>
          <cell r="I1480">
            <v>3015000</v>
          </cell>
          <cell r="J1480">
            <v>603</v>
          </cell>
          <cell r="K1480">
            <v>3015603</v>
          </cell>
          <cell r="L1480">
            <v>0</v>
          </cell>
          <cell r="M1480">
            <v>0</v>
          </cell>
          <cell r="N1480">
            <v>301.56029999999998</v>
          </cell>
          <cell r="O1480">
            <v>3015603</v>
          </cell>
          <cell r="P1480">
            <v>3015603</v>
          </cell>
          <cell r="Q1480">
            <v>0</v>
          </cell>
          <cell r="R1480" t="str">
            <v>orix</v>
          </cell>
          <cell r="S1480" t="str">
            <v>sep</v>
          </cell>
        </row>
        <row r="1481">
          <cell r="A1481">
            <v>1174</v>
          </cell>
          <cell r="B1481">
            <v>2953</v>
          </cell>
          <cell r="C1481" t="str">
            <v>pol(h)</v>
          </cell>
          <cell r="D1481">
            <v>39331</v>
          </cell>
          <cell r="E1481">
            <v>39335</v>
          </cell>
          <cell r="F1481" t="str">
            <v>P</v>
          </cell>
          <cell r="G1481">
            <v>50000</v>
          </cell>
          <cell r="H1481">
            <v>300.18150000000003</v>
          </cell>
          <cell r="I1481">
            <v>15009075</v>
          </cell>
          <cell r="J1481">
            <v>3001.8150000000001</v>
          </cell>
          <cell r="K1481">
            <v>15012076.814999999</v>
          </cell>
          <cell r="L1481">
            <v>0</v>
          </cell>
          <cell r="M1481">
            <v>0</v>
          </cell>
          <cell r="N1481">
            <v>300.24153630000001</v>
          </cell>
          <cell r="O1481">
            <v>15012076.814999999</v>
          </cell>
          <cell r="P1481">
            <v>15012076.814999999</v>
          </cell>
          <cell r="Q1481">
            <v>0</v>
          </cell>
          <cell r="R1481" t="str">
            <v>ahl</v>
          </cell>
          <cell r="S1481" t="str">
            <v>sep</v>
          </cell>
        </row>
        <row r="1482">
          <cell r="A1482">
            <v>1175</v>
          </cell>
          <cell r="B1482">
            <v>2953</v>
          </cell>
          <cell r="C1482" t="str">
            <v>pol(h)</v>
          </cell>
          <cell r="D1482">
            <v>39331</v>
          </cell>
          <cell r="E1482">
            <v>39335</v>
          </cell>
          <cell r="F1482" t="str">
            <v>P</v>
          </cell>
          <cell r="G1482">
            <v>30700</v>
          </cell>
          <cell r="H1482">
            <v>300.51140065146581</v>
          </cell>
          <cell r="I1482">
            <v>9225700</v>
          </cell>
          <cell r="J1482">
            <v>1845.14</v>
          </cell>
          <cell r="K1482">
            <v>9227545.1400000006</v>
          </cell>
          <cell r="L1482">
            <v>0</v>
          </cell>
          <cell r="M1482">
            <v>0</v>
          </cell>
          <cell r="N1482">
            <v>300.57150293159611</v>
          </cell>
          <cell r="O1482">
            <v>9227545.1400000006</v>
          </cell>
          <cell r="P1482">
            <v>9227545.1400000006</v>
          </cell>
          <cell r="Q1482">
            <v>0</v>
          </cell>
          <cell r="R1482" t="str">
            <v>AAH</v>
          </cell>
          <cell r="S1482" t="str">
            <v>sep</v>
          </cell>
        </row>
        <row r="1483">
          <cell r="A1483">
            <v>1176</v>
          </cell>
          <cell r="B1483">
            <v>2954</v>
          </cell>
          <cell r="C1483" t="str">
            <v>pol(h)</v>
          </cell>
          <cell r="D1483">
            <v>39331</v>
          </cell>
          <cell r="E1483">
            <v>39335</v>
          </cell>
          <cell r="F1483" t="str">
            <v>s</v>
          </cell>
          <cell r="G1483">
            <v>-40000</v>
          </cell>
          <cell r="H1483">
            <v>302.66250000000002</v>
          </cell>
          <cell r="I1483">
            <v>-12106500</v>
          </cell>
          <cell r="J1483">
            <v>1210.6500000000001</v>
          </cell>
          <cell r="K1483">
            <v>-12105289.35</v>
          </cell>
          <cell r="L1483">
            <v>0</v>
          </cell>
          <cell r="M1483">
            <v>12106.81</v>
          </cell>
          <cell r="N1483">
            <v>302.66250000000002</v>
          </cell>
          <cell r="O1483">
            <v>-12106500</v>
          </cell>
          <cell r="P1483">
            <v>-13175804</v>
          </cell>
          <cell r="Q1483">
            <v>-1069304</v>
          </cell>
          <cell r="R1483" t="str">
            <v>aah</v>
          </cell>
          <cell r="S1483" t="str">
            <v>sep</v>
          </cell>
        </row>
        <row r="1484">
          <cell r="A1484">
            <v>1177</v>
          </cell>
          <cell r="B1484">
            <v>2954</v>
          </cell>
          <cell r="C1484" t="str">
            <v>pol(h)</v>
          </cell>
          <cell r="D1484">
            <v>39331</v>
          </cell>
          <cell r="E1484">
            <v>39335</v>
          </cell>
          <cell r="F1484" t="str">
            <v>s</v>
          </cell>
          <cell r="G1484">
            <v>-85000</v>
          </cell>
          <cell r="H1484">
            <v>300.54858823529412</v>
          </cell>
          <cell r="I1484">
            <v>-25546630</v>
          </cell>
          <cell r="J1484">
            <v>2554.663</v>
          </cell>
          <cell r="K1484">
            <v>-25544075.337000001</v>
          </cell>
          <cell r="L1484">
            <v>0</v>
          </cell>
          <cell r="M1484">
            <v>21075.01</v>
          </cell>
          <cell r="N1484">
            <v>300.54858823529412</v>
          </cell>
          <cell r="O1484">
            <v>-25546630</v>
          </cell>
          <cell r="P1484">
            <v>-27998583.5</v>
          </cell>
          <cell r="Q1484">
            <v>-2451953.5</v>
          </cell>
          <cell r="R1484" t="str">
            <v>AHL</v>
          </cell>
          <cell r="S1484" t="str">
            <v>sep</v>
          </cell>
        </row>
        <row r="1485">
          <cell r="A1485">
            <v>1178</v>
          </cell>
          <cell r="B1485">
            <v>2957</v>
          </cell>
          <cell r="C1485" t="str">
            <v>pol(h)</v>
          </cell>
          <cell r="D1485">
            <v>39332</v>
          </cell>
          <cell r="E1485">
            <v>39336</v>
          </cell>
          <cell r="F1485" t="str">
            <v>P</v>
          </cell>
          <cell r="G1485">
            <v>25000</v>
          </cell>
          <cell r="H1485">
            <v>300.94</v>
          </cell>
          <cell r="I1485">
            <v>7523500</v>
          </cell>
          <cell r="J1485">
            <v>1504.7</v>
          </cell>
          <cell r="K1485">
            <v>7525004.7000000002</v>
          </cell>
          <cell r="L1485">
            <v>0</v>
          </cell>
          <cell r="M1485">
            <v>2500</v>
          </cell>
          <cell r="N1485">
            <v>301.100188</v>
          </cell>
          <cell r="O1485">
            <v>7527504.7000000002</v>
          </cell>
          <cell r="P1485">
            <v>7527504.7000000002</v>
          </cell>
          <cell r="Q1485">
            <v>0</v>
          </cell>
          <cell r="R1485" t="str">
            <v>mss</v>
          </cell>
          <cell r="S1485" t="str">
            <v>sep</v>
          </cell>
        </row>
        <row r="1486">
          <cell r="A1486">
            <v>1179</v>
          </cell>
          <cell r="B1486">
            <v>2958</v>
          </cell>
          <cell r="C1486" t="str">
            <v>NBP(h)</v>
          </cell>
          <cell r="D1486">
            <v>39332</v>
          </cell>
          <cell r="E1486">
            <v>39336</v>
          </cell>
          <cell r="F1486" t="str">
            <v>P</v>
          </cell>
          <cell r="G1486">
            <v>20000</v>
          </cell>
          <cell r="H1486">
            <v>234.6</v>
          </cell>
          <cell r="I1486">
            <v>4692000</v>
          </cell>
          <cell r="J1486">
            <v>938.40000000000009</v>
          </cell>
          <cell r="K1486">
            <v>4692938.4000000004</v>
          </cell>
          <cell r="L1486">
            <v>0</v>
          </cell>
          <cell r="M1486">
            <v>4692</v>
          </cell>
          <cell r="N1486">
            <v>234.88152000000002</v>
          </cell>
          <cell r="O1486">
            <v>4697630.4000000004</v>
          </cell>
          <cell r="P1486">
            <v>4697630.4000000004</v>
          </cell>
          <cell r="Q1486">
            <v>0</v>
          </cell>
          <cell r="R1486" t="str">
            <v>scs</v>
          </cell>
          <cell r="S1486" t="str">
            <v>sep</v>
          </cell>
        </row>
        <row r="1487">
          <cell r="A1487">
            <v>1180</v>
          </cell>
          <cell r="B1487">
            <v>2962</v>
          </cell>
          <cell r="C1487" t="str">
            <v>pol(H)</v>
          </cell>
          <cell r="D1487">
            <v>39335</v>
          </cell>
          <cell r="E1487">
            <v>39337</v>
          </cell>
          <cell r="F1487" t="str">
            <v>P</v>
          </cell>
          <cell r="G1487">
            <v>30000</v>
          </cell>
          <cell r="H1487">
            <v>300.60000000000002</v>
          </cell>
          <cell r="I1487">
            <v>9018000</v>
          </cell>
          <cell r="J1487">
            <v>1803.6000000000001</v>
          </cell>
          <cell r="K1487">
            <v>9019803.5999999996</v>
          </cell>
          <cell r="L1487">
            <v>0</v>
          </cell>
          <cell r="M1487">
            <v>9018.5</v>
          </cell>
          <cell r="N1487">
            <v>300.96073666666666</v>
          </cell>
          <cell r="O1487">
            <v>9028822.0999999996</v>
          </cell>
          <cell r="P1487">
            <v>9028822.0999999996</v>
          </cell>
          <cell r="Q1487">
            <v>0</v>
          </cell>
          <cell r="R1487" t="str">
            <v>FOUNDATION</v>
          </cell>
          <cell r="S1487" t="str">
            <v>sep</v>
          </cell>
        </row>
        <row r="1488">
          <cell r="A1488">
            <v>1181</v>
          </cell>
          <cell r="B1488">
            <v>2960</v>
          </cell>
          <cell r="C1488" t="str">
            <v>pol(H)</v>
          </cell>
          <cell r="D1488">
            <v>39335</v>
          </cell>
          <cell r="E1488">
            <v>39337</v>
          </cell>
          <cell r="F1488" t="str">
            <v>P</v>
          </cell>
          <cell r="G1488">
            <v>14300</v>
          </cell>
          <cell r="H1488">
            <v>303.45104895104896</v>
          </cell>
          <cell r="I1488">
            <v>4339350</v>
          </cell>
          <cell r="J1488">
            <v>867.87</v>
          </cell>
          <cell r="K1488">
            <v>4340217.87</v>
          </cell>
          <cell r="L1488">
            <v>0</v>
          </cell>
          <cell r="M1488">
            <v>4339.8599999999997</v>
          </cell>
          <cell r="N1488">
            <v>303.81522587412593</v>
          </cell>
          <cell r="O1488">
            <v>4344557.7300000004</v>
          </cell>
          <cell r="P1488">
            <v>4344557.7300000004</v>
          </cell>
          <cell r="Q1488">
            <v>0</v>
          </cell>
          <cell r="R1488" t="str">
            <v>ifsl</v>
          </cell>
          <cell r="S1488" t="str">
            <v>sep</v>
          </cell>
        </row>
        <row r="1489">
          <cell r="A1489">
            <v>1182</v>
          </cell>
          <cell r="B1489">
            <v>2959</v>
          </cell>
          <cell r="C1489" t="str">
            <v>nbp(H)</v>
          </cell>
          <cell r="D1489">
            <v>39335</v>
          </cell>
          <cell r="E1489">
            <v>39337</v>
          </cell>
          <cell r="F1489" t="str">
            <v>P</v>
          </cell>
          <cell r="G1489">
            <v>20000</v>
          </cell>
          <cell r="H1489">
            <v>233.73949999999999</v>
          </cell>
          <cell r="I1489">
            <v>4674790</v>
          </cell>
          <cell r="J1489">
            <v>934.95800000000008</v>
          </cell>
          <cell r="K1489">
            <v>4675724.9579999996</v>
          </cell>
          <cell r="L1489">
            <v>0</v>
          </cell>
          <cell r="N1489">
            <v>233.78624789999998</v>
          </cell>
          <cell r="O1489">
            <v>4675724.9579999996</v>
          </cell>
          <cell r="P1489">
            <v>4675724.9579999996</v>
          </cell>
          <cell r="Q1489">
            <v>0</v>
          </cell>
          <cell r="R1489" t="str">
            <v>ORIX</v>
          </cell>
          <cell r="S1489" t="str">
            <v>sep</v>
          </cell>
        </row>
        <row r="1490">
          <cell r="A1490">
            <v>1183</v>
          </cell>
          <cell r="B1490">
            <v>2964</v>
          </cell>
          <cell r="C1490" t="str">
            <v>nbp(H)</v>
          </cell>
          <cell r="D1490">
            <v>39335</v>
          </cell>
          <cell r="E1490">
            <v>39337</v>
          </cell>
          <cell r="F1490" t="str">
            <v>P</v>
          </cell>
          <cell r="G1490">
            <v>10000</v>
          </cell>
          <cell r="H1490">
            <v>235.1</v>
          </cell>
          <cell r="I1490">
            <v>2351000</v>
          </cell>
          <cell r="J1490">
            <v>470.20000000000005</v>
          </cell>
          <cell r="K1490">
            <v>2351470.2000000002</v>
          </cell>
          <cell r="L1490">
            <v>0</v>
          </cell>
          <cell r="M1490">
            <v>2351</v>
          </cell>
          <cell r="N1490">
            <v>235.38212000000001</v>
          </cell>
          <cell r="O1490">
            <v>2353821.2000000002</v>
          </cell>
          <cell r="P1490">
            <v>2353821.2000000002</v>
          </cell>
          <cell r="Q1490">
            <v>0</v>
          </cell>
          <cell r="R1490" t="str">
            <v>scs</v>
          </cell>
          <cell r="S1490" t="str">
            <v>sep</v>
          </cell>
        </row>
        <row r="1491">
          <cell r="A1491">
            <v>1184</v>
          </cell>
          <cell r="B1491">
            <v>2963</v>
          </cell>
          <cell r="C1491" t="str">
            <v>NBP(h)</v>
          </cell>
          <cell r="D1491">
            <v>39335</v>
          </cell>
          <cell r="E1491">
            <v>39337</v>
          </cell>
          <cell r="F1491" t="str">
            <v>s</v>
          </cell>
          <cell r="G1491">
            <v>-30000</v>
          </cell>
          <cell r="H1491">
            <v>236.76666666666668</v>
          </cell>
          <cell r="I1491">
            <v>-7103000</v>
          </cell>
          <cell r="J1491">
            <v>710.30000000000007</v>
          </cell>
          <cell r="K1491">
            <v>-7102289.7000000002</v>
          </cell>
          <cell r="L1491">
            <v>0</v>
          </cell>
          <cell r="M1491">
            <v>4740.5</v>
          </cell>
          <cell r="N1491">
            <v>236.76666666666668</v>
          </cell>
          <cell r="O1491">
            <v>-7103000</v>
          </cell>
          <cell r="P1491">
            <v>-7159692</v>
          </cell>
          <cell r="Q1491">
            <v>-56692</v>
          </cell>
          <cell r="R1491" t="str">
            <v>scs</v>
          </cell>
          <cell r="S1491" t="str">
            <v>sep</v>
          </cell>
        </row>
        <row r="1492">
          <cell r="A1492">
            <v>1185</v>
          </cell>
          <cell r="B1492">
            <v>2961</v>
          </cell>
          <cell r="C1492" t="str">
            <v>NBP(h)</v>
          </cell>
          <cell r="D1492">
            <v>39335</v>
          </cell>
          <cell r="E1492">
            <v>39337</v>
          </cell>
          <cell r="F1492" t="str">
            <v>s</v>
          </cell>
          <cell r="G1492">
            <v>-20000</v>
          </cell>
          <cell r="H1492">
            <v>237.5</v>
          </cell>
          <cell r="I1492">
            <v>-4750000</v>
          </cell>
          <cell r="J1492">
            <v>475</v>
          </cell>
          <cell r="K1492">
            <v>-4749525</v>
          </cell>
          <cell r="L1492">
            <v>0</v>
          </cell>
          <cell r="M1492">
            <v>4750</v>
          </cell>
          <cell r="N1492">
            <v>237.5</v>
          </cell>
          <cell r="O1492">
            <v>-4750000</v>
          </cell>
          <cell r="P1492">
            <v>-4773128</v>
          </cell>
          <cell r="Q1492">
            <v>-23128</v>
          </cell>
          <cell r="R1492" t="str">
            <v>orix</v>
          </cell>
          <cell r="S1492" t="str">
            <v>sep</v>
          </cell>
        </row>
        <row r="1493">
          <cell r="A1493">
            <v>1186</v>
          </cell>
          <cell r="B1493">
            <v>2965</v>
          </cell>
          <cell r="C1493" t="str">
            <v>pol(H)</v>
          </cell>
          <cell r="D1493">
            <v>39335</v>
          </cell>
          <cell r="E1493">
            <v>39337</v>
          </cell>
          <cell r="F1493" t="str">
            <v>P</v>
          </cell>
          <cell r="G1493">
            <v>20000</v>
          </cell>
          <cell r="H1493">
            <v>299.6875</v>
          </cell>
          <cell r="I1493">
            <v>5993750</v>
          </cell>
          <cell r="J1493">
            <v>1198.75</v>
          </cell>
          <cell r="K1493">
            <v>5994948.75</v>
          </cell>
          <cell r="L1493">
            <v>0</v>
          </cell>
          <cell r="M1493">
            <v>5993.75</v>
          </cell>
          <cell r="N1493">
            <v>300.04712499999999</v>
          </cell>
          <cell r="O1493">
            <v>6000942.5</v>
          </cell>
          <cell r="P1493">
            <v>6000942.5</v>
          </cell>
          <cell r="Q1493">
            <v>0</v>
          </cell>
          <cell r="R1493" t="str">
            <v>FNE</v>
          </cell>
          <cell r="S1493" t="str">
            <v>sep</v>
          </cell>
        </row>
        <row r="1494">
          <cell r="A1494">
            <v>1187</v>
          </cell>
          <cell r="B1494">
            <v>2966</v>
          </cell>
          <cell r="C1494" t="str">
            <v>NBP(h)</v>
          </cell>
          <cell r="D1494">
            <v>39336</v>
          </cell>
          <cell r="E1494">
            <v>39338</v>
          </cell>
          <cell r="F1494" t="str">
            <v>P</v>
          </cell>
          <cell r="G1494">
            <v>40000</v>
          </cell>
          <cell r="H1494">
            <v>233.05</v>
          </cell>
          <cell r="I1494">
            <v>9322000</v>
          </cell>
          <cell r="J1494">
            <v>1864.4</v>
          </cell>
          <cell r="K1494">
            <v>9323864.4000000004</v>
          </cell>
          <cell r="L1494">
            <v>0</v>
          </cell>
          <cell r="M1494">
            <v>4640</v>
          </cell>
          <cell r="N1494">
            <v>233.21261000000001</v>
          </cell>
          <cell r="O1494">
            <v>9328504.4000000004</v>
          </cell>
          <cell r="P1494">
            <v>9328504.4000000004</v>
          </cell>
          <cell r="Q1494">
            <v>0</v>
          </cell>
          <cell r="R1494" t="str">
            <v>MSS</v>
          </cell>
          <cell r="S1494" t="str">
            <v>sep</v>
          </cell>
        </row>
        <row r="1495">
          <cell r="A1495">
            <v>1188</v>
          </cell>
          <cell r="B1495">
            <v>2967</v>
          </cell>
          <cell r="C1495" t="str">
            <v>NBP(h)</v>
          </cell>
          <cell r="D1495">
            <v>39335</v>
          </cell>
          <cell r="E1495">
            <v>39337</v>
          </cell>
          <cell r="F1495" t="str">
            <v>s</v>
          </cell>
          <cell r="G1495">
            <v>-20000</v>
          </cell>
          <cell r="H1495">
            <v>234</v>
          </cell>
          <cell r="I1495">
            <v>-4680000</v>
          </cell>
          <cell r="J1495">
            <v>468</v>
          </cell>
          <cell r="K1495">
            <v>-4679532</v>
          </cell>
          <cell r="L1495">
            <v>0</v>
          </cell>
          <cell r="M1495">
            <v>4680</v>
          </cell>
          <cell r="N1495">
            <v>234</v>
          </cell>
          <cell r="O1495">
            <v>-4680000</v>
          </cell>
          <cell r="P1495">
            <v>-4727716</v>
          </cell>
          <cell r="Q1495">
            <v>-47716</v>
          </cell>
          <cell r="R1495" t="str">
            <v>MSS</v>
          </cell>
          <cell r="S1495" t="str">
            <v>sep</v>
          </cell>
        </row>
        <row r="1496">
          <cell r="A1496">
            <v>1189</v>
          </cell>
          <cell r="B1496">
            <v>2968</v>
          </cell>
          <cell r="C1496" t="str">
            <v>NBP(h)</v>
          </cell>
          <cell r="D1496">
            <v>39337</v>
          </cell>
          <cell r="E1496">
            <v>39342</v>
          </cell>
          <cell r="F1496" t="str">
            <v>s</v>
          </cell>
          <cell r="G1496">
            <v>-20000</v>
          </cell>
          <cell r="H1496">
            <v>236.5</v>
          </cell>
          <cell r="I1496">
            <v>-4730000</v>
          </cell>
          <cell r="J1496">
            <v>473</v>
          </cell>
          <cell r="K1496">
            <v>-4729527</v>
          </cell>
          <cell r="L1496">
            <v>0</v>
          </cell>
          <cell r="M1496">
            <v>4730</v>
          </cell>
          <cell r="N1496">
            <v>236.5</v>
          </cell>
          <cell r="O1496">
            <v>-4730000</v>
          </cell>
          <cell r="P1496">
            <v>-4727716</v>
          </cell>
          <cell r="Q1496">
            <v>2284</v>
          </cell>
          <cell r="R1496" t="str">
            <v>MSS</v>
          </cell>
          <cell r="S1496" t="str">
            <v>sep</v>
          </cell>
        </row>
        <row r="1497">
          <cell r="A1497">
            <v>1190</v>
          </cell>
          <cell r="B1497">
            <v>2971</v>
          </cell>
          <cell r="C1497" t="str">
            <v>NBP(H)</v>
          </cell>
          <cell r="D1497">
            <v>39338</v>
          </cell>
          <cell r="E1497">
            <v>39342</v>
          </cell>
          <cell r="F1497" t="str">
            <v>P</v>
          </cell>
          <cell r="G1497">
            <v>40000</v>
          </cell>
          <cell r="H1497">
            <v>236.5</v>
          </cell>
          <cell r="I1497">
            <v>9460000</v>
          </cell>
          <cell r="J1497">
            <v>1892</v>
          </cell>
          <cell r="K1497">
            <v>9461892</v>
          </cell>
          <cell r="L1497">
            <v>0</v>
          </cell>
          <cell r="M1497">
            <v>9460</v>
          </cell>
          <cell r="N1497">
            <v>236.78380000000001</v>
          </cell>
          <cell r="O1497">
            <v>9471352</v>
          </cell>
          <cell r="P1497">
            <v>9471352</v>
          </cell>
          <cell r="Q1497">
            <v>0</v>
          </cell>
          <cell r="R1497" t="str">
            <v>SCS</v>
          </cell>
          <cell r="S1497" t="str">
            <v>sep</v>
          </cell>
        </row>
        <row r="1498">
          <cell r="A1498">
            <v>1191</v>
          </cell>
          <cell r="B1498">
            <v>2970</v>
          </cell>
          <cell r="C1498" t="str">
            <v>NBP(h)</v>
          </cell>
          <cell r="D1498">
            <v>39338</v>
          </cell>
          <cell r="E1498">
            <v>39342</v>
          </cell>
          <cell r="F1498" t="str">
            <v>s</v>
          </cell>
          <cell r="G1498">
            <v>-50000</v>
          </cell>
          <cell r="H1498">
            <v>238.4</v>
          </cell>
          <cell r="I1498">
            <v>-11920000</v>
          </cell>
          <cell r="J1498">
            <v>1192</v>
          </cell>
          <cell r="K1498">
            <v>-11918808</v>
          </cell>
          <cell r="L1498">
            <v>0</v>
          </cell>
          <cell r="M1498">
            <v>2380</v>
          </cell>
          <cell r="N1498">
            <v>238.4</v>
          </cell>
          <cell r="O1498">
            <v>-11920000</v>
          </cell>
          <cell r="P1498">
            <v>-11827590</v>
          </cell>
          <cell r="Q1498">
            <v>92410</v>
          </cell>
          <cell r="R1498" t="str">
            <v>SCS</v>
          </cell>
          <cell r="S1498" t="str">
            <v>sep</v>
          </cell>
        </row>
        <row r="1499">
          <cell r="A1499">
            <v>1192</v>
          </cell>
          <cell r="B1499">
            <v>2969</v>
          </cell>
          <cell r="C1499" t="str">
            <v>POL(H)</v>
          </cell>
          <cell r="D1499">
            <v>39338</v>
          </cell>
          <cell r="E1499">
            <v>39342</v>
          </cell>
          <cell r="F1499" t="str">
            <v>s</v>
          </cell>
          <cell r="G1499">
            <v>-10000</v>
          </cell>
          <cell r="H1499">
            <v>308</v>
          </cell>
          <cell r="I1499">
            <v>-3080000</v>
          </cell>
          <cell r="J1499">
            <v>308</v>
          </cell>
          <cell r="K1499">
            <v>-3079692</v>
          </cell>
          <cell r="L1499">
            <v>0</v>
          </cell>
          <cell r="M1499">
            <v>3080</v>
          </cell>
          <cell r="N1499">
            <v>308</v>
          </cell>
          <cell r="O1499">
            <v>-3080000</v>
          </cell>
          <cell r="P1499">
            <v>-3206139.9999999995</v>
          </cell>
          <cell r="Q1499">
            <v>-126139.99999999953</v>
          </cell>
          <cell r="R1499" t="str">
            <v>AHC</v>
          </cell>
          <cell r="S1499" t="str">
            <v>sep</v>
          </cell>
        </row>
        <row r="1500">
          <cell r="A1500">
            <v>1193</v>
          </cell>
          <cell r="B1500">
            <v>2971</v>
          </cell>
          <cell r="C1500" t="str">
            <v>NBP(H)</v>
          </cell>
          <cell r="D1500">
            <v>39339</v>
          </cell>
          <cell r="E1500">
            <v>39343</v>
          </cell>
          <cell r="F1500" t="str">
            <v>P</v>
          </cell>
          <cell r="G1500">
            <v>20000</v>
          </cell>
          <cell r="H1500">
            <v>235</v>
          </cell>
          <cell r="I1500">
            <v>4700000</v>
          </cell>
          <cell r="J1500">
            <v>940</v>
          </cell>
          <cell r="K1500">
            <v>4700940</v>
          </cell>
          <cell r="L1500">
            <v>0</v>
          </cell>
          <cell r="M1500">
            <v>4700</v>
          </cell>
          <cell r="N1500">
            <v>235.28200000000001</v>
          </cell>
          <cell r="O1500">
            <v>4705640</v>
          </cell>
          <cell r="P1500">
            <v>4705640</v>
          </cell>
          <cell r="Q1500">
            <v>0</v>
          </cell>
          <cell r="R1500" t="str">
            <v>js</v>
          </cell>
          <cell r="S1500" t="str">
            <v>sep</v>
          </cell>
        </row>
        <row r="1501">
          <cell r="A1501">
            <v>1194</v>
          </cell>
          <cell r="B1501">
            <v>2972</v>
          </cell>
          <cell r="C1501" t="str">
            <v>pol(H)</v>
          </cell>
          <cell r="D1501">
            <v>39339</v>
          </cell>
          <cell r="E1501">
            <v>39343</v>
          </cell>
          <cell r="F1501" t="str">
            <v>P</v>
          </cell>
          <cell r="G1501">
            <v>10000</v>
          </cell>
          <cell r="H1501">
            <v>306</v>
          </cell>
          <cell r="I1501">
            <v>3060000</v>
          </cell>
          <cell r="J1501">
            <v>612</v>
          </cell>
          <cell r="K1501">
            <v>3060612</v>
          </cell>
          <cell r="L1501">
            <v>0</v>
          </cell>
          <cell r="M1501">
            <v>3060</v>
          </cell>
          <cell r="N1501">
            <v>306.36720000000003</v>
          </cell>
          <cell r="O1501">
            <v>3063672</v>
          </cell>
          <cell r="P1501">
            <v>3063672</v>
          </cell>
          <cell r="Q1501">
            <v>0</v>
          </cell>
          <cell r="R1501" t="str">
            <v>atlas</v>
          </cell>
          <cell r="S1501" t="str">
            <v>sep</v>
          </cell>
        </row>
        <row r="1502">
          <cell r="A1502">
            <v>1195</v>
          </cell>
          <cell r="B1502">
            <v>2974</v>
          </cell>
          <cell r="C1502" t="str">
            <v>nrl(H)</v>
          </cell>
          <cell r="D1502">
            <v>39342</v>
          </cell>
          <cell r="E1502">
            <v>39342</v>
          </cell>
          <cell r="F1502" t="str">
            <v>s</v>
          </cell>
          <cell r="G1502">
            <v>-20000</v>
          </cell>
          <cell r="H1502">
            <v>458.45499999999998</v>
          </cell>
          <cell r="I1502">
            <v>-9169100</v>
          </cell>
          <cell r="J1502">
            <v>916.91000000000008</v>
          </cell>
          <cell r="K1502">
            <v>-9168183.0899999999</v>
          </cell>
          <cell r="L1502">
            <v>0</v>
          </cell>
          <cell r="M1502">
            <v>18338.2</v>
          </cell>
          <cell r="N1502">
            <v>458.45499999999998</v>
          </cell>
          <cell r="O1502">
            <v>-9169100</v>
          </cell>
          <cell r="P1502">
            <v>-7985162</v>
          </cell>
          <cell r="Q1502">
            <v>1183938</v>
          </cell>
          <cell r="R1502" t="str">
            <v>AHL</v>
          </cell>
          <cell r="S1502" t="str">
            <v>sep</v>
          </cell>
        </row>
        <row r="1503">
          <cell r="A1503">
            <v>1196</v>
          </cell>
          <cell r="B1503">
            <v>2974</v>
          </cell>
          <cell r="C1503" t="str">
            <v>nrl(H)</v>
          </cell>
          <cell r="D1503">
            <v>39342</v>
          </cell>
          <cell r="E1503">
            <v>39342</v>
          </cell>
          <cell r="F1503" t="str">
            <v>s</v>
          </cell>
          <cell r="G1503">
            <v>-10000</v>
          </cell>
          <cell r="H1503">
            <v>459</v>
          </cell>
          <cell r="I1503">
            <v>-4590000</v>
          </cell>
          <cell r="J1503">
            <v>459</v>
          </cell>
          <cell r="K1503">
            <v>-4589541</v>
          </cell>
          <cell r="L1503">
            <v>0</v>
          </cell>
          <cell r="M1503">
            <v>4590</v>
          </cell>
          <cell r="N1503">
            <v>459</v>
          </cell>
          <cell r="O1503">
            <v>-4590000</v>
          </cell>
          <cell r="P1503">
            <v>-3992581</v>
          </cell>
          <cell r="Q1503">
            <v>597419</v>
          </cell>
          <cell r="R1503" t="str">
            <v>FOUNDATION</v>
          </cell>
          <cell r="S1503" t="str">
            <v>sep</v>
          </cell>
        </row>
        <row r="1504">
          <cell r="A1504">
            <v>1197</v>
          </cell>
          <cell r="B1504">
            <v>2974</v>
          </cell>
          <cell r="C1504" t="str">
            <v>nrl(H)</v>
          </cell>
          <cell r="D1504">
            <v>39342</v>
          </cell>
          <cell r="E1504">
            <v>39342</v>
          </cell>
          <cell r="F1504" t="str">
            <v>s</v>
          </cell>
          <cell r="G1504">
            <v>-10000</v>
          </cell>
          <cell r="H1504">
            <v>462</v>
          </cell>
          <cell r="I1504">
            <v>-4620000</v>
          </cell>
          <cell r="J1504">
            <v>462</v>
          </cell>
          <cell r="K1504">
            <v>-4619538</v>
          </cell>
          <cell r="L1504">
            <v>0</v>
          </cell>
          <cell r="M1504">
            <v>4620</v>
          </cell>
          <cell r="N1504">
            <v>462</v>
          </cell>
          <cell r="O1504">
            <v>-4620000</v>
          </cell>
          <cell r="P1504">
            <v>-3992581</v>
          </cell>
          <cell r="Q1504">
            <v>627419</v>
          </cell>
          <cell r="R1504" t="str">
            <v xml:space="preserve">ABA </v>
          </cell>
          <cell r="S1504" t="str">
            <v>sep</v>
          </cell>
        </row>
        <row r="1505">
          <cell r="A1505">
            <v>1198</v>
          </cell>
          <cell r="B1505">
            <v>2974</v>
          </cell>
          <cell r="C1505" t="str">
            <v>nrl(H)</v>
          </cell>
          <cell r="D1505">
            <v>39342</v>
          </cell>
          <cell r="E1505">
            <v>39342</v>
          </cell>
          <cell r="F1505" t="str">
            <v>s</v>
          </cell>
          <cell r="G1505">
            <v>-10000</v>
          </cell>
          <cell r="H1505">
            <v>464.5</v>
          </cell>
          <cell r="I1505">
            <v>-4645000</v>
          </cell>
          <cell r="J1505">
            <v>464.5</v>
          </cell>
          <cell r="K1505">
            <v>-4644535.5</v>
          </cell>
          <cell r="L1505">
            <v>0</v>
          </cell>
          <cell r="M1505">
            <v>4645</v>
          </cell>
          <cell r="N1505">
            <v>464.5</v>
          </cell>
          <cell r="O1505">
            <v>-4645000</v>
          </cell>
          <cell r="P1505">
            <v>-3992581</v>
          </cell>
          <cell r="Q1505">
            <v>652419</v>
          </cell>
          <cell r="R1505" t="str">
            <v>FNE</v>
          </cell>
          <cell r="S1505" t="str">
            <v>sep</v>
          </cell>
        </row>
        <row r="1506">
          <cell r="A1506">
            <v>1199</v>
          </cell>
          <cell r="B1506">
            <v>2974</v>
          </cell>
          <cell r="C1506" t="str">
            <v>nrl(H)</v>
          </cell>
          <cell r="D1506">
            <v>39342</v>
          </cell>
          <cell r="E1506">
            <v>39342</v>
          </cell>
          <cell r="F1506" t="str">
            <v>s</v>
          </cell>
          <cell r="G1506">
            <v>-5000</v>
          </cell>
          <cell r="H1506">
            <v>457.99565000000001</v>
          </cell>
          <cell r="I1506">
            <v>-2289978.25</v>
          </cell>
          <cell r="J1506">
            <v>228.99782500000001</v>
          </cell>
          <cell r="K1506">
            <v>-2289749.252175</v>
          </cell>
          <cell r="L1506">
            <v>0</v>
          </cell>
          <cell r="M1506">
            <v>2292.5</v>
          </cell>
          <cell r="N1506">
            <v>457.99565000000001</v>
          </cell>
          <cell r="O1506">
            <v>-2289978.25</v>
          </cell>
          <cell r="P1506">
            <v>-1996290.5</v>
          </cell>
          <cell r="Q1506">
            <v>293687.75</v>
          </cell>
          <cell r="R1506" t="str">
            <v>IFSL</v>
          </cell>
          <cell r="S1506" t="str">
            <v>sep</v>
          </cell>
        </row>
        <row r="1507">
          <cell r="A1507">
            <v>1200</v>
          </cell>
          <cell r="B1507">
            <v>0</v>
          </cell>
          <cell r="C1507" t="str">
            <v>NRL(h)</v>
          </cell>
          <cell r="D1507">
            <v>39343</v>
          </cell>
          <cell r="E1507">
            <v>39343</v>
          </cell>
          <cell r="F1507" t="str">
            <v>P</v>
          </cell>
          <cell r="G1507">
            <v>29240</v>
          </cell>
          <cell r="I1507">
            <v>0</v>
          </cell>
          <cell r="J1507">
            <v>0</v>
          </cell>
          <cell r="K1507">
            <v>0</v>
          </cell>
          <cell r="L1507">
            <v>0</v>
          </cell>
          <cell r="M1507">
            <v>0</v>
          </cell>
          <cell r="N1507">
            <v>0</v>
          </cell>
          <cell r="O1507">
            <v>0</v>
          </cell>
          <cell r="P1507">
            <v>0</v>
          </cell>
          <cell r="Q1507">
            <v>0</v>
          </cell>
          <cell r="R1507" t="str">
            <v>bonus</v>
          </cell>
          <cell r="S1507" t="str">
            <v>SEP</v>
          </cell>
          <cell r="T1507" t="str">
            <v>17-09-2007 SPOT LAST DATE</v>
          </cell>
        </row>
        <row r="1508">
          <cell r="A1508">
            <v>1200</v>
          </cell>
          <cell r="B1508">
            <v>2980</v>
          </cell>
          <cell r="C1508" t="str">
            <v>NBP(H)</v>
          </cell>
          <cell r="D1508">
            <v>39342</v>
          </cell>
          <cell r="E1508">
            <v>39344</v>
          </cell>
          <cell r="F1508" t="str">
            <v>s</v>
          </cell>
          <cell r="G1508">
            <v>10000</v>
          </cell>
          <cell r="H1508">
            <v>932</v>
          </cell>
          <cell r="I1508">
            <v>9320000</v>
          </cell>
          <cell r="J1508">
            <v>1864</v>
          </cell>
          <cell r="K1508">
            <v>9321864</v>
          </cell>
          <cell r="L1508">
            <v>0</v>
          </cell>
          <cell r="M1508">
            <v>0</v>
          </cell>
          <cell r="N1508">
            <v>932.18640000000005</v>
          </cell>
          <cell r="O1508">
            <v>9321864</v>
          </cell>
          <cell r="P1508">
            <v>9321864</v>
          </cell>
          <cell r="Q1508">
            <v>0</v>
          </cell>
          <cell r="R1508" t="str">
            <v>GRWOTH</v>
          </cell>
          <cell r="S1508" t="str">
            <v>sep</v>
          </cell>
        </row>
        <row r="1509">
          <cell r="A1509">
            <v>1201</v>
          </cell>
          <cell r="B1509">
            <v>2979</v>
          </cell>
          <cell r="C1509" t="str">
            <v>NBP(H)</v>
          </cell>
          <cell r="D1509">
            <v>39342</v>
          </cell>
          <cell r="E1509">
            <v>39344</v>
          </cell>
          <cell r="F1509" t="str">
            <v>s</v>
          </cell>
          <cell r="G1509">
            <v>-40000</v>
          </cell>
          <cell r="H1509">
            <v>235</v>
          </cell>
          <cell r="I1509">
            <v>-9400000</v>
          </cell>
          <cell r="J1509">
            <v>940</v>
          </cell>
          <cell r="K1509">
            <v>-9399060</v>
          </cell>
          <cell r="L1509">
            <v>0</v>
          </cell>
          <cell r="M1509">
            <v>9400</v>
          </cell>
          <cell r="N1509">
            <v>235</v>
          </cell>
          <cell r="O1509">
            <v>-9400000</v>
          </cell>
          <cell r="P1509">
            <v>-9399524</v>
          </cell>
          <cell r="Q1509">
            <v>476</v>
          </cell>
          <cell r="R1509" t="str">
            <v>GRWOTH</v>
          </cell>
          <cell r="S1509" t="str">
            <v>sep</v>
          </cell>
        </row>
        <row r="1510">
          <cell r="A1510">
            <v>1202</v>
          </cell>
          <cell r="B1510">
            <v>2983</v>
          </cell>
          <cell r="C1510" t="str">
            <v>PAKS(H)</v>
          </cell>
          <cell r="D1510">
            <v>39343</v>
          </cell>
          <cell r="E1510">
            <v>39345</v>
          </cell>
          <cell r="F1510" t="str">
            <v>P</v>
          </cell>
          <cell r="G1510">
            <v>19300</v>
          </cell>
          <cell r="H1510">
            <v>372.82642487046633</v>
          </cell>
          <cell r="I1510">
            <v>7195550</v>
          </cell>
          <cell r="J1510">
            <v>1439.1100000000001</v>
          </cell>
          <cell r="K1510">
            <v>7196989.1100000003</v>
          </cell>
          <cell r="L1510">
            <v>0</v>
          </cell>
          <cell r="M1510">
            <v>14391.1</v>
          </cell>
          <cell r="N1510">
            <v>373.64664300518132</v>
          </cell>
          <cell r="O1510">
            <v>7211380.21</v>
          </cell>
          <cell r="P1510">
            <v>7211380.21</v>
          </cell>
          <cell r="Q1510">
            <v>0</v>
          </cell>
          <cell r="R1510" t="str">
            <v>AHL</v>
          </cell>
          <cell r="S1510" t="str">
            <v>sep</v>
          </cell>
        </row>
        <row r="1511">
          <cell r="A1511">
            <v>1203</v>
          </cell>
          <cell r="B1511">
            <v>2986</v>
          </cell>
          <cell r="C1511" t="str">
            <v>PAKS(H)</v>
          </cell>
          <cell r="D1511">
            <v>39343</v>
          </cell>
          <cell r="E1511">
            <v>39345</v>
          </cell>
          <cell r="F1511" t="str">
            <v>P</v>
          </cell>
          <cell r="G1511">
            <v>11000</v>
          </cell>
          <cell r="H1511">
            <v>370.20454545454544</v>
          </cell>
          <cell r="I1511">
            <v>4072250</v>
          </cell>
          <cell r="J1511">
            <v>814.45</v>
          </cell>
          <cell r="K1511">
            <v>4073064.45</v>
          </cell>
          <cell r="L1511">
            <v>0</v>
          </cell>
          <cell r="M1511">
            <v>4072.25</v>
          </cell>
          <cell r="N1511">
            <v>370.64879090909091</v>
          </cell>
          <cell r="O1511">
            <v>4077136.7</v>
          </cell>
          <cell r="P1511">
            <v>4077136.7</v>
          </cell>
          <cell r="Q1511">
            <v>0</v>
          </cell>
          <cell r="R1511" t="str">
            <v>KHJ</v>
          </cell>
          <cell r="S1511" t="str">
            <v>sep</v>
          </cell>
        </row>
        <row r="1512">
          <cell r="A1512">
            <v>1204</v>
          </cell>
          <cell r="B1512">
            <v>2985</v>
          </cell>
          <cell r="C1512" t="str">
            <v>PAKS(H)</v>
          </cell>
          <cell r="D1512">
            <v>39343</v>
          </cell>
          <cell r="E1512">
            <v>39345</v>
          </cell>
          <cell r="F1512" t="str">
            <v>P</v>
          </cell>
          <cell r="G1512">
            <v>10000</v>
          </cell>
          <cell r="H1512">
            <v>373.649</v>
          </cell>
          <cell r="I1512">
            <v>3736490</v>
          </cell>
          <cell r="J1512">
            <v>747.298</v>
          </cell>
          <cell r="K1512">
            <v>3737237.298</v>
          </cell>
          <cell r="L1512">
            <v>0</v>
          </cell>
          <cell r="M1512">
            <v>3736.54</v>
          </cell>
          <cell r="N1512">
            <v>374.09738379999999</v>
          </cell>
          <cell r="O1512">
            <v>3740973.838</v>
          </cell>
          <cell r="P1512">
            <v>3740973.838</v>
          </cell>
          <cell r="Q1512">
            <v>0</v>
          </cell>
          <cell r="R1512" t="str">
            <v>ORIX</v>
          </cell>
          <cell r="S1512" t="str">
            <v>sep</v>
          </cell>
        </row>
        <row r="1513">
          <cell r="A1513">
            <v>1205</v>
          </cell>
          <cell r="B1513">
            <v>2985</v>
          </cell>
          <cell r="C1513" t="str">
            <v>PAKS(H)</v>
          </cell>
          <cell r="D1513">
            <v>39343</v>
          </cell>
          <cell r="E1513">
            <v>39345</v>
          </cell>
          <cell r="F1513" t="str">
            <v>P</v>
          </cell>
          <cell r="G1513">
            <v>11800</v>
          </cell>
          <cell r="H1513">
            <v>372.93898305084747</v>
          </cell>
          <cell r="I1513">
            <v>4400680</v>
          </cell>
          <cell r="J1513">
            <v>880.13600000000008</v>
          </cell>
          <cell r="K1513">
            <v>4401560.1359999999</v>
          </cell>
          <cell r="L1513">
            <v>0</v>
          </cell>
          <cell r="M1513">
            <v>4400.87</v>
          </cell>
          <cell r="N1513">
            <v>373.38652593220337</v>
          </cell>
          <cell r="O1513">
            <v>4405961.0060000001</v>
          </cell>
          <cell r="P1513">
            <v>4405961.0060000001</v>
          </cell>
          <cell r="Q1513">
            <v>0</v>
          </cell>
          <cell r="R1513" t="str">
            <v>IFSL</v>
          </cell>
          <cell r="S1513" t="str">
            <v>sep</v>
          </cell>
        </row>
        <row r="1514">
          <cell r="A1514">
            <v>1206</v>
          </cell>
          <cell r="B1514">
            <v>2984</v>
          </cell>
          <cell r="C1514" t="str">
            <v>NBP(H)</v>
          </cell>
          <cell r="D1514">
            <v>39343</v>
          </cell>
          <cell r="E1514">
            <v>39345</v>
          </cell>
          <cell r="F1514" t="str">
            <v>s</v>
          </cell>
          <cell r="G1514">
            <v>-40000</v>
          </cell>
          <cell r="H1514">
            <v>237.5</v>
          </cell>
          <cell r="I1514">
            <v>-9500000</v>
          </cell>
          <cell r="J1514">
            <v>950</v>
          </cell>
          <cell r="K1514">
            <v>-9499050</v>
          </cell>
          <cell r="L1514">
            <v>0</v>
          </cell>
          <cell r="M1514">
            <v>9500</v>
          </cell>
          <cell r="N1514">
            <v>237.5</v>
          </cell>
          <cell r="O1514">
            <v>-9500000</v>
          </cell>
          <cell r="P1514">
            <v>-9399232</v>
          </cell>
          <cell r="Q1514">
            <v>100768</v>
          </cell>
          <cell r="R1514" t="str">
            <v>JS</v>
          </cell>
          <cell r="S1514" t="str">
            <v>sep</v>
          </cell>
        </row>
        <row r="1515">
          <cell r="A1515">
            <v>1207</v>
          </cell>
          <cell r="B1515">
            <v>2981</v>
          </cell>
          <cell r="C1515" t="str">
            <v>POL(H)</v>
          </cell>
          <cell r="D1515">
            <v>39343</v>
          </cell>
          <cell r="E1515">
            <v>39345</v>
          </cell>
          <cell r="F1515" t="str">
            <v>s</v>
          </cell>
          <cell r="G1515">
            <v>-10000</v>
          </cell>
          <cell r="H1515">
            <v>312</v>
          </cell>
          <cell r="I1515">
            <v>-3120000</v>
          </cell>
          <cell r="J1515">
            <v>312</v>
          </cell>
          <cell r="K1515">
            <v>-3119688</v>
          </cell>
          <cell r="L1515">
            <v>0</v>
          </cell>
          <cell r="M1515">
            <v>3120</v>
          </cell>
          <cell r="N1515">
            <v>312</v>
          </cell>
          <cell r="O1515">
            <v>-3120000</v>
          </cell>
          <cell r="P1515">
            <v>-3201162</v>
          </cell>
          <cell r="Q1515">
            <v>-81162</v>
          </cell>
          <cell r="R1515" t="str">
            <v>AHC</v>
          </cell>
          <cell r="S1515" t="str">
            <v>sep</v>
          </cell>
        </row>
        <row r="1516">
          <cell r="A1516">
            <v>1208</v>
          </cell>
          <cell r="B1516">
            <v>2989</v>
          </cell>
          <cell r="C1516" t="str">
            <v>bop</v>
          </cell>
          <cell r="D1516">
            <v>39344</v>
          </cell>
          <cell r="E1516">
            <v>39346</v>
          </cell>
          <cell r="F1516" t="str">
            <v>p</v>
          </cell>
          <cell r="G1516">
            <v>48800</v>
          </cell>
          <cell r="H1516">
            <v>98</v>
          </cell>
          <cell r="I1516">
            <v>4782400</v>
          </cell>
          <cell r="J1516">
            <v>956.48</v>
          </cell>
          <cell r="K1516">
            <v>4783356.4800000004</v>
          </cell>
          <cell r="L1516">
            <v>0</v>
          </cell>
          <cell r="M1516">
            <v>7173</v>
          </cell>
          <cell r="N1516">
            <v>98.166587704918044</v>
          </cell>
          <cell r="O1516">
            <v>4790529.4800000004</v>
          </cell>
          <cell r="P1516">
            <v>4790529.4800000004</v>
          </cell>
          <cell r="Q1516">
            <v>0</v>
          </cell>
          <cell r="R1516" t="str">
            <v>FNEL</v>
          </cell>
          <cell r="S1516" t="str">
            <v>sep</v>
          </cell>
        </row>
        <row r="1517">
          <cell r="A1517">
            <v>1209</v>
          </cell>
          <cell r="B1517">
            <v>2992</v>
          </cell>
          <cell r="C1517" t="str">
            <v>bop(H)</v>
          </cell>
          <cell r="D1517">
            <v>39344</v>
          </cell>
          <cell r="E1517">
            <v>39346</v>
          </cell>
          <cell r="F1517" t="str">
            <v>p</v>
          </cell>
          <cell r="G1517">
            <v>30000</v>
          </cell>
          <cell r="H1517">
            <v>97.995166666666663</v>
          </cell>
          <cell r="I1517">
            <v>2939855</v>
          </cell>
          <cell r="J1517">
            <v>587.971</v>
          </cell>
          <cell r="K1517">
            <v>2940442.9709999999</v>
          </cell>
          <cell r="L1517">
            <v>0</v>
          </cell>
          <cell r="M1517">
            <v>5879.71</v>
          </cell>
          <cell r="N1517">
            <v>98.210756033333325</v>
          </cell>
          <cell r="O1517">
            <v>2946322.6809999999</v>
          </cell>
          <cell r="P1517">
            <v>2946322.6809999999</v>
          </cell>
          <cell r="Q1517">
            <v>0</v>
          </cell>
          <cell r="R1517" t="str">
            <v>AHL</v>
          </cell>
          <cell r="S1517" t="str">
            <v>sep</v>
          </cell>
        </row>
        <row r="1518">
          <cell r="A1518">
            <v>1210</v>
          </cell>
          <cell r="B1518">
            <v>2991</v>
          </cell>
          <cell r="C1518" t="str">
            <v>bop(H)</v>
          </cell>
          <cell r="D1518">
            <v>39344</v>
          </cell>
          <cell r="E1518">
            <v>39346</v>
          </cell>
          <cell r="F1518" t="str">
            <v>p</v>
          </cell>
          <cell r="G1518">
            <v>40900</v>
          </cell>
          <cell r="H1518">
            <v>98.2</v>
          </cell>
          <cell r="I1518">
            <v>4016380</v>
          </cell>
          <cell r="J1518">
            <v>803.27600000000007</v>
          </cell>
          <cell r="K1518">
            <v>4017183.2760000001</v>
          </cell>
          <cell r="L1518">
            <v>0</v>
          </cell>
          <cell r="M1518">
            <v>6024.57</v>
          </cell>
          <cell r="N1518">
            <v>98.36694</v>
          </cell>
          <cell r="O1518">
            <v>4023207.8459999999</v>
          </cell>
          <cell r="P1518">
            <v>4023207.8459999999</v>
          </cell>
          <cell r="Q1518">
            <v>0</v>
          </cell>
          <cell r="R1518" t="str">
            <v>GRWOTH</v>
          </cell>
          <cell r="S1518" t="str">
            <v>sep</v>
          </cell>
        </row>
        <row r="1519">
          <cell r="A1519">
            <v>1211</v>
          </cell>
          <cell r="B1519">
            <v>2990</v>
          </cell>
          <cell r="C1519" t="str">
            <v>bop(H)</v>
          </cell>
          <cell r="D1519">
            <v>39344</v>
          </cell>
          <cell r="E1519">
            <v>39346</v>
          </cell>
          <cell r="F1519" t="str">
            <v>p</v>
          </cell>
          <cell r="G1519">
            <v>23600</v>
          </cell>
          <cell r="H1519">
            <v>97.986864406779659</v>
          </cell>
          <cell r="I1519">
            <v>2312490</v>
          </cell>
          <cell r="J1519">
            <v>462.49800000000005</v>
          </cell>
          <cell r="K1519">
            <v>2312952.4980000001</v>
          </cell>
          <cell r="L1519">
            <v>0</v>
          </cell>
          <cell r="M1519">
            <v>3468.73</v>
          </cell>
          <cell r="N1519">
            <v>98.153441864406787</v>
          </cell>
          <cell r="O1519">
            <v>2316421.2280000001</v>
          </cell>
          <cell r="P1519">
            <v>2316421.2280000001</v>
          </cell>
          <cell r="Q1519">
            <v>0</v>
          </cell>
          <cell r="R1519" t="str">
            <v>FOUNDATION</v>
          </cell>
          <cell r="S1519" t="str">
            <v>sep</v>
          </cell>
        </row>
        <row r="1520">
          <cell r="A1520">
            <v>1212</v>
          </cell>
          <cell r="B1520">
            <v>2987</v>
          </cell>
          <cell r="C1520" t="str">
            <v>bop</v>
          </cell>
          <cell r="D1520">
            <v>39344</v>
          </cell>
          <cell r="E1520">
            <v>39346</v>
          </cell>
          <cell r="F1520" t="str">
            <v>p</v>
          </cell>
          <cell r="G1520">
            <v>4500</v>
          </cell>
          <cell r="H1520">
            <v>97.95</v>
          </cell>
          <cell r="I1520">
            <v>440775</v>
          </cell>
          <cell r="J1520">
            <v>88.155000000000001</v>
          </cell>
          <cell r="K1520">
            <v>440863.15500000003</v>
          </cell>
          <cell r="L1520">
            <v>0</v>
          </cell>
          <cell r="M1520">
            <v>661.05</v>
          </cell>
          <cell r="N1520">
            <v>98.116489999999999</v>
          </cell>
          <cell r="O1520">
            <v>441524.20500000002</v>
          </cell>
          <cell r="P1520">
            <v>441524.20500000002</v>
          </cell>
          <cell r="Q1520">
            <v>0</v>
          </cell>
          <cell r="R1520" t="str">
            <v>global</v>
          </cell>
          <cell r="S1520" t="str">
            <v>sep</v>
          </cell>
        </row>
        <row r="1521">
          <cell r="A1521">
            <v>1213</v>
          </cell>
          <cell r="B1521">
            <v>2988</v>
          </cell>
          <cell r="C1521" t="str">
            <v>bop</v>
          </cell>
          <cell r="D1521">
            <v>39344</v>
          </cell>
          <cell r="E1521">
            <v>39346</v>
          </cell>
          <cell r="F1521" t="str">
            <v>p</v>
          </cell>
          <cell r="G1521">
            <v>46700</v>
          </cell>
          <cell r="H1521">
            <v>98.001070663811561</v>
          </cell>
          <cell r="I1521">
            <v>4576650</v>
          </cell>
          <cell r="J1521">
            <v>915.33</v>
          </cell>
          <cell r="K1521">
            <v>4577565.33</v>
          </cell>
          <cell r="L1521">
            <v>0</v>
          </cell>
          <cell r="M1521">
            <v>6845</v>
          </cell>
          <cell r="N1521">
            <v>98.167244753747326</v>
          </cell>
          <cell r="O1521">
            <v>4584410.33</v>
          </cell>
          <cell r="P1521">
            <v>4584410.33</v>
          </cell>
          <cell r="Q1521">
            <v>0</v>
          </cell>
          <cell r="R1521" t="str">
            <v>SCS</v>
          </cell>
          <cell r="S1521" t="str">
            <v>sep</v>
          </cell>
        </row>
        <row r="1522">
          <cell r="A1522">
            <v>1214</v>
          </cell>
          <cell r="B1522">
            <v>2981</v>
          </cell>
          <cell r="C1522" t="str">
            <v>nbp(h)</v>
          </cell>
          <cell r="D1522">
            <v>39344</v>
          </cell>
          <cell r="E1522">
            <v>39346</v>
          </cell>
          <cell r="F1522" t="str">
            <v>s</v>
          </cell>
          <cell r="G1522">
            <v>-20000</v>
          </cell>
          <cell r="H1522">
            <v>240</v>
          </cell>
          <cell r="I1522">
            <v>-4800000</v>
          </cell>
          <cell r="J1522">
            <v>480</v>
          </cell>
          <cell r="K1522">
            <v>-4799520</v>
          </cell>
          <cell r="L1522">
            <v>0</v>
          </cell>
          <cell r="M1522">
            <v>4800</v>
          </cell>
          <cell r="N1522">
            <v>240</v>
          </cell>
          <cell r="O1522">
            <v>-4800000</v>
          </cell>
          <cell r="P1522">
            <v>-4699984</v>
          </cell>
          <cell r="Q1522">
            <v>100016</v>
          </cell>
          <cell r="R1522" t="str">
            <v>IFSL</v>
          </cell>
          <cell r="S1522" t="str">
            <v>sep</v>
          </cell>
        </row>
        <row r="1523">
          <cell r="A1523">
            <v>1215</v>
          </cell>
          <cell r="B1523">
            <v>2988</v>
          </cell>
          <cell r="C1523" t="str">
            <v>nbp(h)</v>
          </cell>
          <cell r="D1523">
            <v>39345</v>
          </cell>
          <cell r="E1523">
            <v>39349</v>
          </cell>
          <cell r="F1523" t="str">
            <v>p</v>
          </cell>
          <cell r="G1523">
            <v>20000</v>
          </cell>
          <cell r="H1523">
            <v>240</v>
          </cell>
          <cell r="I1523">
            <v>4800000</v>
          </cell>
          <cell r="J1523">
            <v>960</v>
          </cell>
          <cell r="K1523">
            <v>4800960</v>
          </cell>
          <cell r="L1523">
            <v>0</v>
          </cell>
          <cell r="M1523">
            <v>0</v>
          </cell>
          <cell r="N1523">
            <v>240.048</v>
          </cell>
          <cell r="O1523">
            <v>4800960</v>
          </cell>
          <cell r="P1523">
            <v>4800960</v>
          </cell>
          <cell r="Q1523">
            <v>0</v>
          </cell>
          <cell r="R1523" t="str">
            <v xml:space="preserve">ABA </v>
          </cell>
          <cell r="S1523" t="str">
            <v>sep</v>
          </cell>
        </row>
        <row r="1524">
          <cell r="A1524">
            <v>1216</v>
          </cell>
          <cell r="B1524">
            <v>2988</v>
          </cell>
          <cell r="C1524" t="str">
            <v>nbp(h)</v>
          </cell>
          <cell r="D1524">
            <v>39345</v>
          </cell>
          <cell r="E1524">
            <v>39349</v>
          </cell>
          <cell r="F1524" t="str">
            <v>s</v>
          </cell>
          <cell r="G1524">
            <v>-20000</v>
          </cell>
          <cell r="H1524">
            <v>242</v>
          </cell>
          <cell r="I1524">
            <v>-4840000</v>
          </cell>
          <cell r="J1524">
            <v>484</v>
          </cell>
          <cell r="K1524">
            <v>-4839516</v>
          </cell>
          <cell r="L1524">
            <v>0</v>
          </cell>
          <cell r="M1524">
            <v>4840</v>
          </cell>
          <cell r="N1524">
            <v>242</v>
          </cell>
          <cell r="O1524">
            <v>-4840000</v>
          </cell>
          <cell r="P1524">
            <v>-4777958</v>
          </cell>
          <cell r="Q1524">
            <v>62042</v>
          </cell>
          <cell r="R1524" t="str">
            <v xml:space="preserve">ABA </v>
          </cell>
          <cell r="S1524" t="str">
            <v>sep</v>
          </cell>
        </row>
        <row r="1525">
          <cell r="A1525">
            <v>1217</v>
          </cell>
          <cell r="B1525">
            <v>2996</v>
          </cell>
          <cell r="C1525" t="str">
            <v>bop(h)</v>
          </cell>
          <cell r="D1525">
            <v>39346</v>
          </cell>
          <cell r="E1525">
            <v>39350</v>
          </cell>
          <cell r="F1525" t="str">
            <v>p</v>
          </cell>
          <cell r="G1525">
            <v>5500</v>
          </cell>
          <cell r="H1525">
            <v>97.25</v>
          </cell>
          <cell r="I1525">
            <v>534875</v>
          </cell>
          <cell r="J1525">
            <v>106.97500000000001</v>
          </cell>
          <cell r="K1525">
            <v>534981.97499999998</v>
          </cell>
          <cell r="L1525">
            <v>0</v>
          </cell>
          <cell r="M1525">
            <v>802.34</v>
          </cell>
          <cell r="N1525">
            <v>97.415329999999983</v>
          </cell>
          <cell r="O1525">
            <v>535784.31499999994</v>
          </cell>
          <cell r="P1525">
            <v>535784.31499999994</v>
          </cell>
          <cell r="Q1525">
            <v>0</v>
          </cell>
          <cell r="R1525" t="str">
            <v xml:space="preserve">ABA </v>
          </cell>
          <cell r="S1525" t="str">
            <v>sep</v>
          </cell>
        </row>
        <row r="1526">
          <cell r="A1526">
            <v>1218</v>
          </cell>
          <cell r="B1526">
            <v>2999</v>
          </cell>
          <cell r="C1526" t="str">
            <v>bop(h)</v>
          </cell>
          <cell r="D1526">
            <v>39349</v>
          </cell>
          <cell r="E1526">
            <v>39351</v>
          </cell>
          <cell r="F1526" t="str">
            <v>p</v>
          </cell>
          <cell r="G1526">
            <v>62200</v>
          </cell>
          <cell r="H1526">
            <v>99.2136655948553</v>
          </cell>
          <cell r="I1526">
            <v>6171090</v>
          </cell>
          <cell r="J1526">
            <v>1234.2180000000001</v>
          </cell>
          <cell r="K1526">
            <v>6172324.2180000003</v>
          </cell>
          <cell r="L1526">
            <v>0</v>
          </cell>
          <cell r="M1526">
            <v>9256.7000000000007</v>
          </cell>
          <cell r="N1526">
            <v>99.382329871382652</v>
          </cell>
          <cell r="O1526">
            <v>6181580.9180000005</v>
          </cell>
          <cell r="P1526">
            <v>6181580.9180000005</v>
          </cell>
          <cell r="Q1526">
            <v>0</v>
          </cell>
          <cell r="R1526" t="str">
            <v>scs</v>
          </cell>
          <cell r="S1526" t="str">
            <v>sep</v>
          </cell>
        </row>
        <row r="1527">
          <cell r="A1527">
            <v>1219</v>
          </cell>
          <cell r="B1527">
            <v>3000</v>
          </cell>
          <cell r="C1527" t="str">
            <v>bop(h)</v>
          </cell>
          <cell r="D1527">
            <v>39349</v>
          </cell>
          <cell r="E1527">
            <v>39351</v>
          </cell>
          <cell r="F1527" t="str">
            <v>p</v>
          </cell>
          <cell r="G1527">
            <v>33800</v>
          </cell>
          <cell r="H1527">
            <v>99.1</v>
          </cell>
          <cell r="I1527">
            <v>3349580</v>
          </cell>
          <cell r="J1527">
            <v>669.91600000000005</v>
          </cell>
          <cell r="K1527">
            <v>3350249.9160000002</v>
          </cell>
          <cell r="L1527">
            <v>0</v>
          </cell>
          <cell r="M1527">
            <v>5070</v>
          </cell>
          <cell r="N1527">
            <v>99.26982000000001</v>
          </cell>
          <cell r="O1527">
            <v>3355319.9160000002</v>
          </cell>
          <cell r="P1527">
            <v>3355319.9160000002</v>
          </cell>
          <cell r="Q1527">
            <v>0</v>
          </cell>
          <cell r="R1527" t="str">
            <v>KHJ</v>
          </cell>
          <cell r="S1527" t="str">
            <v>sep</v>
          </cell>
        </row>
        <row r="1528">
          <cell r="A1528">
            <v>1220</v>
          </cell>
          <cell r="B1528">
            <v>3001</v>
          </cell>
          <cell r="C1528" t="str">
            <v>bop(h)</v>
          </cell>
          <cell r="D1528">
            <v>39349</v>
          </cell>
          <cell r="E1528">
            <v>39351</v>
          </cell>
          <cell r="F1528" t="str">
            <v>p</v>
          </cell>
          <cell r="G1528">
            <v>20000</v>
          </cell>
          <cell r="H1528">
            <v>99.85</v>
          </cell>
          <cell r="I1528">
            <v>1997000</v>
          </cell>
          <cell r="J1528">
            <v>399.40000000000003</v>
          </cell>
          <cell r="K1528">
            <v>1997399.4</v>
          </cell>
          <cell r="L1528">
            <v>0</v>
          </cell>
          <cell r="M1528">
            <v>1998</v>
          </cell>
          <cell r="N1528">
            <v>99.96987</v>
          </cell>
          <cell r="O1528">
            <v>1999397.4</v>
          </cell>
          <cell r="P1528">
            <v>1999397.4</v>
          </cell>
          <cell r="Q1528">
            <v>0</v>
          </cell>
          <cell r="R1528" t="str">
            <v>js</v>
          </cell>
          <cell r="S1528" t="str">
            <v>sep</v>
          </cell>
        </row>
        <row r="1529">
          <cell r="A1529">
            <v>1221</v>
          </cell>
          <cell r="B1529">
            <v>3001</v>
          </cell>
          <cell r="C1529" t="str">
            <v>PAKS(H)</v>
          </cell>
          <cell r="D1529">
            <v>39349</v>
          </cell>
          <cell r="E1529">
            <v>39351</v>
          </cell>
          <cell r="F1529" t="str">
            <v>p</v>
          </cell>
          <cell r="G1529">
            <v>6000</v>
          </cell>
          <cell r="H1529">
            <v>378</v>
          </cell>
          <cell r="I1529">
            <v>2268000</v>
          </cell>
          <cell r="J1529">
            <v>453.6</v>
          </cell>
          <cell r="K1529">
            <v>2268453.6</v>
          </cell>
          <cell r="L1529">
            <v>0</v>
          </cell>
          <cell r="M1529">
            <v>2268</v>
          </cell>
          <cell r="N1529">
            <v>378.45359999999999</v>
          </cell>
          <cell r="O1529">
            <v>2270721.6</v>
          </cell>
          <cell r="P1529">
            <v>2270721.6</v>
          </cell>
          <cell r="Q1529">
            <v>0</v>
          </cell>
          <cell r="R1529" t="str">
            <v>AHCM</v>
          </cell>
          <cell r="S1529" t="str">
            <v>sep</v>
          </cell>
        </row>
        <row r="1530">
          <cell r="A1530">
            <v>1222</v>
          </cell>
          <cell r="B1530">
            <v>3001</v>
          </cell>
          <cell r="C1530" t="str">
            <v>PAKS(H)</v>
          </cell>
          <cell r="D1530">
            <v>39349</v>
          </cell>
          <cell r="E1530">
            <v>39351</v>
          </cell>
          <cell r="F1530" t="str">
            <v>s</v>
          </cell>
          <cell r="G1530">
            <v>-6000</v>
          </cell>
          <cell r="H1530">
            <v>380</v>
          </cell>
          <cell r="I1530">
            <v>-2280000</v>
          </cell>
          <cell r="J1530">
            <v>228</v>
          </cell>
          <cell r="K1530">
            <v>-2279772</v>
          </cell>
          <cell r="L1530">
            <v>0</v>
          </cell>
          <cell r="M1530">
            <v>4800</v>
          </cell>
          <cell r="N1530">
            <v>380</v>
          </cell>
          <cell r="O1530">
            <v>-2280000</v>
          </cell>
          <cell r="P1530">
            <v>-2370979.7999999998</v>
          </cell>
          <cell r="Q1530">
            <v>-90979.799999999814</v>
          </cell>
          <cell r="R1530" t="str">
            <v>AHCM</v>
          </cell>
          <cell r="S1530" t="str">
            <v>sep</v>
          </cell>
        </row>
        <row r="1531">
          <cell r="A1531">
            <v>1223</v>
          </cell>
          <cell r="B1531">
            <v>3003</v>
          </cell>
          <cell r="C1531" t="str">
            <v>PAKS(H)</v>
          </cell>
          <cell r="D1531">
            <v>39350</v>
          </cell>
          <cell r="E1531">
            <v>39352</v>
          </cell>
          <cell r="F1531" t="str">
            <v>s</v>
          </cell>
          <cell r="G1531">
            <v>-2000</v>
          </cell>
          <cell r="H1531">
            <v>379.9</v>
          </cell>
          <cell r="I1531">
            <v>-759800</v>
          </cell>
          <cell r="J1531">
            <v>75.98</v>
          </cell>
          <cell r="K1531">
            <v>-759724.02</v>
          </cell>
          <cell r="L1531">
            <v>0</v>
          </cell>
          <cell r="M1531">
            <v>759.8</v>
          </cell>
          <cell r="N1531">
            <v>379.9</v>
          </cell>
          <cell r="O1531">
            <v>-759800</v>
          </cell>
          <cell r="P1531">
            <v>-788422.4</v>
          </cell>
          <cell r="Q1531">
            <v>-28622.400000000023</v>
          </cell>
          <cell r="R1531" t="str">
            <v>ifsl</v>
          </cell>
          <cell r="S1531" t="str">
            <v>sep</v>
          </cell>
        </row>
        <row r="1532">
          <cell r="A1532">
            <v>1224</v>
          </cell>
          <cell r="B1532">
            <v>3002</v>
          </cell>
          <cell r="C1532" t="str">
            <v>NRL(h)</v>
          </cell>
          <cell r="D1532">
            <v>39350</v>
          </cell>
          <cell r="E1532">
            <v>39352</v>
          </cell>
          <cell r="F1532" t="str">
            <v>s</v>
          </cell>
          <cell r="G1532">
            <v>-5000</v>
          </cell>
          <cell r="H1532">
            <v>402</v>
          </cell>
          <cell r="I1532">
            <v>-2010000</v>
          </cell>
          <cell r="J1532">
            <v>201</v>
          </cell>
          <cell r="K1532">
            <v>-2009799</v>
          </cell>
          <cell r="L1532">
            <v>0</v>
          </cell>
          <cell r="M1532">
            <v>2010</v>
          </cell>
          <cell r="N1532">
            <v>402</v>
          </cell>
          <cell r="O1532">
            <v>-2010000</v>
          </cell>
          <cell r="P1532">
            <v>-1663575.5</v>
          </cell>
          <cell r="Q1532">
            <v>346424.5</v>
          </cell>
          <cell r="R1532" t="str">
            <v xml:space="preserve">ABA </v>
          </cell>
          <cell r="S1532" t="str">
            <v>sep</v>
          </cell>
        </row>
        <row r="1533">
          <cell r="A1533">
            <v>1225</v>
          </cell>
          <cell r="B1533">
            <v>3007</v>
          </cell>
          <cell r="C1533" t="str">
            <v>NRL(h)</v>
          </cell>
          <cell r="D1533">
            <v>39351</v>
          </cell>
          <cell r="E1533">
            <v>39353</v>
          </cell>
          <cell r="F1533" t="str">
            <v>p</v>
          </cell>
          <cell r="G1533">
            <v>5000</v>
          </cell>
          <cell r="H1533">
            <v>400</v>
          </cell>
          <cell r="I1533">
            <v>2000000</v>
          </cell>
          <cell r="J1533">
            <v>400</v>
          </cell>
          <cell r="K1533">
            <v>2000400</v>
          </cell>
          <cell r="L1533">
            <v>0</v>
          </cell>
          <cell r="M1533">
            <v>2000</v>
          </cell>
          <cell r="N1533">
            <v>400.48</v>
          </cell>
          <cell r="O1533">
            <v>2002400</v>
          </cell>
          <cell r="P1533">
            <v>2002400</v>
          </cell>
          <cell r="Q1533">
            <v>0</v>
          </cell>
          <cell r="R1533" t="str">
            <v>IFSL</v>
          </cell>
          <cell r="S1533" t="str">
            <v>sep</v>
          </cell>
        </row>
        <row r="1534">
          <cell r="A1534">
            <v>1226</v>
          </cell>
          <cell r="B1534">
            <v>3009</v>
          </cell>
          <cell r="C1534" t="str">
            <v>ppf(H)</v>
          </cell>
          <cell r="D1534">
            <v>39351</v>
          </cell>
          <cell r="E1534">
            <v>39353</v>
          </cell>
          <cell r="F1534" t="str">
            <v>p</v>
          </cell>
          <cell r="G1534">
            <v>198500</v>
          </cell>
          <cell r="H1534">
            <v>11.899748110831235</v>
          </cell>
          <cell r="I1534">
            <v>2362100</v>
          </cell>
          <cell r="J1534">
            <v>472.42</v>
          </cell>
          <cell r="K1534">
            <v>2362572.42</v>
          </cell>
          <cell r="L1534">
            <v>0</v>
          </cell>
          <cell r="M1534">
            <v>3444.9</v>
          </cell>
          <cell r="N1534">
            <v>11.919482720403021</v>
          </cell>
          <cell r="O1534">
            <v>2366017.3199999998</v>
          </cell>
          <cell r="P1534">
            <v>2366017.3199999998</v>
          </cell>
          <cell r="Q1534">
            <v>0</v>
          </cell>
          <cell r="R1534" t="str">
            <v>AHCM</v>
          </cell>
          <cell r="S1534" t="str">
            <v>sep</v>
          </cell>
        </row>
        <row r="1535">
          <cell r="A1535">
            <v>1227</v>
          </cell>
          <cell r="B1535">
            <v>3005</v>
          </cell>
          <cell r="C1535" t="str">
            <v>PSAF(h)</v>
          </cell>
          <cell r="D1535">
            <v>39351</v>
          </cell>
          <cell r="E1535">
            <v>39353</v>
          </cell>
          <cell r="F1535" t="str">
            <v>p</v>
          </cell>
          <cell r="G1535">
            <v>300000</v>
          </cell>
          <cell r="H1535">
            <v>8.9615833333333335</v>
          </cell>
          <cell r="I1535">
            <v>2688475</v>
          </cell>
          <cell r="J1535">
            <v>537.69500000000005</v>
          </cell>
          <cell r="K1535">
            <v>2689012.6949999998</v>
          </cell>
          <cell r="L1535">
            <v>0</v>
          </cell>
          <cell r="M1535">
            <v>15000</v>
          </cell>
          <cell r="N1535">
            <v>9.0133756499999986</v>
          </cell>
          <cell r="O1535">
            <v>2704012.6949999998</v>
          </cell>
          <cell r="P1535">
            <v>2704012.6949999998</v>
          </cell>
          <cell r="Q1535">
            <v>0</v>
          </cell>
          <cell r="R1535" t="str">
            <v>ORIX</v>
          </cell>
          <cell r="S1535" t="str">
            <v>sep</v>
          </cell>
        </row>
        <row r="1536">
          <cell r="A1536">
            <v>1228</v>
          </cell>
          <cell r="B1536">
            <v>3008</v>
          </cell>
          <cell r="C1536" t="str">
            <v>PSAF(h)</v>
          </cell>
          <cell r="D1536">
            <v>39351</v>
          </cell>
          <cell r="E1536">
            <v>39353</v>
          </cell>
          <cell r="F1536" t="str">
            <v>p</v>
          </cell>
          <cell r="G1536">
            <v>50000</v>
          </cell>
          <cell r="H1536">
            <v>8.7989999999999995</v>
          </cell>
          <cell r="I1536">
            <v>439950</v>
          </cell>
          <cell r="J1536">
            <v>87.990000000000009</v>
          </cell>
          <cell r="K1536">
            <v>440037.99</v>
          </cell>
          <cell r="L1536">
            <v>0</v>
          </cell>
          <cell r="M1536">
            <v>659.9</v>
          </cell>
          <cell r="N1536">
            <v>8.8139578000000007</v>
          </cell>
          <cell r="O1536">
            <v>440697.89</v>
          </cell>
          <cell r="P1536">
            <v>440697.89</v>
          </cell>
          <cell r="Q1536">
            <v>0</v>
          </cell>
          <cell r="R1536" t="str">
            <v>AHCM</v>
          </cell>
          <cell r="S1536" t="str">
            <v>sep</v>
          </cell>
        </row>
        <row r="1537">
          <cell r="A1537">
            <v>1229</v>
          </cell>
          <cell r="B1537">
            <v>3006</v>
          </cell>
          <cell r="C1537" t="str">
            <v>PSAF(h)</v>
          </cell>
          <cell r="D1537">
            <v>39351</v>
          </cell>
          <cell r="E1537">
            <v>39353</v>
          </cell>
          <cell r="F1537" t="str">
            <v>p</v>
          </cell>
          <cell r="G1537">
            <v>60000</v>
          </cell>
          <cell r="H1537">
            <v>8.7916666666666661</v>
          </cell>
          <cell r="I1537">
            <v>527500</v>
          </cell>
          <cell r="J1537">
            <v>105.5</v>
          </cell>
          <cell r="K1537">
            <v>527605.5</v>
          </cell>
          <cell r="L1537">
            <v>0</v>
          </cell>
          <cell r="M1537">
            <v>3000</v>
          </cell>
          <cell r="N1537">
            <v>8.8434249999999999</v>
          </cell>
          <cell r="O1537">
            <v>530605.5</v>
          </cell>
          <cell r="P1537">
            <v>530605.5</v>
          </cell>
          <cell r="Q1537">
            <v>0</v>
          </cell>
          <cell r="R1537" t="str">
            <v>FNE</v>
          </cell>
          <cell r="S1537" t="str">
            <v>sep</v>
          </cell>
        </row>
        <row r="1538">
          <cell r="A1538">
            <v>1230</v>
          </cell>
          <cell r="B1538">
            <v>3010</v>
          </cell>
          <cell r="C1538" t="str">
            <v>NRL(h)</v>
          </cell>
          <cell r="D1538">
            <v>39351</v>
          </cell>
          <cell r="E1538">
            <v>39353</v>
          </cell>
          <cell r="F1538" t="str">
            <v>s</v>
          </cell>
          <cell r="G1538">
            <v>-1000</v>
          </cell>
          <cell r="H1538">
            <v>403</v>
          </cell>
          <cell r="I1538">
            <v>-403000</v>
          </cell>
          <cell r="J1538">
            <v>40.300000000000004</v>
          </cell>
          <cell r="K1538">
            <v>-402959.7</v>
          </cell>
          <cell r="L1538">
            <v>0</v>
          </cell>
          <cell r="M1538">
            <v>0</v>
          </cell>
          <cell r="N1538">
            <v>403</v>
          </cell>
          <cell r="O1538">
            <v>-403000</v>
          </cell>
          <cell r="P1538">
            <v>-334646.40000000002</v>
          </cell>
          <cell r="Q1538">
            <v>68353.599999999977</v>
          </cell>
          <cell r="R1538" t="str">
            <v>IFSL</v>
          </cell>
          <cell r="S1538" t="str">
            <v>sep</v>
          </cell>
        </row>
        <row r="1539">
          <cell r="A1539">
            <v>1231</v>
          </cell>
          <cell r="B1539">
            <v>3011</v>
          </cell>
          <cell r="C1539" t="str">
            <v>NRL(h)</v>
          </cell>
          <cell r="D1539">
            <v>39351</v>
          </cell>
          <cell r="E1539">
            <v>39353</v>
          </cell>
          <cell r="F1539" t="str">
            <v>s</v>
          </cell>
          <cell r="G1539">
            <v>-15300</v>
          </cell>
          <cell r="H1539">
            <v>403.05228758169937</v>
          </cell>
          <cell r="I1539">
            <v>-6166700</v>
          </cell>
          <cell r="J1539">
            <v>616.67000000000007</v>
          </cell>
          <cell r="K1539">
            <v>-6166083.3300000001</v>
          </cell>
          <cell r="L1539">
            <v>0</v>
          </cell>
          <cell r="M1539">
            <v>6346.52</v>
          </cell>
          <cell r="N1539">
            <v>403.05228758169937</v>
          </cell>
          <cell r="O1539">
            <v>-6166700</v>
          </cell>
          <cell r="P1539">
            <v>-5120089.92</v>
          </cell>
          <cell r="Q1539">
            <v>1046610.0800000001</v>
          </cell>
          <cell r="R1539" t="str">
            <v>KHJ</v>
          </cell>
          <cell r="S1539" t="str">
            <v>sep</v>
          </cell>
        </row>
        <row r="1540">
          <cell r="A1540">
            <v>1232</v>
          </cell>
          <cell r="B1540">
            <v>3013</v>
          </cell>
          <cell r="C1540" t="str">
            <v>NRL(h)</v>
          </cell>
          <cell r="D1540">
            <v>39351</v>
          </cell>
          <cell r="E1540">
            <v>39353</v>
          </cell>
          <cell r="F1540" t="str">
            <v>s</v>
          </cell>
          <cell r="G1540">
            <v>-34700</v>
          </cell>
          <cell r="H1540">
            <v>402.88832853025934</v>
          </cell>
          <cell r="I1540">
            <v>-13980225</v>
          </cell>
          <cell r="J1540">
            <v>1398.0225</v>
          </cell>
          <cell r="K1540">
            <v>-13978826.977499999</v>
          </cell>
          <cell r="L1540">
            <v>0</v>
          </cell>
          <cell r="M1540">
            <v>13980.22</v>
          </cell>
          <cell r="N1540">
            <v>402.88832853025934</v>
          </cell>
          <cell r="O1540">
            <v>-13980225</v>
          </cell>
          <cell r="P1540">
            <v>-11612230.08</v>
          </cell>
          <cell r="Q1540">
            <v>2367994.92</v>
          </cell>
          <cell r="R1540" t="str">
            <v>GROWTH</v>
          </cell>
          <cell r="S1540" t="str">
            <v>sep</v>
          </cell>
        </row>
        <row r="1541">
          <cell r="A1541">
            <v>1233</v>
          </cell>
          <cell r="B1541">
            <v>3012</v>
          </cell>
          <cell r="C1541" t="str">
            <v>PPF(h)</v>
          </cell>
          <cell r="D1541">
            <v>39351</v>
          </cell>
          <cell r="E1541">
            <v>39353</v>
          </cell>
          <cell r="F1541" t="str">
            <v>p</v>
          </cell>
          <cell r="G1541">
            <v>87000</v>
          </cell>
          <cell r="H1541">
            <v>11.949425287356322</v>
          </cell>
          <cell r="I1541">
            <v>1039600</v>
          </cell>
          <cell r="J1541">
            <v>207.92000000000002</v>
          </cell>
          <cell r="K1541">
            <v>1039807.92</v>
          </cell>
          <cell r="L1541">
            <v>0</v>
          </cell>
          <cell r="M1541">
            <v>4350</v>
          </cell>
          <cell r="N1541">
            <v>12.001815172413794</v>
          </cell>
          <cell r="O1541">
            <v>1044157.92</v>
          </cell>
          <cell r="P1541">
            <v>1044157.92</v>
          </cell>
          <cell r="Q1541">
            <v>0</v>
          </cell>
          <cell r="R1541" t="str">
            <v>SCS</v>
          </cell>
          <cell r="S1541" t="str">
            <v>sep</v>
          </cell>
        </row>
        <row r="1542">
          <cell r="A1542">
            <v>1234</v>
          </cell>
          <cell r="B1542">
            <v>3014</v>
          </cell>
          <cell r="C1542" t="str">
            <v>POL(h)</v>
          </cell>
          <cell r="D1542">
            <v>39352</v>
          </cell>
          <cell r="E1542">
            <v>39326</v>
          </cell>
          <cell r="F1542" t="str">
            <v>p</v>
          </cell>
          <cell r="G1542">
            <v>10000</v>
          </cell>
          <cell r="H1542">
            <v>310</v>
          </cell>
          <cell r="I1542">
            <v>3100000</v>
          </cell>
          <cell r="J1542">
            <v>620</v>
          </cell>
          <cell r="K1542">
            <v>3100620</v>
          </cell>
          <cell r="L1542">
            <v>0</v>
          </cell>
          <cell r="M1542">
            <v>3100</v>
          </cell>
          <cell r="N1542">
            <v>310.37200000000001</v>
          </cell>
          <cell r="O1542">
            <v>3103720</v>
          </cell>
          <cell r="P1542">
            <v>3103720</v>
          </cell>
          <cell r="Q1542">
            <v>0</v>
          </cell>
          <cell r="R1542" t="str">
            <v>ifsl</v>
          </cell>
          <cell r="S1542" t="str">
            <v>sep</v>
          </cell>
        </row>
        <row r="1543">
          <cell r="A1543">
            <v>1235</v>
          </cell>
          <cell r="B1543">
            <v>3015</v>
          </cell>
          <cell r="C1543" t="str">
            <v>ppf(H)</v>
          </cell>
          <cell r="D1543">
            <v>39352</v>
          </cell>
          <cell r="E1543">
            <v>39326</v>
          </cell>
          <cell r="F1543" t="str">
            <v>p</v>
          </cell>
          <cell r="G1543">
            <v>101500</v>
          </cell>
          <cell r="H1543">
            <v>11.980049261083744</v>
          </cell>
          <cell r="I1543">
            <v>1215975</v>
          </cell>
          <cell r="J1543">
            <v>243.19500000000002</v>
          </cell>
          <cell r="K1543">
            <v>1216218.1950000001</v>
          </cell>
          <cell r="L1543">
            <v>0</v>
          </cell>
          <cell r="M1543">
            <v>5075</v>
          </cell>
          <cell r="N1543">
            <v>12.032445270935961</v>
          </cell>
          <cell r="O1543">
            <v>1221293.1950000001</v>
          </cell>
          <cell r="P1543">
            <v>1221293.1950000001</v>
          </cell>
          <cell r="Q1543">
            <v>0</v>
          </cell>
          <cell r="R1543" t="str">
            <v>KHJ</v>
          </cell>
          <cell r="S1543" t="str">
            <v>sep</v>
          </cell>
        </row>
        <row r="1544">
          <cell r="A1544">
            <v>1236</v>
          </cell>
          <cell r="B1544">
            <v>3017</v>
          </cell>
          <cell r="C1544" t="str">
            <v>nbp(H)</v>
          </cell>
          <cell r="D1544">
            <v>39353</v>
          </cell>
          <cell r="E1544">
            <v>39327</v>
          </cell>
          <cell r="F1544" t="str">
            <v>p</v>
          </cell>
          <cell r="G1544">
            <v>47200</v>
          </cell>
          <cell r="H1544">
            <v>242.58760593220339</v>
          </cell>
          <cell r="I1544">
            <v>11450135</v>
          </cell>
          <cell r="J1544">
            <v>2290.027</v>
          </cell>
          <cell r="K1544">
            <v>11452425.027000001</v>
          </cell>
          <cell r="L1544">
            <v>0</v>
          </cell>
          <cell r="M1544">
            <v>11450.14</v>
          </cell>
          <cell r="N1544">
            <v>242.87871116525426</v>
          </cell>
          <cell r="O1544">
            <v>11463875.167000001</v>
          </cell>
          <cell r="P1544">
            <v>11463875.167000001</v>
          </cell>
          <cell r="Q1544">
            <v>0</v>
          </cell>
          <cell r="R1544" t="str">
            <v>KHJ</v>
          </cell>
          <cell r="S1544" t="str">
            <v>sep</v>
          </cell>
        </row>
        <row r="1545">
          <cell r="A1545">
            <v>1237</v>
          </cell>
          <cell r="B1545">
            <v>3019</v>
          </cell>
          <cell r="C1545" t="str">
            <v>nbp(H)</v>
          </cell>
          <cell r="D1545">
            <v>39353</v>
          </cell>
          <cell r="E1545">
            <v>39327</v>
          </cell>
          <cell r="F1545" t="str">
            <v>p</v>
          </cell>
          <cell r="G1545">
            <v>20000</v>
          </cell>
          <cell r="H1545">
            <v>243.5</v>
          </cell>
          <cell r="I1545">
            <v>4870000</v>
          </cell>
          <cell r="J1545">
            <v>974</v>
          </cell>
          <cell r="K1545">
            <v>4870974</v>
          </cell>
          <cell r="L1545">
            <v>0</v>
          </cell>
          <cell r="M1545">
            <v>4870</v>
          </cell>
          <cell r="N1545">
            <v>243.79220000000001</v>
          </cell>
          <cell r="O1545">
            <v>4875844</v>
          </cell>
          <cell r="P1545">
            <v>4875844</v>
          </cell>
          <cell r="Q1545">
            <v>0</v>
          </cell>
          <cell r="R1545" t="str">
            <v>orix</v>
          </cell>
          <cell r="S1545" t="str">
            <v>sep</v>
          </cell>
        </row>
        <row r="1546">
          <cell r="A1546">
            <v>1238</v>
          </cell>
          <cell r="B1546">
            <v>3020</v>
          </cell>
          <cell r="C1546" t="str">
            <v>nbp(H)</v>
          </cell>
          <cell r="D1546">
            <v>39353</v>
          </cell>
          <cell r="E1546">
            <v>39327</v>
          </cell>
          <cell r="F1546" t="str">
            <v>p</v>
          </cell>
          <cell r="G1546">
            <v>50000</v>
          </cell>
          <cell r="H1546">
            <v>241.8</v>
          </cell>
          <cell r="I1546">
            <v>12090000</v>
          </cell>
          <cell r="J1546">
            <v>2418</v>
          </cell>
          <cell r="K1546">
            <v>12092418</v>
          </cell>
          <cell r="L1546">
            <v>0</v>
          </cell>
          <cell r="M1546">
            <v>24180</v>
          </cell>
          <cell r="N1546">
            <v>242.33196000000001</v>
          </cell>
          <cell r="O1546">
            <v>12116598</v>
          </cell>
          <cell r="P1546">
            <v>12116598</v>
          </cell>
          <cell r="Q1546">
            <v>0</v>
          </cell>
          <cell r="R1546" t="str">
            <v>ahl</v>
          </cell>
          <cell r="S1546" t="str">
            <v>sep</v>
          </cell>
        </row>
        <row r="1547">
          <cell r="A1547">
            <v>1239</v>
          </cell>
          <cell r="B1547">
            <v>3018</v>
          </cell>
          <cell r="C1547" t="str">
            <v>nbp(H)</v>
          </cell>
          <cell r="D1547">
            <v>39353</v>
          </cell>
          <cell r="E1547">
            <v>39327</v>
          </cell>
          <cell r="F1547" t="str">
            <v>p</v>
          </cell>
          <cell r="G1547">
            <v>5000</v>
          </cell>
          <cell r="H1547">
            <v>245</v>
          </cell>
          <cell r="I1547">
            <v>1225000</v>
          </cell>
          <cell r="J1547">
            <v>245</v>
          </cell>
          <cell r="K1547">
            <v>1225245</v>
          </cell>
          <cell r="L1547">
            <v>0</v>
          </cell>
          <cell r="M1547">
            <v>1225</v>
          </cell>
          <cell r="N1547">
            <v>245.29400000000001</v>
          </cell>
          <cell r="O1547">
            <v>1226470</v>
          </cell>
          <cell r="P1547">
            <v>1226470</v>
          </cell>
          <cell r="Q1547">
            <v>0</v>
          </cell>
          <cell r="R1547" t="str">
            <v>scs</v>
          </cell>
          <cell r="S1547" t="str">
            <v>sep</v>
          </cell>
        </row>
        <row r="1548">
          <cell r="A1548">
            <v>1240</v>
          </cell>
          <cell r="B1548">
            <v>3018</v>
          </cell>
          <cell r="C1548" t="str">
            <v>BOP(H)</v>
          </cell>
          <cell r="D1548">
            <v>39353</v>
          </cell>
          <cell r="E1548">
            <v>39327</v>
          </cell>
          <cell r="F1548" t="str">
            <v>p</v>
          </cell>
          <cell r="G1548">
            <v>81400</v>
          </cell>
          <cell r="H1548">
            <v>101.28636363636363</v>
          </cell>
          <cell r="I1548">
            <v>8244710</v>
          </cell>
          <cell r="J1548">
            <v>1648.942</v>
          </cell>
          <cell r="K1548">
            <v>8246358.9419999998</v>
          </cell>
          <cell r="L1548">
            <v>0</v>
          </cell>
          <cell r="M1548">
            <v>8244.7099999999991</v>
          </cell>
          <cell r="N1548">
            <v>101.40790727272727</v>
          </cell>
          <cell r="O1548">
            <v>8254603.6519999998</v>
          </cell>
          <cell r="P1548">
            <v>8254603.6519999998</v>
          </cell>
          <cell r="Q1548">
            <v>0</v>
          </cell>
          <cell r="R1548" t="str">
            <v>fcel</v>
          </cell>
          <cell r="S1548" t="str">
            <v>sep</v>
          </cell>
        </row>
        <row r="1549">
          <cell r="A1549">
            <v>1241</v>
          </cell>
          <cell r="B1549">
            <v>3018</v>
          </cell>
          <cell r="C1549" t="str">
            <v>pol(H)</v>
          </cell>
          <cell r="D1549">
            <v>39356</v>
          </cell>
          <cell r="E1549">
            <v>39358</v>
          </cell>
          <cell r="F1549" t="str">
            <v>p</v>
          </cell>
          <cell r="G1549">
            <v>153300</v>
          </cell>
          <cell r="H1549">
            <v>322.18483365949118</v>
          </cell>
          <cell r="I1549">
            <v>49390935</v>
          </cell>
          <cell r="J1549">
            <v>9878.1869999999999</v>
          </cell>
          <cell r="K1549">
            <v>49400813.186999999</v>
          </cell>
          <cell r="L1549">
            <v>0</v>
          </cell>
          <cell r="M1549">
            <v>98781.87</v>
          </cell>
          <cell r="N1549">
            <v>322.89364029354203</v>
          </cell>
          <cell r="O1549">
            <v>49499595.056999996</v>
          </cell>
          <cell r="P1549">
            <v>49499595.056999996</v>
          </cell>
          <cell r="Q1549">
            <v>0</v>
          </cell>
          <cell r="R1549" t="str">
            <v>ahl</v>
          </cell>
          <cell r="S1549" t="str">
            <v>oct</v>
          </cell>
        </row>
        <row r="1550">
          <cell r="A1550">
            <v>1242</v>
          </cell>
          <cell r="B1550">
            <v>3029</v>
          </cell>
          <cell r="C1550" t="str">
            <v>baf(h)</v>
          </cell>
          <cell r="D1550">
            <v>39356</v>
          </cell>
          <cell r="E1550">
            <v>39358</v>
          </cell>
          <cell r="F1550" t="str">
            <v>p</v>
          </cell>
          <cell r="G1550">
            <v>37000</v>
          </cell>
          <cell r="H1550">
            <v>51.240540540540543</v>
          </cell>
          <cell r="I1550">
            <v>1895900</v>
          </cell>
          <cell r="J1550">
            <v>379.18</v>
          </cell>
          <cell r="K1550">
            <v>1896279.18</v>
          </cell>
          <cell r="L1550">
            <v>0</v>
          </cell>
          <cell r="M1550">
            <v>1897.4</v>
          </cell>
          <cell r="N1550">
            <v>51.302069729729723</v>
          </cell>
          <cell r="O1550">
            <v>1898176.5799999998</v>
          </cell>
          <cell r="P1550">
            <v>1898176.5799999998</v>
          </cell>
          <cell r="Q1550">
            <v>0</v>
          </cell>
          <cell r="R1550" t="str">
            <v>js</v>
          </cell>
          <cell r="S1550" t="str">
            <v>oct</v>
          </cell>
        </row>
        <row r="1551">
          <cell r="A1551">
            <v>1243</v>
          </cell>
          <cell r="B1551">
            <v>3023</v>
          </cell>
          <cell r="C1551" t="str">
            <v>PAKS(H)</v>
          </cell>
          <cell r="D1551">
            <v>39356</v>
          </cell>
          <cell r="E1551">
            <v>39358</v>
          </cell>
          <cell r="F1551" t="str">
            <v>p</v>
          </cell>
          <cell r="G1551">
            <v>2000</v>
          </cell>
          <cell r="H1551">
            <v>394</v>
          </cell>
          <cell r="I1551">
            <v>788000</v>
          </cell>
          <cell r="J1551">
            <v>157.6</v>
          </cell>
          <cell r="K1551">
            <v>788157.6</v>
          </cell>
          <cell r="L1551">
            <v>0</v>
          </cell>
          <cell r="M1551">
            <v>788</v>
          </cell>
          <cell r="N1551">
            <v>394.47280000000001</v>
          </cell>
          <cell r="O1551">
            <v>788945.6</v>
          </cell>
          <cell r="P1551">
            <v>788945.6</v>
          </cell>
          <cell r="Q1551">
            <v>0</v>
          </cell>
          <cell r="R1551" t="str">
            <v>SCS</v>
          </cell>
          <cell r="S1551" t="str">
            <v>oct</v>
          </cell>
        </row>
        <row r="1552">
          <cell r="A1552">
            <v>1244</v>
          </cell>
          <cell r="B1552">
            <v>3029</v>
          </cell>
          <cell r="C1552" t="str">
            <v>baf(h)</v>
          </cell>
          <cell r="D1552">
            <v>39356</v>
          </cell>
          <cell r="E1552">
            <v>39358</v>
          </cell>
          <cell r="F1552" t="str">
            <v>p</v>
          </cell>
          <cell r="G1552">
            <v>122800</v>
          </cell>
          <cell r="H1552">
            <v>51.358306188925084</v>
          </cell>
          <cell r="I1552">
            <v>6306800</v>
          </cell>
          <cell r="J1552">
            <v>1261.3600000000001</v>
          </cell>
          <cell r="K1552">
            <v>6308061.3600000003</v>
          </cell>
          <cell r="L1552">
            <v>0</v>
          </cell>
          <cell r="M1552">
            <v>6285.19</v>
          </cell>
          <cell r="N1552">
            <v>51.419760179153101</v>
          </cell>
          <cell r="O1552">
            <v>6314346.5500000007</v>
          </cell>
          <cell r="P1552">
            <v>6314346.5500000007</v>
          </cell>
          <cell r="Q1552">
            <v>0</v>
          </cell>
          <cell r="R1552" t="str">
            <v>ifsl</v>
          </cell>
          <cell r="S1552" t="str">
            <v>oct</v>
          </cell>
        </row>
        <row r="1553">
          <cell r="A1553">
            <v>1245</v>
          </cell>
          <cell r="B1553">
            <v>3025</v>
          </cell>
          <cell r="C1553" t="str">
            <v>baf(h)</v>
          </cell>
          <cell r="D1553">
            <v>39356</v>
          </cell>
          <cell r="E1553">
            <v>39358</v>
          </cell>
          <cell r="F1553" t="str">
            <v>p</v>
          </cell>
          <cell r="G1553">
            <v>100000</v>
          </cell>
          <cell r="H1553">
            <v>51.25</v>
          </cell>
          <cell r="I1553">
            <v>5125000</v>
          </cell>
          <cell r="J1553">
            <v>1025</v>
          </cell>
          <cell r="K1553">
            <v>5126025</v>
          </cell>
          <cell r="L1553">
            <v>0</v>
          </cell>
          <cell r="M1553">
            <v>10250</v>
          </cell>
          <cell r="N1553">
            <v>51.362749999999998</v>
          </cell>
          <cell r="O1553">
            <v>5136275</v>
          </cell>
          <cell r="P1553">
            <v>5136275</v>
          </cell>
          <cell r="Q1553">
            <v>0</v>
          </cell>
          <cell r="R1553" t="str">
            <v>ahl</v>
          </cell>
          <cell r="S1553" t="str">
            <v>oct</v>
          </cell>
        </row>
        <row r="1554">
          <cell r="A1554">
            <v>1246</v>
          </cell>
          <cell r="B1554">
            <v>3021</v>
          </cell>
          <cell r="C1554" t="str">
            <v>baf(h)</v>
          </cell>
          <cell r="D1554">
            <v>39356</v>
          </cell>
          <cell r="E1554">
            <v>39358</v>
          </cell>
          <cell r="F1554" t="str">
            <v>p</v>
          </cell>
          <cell r="G1554">
            <v>51900</v>
          </cell>
          <cell r="H1554">
            <v>51.224470134874757</v>
          </cell>
          <cell r="I1554">
            <v>2658550</v>
          </cell>
          <cell r="J1554">
            <v>531.71</v>
          </cell>
          <cell r="K1554">
            <v>2659081.71</v>
          </cell>
          <cell r="L1554">
            <v>0</v>
          </cell>
          <cell r="M1554">
            <v>3967.91</v>
          </cell>
          <cell r="N1554">
            <v>51.31116801541426</v>
          </cell>
          <cell r="O1554">
            <v>2663049.62</v>
          </cell>
          <cell r="P1554">
            <v>2663049.62</v>
          </cell>
          <cell r="Q1554">
            <v>0</v>
          </cell>
          <cell r="R1554" t="str">
            <v>scs</v>
          </cell>
          <cell r="S1554" t="str">
            <v>oct</v>
          </cell>
        </row>
        <row r="1555">
          <cell r="A1555">
            <v>1247</v>
          </cell>
          <cell r="B1555">
            <v>3033</v>
          </cell>
          <cell r="C1555" t="str">
            <v>OGDC(h)</v>
          </cell>
          <cell r="D1555">
            <v>39356</v>
          </cell>
          <cell r="E1555">
            <v>39358</v>
          </cell>
          <cell r="F1555" t="str">
            <v>p</v>
          </cell>
          <cell r="G1555">
            <v>49700</v>
          </cell>
          <cell r="H1555">
            <v>118.12474849094568</v>
          </cell>
          <cell r="I1555">
            <v>5870800</v>
          </cell>
          <cell r="J1555">
            <v>1174.1600000000001</v>
          </cell>
          <cell r="K1555">
            <v>5871974.1600000001</v>
          </cell>
          <cell r="L1555">
            <v>0</v>
          </cell>
          <cell r="M1555">
            <v>11716.55</v>
          </cell>
          <cell r="N1555">
            <v>118.38411891348089</v>
          </cell>
          <cell r="O1555">
            <v>5883690.71</v>
          </cell>
          <cell r="P1555">
            <v>5883690.71</v>
          </cell>
          <cell r="Q1555">
            <v>0</v>
          </cell>
          <cell r="R1555" t="str">
            <v>BMA</v>
          </cell>
          <cell r="S1555" t="str">
            <v>oct</v>
          </cell>
        </row>
        <row r="1556">
          <cell r="A1556">
            <v>1248</v>
          </cell>
          <cell r="B1556">
            <v>3030</v>
          </cell>
          <cell r="C1556" t="str">
            <v>OGDC(h)</v>
          </cell>
          <cell r="D1556">
            <v>39356</v>
          </cell>
          <cell r="E1556">
            <v>39358</v>
          </cell>
          <cell r="F1556" t="str">
            <v>p</v>
          </cell>
          <cell r="G1556">
            <v>140800</v>
          </cell>
          <cell r="H1556">
            <v>117.99264914772728</v>
          </cell>
          <cell r="I1556">
            <v>16613365</v>
          </cell>
          <cell r="J1556">
            <v>3322.6730000000002</v>
          </cell>
          <cell r="K1556">
            <v>16616687.673</v>
          </cell>
          <cell r="L1556">
            <v>0</v>
          </cell>
          <cell r="M1556">
            <v>16613.38</v>
          </cell>
          <cell r="N1556">
            <v>118.13424043323865</v>
          </cell>
          <cell r="O1556">
            <v>16633301.053000001</v>
          </cell>
          <cell r="P1556">
            <v>16633301.053000001</v>
          </cell>
          <cell r="Q1556">
            <v>0</v>
          </cell>
          <cell r="R1556" t="str">
            <v>live</v>
          </cell>
          <cell r="S1556" t="str">
            <v>oct</v>
          </cell>
        </row>
        <row r="1557">
          <cell r="A1557">
            <v>1249</v>
          </cell>
          <cell r="B1557">
            <v>3024</v>
          </cell>
          <cell r="C1557" t="str">
            <v>OGDC(h)</v>
          </cell>
          <cell r="D1557">
            <v>39356</v>
          </cell>
          <cell r="E1557">
            <v>39358</v>
          </cell>
          <cell r="F1557" t="str">
            <v>p</v>
          </cell>
          <cell r="G1557">
            <v>39500</v>
          </cell>
          <cell r="H1557">
            <v>118.28481012658227</v>
          </cell>
          <cell r="I1557">
            <v>4672250</v>
          </cell>
          <cell r="J1557">
            <v>934.45</v>
          </cell>
          <cell r="K1557">
            <v>4673184.45</v>
          </cell>
          <cell r="L1557">
            <v>0</v>
          </cell>
          <cell r="M1557">
            <v>4672.25</v>
          </cell>
          <cell r="N1557">
            <v>118.42675189873418</v>
          </cell>
          <cell r="O1557">
            <v>4677856.7</v>
          </cell>
          <cell r="P1557">
            <v>4677856.7</v>
          </cell>
          <cell r="Q1557">
            <v>0</v>
          </cell>
          <cell r="R1557" t="str">
            <v>scs</v>
          </cell>
          <cell r="S1557" t="str">
            <v>oct</v>
          </cell>
        </row>
        <row r="1558">
          <cell r="A1558">
            <v>1250</v>
          </cell>
          <cell r="B1558">
            <v>3022</v>
          </cell>
          <cell r="C1558" t="str">
            <v>PAKS(H)</v>
          </cell>
          <cell r="D1558">
            <v>39356</v>
          </cell>
          <cell r="E1558">
            <v>39358</v>
          </cell>
          <cell r="F1558" t="str">
            <v>s</v>
          </cell>
          <cell r="G1558">
            <v>-2000</v>
          </cell>
          <cell r="H1558">
            <v>396</v>
          </cell>
          <cell r="I1558">
            <v>-792000</v>
          </cell>
          <cell r="J1558">
            <v>79.2</v>
          </cell>
          <cell r="K1558">
            <v>-791920.8</v>
          </cell>
          <cell r="L1558">
            <v>0</v>
          </cell>
          <cell r="M1558">
            <v>0</v>
          </cell>
          <cell r="N1558">
            <v>396</v>
          </cell>
          <cell r="O1558">
            <v>-792000</v>
          </cell>
          <cell r="P1558">
            <v>-788432.4</v>
          </cell>
          <cell r="Q1558">
            <v>3567.5999999999767</v>
          </cell>
          <cell r="R1558" t="str">
            <v>scs</v>
          </cell>
          <cell r="S1558" t="str">
            <v>oct</v>
          </cell>
        </row>
        <row r="1559">
          <cell r="A1559">
            <v>1251</v>
          </cell>
          <cell r="B1559">
            <v>3031</v>
          </cell>
          <cell r="C1559" t="str">
            <v>NBP(H)</v>
          </cell>
          <cell r="D1559">
            <v>39356</v>
          </cell>
          <cell r="E1559">
            <v>39358</v>
          </cell>
          <cell r="F1559" t="str">
            <v>s</v>
          </cell>
          <cell r="G1559">
            <v>-20000</v>
          </cell>
          <cell r="H1559">
            <v>254</v>
          </cell>
          <cell r="I1559">
            <v>-5080000</v>
          </cell>
          <cell r="J1559">
            <v>508</v>
          </cell>
          <cell r="K1559">
            <v>-5079492</v>
          </cell>
          <cell r="L1559">
            <v>0</v>
          </cell>
          <cell r="M1559">
            <v>5000</v>
          </cell>
          <cell r="N1559">
            <v>254</v>
          </cell>
          <cell r="O1559">
            <v>-5080000</v>
          </cell>
          <cell r="P1559">
            <v>-4854376</v>
          </cell>
          <cell r="Q1559">
            <v>225624</v>
          </cell>
          <cell r="R1559" t="str">
            <v>live</v>
          </cell>
          <cell r="S1559" t="str">
            <v>oct</v>
          </cell>
        </row>
        <row r="1560">
          <cell r="A1560">
            <v>1252</v>
          </cell>
          <cell r="B1560">
            <v>3031</v>
          </cell>
          <cell r="C1560" t="str">
            <v>NBP(H)</v>
          </cell>
          <cell r="D1560">
            <v>39356</v>
          </cell>
          <cell r="E1560">
            <v>39358</v>
          </cell>
          <cell r="F1560" t="str">
            <v>s</v>
          </cell>
          <cell r="G1560">
            <v>-25000</v>
          </cell>
          <cell r="H1560">
            <v>255</v>
          </cell>
          <cell r="I1560">
            <v>-6375000</v>
          </cell>
          <cell r="J1560">
            <v>637.5</v>
          </cell>
          <cell r="K1560">
            <v>-6374362.5</v>
          </cell>
          <cell r="L1560">
            <v>0</v>
          </cell>
          <cell r="M1560">
            <v>6375</v>
          </cell>
          <cell r="N1560">
            <v>255</v>
          </cell>
          <cell r="O1560">
            <v>-6375000</v>
          </cell>
          <cell r="P1560">
            <v>-6067970</v>
          </cell>
          <cell r="Q1560">
            <v>307030</v>
          </cell>
          <cell r="R1560" t="str">
            <v>ORIX</v>
          </cell>
          <cell r="S1560" t="str">
            <v>oct</v>
          </cell>
        </row>
        <row r="1561">
          <cell r="A1561">
            <v>1253</v>
          </cell>
          <cell r="B1561">
            <v>3032</v>
          </cell>
          <cell r="C1561" t="str">
            <v>NBP(H)</v>
          </cell>
          <cell r="D1561">
            <v>39356</v>
          </cell>
          <cell r="E1561">
            <v>39358</v>
          </cell>
          <cell r="F1561" t="str">
            <v>s</v>
          </cell>
          <cell r="G1561">
            <v>-20000</v>
          </cell>
          <cell r="H1561">
            <v>253.5</v>
          </cell>
          <cell r="I1561">
            <v>-5070000</v>
          </cell>
          <cell r="J1561">
            <v>507</v>
          </cell>
          <cell r="K1561">
            <v>-5069493</v>
          </cell>
          <cell r="L1561">
            <v>0</v>
          </cell>
          <cell r="M1561">
            <v>10140</v>
          </cell>
          <cell r="N1561">
            <v>253.5</v>
          </cell>
          <cell r="O1561">
            <v>-5070000</v>
          </cell>
          <cell r="P1561">
            <v>-4854376</v>
          </cell>
          <cell r="Q1561">
            <v>215624</v>
          </cell>
          <cell r="R1561" t="str">
            <v>BMA</v>
          </cell>
          <cell r="S1561" t="str">
            <v>oct</v>
          </cell>
        </row>
        <row r="1562">
          <cell r="A1562">
            <v>1254</v>
          </cell>
          <cell r="B1562">
            <v>3027</v>
          </cell>
          <cell r="C1562" t="str">
            <v>POL(H)</v>
          </cell>
          <cell r="D1562">
            <v>39356</v>
          </cell>
          <cell r="E1562">
            <v>39358</v>
          </cell>
          <cell r="F1562" t="str">
            <v>s</v>
          </cell>
          <cell r="G1562">
            <v>-10000</v>
          </cell>
          <cell r="H1562">
            <v>322</v>
          </cell>
          <cell r="I1562">
            <v>-3220000</v>
          </cell>
          <cell r="J1562">
            <v>322</v>
          </cell>
          <cell r="K1562">
            <v>-3219678</v>
          </cell>
          <cell r="L1562">
            <v>0</v>
          </cell>
          <cell r="M1562">
            <v>3220</v>
          </cell>
          <cell r="N1562">
            <v>322</v>
          </cell>
          <cell r="O1562">
            <v>-3220000</v>
          </cell>
          <cell r="P1562">
            <v>-3208633</v>
          </cell>
          <cell r="Q1562">
            <v>11367</v>
          </cell>
          <cell r="R1562" t="str">
            <v>KHJ</v>
          </cell>
          <cell r="S1562" t="str">
            <v>oct</v>
          </cell>
        </row>
        <row r="1563">
          <cell r="A1563">
            <v>1255</v>
          </cell>
          <cell r="B1563">
            <v>3037</v>
          </cell>
          <cell r="C1563" t="str">
            <v>baf(h)</v>
          </cell>
          <cell r="D1563">
            <v>39357</v>
          </cell>
          <cell r="E1563">
            <v>39359</v>
          </cell>
          <cell r="F1563" t="str">
            <v>p</v>
          </cell>
          <cell r="G1563">
            <v>25000</v>
          </cell>
          <cell r="H1563">
            <v>52.6</v>
          </cell>
          <cell r="I1563">
            <v>1315000</v>
          </cell>
          <cell r="J1563">
            <v>263</v>
          </cell>
          <cell r="K1563">
            <v>1315263</v>
          </cell>
          <cell r="L1563">
            <v>0</v>
          </cell>
          <cell r="M1563">
            <v>1972.5</v>
          </cell>
          <cell r="N1563">
            <v>52.689419999999998</v>
          </cell>
          <cell r="O1563">
            <v>1317235.5</v>
          </cell>
          <cell r="P1563">
            <v>1317235.5</v>
          </cell>
          <cell r="Q1563">
            <v>0</v>
          </cell>
          <cell r="R1563" t="str">
            <v>ORIX</v>
          </cell>
          <cell r="S1563" t="str">
            <v>oct</v>
          </cell>
        </row>
        <row r="1564">
          <cell r="A1564">
            <v>1256</v>
          </cell>
          <cell r="B1564">
            <v>3035</v>
          </cell>
          <cell r="C1564" t="str">
            <v>NBP(H)</v>
          </cell>
          <cell r="D1564">
            <v>39357</v>
          </cell>
          <cell r="E1564">
            <v>39359</v>
          </cell>
          <cell r="F1564" t="str">
            <v>s</v>
          </cell>
          <cell r="G1564">
            <v>-45000</v>
          </cell>
          <cell r="H1564">
            <v>260.16666666666669</v>
          </cell>
          <cell r="I1564">
            <v>-11707500</v>
          </cell>
          <cell r="J1564">
            <v>1170.75</v>
          </cell>
          <cell r="K1564">
            <v>-11706329.25</v>
          </cell>
          <cell r="L1564">
            <v>0</v>
          </cell>
          <cell r="M1564">
            <v>11707.5</v>
          </cell>
          <cell r="N1564">
            <v>260.16666666666669</v>
          </cell>
          <cell r="O1564">
            <v>-11707500</v>
          </cell>
          <cell r="P1564">
            <v>-10922350.5</v>
          </cell>
          <cell r="Q1564">
            <v>785149.5</v>
          </cell>
          <cell r="R1564" t="str">
            <v>GROWTH</v>
          </cell>
          <cell r="S1564" t="str">
            <v>OCT</v>
          </cell>
        </row>
        <row r="1565">
          <cell r="A1565">
            <v>1257</v>
          </cell>
          <cell r="B1565">
            <v>3038</v>
          </cell>
          <cell r="C1565" t="str">
            <v>ppf(H)</v>
          </cell>
          <cell r="D1565">
            <v>39357</v>
          </cell>
          <cell r="E1565">
            <v>39359</v>
          </cell>
          <cell r="F1565" t="str">
            <v>s</v>
          </cell>
          <cell r="G1565">
            <v>-150000</v>
          </cell>
          <cell r="H1565">
            <v>12.7</v>
          </cell>
          <cell r="I1565">
            <v>-1905000</v>
          </cell>
          <cell r="J1565">
            <v>190.5</v>
          </cell>
          <cell r="K1565">
            <v>-1904809.5</v>
          </cell>
          <cell r="L1565">
            <v>0</v>
          </cell>
          <cell r="M1565">
            <v>7500</v>
          </cell>
          <cell r="N1565">
            <v>12.7</v>
          </cell>
          <cell r="O1565">
            <v>-1905000</v>
          </cell>
          <cell r="P1565">
            <v>-1795140</v>
          </cell>
          <cell r="Q1565">
            <v>109860</v>
          </cell>
          <cell r="R1565" t="str">
            <v>BMA</v>
          </cell>
          <cell r="S1565" t="str">
            <v>OCT</v>
          </cell>
        </row>
        <row r="1566">
          <cell r="A1566">
            <v>1258</v>
          </cell>
          <cell r="B1566">
            <v>3036</v>
          </cell>
          <cell r="C1566" t="str">
            <v>baf(h)</v>
          </cell>
          <cell r="D1566">
            <v>39357</v>
          </cell>
          <cell r="E1566">
            <v>39359</v>
          </cell>
          <cell r="F1566" t="str">
            <v>p</v>
          </cell>
          <cell r="G1566">
            <v>190300</v>
          </cell>
          <cell r="H1566">
            <v>52.840777719390438</v>
          </cell>
          <cell r="I1566">
            <v>10055600</v>
          </cell>
          <cell r="J1566">
            <v>2011.1200000000001</v>
          </cell>
          <cell r="K1566">
            <v>10057611.119999999</v>
          </cell>
          <cell r="L1566">
            <v>0</v>
          </cell>
          <cell r="M1566">
            <v>15083.4</v>
          </cell>
          <cell r="N1566">
            <v>52.930607041513397</v>
          </cell>
          <cell r="O1566">
            <v>10072694.52</v>
          </cell>
          <cell r="P1566">
            <v>10072694.52</v>
          </cell>
          <cell r="Q1566">
            <v>0</v>
          </cell>
          <cell r="R1566" t="str">
            <v>FNE</v>
          </cell>
          <cell r="S1566" t="str">
            <v>oct</v>
          </cell>
        </row>
        <row r="1567">
          <cell r="A1567">
            <v>1259</v>
          </cell>
          <cell r="B1567">
            <v>3041</v>
          </cell>
          <cell r="C1567" t="str">
            <v>ppf(H)</v>
          </cell>
          <cell r="D1567">
            <v>39357</v>
          </cell>
          <cell r="E1567">
            <v>39359</v>
          </cell>
          <cell r="F1567" t="str">
            <v>s</v>
          </cell>
          <cell r="G1567">
            <v>-237000</v>
          </cell>
          <cell r="H1567">
            <v>12.7</v>
          </cell>
          <cell r="I1567">
            <v>-3009900</v>
          </cell>
          <cell r="J1567">
            <v>300.99</v>
          </cell>
          <cell r="K1567">
            <v>-3009599.01</v>
          </cell>
          <cell r="L1567">
            <v>0</v>
          </cell>
          <cell r="M1567">
            <v>11850</v>
          </cell>
          <cell r="N1567">
            <v>12.7</v>
          </cell>
          <cell r="O1567">
            <v>-3009900</v>
          </cell>
          <cell r="P1567">
            <v>-2836321.2</v>
          </cell>
          <cell r="Q1567">
            <v>173578.79999999981</v>
          </cell>
          <cell r="R1567" t="str">
            <v>AHL</v>
          </cell>
          <cell r="S1567" t="str">
            <v>OCT</v>
          </cell>
        </row>
        <row r="1568">
          <cell r="A1568">
            <v>1260</v>
          </cell>
          <cell r="B1568" t="str">
            <v>3041A</v>
          </cell>
          <cell r="C1568" t="str">
            <v>ppf</v>
          </cell>
          <cell r="D1568">
            <v>39357</v>
          </cell>
          <cell r="E1568">
            <v>39359</v>
          </cell>
          <cell r="F1568" t="str">
            <v>s</v>
          </cell>
          <cell r="G1568">
            <v>-779000</v>
          </cell>
          <cell r="H1568">
            <v>12.7</v>
          </cell>
          <cell r="I1568">
            <v>-9893300</v>
          </cell>
          <cell r="J1568">
            <v>989.33</v>
          </cell>
          <cell r="K1568">
            <v>-9892310.6699999999</v>
          </cell>
          <cell r="L1568">
            <v>0</v>
          </cell>
          <cell r="M1568">
            <v>38950</v>
          </cell>
          <cell r="N1568">
            <v>12.7</v>
          </cell>
          <cell r="O1568">
            <v>-9893300</v>
          </cell>
          <cell r="P1568">
            <v>-8408603.9000000004</v>
          </cell>
          <cell r="Q1568">
            <v>1484696.0999999996</v>
          </cell>
          <cell r="R1568" t="str">
            <v>AHL</v>
          </cell>
          <cell r="S1568" t="str">
            <v>OCT</v>
          </cell>
        </row>
        <row r="1569">
          <cell r="A1569">
            <v>1261</v>
          </cell>
          <cell r="B1569">
            <v>3040</v>
          </cell>
          <cell r="C1569" t="str">
            <v>ppf</v>
          </cell>
          <cell r="D1569">
            <v>39357</v>
          </cell>
          <cell r="E1569">
            <v>39359</v>
          </cell>
          <cell r="F1569" t="str">
            <v>s</v>
          </cell>
          <cell r="G1569">
            <v>-325</v>
          </cell>
          <cell r="H1569">
            <v>12.7</v>
          </cell>
          <cell r="I1569">
            <v>-4127.5</v>
          </cell>
          <cell r="J1569">
            <v>0.41275000000000001</v>
          </cell>
          <cell r="K1569">
            <v>-4127.0872499999996</v>
          </cell>
          <cell r="L1569">
            <v>0</v>
          </cell>
          <cell r="M1569">
            <v>4127</v>
          </cell>
          <cell r="N1569">
            <v>12.7</v>
          </cell>
          <cell r="O1569">
            <v>-4127.5</v>
          </cell>
          <cell r="P1569">
            <v>-3508.08</v>
          </cell>
          <cell r="Q1569">
            <v>619.42000000000007</v>
          </cell>
          <cell r="R1569" t="str">
            <v>AHL</v>
          </cell>
          <cell r="S1569" t="str">
            <v>OCT</v>
          </cell>
        </row>
        <row r="1570">
          <cell r="A1570">
            <v>1262</v>
          </cell>
          <cell r="B1570">
            <v>3039</v>
          </cell>
          <cell r="C1570" t="str">
            <v>PSAF(h)</v>
          </cell>
          <cell r="D1570">
            <v>39357</v>
          </cell>
          <cell r="E1570">
            <v>39359</v>
          </cell>
          <cell r="F1570" t="str">
            <v>s</v>
          </cell>
          <cell r="G1570">
            <v>-410000</v>
          </cell>
          <cell r="H1570">
            <v>9.1999999999999993</v>
          </cell>
          <cell r="I1570">
            <v>-3771999.9999999995</v>
          </cell>
          <cell r="J1570">
            <v>377.2</v>
          </cell>
          <cell r="K1570">
            <v>-3771622.7999999993</v>
          </cell>
          <cell r="L1570">
            <v>0</v>
          </cell>
          <cell r="M1570">
            <v>20500</v>
          </cell>
          <cell r="N1570">
            <v>9.1999999999999993</v>
          </cell>
          <cell r="O1570">
            <v>-3771999.9999999995</v>
          </cell>
          <cell r="P1570">
            <v>-3675322</v>
          </cell>
          <cell r="Q1570">
            <v>96677.999999999534</v>
          </cell>
          <cell r="R1570" t="str">
            <v>AHL</v>
          </cell>
          <cell r="S1570" t="str">
            <v>OCT</v>
          </cell>
        </row>
        <row r="1571">
          <cell r="A1571">
            <v>1263</v>
          </cell>
          <cell r="B1571" t="str">
            <v>3039A</v>
          </cell>
          <cell r="C1571" t="str">
            <v>PSAF</v>
          </cell>
          <cell r="D1571">
            <v>39357</v>
          </cell>
          <cell r="E1571">
            <v>39359</v>
          </cell>
          <cell r="F1571" t="str">
            <v>s</v>
          </cell>
          <cell r="G1571">
            <v>-343500</v>
          </cell>
          <cell r="H1571">
            <v>9.1999999999999993</v>
          </cell>
          <cell r="I1571">
            <v>-3160199.9999999995</v>
          </cell>
          <cell r="J1571">
            <v>316.02</v>
          </cell>
          <cell r="K1571">
            <v>-3159883.9799999995</v>
          </cell>
          <cell r="L1571">
            <v>0</v>
          </cell>
          <cell r="M1571">
            <v>17175</v>
          </cell>
          <cell r="N1571">
            <v>9.1999999999999993</v>
          </cell>
          <cell r="O1571">
            <v>-3160199.9999999995</v>
          </cell>
          <cell r="P1571">
            <v>-3131071.2</v>
          </cell>
          <cell r="Q1571">
            <v>29128.799999999348</v>
          </cell>
          <cell r="R1571" t="str">
            <v>AHL</v>
          </cell>
          <cell r="S1571" t="str">
            <v>OCT</v>
          </cell>
        </row>
        <row r="1572">
          <cell r="A1572">
            <v>1264</v>
          </cell>
          <cell r="B1572">
            <v>551</v>
          </cell>
          <cell r="C1572" t="str">
            <v>ffc</v>
          </cell>
          <cell r="D1572">
            <v>39358</v>
          </cell>
          <cell r="E1572">
            <v>39360</v>
          </cell>
          <cell r="F1572" t="str">
            <v>p</v>
          </cell>
          <cell r="G1572">
            <v>100000</v>
          </cell>
          <cell r="H1572">
            <v>119.93585</v>
          </cell>
          <cell r="I1572">
            <v>11993585</v>
          </cell>
          <cell r="J1572">
            <v>2398.7170000000001</v>
          </cell>
          <cell r="K1572">
            <v>11995983.717</v>
          </cell>
          <cell r="L1572">
            <v>0</v>
          </cell>
          <cell r="M1572">
            <v>23987.17</v>
          </cell>
          <cell r="N1572">
            <v>120.19970886999999</v>
          </cell>
          <cell r="O1572">
            <v>12019970.887</v>
          </cell>
          <cell r="P1572">
            <v>12019970.887</v>
          </cell>
          <cell r="Q1572">
            <v>0</v>
          </cell>
          <cell r="R1572" t="str">
            <v>AHL</v>
          </cell>
          <cell r="S1572" t="str">
            <v>oct</v>
          </cell>
        </row>
        <row r="1573">
          <cell r="A1573">
            <v>1265</v>
          </cell>
          <cell r="B1573" t="str">
            <v>551 a</v>
          </cell>
          <cell r="C1573" t="str">
            <v>ffc(h)</v>
          </cell>
          <cell r="D1573">
            <v>39358</v>
          </cell>
          <cell r="E1573">
            <v>39360</v>
          </cell>
          <cell r="F1573" t="str">
            <v>p</v>
          </cell>
          <cell r="G1573">
            <v>100000</v>
          </cell>
          <cell r="H1573">
            <v>119.93585</v>
          </cell>
          <cell r="I1573">
            <v>11993585</v>
          </cell>
          <cell r="J1573">
            <v>2398.7170000000001</v>
          </cell>
          <cell r="K1573">
            <v>11995983.717</v>
          </cell>
          <cell r="L1573">
            <v>0</v>
          </cell>
          <cell r="M1573">
            <v>23987.17</v>
          </cell>
          <cell r="N1573">
            <v>120.19970886999999</v>
          </cell>
          <cell r="O1573">
            <v>12019970.887</v>
          </cell>
          <cell r="P1573">
            <v>12019970.887</v>
          </cell>
          <cell r="Q1573">
            <v>0</v>
          </cell>
          <cell r="R1573" t="str">
            <v>AHL</v>
          </cell>
          <cell r="S1573" t="str">
            <v>oct</v>
          </cell>
        </row>
        <row r="1574">
          <cell r="A1574">
            <v>1266</v>
          </cell>
          <cell r="B1574">
            <v>554</v>
          </cell>
          <cell r="C1574" t="str">
            <v>BOP(h)</v>
          </cell>
          <cell r="D1574">
            <v>39358</v>
          </cell>
          <cell r="E1574">
            <v>39360</v>
          </cell>
          <cell r="F1574" t="str">
            <v>p</v>
          </cell>
          <cell r="G1574">
            <v>97300</v>
          </cell>
          <cell r="H1574">
            <v>109.38961973278521</v>
          </cell>
          <cell r="I1574">
            <v>10643610</v>
          </cell>
          <cell r="J1574">
            <v>2128.7220000000002</v>
          </cell>
          <cell r="K1574">
            <v>10645738.721999999</v>
          </cell>
          <cell r="L1574">
            <v>0</v>
          </cell>
          <cell r="M1574">
            <v>21287.22</v>
          </cell>
          <cell r="N1574">
            <v>109.63027689619733</v>
          </cell>
          <cell r="O1574">
            <v>10667025.942</v>
          </cell>
          <cell r="P1574">
            <v>10667025.942</v>
          </cell>
          <cell r="Q1574">
            <v>0</v>
          </cell>
          <cell r="R1574" t="str">
            <v>AHL</v>
          </cell>
          <cell r="S1574" t="str">
            <v>oct</v>
          </cell>
        </row>
        <row r="1575">
          <cell r="A1575">
            <v>1267</v>
          </cell>
          <cell r="B1575">
            <v>553</v>
          </cell>
          <cell r="C1575" t="str">
            <v>PAKS(H)</v>
          </cell>
          <cell r="D1575">
            <v>39358</v>
          </cell>
          <cell r="E1575">
            <v>39360</v>
          </cell>
          <cell r="F1575" t="str">
            <v>p</v>
          </cell>
          <cell r="G1575">
            <v>44000</v>
          </cell>
          <cell r="H1575">
            <v>394</v>
          </cell>
          <cell r="I1575">
            <v>17336000</v>
          </cell>
          <cell r="J1575">
            <v>3467.2000000000003</v>
          </cell>
          <cell r="K1575">
            <v>17339467.199999999</v>
          </cell>
          <cell r="L1575">
            <v>0</v>
          </cell>
          <cell r="M1575">
            <v>34672</v>
          </cell>
          <cell r="N1575">
            <v>394.86679999999996</v>
          </cell>
          <cell r="O1575">
            <v>17374139.199999999</v>
          </cell>
          <cell r="P1575">
            <v>17374139.199999999</v>
          </cell>
          <cell r="Q1575">
            <v>0</v>
          </cell>
          <cell r="R1575" t="str">
            <v>fne</v>
          </cell>
          <cell r="S1575" t="str">
            <v>oct</v>
          </cell>
        </row>
        <row r="1576">
          <cell r="A1576">
            <v>1268</v>
          </cell>
          <cell r="B1576">
            <v>3043</v>
          </cell>
          <cell r="C1576" t="str">
            <v>BOP(h)</v>
          </cell>
          <cell r="D1576">
            <v>39358</v>
          </cell>
          <cell r="E1576">
            <v>39360</v>
          </cell>
          <cell r="F1576" t="str">
            <v>p</v>
          </cell>
          <cell r="G1576">
            <v>115000</v>
          </cell>
          <cell r="H1576">
            <v>109.12608695652175</v>
          </cell>
          <cell r="I1576">
            <v>12549500</v>
          </cell>
          <cell r="J1576">
            <v>2509.9</v>
          </cell>
          <cell r="K1576">
            <v>12552009.9</v>
          </cell>
          <cell r="L1576">
            <v>0</v>
          </cell>
          <cell r="M1576">
            <v>12549.5</v>
          </cell>
          <cell r="N1576">
            <v>109.25703826086956</v>
          </cell>
          <cell r="O1576">
            <v>12564559.4</v>
          </cell>
          <cell r="P1576">
            <v>12564559.4</v>
          </cell>
          <cell r="Q1576">
            <v>0</v>
          </cell>
          <cell r="R1576" t="str">
            <v>khj</v>
          </cell>
          <cell r="S1576" t="str">
            <v>oct</v>
          </cell>
        </row>
        <row r="1577">
          <cell r="A1577">
            <v>1269</v>
          </cell>
          <cell r="B1577">
            <v>559</v>
          </cell>
          <cell r="C1577" t="str">
            <v>BOP(h)</v>
          </cell>
          <cell r="D1577">
            <v>39358</v>
          </cell>
          <cell r="E1577">
            <v>39360</v>
          </cell>
          <cell r="F1577" t="str">
            <v>p</v>
          </cell>
          <cell r="G1577">
            <v>25000</v>
          </cell>
          <cell r="H1577">
            <v>109.8</v>
          </cell>
          <cell r="I1577">
            <v>2745000</v>
          </cell>
          <cell r="J1577">
            <v>549</v>
          </cell>
          <cell r="K1577">
            <v>2745549</v>
          </cell>
          <cell r="L1577">
            <v>0</v>
          </cell>
          <cell r="M1577">
            <v>2745</v>
          </cell>
          <cell r="N1577">
            <v>109.93176</v>
          </cell>
          <cell r="O1577">
            <v>2748294</v>
          </cell>
          <cell r="P1577">
            <v>2748294</v>
          </cell>
          <cell r="Q1577">
            <v>0</v>
          </cell>
          <cell r="R1577" t="str">
            <v>fne</v>
          </cell>
          <cell r="S1577" t="str">
            <v>oct</v>
          </cell>
        </row>
        <row r="1578">
          <cell r="A1578">
            <v>1270</v>
          </cell>
          <cell r="B1578">
            <v>3048</v>
          </cell>
          <cell r="C1578" t="str">
            <v>BOP(h)</v>
          </cell>
          <cell r="D1578">
            <v>39358</v>
          </cell>
          <cell r="E1578">
            <v>39360</v>
          </cell>
          <cell r="F1578" t="str">
            <v>p</v>
          </cell>
          <cell r="G1578">
            <v>25000</v>
          </cell>
          <cell r="H1578">
            <v>109.1</v>
          </cell>
          <cell r="I1578">
            <v>2727500</v>
          </cell>
          <cell r="J1578">
            <v>545.5</v>
          </cell>
          <cell r="K1578">
            <v>2728045.5</v>
          </cell>
          <cell r="L1578">
            <v>0</v>
          </cell>
          <cell r="M1578">
            <v>2727.5</v>
          </cell>
          <cell r="N1578">
            <v>109.23092</v>
          </cell>
          <cell r="O1578">
            <v>2730773</v>
          </cell>
          <cell r="P1578">
            <v>2730773</v>
          </cell>
          <cell r="Q1578">
            <v>0</v>
          </cell>
          <cell r="R1578" t="str">
            <v>global</v>
          </cell>
          <cell r="S1578" t="str">
            <v>oct</v>
          </cell>
        </row>
        <row r="1579">
          <cell r="A1579">
            <v>1271</v>
          </cell>
          <cell r="B1579">
            <v>3046</v>
          </cell>
          <cell r="C1579" t="str">
            <v>baf(h)</v>
          </cell>
          <cell r="D1579">
            <v>39358</v>
          </cell>
          <cell r="E1579">
            <v>39360</v>
          </cell>
          <cell r="F1579" t="str">
            <v>p</v>
          </cell>
          <cell r="G1579">
            <v>25000</v>
          </cell>
          <cell r="H1579">
            <v>55.4</v>
          </cell>
          <cell r="I1579">
            <v>1385000</v>
          </cell>
          <cell r="J1579">
            <v>277</v>
          </cell>
          <cell r="K1579">
            <v>1385277</v>
          </cell>
          <cell r="L1579">
            <v>0</v>
          </cell>
          <cell r="M1579">
            <v>2077.5</v>
          </cell>
          <cell r="N1579">
            <v>55.49418</v>
          </cell>
          <cell r="O1579">
            <v>1387354.5</v>
          </cell>
          <cell r="P1579">
            <v>1387354.5</v>
          </cell>
          <cell r="Q1579">
            <v>0</v>
          </cell>
          <cell r="R1579" t="str">
            <v>scs</v>
          </cell>
          <cell r="S1579" t="str">
            <v>oct</v>
          </cell>
        </row>
        <row r="1580">
          <cell r="A1580">
            <v>1272</v>
          </cell>
          <cell r="B1580">
            <v>3047</v>
          </cell>
          <cell r="C1580" t="str">
            <v>pso(h)</v>
          </cell>
          <cell r="D1580">
            <v>39358</v>
          </cell>
          <cell r="E1580">
            <v>39360</v>
          </cell>
          <cell r="F1580" t="str">
            <v>p</v>
          </cell>
          <cell r="G1580">
            <v>245700</v>
          </cell>
          <cell r="H1580">
            <v>372.40645095645095</v>
          </cell>
          <cell r="I1580">
            <v>91500265</v>
          </cell>
          <cell r="J1580">
            <v>18300.053</v>
          </cell>
          <cell r="K1580">
            <v>91518565.053000003</v>
          </cell>
          <cell r="L1580">
            <v>0</v>
          </cell>
          <cell r="M1580">
            <v>91500.27</v>
          </cell>
          <cell r="N1580">
            <v>372.8533387179487</v>
          </cell>
          <cell r="O1580">
            <v>91610065.322999999</v>
          </cell>
          <cell r="P1580">
            <v>91610065.322999999</v>
          </cell>
          <cell r="Q1580">
            <v>0</v>
          </cell>
          <cell r="R1580" t="str">
            <v>scs</v>
          </cell>
          <cell r="S1580" t="str">
            <v>oct</v>
          </cell>
        </row>
        <row r="1581">
          <cell r="A1581">
            <v>1273</v>
          </cell>
          <cell r="B1581">
            <v>558</v>
          </cell>
          <cell r="C1581" t="str">
            <v>bop(h)</v>
          </cell>
          <cell r="D1581">
            <v>39358</v>
          </cell>
          <cell r="E1581">
            <v>39360</v>
          </cell>
          <cell r="F1581" t="str">
            <v>p</v>
          </cell>
          <cell r="G1581">
            <v>50000</v>
          </cell>
          <cell r="H1581">
            <v>109.02500000000001</v>
          </cell>
          <cell r="I1581">
            <v>5451250</v>
          </cell>
          <cell r="J1581">
            <v>1090.25</v>
          </cell>
          <cell r="K1581">
            <v>5452340.25</v>
          </cell>
          <cell r="L1581">
            <v>0</v>
          </cell>
          <cell r="M1581">
            <v>5451.41</v>
          </cell>
          <cell r="N1581">
            <v>109.1558332</v>
          </cell>
          <cell r="O1581">
            <v>5457791.6600000001</v>
          </cell>
          <cell r="P1581">
            <v>5457791.6600000001</v>
          </cell>
          <cell r="Q1581">
            <v>0</v>
          </cell>
          <cell r="R1581" t="str">
            <v>scs</v>
          </cell>
          <cell r="S1581" t="str">
            <v>oct</v>
          </cell>
        </row>
        <row r="1582">
          <cell r="A1582">
            <v>1274</v>
          </cell>
          <cell r="B1582">
            <v>3044</v>
          </cell>
          <cell r="C1582" t="str">
            <v>pol(H)</v>
          </cell>
          <cell r="D1582">
            <v>39358</v>
          </cell>
          <cell r="E1582">
            <v>39360</v>
          </cell>
          <cell r="F1582" t="str">
            <v>p</v>
          </cell>
          <cell r="G1582">
            <v>20000</v>
          </cell>
          <cell r="H1582">
            <v>337.875</v>
          </cell>
          <cell r="I1582">
            <v>6757500</v>
          </cell>
          <cell r="J1582">
            <v>1351.5</v>
          </cell>
          <cell r="K1582">
            <v>6758851.5</v>
          </cell>
          <cell r="L1582">
            <v>0</v>
          </cell>
          <cell r="M1582">
            <v>0</v>
          </cell>
          <cell r="N1582">
            <v>337.94257499999998</v>
          </cell>
          <cell r="O1582">
            <v>6758851.5</v>
          </cell>
          <cell r="P1582">
            <v>6758851.5</v>
          </cell>
          <cell r="Q1582">
            <v>0</v>
          </cell>
          <cell r="R1582" t="str">
            <v>orix</v>
          </cell>
          <cell r="S1582" t="str">
            <v>oct</v>
          </cell>
        </row>
        <row r="1583">
          <cell r="A1583">
            <v>1275</v>
          </cell>
          <cell r="B1583">
            <v>556</v>
          </cell>
          <cell r="C1583" t="str">
            <v>BOP(h)</v>
          </cell>
          <cell r="D1583">
            <v>39358</v>
          </cell>
          <cell r="E1583">
            <v>39360</v>
          </cell>
          <cell r="F1583" t="str">
            <v>p</v>
          </cell>
          <cell r="G1583">
            <v>85600</v>
          </cell>
          <cell r="H1583">
            <v>109.14480140186916</v>
          </cell>
          <cell r="I1583">
            <v>9342795</v>
          </cell>
          <cell r="J1583">
            <v>1868.5590000000002</v>
          </cell>
          <cell r="K1583">
            <v>9344663.5590000004</v>
          </cell>
          <cell r="L1583">
            <v>0</v>
          </cell>
          <cell r="M1583">
            <v>9342</v>
          </cell>
          <cell r="N1583">
            <v>109.27576587616822</v>
          </cell>
          <cell r="O1583">
            <v>9354005.5590000004</v>
          </cell>
          <cell r="P1583">
            <v>9354005.5590000004</v>
          </cell>
          <cell r="Q1583">
            <v>0</v>
          </cell>
          <cell r="R1583" t="str">
            <v xml:space="preserve">ABA </v>
          </cell>
          <cell r="S1583" t="str">
            <v>oct</v>
          </cell>
        </row>
        <row r="1584">
          <cell r="A1584">
            <v>1274</v>
          </cell>
          <cell r="B1584">
            <v>562</v>
          </cell>
          <cell r="C1584" t="str">
            <v>pol(h)</v>
          </cell>
          <cell r="D1584">
            <v>39358</v>
          </cell>
          <cell r="E1584">
            <v>39360</v>
          </cell>
          <cell r="F1584" t="str">
            <v>s</v>
          </cell>
          <cell r="G1584">
            <v>-22500</v>
          </cell>
          <cell r="H1584">
            <v>335.98844444444444</v>
          </cell>
          <cell r="I1584">
            <v>-7559740</v>
          </cell>
          <cell r="J1584">
            <v>755.97400000000005</v>
          </cell>
          <cell r="K1584">
            <v>-7558984.0259999996</v>
          </cell>
          <cell r="L1584">
            <v>0</v>
          </cell>
          <cell r="M1584">
            <v>7559.74</v>
          </cell>
          <cell r="N1584">
            <v>335.98844444444444</v>
          </cell>
          <cell r="O1584">
            <v>-7559740</v>
          </cell>
          <cell r="P1584">
            <v>-7219424.25</v>
          </cell>
          <cell r="Q1584">
            <v>340315.75</v>
          </cell>
          <cell r="R1584" t="str">
            <v>live</v>
          </cell>
          <cell r="S1584" t="str">
            <v>OCT</v>
          </cell>
        </row>
        <row r="1585">
          <cell r="A1585">
            <v>1275</v>
          </cell>
          <cell r="B1585">
            <v>561</v>
          </cell>
          <cell r="C1585" t="str">
            <v>pol(h)</v>
          </cell>
          <cell r="D1585">
            <v>39358</v>
          </cell>
          <cell r="E1585">
            <v>39360</v>
          </cell>
          <cell r="F1585" t="str">
            <v>s</v>
          </cell>
          <cell r="G1585">
            <v>-10000</v>
          </cell>
          <cell r="H1585">
            <v>337.67500000000001</v>
          </cell>
          <cell r="I1585">
            <v>-3376750</v>
          </cell>
          <cell r="J1585">
            <v>337.67500000000001</v>
          </cell>
          <cell r="K1585">
            <v>-3376412.3250000002</v>
          </cell>
          <cell r="L1585">
            <v>0</v>
          </cell>
          <cell r="M1585">
            <v>3376.75</v>
          </cell>
          <cell r="N1585">
            <v>337.67500000000001</v>
          </cell>
          <cell r="O1585">
            <v>-3376750</v>
          </cell>
          <cell r="P1585">
            <v>-3208633</v>
          </cell>
          <cell r="Q1585">
            <v>168117</v>
          </cell>
          <cell r="R1585" t="str">
            <v>FNE</v>
          </cell>
          <cell r="S1585" t="str">
            <v>OCT</v>
          </cell>
        </row>
        <row r="1586">
          <cell r="A1586">
            <v>1276</v>
          </cell>
          <cell r="B1586">
            <v>3042</v>
          </cell>
          <cell r="C1586" t="str">
            <v>pol(h)</v>
          </cell>
          <cell r="D1586">
            <v>39358</v>
          </cell>
          <cell r="E1586">
            <v>39360</v>
          </cell>
          <cell r="F1586" t="str">
            <v>s</v>
          </cell>
          <cell r="G1586">
            <v>-20000</v>
          </cell>
          <cell r="H1586">
            <v>338.75</v>
          </cell>
          <cell r="I1586">
            <v>-6775000</v>
          </cell>
          <cell r="J1586">
            <v>677.5</v>
          </cell>
          <cell r="K1586">
            <v>-6774322.5</v>
          </cell>
          <cell r="L1586">
            <v>0</v>
          </cell>
          <cell r="M1586">
            <v>6775</v>
          </cell>
          <cell r="N1586">
            <v>338.75</v>
          </cell>
          <cell r="O1586">
            <v>-6775000</v>
          </cell>
          <cell r="P1586">
            <v>-6417266</v>
          </cell>
          <cell r="Q1586">
            <v>357734</v>
          </cell>
          <cell r="R1586" t="str">
            <v>KHJ</v>
          </cell>
          <cell r="S1586" t="str">
            <v>OCT</v>
          </cell>
        </row>
        <row r="1587">
          <cell r="A1587">
            <v>1277</v>
          </cell>
          <cell r="B1587">
            <v>557</v>
          </cell>
          <cell r="C1587" t="str">
            <v>pol(h)</v>
          </cell>
          <cell r="D1587">
            <v>39358</v>
          </cell>
          <cell r="E1587">
            <v>39360</v>
          </cell>
          <cell r="F1587" t="str">
            <v>s</v>
          </cell>
          <cell r="G1587">
            <v>-12000</v>
          </cell>
          <cell r="H1587">
            <v>334.65</v>
          </cell>
          <cell r="I1587">
            <v>-4015800</v>
          </cell>
          <cell r="J1587">
            <v>401.58000000000004</v>
          </cell>
          <cell r="K1587">
            <v>-4015398.42</v>
          </cell>
          <cell r="L1587">
            <v>0</v>
          </cell>
          <cell r="M1587">
            <v>4015.95</v>
          </cell>
          <cell r="N1587">
            <v>334.65</v>
          </cell>
          <cell r="O1587">
            <v>-4015800</v>
          </cell>
          <cell r="P1587">
            <v>-3850359.6</v>
          </cell>
          <cell r="Q1587">
            <v>165440.39999999991</v>
          </cell>
          <cell r="R1587" t="str">
            <v>JS</v>
          </cell>
          <cell r="S1587" t="str">
            <v>OCT</v>
          </cell>
        </row>
        <row r="1588">
          <cell r="A1588">
            <v>1278</v>
          </cell>
          <cell r="B1588">
            <v>552</v>
          </cell>
          <cell r="C1588" t="str">
            <v>pol(h)</v>
          </cell>
          <cell r="D1588">
            <v>39358</v>
          </cell>
          <cell r="E1588">
            <v>39360</v>
          </cell>
          <cell r="F1588" t="str">
            <v>s</v>
          </cell>
          <cell r="G1588">
            <v>-60000</v>
          </cell>
          <cell r="H1588">
            <v>337.38333333333333</v>
          </cell>
          <cell r="I1588">
            <v>-20243000</v>
          </cell>
          <cell r="J1588">
            <v>2024.3000000000002</v>
          </cell>
          <cell r="K1588">
            <v>-20240975.699999999</v>
          </cell>
          <cell r="L1588">
            <v>0</v>
          </cell>
          <cell r="M1588">
            <v>40486</v>
          </cell>
          <cell r="N1588">
            <v>337.38333333333333</v>
          </cell>
          <cell r="O1588">
            <v>-20243000</v>
          </cell>
          <cell r="P1588">
            <v>-19251798</v>
          </cell>
          <cell r="Q1588">
            <v>991202</v>
          </cell>
          <cell r="R1588" t="str">
            <v>AHL</v>
          </cell>
          <cell r="S1588" t="str">
            <v>OCT</v>
          </cell>
        </row>
        <row r="1589">
          <cell r="A1589">
            <v>1279</v>
          </cell>
          <cell r="B1589">
            <v>3045</v>
          </cell>
          <cell r="C1589" t="str">
            <v>pol(h)</v>
          </cell>
          <cell r="D1589">
            <v>39358</v>
          </cell>
          <cell r="E1589">
            <v>39360</v>
          </cell>
          <cell r="F1589" t="str">
            <v>s</v>
          </cell>
          <cell r="G1589">
            <v>-30000</v>
          </cell>
          <cell r="H1589">
            <v>338.66666666666669</v>
          </cell>
          <cell r="I1589">
            <v>-10160000</v>
          </cell>
          <cell r="J1589">
            <v>1016</v>
          </cell>
          <cell r="K1589">
            <v>-10158984</v>
          </cell>
          <cell r="L1589">
            <v>0</v>
          </cell>
          <cell r="M1589">
            <v>10160</v>
          </cell>
          <cell r="N1589">
            <v>338.66666666666669</v>
          </cell>
          <cell r="O1589">
            <v>-10160000</v>
          </cell>
          <cell r="P1589">
            <v>-9660636</v>
          </cell>
          <cell r="Q1589">
            <v>499364</v>
          </cell>
          <cell r="R1589" t="str">
            <v>orix</v>
          </cell>
          <cell r="S1589" t="str">
            <v>OCT</v>
          </cell>
        </row>
        <row r="1590">
          <cell r="A1590">
            <v>1280</v>
          </cell>
          <cell r="B1590">
            <v>3049</v>
          </cell>
          <cell r="C1590" t="str">
            <v>pol(h)</v>
          </cell>
          <cell r="D1590">
            <v>39358</v>
          </cell>
          <cell r="E1590">
            <v>39360</v>
          </cell>
          <cell r="F1590" t="str">
            <v>s</v>
          </cell>
          <cell r="G1590">
            <v>-10000</v>
          </cell>
          <cell r="H1590">
            <v>336</v>
          </cell>
          <cell r="I1590">
            <v>-3360000</v>
          </cell>
          <cell r="J1590">
            <v>336</v>
          </cell>
          <cell r="K1590">
            <v>-3359664</v>
          </cell>
          <cell r="L1590">
            <v>0</v>
          </cell>
          <cell r="M1590">
            <v>3360</v>
          </cell>
          <cell r="N1590">
            <v>336</v>
          </cell>
          <cell r="O1590">
            <v>-3360000</v>
          </cell>
          <cell r="P1590">
            <v>-3220212</v>
          </cell>
          <cell r="Q1590">
            <v>139788</v>
          </cell>
          <cell r="R1590" t="str">
            <v>global</v>
          </cell>
          <cell r="S1590" t="str">
            <v>OCT</v>
          </cell>
        </row>
        <row r="1591">
          <cell r="A1591">
            <v>1281</v>
          </cell>
          <cell r="B1591">
            <v>3050</v>
          </cell>
          <cell r="C1591" t="str">
            <v>pol(h)</v>
          </cell>
          <cell r="D1591">
            <v>39358</v>
          </cell>
          <cell r="E1591">
            <v>39360</v>
          </cell>
          <cell r="F1591" t="str">
            <v>s</v>
          </cell>
          <cell r="G1591">
            <v>-75000</v>
          </cell>
          <cell r="H1591">
            <v>336.30399999999997</v>
          </cell>
          <cell r="I1591">
            <v>-25222800</v>
          </cell>
          <cell r="J1591">
            <v>2522.2800000000002</v>
          </cell>
          <cell r="K1591">
            <v>-25220277.719999999</v>
          </cell>
          <cell r="L1591">
            <v>0</v>
          </cell>
          <cell r="M1591">
            <v>25267.759999999998</v>
          </cell>
          <cell r="N1591">
            <v>336.30399999999997</v>
          </cell>
          <cell r="O1591">
            <v>-25222800</v>
          </cell>
          <cell r="P1591">
            <v>-24151590</v>
          </cell>
          <cell r="Q1591">
            <v>1071210</v>
          </cell>
          <cell r="R1591" t="str">
            <v>BMA</v>
          </cell>
          <cell r="S1591" t="str">
            <v>OCT</v>
          </cell>
        </row>
        <row r="1592">
          <cell r="A1592">
            <v>1282</v>
          </cell>
          <cell r="B1592">
            <v>560</v>
          </cell>
          <cell r="C1592" t="str">
            <v>PAKS(H)</v>
          </cell>
          <cell r="D1592">
            <v>39358</v>
          </cell>
          <cell r="E1592">
            <v>39360</v>
          </cell>
          <cell r="F1592" t="str">
            <v>s</v>
          </cell>
          <cell r="G1592">
            <v>-44000</v>
          </cell>
          <cell r="H1592">
            <v>394</v>
          </cell>
          <cell r="I1592">
            <v>-17336000</v>
          </cell>
          <cell r="J1592">
            <v>1733.6000000000001</v>
          </cell>
          <cell r="K1592">
            <v>-17334266.399999999</v>
          </cell>
          <cell r="L1592">
            <v>0</v>
          </cell>
          <cell r="M1592">
            <v>17336</v>
          </cell>
          <cell r="N1592">
            <v>394</v>
          </cell>
          <cell r="O1592">
            <v>-17336000</v>
          </cell>
          <cell r="P1592">
            <v>-17358682</v>
          </cell>
          <cell r="Q1592">
            <v>-22682</v>
          </cell>
          <cell r="R1592" t="str">
            <v>FNE</v>
          </cell>
          <cell r="S1592" t="str">
            <v>OCT</v>
          </cell>
        </row>
        <row r="1593">
          <cell r="A1593">
            <v>1283</v>
          </cell>
          <cell r="B1593">
            <v>555</v>
          </cell>
          <cell r="C1593" t="str">
            <v>NBP(h)</v>
          </cell>
          <cell r="D1593">
            <v>39358</v>
          </cell>
          <cell r="E1593">
            <v>39360</v>
          </cell>
          <cell r="F1593" t="str">
            <v>s</v>
          </cell>
          <cell r="G1593">
            <v>-18100</v>
          </cell>
          <cell r="H1593">
            <v>263</v>
          </cell>
          <cell r="I1593">
            <v>-4760300</v>
          </cell>
          <cell r="J1593">
            <v>476.03000000000003</v>
          </cell>
          <cell r="K1593">
            <v>-4759823.97</v>
          </cell>
          <cell r="L1593">
            <v>0</v>
          </cell>
          <cell r="M1593">
            <v>4760.3</v>
          </cell>
          <cell r="N1593">
            <v>263</v>
          </cell>
          <cell r="O1593">
            <v>-4760300</v>
          </cell>
          <cell r="P1593">
            <v>-4393211.22</v>
          </cell>
          <cell r="Q1593">
            <v>367088.78000000026</v>
          </cell>
          <cell r="R1593" t="str">
            <v xml:space="preserve">ABA </v>
          </cell>
          <cell r="S1593" t="str">
            <v>OCT</v>
          </cell>
        </row>
        <row r="1594">
          <cell r="A1594">
            <v>1284</v>
          </cell>
          <cell r="B1594">
            <v>555</v>
          </cell>
          <cell r="C1594" t="str">
            <v>NBP</v>
          </cell>
          <cell r="D1594">
            <v>39358</v>
          </cell>
          <cell r="E1594">
            <v>39360</v>
          </cell>
          <cell r="F1594" t="str">
            <v>s</v>
          </cell>
          <cell r="G1594">
            <v>-26900</v>
          </cell>
          <cell r="H1594">
            <v>263</v>
          </cell>
          <cell r="I1594">
            <v>-7074700</v>
          </cell>
          <cell r="J1594">
            <v>707.47</v>
          </cell>
          <cell r="K1594">
            <v>-7073992.5300000003</v>
          </cell>
          <cell r="L1594">
            <v>0</v>
          </cell>
          <cell r="M1594">
            <v>7074.7</v>
          </cell>
          <cell r="N1594">
            <v>263</v>
          </cell>
          <cell r="O1594">
            <v>-7074700</v>
          </cell>
          <cell r="P1594">
            <v>-7027746.0499999998</v>
          </cell>
          <cell r="Q1594">
            <v>46953.950000000186</v>
          </cell>
          <cell r="R1594" t="str">
            <v xml:space="preserve">ABA </v>
          </cell>
          <cell r="S1594" t="str">
            <v>OCT</v>
          </cell>
        </row>
        <row r="1595">
          <cell r="A1595">
            <v>1285</v>
          </cell>
          <cell r="B1595">
            <v>3051</v>
          </cell>
          <cell r="C1595" t="str">
            <v>BOP(h)</v>
          </cell>
          <cell r="D1595">
            <v>39359</v>
          </cell>
          <cell r="E1595">
            <v>39360</v>
          </cell>
          <cell r="F1595" t="str">
            <v>p</v>
          </cell>
          <cell r="G1595">
            <v>50000</v>
          </cell>
          <cell r="H1595">
            <v>111.5</v>
          </cell>
          <cell r="I1595">
            <v>5575000</v>
          </cell>
          <cell r="J1595">
            <v>1115</v>
          </cell>
          <cell r="K1595">
            <v>5576115</v>
          </cell>
          <cell r="L1595">
            <v>0</v>
          </cell>
          <cell r="M1595">
            <v>5575</v>
          </cell>
          <cell r="N1595">
            <v>111.63379999999999</v>
          </cell>
          <cell r="O1595">
            <v>5581690</v>
          </cell>
          <cell r="P1595">
            <v>5581690</v>
          </cell>
          <cell r="Q1595">
            <v>0</v>
          </cell>
          <cell r="R1595" t="str">
            <v>bma</v>
          </cell>
          <cell r="S1595" t="str">
            <v>oct</v>
          </cell>
        </row>
        <row r="1596">
          <cell r="A1596">
            <v>1286</v>
          </cell>
          <cell r="B1596">
            <v>3053</v>
          </cell>
          <cell r="C1596" t="str">
            <v>BOP(h)</v>
          </cell>
          <cell r="D1596">
            <v>39359</v>
          </cell>
          <cell r="E1596">
            <v>39360</v>
          </cell>
          <cell r="F1596" t="str">
            <v>p</v>
          </cell>
          <cell r="G1596">
            <v>25000</v>
          </cell>
          <cell r="H1596">
            <v>115</v>
          </cell>
          <cell r="I1596">
            <v>2875000</v>
          </cell>
          <cell r="J1596">
            <v>575</v>
          </cell>
          <cell r="K1596">
            <v>2875575</v>
          </cell>
          <cell r="L1596">
            <v>0</v>
          </cell>
          <cell r="M1596">
            <v>2875</v>
          </cell>
          <cell r="N1596">
            <v>115.13800000000001</v>
          </cell>
          <cell r="O1596">
            <v>2878450</v>
          </cell>
          <cell r="P1596">
            <v>2878450</v>
          </cell>
          <cell r="Q1596">
            <v>0</v>
          </cell>
          <cell r="R1596" t="str">
            <v xml:space="preserve">ABA </v>
          </cell>
          <cell r="S1596" t="str">
            <v>oct</v>
          </cell>
        </row>
        <row r="1597">
          <cell r="A1597">
            <v>1287</v>
          </cell>
          <cell r="B1597">
            <v>3052</v>
          </cell>
          <cell r="C1597" t="str">
            <v>NBP</v>
          </cell>
          <cell r="D1597">
            <v>39359</v>
          </cell>
          <cell r="E1597">
            <v>39363</v>
          </cell>
          <cell r="F1597" t="str">
            <v>s</v>
          </cell>
          <cell r="G1597">
            <v>-44700</v>
          </cell>
          <cell r="H1597">
            <v>266.36241610738256</v>
          </cell>
          <cell r="I1597">
            <v>-11906400</v>
          </cell>
          <cell r="J1597">
            <v>1190.6400000000001</v>
          </cell>
          <cell r="K1597">
            <v>-11905209.359999999</v>
          </cell>
          <cell r="L1597">
            <v>0</v>
          </cell>
          <cell r="M1597">
            <v>14337.63</v>
          </cell>
          <cell r="N1597">
            <v>266.36241610738256</v>
          </cell>
          <cell r="O1597">
            <v>-11906400</v>
          </cell>
          <cell r="P1597">
            <v>-11678071.68</v>
          </cell>
          <cell r="Q1597">
            <v>228328.3200000003</v>
          </cell>
          <cell r="R1597" t="str">
            <v>ahcm</v>
          </cell>
          <cell r="S1597" t="str">
            <v>OCT</v>
          </cell>
        </row>
        <row r="1598">
          <cell r="A1598">
            <v>1288</v>
          </cell>
          <cell r="B1598">
            <v>3056</v>
          </cell>
          <cell r="C1598" t="str">
            <v>BOP(h)</v>
          </cell>
          <cell r="D1598">
            <v>39360</v>
          </cell>
          <cell r="E1598">
            <v>39360</v>
          </cell>
          <cell r="F1598" t="str">
            <v>s</v>
          </cell>
          <cell r="G1598">
            <v>25000</v>
          </cell>
          <cell r="H1598">
            <v>117.64100000000001</v>
          </cell>
          <cell r="I1598">
            <v>2941025</v>
          </cell>
          <cell r="J1598">
            <v>587.5</v>
          </cell>
          <cell r="K1598">
            <v>2941612.5</v>
          </cell>
          <cell r="L1598">
            <v>0</v>
          </cell>
          <cell r="M1598">
            <v>2937.5</v>
          </cell>
          <cell r="N1598">
            <v>117.782</v>
          </cell>
          <cell r="O1598">
            <v>2944550</v>
          </cell>
          <cell r="P1598">
            <v>2944550</v>
          </cell>
          <cell r="Q1598">
            <v>0</v>
          </cell>
          <cell r="R1598" t="str">
            <v>BMA</v>
          </cell>
          <cell r="S1598" t="str">
            <v>oct</v>
          </cell>
        </row>
        <row r="1599">
          <cell r="A1599">
            <v>1289</v>
          </cell>
          <cell r="B1599">
            <v>3054</v>
          </cell>
          <cell r="C1599" t="str">
            <v>BOP(h)</v>
          </cell>
          <cell r="D1599">
            <v>39360</v>
          </cell>
          <cell r="E1599">
            <v>39360</v>
          </cell>
          <cell r="F1599" t="str">
            <v>s</v>
          </cell>
          <cell r="G1599">
            <v>25000</v>
          </cell>
          <cell r="H1599">
            <v>116</v>
          </cell>
          <cell r="I1599">
            <v>2900000</v>
          </cell>
          <cell r="J1599">
            <v>580</v>
          </cell>
          <cell r="K1599">
            <v>2900580</v>
          </cell>
          <cell r="L1599">
            <v>0</v>
          </cell>
          <cell r="M1599">
            <v>2900</v>
          </cell>
          <cell r="N1599">
            <v>116.1392</v>
          </cell>
          <cell r="O1599">
            <v>2903480</v>
          </cell>
          <cell r="P1599">
            <v>2903480</v>
          </cell>
          <cell r="Q1599">
            <v>0</v>
          </cell>
          <cell r="R1599" t="str">
            <v>KHJ</v>
          </cell>
          <cell r="S1599" t="str">
            <v>oct</v>
          </cell>
        </row>
        <row r="1600">
          <cell r="A1600">
            <v>1290</v>
          </cell>
          <cell r="B1600">
            <v>3055</v>
          </cell>
          <cell r="C1600" t="str">
            <v>BOP(h)</v>
          </cell>
          <cell r="D1600">
            <v>39360</v>
          </cell>
          <cell r="E1600">
            <v>39360</v>
          </cell>
          <cell r="F1600" t="str">
            <v>s</v>
          </cell>
          <cell r="G1600">
            <v>25000</v>
          </cell>
          <cell r="H1600">
            <v>114</v>
          </cell>
          <cell r="I1600">
            <v>2850000</v>
          </cell>
          <cell r="J1600">
            <v>570</v>
          </cell>
          <cell r="K1600">
            <v>2850570</v>
          </cell>
          <cell r="L1600">
            <v>0</v>
          </cell>
          <cell r="M1600">
            <v>2850</v>
          </cell>
          <cell r="N1600">
            <v>114.13679999999999</v>
          </cell>
          <cell r="O1600">
            <v>2853420</v>
          </cell>
          <cell r="P1600">
            <v>2853420</v>
          </cell>
          <cell r="Q1600">
            <v>0</v>
          </cell>
          <cell r="R1600" t="str">
            <v>ORIX</v>
          </cell>
          <cell r="S1600" t="str">
            <v>oct</v>
          </cell>
        </row>
        <row r="1601">
          <cell r="A1601">
            <v>1291</v>
          </cell>
          <cell r="B1601">
            <v>3057</v>
          </cell>
          <cell r="C1601" t="str">
            <v>baf(h)</v>
          </cell>
          <cell r="D1601">
            <v>39360</v>
          </cell>
          <cell r="E1601">
            <v>39360</v>
          </cell>
          <cell r="F1601" t="str">
            <v>s</v>
          </cell>
          <cell r="G1601">
            <v>25000</v>
          </cell>
          <cell r="H1601">
            <v>58.9</v>
          </cell>
          <cell r="I1601">
            <v>1472500</v>
          </cell>
          <cell r="J1601">
            <v>294.5</v>
          </cell>
          <cell r="K1601">
            <v>1472794.5</v>
          </cell>
          <cell r="L1601">
            <v>0</v>
          </cell>
          <cell r="M1601">
            <v>2208.75</v>
          </cell>
          <cell r="N1601">
            <v>59.000129999999999</v>
          </cell>
          <cell r="O1601">
            <v>1475003.25</v>
          </cell>
          <cell r="P1601">
            <v>1475003.25</v>
          </cell>
          <cell r="Q1601">
            <v>0</v>
          </cell>
          <cell r="R1601" t="str">
            <v>SCS</v>
          </cell>
          <cell r="S1601" t="str">
            <v>OCT</v>
          </cell>
        </row>
        <row r="1602">
          <cell r="A1602">
            <v>1291</v>
          </cell>
          <cell r="B1602">
            <v>3061</v>
          </cell>
          <cell r="C1602" t="str">
            <v>baf(h)</v>
          </cell>
          <cell r="D1602">
            <v>39360</v>
          </cell>
          <cell r="E1602">
            <v>39364</v>
          </cell>
          <cell r="F1602" t="str">
            <v>s</v>
          </cell>
          <cell r="G1602">
            <v>-100000</v>
          </cell>
          <cell r="H1602">
            <v>59.15</v>
          </cell>
          <cell r="I1602">
            <v>-5915000</v>
          </cell>
          <cell r="J1602">
            <v>591.5</v>
          </cell>
          <cell r="K1602">
            <v>-5914408.5</v>
          </cell>
          <cell r="L1602">
            <v>0</v>
          </cell>
          <cell r="M1602">
            <v>8872.5</v>
          </cell>
          <cell r="N1602">
            <v>59.15</v>
          </cell>
          <cell r="O1602">
            <v>-5915000</v>
          </cell>
          <cell r="P1602">
            <v>-5245080</v>
          </cell>
          <cell r="Q1602">
            <v>669920</v>
          </cell>
          <cell r="R1602" t="str">
            <v>fne</v>
          </cell>
          <cell r="S1602" t="str">
            <v>OCT</v>
          </cell>
        </row>
        <row r="1603">
          <cell r="A1603">
            <v>1292</v>
          </cell>
          <cell r="B1603">
            <v>3062</v>
          </cell>
          <cell r="C1603" t="str">
            <v>baf(h)</v>
          </cell>
          <cell r="D1603">
            <v>39360</v>
          </cell>
          <cell r="E1603">
            <v>39364</v>
          </cell>
          <cell r="F1603" t="str">
            <v>s</v>
          </cell>
          <cell r="G1603">
            <v>-100000</v>
          </cell>
          <cell r="H1603">
            <v>59.15</v>
          </cell>
          <cell r="I1603">
            <v>-5915000</v>
          </cell>
          <cell r="J1603">
            <v>591.5</v>
          </cell>
          <cell r="K1603">
            <v>-5914408.5</v>
          </cell>
          <cell r="L1603">
            <v>0</v>
          </cell>
          <cell r="M1603">
            <v>8870</v>
          </cell>
          <cell r="N1603">
            <v>59.15</v>
          </cell>
          <cell r="O1603">
            <v>-5915000</v>
          </cell>
          <cell r="P1603">
            <v>-5245080</v>
          </cell>
          <cell r="Q1603">
            <v>669920</v>
          </cell>
          <cell r="R1603" t="str">
            <v>ahcm</v>
          </cell>
          <cell r="S1603" t="str">
            <v>OCT</v>
          </cell>
        </row>
        <row r="1604">
          <cell r="A1604">
            <v>1293</v>
          </cell>
          <cell r="B1604">
            <v>3063</v>
          </cell>
          <cell r="C1604" t="str">
            <v>baf(h)</v>
          </cell>
          <cell r="D1604">
            <v>39360</v>
          </cell>
          <cell r="E1604">
            <v>39364</v>
          </cell>
          <cell r="F1604" t="str">
            <v>s</v>
          </cell>
          <cell r="G1604">
            <v>-100000</v>
          </cell>
          <cell r="H1604">
            <v>59.15</v>
          </cell>
          <cell r="I1604">
            <v>-5915000</v>
          </cell>
          <cell r="J1604">
            <v>591.5</v>
          </cell>
          <cell r="K1604">
            <v>-5914408.5</v>
          </cell>
          <cell r="L1604">
            <v>0</v>
          </cell>
          <cell r="M1604">
            <v>5000</v>
          </cell>
          <cell r="N1604">
            <v>59.15</v>
          </cell>
          <cell r="O1604">
            <v>-5915000</v>
          </cell>
          <cell r="P1604">
            <v>-5245080</v>
          </cell>
          <cell r="Q1604">
            <v>669920</v>
          </cell>
          <cell r="R1604" t="str">
            <v>bma</v>
          </cell>
          <cell r="S1604" t="str">
            <v>OCT</v>
          </cell>
        </row>
        <row r="1605">
          <cell r="A1605">
            <v>1294</v>
          </cell>
          <cell r="B1605">
            <v>3059</v>
          </cell>
          <cell r="C1605" t="str">
            <v>baf(h)</v>
          </cell>
          <cell r="D1605">
            <v>39360</v>
          </cell>
          <cell r="E1605">
            <v>39364</v>
          </cell>
          <cell r="F1605" t="str">
            <v>s</v>
          </cell>
          <cell r="G1605">
            <v>-70000</v>
          </cell>
          <cell r="H1605">
            <v>59.15</v>
          </cell>
          <cell r="I1605">
            <v>-4140500</v>
          </cell>
          <cell r="J1605">
            <v>414.05</v>
          </cell>
          <cell r="K1605">
            <v>-4140085.95</v>
          </cell>
          <cell r="L1605">
            <v>0</v>
          </cell>
          <cell r="M1605">
            <v>3992.85</v>
          </cell>
          <cell r="N1605">
            <v>59.15</v>
          </cell>
          <cell r="O1605">
            <v>-4140500</v>
          </cell>
          <cell r="P1605">
            <v>-3671556</v>
          </cell>
          <cell r="Q1605">
            <v>468944</v>
          </cell>
          <cell r="R1605" t="str">
            <v>SCS</v>
          </cell>
          <cell r="S1605" t="str">
            <v>OCT</v>
          </cell>
        </row>
        <row r="1606">
          <cell r="A1606">
            <v>1295</v>
          </cell>
          <cell r="B1606">
            <v>3060</v>
          </cell>
          <cell r="C1606" t="str">
            <v>baf(h)</v>
          </cell>
          <cell r="D1606">
            <v>39360</v>
          </cell>
          <cell r="E1606">
            <v>39364</v>
          </cell>
          <cell r="F1606" t="str">
            <v>s</v>
          </cell>
          <cell r="G1606">
            <v>-200000</v>
          </cell>
          <cell r="H1606">
            <v>59.15</v>
          </cell>
          <cell r="I1606">
            <v>-11830000</v>
          </cell>
          <cell r="J1606">
            <v>1183</v>
          </cell>
          <cell r="K1606">
            <v>-11828817</v>
          </cell>
          <cell r="L1606">
            <v>0</v>
          </cell>
          <cell r="M1606">
            <v>23660</v>
          </cell>
          <cell r="N1606">
            <v>59.15</v>
          </cell>
          <cell r="O1606">
            <v>-11830000</v>
          </cell>
          <cell r="P1606">
            <v>-10490160</v>
          </cell>
          <cell r="Q1606">
            <v>1339840</v>
          </cell>
          <cell r="R1606" t="str">
            <v>AHL</v>
          </cell>
          <cell r="S1606" t="str">
            <v>OCT</v>
          </cell>
        </row>
        <row r="1607">
          <cell r="A1607">
            <v>1296</v>
          </cell>
          <cell r="B1607">
            <v>3058</v>
          </cell>
          <cell r="C1607" t="str">
            <v>nbp</v>
          </cell>
          <cell r="D1607">
            <v>39360</v>
          </cell>
          <cell r="E1607">
            <v>39364</v>
          </cell>
          <cell r="F1607" t="str">
            <v>s</v>
          </cell>
          <cell r="G1607">
            <v>-2500</v>
          </cell>
          <cell r="H1607">
            <v>276.55</v>
          </cell>
          <cell r="I1607">
            <v>-691375</v>
          </cell>
          <cell r="J1607">
            <v>69.137500000000003</v>
          </cell>
          <cell r="K1607">
            <v>-691305.86250000005</v>
          </cell>
          <cell r="L1607">
            <v>0</v>
          </cell>
          <cell r="M1607">
            <v>691.25</v>
          </cell>
          <cell r="N1607">
            <v>276.55</v>
          </cell>
          <cell r="O1607">
            <v>-691375</v>
          </cell>
          <cell r="P1607">
            <v>-653137.75000000012</v>
          </cell>
          <cell r="Q1607">
            <v>38237.249999999884</v>
          </cell>
          <cell r="R1607" t="str">
            <v>SCS</v>
          </cell>
          <cell r="S1607" t="str">
            <v>OCT</v>
          </cell>
        </row>
        <row r="1608">
          <cell r="A1608">
            <v>1297</v>
          </cell>
          <cell r="B1608">
            <v>0</v>
          </cell>
          <cell r="C1608" t="str">
            <v>BOP(h)</v>
          </cell>
          <cell r="D1608">
            <v>39363</v>
          </cell>
          <cell r="E1608">
            <v>39363</v>
          </cell>
          <cell r="F1608" t="str">
            <v>s</v>
          </cell>
          <cell r="G1608">
            <v>84530</v>
          </cell>
          <cell r="N1608">
            <v>0</v>
          </cell>
          <cell r="O1608">
            <v>0</v>
          </cell>
          <cell r="P1608">
            <v>0</v>
          </cell>
          <cell r="Q1608">
            <v>0</v>
          </cell>
          <cell r="R1608" t="str">
            <v>bonus</v>
          </cell>
          <cell r="S1608" t="str">
            <v>oct</v>
          </cell>
          <cell r="T1608" t="str">
            <v>bonus @ 10%</v>
          </cell>
        </row>
        <row r="1609">
          <cell r="A1609">
            <v>1298</v>
          </cell>
          <cell r="B1609">
            <v>0</v>
          </cell>
          <cell r="C1609" t="str">
            <v>BOP</v>
          </cell>
          <cell r="D1609">
            <v>39363</v>
          </cell>
          <cell r="E1609">
            <v>39363</v>
          </cell>
          <cell r="F1609" t="str">
            <v>s</v>
          </cell>
          <cell r="G1609">
            <v>10000</v>
          </cell>
          <cell r="N1609">
            <v>0</v>
          </cell>
          <cell r="O1609">
            <v>0</v>
          </cell>
          <cell r="P1609">
            <v>0</v>
          </cell>
          <cell r="Q1609">
            <v>0</v>
          </cell>
          <cell r="R1609" t="str">
            <v>bonus</v>
          </cell>
          <cell r="S1609" t="str">
            <v>oct</v>
          </cell>
          <cell r="T1609" t="str">
            <v>bonus @ 10%</v>
          </cell>
        </row>
        <row r="1610">
          <cell r="A1610">
            <v>1299</v>
          </cell>
          <cell r="B1610">
            <v>3064</v>
          </cell>
          <cell r="C1610" t="str">
            <v>baf(h)</v>
          </cell>
          <cell r="D1610">
            <v>39363</v>
          </cell>
          <cell r="E1610">
            <v>39366</v>
          </cell>
          <cell r="F1610" t="str">
            <v>s</v>
          </cell>
          <cell r="G1610">
            <v>-7000</v>
          </cell>
          <cell r="H1610">
            <v>62.1</v>
          </cell>
          <cell r="I1610">
            <v>-434700</v>
          </cell>
          <cell r="J1610">
            <v>43.47</v>
          </cell>
          <cell r="K1610">
            <v>-434656.53</v>
          </cell>
          <cell r="L1610">
            <v>0</v>
          </cell>
          <cell r="M1610">
            <v>652.04999999999995</v>
          </cell>
          <cell r="N1610">
            <v>62.1</v>
          </cell>
          <cell r="O1610">
            <v>-434700</v>
          </cell>
          <cell r="P1610">
            <v>-367179.52000000002</v>
          </cell>
          <cell r="Q1610">
            <v>67520.479999999981</v>
          </cell>
          <cell r="R1610" t="str">
            <v>SCS</v>
          </cell>
          <cell r="S1610" t="str">
            <v>OCT</v>
          </cell>
        </row>
        <row r="1611">
          <cell r="A1611">
            <v>1300</v>
          </cell>
          <cell r="B1611">
            <v>3065</v>
          </cell>
          <cell r="C1611" t="str">
            <v>pso(h)</v>
          </cell>
          <cell r="D1611">
            <v>39363</v>
          </cell>
          <cell r="E1611">
            <v>39366</v>
          </cell>
          <cell r="F1611" t="str">
            <v>s</v>
          </cell>
          <cell r="G1611">
            <v>-20000</v>
          </cell>
          <cell r="H1611">
            <v>388</v>
          </cell>
          <cell r="I1611">
            <v>-7760000</v>
          </cell>
          <cell r="J1611">
            <v>776</v>
          </cell>
          <cell r="K1611">
            <v>-7759224</v>
          </cell>
          <cell r="L1611">
            <v>0</v>
          </cell>
          <cell r="M1611">
            <v>7760</v>
          </cell>
          <cell r="N1611">
            <v>388</v>
          </cell>
          <cell r="O1611">
            <v>-7760000</v>
          </cell>
          <cell r="P1611">
            <v>-7457066</v>
          </cell>
          <cell r="Q1611">
            <v>302934</v>
          </cell>
          <cell r="R1611" t="str">
            <v>IFSL</v>
          </cell>
          <cell r="S1611" t="str">
            <v>OCT</v>
          </cell>
        </row>
        <row r="1612">
          <cell r="A1612">
            <v>1301</v>
          </cell>
          <cell r="B1612" t="str">
            <v>3039A</v>
          </cell>
          <cell r="C1612" t="str">
            <v>hblsf</v>
          </cell>
          <cell r="D1612">
            <v>39364</v>
          </cell>
          <cell r="E1612">
            <v>39364</v>
          </cell>
          <cell r="F1612" t="str">
            <v>s</v>
          </cell>
          <cell r="G1612">
            <v>-25000</v>
          </cell>
          <cell r="H1612">
            <v>9.1999999999999993</v>
          </cell>
          <cell r="I1612">
            <v>-2677750</v>
          </cell>
          <cell r="J1612">
            <v>0</v>
          </cell>
          <cell r="K1612">
            <v>-2677750</v>
          </cell>
          <cell r="L1612">
            <v>0</v>
          </cell>
          <cell r="M1612">
            <v>0</v>
          </cell>
          <cell r="N1612">
            <v>107.11</v>
          </cell>
          <cell r="O1612">
            <v>-2677750</v>
          </cell>
          <cell r="P1612">
            <v>-2500000</v>
          </cell>
          <cell r="Q1612">
            <v>177750</v>
          </cell>
          <cell r="R1612" t="str">
            <v>AHL</v>
          </cell>
          <cell r="S1612" t="str">
            <v>OCT</v>
          </cell>
        </row>
        <row r="1613">
          <cell r="A1613">
            <v>1302</v>
          </cell>
          <cell r="B1613">
            <v>3071</v>
          </cell>
          <cell r="C1613" t="str">
            <v>FFBQ(h)</v>
          </cell>
          <cell r="D1613">
            <v>39364</v>
          </cell>
          <cell r="E1613">
            <v>39373</v>
          </cell>
          <cell r="F1613" t="str">
            <v>s</v>
          </cell>
          <cell r="G1613">
            <v>-50000</v>
          </cell>
          <cell r="H1613">
            <v>46.25</v>
          </cell>
          <cell r="I1613">
            <v>-2312500</v>
          </cell>
          <cell r="J1613">
            <v>231.25</v>
          </cell>
          <cell r="K1613">
            <v>-2312268.75</v>
          </cell>
          <cell r="L1613">
            <v>0</v>
          </cell>
          <cell r="M1613">
            <v>2500</v>
          </cell>
          <cell r="N1613">
            <v>46.25</v>
          </cell>
          <cell r="O1613">
            <v>-2312500</v>
          </cell>
          <cell r="P1613">
            <v>-2274600</v>
          </cell>
          <cell r="Q1613">
            <v>37900</v>
          </cell>
          <cell r="R1613" t="str">
            <v>KHJ</v>
          </cell>
          <cell r="S1613" t="str">
            <v>OCT</v>
          </cell>
        </row>
        <row r="1614">
          <cell r="A1614">
            <v>1303</v>
          </cell>
          <cell r="B1614">
            <v>3066</v>
          </cell>
          <cell r="C1614" t="str">
            <v>FFBQ(h)</v>
          </cell>
          <cell r="D1614">
            <v>39364</v>
          </cell>
          <cell r="E1614">
            <v>39373</v>
          </cell>
          <cell r="F1614" t="str">
            <v>s</v>
          </cell>
          <cell r="G1614">
            <v>-100000</v>
          </cell>
          <cell r="H1614">
            <v>46.174999999999997</v>
          </cell>
          <cell r="I1614">
            <v>-4617500</v>
          </cell>
          <cell r="J1614">
            <v>461.75</v>
          </cell>
          <cell r="K1614">
            <v>-4617038.25</v>
          </cell>
          <cell r="L1614">
            <v>0</v>
          </cell>
          <cell r="M1614">
            <v>6926.25</v>
          </cell>
          <cell r="N1614">
            <v>46.174999999999997</v>
          </cell>
          <cell r="O1614">
            <v>-4617500</v>
          </cell>
          <cell r="P1614">
            <v>-4549220</v>
          </cell>
          <cell r="Q1614">
            <v>68280</v>
          </cell>
          <cell r="R1614" t="str">
            <v>scs</v>
          </cell>
          <cell r="S1614" t="str">
            <v>OCT</v>
          </cell>
        </row>
        <row r="1615">
          <cell r="A1615">
            <v>1304</v>
          </cell>
          <cell r="B1615">
            <v>3067</v>
          </cell>
          <cell r="C1615" t="str">
            <v>ogdc(h)</v>
          </cell>
          <cell r="D1615">
            <v>39364</v>
          </cell>
          <cell r="E1615">
            <v>39373</v>
          </cell>
          <cell r="F1615" t="str">
            <v>s</v>
          </cell>
          <cell r="G1615">
            <v>-60300</v>
          </cell>
          <cell r="H1615">
            <v>128.68248756218907</v>
          </cell>
          <cell r="I1615">
            <v>-7759554</v>
          </cell>
          <cell r="J1615">
            <v>775.95540000000005</v>
          </cell>
          <cell r="K1615">
            <v>-7758778.0445999997</v>
          </cell>
          <cell r="L1615">
            <v>0</v>
          </cell>
          <cell r="M1615">
            <v>7760</v>
          </cell>
          <cell r="N1615">
            <v>128.68248756218907</v>
          </cell>
          <cell r="O1615">
            <v>-7759554</v>
          </cell>
          <cell r="P1615">
            <v>-7129781.5499999998</v>
          </cell>
          <cell r="Q1615">
            <v>629772.45000000019</v>
          </cell>
          <cell r="R1615" t="str">
            <v>scs</v>
          </cell>
          <cell r="S1615" t="str">
            <v>OCT</v>
          </cell>
        </row>
        <row r="1616">
          <cell r="A1616">
            <v>1305</v>
          </cell>
          <cell r="B1616" t="str">
            <v>3067a</v>
          </cell>
          <cell r="C1616" t="str">
            <v>ogdc</v>
          </cell>
          <cell r="D1616">
            <v>39364</v>
          </cell>
          <cell r="E1616">
            <v>39373</v>
          </cell>
          <cell r="F1616" t="str">
            <v>s</v>
          </cell>
          <cell r="G1616">
            <v>-800</v>
          </cell>
          <cell r="H1616">
            <v>128.6825</v>
          </cell>
          <cell r="I1616">
            <v>-102946</v>
          </cell>
          <cell r="J1616">
            <v>10.294600000000001</v>
          </cell>
          <cell r="K1616">
            <v>-102935.70540000001</v>
          </cell>
          <cell r="L1616">
            <v>0</v>
          </cell>
          <cell r="M1616">
            <v>102.94</v>
          </cell>
          <cell r="N1616">
            <v>128.6825</v>
          </cell>
          <cell r="O1616">
            <v>-102946</v>
          </cell>
          <cell r="P1616">
            <v>-102289.04</v>
          </cell>
          <cell r="Q1616">
            <v>656.9600000000064</v>
          </cell>
          <cell r="R1616" t="str">
            <v>scs</v>
          </cell>
          <cell r="S1616" t="str">
            <v>OCT</v>
          </cell>
        </row>
        <row r="1617">
          <cell r="A1617">
            <v>1305</v>
          </cell>
          <cell r="B1617">
            <v>3069</v>
          </cell>
          <cell r="C1617" t="str">
            <v>ogdc(h)</v>
          </cell>
          <cell r="D1617">
            <v>39364</v>
          </cell>
          <cell r="E1617">
            <v>39373</v>
          </cell>
          <cell r="F1617" t="str">
            <v>s</v>
          </cell>
          <cell r="G1617">
            <v>-55000</v>
          </cell>
          <cell r="H1617">
            <v>128.88109090909091</v>
          </cell>
          <cell r="I1617">
            <v>-7088460</v>
          </cell>
          <cell r="J1617">
            <v>708.846</v>
          </cell>
          <cell r="K1617">
            <v>-7087751.1540000001</v>
          </cell>
          <cell r="L1617">
            <v>0</v>
          </cell>
          <cell r="M1617">
            <v>7088.46</v>
          </cell>
          <cell r="N1617">
            <v>128.88109090909091</v>
          </cell>
          <cell r="O1617">
            <v>-7088460</v>
          </cell>
          <cell r="P1617">
            <v>-6503117.5</v>
          </cell>
          <cell r="Q1617">
            <v>585342.5</v>
          </cell>
          <cell r="R1617" t="str">
            <v>scs</v>
          </cell>
          <cell r="S1617" t="str">
            <v>OCT</v>
          </cell>
        </row>
        <row r="1618">
          <cell r="A1618">
            <v>1306</v>
          </cell>
          <cell r="B1618">
            <v>3070</v>
          </cell>
          <cell r="C1618" t="str">
            <v>ogdc(h)</v>
          </cell>
          <cell r="D1618">
            <v>39364</v>
          </cell>
          <cell r="E1618">
            <v>39373</v>
          </cell>
          <cell r="F1618" t="str">
            <v>s</v>
          </cell>
          <cell r="G1618">
            <v>-64700</v>
          </cell>
          <cell r="H1618">
            <v>129.23103075734159</v>
          </cell>
          <cell r="I1618">
            <v>-8361247.6900000004</v>
          </cell>
          <cell r="J1618">
            <v>836.12476900000013</v>
          </cell>
          <cell r="K1618">
            <v>-8360411.5652310001</v>
          </cell>
          <cell r="L1618">
            <v>0</v>
          </cell>
          <cell r="M1618">
            <v>8362.25</v>
          </cell>
          <cell r="N1618">
            <v>129.23103075734159</v>
          </cell>
          <cell r="O1618">
            <v>-8361247.6900000004</v>
          </cell>
          <cell r="P1618">
            <v>-7650030.9500000002</v>
          </cell>
          <cell r="Q1618">
            <v>711216.74000000022</v>
          </cell>
          <cell r="R1618" t="str">
            <v xml:space="preserve">ABA </v>
          </cell>
          <cell r="S1618" t="str">
            <v>OCT</v>
          </cell>
        </row>
        <row r="1619">
          <cell r="A1619">
            <v>1307</v>
          </cell>
          <cell r="B1619">
            <v>3073</v>
          </cell>
          <cell r="C1619" t="str">
            <v>bop(h)</v>
          </cell>
          <cell r="D1619">
            <v>39364</v>
          </cell>
          <cell r="E1619">
            <v>39373</v>
          </cell>
          <cell r="F1619" t="str">
            <v>s</v>
          </cell>
          <cell r="G1619">
            <v>-25000</v>
          </cell>
          <cell r="H1619">
            <v>109.25</v>
          </cell>
          <cell r="I1619">
            <v>-2731250</v>
          </cell>
          <cell r="J1619">
            <v>273.125</v>
          </cell>
          <cell r="K1619">
            <v>-2730976.875</v>
          </cell>
          <cell r="L1619">
            <v>0</v>
          </cell>
          <cell r="M1619">
            <v>2731.25</v>
          </cell>
          <cell r="N1619">
            <v>109.25</v>
          </cell>
          <cell r="O1619">
            <v>-2731250</v>
          </cell>
          <cell r="P1619">
            <v>-2427775</v>
          </cell>
          <cell r="Q1619">
            <v>303475</v>
          </cell>
          <cell r="R1619" t="str">
            <v>fne</v>
          </cell>
          <cell r="S1619" t="str">
            <v>OCT</v>
          </cell>
        </row>
        <row r="1620">
          <cell r="A1620">
            <v>1308</v>
          </cell>
          <cell r="B1620">
            <v>3074</v>
          </cell>
          <cell r="C1620" t="str">
            <v>OGDC</v>
          </cell>
          <cell r="D1620">
            <v>39364</v>
          </cell>
          <cell r="E1620">
            <v>39373</v>
          </cell>
          <cell r="F1620" t="str">
            <v>s</v>
          </cell>
          <cell r="G1620">
            <v>-25000</v>
          </cell>
          <cell r="H1620">
            <v>129.75</v>
          </cell>
          <cell r="I1620">
            <v>-3243750</v>
          </cell>
          <cell r="J1620">
            <v>324.375</v>
          </cell>
          <cell r="K1620">
            <v>-3243425.625</v>
          </cell>
          <cell r="L1620">
            <v>0</v>
          </cell>
          <cell r="M1620">
            <v>3244</v>
          </cell>
          <cell r="N1620">
            <v>129.75</v>
          </cell>
          <cell r="O1620">
            <v>-3243750</v>
          </cell>
          <cell r="P1620">
            <v>-3196532.5</v>
          </cell>
          <cell r="Q1620">
            <v>47217.5</v>
          </cell>
          <cell r="R1620" t="str">
            <v>ORIX</v>
          </cell>
          <cell r="S1620" t="str">
            <v>OCT</v>
          </cell>
        </row>
        <row r="1621">
          <cell r="A1621">
            <v>1309</v>
          </cell>
          <cell r="B1621">
            <v>3072</v>
          </cell>
          <cell r="C1621" t="str">
            <v>FFBQ(h)</v>
          </cell>
          <cell r="D1621">
            <v>39364</v>
          </cell>
          <cell r="E1621">
            <v>39373</v>
          </cell>
          <cell r="F1621" t="str">
            <v>s</v>
          </cell>
          <cell r="G1621">
            <v>-50000</v>
          </cell>
          <cell r="H1621">
            <v>46.375</v>
          </cell>
          <cell r="I1621">
            <v>-2318750</v>
          </cell>
          <cell r="J1621">
            <v>231.875</v>
          </cell>
          <cell r="K1621">
            <v>-2318518.125</v>
          </cell>
          <cell r="L1621">
            <v>0</v>
          </cell>
          <cell r="M1621">
            <v>3478.12</v>
          </cell>
          <cell r="N1621">
            <v>46.375</v>
          </cell>
          <cell r="O1621">
            <v>-2318750</v>
          </cell>
          <cell r="P1621">
            <v>-2274610</v>
          </cell>
          <cell r="Q1621">
            <v>44140</v>
          </cell>
          <cell r="R1621" t="str">
            <v>nac</v>
          </cell>
          <cell r="S1621" t="str">
            <v>OCT</v>
          </cell>
        </row>
        <row r="1622">
          <cell r="A1622">
            <v>1310</v>
          </cell>
          <cell r="B1622">
            <v>3075</v>
          </cell>
          <cell r="C1622" t="str">
            <v>nrl(H)</v>
          </cell>
          <cell r="D1622">
            <v>39364</v>
          </cell>
          <cell r="E1622">
            <v>39373</v>
          </cell>
          <cell r="F1622" t="str">
            <v>s</v>
          </cell>
          <cell r="G1622">
            <v>-90200</v>
          </cell>
          <cell r="H1622">
            <v>381.95609756097559</v>
          </cell>
          <cell r="I1622">
            <v>-34452440</v>
          </cell>
          <cell r="J1622">
            <v>3445.2440000000001</v>
          </cell>
          <cell r="K1622">
            <v>-34448994.755999997</v>
          </cell>
          <cell r="L1622">
            <v>0</v>
          </cell>
          <cell r="M1622">
            <v>34453.19</v>
          </cell>
          <cell r="N1622">
            <v>381.95609756097559</v>
          </cell>
          <cell r="O1622">
            <v>-34452440</v>
          </cell>
          <cell r="P1622">
            <v>-30185105.280000001</v>
          </cell>
          <cell r="Q1622">
            <v>4267334.7199999988</v>
          </cell>
          <cell r="R1622" t="str">
            <v>js</v>
          </cell>
          <cell r="S1622" t="str">
            <v>OCT</v>
          </cell>
        </row>
        <row r="1623">
          <cell r="A1623">
            <v>1311</v>
          </cell>
          <cell r="B1623">
            <v>3077</v>
          </cell>
          <cell r="C1623" t="str">
            <v>ppl(h)</v>
          </cell>
          <cell r="D1623">
            <v>39364</v>
          </cell>
          <cell r="E1623">
            <v>39373</v>
          </cell>
          <cell r="F1623" t="str">
            <v>s</v>
          </cell>
          <cell r="G1623">
            <v>-1000000</v>
          </cell>
          <cell r="H1623">
            <v>288.39999999999998</v>
          </cell>
          <cell r="I1623">
            <v>-288400000</v>
          </cell>
          <cell r="J1623">
            <v>0</v>
          </cell>
          <cell r="K1623">
            <v>-288400000</v>
          </cell>
          <cell r="L1623">
            <v>0</v>
          </cell>
          <cell r="M1623">
            <v>0</v>
          </cell>
          <cell r="N1623">
            <v>288.39999999999998</v>
          </cell>
          <cell r="O1623">
            <v>-288400000</v>
          </cell>
          <cell r="P1623">
            <v>-288400000</v>
          </cell>
          <cell r="Q1623">
            <v>0</v>
          </cell>
          <cell r="R1623" t="str">
            <v>moti</v>
          </cell>
          <cell r="S1623" t="str">
            <v>oct</v>
          </cell>
        </row>
        <row r="1624">
          <cell r="A1624">
            <v>1312</v>
          </cell>
          <cell r="B1624">
            <v>3078</v>
          </cell>
          <cell r="C1624" t="str">
            <v>pso(h)</v>
          </cell>
          <cell r="D1624">
            <v>39364</v>
          </cell>
          <cell r="E1624">
            <v>39373</v>
          </cell>
          <cell r="F1624" t="str">
            <v>s</v>
          </cell>
          <cell r="G1624">
            <v>-12700</v>
          </cell>
          <cell r="H1624">
            <v>391</v>
          </cell>
          <cell r="I1624">
            <v>-4965700</v>
          </cell>
          <cell r="J1624">
            <v>496.57000000000005</v>
          </cell>
          <cell r="K1624">
            <v>-4965203.43</v>
          </cell>
          <cell r="L1624">
            <v>0</v>
          </cell>
          <cell r="M1624">
            <v>1270</v>
          </cell>
          <cell r="N1624">
            <v>391</v>
          </cell>
          <cell r="O1624">
            <v>-4965700</v>
          </cell>
          <cell r="P1624">
            <v>-4735236.91</v>
          </cell>
          <cell r="Q1624">
            <v>230463.08999999985</v>
          </cell>
          <cell r="R1624" t="str">
            <v>global</v>
          </cell>
          <cell r="S1624" t="str">
            <v>oct</v>
          </cell>
        </row>
        <row r="1625">
          <cell r="A1625">
            <v>1313</v>
          </cell>
          <cell r="B1625">
            <v>3068</v>
          </cell>
          <cell r="C1625" t="str">
            <v>ogdc(h)</v>
          </cell>
          <cell r="D1625">
            <v>39364</v>
          </cell>
          <cell r="E1625">
            <v>39373</v>
          </cell>
          <cell r="F1625" t="str">
            <v>s</v>
          </cell>
          <cell r="G1625">
            <v>-50000</v>
          </cell>
          <cell r="H1625">
            <v>129.19999999999999</v>
          </cell>
          <cell r="I1625">
            <v>-6460000</v>
          </cell>
          <cell r="J1625">
            <v>646</v>
          </cell>
          <cell r="K1625">
            <v>-6459354</v>
          </cell>
          <cell r="L1625">
            <v>0</v>
          </cell>
          <cell r="M1625">
            <v>6462.5</v>
          </cell>
          <cell r="N1625">
            <v>129.19999999999999</v>
          </cell>
          <cell r="O1625">
            <v>-6460000</v>
          </cell>
          <cell r="P1625">
            <v>-5911925</v>
          </cell>
          <cell r="Q1625">
            <v>548075</v>
          </cell>
          <cell r="R1625" t="str">
            <v>ahcm</v>
          </cell>
          <cell r="S1625" t="str">
            <v>oct</v>
          </cell>
        </row>
        <row r="1626">
          <cell r="A1626">
            <v>1314</v>
          </cell>
          <cell r="B1626">
            <v>3092</v>
          </cell>
          <cell r="C1626" t="str">
            <v>POL(h)</v>
          </cell>
          <cell r="D1626">
            <v>39366</v>
          </cell>
          <cell r="E1626">
            <v>39373</v>
          </cell>
          <cell r="F1626" t="str">
            <v>p</v>
          </cell>
          <cell r="G1626">
            <v>20000</v>
          </cell>
          <cell r="H1626">
            <v>337</v>
          </cell>
          <cell r="I1626">
            <v>6740000</v>
          </cell>
          <cell r="J1626">
            <v>1348</v>
          </cell>
          <cell r="K1626">
            <v>6741348</v>
          </cell>
          <cell r="L1626">
            <v>0</v>
          </cell>
          <cell r="M1626">
            <v>6740</v>
          </cell>
          <cell r="N1626">
            <v>337.40440000000001</v>
          </cell>
          <cell r="O1626">
            <v>6748088</v>
          </cell>
          <cell r="P1626">
            <v>6748088</v>
          </cell>
          <cell r="Q1626">
            <v>0</v>
          </cell>
          <cell r="R1626" t="str">
            <v>global</v>
          </cell>
          <cell r="S1626" t="str">
            <v>oct</v>
          </cell>
        </row>
        <row r="1627">
          <cell r="A1627">
            <v>1315</v>
          </cell>
          <cell r="B1627">
            <v>3096</v>
          </cell>
          <cell r="C1627" t="str">
            <v>FFC(H)</v>
          </cell>
          <cell r="D1627">
            <v>39366</v>
          </cell>
          <cell r="E1627">
            <v>39373</v>
          </cell>
          <cell r="F1627" t="str">
            <v>p</v>
          </cell>
          <cell r="G1627">
            <v>60700</v>
          </cell>
          <cell r="H1627">
            <v>122.89621087314663</v>
          </cell>
          <cell r="I1627">
            <v>7459800</v>
          </cell>
          <cell r="J1627">
            <v>1491.96</v>
          </cell>
          <cell r="K1627">
            <v>7461291.96</v>
          </cell>
          <cell r="L1627">
            <v>0</v>
          </cell>
          <cell r="M1627">
            <v>7434.77</v>
          </cell>
          <cell r="N1627">
            <v>123.04327397034595</v>
          </cell>
          <cell r="O1627">
            <v>7468726.7299999995</v>
          </cell>
          <cell r="P1627">
            <v>7468726.7299999995</v>
          </cell>
          <cell r="Q1627">
            <v>0</v>
          </cell>
          <cell r="R1627" t="str">
            <v>SCS</v>
          </cell>
          <cell r="S1627" t="str">
            <v>oct</v>
          </cell>
        </row>
        <row r="1628">
          <cell r="A1628">
            <v>1316</v>
          </cell>
          <cell r="B1628">
            <v>3095</v>
          </cell>
          <cell r="C1628" t="str">
            <v>FFC(H)</v>
          </cell>
          <cell r="D1628">
            <v>39366</v>
          </cell>
          <cell r="E1628">
            <v>39373</v>
          </cell>
          <cell r="F1628" t="str">
            <v>p</v>
          </cell>
          <cell r="G1628">
            <v>12000</v>
          </cell>
          <cell r="H1628">
            <v>122.5</v>
          </cell>
          <cell r="I1628">
            <v>1470000</v>
          </cell>
          <cell r="J1628">
            <v>294</v>
          </cell>
          <cell r="K1628">
            <v>1470294</v>
          </cell>
          <cell r="L1628">
            <v>0</v>
          </cell>
          <cell r="M1628">
            <v>1470</v>
          </cell>
          <cell r="N1628">
            <v>122.64700000000001</v>
          </cell>
          <cell r="O1628">
            <v>1471764</v>
          </cell>
          <cell r="P1628">
            <v>1471764</v>
          </cell>
          <cell r="Q1628">
            <v>0</v>
          </cell>
          <cell r="R1628" t="str">
            <v>ORIX</v>
          </cell>
          <cell r="S1628" t="str">
            <v>oct</v>
          </cell>
        </row>
        <row r="1629">
          <cell r="A1629">
            <v>1317</v>
          </cell>
          <cell r="B1629">
            <v>3097</v>
          </cell>
          <cell r="C1629" t="str">
            <v>FFC(H)</v>
          </cell>
          <cell r="D1629">
            <v>39366</v>
          </cell>
          <cell r="E1629">
            <v>39373</v>
          </cell>
          <cell r="F1629" t="str">
            <v>p</v>
          </cell>
          <cell r="G1629">
            <v>38300</v>
          </cell>
          <cell r="H1629">
            <v>122.67232375979113</v>
          </cell>
          <cell r="I1629">
            <v>4698350</v>
          </cell>
          <cell r="J1629">
            <v>939.67000000000007</v>
          </cell>
          <cell r="K1629">
            <v>4699289.67</v>
          </cell>
          <cell r="L1629">
            <v>0</v>
          </cell>
          <cell r="M1629">
            <v>4698.3500000000004</v>
          </cell>
          <cell r="N1629">
            <v>122.81953054830286</v>
          </cell>
          <cell r="O1629">
            <v>4703988.0199999996</v>
          </cell>
          <cell r="P1629">
            <v>4703988.0199999996</v>
          </cell>
          <cell r="Q1629">
            <v>0</v>
          </cell>
          <cell r="R1629" t="str">
            <v>KHJ</v>
          </cell>
          <cell r="S1629" t="str">
            <v>oct</v>
          </cell>
        </row>
        <row r="1630">
          <cell r="A1630">
            <v>1318</v>
          </cell>
          <cell r="B1630">
            <v>3094</v>
          </cell>
          <cell r="C1630" t="str">
            <v>FFC(H)</v>
          </cell>
          <cell r="D1630">
            <v>39366</v>
          </cell>
          <cell r="E1630">
            <v>39373</v>
          </cell>
          <cell r="F1630" t="str">
            <v>p</v>
          </cell>
          <cell r="G1630">
            <v>25000</v>
          </cell>
          <cell r="H1630">
            <v>122.45</v>
          </cell>
          <cell r="I1630">
            <v>3061250</v>
          </cell>
          <cell r="J1630">
            <v>612.25</v>
          </cell>
          <cell r="K1630">
            <v>3061862.25</v>
          </cell>
          <cell r="L1630">
            <v>0</v>
          </cell>
          <cell r="M1630">
            <v>3062.5</v>
          </cell>
          <cell r="N1630">
            <v>122.59699000000001</v>
          </cell>
          <cell r="O1630">
            <v>3064924.75</v>
          </cell>
          <cell r="P1630">
            <v>3064924.75</v>
          </cell>
          <cell r="Q1630">
            <v>0</v>
          </cell>
          <cell r="R1630" t="str">
            <v>JS</v>
          </cell>
          <cell r="S1630" t="str">
            <v>oct</v>
          </cell>
        </row>
        <row r="1631">
          <cell r="A1631">
            <v>1319</v>
          </cell>
          <cell r="B1631">
            <v>3093</v>
          </cell>
          <cell r="C1631" t="str">
            <v>AKBL(H)</v>
          </cell>
          <cell r="D1631">
            <v>39366</v>
          </cell>
          <cell r="E1631">
            <v>39373</v>
          </cell>
          <cell r="F1631" t="str">
            <v>p</v>
          </cell>
          <cell r="G1631">
            <v>50000</v>
          </cell>
          <cell r="H1631">
            <v>102.5</v>
          </cell>
          <cell r="I1631">
            <v>5125000</v>
          </cell>
          <cell r="J1631">
            <v>1025</v>
          </cell>
          <cell r="K1631">
            <v>5126025</v>
          </cell>
          <cell r="L1631">
            <v>0</v>
          </cell>
          <cell r="M1631">
            <v>5125</v>
          </cell>
          <cell r="N1631">
            <v>102.623</v>
          </cell>
          <cell r="O1631">
            <v>5131150</v>
          </cell>
          <cell r="P1631">
            <v>5131150</v>
          </cell>
          <cell r="Q1631">
            <v>0</v>
          </cell>
          <cell r="R1631" t="str">
            <v>orix</v>
          </cell>
          <cell r="S1631" t="str">
            <v>oct</v>
          </cell>
        </row>
        <row r="1632">
          <cell r="A1632">
            <v>1320</v>
          </cell>
          <cell r="B1632">
            <v>3079</v>
          </cell>
          <cell r="C1632" t="str">
            <v>POL(h)</v>
          </cell>
          <cell r="D1632">
            <v>39366</v>
          </cell>
          <cell r="E1632">
            <v>39373</v>
          </cell>
          <cell r="F1632" t="str">
            <v>s</v>
          </cell>
          <cell r="G1632">
            <v>-20000</v>
          </cell>
          <cell r="H1632">
            <v>339.5</v>
          </cell>
          <cell r="I1632">
            <v>-6790000</v>
          </cell>
          <cell r="J1632">
            <v>679</v>
          </cell>
          <cell r="K1632">
            <v>-6789321</v>
          </cell>
          <cell r="L1632">
            <v>0</v>
          </cell>
          <cell r="M1632">
            <v>0</v>
          </cell>
          <cell r="N1632">
            <v>339.5</v>
          </cell>
          <cell r="O1632">
            <v>-6790000</v>
          </cell>
          <cell r="P1632">
            <v>-6451622</v>
          </cell>
          <cell r="Q1632">
            <v>338378</v>
          </cell>
          <cell r="R1632" t="str">
            <v>GLOBAL</v>
          </cell>
          <cell r="S1632" t="str">
            <v>oct</v>
          </cell>
        </row>
        <row r="1633">
          <cell r="A1633">
            <v>1321</v>
          </cell>
          <cell r="B1633">
            <v>3080</v>
          </cell>
          <cell r="C1633" t="str">
            <v>PSO(h)</v>
          </cell>
          <cell r="D1633">
            <v>39366</v>
          </cell>
          <cell r="E1633">
            <v>39373</v>
          </cell>
          <cell r="F1633" t="str">
            <v>s</v>
          </cell>
          <cell r="G1633">
            <v>-35000</v>
          </cell>
          <cell r="H1633">
            <v>385.36285714285714</v>
          </cell>
          <cell r="I1633">
            <v>-13487700</v>
          </cell>
          <cell r="J1633">
            <v>1348.77</v>
          </cell>
          <cell r="K1633">
            <v>-13486351.23</v>
          </cell>
          <cell r="L1633">
            <v>0</v>
          </cell>
          <cell r="M1633">
            <v>13778.52</v>
          </cell>
          <cell r="N1633">
            <v>385.36285714285714</v>
          </cell>
          <cell r="O1633">
            <v>-13487700</v>
          </cell>
          <cell r="P1633">
            <v>-13049865.5</v>
          </cell>
          <cell r="Q1633">
            <v>437834.5</v>
          </cell>
          <cell r="R1633" t="str">
            <v>FOUNDATION</v>
          </cell>
          <cell r="S1633" t="str">
            <v>oct</v>
          </cell>
        </row>
        <row r="1634">
          <cell r="A1634">
            <v>1322</v>
          </cell>
          <cell r="B1634">
            <v>3083</v>
          </cell>
          <cell r="C1634" t="str">
            <v>PSO(h)</v>
          </cell>
          <cell r="D1634">
            <v>39366</v>
          </cell>
          <cell r="E1634">
            <v>39373</v>
          </cell>
          <cell r="F1634" t="str">
            <v>s</v>
          </cell>
          <cell r="G1634">
            <v>-20000</v>
          </cell>
          <cell r="H1634">
            <v>387</v>
          </cell>
          <cell r="I1634">
            <v>-7740000</v>
          </cell>
          <cell r="J1634">
            <v>774</v>
          </cell>
          <cell r="K1634">
            <v>-7739226</v>
          </cell>
          <cell r="L1634">
            <v>0</v>
          </cell>
          <cell r="M1634">
            <v>7740</v>
          </cell>
          <cell r="N1634">
            <v>387</v>
          </cell>
          <cell r="O1634">
            <v>-7740000</v>
          </cell>
          <cell r="P1634">
            <v>-7457066</v>
          </cell>
          <cell r="Q1634">
            <v>282934</v>
          </cell>
          <cell r="R1634" t="str">
            <v>GROWTH</v>
          </cell>
          <cell r="S1634" t="str">
            <v>oct</v>
          </cell>
        </row>
        <row r="1635">
          <cell r="A1635">
            <v>1323</v>
          </cell>
          <cell r="B1635">
            <v>3084</v>
          </cell>
          <cell r="C1635" t="str">
            <v>PSO(h)</v>
          </cell>
          <cell r="D1635">
            <v>39366</v>
          </cell>
          <cell r="E1635">
            <v>39373</v>
          </cell>
          <cell r="F1635" t="str">
            <v>s</v>
          </cell>
          <cell r="G1635">
            <v>-18000</v>
          </cell>
          <cell r="H1635">
            <v>385.44444444444446</v>
          </cell>
          <cell r="I1635">
            <v>-6938000</v>
          </cell>
          <cell r="J1635">
            <v>693.80000000000007</v>
          </cell>
          <cell r="K1635">
            <v>-6937306.2000000002</v>
          </cell>
          <cell r="L1635">
            <v>0</v>
          </cell>
          <cell r="M1635">
            <v>6938</v>
          </cell>
          <cell r="N1635">
            <v>385.44444444444446</v>
          </cell>
          <cell r="O1635">
            <v>-6938000</v>
          </cell>
          <cell r="P1635">
            <v>-6711359.3999999994</v>
          </cell>
          <cell r="Q1635">
            <v>226640.60000000056</v>
          </cell>
          <cell r="R1635" t="str">
            <v>TAURUS</v>
          </cell>
          <cell r="S1635" t="str">
            <v>oct</v>
          </cell>
        </row>
        <row r="1636">
          <cell r="A1636">
            <v>1324</v>
          </cell>
          <cell r="B1636">
            <v>3082</v>
          </cell>
          <cell r="C1636" t="str">
            <v>PSO(h)</v>
          </cell>
          <cell r="D1636">
            <v>39366</v>
          </cell>
          <cell r="E1636">
            <v>39373</v>
          </cell>
          <cell r="F1636" t="str">
            <v>s</v>
          </cell>
          <cell r="G1636">
            <v>-20000</v>
          </cell>
          <cell r="H1636">
            <v>385.02</v>
          </cell>
          <cell r="I1636">
            <v>-7700400</v>
          </cell>
          <cell r="J1636">
            <v>770.04000000000008</v>
          </cell>
          <cell r="K1636">
            <v>-7699629.96</v>
          </cell>
          <cell r="L1636">
            <v>0</v>
          </cell>
          <cell r="M1636">
            <v>7700.4</v>
          </cell>
          <cell r="N1636">
            <v>385.02</v>
          </cell>
          <cell r="O1636">
            <v>-7700400</v>
          </cell>
          <cell r="P1636">
            <v>-7457066</v>
          </cell>
          <cell r="Q1636">
            <v>243334</v>
          </cell>
          <cell r="R1636" t="str">
            <v>fcel</v>
          </cell>
          <cell r="S1636" t="str">
            <v>oct</v>
          </cell>
        </row>
        <row r="1637">
          <cell r="A1637">
            <v>1325</v>
          </cell>
          <cell r="B1637">
            <v>3081</v>
          </cell>
          <cell r="C1637" t="str">
            <v>PSO(h)</v>
          </cell>
          <cell r="D1637">
            <v>39366</v>
          </cell>
          <cell r="E1637">
            <v>39373</v>
          </cell>
          <cell r="F1637" t="str">
            <v>s</v>
          </cell>
          <cell r="G1637">
            <v>-20000</v>
          </cell>
          <cell r="H1637">
            <v>389</v>
          </cell>
          <cell r="I1637">
            <v>-7780000</v>
          </cell>
          <cell r="J1637">
            <v>778</v>
          </cell>
          <cell r="K1637">
            <v>-7779222</v>
          </cell>
          <cell r="L1637">
            <v>0</v>
          </cell>
          <cell r="M1637">
            <v>7780</v>
          </cell>
          <cell r="N1637">
            <v>389</v>
          </cell>
          <cell r="O1637">
            <v>-7780000</v>
          </cell>
          <cell r="P1637">
            <v>-7457066</v>
          </cell>
          <cell r="Q1637">
            <v>322934</v>
          </cell>
          <cell r="R1637" t="str">
            <v>FNE</v>
          </cell>
          <cell r="S1637" t="str">
            <v>oct</v>
          </cell>
        </row>
        <row r="1638">
          <cell r="A1638">
            <v>1326</v>
          </cell>
          <cell r="B1638">
            <v>3090</v>
          </cell>
          <cell r="C1638" t="str">
            <v>OGDC</v>
          </cell>
          <cell r="D1638">
            <v>39366</v>
          </cell>
          <cell r="E1638">
            <v>39373</v>
          </cell>
          <cell r="F1638" t="str">
            <v>s</v>
          </cell>
          <cell r="G1638">
            <v>-100000</v>
          </cell>
          <cell r="H1638">
            <v>129.10499999999999</v>
          </cell>
          <cell r="I1638">
            <v>-12910500</v>
          </cell>
          <cell r="J1638">
            <v>1291.05</v>
          </cell>
          <cell r="K1638">
            <v>-12909208.949999999</v>
          </cell>
          <cell r="L1638">
            <v>0</v>
          </cell>
          <cell r="M1638">
            <v>25821</v>
          </cell>
          <cell r="N1638">
            <v>129.10499999999999</v>
          </cell>
          <cell r="O1638">
            <v>-12910500</v>
          </cell>
          <cell r="P1638">
            <v>-12786130</v>
          </cell>
          <cell r="Q1638">
            <v>124370</v>
          </cell>
          <cell r="R1638" t="str">
            <v>ahl</v>
          </cell>
          <cell r="S1638" t="str">
            <v>oct</v>
          </cell>
        </row>
        <row r="1639">
          <cell r="A1639">
            <v>1327</v>
          </cell>
          <cell r="B1639">
            <v>3088</v>
          </cell>
          <cell r="C1639" t="str">
            <v>OGDC</v>
          </cell>
          <cell r="D1639">
            <v>39366</v>
          </cell>
          <cell r="E1639">
            <v>39373</v>
          </cell>
          <cell r="F1639" t="str">
            <v>s</v>
          </cell>
          <cell r="G1639">
            <v>-72900</v>
          </cell>
          <cell r="H1639">
            <v>129.64859396433471</v>
          </cell>
          <cell r="I1639">
            <v>-9451382.5</v>
          </cell>
          <cell r="J1639">
            <v>945.13825000000008</v>
          </cell>
          <cell r="K1639">
            <v>-9450437.3617499992</v>
          </cell>
          <cell r="L1639">
            <v>0</v>
          </cell>
          <cell r="M1639">
            <v>9451.3799999999992</v>
          </cell>
          <cell r="N1639">
            <v>129.64859396433471</v>
          </cell>
          <cell r="O1639">
            <v>-9451382.5</v>
          </cell>
          <cell r="P1639">
            <v>-9321088.7699999996</v>
          </cell>
          <cell r="Q1639">
            <v>130293.73000000045</v>
          </cell>
          <cell r="R1639" t="str">
            <v xml:space="preserve">ABA </v>
          </cell>
          <cell r="S1639" t="str">
            <v>oct</v>
          </cell>
        </row>
        <row r="1640">
          <cell r="A1640">
            <v>1328</v>
          </cell>
          <cell r="B1640">
            <v>3089</v>
          </cell>
          <cell r="C1640" t="str">
            <v>OGDC</v>
          </cell>
          <cell r="D1640">
            <v>39366</v>
          </cell>
          <cell r="E1640">
            <v>39373</v>
          </cell>
          <cell r="F1640" t="str">
            <v>s</v>
          </cell>
          <cell r="G1640">
            <v>-25000</v>
          </cell>
          <cell r="H1640">
            <v>129.5</v>
          </cell>
          <cell r="I1640">
            <v>-3237500</v>
          </cell>
          <cell r="J1640">
            <v>323.75</v>
          </cell>
          <cell r="K1640">
            <v>-3237176.25</v>
          </cell>
          <cell r="L1640">
            <v>0</v>
          </cell>
          <cell r="M1640">
            <v>3237.5</v>
          </cell>
          <cell r="N1640">
            <v>129.5</v>
          </cell>
          <cell r="O1640">
            <v>-3237500</v>
          </cell>
          <cell r="P1640">
            <v>-3196532.5</v>
          </cell>
          <cell r="Q1640">
            <v>40967.5</v>
          </cell>
          <cell r="R1640" t="str">
            <v>atlas</v>
          </cell>
          <cell r="S1640" t="str">
            <v>oct</v>
          </cell>
        </row>
        <row r="1641">
          <cell r="A1641">
            <v>1329</v>
          </cell>
          <cell r="B1641">
            <v>3091</v>
          </cell>
          <cell r="C1641" t="str">
            <v>OGDC</v>
          </cell>
          <cell r="D1641">
            <v>39366</v>
          </cell>
          <cell r="E1641">
            <v>39373</v>
          </cell>
          <cell r="F1641" t="str">
            <v>s</v>
          </cell>
          <cell r="G1641">
            <v>-50000</v>
          </cell>
          <cell r="H1641">
            <v>129.27850000000001</v>
          </cell>
          <cell r="I1641">
            <v>-6463925</v>
          </cell>
          <cell r="J1641">
            <v>646.39250000000004</v>
          </cell>
          <cell r="K1641">
            <v>-6463278.6074999999</v>
          </cell>
          <cell r="L1641">
            <v>0</v>
          </cell>
          <cell r="M1641">
            <v>6463.92</v>
          </cell>
          <cell r="N1641">
            <v>129.27850000000001</v>
          </cell>
          <cell r="O1641">
            <v>-6463925</v>
          </cell>
          <cell r="P1641">
            <v>-6393065</v>
          </cell>
          <cell r="Q1641">
            <v>70860</v>
          </cell>
          <cell r="R1641" t="str">
            <v>live</v>
          </cell>
          <cell r="S1641" t="str">
            <v>oct</v>
          </cell>
        </row>
        <row r="1642">
          <cell r="A1642">
            <v>1330</v>
          </cell>
          <cell r="B1642">
            <v>3085</v>
          </cell>
          <cell r="C1642" t="str">
            <v>FFBQ</v>
          </cell>
          <cell r="D1642">
            <v>39366</v>
          </cell>
          <cell r="E1642">
            <v>39373</v>
          </cell>
          <cell r="F1642" t="str">
            <v>s</v>
          </cell>
          <cell r="G1642">
            <v>-45500</v>
          </cell>
          <cell r="H1642">
            <v>46.933516483516485</v>
          </cell>
          <cell r="I1642">
            <v>-2135475</v>
          </cell>
          <cell r="J1642">
            <v>213.54750000000001</v>
          </cell>
          <cell r="K1642">
            <v>-2135261.4525000001</v>
          </cell>
          <cell r="L1642">
            <v>0</v>
          </cell>
          <cell r="M1642">
            <v>2275</v>
          </cell>
          <cell r="N1642">
            <v>46.933516483516485</v>
          </cell>
          <cell r="O1642">
            <v>-2135475</v>
          </cell>
          <cell r="P1642">
            <v>-2069885.9999999998</v>
          </cell>
          <cell r="Q1642">
            <v>65589.000000000233</v>
          </cell>
          <cell r="R1642" t="str">
            <v>KHJ</v>
          </cell>
          <cell r="S1642" t="str">
            <v>oct</v>
          </cell>
        </row>
        <row r="1643">
          <cell r="A1643">
            <v>1331</v>
          </cell>
          <cell r="B1643">
            <v>3086</v>
          </cell>
          <cell r="C1643" t="str">
            <v>FFBQ</v>
          </cell>
          <cell r="D1643">
            <v>39366</v>
          </cell>
          <cell r="E1643">
            <v>39373</v>
          </cell>
          <cell r="F1643" t="str">
            <v>s</v>
          </cell>
          <cell r="G1643">
            <v>-83000</v>
          </cell>
          <cell r="H1643">
            <v>47.140963855421688</v>
          </cell>
          <cell r="I1643">
            <v>-3912700</v>
          </cell>
          <cell r="J1643">
            <v>391.27000000000004</v>
          </cell>
          <cell r="K1643">
            <v>-3912308.73</v>
          </cell>
          <cell r="L1643">
            <v>0</v>
          </cell>
          <cell r="M1643">
            <v>5919.19</v>
          </cell>
          <cell r="N1643">
            <v>47.140963855421688</v>
          </cell>
          <cell r="O1643">
            <v>-3912700</v>
          </cell>
          <cell r="P1643">
            <v>-3775836</v>
          </cell>
          <cell r="Q1643">
            <v>136864</v>
          </cell>
          <cell r="R1643" t="str">
            <v>SCS</v>
          </cell>
          <cell r="S1643" t="str">
            <v>oct</v>
          </cell>
        </row>
        <row r="1644">
          <cell r="A1644">
            <v>1332</v>
          </cell>
          <cell r="B1644">
            <v>3087</v>
          </cell>
          <cell r="C1644" t="str">
            <v>FFBQ</v>
          </cell>
          <cell r="D1644">
            <v>39366</v>
          </cell>
          <cell r="E1644">
            <v>39373</v>
          </cell>
          <cell r="F1644" t="str">
            <v>s</v>
          </cell>
          <cell r="G1644">
            <v>-71500</v>
          </cell>
          <cell r="H1644">
            <v>46.998951048951049</v>
          </cell>
          <cell r="I1644">
            <v>-3360425</v>
          </cell>
          <cell r="J1644">
            <v>336.04250000000002</v>
          </cell>
          <cell r="K1644">
            <v>-3360088.9575</v>
          </cell>
          <cell r="L1644">
            <v>0</v>
          </cell>
          <cell r="M1644">
            <v>5040</v>
          </cell>
          <cell r="N1644">
            <v>46.998951048951049</v>
          </cell>
          <cell r="O1644">
            <v>-3360425</v>
          </cell>
          <cell r="P1644">
            <v>-3252678</v>
          </cell>
          <cell r="Q1644">
            <v>107747</v>
          </cell>
          <cell r="R1644" t="str">
            <v>ICAP</v>
          </cell>
          <cell r="S1644" t="str">
            <v>oct</v>
          </cell>
        </row>
        <row r="1645">
          <cell r="A1645">
            <v>1333</v>
          </cell>
          <cell r="B1645">
            <v>3106</v>
          </cell>
          <cell r="C1645" t="str">
            <v>FFBQ</v>
          </cell>
          <cell r="D1645">
            <v>39372</v>
          </cell>
          <cell r="E1645">
            <v>39374</v>
          </cell>
          <cell r="F1645" t="str">
            <v>s</v>
          </cell>
          <cell r="G1645">
            <v>-50000</v>
          </cell>
          <cell r="H1645">
            <v>46.9</v>
          </cell>
          <cell r="I1645">
            <v>-2345000</v>
          </cell>
          <cell r="J1645">
            <v>234.5</v>
          </cell>
          <cell r="K1645">
            <v>-2344765.5</v>
          </cell>
          <cell r="L1645">
            <v>0</v>
          </cell>
          <cell r="M1645">
            <v>3517.5</v>
          </cell>
          <cell r="N1645">
            <v>46.9</v>
          </cell>
          <cell r="O1645">
            <v>-2345000</v>
          </cell>
          <cell r="P1645">
            <v>-2274605</v>
          </cell>
          <cell r="Q1645">
            <v>70395</v>
          </cell>
          <cell r="R1645" t="str">
            <v>GROWTH</v>
          </cell>
          <cell r="S1645" t="str">
            <v>oct</v>
          </cell>
        </row>
        <row r="1646">
          <cell r="A1646">
            <v>1334</v>
          </cell>
          <cell r="B1646">
            <v>3116</v>
          </cell>
          <cell r="C1646" t="str">
            <v>FFBQ</v>
          </cell>
          <cell r="D1646">
            <v>39372</v>
          </cell>
          <cell r="E1646">
            <v>39374</v>
          </cell>
          <cell r="F1646" t="str">
            <v>s</v>
          </cell>
          <cell r="G1646">
            <v>-50000</v>
          </cell>
          <cell r="H1646">
            <v>47</v>
          </cell>
          <cell r="I1646">
            <v>-2350000</v>
          </cell>
          <cell r="J1646">
            <v>235</v>
          </cell>
          <cell r="K1646">
            <v>-2349765</v>
          </cell>
          <cell r="L1646">
            <v>0</v>
          </cell>
          <cell r="M1646">
            <v>3525</v>
          </cell>
          <cell r="N1646">
            <v>47</v>
          </cell>
          <cell r="O1646">
            <v>-2350000</v>
          </cell>
          <cell r="P1646">
            <v>-2274605</v>
          </cell>
          <cell r="Q1646">
            <v>75395</v>
          </cell>
          <cell r="R1646" t="str">
            <v>fcel</v>
          </cell>
          <cell r="S1646" t="str">
            <v>oct</v>
          </cell>
        </row>
        <row r="1647">
          <cell r="A1647">
            <v>1335</v>
          </cell>
          <cell r="B1647">
            <v>3115</v>
          </cell>
          <cell r="C1647" t="str">
            <v>FFBQ</v>
          </cell>
          <cell r="D1647">
            <v>39372</v>
          </cell>
          <cell r="E1647">
            <v>39374</v>
          </cell>
          <cell r="F1647" t="str">
            <v>s</v>
          </cell>
          <cell r="G1647">
            <v>-50000</v>
          </cell>
          <cell r="H1647">
            <v>46.65</v>
          </cell>
          <cell r="I1647">
            <v>-2332500</v>
          </cell>
          <cell r="J1647">
            <v>233.25</v>
          </cell>
          <cell r="K1647">
            <v>-2332266.75</v>
          </cell>
          <cell r="L1647">
            <v>0</v>
          </cell>
          <cell r="M1647">
            <v>3500</v>
          </cell>
          <cell r="N1647">
            <v>46.65</v>
          </cell>
          <cell r="O1647">
            <v>-2332500</v>
          </cell>
          <cell r="P1647">
            <v>-2274605</v>
          </cell>
          <cell r="Q1647">
            <v>57895</v>
          </cell>
          <cell r="R1647" t="str">
            <v>TAURUS</v>
          </cell>
          <cell r="S1647" t="str">
            <v>oct</v>
          </cell>
        </row>
        <row r="1648">
          <cell r="A1648">
            <v>1336</v>
          </cell>
          <cell r="B1648">
            <v>3111</v>
          </cell>
          <cell r="C1648" t="str">
            <v>FFBQ</v>
          </cell>
          <cell r="D1648">
            <v>39372</v>
          </cell>
          <cell r="E1648">
            <v>39374</v>
          </cell>
          <cell r="F1648" t="str">
            <v>s</v>
          </cell>
          <cell r="G1648">
            <v>-25000</v>
          </cell>
          <cell r="H1648">
            <v>47</v>
          </cell>
          <cell r="I1648">
            <v>-1175000</v>
          </cell>
          <cell r="J1648">
            <v>117.5</v>
          </cell>
          <cell r="K1648">
            <v>-1174882.5</v>
          </cell>
          <cell r="L1648">
            <v>0</v>
          </cell>
          <cell r="M1648">
            <v>1175</v>
          </cell>
          <cell r="N1648">
            <v>47</v>
          </cell>
          <cell r="O1648">
            <v>-1175000</v>
          </cell>
          <cell r="P1648">
            <v>-1137302.5</v>
          </cell>
          <cell r="Q1648">
            <v>37697.5</v>
          </cell>
          <cell r="R1648" t="str">
            <v>js</v>
          </cell>
          <cell r="S1648" t="str">
            <v>oct</v>
          </cell>
        </row>
        <row r="1649">
          <cell r="A1649">
            <v>1337</v>
          </cell>
          <cell r="B1649">
            <v>3101</v>
          </cell>
          <cell r="C1649" t="str">
            <v>FFBQ</v>
          </cell>
          <cell r="D1649">
            <v>39372</v>
          </cell>
          <cell r="E1649">
            <v>39374</v>
          </cell>
          <cell r="F1649" t="str">
            <v>s</v>
          </cell>
          <cell r="G1649">
            <v>-50000</v>
          </cell>
          <cell r="H1649">
            <v>46.9</v>
          </cell>
          <cell r="I1649">
            <v>-2345000</v>
          </cell>
          <cell r="J1649">
            <v>234.5</v>
          </cell>
          <cell r="K1649">
            <v>-2344765.5</v>
          </cell>
          <cell r="L1649">
            <v>0</v>
          </cell>
          <cell r="M1649">
            <v>3520</v>
          </cell>
          <cell r="N1649">
            <v>46.9</v>
          </cell>
          <cell r="O1649">
            <v>-2345000</v>
          </cell>
          <cell r="P1649">
            <v>-2274605</v>
          </cell>
          <cell r="Q1649">
            <v>70395</v>
          </cell>
          <cell r="R1649" t="str">
            <v>gsl</v>
          </cell>
          <cell r="S1649" t="str">
            <v>oct</v>
          </cell>
        </row>
        <row r="1650">
          <cell r="A1650">
            <v>1338</v>
          </cell>
          <cell r="B1650">
            <v>3112</v>
          </cell>
          <cell r="C1650" t="str">
            <v>FFBQ</v>
          </cell>
          <cell r="D1650">
            <v>39372</v>
          </cell>
          <cell r="E1650">
            <v>39374</v>
          </cell>
          <cell r="F1650" t="str">
            <v>s</v>
          </cell>
          <cell r="G1650">
            <v>-150000</v>
          </cell>
          <cell r="H1650">
            <v>46.7</v>
          </cell>
          <cell r="I1650">
            <v>-7005000</v>
          </cell>
          <cell r="J1650">
            <v>700.5</v>
          </cell>
          <cell r="K1650">
            <v>-7004299.5</v>
          </cell>
          <cell r="L1650">
            <v>0</v>
          </cell>
          <cell r="M1650">
            <v>14010</v>
          </cell>
          <cell r="N1650">
            <v>46.7</v>
          </cell>
          <cell r="O1650">
            <v>-7005000</v>
          </cell>
          <cell r="P1650">
            <v>-6823815</v>
          </cell>
          <cell r="Q1650">
            <v>181185</v>
          </cell>
          <cell r="R1650" t="str">
            <v>ahl</v>
          </cell>
          <cell r="S1650" t="str">
            <v>oct</v>
          </cell>
        </row>
        <row r="1651">
          <cell r="A1651">
            <v>1339</v>
          </cell>
          <cell r="B1651">
            <v>3102</v>
          </cell>
          <cell r="C1651" t="str">
            <v>FFBQ</v>
          </cell>
          <cell r="D1651">
            <v>39372</v>
          </cell>
          <cell r="E1651">
            <v>39374</v>
          </cell>
          <cell r="F1651" t="str">
            <v>s</v>
          </cell>
          <cell r="G1651">
            <v>-50000</v>
          </cell>
          <cell r="H1651">
            <v>46.95</v>
          </cell>
          <cell r="I1651">
            <v>-2347500</v>
          </cell>
          <cell r="J1651">
            <v>234.75</v>
          </cell>
          <cell r="K1651">
            <v>-2347265.25</v>
          </cell>
          <cell r="L1651">
            <v>0</v>
          </cell>
          <cell r="M1651">
            <v>3520</v>
          </cell>
          <cell r="N1651">
            <v>46.95</v>
          </cell>
          <cell r="O1651">
            <v>-2347500</v>
          </cell>
          <cell r="P1651">
            <v>-2274605</v>
          </cell>
          <cell r="Q1651">
            <v>72895</v>
          </cell>
          <cell r="R1651" t="str">
            <v>atlas</v>
          </cell>
          <cell r="S1651" t="str">
            <v>oct</v>
          </cell>
        </row>
        <row r="1652">
          <cell r="A1652">
            <v>1340</v>
          </cell>
          <cell r="B1652">
            <v>3109</v>
          </cell>
          <cell r="C1652" t="str">
            <v>FFBQ</v>
          </cell>
          <cell r="D1652">
            <v>39372</v>
          </cell>
          <cell r="E1652">
            <v>39374</v>
          </cell>
          <cell r="F1652" t="str">
            <v>s</v>
          </cell>
          <cell r="G1652">
            <v>-125000</v>
          </cell>
          <cell r="H1652">
            <v>47.27</v>
          </cell>
          <cell r="I1652">
            <v>-5908750</v>
          </cell>
          <cell r="J1652">
            <v>590.875</v>
          </cell>
          <cell r="K1652">
            <v>-5908159.125</v>
          </cell>
          <cell r="L1652">
            <v>0</v>
          </cell>
          <cell r="M1652">
            <v>8863.5</v>
          </cell>
          <cell r="N1652">
            <v>47.27</v>
          </cell>
          <cell r="O1652">
            <v>-5908750</v>
          </cell>
          <cell r="P1652">
            <v>-5686512.5</v>
          </cell>
          <cell r="Q1652">
            <v>222237.5</v>
          </cell>
          <cell r="R1652" t="str">
            <v>scs</v>
          </cell>
          <cell r="S1652" t="str">
            <v>oct</v>
          </cell>
        </row>
        <row r="1653">
          <cell r="A1653">
            <v>1341</v>
          </cell>
          <cell r="B1653">
            <v>3108</v>
          </cell>
          <cell r="C1653" t="str">
            <v>ogdc</v>
          </cell>
          <cell r="D1653">
            <v>39372</v>
          </cell>
          <cell r="E1653">
            <v>39374</v>
          </cell>
          <cell r="F1653" t="str">
            <v>s</v>
          </cell>
          <cell r="G1653">
            <v>-50200</v>
          </cell>
          <cell r="H1653">
            <v>132.04890438247011</v>
          </cell>
          <cell r="I1653">
            <v>-6628855</v>
          </cell>
          <cell r="J1653">
            <v>662.88549999999998</v>
          </cell>
          <cell r="K1653">
            <v>-6628192.1145000001</v>
          </cell>
          <cell r="L1653">
            <v>0</v>
          </cell>
          <cell r="M1653">
            <v>13257.71</v>
          </cell>
          <cell r="N1653">
            <v>132.04890438247011</v>
          </cell>
          <cell r="O1653">
            <v>-6628855</v>
          </cell>
          <cell r="P1653">
            <v>-6418637.2599999998</v>
          </cell>
          <cell r="Q1653">
            <v>210217.74000000022</v>
          </cell>
          <cell r="R1653" t="str">
            <v>ahl</v>
          </cell>
          <cell r="S1653" t="str">
            <v>oct</v>
          </cell>
        </row>
        <row r="1654">
          <cell r="A1654">
            <v>1342</v>
          </cell>
          <cell r="B1654">
            <v>3104</v>
          </cell>
          <cell r="C1654" t="str">
            <v>ogdc</v>
          </cell>
          <cell r="D1654">
            <v>39372</v>
          </cell>
          <cell r="E1654">
            <v>39374</v>
          </cell>
          <cell r="F1654" t="str">
            <v>s</v>
          </cell>
          <cell r="G1654">
            <v>-35000</v>
          </cell>
          <cell r="H1654">
            <v>132.54285714285714</v>
          </cell>
          <cell r="I1654">
            <v>-4639000</v>
          </cell>
          <cell r="J1654">
            <v>463.90000000000003</v>
          </cell>
          <cell r="K1654">
            <v>-4638536.0999999996</v>
          </cell>
          <cell r="L1654">
            <v>0</v>
          </cell>
          <cell r="M1654">
            <v>4639</v>
          </cell>
          <cell r="N1654">
            <v>132.54285714285714</v>
          </cell>
          <cell r="O1654">
            <v>-4639000</v>
          </cell>
          <cell r="P1654">
            <v>-4475145.5</v>
          </cell>
          <cell r="Q1654">
            <v>163854.5</v>
          </cell>
          <cell r="R1654" t="str">
            <v>GROWTH</v>
          </cell>
          <cell r="S1654" t="str">
            <v>oct</v>
          </cell>
        </row>
        <row r="1655">
          <cell r="A1655">
            <v>1343</v>
          </cell>
          <cell r="B1655">
            <v>3105</v>
          </cell>
          <cell r="C1655" t="str">
            <v>ogdc</v>
          </cell>
          <cell r="D1655">
            <v>39372</v>
          </cell>
          <cell r="E1655">
            <v>39374</v>
          </cell>
          <cell r="F1655" t="str">
            <v>s</v>
          </cell>
          <cell r="G1655">
            <v>-47200</v>
          </cell>
          <cell r="H1655">
            <v>130.06144067796609</v>
          </cell>
          <cell r="I1655">
            <v>-6138900</v>
          </cell>
          <cell r="J1655">
            <v>613.89</v>
          </cell>
          <cell r="K1655">
            <v>-6138286.1100000003</v>
          </cell>
          <cell r="L1655">
            <v>0</v>
          </cell>
          <cell r="M1655">
            <v>6138.9</v>
          </cell>
          <cell r="N1655">
            <v>130.06144067796609</v>
          </cell>
          <cell r="O1655">
            <v>-6138900</v>
          </cell>
          <cell r="P1655">
            <v>-6035053.3600000003</v>
          </cell>
          <cell r="Q1655">
            <v>103846.63999999966</v>
          </cell>
          <cell r="R1655" t="str">
            <v>scs</v>
          </cell>
          <cell r="S1655" t="str">
            <v>oct</v>
          </cell>
        </row>
        <row r="1656">
          <cell r="A1656">
            <v>1344</v>
          </cell>
          <cell r="B1656">
            <v>3110</v>
          </cell>
          <cell r="C1656" t="str">
            <v>POL(H)</v>
          </cell>
          <cell r="D1656">
            <v>39372</v>
          </cell>
          <cell r="E1656">
            <v>39374</v>
          </cell>
          <cell r="F1656" t="str">
            <v>s</v>
          </cell>
          <cell r="G1656">
            <v>-30000</v>
          </cell>
          <cell r="H1656">
            <v>343.33333333333331</v>
          </cell>
          <cell r="I1656">
            <v>-10300000</v>
          </cell>
          <cell r="J1656">
            <v>1030</v>
          </cell>
          <cell r="K1656">
            <v>-10298970</v>
          </cell>
          <cell r="L1656">
            <v>0</v>
          </cell>
          <cell r="M1656">
            <v>10300</v>
          </cell>
          <cell r="N1656">
            <v>343.33333333333331</v>
          </cell>
          <cell r="O1656">
            <v>-10300000</v>
          </cell>
          <cell r="P1656">
            <v>-9677433</v>
          </cell>
          <cell r="Q1656">
            <v>622567</v>
          </cell>
          <cell r="R1656" t="str">
            <v>ifsl</v>
          </cell>
          <cell r="S1656" t="str">
            <v>oct</v>
          </cell>
        </row>
        <row r="1657">
          <cell r="A1657">
            <v>1345</v>
          </cell>
          <cell r="B1657">
            <v>3113</v>
          </cell>
          <cell r="C1657" t="str">
            <v>pso(h)</v>
          </cell>
          <cell r="D1657">
            <v>39372</v>
          </cell>
          <cell r="E1657">
            <v>39374</v>
          </cell>
          <cell r="F1657" t="str">
            <v>s</v>
          </cell>
          <cell r="G1657">
            <v>-5000</v>
          </cell>
          <cell r="H1657">
            <v>395.01799999999997</v>
          </cell>
          <cell r="I1657">
            <v>-1975090</v>
          </cell>
          <cell r="J1657">
            <v>197.50900000000001</v>
          </cell>
          <cell r="K1657">
            <v>-1974892.4909999999</v>
          </cell>
          <cell r="L1657">
            <v>0</v>
          </cell>
          <cell r="M1657">
            <v>1975.09</v>
          </cell>
          <cell r="N1657">
            <v>395.01799999999997</v>
          </cell>
          <cell r="O1657">
            <v>-1975090</v>
          </cell>
          <cell r="P1657">
            <v>-1864267</v>
          </cell>
          <cell r="Q1657">
            <v>110823</v>
          </cell>
          <cell r="R1657" t="str">
            <v>ifsl</v>
          </cell>
          <cell r="S1657" t="str">
            <v>oct</v>
          </cell>
        </row>
        <row r="1658">
          <cell r="A1658">
            <v>1346</v>
          </cell>
          <cell r="B1658">
            <v>3099</v>
          </cell>
          <cell r="C1658" t="str">
            <v>pso(h)</v>
          </cell>
          <cell r="D1658">
            <v>39372</v>
          </cell>
          <cell r="E1658">
            <v>39374</v>
          </cell>
          <cell r="F1658" t="str">
            <v>s</v>
          </cell>
          <cell r="G1658">
            <v>-15000</v>
          </cell>
          <cell r="H1658">
            <v>395</v>
          </cell>
          <cell r="I1658">
            <v>-5925000</v>
          </cell>
          <cell r="J1658">
            <v>592.5</v>
          </cell>
          <cell r="K1658">
            <v>-5924407.5</v>
          </cell>
          <cell r="L1658">
            <v>0</v>
          </cell>
          <cell r="M1658">
            <v>5925</v>
          </cell>
          <cell r="N1658">
            <v>395</v>
          </cell>
          <cell r="O1658">
            <v>-5925000</v>
          </cell>
          <cell r="P1658">
            <v>-5592801</v>
          </cell>
          <cell r="Q1658">
            <v>332199</v>
          </cell>
          <cell r="R1658" t="str">
            <v>js</v>
          </cell>
          <cell r="S1658" t="str">
            <v>oct</v>
          </cell>
        </row>
        <row r="1659">
          <cell r="A1659">
            <v>1347</v>
          </cell>
          <cell r="B1659">
            <v>3100</v>
          </cell>
          <cell r="C1659" t="str">
            <v>pso(h)</v>
          </cell>
          <cell r="D1659">
            <v>39372</v>
          </cell>
          <cell r="E1659">
            <v>39374</v>
          </cell>
          <cell r="F1659" t="str">
            <v>s</v>
          </cell>
          <cell r="G1659">
            <v>-30000</v>
          </cell>
          <cell r="H1659">
            <v>392.5</v>
          </cell>
          <cell r="I1659">
            <v>-11775000</v>
          </cell>
          <cell r="J1659">
            <v>1177.5</v>
          </cell>
          <cell r="K1659">
            <v>-11773822.5</v>
          </cell>
          <cell r="L1659">
            <v>0</v>
          </cell>
          <cell r="M1659">
            <v>11775</v>
          </cell>
          <cell r="N1659">
            <v>392.5</v>
          </cell>
          <cell r="O1659">
            <v>-11775000</v>
          </cell>
          <cell r="P1659">
            <v>-11185602</v>
          </cell>
          <cell r="Q1659">
            <v>589398</v>
          </cell>
          <cell r="R1659" t="str">
            <v>bma</v>
          </cell>
          <cell r="S1659" t="str">
            <v>oct</v>
          </cell>
        </row>
        <row r="1660">
          <cell r="A1660">
            <v>1348</v>
          </cell>
          <cell r="B1660">
            <v>3114</v>
          </cell>
          <cell r="C1660" t="str">
            <v>POL(H)</v>
          </cell>
          <cell r="D1660">
            <v>39372</v>
          </cell>
          <cell r="E1660">
            <v>39374</v>
          </cell>
          <cell r="F1660" t="str">
            <v>s</v>
          </cell>
          <cell r="G1660">
            <v>-20000</v>
          </cell>
          <cell r="H1660">
            <v>345.65499999999997</v>
          </cell>
          <cell r="I1660">
            <v>-6913100</v>
          </cell>
          <cell r="J1660">
            <v>691.31000000000006</v>
          </cell>
          <cell r="K1660">
            <v>-6912408.6900000004</v>
          </cell>
          <cell r="L1660">
            <v>0</v>
          </cell>
          <cell r="M1660">
            <v>6920</v>
          </cell>
          <cell r="N1660">
            <v>345.65499999999997</v>
          </cell>
          <cell r="O1660">
            <v>-6913100</v>
          </cell>
          <cell r="P1660">
            <v>-6451622</v>
          </cell>
          <cell r="Q1660">
            <v>461478</v>
          </cell>
          <cell r="R1660" t="str">
            <v xml:space="preserve">ABA </v>
          </cell>
          <cell r="S1660" t="str">
            <v>oct</v>
          </cell>
        </row>
        <row r="1661">
          <cell r="A1661">
            <v>1349</v>
          </cell>
          <cell r="B1661">
            <v>3103</v>
          </cell>
          <cell r="C1661" t="str">
            <v>ogdc</v>
          </cell>
          <cell r="D1661">
            <v>39372</v>
          </cell>
          <cell r="E1661">
            <v>39374</v>
          </cell>
          <cell r="F1661" t="str">
            <v>s</v>
          </cell>
          <cell r="G1661">
            <v>-95000</v>
          </cell>
          <cell r="H1661">
            <v>130.31578947368422</v>
          </cell>
          <cell r="I1661">
            <v>-12380000</v>
          </cell>
          <cell r="J1661">
            <v>1238</v>
          </cell>
          <cell r="K1661">
            <v>-12378762</v>
          </cell>
          <cell r="L1661">
            <v>0</v>
          </cell>
          <cell r="M1661">
            <v>12378</v>
          </cell>
          <cell r="N1661">
            <v>130.31578947368422</v>
          </cell>
          <cell r="O1661">
            <v>-12380000</v>
          </cell>
          <cell r="P1661">
            <v>-12146823.5</v>
          </cell>
          <cell r="Q1661">
            <v>233176.5</v>
          </cell>
          <cell r="R1661" t="str">
            <v>icap</v>
          </cell>
          <cell r="S1661" t="str">
            <v>oct</v>
          </cell>
        </row>
        <row r="1662">
          <cell r="A1662">
            <v>1350</v>
          </cell>
          <cell r="B1662">
            <v>3098</v>
          </cell>
          <cell r="C1662" t="str">
            <v>pso(h)</v>
          </cell>
          <cell r="D1662">
            <v>39372</v>
          </cell>
          <cell r="E1662">
            <v>39374</v>
          </cell>
          <cell r="F1662" t="str">
            <v>s</v>
          </cell>
          <cell r="G1662">
            <v>-50000</v>
          </cell>
          <cell r="H1662">
            <v>391.2</v>
          </cell>
          <cell r="I1662">
            <v>-19560000</v>
          </cell>
          <cell r="J1662">
            <v>1956</v>
          </cell>
          <cell r="K1662">
            <v>-19558044</v>
          </cell>
          <cell r="L1662">
            <v>0</v>
          </cell>
          <cell r="M1662">
            <v>19560</v>
          </cell>
          <cell r="N1662">
            <v>391.2</v>
          </cell>
          <cell r="O1662">
            <v>-19560000</v>
          </cell>
          <cell r="P1662">
            <v>-18642670</v>
          </cell>
          <cell r="Q1662">
            <v>917330</v>
          </cell>
          <cell r="R1662" t="str">
            <v>orix</v>
          </cell>
          <cell r="S1662" t="str">
            <v>oct</v>
          </cell>
        </row>
        <row r="1663">
          <cell r="A1663">
            <v>1351</v>
          </cell>
          <cell r="B1663">
            <v>3117</v>
          </cell>
          <cell r="C1663" t="str">
            <v>AKBL(H)</v>
          </cell>
          <cell r="D1663">
            <v>39372</v>
          </cell>
          <cell r="E1663">
            <v>39374</v>
          </cell>
          <cell r="F1663" t="str">
            <v>p</v>
          </cell>
          <cell r="G1663">
            <v>50000</v>
          </cell>
          <cell r="H1663">
            <v>100.5</v>
          </cell>
          <cell r="I1663">
            <v>5025000</v>
          </cell>
          <cell r="J1663">
            <v>1005</v>
          </cell>
          <cell r="K1663">
            <v>5026005</v>
          </cell>
          <cell r="L1663">
            <v>0</v>
          </cell>
          <cell r="M1663">
            <v>6275</v>
          </cell>
          <cell r="N1663">
            <v>100.6456</v>
          </cell>
          <cell r="O1663">
            <v>5032280</v>
          </cell>
          <cell r="P1663">
            <v>5032280</v>
          </cell>
          <cell r="Q1663">
            <v>0</v>
          </cell>
          <cell r="R1663" t="str">
            <v>ahcm</v>
          </cell>
          <cell r="S1663" t="str">
            <v>oct</v>
          </cell>
        </row>
        <row r="1664">
          <cell r="A1664">
            <v>1352</v>
          </cell>
          <cell r="B1664">
            <v>3107</v>
          </cell>
          <cell r="C1664" t="str">
            <v>ogdc</v>
          </cell>
          <cell r="D1664">
            <v>39372</v>
          </cell>
          <cell r="E1664">
            <v>39374</v>
          </cell>
          <cell r="F1664" t="str">
            <v>s</v>
          </cell>
          <cell r="G1664">
            <v>-60100</v>
          </cell>
          <cell r="H1664">
            <v>129.87920133111481</v>
          </cell>
          <cell r="I1664">
            <v>-7805740</v>
          </cell>
          <cell r="J1664">
            <v>780.57400000000007</v>
          </cell>
          <cell r="K1664">
            <v>-7804959.426</v>
          </cell>
          <cell r="L1664">
            <v>0</v>
          </cell>
          <cell r="M1664">
            <v>7805.74</v>
          </cell>
          <cell r="N1664">
            <v>129.87920133111481</v>
          </cell>
          <cell r="O1664">
            <v>-7805740</v>
          </cell>
          <cell r="P1664">
            <v>-7684464.1299999999</v>
          </cell>
          <cell r="Q1664">
            <v>121275.87000000011</v>
          </cell>
          <cell r="R1664" t="str">
            <v>khj</v>
          </cell>
          <cell r="S1664" t="str">
            <v>oct</v>
          </cell>
        </row>
        <row r="1665">
          <cell r="A1665">
            <v>1353</v>
          </cell>
          <cell r="B1665">
            <v>3118</v>
          </cell>
          <cell r="C1665" t="str">
            <v>FFBQ</v>
          </cell>
          <cell r="D1665">
            <v>39372</v>
          </cell>
          <cell r="E1665">
            <v>39374</v>
          </cell>
          <cell r="F1665" t="str">
            <v>s</v>
          </cell>
          <cell r="G1665">
            <v>-50000</v>
          </cell>
          <cell r="H1665">
            <v>47.5</v>
          </cell>
          <cell r="I1665">
            <v>-2375000</v>
          </cell>
          <cell r="J1665">
            <v>237.5</v>
          </cell>
          <cell r="K1665">
            <v>-2374762.5</v>
          </cell>
          <cell r="L1665">
            <v>0</v>
          </cell>
          <cell r="M1665">
            <v>3565</v>
          </cell>
          <cell r="N1665">
            <v>47.5</v>
          </cell>
          <cell r="O1665">
            <v>-2375000</v>
          </cell>
          <cell r="P1665">
            <v>-2274578.17</v>
          </cell>
          <cell r="Q1665">
            <v>100421.83000000007</v>
          </cell>
          <cell r="R1665" t="str">
            <v>foundation</v>
          </cell>
          <cell r="S1665" t="str">
            <v>oct</v>
          </cell>
        </row>
        <row r="1666">
          <cell r="A1666">
            <v>1354</v>
          </cell>
          <cell r="B1666">
            <v>3120</v>
          </cell>
          <cell r="C1666" t="str">
            <v>PICB(H)</v>
          </cell>
          <cell r="D1666">
            <v>39373</v>
          </cell>
          <cell r="E1666">
            <v>39377</v>
          </cell>
          <cell r="F1666" t="str">
            <v>p</v>
          </cell>
          <cell r="G1666">
            <v>19000</v>
          </cell>
          <cell r="H1666">
            <v>40</v>
          </cell>
          <cell r="I1666">
            <v>760000</v>
          </cell>
          <cell r="J1666">
            <v>152</v>
          </cell>
          <cell r="K1666">
            <v>760152</v>
          </cell>
          <cell r="L1666">
            <v>0</v>
          </cell>
          <cell r="M1666">
            <v>475</v>
          </cell>
          <cell r="N1666">
            <v>40.033000000000001</v>
          </cell>
          <cell r="O1666">
            <v>760627</v>
          </cell>
          <cell r="P1666">
            <v>760627</v>
          </cell>
          <cell r="Q1666">
            <v>0</v>
          </cell>
          <cell r="R1666" t="str">
            <v>MUNAF</v>
          </cell>
          <cell r="S1666" t="str">
            <v>oct</v>
          </cell>
        </row>
        <row r="1667">
          <cell r="A1667">
            <v>1355</v>
          </cell>
          <cell r="B1667">
            <v>3119</v>
          </cell>
          <cell r="C1667" t="str">
            <v>PICB(H)</v>
          </cell>
          <cell r="D1667">
            <v>39373</v>
          </cell>
          <cell r="E1667">
            <v>39377</v>
          </cell>
          <cell r="F1667" t="str">
            <v>p</v>
          </cell>
          <cell r="G1667">
            <v>344500</v>
          </cell>
          <cell r="H1667">
            <v>40.408272859216254</v>
          </cell>
          <cell r="I1667">
            <v>13920650</v>
          </cell>
          <cell r="J1667">
            <v>2784.13</v>
          </cell>
          <cell r="K1667">
            <v>13923434.130000001</v>
          </cell>
          <cell r="L1667">
            <v>0</v>
          </cell>
          <cell r="M1667">
            <v>20881.04</v>
          </cell>
          <cell r="N1667">
            <v>40.476967111756167</v>
          </cell>
          <cell r="O1667">
            <v>13944315.17</v>
          </cell>
          <cell r="P1667">
            <v>13944315.17</v>
          </cell>
          <cell r="Q1667">
            <v>0</v>
          </cell>
          <cell r="R1667" t="str">
            <v xml:space="preserve">ABA </v>
          </cell>
          <cell r="S1667" t="str">
            <v>oct</v>
          </cell>
        </row>
        <row r="1668">
          <cell r="A1668">
            <v>1356</v>
          </cell>
          <cell r="B1668">
            <v>3125</v>
          </cell>
          <cell r="C1668" t="str">
            <v>PICB(H)</v>
          </cell>
          <cell r="D1668">
            <v>39373</v>
          </cell>
          <cell r="E1668">
            <v>39377</v>
          </cell>
          <cell r="F1668" t="str">
            <v>p</v>
          </cell>
          <cell r="G1668">
            <v>134500</v>
          </cell>
          <cell r="H1668">
            <v>40.25</v>
          </cell>
          <cell r="I1668">
            <v>5413625</v>
          </cell>
          <cell r="J1668">
            <v>1082.7250000000001</v>
          </cell>
          <cell r="K1668">
            <v>5414707.7249999996</v>
          </cell>
          <cell r="L1668">
            <v>0</v>
          </cell>
          <cell r="M1668">
            <v>10827.25</v>
          </cell>
          <cell r="N1668">
            <v>40.338549999999998</v>
          </cell>
          <cell r="O1668">
            <v>5425534.9749999996</v>
          </cell>
          <cell r="P1668">
            <v>5425534.9749999996</v>
          </cell>
          <cell r="Q1668">
            <v>0</v>
          </cell>
          <cell r="R1668" t="str">
            <v>AHL</v>
          </cell>
          <cell r="S1668" t="str">
            <v>oct</v>
          </cell>
        </row>
        <row r="1669">
          <cell r="A1669">
            <v>1357</v>
          </cell>
          <cell r="B1669">
            <v>3128</v>
          </cell>
          <cell r="C1669" t="str">
            <v>ogdc</v>
          </cell>
          <cell r="D1669">
            <v>39373</v>
          </cell>
          <cell r="E1669">
            <v>39377</v>
          </cell>
          <cell r="F1669" t="str">
            <v>s</v>
          </cell>
          <cell r="G1669">
            <v>-75000</v>
          </cell>
          <cell r="H1669">
            <v>132.53333333333333</v>
          </cell>
          <cell r="I1669">
            <v>-9940000</v>
          </cell>
          <cell r="J1669">
            <v>994</v>
          </cell>
          <cell r="K1669">
            <v>-9939006</v>
          </cell>
          <cell r="L1669">
            <v>0</v>
          </cell>
          <cell r="M1669">
            <v>9940</v>
          </cell>
          <cell r="N1669">
            <v>132.53333333333333</v>
          </cell>
          <cell r="O1669">
            <v>-9940000</v>
          </cell>
          <cell r="P1669">
            <v>-9589597.5</v>
          </cell>
          <cell r="Q1669">
            <v>350402.5</v>
          </cell>
          <cell r="R1669" t="str">
            <v xml:space="preserve">ABA </v>
          </cell>
          <cell r="S1669" t="str">
            <v>oct</v>
          </cell>
        </row>
        <row r="1670">
          <cell r="A1670">
            <v>1358</v>
          </cell>
          <cell r="B1670">
            <v>3127</v>
          </cell>
          <cell r="C1670" t="str">
            <v>ogdc</v>
          </cell>
          <cell r="D1670">
            <v>39373</v>
          </cell>
          <cell r="E1670">
            <v>39377</v>
          </cell>
          <cell r="F1670" t="str">
            <v>s</v>
          </cell>
          <cell r="G1670">
            <v>-124700</v>
          </cell>
          <cell r="H1670">
            <v>132.51142742582198</v>
          </cell>
          <cell r="I1670">
            <v>-16524175</v>
          </cell>
          <cell r="J1670">
            <v>1652.4175</v>
          </cell>
          <cell r="K1670">
            <v>-16522522.5825</v>
          </cell>
          <cell r="L1670">
            <v>0</v>
          </cell>
          <cell r="M1670">
            <v>33048.35</v>
          </cell>
          <cell r="N1670">
            <v>132.51142742582198</v>
          </cell>
          <cell r="O1670">
            <v>-16524175</v>
          </cell>
          <cell r="P1670">
            <v>-15944304.109999999</v>
          </cell>
          <cell r="Q1670">
            <v>579870.8900000006</v>
          </cell>
          <cell r="R1670" t="str">
            <v>ahl</v>
          </cell>
          <cell r="S1670" t="str">
            <v>oct</v>
          </cell>
        </row>
        <row r="1671">
          <cell r="A1671">
            <v>1359</v>
          </cell>
          <cell r="B1671">
            <v>3131</v>
          </cell>
          <cell r="C1671" t="str">
            <v>AKBL(H)</v>
          </cell>
          <cell r="D1671">
            <v>39373</v>
          </cell>
          <cell r="E1671">
            <v>39377</v>
          </cell>
          <cell r="F1671" t="str">
            <v>s</v>
          </cell>
          <cell r="G1671">
            <v>-42000</v>
          </cell>
          <cell r="H1671">
            <v>100.53821428571429</v>
          </cell>
          <cell r="I1671">
            <v>-4222605</v>
          </cell>
          <cell r="J1671">
            <v>422.26050000000004</v>
          </cell>
          <cell r="K1671">
            <v>-4222182.7395000001</v>
          </cell>
          <cell r="L1671">
            <v>0</v>
          </cell>
          <cell r="M1671">
            <v>4222.6099999999997</v>
          </cell>
          <cell r="N1671">
            <v>100.53821428571429</v>
          </cell>
          <cell r="O1671">
            <v>-4222605</v>
          </cell>
          <cell r="P1671">
            <v>-4268640.5999999996</v>
          </cell>
          <cell r="Q1671">
            <v>-46035.599999999627</v>
          </cell>
          <cell r="R1671" t="str">
            <v>MUNAF</v>
          </cell>
          <cell r="S1671" t="str">
            <v>oct</v>
          </cell>
        </row>
        <row r="1672">
          <cell r="A1672">
            <v>1360</v>
          </cell>
          <cell r="B1672">
            <v>3132</v>
          </cell>
          <cell r="C1672" t="str">
            <v>AKBL(H)</v>
          </cell>
          <cell r="D1672">
            <v>39373</v>
          </cell>
          <cell r="E1672">
            <v>39377</v>
          </cell>
          <cell r="F1672" t="str">
            <v>s</v>
          </cell>
          <cell r="G1672">
            <v>-25000</v>
          </cell>
          <cell r="H1672">
            <v>100.5</v>
          </cell>
          <cell r="I1672">
            <v>-2512500</v>
          </cell>
          <cell r="J1672">
            <v>251.25</v>
          </cell>
          <cell r="K1672">
            <v>-2512248.75</v>
          </cell>
          <cell r="L1672">
            <v>0</v>
          </cell>
          <cell r="M1672">
            <v>2512.5</v>
          </cell>
          <cell r="N1672">
            <v>100.5</v>
          </cell>
          <cell r="O1672">
            <v>-2512500</v>
          </cell>
          <cell r="P1672">
            <v>-2540857.5</v>
          </cell>
          <cell r="Q1672">
            <v>-28357.5</v>
          </cell>
          <cell r="R1672" t="str">
            <v xml:space="preserve">ABA </v>
          </cell>
          <cell r="S1672" t="str">
            <v>oct</v>
          </cell>
        </row>
        <row r="1673">
          <cell r="A1673">
            <v>1361</v>
          </cell>
          <cell r="B1673">
            <v>3130</v>
          </cell>
          <cell r="C1673" t="str">
            <v>AKBL(H)</v>
          </cell>
          <cell r="D1673">
            <v>39373</v>
          </cell>
          <cell r="E1673">
            <v>39377</v>
          </cell>
          <cell r="F1673" t="str">
            <v>s</v>
          </cell>
          <cell r="G1673">
            <v>-33000</v>
          </cell>
          <cell r="H1673">
            <v>100.22727272727273</v>
          </cell>
          <cell r="I1673">
            <v>-3307500</v>
          </cell>
          <cell r="J1673">
            <v>330.75</v>
          </cell>
          <cell r="K1673">
            <v>-3307169.25</v>
          </cell>
          <cell r="L1673">
            <v>0</v>
          </cell>
          <cell r="M1673">
            <v>6615</v>
          </cell>
          <cell r="N1673">
            <v>100.22727272727273</v>
          </cell>
          <cell r="O1673">
            <v>-3307500</v>
          </cell>
          <cell r="P1673">
            <v>-3353931.9</v>
          </cell>
          <cell r="Q1673">
            <v>-46431.899999999907</v>
          </cell>
          <cell r="R1673" t="str">
            <v>ahl</v>
          </cell>
          <cell r="S1673" t="str">
            <v>oct</v>
          </cell>
        </row>
        <row r="1674">
          <cell r="A1674">
            <v>1362</v>
          </cell>
          <cell r="B1674">
            <v>3126</v>
          </cell>
          <cell r="C1674" t="str">
            <v>ogdc</v>
          </cell>
          <cell r="D1674">
            <v>39373</v>
          </cell>
          <cell r="E1674">
            <v>39377</v>
          </cell>
          <cell r="F1674" t="str">
            <v>s</v>
          </cell>
          <cell r="G1674">
            <v>-50000</v>
          </cell>
          <cell r="H1674">
            <v>132.69999999999999</v>
          </cell>
          <cell r="I1674">
            <v>-6635000</v>
          </cell>
          <cell r="J1674">
            <v>663.5</v>
          </cell>
          <cell r="K1674">
            <v>-6634336.5</v>
          </cell>
          <cell r="L1674">
            <v>0</v>
          </cell>
          <cell r="M1674">
            <v>6635</v>
          </cell>
          <cell r="N1674">
            <v>132.69999999999999</v>
          </cell>
          <cell r="O1674">
            <v>-6635000</v>
          </cell>
          <cell r="P1674">
            <v>-6393065</v>
          </cell>
          <cell r="Q1674">
            <v>241935</v>
          </cell>
          <cell r="R1674" t="str">
            <v>scs</v>
          </cell>
          <cell r="S1674" t="str">
            <v>oct</v>
          </cell>
        </row>
        <row r="1675">
          <cell r="A1675">
            <v>1363</v>
          </cell>
          <cell r="B1675">
            <v>3129</v>
          </cell>
          <cell r="C1675" t="str">
            <v>nrl(H)</v>
          </cell>
          <cell r="D1675">
            <v>39373</v>
          </cell>
          <cell r="E1675">
            <v>39377</v>
          </cell>
          <cell r="F1675" t="str">
            <v>s</v>
          </cell>
          <cell r="G1675">
            <v>-5000</v>
          </cell>
          <cell r="H1675">
            <v>414.2</v>
          </cell>
          <cell r="I1675">
            <v>-2071000</v>
          </cell>
          <cell r="J1675">
            <v>207.10000000000002</v>
          </cell>
          <cell r="K1675">
            <v>-2070792.9</v>
          </cell>
          <cell r="L1675">
            <v>0</v>
          </cell>
          <cell r="M1675">
            <v>2071</v>
          </cell>
          <cell r="N1675">
            <v>414.2</v>
          </cell>
          <cell r="O1675">
            <v>-2071000</v>
          </cell>
          <cell r="P1675">
            <v>-1673231.5</v>
          </cell>
          <cell r="Q1675">
            <v>397768.5</v>
          </cell>
          <cell r="R1675" t="str">
            <v>scs</v>
          </cell>
          <cell r="S1675" t="str">
            <v>oct</v>
          </cell>
        </row>
        <row r="1676">
          <cell r="A1676">
            <v>1364</v>
          </cell>
          <cell r="B1676">
            <v>3123</v>
          </cell>
          <cell r="C1676" t="str">
            <v>PICB(h)</v>
          </cell>
          <cell r="D1676">
            <v>39373</v>
          </cell>
          <cell r="E1676">
            <v>39377</v>
          </cell>
          <cell r="F1676" t="str">
            <v>p</v>
          </cell>
          <cell r="G1676">
            <v>2000</v>
          </cell>
          <cell r="H1676">
            <v>40</v>
          </cell>
          <cell r="I1676">
            <v>80000</v>
          </cell>
          <cell r="J1676">
            <v>16</v>
          </cell>
          <cell r="K1676">
            <v>80016</v>
          </cell>
          <cell r="L1676">
            <v>0</v>
          </cell>
          <cell r="M1676">
            <v>120</v>
          </cell>
          <cell r="N1676">
            <v>40.067999999999998</v>
          </cell>
          <cell r="O1676">
            <v>80136</v>
          </cell>
          <cell r="P1676">
            <v>80136</v>
          </cell>
          <cell r="Q1676">
            <v>0</v>
          </cell>
          <cell r="R1676" t="str">
            <v>scs</v>
          </cell>
          <cell r="S1676" t="str">
            <v>oct</v>
          </cell>
        </row>
        <row r="1677">
          <cell r="A1677">
            <v>1365</v>
          </cell>
          <cell r="B1677">
            <v>0</v>
          </cell>
          <cell r="C1677" t="str">
            <v>pol(h)</v>
          </cell>
          <cell r="D1677">
            <v>39373</v>
          </cell>
          <cell r="E1677">
            <v>39373</v>
          </cell>
          <cell r="F1677" t="str">
            <v>S</v>
          </cell>
          <cell r="G1677">
            <v>0</v>
          </cell>
          <cell r="H1677" t="e">
            <v>#DIV/0!</v>
          </cell>
          <cell r="I1677">
            <v>0</v>
          </cell>
          <cell r="J1677">
            <v>0</v>
          </cell>
          <cell r="K1677">
            <v>0</v>
          </cell>
          <cell r="L1677">
            <v>0</v>
          </cell>
          <cell r="M1677">
            <v>0</v>
          </cell>
          <cell r="N1677" t="e">
            <v>#DIV/0!</v>
          </cell>
          <cell r="O1677">
            <v>0</v>
          </cell>
          <cell r="P1677">
            <v>-2400000</v>
          </cell>
          <cell r="R1677" t="str">
            <v>DIVIDEND</v>
          </cell>
          <cell r="S1677" t="str">
            <v>oct</v>
          </cell>
        </row>
        <row r="1678">
          <cell r="A1678">
            <v>1366</v>
          </cell>
          <cell r="B1678">
            <v>3133</v>
          </cell>
          <cell r="C1678" t="str">
            <v>pol(h)</v>
          </cell>
          <cell r="D1678">
            <v>39374</v>
          </cell>
          <cell r="E1678">
            <v>39378</v>
          </cell>
          <cell r="F1678" t="str">
            <v>p</v>
          </cell>
          <cell r="G1678">
            <v>28000</v>
          </cell>
          <cell r="H1678">
            <v>343.82446428571427</v>
          </cell>
          <cell r="I1678">
            <v>9627085</v>
          </cell>
          <cell r="J1678">
            <v>1925.4170000000001</v>
          </cell>
          <cell r="K1678">
            <v>9629010.4169999994</v>
          </cell>
          <cell r="L1678">
            <v>0</v>
          </cell>
          <cell r="M1678">
            <v>9627.5</v>
          </cell>
          <cell r="N1678">
            <v>344.2370684642857</v>
          </cell>
          <cell r="O1678">
            <v>9638637.9169999994</v>
          </cell>
          <cell r="P1678">
            <v>9638637.9169999994</v>
          </cell>
          <cell r="Q1678">
            <v>0</v>
          </cell>
          <cell r="R1678" t="str">
            <v>orix</v>
          </cell>
          <cell r="S1678" t="str">
            <v>oct</v>
          </cell>
        </row>
        <row r="1679">
          <cell r="A1679">
            <v>1367</v>
          </cell>
          <cell r="B1679">
            <v>3137</v>
          </cell>
          <cell r="C1679" t="str">
            <v>pol(h)</v>
          </cell>
          <cell r="D1679">
            <v>39374</v>
          </cell>
          <cell r="E1679">
            <v>39378</v>
          </cell>
          <cell r="F1679" t="str">
            <v>p</v>
          </cell>
          <cell r="G1679">
            <v>16600</v>
          </cell>
          <cell r="H1679">
            <v>342.61144578313252</v>
          </cell>
          <cell r="I1679">
            <v>5687350</v>
          </cell>
          <cell r="J1679">
            <v>1137.47</v>
          </cell>
          <cell r="K1679">
            <v>5688487.4699999997</v>
          </cell>
          <cell r="L1679">
            <v>0</v>
          </cell>
          <cell r="M1679">
            <v>5662.26</v>
          </cell>
          <cell r="N1679">
            <v>343.02106807228915</v>
          </cell>
          <cell r="O1679">
            <v>5694149.7299999995</v>
          </cell>
          <cell r="P1679">
            <v>5694149.7299999995</v>
          </cell>
          <cell r="Q1679">
            <v>0</v>
          </cell>
          <cell r="R1679" t="str">
            <v>scs</v>
          </cell>
          <cell r="S1679" t="str">
            <v>oct</v>
          </cell>
        </row>
        <row r="1680">
          <cell r="A1680">
            <v>1368</v>
          </cell>
          <cell r="B1680">
            <v>3135</v>
          </cell>
          <cell r="C1680" t="str">
            <v>pol(h)</v>
          </cell>
          <cell r="D1680">
            <v>39374</v>
          </cell>
          <cell r="E1680">
            <v>39378</v>
          </cell>
          <cell r="F1680" t="str">
            <v>p</v>
          </cell>
          <cell r="G1680">
            <v>10000</v>
          </cell>
          <cell r="H1680">
            <v>340.55</v>
          </cell>
          <cell r="I1680">
            <v>3405500</v>
          </cell>
          <cell r="J1680">
            <v>681.1</v>
          </cell>
          <cell r="K1680">
            <v>3406181.1</v>
          </cell>
          <cell r="L1680">
            <v>0</v>
          </cell>
          <cell r="M1680">
            <v>3405.5</v>
          </cell>
          <cell r="N1680">
            <v>340.95866000000001</v>
          </cell>
          <cell r="O1680">
            <v>3409586.6</v>
          </cell>
          <cell r="P1680">
            <v>3409586.6</v>
          </cell>
          <cell r="Q1680">
            <v>0</v>
          </cell>
          <cell r="R1680" t="str">
            <v xml:space="preserve">ABA </v>
          </cell>
          <cell r="S1680" t="str">
            <v>oct</v>
          </cell>
        </row>
        <row r="1681">
          <cell r="A1681">
            <v>1369</v>
          </cell>
          <cell r="B1681">
            <v>3136</v>
          </cell>
          <cell r="C1681" t="str">
            <v>pol(h)</v>
          </cell>
          <cell r="D1681">
            <v>39374</v>
          </cell>
          <cell r="E1681">
            <v>39378</v>
          </cell>
          <cell r="F1681" t="str">
            <v>p</v>
          </cell>
          <cell r="G1681">
            <v>15000</v>
          </cell>
          <cell r="H1681">
            <v>344.33333333333331</v>
          </cell>
          <cell r="I1681">
            <v>5165000</v>
          </cell>
          <cell r="J1681">
            <v>1033</v>
          </cell>
          <cell r="K1681">
            <v>5166033</v>
          </cell>
          <cell r="L1681">
            <v>0</v>
          </cell>
          <cell r="M1681">
            <v>5165</v>
          </cell>
          <cell r="N1681">
            <v>344.74653333333333</v>
          </cell>
          <cell r="O1681">
            <v>5171198</v>
          </cell>
          <cell r="P1681">
            <v>5171198</v>
          </cell>
          <cell r="Q1681">
            <v>0</v>
          </cell>
          <cell r="R1681" t="str">
            <v>ahcm</v>
          </cell>
          <cell r="S1681" t="str">
            <v>oct</v>
          </cell>
        </row>
        <row r="1682">
          <cell r="A1682">
            <v>1370</v>
          </cell>
          <cell r="B1682">
            <v>3134</v>
          </cell>
          <cell r="C1682" t="str">
            <v>pol(h)</v>
          </cell>
          <cell r="D1682">
            <v>39374</v>
          </cell>
          <cell r="E1682">
            <v>39378</v>
          </cell>
          <cell r="F1682" t="str">
            <v>p</v>
          </cell>
          <cell r="G1682">
            <v>10000</v>
          </cell>
          <cell r="H1682">
            <v>339.5</v>
          </cell>
          <cell r="I1682">
            <v>3395000</v>
          </cell>
          <cell r="J1682">
            <v>679</v>
          </cell>
          <cell r="K1682">
            <v>3395679</v>
          </cell>
          <cell r="L1682">
            <v>0</v>
          </cell>
          <cell r="M1682">
            <v>6790</v>
          </cell>
          <cell r="N1682">
            <v>340.24689999999998</v>
          </cell>
          <cell r="O1682">
            <v>3402469</v>
          </cell>
          <cell r="P1682">
            <v>3402469</v>
          </cell>
          <cell r="Q1682">
            <v>0</v>
          </cell>
          <cell r="R1682" t="str">
            <v>ahl</v>
          </cell>
          <cell r="S1682" t="str">
            <v>oct</v>
          </cell>
        </row>
        <row r="1683">
          <cell r="A1683">
            <v>1371</v>
          </cell>
          <cell r="B1683">
            <v>0</v>
          </cell>
          <cell r="C1683" t="str">
            <v>ppl(h)</v>
          </cell>
          <cell r="D1683">
            <v>39373</v>
          </cell>
          <cell r="E1683">
            <v>39373</v>
          </cell>
          <cell r="F1683" t="str">
            <v>S</v>
          </cell>
          <cell r="G1683">
            <v>0</v>
          </cell>
          <cell r="H1683" t="e">
            <v>#DIV/0!</v>
          </cell>
          <cell r="I1683">
            <v>0</v>
          </cell>
          <cell r="J1683">
            <v>0</v>
          </cell>
          <cell r="K1683">
            <v>0</v>
          </cell>
          <cell r="L1683">
            <v>0</v>
          </cell>
          <cell r="M1683">
            <v>0</v>
          </cell>
          <cell r="N1683" t="e">
            <v>#DIV/0!</v>
          </cell>
          <cell r="O1683">
            <v>0</v>
          </cell>
          <cell r="P1683">
            <v>-6500000</v>
          </cell>
          <cell r="R1683" t="str">
            <v>DIVIDEND</v>
          </cell>
          <cell r="S1683" t="str">
            <v>oct</v>
          </cell>
          <cell r="T1683" t="str">
            <v>Rs 6.5 per share</v>
          </cell>
        </row>
        <row r="1684">
          <cell r="A1684">
            <v>1372</v>
          </cell>
          <cell r="B1684">
            <v>0</v>
          </cell>
          <cell r="C1684" t="str">
            <v>ppl(h)</v>
          </cell>
          <cell r="D1684">
            <v>39373</v>
          </cell>
          <cell r="E1684">
            <v>39373</v>
          </cell>
          <cell r="F1684" t="str">
            <v>S</v>
          </cell>
          <cell r="G1684">
            <v>100000</v>
          </cell>
          <cell r="H1684">
            <v>0</v>
          </cell>
          <cell r="I1684">
            <v>0</v>
          </cell>
          <cell r="J1684">
            <v>0</v>
          </cell>
          <cell r="K1684">
            <v>0</v>
          </cell>
          <cell r="L1684">
            <v>0</v>
          </cell>
          <cell r="M1684">
            <v>0</v>
          </cell>
          <cell r="N1684">
            <v>0</v>
          </cell>
          <cell r="O1684">
            <v>0</v>
          </cell>
          <cell r="P1684">
            <v>0</v>
          </cell>
          <cell r="R1684" t="str">
            <v>bonus</v>
          </cell>
          <cell r="S1684" t="str">
            <v>oct</v>
          </cell>
          <cell r="T1684">
            <v>0.1</v>
          </cell>
        </row>
        <row r="1685">
          <cell r="A1685">
            <v>1373</v>
          </cell>
          <cell r="B1685">
            <v>3141</v>
          </cell>
          <cell r="C1685" t="str">
            <v>ATRL(h)</v>
          </cell>
          <cell r="D1685">
            <v>39377</v>
          </cell>
          <cell r="E1685">
            <v>39379</v>
          </cell>
          <cell r="F1685" t="str">
            <v>p</v>
          </cell>
          <cell r="G1685">
            <v>50000</v>
          </cell>
          <cell r="H1685">
            <v>254.64</v>
          </cell>
          <cell r="I1685">
            <v>12732000</v>
          </cell>
          <cell r="J1685">
            <v>2546.4</v>
          </cell>
          <cell r="K1685">
            <v>12734546.4</v>
          </cell>
          <cell r="L1685">
            <v>0</v>
          </cell>
          <cell r="M1685">
            <v>12732</v>
          </cell>
          <cell r="N1685">
            <v>254.94556800000001</v>
          </cell>
          <cell r="O1685">
            <v>12747278.4</v>
          </cell>
          <cell r="P1685">
            <v>12747278.4</v>
          </cell>
          <cell r="Q1685">
            <v>0</v>
          </cell>
          <cell r="R1685" t="str">
            <v xml:space="preserve">ABA </v>
          </cell>
          <cell r="S1685" t="str">
            <v>oct</v>
          </cell>
        </row>
        <row r="1686">
          <cell r="A1686">
            <v>1374</v>
          </cell>
          <cell r="B1686">
            <v>3138</v>
          </cell>
          <cell r="C1686" t="str">
            <v>ATRL(h)</v>
          </cell>
          <cell r="D1686">
            <v>39377</v>
          </cell>
          <cell r="E1686">
            <v>39379</v>
          </cell>
          <cell r="F1686" t="str">
            <v>p</v>
          </cell>
          <cell r="G1686">
            <v>100000</v>
          </cell>
          <cell r="H1686">
            <v>255.38650000000001</v>
          </cell>
          <cell r="I1686">
            <v>25538650</v>
          </cell>
          <cell r="J1686">
            <v>5107.7300000000005</v>
          </cell>
          <cell r="K1686">
            <v>25543757.73</v>
          </cell>
          <cell r="L1686">
            <v>0</v>
          </cell>
          <cell r="M1686">
            <v>51077.3</v>
          </cell>
          <cell r="N1686">
            <v>255.94835030000002</v>
          </cell>
          <cell r="O1686">
            <v>25594835.030000001</v>
          </cell>
          <cell r="P1686">
            <v>25594835.030000001</v>
          </cell>
          <cell r="Q1686">
            <v>0</v>
          </cell>
          <cell r="R1686" t="str">
            <v>ahl</v>
          </cell>
          <cell r="S1686" t="str">
            <v>oct</v>
          </cell>
        </row>
        <row r="1687">
          <cell r="A1687">
            <v>1375</v>
          </cell>
          <cell r="B1687">
            <v>3140</v>
          </cell>
          <cell r="C1687" t="str">
            <v>ATRL(h)</v>
          </cell>
          <cell r="D1687">
            <v>39377</v>
          </cell>
          <cell r="E1687">
            <v>39379</v>
          </cell>
          <cell r="F1687" t="str">
            <v>p</v>
          </cell>
          <cell r="G1687">
            <v>50000</v>
          </cell>
          <cell r="H1687">
            <v>255.126</v>
          </cell>
          <cell r="I1687">
            <v>12756300</v>
          </cell>
          <cell r="J1687">
            <v>2551.2600000000002</v>
          </cell>
          <cell r="K1687">
            <v>12758851.26</v>
          </cell>
          <cell r="L1687">
            <v>0</v>
          </cell>
          <cell r="M1687">
            <v>12731.27</v>
          </cell>
          <cell r="N1687">
            <v>255.43165059999998</v>
          </cell>
          <cell r="O1687">
            <v>12771582.529999999</v>
          </cell>
          <cell r="P1687">
            <v>12771582.529999999</v>
          </cell>
          <cell r="Q1687">
            <v>0</v>
          </cell>
          <cell r="R1687" t="str">
            <v>SCS</v>
          </cell>
          <cell r="S1687" t="str">
            <v>oct</v>
          </cell>
        </row>
        <row r="1688">
          <cell r="A1688">
            <v>1376</v>
          </cell>
          <cell r="B1688">
            <v>3130</v>
          </cell>
          <cell r="C1688" t="str">
            <v>pol(H)</v>
          </cell>
          <cell r="D1688">
            <v>39377</v>
          </cell>
          <cell r="E1688">
            <v>39379</v>
          </cell>
          <cell r="F1688" t="str">
            <v>s</v>
          </cell>
          <cell r="G1688">
            <v>-50000</v>
          </cell>
          <cell r="H1688">
            <v>349</v>
          </cell>
          <cell r="I1688">
            <v>-17450000</v>
          </cell>
          <cell r="J1688">
            <v>1745</v>
          </cell>
          <cell r="K1688">
            <v>-17448255</v>
          </cell>
          <cell r="L1688">
            <v>0</v>
          </cell>
          <cell r="M1688">
            <v>34900</v>
          </cell>
          <cell r="N1688">
            <v>349</v>
          </cell>
          <cell r="O1688">
            <v>-17450000</v>
          </cell>
          <cell r="P1688">
            <v>-15970160.000000002</v>
          </cell>
          <cell r="Q1688">
            <v>1479839.9999999981</v>
          </cell>
          <cell r="R1688" t="str">
            <v>ahl</v>
          </cell>
          <cell r="S1688" t="str">
            <v>oct</v>
          </cell>
        </row>
        <row r="1689">
          <cell r="A1689">
            <v>1377</v>
          </cell>
          <cell r="B1689">
            <v>3148</v>
          </cell>
          <cell r="C1689" t="str">
            <v>ppl(h)</v>
          </cell>
          <cell r="D1689">
            <v>39378</v>
          </cell>
          <cell r="E1689">
            <v>39380</v>
          </cell>
          <cell r="F1689" t="str">
            <v>p</v>
          </cell>
          <cell r="G1689">
            <v>25000</v>
          </cell>
          <cell r="H1689">
            <v>254.44479999999999</v>
          </cell>
          <cell r="I1689">
            <v>6361120</v>
          </cell>
          <cell r="J1689">
            <v>1272.2240000000002</v>
          </cell>
          <cell r="K1689">
            <v>6362392.2240000004</v>
          </cell>
          <cell r="L1689">
            <v>0</v>
          </cell>
          <cell r="M1689">
            <v>12722.24</v>
          </cell>
          <cell r="N1689">
            <v>255.00457856000003</v>
          </cell>
          <cell r="O1689">
            <v>6375114.4640000006</v>
          </cell>
          <cell r="P1689">
            <v>6375114.4640000006</v>
          </cell>
          <cell r="Q1689">
            <v>0</v>
          </cell>
          <cell r="R1689" t="str">
            <v>ahl</v>
          </cell>
          <cell r="S1689" t="str">
            <v>oct</v>
          </cell>
        </row>
        <row r="1690">
          <cell r="A1690">
            <v>1378</v>
          </cell>
          <cell r="B1690">
            <v>3150</v>
          </cell>
          <cell r="C1690" t="str">
            <v>ppl(h)</v>
          </cell>
          <cell r="D1690">
            <v>39378</v>
          </cell>
          <cell r="E1690">
            <v>39380</v>
          </cell>
          <cell r="F1690" t="str">
            <v>p</v>
          </cell>
          <cell r="G1690">
            <v>25000</v>
          </cell>
          <cell r="H1690">
            <v>253.26</v>
          </cell>
          <cell r="I1690">
            <v>6331500</v>
          </cell>
          <cell r="J1690">
            <v>1266.3</v>
          </cell>
          <cell r="K1690">
            <v>6332766.2999999998</v>
          </cell>
          <cell r="L1690">
            <v>0</v>
          </cell>
          <cell r="M1690">
            <v>6332</v>
          </cell>
          <cell r="N1690">
            <v>253.56393199999999</v>
          </cell>
          <cell r="O1690">
            <v>6339098.2999999998</v>
          </cell>
          <cell r="P1690">
            <v>6339098.2999999998</v>
          </cell>
          <cell r="Q1690">
            <v>0</v>
          </cell>
          <cell r="R1690" t="str">
            <v>orix</v>
          </cell>
          <cell r="S1690" t="str">
            <v>oct</v>
          </cell>
        </row>
        <row r="1691">
          <cell r="A1691">
            <v>1379</v>
          </cell>
          <cell r="B1691">
            <v>3145</v>
          </cell>
          <cell r="C1691" t="str">
            <v>ogdc(h)</v>
          </cell>
          <cell r="D1691">
            <v>39378</v>
          </cell>
          <cell r="E1691">
            <v>39380</v>
          </cell>
          <cell r="F1691" t="str">
            <v>p</v>
          </cell>
          <cell r="G1691">
            <v>100000</v>
          </cell>
          <cell r="H1691">
            <v>125.9366</v>
          </cell>
          <cell r="I1691">
            <v>12593660</v>
          </cell>
          <cell r="J1691">
            <v>2518.732</v>
          </cell>
          <cell r="K1691">
            <v>12596178.732000001</v>
          </cell>
          <cell r="L1691">
            <v>0</v>
          </cell>
          <cell r="M1691">
            <v>25187.32</v>
          </cell>
          <cell r="N1691">
            <v>126.21366052</v>
          </cell>
          <cell r="O1691">
            <v>12621366.052000001</v>
          </cell>
          <cell r="P1691">
            <v>12621366.052000001</v>
          </cell>
          <cell r="Q1691">
            <v>0</v>
          </cell>
          <cell r="R1691" t="str">
            <v>ahl</v>
          </cell>
          <cell r="S1691" t="str">
            <v>oct</v>
          </cell>
        </row>
        <row r="1692">
          <cell r="A1692">
            <v>1380</v>
          </cell>
          <cell r="B1692">
            <v>3144</v>
          </cell>
          <cell r="C1692" t="str">
            <v>ogdc(h)</v>
          </cell>
          <cell r="D1692">
            <v>39378</v>
          </cell>
          <cell r="E1692">
            <v>39380</v>
          </cell>
          <cell r="F1692" t="str">
            <v>p</v>
          </cell>
          <cell r="G1692">
            <v>50000</v>
          </cell>
          <cell r="H1692">
            <v>126.373</v>
          </cell>
          <cell r="I1692">
            <v>6318650</v>
          </cell>
          <cell r="J1692">
            <v>1263.73</v>
          </cell>
          <cell r="K1692">
            <v>6319913.7300000004</v>
          </cell>
          <cell r="L1692">
            <v>0</v>
          </cell>
          <cell r="M1692">
            <v>6203.67</v>
          </cell>
          <cell r="N1692">
            <v>126.52234800000001</v>
          </cell>
          <cell r="O1692">
            <v>6326117.4000000004</v>
          </cell>
          <cell r="P1692">
            <v>6326117.4000000004</v>
          </cell>
          <cell r="Q1692">
            <v>0</v>
          </cell>
          <cell r="R1692" t="str">
            <v>ahcm</v>
          </cell>
          <cell r="S1692" t="str">
            <v>oct</v>
          </cell>
        </row>
        <row r="1693">
          <cell r="A1693">
            <v>1381</v>
          </cell>
          <cell r="B1693">
            <v>3143</v>
          </cell>
          <cell r="C1693" t="str">
            <v>ogdc(h)</v>
          </cell>
          <cell r="D1693">
            <v>39378</v>
          </cell>
          <cell r="E1693">
            <v>39380</v>
          </cell>
          <cell r="F1693" t="str">
            <v>p</v>
          </cell>
          <cell r="G1693">
            <v>50000</v>
          </cell>
          <cell r="H1693">
            <v>126.298</v>
          </cell>
          <cell r="I1693">
            <v>6314900</v>
          </cell>
          <cell r="J1693">
            <v>1262.98</v>
          </cell>
          <cell r="K1693">
            <v>6316162.9800000004</v>
          </cell>
          <cell r="L1693">
            <v>0</v>
          </cell>
          <cell r="M1693">
            <v>6289.88</v>
          </cell>
          <cell r="N1693">
            <v>126.44905720000001</v>
          </cell>
          <cell r="O1693">
            <v>6322452.8600000003</v>
          </cell>
          <cell r="P1693">
            <v>6322452.8600000003</v>
          </cell>
          <cell r="Q1693">
            <v>0</v>
          </cell>
          <cell r="R1693" t="str">
            <v>SCS</v>
          </cell>
          <cell r="S1693" t="str">
            <v>oct</v>
          </cell>
        </row>
        <row r="1694">
          <cell r="A1694">
            <v>1382</v>
          </cell>
          <cell r="B1694">
            <v>3142</v>
          </cell>
          <cell r="C1694" t="str">
            <v>ogdc(h)</v>
          </cell>
          <cell r="D1694">
            <v>39378</v>
          </cell>
          <cell r="E1694">
            <v>39380</v>
          </cell>
          <cell r="F1694" t="str">
            <v>p</v>
          </cell>
          <cell r="G1694">
            <v>50000</v>
          </cell>
          <cell r="H1694">
            <v>126.44942119999999</v>
          </cell>
          <cell r="I1694">
            <v>6322471.0599999996</v>
          </cell>
          <cell r="J1694">
            <v>1264.4942120000001</v>
          </cell>
          <cell r="K1694">
            <v>6323735.5542119993</v>
          </cell>
          <cell r="L1694">
            <v>0</v>
          </cell>
          <cell r="M1694">
            <v>6324.3</v>
          </cell>
          <cell r="N1694">
            <v>126.60119708423998</v>
          </cell>
          <cell r="O1694">
            <v>6330059.8542119991</v>
          </cell>
          <cell r="P1694">
            <v>6330059.8542119991</v>
          </cell>
          <cell r="Q1694">
            <v>0</v>
          </cell>
          <cell r="R1694" t="str">
            <v xml:space="preserve">ABA </v>
          </cell>
          <cell r="S1694" t="str">
            <v>oct</v>
          </cell>
        </row>
        <row r="1695">
          <cell r="A1695">
            <v>1383</v>
          </cell>
          <cell r="B1695">
            <v>3156</v>
          </cell>
          <cell r="C1695" t="str">
            <v>pol(h)</v>
          </cell>
          <cell r="D1695">
            <v>39379</v>
          </cell>
          <cell r="E1695">
            <v>39381</v>
          </cell>
          <cell r="F1695" t="str">
            <v>p</v>
          </cell>
          <cell r="G1695">
            <v>15000</v>
          </cell>
          <cell r="H1695">
            <v>336.83333333333331</v>
          </cell>
          <cell r="I1695">
            <v>5052500</v>
          </cell>
          <cell r="J1695">
            <v>1010.5</v>
          </cell>
          <cell r="K1695">
            <v>5053510.5</v>
          </cell>
          <cell r="L1695">
            <v>0</v>
          </cell>
          <cell r="M1695">
            <v>5052.5</v>
          </cell>
          <cell r="N1695">
            <v>337.23753333333332</v>
          </cell>
          <cell r="O1695">
            <v>5058563</v>
          </cell>
          <cell r="P1695">
            <v>5058563</v>
          </cell>
          <cell r="Q1695">
            <v>0</v>
          </cell>
          <cell r="R1695" t="str">
            <v>bma</v>
          </cell>
          <cell r="S1695" t="str">
            <v>oct</v>
          </cell>
        </row>
        <row r="1696">
          <cell r="A1696">
            <v>1384</v>
          </cell>
          <cell r="B1696">
            <v>3152</v>
          </cell>
          <cell r="C1696" t="str">
            <v>pol(h)</v>
          </cell>
          <cell r="D1696">
            <v>39379</v>
          </cell>
          <cell r="E1696">
            <v>39381</v>
          </cell>
          <cell r="F1696" t="str">
            <v>p</v>
          </cell>
          <cell r="G1696">
            <v>35000</v>
          </cell>
          <cell r="H1696">
            <v>336.12857142857143</v>
          </cell>
          <cell r="I1696">
            <v>11764500</v>
          </cell>
          <cell r="J1696">
            <v>2352.9</v>
          </cell>
          <cell r="K1696">
            <v>11766852.9</v>
          </cell>
          <cell r="L1696">
            <v>0</v>
          </cell>
          <cell r="M1696">
            <v>11765.5</v>
          </cell>
          <cell r="N1696">
            <v>336.53195428571428</v>
          </cell>
          <cell r="O1696">
            <v>11778618.4</v>
          </cell>
          <cell r="P1696">
            <v>11778618.4</v>
          </cell>
          <cell r="Q1696">
            <v>0</v>
          </cell>
          <cell r="R1696" t="str">
            <v>ORIX</v>
          </cell>
          <cell r="S1696" t="str">
            <v>oct</v>
          </cell>
        </row>
        <row r="1697">
          <cell r="A1697">
            <v>1385</v>
          </cell>
          <cell r="B1697">
            <v>3161</v>
          </cell>
          <cell r="C1697" t="str">
            <v>ffc(h)</v>
          </cell>
          <cell r="D1697">
            <v>39379</v>
          </cell>
          <cell r="E1697">
            <v>39381</v>
          </cell>
          <cell r="F1697" t="str">
            <v>p</v>
          </cell>
          <cell r="G1697">
            <v>50000</v>
          </cell>
          <cell r="H1697">
            <v>124.12220000000001</v>
          </cell>
          <cell r="I1697">
            <v>6206110</v>
          </cell>
          <cell r="J1697">
            <v>1241.222</v>
          </cell>
          <cell r="K1697">
            <v>6207351.2220000001</v>
          </cell>
          <cell r="L1697">
            <v>0</v>
          </cell>
          <cell r="M1697">
            <v>6206.11</v>
          </cell>
          <cell r="N1697">
            <v>124.27114664000001</v>
          </cell>
          <cell r="O1697">
            <v>6213557.3320000004</v>
          </cell>
          <cell r="P1697">
            <v>6213557.3320000004</v>
          </cell>
          <cell r="Q1697">
            <v>0</v>
          </cell>
          <cell r="R1697" t="str">
            <v>live</v>
          </cell>
          <cell r="S1697" t="str">
            <v>oct</v>
          </cell>
        </row>
        <row r="1698">
          <cell r="A1698">
            <v>1386</v>
          </cell>
          <cell r="B1698">
            <v>3162</v>
          </cell>
          <cell r="C1698" t="str">
            <v>ffc(h)</v>
          </cell>
          <cell r="D1698">
            <v>39379</v>
          </cell>
          <cell r="E1698">
            <v>39381</v>
          </cell>
          <cell r="F1698" t="str">
            <v>p</v>
          </cell>
          <cell r="G1698">
            <v>64000</v>
          </cell>
          <cell r="H1698">
            <v>124.84140625000001</v>
          </cell>
          <cell r="I1698">
            <v>7989850</v>
          </cell>
          <cell r="J1698">
            <v>1597.97</v>
          </cell>
          <cell r="K1698">
            <v>7991447.9699999997</v>
          </cell>
          <cell r="L1698">
            <v>0</v>
          </cell>
          <cell r="M1698">
            <v>7951.16</v>
          </cell>
          <cell r="N1698">
            <v>124.99061140625</v>
          </cell>
          <cell r="O1698">
            <v>7999399.1299999999</v>
          </cell>
          <cell r="P1698">
            <v>7999399.1299999999</v>
          </cell>
          <cell r="Q1698">
            <v>0</v>
          </cell>
          <cell r="R1698" t="str">
            <v>js</v>
          </cell>
          <cell r="S1698" t="str">
            <v>oct</v>
          </cell>
        </row>
        <row r="1699">
          <cell r="A1699">
            <v>1387</v>
          </cell>
          <cell r="B1699">
            <v>3158</v>
          </cell>
          <cell r="C1699" t="str">
            <v>ffc(h)</v>
          </cell>
          <cell r="D1699">
            <v>39379</v>
          </cell>
          <cell r="E1699">
            <v>39381</v>
          </cell>
          <cell r="F1699" t="str">
            <v>p</v>
          </cell>
          <cell r="G1699">
            <v>50000</v>
          </cell>
          <cell r="H1699">
            <v>124.4498</v>
          </cell>
          <cell r="I1699">
            <v>6222490</v>
          </cell>
          <cell r="J1699">
            <v>1244.498</v>
          </cell>
          <cell r="K1699">
            <v>6223734.4979999997</v>
          </cell>
          <cell r="L1699">
            <v>0</v>
          </cell>
          <cell r="M1699">
            <v>6222.49</v>
          </cell>
          <cell r="N1699">
            <v>124.59913976</v>
          </cell>
          <cell r="O1699">
            <v>6229956.9879999999</v>
          </cell>
          <cell r="P1699">
            <v>6229956.9879999999</v>
          </cell>
          <cell r="Q1699">
            <v>0</v>
          </cell>
          <cell r="R1699" t="str">
            <v>fne</v>
          </cell>
          <cell r="S1699" t="str">
            <v>oct</v>
          </cell>
        </row>
        <row r="1700">
          <cell r="A1700">
            <v>1388</v>
          </cell>
          <cell r="B1700">
            <v>3155</v>
          </cell>
          <cell r="C1700" t="str">
            <v>PICB(h)</v>
          </cell>
          <cell r="D1700">
            <v>39379</v>
          </cell>
          <cell r="E1700">
            <v>39381</v>
          </cell>
          <cell r="F1700" t="str">
            <v>s</v>
          </cell>
          <cell r="G1700">
            <v>-75000</v>
          </cell>
          <cell r="H1700">
            <v>42.026000000000003</v>
          </cell>
          <cell r="I1700">
            <v>-3151950</v>
          </cell>
          <cell r="J1700">
            <v>315.19499999999999</v>
          </cell>
          <cell r="K1700">
            <v>-3151634.8050000002</v>
          </cell>
          <cell r="L1700">
            <v>0</v>
          </cell>
          <cell r="M1700">
            <v>6303.9</v>
          </cell>
          <cell r="N1700">
            <v>42.026000000000003</v>
          </cell>
          <cell r="O1700">
            <v>-3151950</v>
          </cell>
          <cell r="P1700">
            <v>-3031590</v>
          </cell>
          <cell r="Q1700">
            <v>120360</v>
          </cell>
          <cell r="R1700" t="str">
            <v>AHL</v>
          </cell>
          <cell r="S1700" t="str">
            <v>oct</v>
          </cell>
        </row>
        <row r="1701">
          <cell r="A1701">
            <v>1389</v>
          </cell>
          <cell r="B1701">
            <v>3160</v>
          </cell>
          <cell r="C1701" t="str">
            <v>PICB(h)</v>
          </cell>
          <cell r="D1701">
            <v>39379</v>
          </cell>
          <cell r="E1701">
            <v>39381</v>
          </cell>
          <cell r="F1701" t="str">
            <v>s</v>
          </cell>
          <cell r="G1701">
            <v>-23000</v>
          </cell>
          <cell r="H1701">
            <v>42.030434782608694</v>
          </cell>
          <cell r="I1701">
            <v>-966700</v>
          </cell>
          <cell r="J1701">
            <v>0</v>
          </cell>
          <cell r="K1701">
            <v>-966700</v>
          </cell>
          <cell r="L1701">
            <v>0</v>
          </cell>
          <cell r="M1701">
            <v>1450.2</v>
          </cell>
          <cell r="N1701">
            <v>42.030434782608694</v>
          </cell>
          <cell r="O1701">
            <v>-966700</v>
          </cell>
          <cell r="P1701">
            <v>-929687.6</v>
          </cell>
          <cell r="Q1701">
            <v>37012.400000000023</v>
          </cell>
          <cell r="R1701" t="str">
            <v>GLOBAL\</v>
          </cell>
          <cell r="S1701" t="str">
            <v>oct</v>
          </cell>
        </row>
        <row r="1702">
          <cell r="A1702">
            <v>1390</v>
          </cell>
          <cell r="B1702">
            <v>3159</v>
          </cell>
          <cell r="C1702" t="str">
            <v>PICB(h)</v>
          </cell>
          <cell r="D1702">
            <v>39379</v>
          </cell>
          <cell r="E1702">
            <v>39381</v>
          </cell>
          <cell r="F1702" t="str">
            <v>s</v>
          </cell>
          <cell r="G1702">
            <v>-65000</v>
          </cell>
          <cell r="H1702">
            <v>42.041538461538458</v>
          </cell>
          <cell r="I1702">
            <v>-2732700</v>
          </cell>
          <cell r="J1702">
            <v>273.27</v>
          </cell>
          <cell r="K1702">
            <v>-2732426.73</v>
          </cell>
          <cell r="L1702">
            <v>0</v>
          </cell>
          <cell r="M1702">
            <v>4299</v>
          </cell>
          <cell r="N1702">
            <v>42.041538461538458</v>
          </cell>
          <cell r="O1702">
            <v>-2732700</v>
          </cell>
          <cell r="P1702">
            <v>-2627378</v>
          </cell>
          <cell r="Q1702">
            <v>105322</v>
          </cell>
          <cell r="R1702" t="str">
            <v>FINEX</v>
          </cell>
          <cell r="S1702" t="str">
            <v>oct</v>
          </cell>
        </row>
        <row r="1703">
          <cell r="A1703">
            <v>1391</v>
          </cell>
          <cell r="B1703">
            <v>3164</v>
          </cell>
          <cell r="C1703" t="str">
            <v>ATRL(h)</v>
          </cell>
          <cell r="D1703">
            <v>39379</v>
          </cell>
          <cell r="E1703">
            <v>39381</v>
          </cell>
          <cell r="F1703" t="str">
            <v>s</v>
          </cell>
          <cell r="G1703">
            <v>-50000</v>
          </cell>
          <cell r="H1703">
            <v>279.98500000000001</v>
          </cell>
          <cell r="I1703">
            <v>-13999250</v>
          </cell>
          <cell r="J1703">
            <v>1399.925</v>
          </cell>
          <cell r="K1703">
            <v>-13997850.074999999</v>
          </cell>
          <cell r="L1703">
            <v>0</v>
          </cell>
          <cell r="M1703">
            <v>5000</v>
          </cell>
          <cell r="N1703">
            <v>279.98500000000001</v>
          </cell>
          <cell r="O1703">
            <v>-13999250</v>
          </cell>
          <cell r="P1703">
            <v>-12778425</v>
          </cell>
          <cell r="Q1703">
            <v>1220825</v>
          </cell>
          <cell r="R1703" t="str">
            <v>DAWOOD</v>
          </cell>
          <cell r="S1703" t="str">
            <v>oct</v>
          </cell>
        </row>
        <row r="1704">
          <cell r="A1704">
            <v>1392</v>
          </cell>
          <cell r="B1704">
            <v>3157</v>
          </cell>
          <cell r="C1704" t="str">
            <v>OGDC</v>
          </cell>
          <cell r="D1704">
            <v>39379</v>
          </cell>
          <cell r="E1704">
            <v>39381</v>
          </cell>
          <cell r="F1704" t="str">
            <v>s</v>
          </cell>
          <cell r="G1704">
            <v>-100000</v>
          </cell>
          <cell r="H1704">
            <v>126.002</v>
          </cell>
          <cell r="I1704">
            <v>-12600200</v>
          </cell>
          <cell r="J1704">
            <v>1260.02</v>
          </cell>
          <cell r="K1704">
            <v>-12598939.98</v>
          </cell>
          <cell r="L1704">
            <v>0</v>
          </cell>
          <cell r="M1704">
            <v>12600.25</v>
          </cell>
          <cell r="N1704">
            <v>126.002</v>
          </cell>
          <cell r="O1704">
            <v>-12600200</v>
          </cell>
          <cell r="P1704">
            <v>-12786130</v>
          </cell>
          <cell r="Q1704">
            <v>-185930</v>
          </cell>
          <cell r="R1704" t="str">
            <v>FOUNDATION</v>
          </cell>
          <cell r="S1704" t="str">
            <v>oct</v>
          </cell>
        </row>
        <row r="1705">
          <cell r="A1705">
            <v>1393</v>
          </cell>
          <cell r="B1705">
            <v>3163</v>
          </cell>
          <cell r="C1705" t="str">
            <v>OGDC</v>
          </cell>
          <cell r="D1705">
            <v>39379</v>
          </cell>
          <cell r="E1705">
            <v>39381</v>
          </cell>
          <cell r="F1705" t="str">
            <v>s</v>
          </cell>
          <cell r="G1705">
            <v>-100000</v>
          </cell>
          <cell r="H1705">
            <v>124.483</v>
          </cell>
          <cell r="I1705">
            <v>-12448300</v>
          </cell>
          <cell r="J1705">
            <v>1244.8300000000002</v>
          </cell>
          <cell r="K1705">
            <v>-12447055.17</v>
          </cell>
          <cell r="L1705">
            <v>0</v>
          </cell>
          <cell r="M1705">
            <v>12588.79</v>
          </cell>
          <cell r="N1705">
            <v>124.483</v>
          </cell>
          <cell r="O1705">
            <v>-12448300</v>
          </cell>
          <cell r="P1705">
            <v>-12786130</v>
          </cell>
          <cell r="Q1705">
            <v>-337830</v>
          </cell>
          <cell r="R1705" t="str">
            <v>ATLAS</v>
          </cell>
          <cell r="S1705" t="str">
            <v>oct</v>
          </cell>
        </row>
        <row r="1706">
          <cell r="A1706">
            <v>1394</v>
          </cell>
          <cell r="B1706">
            <v>3153</v>
          </cell>
          <cell r="C1706" t="str">
            <v>ogdc(h)</v>
          </cell>
          <cell r="D1706">
            <v>39379</v>
          </cell>
          <cell r="E1706">
            <v>39381</v>
          </cell>
          <cell r="F1706" t="str">
            <v>s</v>
          </cell>
          <cell r="G1706">
            <v>-100000</v>
          </cell>
          <cell r="H1706">
            <v>125</v>
          </cell>
          <cell r="I1706">
            <v>-12500000</v>
          </cell>
          <cell r="J1706">
            <v>1250</v>
          </cell>
          <cell r="K1706">
            <v>-12498750</v>
          </cell>
          <cell r="L1706">
            <v>0</v>
          </cell>
          <cell r="M1706">
            <v>12500</v>
          </cell>
          <cell r="N1706">
            <v>125</v>
          </cell>
          <cell r="O1706">
            <v>-12500000</v>
          </cell>
          <cell r="P1706">
            <v>-12640000</v>
          </cell>
          <cell r="Q1706">
            <v>-140000</v>
          </cell>
          <cell r="R1706" t="str">
            <v>KHJ</v>
          </cell>
          <cell r="S1706" t="str">
            <v>oct</v>
          </cell>
        </row>
        <row r="1707">
          <cell r="A1707">
            <v>1395</v>
          </cell>
          <cell r="B1707">
            <v>3151</v>
          </cell>
          <cell r="C1707" t="str">
            <v>ogdc(h)</v>
          </cell>
          <cell r="D1707">
            <v>39379</v>
          </cell>
          <cell r="E1707">
            <v>39381</v>
          </cell>
          <cell r="F1707" t="str">
            <v>s</v>
          </cell>
          <cell r="G1707">
            <v>-100000</v>
          </cell>
          <cell r="H1707">
            <v>125.95699999999999</v>
          </cell>
          <cell r="I1707">
            <v>-12595700</v>
          </cell>
          <cell r="J1707">
            <v>1259.5700000000002</v>
          </cell>
          <cell r="K1707">
            <v>-12594440.43</v>
          </cell>
          <cell r="L1707">
            <v>0</v>
          </cell>
          <cell r="M1707">
            <v>12595.68</v>
          </cell>
          <cell r="N1707">
            <v>125.95699999999999</v>
          </cell>
          <cell r="O1707">
            <v>-12595700</v>
          </cell>
          <cell r="P1707">
            <v>-12640000</v>
          </cell>
          <cell r="Q1707">
            <v>-44300</v>
          </cell>
          <cell r="R1707" t="str">
            <v>MUNAF</v>
          </cell>
          <cell r="S1707" t="str">
            <v>oct</v>
          </cell>
        </row>
        <row r="1708">
          <cell r="A1708">
            <v>1396</v>
          </cell>
          <cell r="B1708">
            <v>3154</v>
          </cell>
          <cell r="C1708" t="str">
            <v>ogdc(h)</v>
          </cell>
          <cell r="D1708">
            <v>39379</v>
          </cell>
          <cell r="E1708">
            <v>39381</v>
          </cell>
          <cell r="F1708" t="str">
            <v>s</v>
          </cell>
          <cell r="G1708">
            <v>-50000</v>
          </cell>
          <cell r="H1708">
            <v>125.678</v>
          </cell>
          <cell r="I1708">
            <v>-6283900</v>
          </cell>
          <cell r="J1708">
            <v>628.39</v>
          </cell>
          <cell r="K1708">
            <v>-6283271.6100000003</v>
          </cell>
          <cell r="L1708">
            <v>0</v>
          </cell>
          <cell r="M1708">
            <v>6391.3050000000003</v>
          </cell>
          <cell r="N1708">
            <v>125.678</v>
          </cell>
          <cell r="O1708">
            <v>-6283900</v>
          </cell>
          <cell r="P1708">
            <v>-6320000</v>
          </cell>
          <cell r="Q1708">
            <v>-36100</v>
          </cell>
          <cell r="R1708" t="str">
            <v>BMA</v>
          </cell>
          <cell r="S1708" t="str">
            <v>oct</v>
          </cell>
        </row>
        <row r="1709">
          <cell r="A1709">
            <v>1397</v>
          </cell>
          <cell r="B1709" t="str">
            <v>3154a</v>
          </cell>
          <cell r="C1709" t="str">
            <v>ogdc</v>
          </cell>
          <cell r="D1709">
            <v>39379</v>
          </cell>
          <cell r="E1709">
            <v>39381</v>
          </cell>
          <cell r="F1709" t="str">
            <v>s</v>
          </cell>
          <cell r="G1709">
            <v>-50000</v>
          </cell>
          <cell r="H1709">
            <v>125.678</v>
          </cell>
          <cell r="I1709">
            <v>-6283900</v>
          </cell>
          <cell r="J1709">
            <v>628.39</v>
          </cell>
          <cell r="K1709">
            <v>-6283271.6100000003</v>
          </cell>
          <cell r="L1709">
            <v>0</v>
          </cell>
          <cell r="M1709">
            <v>6391.3050000000003</v>
          </cell>
          <cell r="N1709">
            <v>125.678</v>
          </cell>
          <cell r="O1709">
            <v>-6283900</v>
          </cell>
          <cell r="P1709">
            <v>-6393065</v>
          </cell>
          <cell r="Q1709">
            <v>-109165</v>
          </cell>
          <cell r="R1709" t="str">
            <v>BMA</v>
          </cell>
          <cell r="S1709" t="str">
            <v>oct</v>
          </cell>
        </row>
        <row r="1710">
          <cell r="A1710">
            <v>1398</v>
          </cell>
          <cell r="B1710">
            <v>3122</v>
          </cell>
          <cell r="C1710" t="str">
            <v>POL(h)</v>
          </cell>
          <cell r="D1710">
            <v>39373</v>
          </cell>
          <cell r="E1710">
            <v>39385</v>
          </cell>
          <cell r="F1710" t="str">
            <v>P</v>
          </cell>
          <cell r="G1710">
            <v>100000</v>
          </cell>
          <cell r="H1710">
            <v>338.05450000000002</v>
          </cell>
          <cell r="I1710">
            <v>33805450</v>
          </cell>
          <cell r="J1710">
            <v>6761.09</v>
          </cell>
          <cell r="K1710">
            <v>33812211.090000004</v>
          </cell>
          <cell r="L1710">
            <v>0</v>
          </cell>
          <cell r="M1710">
            <v>33506.699999999997</v>
          </cell>
          <cell r="N1710">
            <v>338.45717790000009</v>
          </cell>
          <cell r="O1710">
            <v>33845717.790000007</v>
          </cell>
          <cell r="P1710">
            <v>33845717.790000007</v>
          </cell>
          <cell r="Q1710">
            <v>0</v>
          </cell>
          <cell r="R1710" t="str">
            <v>BMA</v>
          </cell>
          <cell r="S1710" t="str">
            <v>oct</v>
          </cell>
        </row>
        <row r="1711">
          <cell r="A1711">
            <v>1399</v>
          </cell>
          <cell r="B1711">
            <v>3123</v>
          </cell>
          <cell r="C1711" t="str">
            <v>POL(h)</v>
          </cell>
          <cell r="D1711">
            <v>39373</v>
          </cell>
          <cell r="E1711">
            <v>39385</v>
          </cell>
          <cell r="F1711" t="str">
            <v>P</v>
          </cell>
          <cell r="G1711">
            <v>100000</v>
          </cell>
          <cell r="H1711">
            <v>337.99549999999999</v>
          </cell>
          <cell r="I1711">
            <v>33799550</v>
          </cell>
          <cell r="J1711">
            <v>6759.9100000000008</v>
          </cell>
          <cell r="K1711">
            <v>33806309.909999996</v>
          </cell>
          <cell r="L1711">
            <v>0</v>
          </cell>
          <cell r="M1711">
            <v>33799.54</v>
          </cell>
          <cell r="N1711">
            <v>338.40109449999994</v>
          </cell>
          <cell r="O1711">
            <v>33840109.449999996</v>
          </cell>
          <cell r="P1711">
            <v>33840109.449999996</v>
          </cell>
          <cell r="Q1711">
            <v>0</v>
          </cell>
          <cell r="R1711" t="str">
            <v>scs</v>
          </cell>
          <cell r="S1711" t="str">
            <v>oct</v>
          </cell>
        </row>
        <row r="1712">
          <cell r="A1712">
            <v>1400</v>
          </cell>
          <cell r="B1712">
            <v>3149</v>
          </cell>
          <cell r="C1712" t="str">
            <v>PPL(h)</v>
          </cell>
          <cell r="D1712">
            <v>39378</v>
          </cell>
          <cell r="E1712">
            <v>39385</v>
          </cell>
          <cell r="F1712" t="str">
            <v>P</v>
          </cell>
          <cell r="G1712">
            <v>25000</v>
          </cell>
          <cell r="H1712">
            <v>254.95400000000001</v>
          </cell>
          <cell r="I1712">
            <v>6373850</v>
          </cell>
          <cell r="J1712">
            <v>1274.77</v>
          </cell>
          <cell r="K1712">
            <v>6375124.7699999996</v>
          </cell>
          <cell r="L1712">
            <v>0</v>
          </cell>
          <cell r="M1712">
            <v>6373.85</v>
          </cell>
          <cell r="N1712">
            <v>255.25994479999997</v>
          </cell>
          <cell r="O1712">
            <v>6381498.6199999992</v>
          </cell>
          <cell r="P1712">
            <v>6381498.6199999992</v>
          </cell>
          <cell r="Q1712">
            <v>0</v>
          </cell>
          <cell r="R1712" t="str">
            <v>Growth</v>
          </cell>
          <cell r="S1712" t="str">
            <v>oct</v>
          </cell>
        </row>
        <row r="1713">
          <cell r="A1713">
            <v>1401</v>
          </cell>
          <cell r="B1713">
            <v>3146</v>
          </cell>
          <cell r="C1713" t="str">
            <v>PPL(h)</v>
          </cell>
          <cell r="D1713">
            <v>39378</v>
          </cell>
          <cell r="E1713">
            <v>39385</v>
          </cell>
          <cell r="F1713" t="str">
            <v>P</v>
          </cell>
          <cell r="G1713">
            <v>100000</v>
          </cell>
          <cell r="H1713">
            <v>254.67234999999999</v>
          </cell>
          <cell r="I1713">
            <v>25467235</v>
          </cell>
          <cell r="J1713">
            <v>5093.4470000000001</v>
          </cell>
          <cell r="K1713">
            <v>25472328.447000001</v>
          </cell>
          <cell r="L1713">
            <v>0</v>
          </cell>
          <cell r="M1713">
            <v>50933.45</v>
          </cell>
          <cell r="N1713">
            <v>255.23261897</v>
          </cell>
          <cell r="O1713">
            <v>25523261.897</v>
          </cell>
          <cell r="P1713">
            <v>25523261.897</v>
          </cell>
          <cell r="Q1713">
            <v>0</v>
          </cell>
          <cell r="R1713" t="str">
            <v>ahl</v>
          </cell>
          <cell r="S1713" t="str">
            <v>oct</v>
          </cell>
        </row>
        <row r="1714">
          <cell r="A1714">
            <v>1402</v>
          </cell>
          <cell r="B1714">
            <v>3147</v>
          </cell>
          <cell r="C1714" t="str">
            <v>PPL(h)</v>
          </cell>
          <cell r="D1714">
            <v>39378</v>
          </cell>
          <cell r="E1714">
            <v>39385</v>
          </cell>
          <cell r="F1714" t="str">
            <v>p</v>
          </cell>
          <cell r="G1714">
            <v>25000</v>
          </cell>
          <cell r="H1714">
            <v>254.5</v>
          </cell>
          <cell r="I1714">
            <v>6362500</v>
          </cell>
          <cell r="J1714">
            <v>1272.5</v>
          </cell>
          <cell r="K1714">
            <v>6363772.5</v>
          </cell>
          <cell r="L1714">
            <v>0</v>
          </cell>
          <cell r="M1714">
            <v>6362.5</v>
          </cell>
          <cell r="N1714">
            <v>254.80539999999999</v>
          </cell>
          <cell r="O1714">
            <v>6370135</v>
          </cell>
          <cell r="P1714">
            <v>6370135</v>
          </cell>
          <cell r="Q1714">
            <v>0</v>
          </cell>
          <cell r="R1714" t="str">
            <v>akd</v>
          </cell>
          <cell r="S1714" t="str">
            <v>oct</v>
          </cell>
        </row>
        <row r="1715">
          <cell r="A1715">
            <v>1403</v>
          </cell>
          <cell r="B1715">
            <v>3076</v>
          </cell>
          <cell r="C1715" t="str">
            <v>PPL(h)</v>
          </cell>
          <cell r="D1715">
            <v>39364</v>
          </cell>
          <cell r="E1715">
            <v>39385</v>
          </cell>
          <cell r="F1715" t="str">
            <v>S</v>
          </cell>
          <cell r="G1715">
            <v>-1100000</v>
          </cell>
          <cell r="H1715">
            <v>258.91000000000003</v>
          </cell>
          <cell r="I1715">
            <v>-284801000</v>
          </cell>
          <cell r="J1715">
            <v>0</v>
          </cell>
          <cell r="K1715">
            <v>-284801000</v>
          </cell>
          <cell r="L1715">
            <v>0</v>
          </cell>
          <cell r="M1715">
            <v>0</v>
          </cell>
          <cell r="N1715">
            <v>258.91000000000003</v>
          </cell>
          <cell r="O1715">
            <v>-284801000</v>
          </cell>
          <cell r="P1715">
            <v>-281675349.99999994</v>
          </cell>
          <cell r="Q1715">
            <v>3125650.0000000596</v>
          </cell>
          <cell r="R1715" t="str">
            <v>moti</v>
          </cell>
          <cell r="S1715" t="str">
            <v>oct</v>
          </cell>
        </row>
        <row r="1716">
          <cell r="A1716">
            <v>1404</v>
          </cell>
          <cell r="B1716">
            <v>3180</v>
          </cell>
          <cell r="C1716" t="str">
            <v>POL(h)</v>
          </cell>
          <cell r="D1716">
            <v>39381</v>
          </cell>
          <cell r="E1716">
            <v>39385</v>
          </cell>
          <cell r="F1716" t="str">
            <v>p</v>
          </cell>
          <cell r="G1716">
            <v>10000</v>
          </cell>
          <cell r="H1716">
            <v>336.1</v>
          </cell>
          <cell r="I1716">
            <v>3361000</v>
          </cell>
          <cell r="J1716">
            <v>672.2</v>
          </cell>
          <cell r="K1716">
            <v>3361672.2</v>
          </cell>
          <cell r="L1716">
            <v>0</v>
          </cell>
          <cell r="M1716">
            <v>0</v>
          </cell>
          <cell r="N1716">
            <v>336.16722000000004</v>
          </cell>
          <cell r="O1716">
            <v>3361672.2</v>
          </cell>
          <cell r="P1716">
            <v>3361672.2</v>
          </cell>
          <cell r="Q1716">
            <v>0</v>
          </cell>
          <cell r="R1716" t="str">
            <v>ORIX</v>
          </cell>
          <cell r="S1716" t="str">
            <v>oct</v>
          </cell>
        </row>
        <row r="1717">
          <cell r="A1717">
            <v>1405</v>
          </cell>
          <cell r="B1717">
            <v>3172</v>
          </cell>
          <cell r="C1717" t="str">
            <v>PPL(h)</v>
          </cell>
          <cell r="D1717">
            <v>39381</v>
          </cell>
          <cell r="E1717">
            <v>39385</v>
          </cell>
          <cell r="F1717" t="str">
            <v>p</v>
          </cell>
          <cell r="G1717">
            <v>106000</v>
          </cell>
          <cell r="H1717">
            <v>262.37405660377357</v>
          </cell>
          <cell r="I1717">
            <v>27811650</v>
          </cell>
          <cell r="J1717">
            <v>5562.33</v>
          </cell>
          <cell r="K1717">
            <v>27817212.329999998</v>
          </cell>
          <cell r="L1717">
            <v>0</v>
          </cell>
          <cell r="M1717">
            <v>27664</v>
          </cell>
          <cell r="N1717">
            <v>262.68751254716977</v>
          </cell>
          <cell r="O1717">
            <v>27844876.329999998</v>
          </cell>
          <cell r="P1717">
            <v>27844876.329999998</v>
          </cell>
          <cell r="Q1717">
            <v>0</v>
          </cell>
          <cell r="R1717" t="str">
            <v>BMA</v>
          </cell>
          <cell r="S1717" t="str">
            <v>oct</v>
          </cell>
        </row>
        <row r="1718">
          <cell r="A1718">
            <v>1406</v>
          </cell>
          <cell r="B1718">
            <v>3170</v>
          </cell>
          <cell r="C1718" t="str">
            <v>PPL(h)</v>
          </cell>
          <cell r="D1718">
            <v>39381</v>
          </cell>
          <cell r="E1718">
            <v>39385</v>
          </cell>
          <cell r="F1718" t="str">
            <v>p</v>
          </cell>
          <cell r="G1718">
            <v>49000</v>
          </cell>
          <cell r="H1718">
            <v>259.25612244897957</v>
          </cell>
          <cell r="I1718">
            <v>12703550</v>
          </cell>
          <cell r="J1718">
            <v>2540.71</v>
          </cell>
          <cell r="K1718">
            <v>12706090.710000001</v>
          </cell>
          <cell r="L1718">
            <v>0</v>
          </cell>
          <cell r="M1718">
            <v>12405.7</v>
          </cell>
          <cell r="N1718">
            <v>259.56115122448978</v>
          </cell>
          <cell r="O1718">
            <v>12718496.41</v>
          </cell>
          <cell r="P1718">
            <v>12718496.41</v>
          </cell>
          <cell r="Q1718">
            <v>0</v>
          </cell>
          <cell r="R1718" t="str">
            <v>AHCM</v>
          </cell>
          <cell r="S1718" t="str">
            <v>oct</v>
          </cell>
        </row>
        <row r="1719">
          <cell r="A1719">
            <v>1407</v>
          </cell>
          <cell r="B1719">
            <v>3175</v>
          </cell>
          <cell r="C1719" t="str">
            <v>PPL(h)</v>
          </cell>
          <cell r="D1719">
            <v>39381</v>
          </cell>
          <cell r="E1719">
            <v>39385</v>
          </cell>
          <cell r="F1719" t="str">
            <v>p</v>
          </cell>
          <cell r="G1719">
            <v>28500</v>
          </cell>
          <cell r="H1719">
            <v>264.42546947368419</v>
          </cell>
          <cell r="I1719">
            <v>7536125.8799999999</v>
          </cell>
          <cell r="J1719">
            <v>1507.2251760000001</v>
          </cell>
          <cell r="K1719">
            <v>7537633.1051759999</v>
          </cell>
          <cell r="L1719">
            <v>0</v>
          </cell>
          <cell r="M1719">
            <v>7536.13</v>
          </cell>
          <cell r="N1719">
            <v>264.74278018161402</v>
          </cell>
          <cell r="O1719">
            <v>7545169.2351759998</v>
          </cell>
          <cell r="P1719">
            <v>7545169.2351759998</v>
          </cell>
          <cell r="Q1719">
            <v>0</v>
          </cell>
          <cell r="R1719" t="str">
            <v xml:space="preserve">ABA </v>
          </cell>
          <cell r="S1719" t="str">
            <v>oct</v>
          </cell>
        </row>
        <row r="1720">
          <cell r="A1720">
            <v>1408</v>
          </cell>
          <cell r="B1720">
            <v>3174</v>
          </cell>
          <cell r="C1720" t="str">
            <v>PPL(h)</v>
          </cell>
          <cell r="D1720">
            <v>39381</v>
          </cell>
          <cell r="E1720">
            <v>39385</v>
          </cell>
          <cell r="F1720" t="str">
            <v>p</v>
          </cell>
          <cell r="G1720">
            <v>25000</v>
          </cell>
          <cell r="H1720">
            <v>264.77999999999997</v>
          </cell>
          <cell r="I1720">
            <v>6619500</v>
          </cell>
          <cell r="J1720">
            <v>1323.9</v>
          </cell>
          <cell r="K1720">
            <v>6620823.9000000004</v>
          </cell>
          <cell r="L1720">
            <v>0</v>
          </cell>
          <cell r="M1720">
            <v>6620</v>
          </cell>
          <cell r="N1720">
            <v>265.097756</v>
          </cell>
          <cell r="O1720">
            <v>6627443.9000000004</v>
          </cell>
          <cell r="P1720">
            <v>6627443.9000000004</v>
          </cell>
          <cell r="Q1720">
            <v>0</v>
          </cell>
          <cell r="R1720" t="str">
            <v>ORIX</v>
          </cell>
          <cell r="S1720" t="str">
            <v>oct</v>
          </cell>
        </row>
        <row r="1721">
          <cell r="A1721">
            <v>1409</v>
          </cell>
          <cell r="B1721">
            <v>3171</v>
          </cell>
          <cell r="C1721" t="str">
            <v>PPL(h)</v>
          </cell>
          <cell r="D1721">
            <v>39381</v>
          </cell>
          <cell r="E1721">
            <v>39385</v>
          </cell>
          <cell r="F1721" t="str">
            <v>p</v>
          </cell>
          <cell r="G1721">
            <v>50000</v>
          </cell>
          <cell r="H1721">
            <v>260.97399999999999</v>
          </cell>
          <cell r="I1721">
            <v>13048700</v>
          </cell>
          <cell r="J1721">
            <v>2609.7400000000002</v>
          </cell>
          <cell r="K1721">
            <v>13051309.74</v>
          </cell>
          <cell r="L1721">
            <v>0</v>
          </cell>
          <cell r="M1721">
            <v>13023.67</v>
          </cell>
          <cell r="N1721">
            <v>261.28666820000001</v>
          </cell>
          <cell r="O1721">
            <v>13064333.41</v>
          </cell>
          <cell r="P1721">
            <v>13064333.41</v>
          </cell>
          <cell r="Q1721">
            <v>0</v>
          </cell>
          <cell r="R1721" t="str">
            <v>SCS</v>
          </cell>
          <cell r="S1721" t="str">
            <v>oct</v>
          </cell>
        </row>
        <row r="1722">
          <cell r="A1722">
            <v>1410</v>
          </cell>
          <cell r="B1722">
            <v>3173</v>
          </cell>
          <cell r="C1722" t="str">
            <v>PPL(h)</v>
          </cell>
          <cell r="D1722">
            <v>39381</v>
          </cell>
          <cell r="E1722">
            <v>39385</v>
          </cell>
          <cell r="F1722" t="str">
            <v>p</v>
          </cell>
          <cell r="G1722">
            <v>41500</v>
          </cell>
          <cell r="H1722">
            <v>260.99759036144576</v>
          </cell>
          <cell r="I1722">
            <v>10831400</v>
          </cell>
          <cell r="J1722">
            <v>2166.2800000000002</v>
          </cell>
          <cell r="K1722">
            <v>10833566.279999999</v>
          </cell>
          <cell r="L1722">
            <v>0</v>
          </cell>
          <cell r="M1722">
            <v>21662.799999999999</v>
          </cell>
          <cell r="N1722">
            <v>261.57178506024098</v>
          </cell>
          <cell r="O1722">
            <v>10855229.08</v>
          </cell>
          <cell r="P1722">
            <v>10855229.08</v>
          </cell>
          <cell r="Q1722">
            <v>0</v>
          </cell>
          <cell r="R1722" t="str">
            <v>AHL</v>
          </cell>
          <cell r="S1722" t="str">
            <v>oct</v>
          </cell>
        </row>
        <row r="1723">
          <cell r="A1723">
            <v>1411</v>
          </cell>
          <cell r="B1723">
            <v>3176</v>
          </cell>
          <cell r="C1723" t="str">
            <v>ATRL(h)</v>
          </cell>
          <cell r="D1723">
            <v>39381</v>
          </cell>
          <cell r="E1723">
            <v>39385</v>
          </cell>
          <cell r="F1723" t="str">
            <v>s</v>
          </cell>
          <cell r="G1723">
            <v>-50000</v>
          </cell>
          <cell r="H1723">
            <v>275.55270000000002</v>
          </cell>
          <cell r="I1723">
            <v>-13777635</v>
          </cell>
          <cell r="J1723">
            <v>1377.7635</v>
          </cell>
          <cell r="K1723">
            <v>-13776257.236500001</v>
          </cell>
          <cell r="L1723">
            <v>0</v>
          </cell>
          <cell r="M1723">
            <v>27555.27</v>
          </cell>
          <cell r="N1723">
            <v>275.55270000000002</v>
          </cell>
          <cell r="O1723">
            <v>-13777635</v>
          </cell>
          <cell r="P1723">
            <v>-12778425</v>
          </cell>
          <cell r="Q1723">
            <v>999210</v>
          </cell>
          <cell r="R1723" t="str">
            <v>AHL</v>
          </cell>
          <cell r="S1723" t="str">
            <v>oct</v>
          </cell>
        </row>
        <row r="1724">
          <cell r="A1724">
            <v>1412</v>
          </cell>
          <cell r="B1724">
            <v>3177</v>
          </cell>
          <cell r="C1724" t="str">
            <v>POL(H)</v>
          </cell>
          <cell r="D1724">
            <v>39381</v>
          </cell>
          <cell r="E1724">
            <v>39385</v>
          </cell>
          <cell r="F1724" t="str">
            <v>s</v>
          </cell>
          <cell r="G1724">
            <v>-20000</v>
          </cell>
          <cell r="H1724">
            <v>337.4375</v>
          </cell>
          <cell r="I1724">
            <v>-6748750</v>
          </cell>
          <cell r="J1724">
            <v>674.875</v>
          </cell>
          <cell r="K1724">
            <v>-6748075.125</v>
          </cell>
          <cell r="L1724">
            <v>0</v>
          </cell>
          <cell r="M1724">
            <v>6749.5</v>
          </cell>
          <cell r="N1724">
            <v>337.4375</v>
          </cell>
          <cell r="O1724">
            <v>-6748750</v>
          </cell>
          <cell r="P1724">
            <v>-6603360</v>
          </cell>
          <cell r="Q1724">
            <v>145390</v>
          </cell>
          <cell r="R1724" t="str">
            <v>ORIX</v>
          </cell>
          <cell r="S1724" t="str">
            <v>oct</v>
          </cell>
        </row>
        <row r="1725">
          <cell r="A1725">
            <v>1413</v>
          </cell>
          <cell r="B1725">
            <v>3178</v>
          </cell>
          <cell r="C1725" t="str">
            <v>POL(H)</v>
          </cell>
          <cell r="D1725">
            <v>39381</v>
          </cell>
          <cell r="E1725">
            <v>39385</v>
          </cell>
          <cell r="F1725" t="str">
            <v>s</v>
          </cell>
          <cell r="G1725">
            <v>-85500</v>
          </cell>
          <cell r="H1725">
            <v>337.49198830409358</v>
          </cell>
          <cell r="I1725">
            <v>-28855565</v>
          </cell>
          <cell r="J1725">
            <v>2885.5565000000001</v>
          </cell>
          <cell r="K1725">
            <v>-28852679.443500001</v>
          </cell>
          <cell r="L1725">
            <v>0</v>
          </cell>
          <cell r="M1725">
            <v>57711.13</v>
          </cell>
          <cell r="N1725">
            <v>337.49198830409358</v>
          </cell>
          <cell r="O1725">
            <v>-28855565</v>
          </cell>
          <cell r="P1725">
            <v>-28229364</v>
          </cell>
          <cell r="Q1725">
            <v>626201</v>
          </cell>
          <cell r="R1725" t="str">
            <v>AHL</v>
          </cell>
          <cell r="S1725" t="str">
            <v>oct</v>
          </cell>
        </row>
        <row r="1726">
          <cell r="A1726">
            <v>1414</v>
          </cell>
          <cell r="B1726">
            <v>3166</v>
          </cell>
          <cell r="C1726" t="str">
            <v>BOP(H)</v>
          </cell>
          <cell r="D1726">
            <v>39381</v>
          </cell>
          <cell r="E1726">
            <v>39385</v>
          </cell>
          <cell r="F1726" t="str">
            <v>s</v>
          </cell>
          <cell r="G1726">
            <v>-50000</v>
          </cell>
          <cell r="H1726">
            <v>104.30800000000001</v>
          </cell>
          <cell r="I1726">
            <v>-5215400</v>
          </cell>
          <cell r="J1726">
            <v>521.54000000000008</v>
          </cell>
          <cell r="K1726">
            <v>-5214878.46</v>
          </cell>
          <cell r="L1726">
            <v>0</v>
          </cell>
          <cell r="M1726">
            <v>5500.23</v>
          </cell>
          <cell r="N1726">
            <v>104.30800000000001</v>
          </cell>
          <cell r="O1726">
            <v>-5215400</v>
          </cell>
          <cell r="P1726">
            <v>-4855550</v>
          </cell>
          <cell r="Q1726">
            <v>359850</v>
          </cell>
          <cell r="R1726" t="str">
            <v>FOUNDATION</v>
          </cell>
          <cell r="S1726" t="str">
            <v>oct</v>
          </cell>
        </row>
        <row r="1727">
          <cell r="A1727">
            <v>1415</v>
          </cell>
          <cell r="B1727">
            <v>3168</v>
          </cell>
          <cell r="C1727" t="str">
            <v>BOP(H)</v>
          </cell>
          <cell r="D1727">
            <v>39381</v>
          </cell>
          <cell r="E1727">
            <v>39385</v>
          </cell>
          <cell r="F1727" t="str">
            <v>s</v>
          </cell>
          <cell r="G1727">
            <v>-50000</v>
          </cell>
          <cell r="H1727">
            <v>104.015</v>
          </cell>
          <cell r="I1727">
            <v>-5200750</v>
          </cell>
          <cell r="J1727">
            <v>520.07500000000005</v>
          </cell>
          <cell r="K1727">
            <v>-5200229.9249999998</v>
          </cell>
          <cell r="L1727">
            <v>0</v>
          </cell>
          <cell r="M1727">
            <v>5200.79</v>
          </cell>
          <cell r="N1727">
            <v>104.015</v>
          </cell>
          <cell r="O1727">
            <v>-5200750</v>
          </cell>
          <cell r="P1727">
            <v>-4855550</v>
          </cell>
          <cell r="Q1727">
            <v>345200</v>
          </cell>
          <cell r="R1727" t="str">
            <v>GROWTH</v>
          </cell>
          <cell r="S1727" t="str">
            <v>oct</v>
          </cell>
        </row>
        <row r="1728">
          <cell r="A1728">
            <v>1416</v>
          </cell>
          <cell r="B1728">
            <v>3165</v>
          </cell>
          <cell r="C1728" t="str">
            <v>BOP(H)</v>
          </cell>
          <cell r="D1728">
            <v>39381</v>
          </cell>
          <cell r="E1728">
            <v>39385</v>
          </cell>
          <cell r="F1728" t="str">
            <v>s</v>
          </cell>
          <cell r="G1728">
            <v>-50000</v>
          </cell>
          <cell r="H1728">
            <v>104.3519</v>
          </cell>
          <cell r="I1728">
            <v>-5217595</v>
          </cell>
          <cell r="J1728">
            <v>521.7595</v>
          </cell>
          <cell r="K1728">
            <v>-5217073.2405000003</v>
          </cell>
          <cell r="L1728">
            <v>0</v>
          </cell>
          <cell r="M1728">
            <v>5217.59</v>
          </cell>
          <cell r="N1728">
            <v>104.3519</v>
          </cell>
          <cell r="O1728">
            <v>-5217595</v>
          </cell>
          <cell r="P1728">
            <v>-4855550</v>
          </cell>
          <cell r="Q1728">
            <v>362045</v>
          </cell>
          <cell r="R1728" t="str">
            <v>FNE</v>
          </cell>
          <cell r="S1728" t="str">
            <v>oct</v>
          </cell>
        </row>
        <row r="1729">
          <cell r="A1729">
            <v>1417</v>
          </cell>
          <cell r="B1729">
            <v>3181</v>
          </cell>
          <cell r="C1729" t="str">
            <v>BOP(H)</v>
          </cell>
          <cell r="D1729">
            <v>39381</v>
          </cell>
          <cell r="E1729">
            <v>39385</v>
          </cell>
          <cell r="F1729" t="str">
            <v>s</v>
          </cell>
          <cell r="G1729">
            <v>-50000</v>
          </cell>
          <cell r="H1729">
            <v>104.1</v>
          </cell>
          <cell r="I1729">
            <v>-5205000</v>
          </cell>
          <cell r="J1729">
            <v>520.5</v>
          </cell>
          <cell r="K1729">
            <v>-5204479.5</v>
          </cell>
          <cell r="L1729">
            <v>0</v>
          </cell>
          <cell r="M1729">
            <v>5185.04</v>
          </cell>
          <cell r="N1729">
            <v>104.1</v>
          </cell>
          <cell r="O1729">
            <v>-5205000</v>
          </cell>
          <cell r="P1729">
            <v>-4855550</v>
          </cell>
          <cell r="Q1729">
            <v>349450</v>
          </cell>
          <cell r="R1729" t="str">
            <v>TAURUS</v>
          </cell>
          <cell r="S1729" t="str">
            <v>oct</v>
          </cell>
        </row>
        <row r="1730">
          <cell r="A1730">
            <v>1418</v>
          </cell>
          <cell r="B1730">
            <v>3169</v>
          </cell>
          <cell r="C1730" t="str">
            <v>BOP(H)</v>
          </cell>
          <cell r="D1730">
            <v>39381</v>
          </cell>
          <cell r="E1730">
            <v>39385</v>
          </cell>
          <cell r="F1730" t="str">
            <v>s</v>
          </cell>
          <cell r="G1730">
            <v>-50000</v>
          </cell>
          <cell r="H1730">
            <v>104.5</v>
          </cell>
          <cell r="I1730">
            <v>-5225000</v>
          </cell>
          <cell r="J1730">
            <v>522.5</v>
          </cell>
          <cell r="K1730">
            <v>-5224477.5</v>
          </cell>
          <cell r="L1730">
            <v>0</v>
          </cell>
          <cell r="M1730">
            <v>5000</v>
          </cell>
          <cell r="N1730">
            <v>104.5</v>
          </cell>
          <cell r="O1730">
            <v>-5225000</v>
          </cell>
          <cell r="P1730">
            <v>-4855550</v>
          </cell>
          <cell r="Q1730">
            <v>369450</v>
          </cell>
          <cell r="R1730" t="str">
            <v>DAWOOD</v>
          </cell>
          <cell r="S1730" t="str">
            <v>oct</v>
          </cell>
        </row>
        <row r="1731">
          <cell r="A1731">
            <v>1419</v>
          </cell>
          <cell r="B1731">
            <v>3167</v>
          </cell>
          <cell r="C1731" t="str">
            <v>BOP(H)</v>
          </cell>
          <cell r="D1731">
            <v>39381</v>
          </cell>
          <cell r="E1731">
            <v>39385</v>
          </cell>
          <cell r="F1731" t="str">
            <v>s</v>
          </cell>
          <cell r="G1731">
            <v>-50000</v>
          </cell>
          <cell r="H1731">
            <v>104.62</v>
          </cell>
          <cell r="I1731">
            <v>-5231000</v>
          </cell>
          <cell r="J1731">
            <v>523.1</v>
          </cell>
          <cell r="K1731">
            <v>-5230476.9000000004</v>
          </cell>
          <cell r="L1731">
            <v>0</v>
          </cell>
          <cell r="M1731">
            <v>5251.48</v>
          </cell>
          <cell r="N1731">
            <v>104.62</v>
          </cell>
          <cell r="O1731">
            <v>-5231000</v>
          </cell>
          <cell r="P1731">
            <v>-4855550</v>
          </cell>
          <cell r="Q1731">
            <v>375450</v>
          </cell>
          <cell r="R1731" t="str">
            <v>AKD</v>
          </cell>
          <cell r="S1731" t="str">
            <v>oct</v>
          </cell>
        </row>
        <row r="1732">
          <cell r="A1732">
            <v>1420</v>
          </cell>
          <cell r="B1732">
            <v>3182</v>
          </cell>
          <cell r="C1732" t="str">
            <v>ppl(h)</v>
          </cell>
          <cell r="D1732">
            <v>39381</v>
          </cell>
          <cell r="E1732">
            <v>39385</v>
          </cell>
          <cell r="F1732" t="str">
            <v>p</v>
          </cell>
          <cell r="G1732">
            <v>600000</v>
          </cell>
          <cell r="H1732">
            <v>265</v>
          </cell>
          <cell r="I1732">
            <v>159000000</v>
          </cell>
          <cell r="J1732">
            <v>0</v>
          </cell>
          <cell r="K1732">
            <v>159000000</v>
          </cell>
          <cell r="L1732">
            <v>0</v>
          </cell>
          <cell r="M1732">
            <v>0</v>
          </cell>
          <cell r="N1732">
            <v>265</v>
          </cell>
          <cell r="O1732">
            <v>159000000</v>
          </cell>
          <cell r="P1732">
            <v>159000000</v>
          </cell>
          <cell r="Q1732">
            <v>0</v>
          </cell>
          <cell r="R1732" t="str">
            <v>moti</v>
          </cell>
          <cell r="S1732" t="str">
            <v>oct</v>
          </cell>
        </row>
        <row r="1733">
          <cell r="A1733">
            <v>1421</v>
          </cell>
          <cell r="B1733">
            <v>3182</v>
          </cell>
          <cell r="C1733" t="str">
            <v>PICB(H)</v>
          </cell>
          <cell r="D1733">
            <v>39384</v>
          </cell>
          <cell r="E1733">
            <v>39386</v>
          </cell>
          <cell r="F1733" t="str">
            <v>s</v>
          </cell>
          <cell r="G1733">
            <v>-10000</v>
          </cell>
          <cell r="H1733">
            <v>42.05</v>
          </cell>
          <cell r="I1733">
            <v>-420500</v>
          </cell>
          <cell r="J1733">
            <v>42.050000000000004</v>
          </cell>
          <cell r="K1733">
            <v>-420457.95</v>
          </cell>
          <cell r="L1733">
            <v>0</v>
          </cell>
          <cell r="M1733">
            <v>250</v>
          </cell>
          <cell r="N1733">
            <v>42.05</v>
          </cell>
          <cell r="O1733">
            <v>-420500</v>
          </cell>
          <cell r="P1733">
            <v>-404212</v>
          </cell>
          <cell r="Q1733">
            <v>16288</v>
          </cell>
          <cell r="R1733" t="str">
            <v>MUNAF</v>
          </cell>
          <cell r="S1733" t="str">
            <v>oct</v>
          </cell>
        </row>
        <row r="1734">
          <cell r="A1734">
            <v>1422</v>
          </cell>
          <cell r="B1734">
            <v>3186</v>
          </cell>
          <cell r="C1734" t="str">
            <v>PICB(H)</v>
          </cell>
          <cell r="D1734">
            <v>39384</v>
          </cell>
          <cell r="E1734">
            <v>39386</v>
          </cell>
          <cell r="F1734" t="str">
            <v>s</v>
          </cell>
          <cell r="G1734">
            <v>-50000</v>
          </cell>
          <cell r="H1734">
            <v>42</v>
          </cell>
          <cell r="I1734">
            <v>-2100000</v>
          </cell>
          <cell r="J1734">
            <v>210</v>
          </cell>
          <cell r="K1734">
            <v>-2099790</v>
          </cell>
          <cell r="L1734">
            <v>0</v>
          </cell>
          <cell r="M1734">
            <v>4200</v>
          </cell>
          <cell r="N1734">
            <v>42</v>
          </cell>
          <cell r="O1734">
            <v>-2100000</v>
          </cell>
          <cell r="P1734">
            <v>-2021060</v>
          </cell>
          <cell r="Q1734">
            <v>78940</v>
          </cell>
          <cell r="R1734" t="str">
            <v>ahl</v>
          </cell>
          <cell r="S1734" t="str">
            <v>oct</v>
          </cell>
        </row>
        <row r="1735">
          <cell r="A1735">
            <v>1423</v>
          </cell>
          <cell r="B1735">
            <v>3192</v>
          </cell>
          <cell r="C1735" t="str">
            <v>ppl(h)</v>
          </cell>
          <cell r="D1735">
            <v>39384</v>
          </cell>
          <cell r="E1735">
            <v>39386</v>
          </cell>
          <cell r="F1735" t="str">
            <v>s</v>
          </cell>
          <cell r="G1735">
            <v>-46000</v>
          </cell>
          <cell r="H1735">
            <v>268.56086956521739</v>
          </cell>
          <cell r="I1735">
            <v>-12353800</v>
          </cell>
          <cell r="J1735">
            <v>1235.3800000000001</v>
          </cell>
          <cell r="K1735">
            <v>-12352564.619999999</v>
          </cell>
          <cell r="L1735">
            <v>0</v>
          </cell>
          <cell r="M1735">
            <v>12489.13</v>
          </cell>
          <cell r="N1735">
            <v>268.56086956521739</v>
          </cell>
          <cell r="O1735">
            <v>-12353800</v>
          </cell>
          <cell r="P1735">
            <v>-12079991</v>
          </cell>
          <cell r="Q1735">
            <v>273809</v>
          </cell>
          <cell r="R1735" t="str">
            <v>bma</v>
          </cell>
          <cell r="S1735" t="str">
            <v>oct</v>
          </cell>
        </row>
        <row r="1736">
          <cell r="A1736">
            <v>1424</v>
          </cell>
          <cell r="B1736">
            <v>3191</v>
          </cell>
          <cell r="C1736" t="str">
            <v>ppl(h)</v>
          </cell>
          <cell r="D1736">
            <v>39384</v>
          </cell>
          <cell r="E1736">
            <v>39386</v>
          </cell>
          <cell r="F1736" t="str">
            <v>s</v>
          </cell>
          <cell r="G1736">
            <v>-43000</v>
          </cell>
          <cell r="H1736">
            <v>268.48604651162793</v>
          </cell>
          <cell r="I1736">
            <v>-11544900</v>
          </cell>
          <cell r="J1736">
            <v>1154.49</v>
          </cell>
          <cell r="K1736">
            <v>-11543745.51</v>
          </cell>
          <cell r="L1736">
            <v>0</v>
          </cell>
          <cell r="M1736">
            <v>11919.985000000001</v>
          </cell>
          <cell r="N1736">
            <v>268.48604651162793</v>
          </cell>
          <cell r="O1736">
            <v>-11544900</v>
          </cell>
          <cell r="P1736">
            <v>-11292165.5</v>
          </cell>
          <cell r="Q1736">
            <v>252734.5</v>
          </cell>
          <cell r="R1736" t="str">
            <v>js</v>
          </cell>
          <cell r="S1736" t="str">
            <v>oct</v>
          </cell>
        </row>
        <row r="1737">
          <cell r="A1737">
            <v>1425</v>
          </cell>
          <cell r="B1737">
            <v>3190</v>
          </cell>
          <cell r="C1737" t="str">
            <v>ppl(h)</v>
          </cell>
          <cell r="D1737">
            <v>39384</v>
          </cell>
          <cell r="E1737">
            <v>39386</v>
          </cell>
          <cell r="F1737" t="str">
            <v>s</v>
          </cell>
          <cell r="G1737">
            <v>-55000</v>
          </cell>
          <cell r="H1737">
            <v>269.32127272727274</v>
          </cell>
          <cell r="I1737">
            <v>-14812670</v>
          </cell>
          <cell r="J1737">
            <v>1481.2670000000001</v>
          </cell>
          <cell r="K1737">
            <v>-14811188.732999999</v>
          </cell>
          <cell r="L1737">
            <v>0</v>
          </cell>
          <cell r="M1737">
            <v>29625.34</v>
          </cell>
          <cell r="N1737">
            <v>269.32127272727274</v>
          </cell>
          <cell r="O1737">
            <v>-14812670</v>
          </cell>
          <cell r="P1737">
            <v>-14443467.5</v>
          </cell>
          <cell r="Q1737">
            <v>369202.5</v>
          </cell>
          <cell r="R1737" t="str">
            <v>ahl</v>
          </cell>
          <cell r="S1737" t="str">
            <v>oct</v>
          </cell>
        </row>
        <row r="1738">
          <cell r="A1738">
            <v>1426</v>
          </cell>
          <cell r="B1738">
            <v>3189</v>
          </cell>
          <cell r="C1738" t="str">
            <v>ppl(h)</v>
          </cell>
          <cell r="D1738">
            <v>39384</v>
          </cell>
          <cell r="E1738">
            <v>39386</v>
          </cell>
          <cell r="F1738" t="str">
            <v>s</v>
          </cell>
          <cell r="G1738">
            <v>-20000</v>
          </cell>
          <cell r="H1738">
            <v>270.72500000000002</v>
          </cell>
          <cell r="I1738">
            <v>-5414500</v>
          </cell>
          <cell r="J1738">
            <v>541.45000000000005</v>
          </cell>
          <cell r="K1738">
            <v>-5413958.5499999998</v>
          </cell>
          <cell r="L1738">
            <v>0</v>
          </cell>
          <cell r="M1738">
            <v>4915.49</v>
          </cell>
          <cell r="N1738">
            <v>270.72500000000002</v>
          </cell>
          <cell r="O1738">
            <v>-5414500</v>
          </cell>
          <cell r="P1738">
            <v>-5252170</v>
          </cell>
          <cell r="Q1738">
            <v>162330</v>
          </cell>
          <cell r="R1738" t="str">
            <v>GROWTH</v>
          </cell>
          <cell r="S1738" t="str">
            <v>oct</v>
          </cell>
        </row>
        <row r="1739">
          <cell r="A1739">
            <v>1427</v>
          </cell>
          <cell r="B1739">
            <v>3188</v>
          </cell>
          <cell r="C1739" t="str">
            <v>ppl(h)</v>
          </cell>
          <cell r="D1739">
            <v>39384</v>
          </cell>
          <cell r="E1739">
            <v>39386</v>
          </cell>
          <cell r="F1739" t="str">
            <v>s</v>
          </cell>
          <cell r="G1739">
            <v>-36000</v>
          </cell>
          <cell r="H1739">
            <v>269.53333333333336</v>
          </cell>
          <cell r="I1739">
            <v>-9703200</v>
          </cell>
          <cell r="J1739">
            <v>970.32</v>
          </cell>
          <cell r="K1739">
            <v>-9702229.6799999997</v>
          </cell>
          <cell r="L1739">
            <v>0</v>
          </cell>
          <cell r="M1739">
            <v>9703.2000000000007</v>
          </cell>
          <cell r="N1739">
            <v>269.53333333333336</v>
          </cell>
          <cell r="O1739">
            <v>-9703200</v>
          </cell>
          <cell r="P1739">
            <v>-9453906</v>
          </cell>
          <cell r="Q1739">
            <v>249294</v>
          </cell>
          <cell r="R1739" t="str">
            <v xml:space="preserve">ABA </v>
          </cell>
          <cell r="S1739" t="str">
            <v>oct</v>
          </cell>
        </row>
        <row r="1740">
          <cell r="A1740">
            <v>1427</v>
          </cell>
          <cell r="B1740">
            <v>3184</v>
          </cell>
          <cell r="C1740" t="str">
            <v>POL(H)</v>
          </cell>
          <cell r="D1740">
            <v>39384</v>
          </cell>
          <cell r="E1740">
            <v>39385</v>
          </cell>
          <cell r="F1740" t="str">
            <v>p</v>
          </cell>
          <cell r="G1740">
            <v>20000</v>
          </cell>
          <cell r="H1740">
            <v>337.5</v>
          </cell>
          <cell r="I1740">
            <v>6750000</v>
          </cell>
          <cell r="J1740">
            <v>1350</v>
          </cell>
          <cell r="K1740">
            <v>6751350</v>
          </cell>
          <cell r="L1740">
            <v>0</v>
          </cell>
          <cell r="M1740">
            <v>6750</v>
          </cell>
          <cell r="N1740">
            <v>337.90499999999997</v>
          </cell>
          <cell r="O1740">
            <v>6758100</v>
          </cell>
          <cell r="P1740">
            <v>6758100</v>
          </cell>
          <cell r="Q1740">
            <v>0</v>
          </cell>
          <cell r="R1740" t="str">
            <v>fne</v>
          </cell>
          <cell r="S1740" t="str">
            <v>oct</v>
          </cell>
        </row>
        <row r="1741">
          <cell r="A1741">
            <v>1428</v>
          </cell>
          <cell r="B1741">
            <v>3196</v>
          </cell>
          <cell r="C1741" t="str">
            <v>POL(H)</v>
          </cell>
          <cell r="D1741">
            <v>39385</v>
          </cell>
          <cell r="E1741">
            <v>39387</v>
          </cell>
          <cell r="F1741" t="str">
            <v>p</v>
          </cell>
          <cell r="G1741">
            <v>70000</v>
          </cell>
          <cell r="H1741">
            <v>329.40214285714285</v>
          </cell>
          <cell r="I1741">
            <v>23058150</v>
          </cell>
          <cell r="J1741">
            <v>4611.63</v>
          </cell>
          <cell r="K1741">
            <v>23062761.629999999</v>
          </cell>
          <cell r="L1741">
            <v>0</v>
          </cell>
          <cell r="M1741">
            <v>23045.4</v>
          </cell>
          <cell r="N1741">
            <v>329.79724328571427</v>
          </cell>
          <cell r="O1741">
            <v>23085807.029999997</v>
          </cell>
          <cell r="P1741">
            <v>23085807.029999997</v>
          </cell>
          <cell r="Q1741">
            <v>0</v>
          </cell>
          <cell r="R1741" t="str">
            <v xml:space="preserve">ABA </v>
          </cell>
          <cell r="S1741" t="str">
            <v>oct</v>
          </cell>
        </row>
        <row r="1742">
          <cell r="A1742">
            <v>1428</v>
          </cell>
          <cell r="B1742">
            <v>3193</v>
          </cell>
          <cell r="C1742" t="str">
            <v>POL(H)</v>
          </cell>
          <cell r="D1742">
            <v>39385</v>
          </cell>
          <cell r="E1742">
            <v>39387</v>
          </cell>
          <cell r="F1742" t="str">
            <v>p</v>
          </cell>
          <cell r="G1742">
            <v>30000</v>
          </cell>
          <cell r="H1742">
            <v>329.84166666666664</v>
          </cell>
          <cell r="I1742">
            <v>9895250</v>
          </cell>
          <cell r="J1742">
            <v>1979.0500000000002</v>
          </cell>
          <cell r="K1742">
            <v>9897229.0500000007</v>
          </cell>
          <cell r="L1742">
            <v>0</v>
          </cell>
          <cell r="M1742">
            <v>9896</v>
          </cell>
          <cell r="N1742">
            <v>330.23750166666667</v>
          </cell>
          <cell r="O1742">
            <v>9907125.0500000007</v>
          </cell>
          <cell r="P1742">
            <v>9907125.0500000007</v>
          </cell>
          <cell r="Q1742">
            <v>0</v>
          </cell>
          <cell r="R1742" t="str">
            <v>orix</v>
          </cell>
          <cell r="S1742" t="str">
            <v>oct</v>
          </cell>
        </row>
        <row r="1743">
          <cell r="A1743">
            <v>1429</v>
          </cell>
          <cell r="B1743">
            <v>3198</v>
          </cell>
          <cell r="C1743" t="str">
            <v>ATRL(h)</v>
          </cell>
          <cell r="D1743">
            <v>39385</v>
          </cell>
          <cell r="E1743">
            <v>39387</v>
          </cell>
          <cell r="F1743" t="str">
            <v>s</v>
          </cell>
          <cell r="G1743">
            <v>-25000</v>
          </cell>
          <cell r="H1743">
            <v>290.64</v>
          </cell>
          <cell r="I1743">
            <v>-7266000</v>
          </cell>
          <cell r="J1743">
            <v>726.6</v>
          </cell>
          <cell r="K1743">
            <v>-7265273.4000000004</v>
          </cell>
          <cell r="L1743">
            <v>0</v>
          </cell>
          <cell r="M1743">
            <v>6916</v>
          </cell>
          <cell r="N1743">
            <v>290.64</v>
          </cell>
          <cell r="O1743">
            <v>-7266000</v>
          </cell>
          <cell r="P1743">
            <v>-6389212.5</v>
          </cell>
          <cell r="Q1743">
            <v>876787.5</v>
          </cell>
          <cell r="R1743" t="str">
            <v xml:space="preserve">ABA </v>
          </cell>
          <cell r="S1743" t="str">
            <v>oct</v>
          </cell>
        </row>
        <row r="1744">
          <cell r="A1744">
            <v>1430</v>
          </cell>
          <cell r="B1744">
            <v>3194</v>
          </cell>
          <cell r="C1744" t="str">
            <v>ATRL(h)</v>
          </cell>
          <cell r="D1744">
            <v>39385</v>
          </cell>
          <cell r="E1744">
            <v>39387</v>
          </cell>
          <cell r="F1744" t="str">
            <v>s</v>
          </cell>
          <cell r="G1744">
            <v>-25000</v>
          </cell>
          <cell r="H1744">
            <v>290.291</v>
          </cell>
          <cell r="I1744">
            <v>-7257275</v>
          </cell>
          <cell r="J1744">
            <v>725.72750000000008</v>
          </cell>
          <cell r="K1744">
            <v>-7256549.2725</v>
          </cell>
          <cell r="L1744">
            <v>0</v>
          </cell>
          <cell r="M1744">
            <v>7257.97</v>
          </cell>
          <cell r="N1744">
            <v>290.291</v>
          </cell>
          <cell r="O1744">
            <v>-7257275</v>
          </cell>
          <cell r="P1744">
            <v>-6389212.5</v>
          </cell>
          <cell r="Q1744">
            <v>868062.5</v>
          </cell>
          <cell r="R1744" t="str">
            <v>orix</v>
          </cell>
          <cell r="S1744" t="str">
            <v>oct</v>
          </cell>
        </row>
        <row r="1745">
          <cell r="A1745">
            <v>1431</v>
          </cell>
          <cell r="B1745">
            <v>3197</v>
          </cell>
          <cell r="C1745" t="str">
            <v>PICB(h)</v>
          </cell>
          <cell r="D1745">
            <v>39385</v>
          </cell>
          <cell r="E1745">
            <v>39387</v>
          </cell>
          <cell r="F1745" t="str">
            <v>s</v>
          </cell>
          <cell r="G1745">
            <v>-500</v>
          </cell>
          <cell r="H1745">
            <v>42.6</v>
          </cell>
          <cell r="I1745">
            <v>-21300</v>
          </cell>
          <cell r="J1745">
            <v>2.13</v>
          </cell>
          <cell r="K1745">
            <v>-21297.87</v>
          </cell>
          <cell r="L1745">
            <v>0</v>
          </cell>
          <cell r="M1745">
            <v>81.899999999999991</v>
          </cell>
          <cell r="N1745">
            <v>42.6</v>
          </cell>
          <cell r="O1745">
            <v>-21300</v>
          </cell>
          <cell r="P1745">
            <v>-20016.100000000002</v>
          </cell>
          <cell r="Q1745">
            <v>1283.8999999999978</v>
          </cell>
          <cell r="R1745" t="str">
            <v>orix</v>
          </cell>
          <cell r="S1745" t="str">
            <v>oct</v>
          </cell>
        </row>
        <row r="1746">
          <cell r="A1746">
            <v>1432</v>
          </cell>
          <cell r="B1746">
            <v>3203</v>
          </cell>
          <cell r="C1746" t="str">
            <v>POL(H)</v>
          </cell>
          <cell r="D1746">
            <v>39386</v>
          </cell>
          <cell r="E1746">
            <v>39388</v>
          </cell>
          <cell r="F1746" t="str">
            <v>p</v>
          </cell>
          <cell r="G1746">
            <v>100000</v>
          </cell>
          <cell r="H1746">
            <v>327.92840000000001</v>
          </cell>
          <cell r="I1746">
            <v>32792840</v>
          </cell>
          <cell r="J1746">
            <v>6558.5680000000002</v>
          </cell>
          <cell r="K1746">
            <v>32799398.568</v>
          </cell>
          <cell r="L1746">
            <v>0</v>
          </cell>
          <cell r="M1746">
            <v>65585.679999999993</v>
          </cell>
          <cell r="N1746">
            <v>328.64984248000002</v>
          </cell>
          <cell r="O1746">
            <v>32864984.248</v>
          </cell>
          <cell r="P1746">
            <v>32864984.248</v>
          </cell>
          <cell r="Q1746">
            <v>0</v>
          </cell>
          <cell r="R1746" t="str">
            <v>ahl</v>
          </cell>
          <cell r="S1746" t="str">
            <v>oct</v>
          </cell>
        </row>
        <row r="1747">
          <cell r="A1747">
            <v>1433</v>
          </cell>
          <cell r="B1747">
            <v>3204</v>
          </cell>
          <cell r="C1747" t="str">
            <v>bop(h)</v>
          </cell>
          <cell r="D1747">
            <v>39386</v>
          </cell>
          <cell r="E1747">
            <v>39388</v>
          </cell>
          <cell r="F1747" t="str">
            <v>p</v>
          </cell>
          <cell r="G1747">
            <v>150000</v>
          </cell>
          <cell r="H1747">
            <v>95.365833333333327</v>
          </cell>
          <cell r="I1747">
            <v>14304875</v>
          </cell>
          <cell r="J1747">
            <v>2860.9750000000004</v>
          </cell>
          <cell r="K1747">
            <v>14307735.975</v>
          </cell>
          <cell r="L1747">
            <v>0</v>
          </cell>
          <cell r="M1747">
            <v>28609.75</v>
          </cell>
          <cell r="N1747">
            <v>95.575638166666664</v>
          </cell>
          <cell r="O1747">
            <v>14336345.725</v>
          </cell>
          <cell r="P1747">
            <v>14336345.725</v>
          </cell>
          <cell r="Q1747">
            <v>0</v>
          </cell>
          <cell r="R1747" t="str">
            <v>ahl</v>
          </cell>
          <cell r="S1747" t="str">
            <v>oct</v>
          </cell>
        </row>
        <row r="1748">
          <cell r="A1748">
            <v>1434</v>
          </cell>
          <cell r="B1748">
            <v>3207</v>
          </cell>
          <cell r="C1748" t="str">
            <v>bop(h)</v>
          </cell>
          <cell r="D1748">
            <v>39386</v>
          </cell>
          <cell r="E1748">
            <v>39388</v>
          </cell>
          <cell r="F1748" t="str">
            <v>p</v>
          </cell>
          <cell r="G1748">
            <v>100000</v>
          </cell>
          <cell r="H1748">
            <v>96.08</v>
          </cell>
          <cell r="I1748">
            <v>9608000</v>
          </cell>
          <cell r="J1748">
            <v>1921.6000000000001</v>
          </cell>
          <cell r="K1748">
            <v>9609921.5999999996</v>
          </cell>
          <cell r="L1748">
            <v>0</v>
          </cell>
          <cell r="M1748">
            <v>15173.869999999999</v>
          </cell>
          <cell r="N1748">
            <v>96.250954699999994</v>
          </cell>
          <cell r="O1748">
            <v>9625095.4699999988</v>
          </cell>
          <cell r="P1748">
            <v>9625095.4699999988</v>
          </cell>
          <cell r="Q1748">
            <v>0</v>
          </cell>
          <cell r="R1748" t="str">
            <v>foundation</v>
          </cell>
          <cell r="S1748" t="str">
            <v>oct</v>
          </cell>
        </row>
        <row r="1749">
          <cell r="A1749">
            <v>1435</v>
          </cell>
          <cell r="B1749">
            <v>3205</v>
          </cell>
          <cell r="C1749" t="str">
            <v>bop(h)</v>
          </cell>
          <cell r="D1749">
            <v>39386</v>
          </cell>
          <cell r="E1749">
            <v>39388</v>
          </cell>
          <cell r="F1749" t="str">
            <v>p</v>
          </cell>
          <cell r="G1749">
            <v>150000</v>
          </cell>
          <cell r="H1749">
            <v>95.176266666666663</v>
          </cell>
          <cell r="I1749">
            <v>14276440</v>
          </cell>
          <cell r="J1749">
            <v>2855.288</v>
          </cell>
          <cell r="K1749">
            <v>14279295.288000001</v>
          </cell>
          <cell r="L1749">
            <v>0</v>
          </cell>
          <cell r="M1749">
            <v>21417.66</v>
          </cell>
          <cell r="N1749">
            <v>95.338086320000002</v>
          </cell>
          <cell r="O1749">
            <v>14300712.948000001</v>
          </cell>
          <cell r="P1749">
            <v>14300712.948000001</v>
          </cell>
          <cell r="Q1749">
            <v>0</v>
          </cell>
          <cell r="R1749" t="str">
            <v>orix</v>
          </cell>
          <cell r="S1749" t="str">
            <v>oct</v>
          </cell>
        </row>
        <row r="1750">
          <cell r="A1750">
            <v>1436</v>
          </cell>
          <cell r="B1750">
            <v>3206</v>
          </cell>
          <cell r="C1750" t="str">
            <v>bop(h)</v>
          </cell>
          <cell r="D1750">
            <v>39386</v>
          </cell>
          <cell r="E1750">
            <v>39388</v>
          </cell>
          <cell r="F1750" t="str">
            <v>p</v>
          </cell>
          <cell r="G1750">
            <v>100000</v>
          </cell>
          <cell r="H1750">
            <v>95.444500000000005</v>
          </cell>
          <cell r="I1750">
            <v>9544450</v>
          </cell>
          <cell r="J1750">
            <v>1908.89</v>
          </cell>
          <cell r="K1750">
            <v>9546358.8900000006</v>
          </cell>
          <cell r="L1750">
            <v>0</v>
          </cell>
          <cell r="M1750">
            <v>15000</v>
          </cell>
          <cell r="N1750">
            <v>95.613588900000011</v>
          </cell>
          <cell r="O1750">
            <v>9561358.8900000006</v>
          </cell>
          <cell r="P1750">
            <v>9561358.8900000006</v>
          </cell>
          <cell r="Q1750">
            <v>0</v>
          </cell>
          <cell r="R1750" t="str">
            <v>khj</v>
          </cell>
          <cell r="S1750" t="str">
            <v>oct</v>
          </cell>
        </row>
        <row r="1751">
          <cell r="A1751">
            <v>1437</v>
          </cell>
          <cell r="B1751">
            <v>3200</v>
          </cell>
          <cell r="C1751" t="str">
            <v>ppl(h)</v>
          </cell>
          <cell r="D1751">
            <v>39386</v>
          </cell>
          <cell r="E1751">
            <v>39388</v>
          </cell>
          <cell r="F1751" t="str">
            <v>p</v>
          </cell>
          <cell r="G1751">
            <v>72000</v>
          </cell>
          <cell r="H1751">
            <v>258.9111111111111</v>
          </cell>
          <cell r="I1751">
            <v>18641600</v>
          </cell>
          <cell r="J1751">
            <v>3728.32</v>
          </cell>
          <cell r="K1751">
            <v>18645328.32</v>
          </cell>
          <cell r="L1751">
            <v>0</v>
          </cell>
          <cell r="M1751">
            <v>18641.599999999999</v>
          </cell>
          <cell r="N1751">
            <v>259.22180444444444</v>
          </cell>
          <cell r="O1751">
            <v>18663969.920000002</v>
          </cell>
          <cell r="P1751">
            <v>18663969.920000002</v>
          </cell>
          <cell r="Q1751">
            <v>0</v>
          </cell>
          <cell r="R1751" t="str">
            <v>GROWTH</v>
          </cell>
          <cell r="S1751" t="str">
            <v>oct</v>
          </cell>
        </row>
        <row r="1752">
          <cell r="A1752">
            <v>1438</v>
          </cell>
          <cell r="B1752">
            <v>3199</v>
          </cell>
          <cell r="C1752" t="str">
            <v>ppl(h)</v>
          </cell>
          <cell r="D1752">
            <v>39386</v>
          </cell>
          <cell r="E1752">
            <v>39388</v>
          </cell>
          <cell r="F1752" t="str">
            <v>p</v>
          </cell>
          <cell r="G1752">
            <v>42600</v>
          </cell>
          <cell r="H1752">
            <v>258.81103286384979</v>
          </cell>
          <cell r="I1752">
            <v>11025350</v>
          </cell>
          <cell r="J1752">
            <v>2205.0700000000002</v>
          </cell>
          <cell r="K1752">
            <v>11027555.07</v>
          </cell>
          <cell r="L1752">
            <v>0</v>
          </cell>
          <cell r="M1752">
            <v>11000.33</v>
          </cell>
          <cell r="N1752">
            <v>259.12101877934271</v>
          </cell>
          <cell r="O1752">
            <v>11038555.4</v>
          </cell>
          <cell r="P1752">
            <v>11038555.4</v>
          </cell>
          <cell r="Q1752">
            <v>0</v>
          </cell>
          <cell r="R1752" t="str">
            <v>khj</v>
          </cell>
          <cell r="S1752" t="str">
            <v>oct</v>
          </cell>
        </row>
        <row r="1753">
          <cell r="A1753">
            <v>1439</v>
          </cell>
          <cell r="B1753">
            <v>3202</v>
          </cell>
          <cell r="C1753" t="str">
            <v>ppl(h)</v>
          </cell>
          <cell r="D1753">
            <v>39386</v>
          </cell>
          <cell r="E1753">
            <v>39388</v>
          </cell>
          <cell r="F1753" t="str">
            <v>p</v>
          </cell>
          <cell r="G1753">
            <v>20000</v>
          </cell>
          <cell r="H1753">
            <v>258.64999999999998</v>
          </cell>
          <cell r="I1753">
            <v>5173000</v>
          </cell>
          <cell r="J1753">
            <v>1034.6000000000001</v>
          </cell>
          <cell r="K1753">
            <v>5174034.5999999996</v>
          </cell>
          <cell r="L1753">
            <v>0</v>
          </cell>
          <cell r="M1753">
            <v>5173</v>
          </cell>
          <cell r="N1753">
            <v>258.96037999999999</v>
          </cell>
          <cell r="O1753">
            <v>5179207.5999999996</v>
          </cell>
          <cell r="P1753">
            <v>5179207.5999999996</v>
          </cell>
          <cell r="Q1753">
            <v>0</v>
          </cell>
          <cell r="R1753" t="str">
            <v>fne</v>
          </cell>
          <cell r="S1753" t="str">
            <v>oct</v>
          </cell>
        </row>
        <row r="1754">
          <cell r="A1754">
            <v>1440</v>
          </cell>
          <cell r="B1754">
            <v>3201</v>
          </cell>
          <cell r="C1754" t="str">
            <v>ppl(h)</v>
          </cell>
          <cell r="D1754">
            <v>39386</v>
          </cell>
          <cell r="E1754">
            <v>39388</v>
          </cell>
          <cell r="F1754" t="str">
            <v>p</v>
          </cell>
          <cell r="G1754">
            <v>73700</v>
          </cell>
          <cell r="H1754">
            <v>259.20176390773406</v>
          </cell>
          <cell r="I1754">
            <v>19103170</v>
          </cell>
          <cell r="J1754">
            <v>3820.634</v>
          </cell>
          <cell r="K1754">
            <v>19106990.634</v>
          </cell>
          <cell r="L1754">
            <v>0</v>
          </cell>
          <cell r="M1754">
            <v>19104.05</v>
          </cell>
          <cell r="N1754">
            <v>259.51281796472188</v>
          </cell>
          <cell r="O1754">
            <v>19126094.684</v>
          </cell>
          <cell r="P1754">
            <v>19126094.684</v>
          </cell>
          <cell r="Q1754">
            <v>0</v>
          </cell>
          <cell r="R1754" t="str">
            <v>fne</v>
          </cell>
          <cell r="S1754" t="str">
            <v>oct</v>
          </cell>
        </row>
        <row r="1755">
          <cell r="A1755">
            <v>1441</v>
          </cell>
          <cell r="B1755">
            <v>3210</v>
          </cell>
          <cell r="C1755" t="str">
            <v>pol(h)</v>
          </cell>
          <cell r="D1755">
            <v>39391</v>
          </cell>
          <cell r="E1755">
            <v>39393</v>
          </cell>
          <cell r="F1755" t="str">
            <v>p</v>
          </cell>
          <cell r="G1755">
            <v>200000</v>
          </cell>
          <cell r="H1755">
            <v>305.55</v>
          </cell>
          <cell r="I1755">
            <v>61110000</v>
          </cell>
          <cell r="J1755">
            <v>12222</v>
          </cell>
          <cell r="K1755">
            <v>61122222</v>
          </cell>
          <cell r="L1755">
            <v>0</v>
          </cell>
          <cell r="M1755">
            <v>122220</v>
          </cell>
          <cell r="N1755">
            <v>306.22221000000002</v>
          </cell>
          <cell r="O1755">
            <v>61244442</v>
          </cell>
          <cell r="P1755">
            <v>61244442</v>
          </cell>
          <cell r="Q1755">
            <v>0</v>
          </cell>
          <cell r="R1755" t="str">
            <v>ahl</v>
          </cell>
          <cell r="S1755" t="str">
            <v>nov</v>
          </cell>
        </row>
        <row r="1756">
          <cell r="A1756">
            <v>1442</v>
          </cell>
          <cell r="B1756">
            <v>3214</v>
          </cell>
          <cell r="C1756" t="str">
            <v>luck(H)</v>
          </cell>
          <cell r="D1756">
            <v>39392</v>
          </cell>
          <cell r="E1756">
            <v>39394</v>
          </cell>
          <cell r="F1756" t="str">
            <v>p</v>
          </cell>
          <cell r="G1756">
            <v>50000</v>
          </cell>
          <cell r="H1756">
            <v>119.205</v>
          </cell>
          <cell r="I1756">
            <v>5960250</v>
          </cell>
          <cell r="J1756">
            <v>1192.05</v>
          </cell>
          <cell r="K1756">
            <v>5961442.0499999998</v>
          </cell>
          <cell r="L1756">
            <v>0</v>
          </cell>
          <cell r="M1756">
            <v>5960.25</v>
          </cell>
          <cell r="N1756">
            <v>119.348046</v>
          </cell>
          <cell r="O1756">
            <v>5967402.2999999998</v>
          </cell>
          <cell r="P1756">
            <v>5967402.2999999998</v>
          </cell>
          <cell r="Q1756">
            <v>0</v>
          </cell>
          <cell r="R1756" t="str">
            <v>js</v>
          </cell>
          <cell r="S1756" t="str">
            <v>nov</v>
          </cell>
        </row>
        <row r="1757">
          <cell r="A1757">
            <v>1443</v>
          </cell>
          <cell r="B1757">
            <v>3213</v>
          </cell>
          <cell r="C1757" t="str">
            <v>luck(H)</v>
          </cell>
          <cell r="D1757">
            <v>39392</v>
          </cell>
          <cell r="E1757">
            <v>39394</v>
          </cell>
          <cell r="F1757" t="str">
            <v>p</v>
          </cell>
          <cell r="G1757">
            <v>100000</v>
          </cell>
          <cell r="H1757">
            <v>119.416</v>
          </cell>
          <cell r="I1757">
            <v>11941600</v>
          </cell>
          <cell r="J1757">
            <v>2388.3200000000002</v>
          </cell>
          <cell r="K1757">
            <v>11943988.32</v>
          </cell>
          <cell r="L1757">
            <v>0</v>
          </cell>
          <cell r="M1757">
            <v>11892.3</v>
          </cell>
          <cell r="N1757">
            <v>119.55880620000001</v>
          </cell>
          <cell r="O1757">
            <v>11955880.620000001</v>
          </cell>
          <cell r="P1757">
            <v>11955880.620000001</v>
          </cell>
          <cell r="Q1757">
            <v>0</v>
          </cell>
          <cell r="R1757" t="str">
            <v>foundation</v>
          </cell>
          <cell r="S1757" t="str">
            <v>nov</v>
          </cell>
        </row>
        <row r="1758">
          <cell r="A1758">
            <v>1444</v>
          </cell>
          <cell r="B1758">
            <v>3216</v>
          </cell>
          <cell r="C1758" t="str">
            <v>luck(H)</v>
          </cell>
          <cell r="D1758">
            <v>39392</v>
          </cell>
          <cell r="E1758">
            <v>39394</v>
          </cell>
          <cell r="F1758" t="str">
            <v>p</v>
          </cell>
          <cell r="G1758">
            <v>150000</v>
          </cell>
          <cell r="H1758">
            <v>119.44933333333333</v>
          </cell>
          <cell r="I1758">
            <v>17917400</v>
          </cell>
          <cell r="J1758">
            <v>3583.48</v>
          </cell>
          <cell r="K1758">
            <v>17920983.48</v>
          </cell>
          <cell r="L1758">
            <v>0</v>
          </cell>
          <cell r="M1758">
            <v>16843.2</v>
          </cell>
          <cell r="N1758">
            <v>119.5855112</v>
          </cell>
          <cell r="O1758">
            <v>17937826.68</v>
          </cell>
          <cell r="P1758">
            <v>17937826.68</v>
          </cell>
          <cell r="Q1758">
            <v>0</v>
          </cell>
          <cell r="R1758" t="str">
            <v>bma</v>
          </cell>
          <cell r="S1758" t="str">
            <v>nov</v>
          </cell>
        </row>
        <row r="1759">
          <cell r="A1759">
            <v>1445</v>
          </cell>
          <cell r="B1759">
            <v>3212</v>
          </cell>
          <cell r="C1759" t="str">
            <v>luck(H)</v>
          </cell>
          <cell r="D1759">
            <v>39392</v>
          </cell>
          <cell r="E1759">
            <v>39394</v>
          </cell>
          <cell r="F1759" t="str">
            <v>p</v>
          </cell>
          <cell r="G1759">
            <v>100000</v>
          </cell>
          <cell r="H1759">
            <v>119.42505</v>
          </cell>
          <cell r="I1759">
            <v>11942505</v>
          </cell>
          <cell r="J1759">
            <v>2388.5010000000002</v>
          </cell>
          <cell r="K1759">
            <v>11944893.501</v>
          </cell>
          <cell r="L1759">
            <v>0</v>
          </cell>
          <cell r="M1759">
            <v>11943.15</v>
          </cell>
          <cell r="N1759">
            <v>119.56836651</v>
          </cell>
          <cell r="O1759">
            <v>11956836.651000001</v>
          </cell>
          <cell r="P1759">
            <v>11956836.651000001</v>
          </cell>
          <cell r="Q1759">
            <v>0</v>
          </cell>
          <cell r="R1759" t="str">
            <v>ORIX</v>
          </cell>
          <cell r="S1759" t="str">
            <v>nov</v>
          </cell>
        </row>
        <row r="1760">
          <cell r="A1760">
            <v>1446</v>
          </cell>
          <cell r="B1760">
            <v>3218</v>
          </cell>
          <cell r="C1760" t="str">
            <v>ATRL(H)</v>
          </cell>
          <cell r="D1760">
            <v>39392</v>
          </cell>
          <cell r="E1760">
            <v>39394</v>
          </cell>
          <cell r="F1760" t="str">
            <v>p</v>
          </cell>
          <cell r="G1760">
            <v>20000</v>
          </cell>
          <cell r="H1760">
            <v>237.70750000000001</v>
          </cell>
          <cell r="I1760">
            <v>4754150</v>
          </cell>
          <cell r="J1760">
            <v>950.83</v>
          </cell>
          <cell r="K1760">
            <v>4755100.83</v>
          </cell>
          <cell r="L1760">
            <v>0</v>
          </cell>
          <cell r="M1760">
            <v>4769.17</v>
          </cell>
          <cell r="N1760">
            <v>237.99350000000001</v>
          </cell>
          <cell r="O1760">
            <v>4759870</v>
          </cell>
          <cell r="P1760">
            <v>4759870</v>
          </cell>
          <cell r="Q1760">
            <v>0</v>
          </cell>
          <cell r="R1760" t="str">
            <v>ICAP</v>
          </cell>
          <cell r="S1760" t="str">
            <v>nov</v>
          </cell>
        </row>
        <row r="1761">
          <cell r="A1761">
            <v>1447</v>
          </cell>
          <cell r="B1761">
            <v>3217</v>
          </cell>
          <cell r="C1761" t="str">
            <v>ATRL(H)</v>
          </cell>
          <cell r="D1761">
            <v>39392</v>
          </cell>
          <cell r="E1761">
            <v>39394</v>
          </cell>
          <cell r="F1761" t="str">
            <v>p</v>
          </cell>
          <cell r="G1761">
            <v>30000</v>
          </cell>
          <cell r="H1761">
            <v>237.41333333333333</v>
          </cell>
          <cell r="I1761">
            <v>7122400</v>
          </cell>
          <cell r="J1761">
            <v>1424.48</v>
          </cell>
          <cell r="K1761">
            <v>7123824.4800000004</v>
          </cell>
          <cell r="L1761">
            <v>0</v>
          </cell>
          <cell r="M1761">
            <v>7122.4</v>
          </cell>
          <cell r="N1761">
            <v>237.69822933333336</v>
          </cell>
          <cell r="O1761">
            <v>7130946.8800000008</v>
          </cell>
          <cell r="P1761">
            <v>7130946.8800000008</v>
          </cell>
          <cell r="Q1761">
            <v>0</v>
          </cell>
          <cell r="R1761" t="str">
            <v>SC</v>
          </cell>
          <cell r="S1761" t="str">
            <v>nov</v>
          </cell>
        </row>
        <row r="1762">
          <cell r="A1762">
            <v>1448</v>
          </cell>
          <cell r="B1762">
            <v>3220</v>
          </cell>
          <cell r="C1762" t="str">
            <v>BOP(H)</v>
          </cell>
          <cell r="D1762">
            <v>39392</v>
          </cell>
          <cell r="E1762">
            <v>39394</v>
          </cell>
          <cell r="F1762" t="str">
            <v>p</v>
          </cell>
          <cell r="G1762">
            <v>25000</v>
          </cell>
          <cell r="H1762">
            <v>92.05</v>
          </cell>
          <cell r="I1762">
            <v>2301250</v>
          </cell>
          <cell r="J1762">
            <v>460.25</v>
          </cell>
          <cell r="K1762">
            <v>2301710.25</v>
          </cell>
          <cell r="L1762">
            <v>0</v>
          </cell>
          <cell r="M1762">
            <v>3451.88</v>
          </cell>
          <cell r="N1762">
            <v>92.206485199999989</v>
          </cell>
          <cell r="O1762">
            <v>2305162.13</v>
          </cell>
          <cell r="P1762">
            <v>2305162.13</v>
          </cell>
          <cell r="Q1762">
            <v>0</v>
          </cell>
          <cell r="R1762" t="str">
            <v>live</v>
          </cell>
          <cell r="S1762" t="str">
            <v>nov</v>
          </cell>
        </row>
        <row r="1763">
          <cell r="A1763">
            <v>1449</v>
          </cell>
          <cell r="B1763">
            <v>3222</v>
          </cell>
          <cell r="C1763" t="str">
            <v>BOP(H)</v>
          </cell>
          <cell r="D1763">
            <v>39392</v>
          </cell>
          <cell r="E1763">
            <v>39394</v>
          </cell>
          <cell r="F1763" t="str">
            <v>p</v>
          </cell>
          <cell r="G1763">
            <v>177800</v>
          </cell>
          <cell r="H1763">
            <v>92.632677165354337</v>
          </cell>
          <cell r="I1763">
            <v>16470090</v>
          </cell>
          <cell r="J1763">
            <v>3294.018</v>
          </cell>
          <cell r="K1763">
            <v>16473384.017999999</v>
          </cell>
          <cell r="L1763">
            <v>0</v>
          </cell>
          <cell r="M1763">
            <v>32940</v>
          </cell>
          <cell r="N1763">
            <v>92.836468042744656</v>
          </cell>
          <cell r="O1763">
            <v>16506324.017999999</v>
          </cell>
          <cell r="P1763">
            <v>16506324.017999999</v>
          </cell>
          <cell r="Q1763">
            <v>0</v>
          </cell>
          <cell r="R1763" t="str">
            <v>AHL</v>
          </cell>
          <cell r="S1763" t="str">
            <v>nov</v>
          </cell>
        </row>
        <row r="1764">
          <cell r="A1764">
            <v>1450</v>
          </cell>
          <cell r="B1764">
            <v>3223</v>
          </cell>
          <cell r="C1764" t="str">
            <v>ogdc(h)</v>
          </cell>
          <cell r="D1764">
            <v>39392</v>
          </cell>
          <cell r="E1764">
            <v>39394</v>
          </cell>
          <cell r="F1764" t="str">
            <v>p</v>
          </cell>
          <cell r="G1764">
            <v>250000</v>
          </cell>
          <cell r="H1764">
            <v>114.14146</v>
          </cell>
          <cell r="I1764">
            <v>28535365</v>
          </cell>
          <cell r="J1764">
            <v>5707.0730000000003</v>
          </cell>
          <cell r="K1764">
            <v>28541072.072999999</v>
          </cell>
          <cell r="L1764">
            <v>0</v>
          </cell>
          <cell r="M1764">
            <v>57070.73</v>
          </cell>
          <cell r="N1764">
            <v>114.39257121199999</v>
          </cell>
          <cell r="O1764">
            <v>28598142.802999999</v>
          </cell>
          <cell r="P1764">
            <v>28598142.802999999</v>
          </cell>
          <cell r="Q1764">
            <v>0</v>
          </cell>
          <cell r="R1764" t="str">
            <v>AHL</v>
          </cell>
          <cell r="S1764" t="str">
            <v>nov</v>
          </cell>
        </row>
        <row r="1765">
          <cell r="A1765">
            <v>1451</v>
          </cell>
          <cell r="B1765">
            <v>3225</v>
          </cell>
          <cell r="C1765" t="str">
            <v>ogdc(h)</v>
          </cell>
          <cell r="D1765">
            <v>39392</v>
          </cell>
          <cell r="E1765">
            <v>39394</v>
          </cell>
          <cell r="F1765" t="str">
            <v>p</v>
          </cell>
          <cell r="G1765">
            <v>35000</v>
          </cell>
          <cell r="H1765">
            <v>114.46971428571429</v>
          </cell>
          <cell r="I1765">
            <v>4006440</v>
          </cell>
          <cell r="J1765">
            <v>801.28800000000001</v>
          </cell>
          <cell r="K1765">
            <v>4007241.2880000002</v>
          </cell>
          <cell r="L1765">
            <v>0</v>
          </cell>
          <cell r="M1765">
            <v>4006.44</v>
          </cell>
          <cell r="N1765">
            <v>114.60707794285715</v>
          </cell>
          <cell r="O1765">
            <v>4011247.7280000001</v>
          </cell>
          <cell r="P1765">
            <v>4011247.7280000001</v>
          </cell>
          <cell r="Q1765">
            <v>0</v>
          </cell>
          <cell r="R1765" t="str">
            <v>NAC</v>
          </cell>
          <cell r="S1765" t="str">
            <v>nov</v>
          </cell>
        </row>
        <row r="1766">
          <cell r="A1766">
            <v>1452</v>
          </cell>
          <cell r="B1766">
            <v>3221</v>
          </cell>
          <cell r="C1766" t="str">
            <v>BOP(H)</v>
          </cell>
          <cell r="D1766">
            <v>39392</v>
          </cell>
          <cell r="E1766">
            <v>39394</v>
          </cell>
          <cell r="F1766" t="str">
            <v>p</v>
          </cell>
          <cell r="G1766">
            <v>47200</v>
          </cell>
          <cell r="H1766">
            <v>92.456567796610173</v>
          </cell>
          <cell r="I1766">
            <v>4363950</v>
          </cell>
          <cell r="J1766">
            <v>872.79000000000008</v>
          </cell>
          <cell r="K1766">
            <v>4364822.79</v>
          </cell>
          <cell r="L1766">
            <v>0</v>
          </cell>
          <cell r="M1766">
            <v>4295.78</v>
          </cell>
          <cell r="N1766">
            <v>92.566071398305084</v>
          </cell>
          <cell r="O1766">
            <v>4369118.57</v>
          </cell>
          <cell r="P1766">
            <v>4369118.57</v>
          </cell>
          <cell r="Q1766">
            <v>0</v>
          </cell>
          <cell r="R1766" t="str">
            <v>ifsl</v>
          </cell>
          <cell r="S1766" t="str">
            <v>nov</v>
          </cell>
        </row>
        <row r="1767">
          <cell r="A1767">
            <v>1453</v>
          </cell>
          <cell r="B1767">
            <v>3224</v>
          </cell>
          <cell r="C1767" t="str">
            <v>OGDC(H)</v>
          </cell>
          <cell r="D1767">
            <v>39392</v>
          </cell>
          <cell r="E1767">
            <v>39394</v>
          </cell>
          <cell r="F1767" t="str">
            <v>p</v>
          </cell>
          <cell r="G1767">
            <v>112000</v>
          </cell>
          <cell r="H1767">
            <v>113.89821428571429</v>
          </cell>
          <cell r="I1767">
            <v>12756600</v>
          </cell>
          <cell r="J1767">
            <v>2551.3200000000002</v>
          </cell>
          <cell r="K1767">
            <v>12759151.32</v>
          </cell>
          <cell r="L1767">
            <v>0</v>
          </cell>
          <cell r="M1767">
            <v>12756.6</v>
          </cell>
          <cell r="N1767">
            <v>114.03489214285715</v>
          </cell>
          <cell r="O1767">
            <v>12771907.92</v>
          </cell>
          <cell r="P1767">
            <v>12771907.92</v>
          </cell>
          <cell r="Q1767">
            <v>0</v>
          </cell>
          <cell r="R1767" t="str">
            <v>FNE</v>
          </cell>
          <cell r="S1767" t="str">
            <v>nov</v>
          </cell>
        </row>
        <row r="1768">
          <cell r="A1768">
            <v>1454</v>
          </cell>
          <cell r="B1768">
            <v>3215</v>
          </cell>
          <cell r="C1768" t="str">
            <v>LUCK(H)</v>
          </cell>
          <cell r="D1768">
            <v>39392</v>
          </cell>
          <cell r="E1768">
            <v>39394</v>
          </cell>
          <cell r="F1768" t="str">
            <v>p</v>
          </cell>
          <cell r="G1768">
            <v>100000</v>
          </cell>
          <cell r="H1768">
            <v>118.95</v>
          </cell>
          <cell r="I1768">
            <v>11895000</v>
          </cell>
          <cell r="J1768">
            <v>2379</v>
          </cell>
          <cell r="K1768">
            <v>11897379</v>
          </cell>
          <cell r="L1768">
            <v>0</v>
          </cell>
          <cell r="M1768">
            <v>11895.5</v>
          </cell>
          <cell r="N1768">
            <v>119.09274499999999</v>
          </cell>
          <cell r="O1768">
            <v>11909274.5</v>
          </cell>
          <cell r="P1768">
            <v>11909274.5</v>
          </cell>
          <cell r="Q1768">
            <v>0</v>
          </cell>
          <cell r="R1768" t="str">
            <v>GLOBAL</v>
          </cell>
          <cell r="S1768" t="str">
            <v>nov</v>
          </cell>
        </row>
        <row r="1769">
          <cell r="A1769">
            <v>1455</v>
          </cell>
          <cell r="B1769">
            <v>3226</v>
          </cell>
          <cell r="C1769" t="str">
            <v>OGDC(H)</v>
          </cell>
          <cell r="D1769">
            <v>39392</v>
          </cell>
          <cell r="E1769">
            <v>39394</v>
          </cell>
          <cell r="F1769" t="str">
            <v>p</v>
          </cell>
          <cell r="G1769">
            <v>103000</v>
          </cell>
          <cell r="H1769">
            <v>114.01160194174757</v>
          </cell>
          <cell r="I1769">
            <v>11743195</v>
          </cell>
          <cell r="J1769">
            <v>2348.6390000000001</v>
          </cell>
          <cell r="K1769">
            <v>11745543.639</v>
          </cell>
          <cell r="L1769">
            <v>0</v>
          </cell>
          <cell r="M1769">
            <v>11743.2</v>
          </cell>
          <cell r="N1769">
            <v>114.14841591262136</v>
          </cell>
          <cell r="O1769">
            <v>11757286.839</v>
          </cell>
          <cell r="P1769">
            <v>11757286.839</v>
          </cell>
          <cell r="Q1769">
            <v>0</v>
          </cell>
          <cell r="R1769" t="str">
            <v>KHJ</v>
          </cell>
          <cell r="S1769" t="str">
            <v>nov</v>
          </cell>
        </row>
        <row r="1770">
          <cell r="A1770">
            <v>1456</v>
          </cell>
          <cell r="B1770">
            <v>3219</v>
          </cell>
          <cell r="C1770" t="str">
            <v>ATRL(h)</v>
          </cell>
          <cell r="D1770">
            <v>39392</v>
          </cell>
          <cell r="E1770">
            <v>39394</v>
          </cell>
          <cell r="F1770" t="str">
            <v>s</v>
          </cell>
          <cell r="G1770">
            <v>-30000</v>
          </cell>
          <cell r="H1770">
            <v>255.80666666666667</v>
          </cell>
          <cell r="I1770">
            <v>-7674200</v>
          </cell>
          <cell r="J1770">
            <v>767.42000000000007</v>
          </cell>
          <cell r="K1770">
            <v>-7673432.5800000001</v>
          </cell>
          <cell r="L1770">
            <v>0</v>
          </cell>
          <cell r="M1770">
            <v>0</v>
          </cell>
          <cell r="N1770">
            <v>255.80666666666667</v>
          </cell>
          <cell r="O1770">
            <v>-7674200</v>
          </cell>
          <cell r="P1770">
            <v>-7400772</v>
          </cell>
          <cell r="Q1770">
            <v>273428</v>
          </cell>
          <cell r="R1770" t="str">
            <v>SC</v>
          </cell>
          <cell r="S1770" t="str">
            <v>oct</v>
          </cell>
        </row>
        <row r="1771">
          <cell r="A1771">
            <v>1457</v>
          </cell>
          <cell r="B1771">
            <v>3227</v>
          </cell>
          <cell r="C1771" t="str">
            <v>ATRL(h)</v>
          </cell>
          <cell r="D1771">
            <v>39392</v>
          </cell>
          <cell r="E1771">
            <v>39394</v>
          </cell>
          <cell r="F1771" t="str">
            <v>s</v>
          </cell>
          <cell r="G1771">
            <v>-20000</v>
          </cell>
          <cell r="H1771">
            <v>256.75</v>
          </cell>
          <cell r="I1771">
            <v>-5135000</v>
          </cell>
          <cell r="J1771">
            <v>513.5</v>
          </cell>
          <cell r="K1771">
            <v>-5134486.5</v>
          </cell>
          <cell r="L1771">
            <v>0</v>
          </cell>
          <cell r="M1771">
            <v>0</v>
          </cell>
          <cell r="N1771">
            <v>256.75</v>
          </cell>
          <cell r="O1771">
            <v>-5135000</v>
          </cell>
          <cell r="P1771">
            <v>-4933848</v>
          </cell>
          <cell r="Q1771">
            <v>201152</v>
          </cell>
          <cell r="R1771" t="str">
            <v>ICAP</v>
          </cell>
          <cell r="S1771" t="str">
            <v>oct</v>
          </cell>
        </row>
        <row r="1772">
          <cell r="A1772">
            <v>1458</v>
          </cell>
          <cell r="B1772">
            <v>3235</v>
          </cell>
          <cell r="C1772" t="str">
            <v>ATRL(h)</v>
          </cell>
          <cell r="D1772">
            <v>39393</v>
          </cell>
          <cell r="E1772">
            <v>39395</v>
          </cell>
          <cell r="F1772" t="str">
            <v>s</v>
          </cell>
          <cell r="G1772">
            <v>-10000</v>
          </cell>
          <cell r="H1772">
            <v>268.25</v>
          </cell>
          <cell r="I1772">
            <v>-2682500</v>
          </cell>
          <cell r="J1772">
            <v>268.25</v>
          </cell>
          <cell r="K1772">
            <v>-2682231.75</v>
          </cell>
          <cell r="L1772">
            <v>0</v>
          </cell>
          <cell r="M1772">
            <v>2682.5</v>
          </cell>
          <cell r="N1772">
            <v>268.25</v>
          </cell>
          <cell r="O1772">
            <v>-2682500</v>
          </cell>
          <cell r="P1772">
            <v>-2466924</v>
          </cell>
          <cell r="Q1772">
            <v>215576</v>
          </cell>
          <cell r="R1772" t="str">
            <v>KHJ</v>
          </cell>
          <cell r="S1772" t="str">
            <v>oct</v>
          </cell>
        </row>
        <row r="1773">
          <cell r="A1773">
            <v>1459</v>
          </cell>
          <cell r="B1773">
            <v>3230</v>
          </cell>
          <cell r="C1773" t="str">
            <v>pol(H)</v>
          </cell>
          <cell r="D1773">
            <v>39393</v>
          </cell>
          <cell r="E1773">
            <v>39395</v>
          </cell>
          <cell r="F1773" t="str">
            <v>p</v>
          </cell>
          <cell r="G1773">
            <v>35000</v>
          </cell>
          <cell r="H1773">
            <v>329.28142857142859</v>
          </cell>
          <cell r="I1773">
            <v>11524850</v>
          </cell>
          <cell r="J1773">
            <v>2304.9700000000003</v>
          </cell>
          <cell r="K1773">
            <v>11527154.970000001</v>
          </cell>
          <cell r="L1773">
            <v>0</v>
          </cell>
          <cell r="M1773">
            <v>11524.85</v>
          </cell>
          <cell r="N1773">
            <v>329.67656628571427</v>
          </cell>
          <cell r="O1773">
            <v>11538679.82</v>
          </cell>
          <cell r="P1773">
            <v>11538679.82</v>
          </cell>
          <cell r="Q1773">
            <v>0</v>
          </cell>
          <cell r="R1773" t="str">
            <v>live</v>
          </cell>
          <cell r="S1773" t="str">
            <v>nov</v>
          </cell>
        </row>
        <row r="1774">
          <cell r="A1774">
            <v>1460</v>
          </cell>
          <cell r="B1774">
            <v>3228</v>
          </cell>
          <cell r="C1774" t="str">
            <v>pol(H)</v>
          </cell>
          <cell r="D1774">
            <v>39393</v>
          </cell>
          <cell r="E1774">
            <v>39395</v>
          </cell>
          <cell r="F1774" t="str">
            <v>p</v>
          </cell>
          <cell r="G1774">
            <v>45000</v>
          </cell>
          <cell r="H1774">
            <v>330.37777777777779</v>
          </cell>
          <cell r="I1774">
            <v>14867000</v>
          </cell>
          <cell r="J1774">
            <v>2973.4</v>
          </cell>
          <cell r="K1774">
            <v>14869973.4</v>
          </cell>
          <cell r="L1774">
            <v>0</v>
          </cell>
          <cell r="M1774">
            <v>15127.34</v>
          </cell>
          <cell r="N1774">
            <v>330.78001644444447</v>
          </cell>
          <cell r="O1774">
            <v>14885100.74</v>
          </cell>
          <cell r="P1774">
            <v>14885100.74</v>
          </cell>
          <cell r="Q1774">
            <v>0</v>
          </cell>
          <cell r="R1774" t="str">
            <v>orix</v>
          </cell>
          <cell r="S1774" t="str">
            <v>nov</v>
          </cell>
        </row>
        <row r="1775">
          <cell r="A1775">
            <v>1460</v>
          </cell>
          <cell r="B1775">
            <v>3235</v>
          </cell>
          <cell r="C1775" t="str">
            <v>ATRL(h)</v>
          </cell>
          <cell r="D1775">
            <v>39393</v>
          </cell>
          <cell r="E1775">
            <v>39395</v>
          </cell>
          <cell r="F1775" t="str">
            <v>s</v>
          </cell>
          <cell r="G1775">
            <v>-20000</v>
          </cell>
          <cell r="H1775">
            <v>266.37</v>
          </cell>
          <cell r="I1775">
            <v>-5327400</v>
          </cell>
          <cell r="J1775">
            <v>532.74</v>
          </cell>
          <cell r="K1775">
            <v>-5326867.26</v>
          </cell>
          <cell r="L1775">
            <v>0</v>
          </cell>
          <cell r="M1775">
            <v>5367.63</v>
          </cell>
          <cell r="N1775">
            <v>266.37</v>
          </cell>
          <cell r="O1775">
            <v>-5327400</v>
          </cell>
          <cell r="P1775">
            <v>-4933846</v>
          </cell>
          <cell r="Q1775">
            <v>393554</v>
          </cell>
          <cell r="R1775" t="str">
            <v>sc</v>
          </cell>
          <cell r="S1775" t="str">
            <v>oct</v>
          </cell>
        </row>
        <row r="1776">
          <cell r="A1776">
            <v>1461</v>
          </cell>
          <cell r="B1776">
            <v>3233</v>
          </cell>
          <cell r="C1776" t="str">
            <v>ppl(h)</v>
          </cell>
          <cell r="D1776">
            <v>39393</v>
          </cell>
          <cell r="E1776">
            <v>39395</v>
          </cell>
          <cell r="F1776" t="str">
            <v>s</v>
          </cell>
          <cell r="G1776">
            <v>-100000</v>
          </cell>
          <cell r="H1776">
            <v>251.51400000000001</v>
          </cell>
          <cell r="I1776">
            <v>-25151400</v>
          </cell>
          <cell r="J1776">
            <v>2515.1400000000003</v>
          </cell>
          <cell r="K1776">
            <v>-25148884.859999999</v>
          </cell>
          <cell r="L1776">
            <v>0</v>
          </cell>
          <cell r="M1776">
            <v>50303.8</v>
          </cell>
          <cell r="N1776">
            <v>251.51400000000001</v>
          </cell>
          <cell r="O1776">
            <v>-25151400</v>
          </cell>
          <cell r="P1776">
            <v>-26198270.000000004</v>
          </cell>
          <cell r="Q1776">
            <v>-1046870.0000000037</v>
          </cell>
          <cell r="R1776" t="str">
            <v>ahl</v>
          </cell>
          <cell r="S1776" t="str">
            <v>oct</v>
          </cell>
        </row>
        <row r="1777">
          <cell r="A1777">
            <v>1462</v>
          </cell>
          <cell r="B1777">
            <v>3231</v>
          </cell>
          <cell r="C1777" t="str">
            <v>ppl(h)</v>
          </cell>
          <cell r="D1777">
            <v>39393</v>
          </cell>
          <cell r="E1777">
            <v>39395</v>
          </cell>
          <cell r="F1777" t="str">
            <v>s</v>
          </cell>
          <cell r="G1777">
            <v>-50000</v>
          </cell>
          <cell r="H1777">
            <v>252.3597</v>
          </cell>
          <cell r="I1777">
            <v>-12617985</v>
          </cell>
          <cell r="J1777">
            <v>1261.7985000000001</v>
          </cell>
          <cell r="K1777">
            <v>-12616723.2015</v>
          </cell>
          <cell r="L1777">
            <v>0</v>
          </cell>
          <cell r="M1777">
            <v>12619.53</v>
          </cell>
          <cell r="N1777">
            <v>252.3597</v>
          </cell>
          <cell r="O1777">
            <v>-12617985</v>
          </cell>
          <cell r="P1777">
            <v>-13099135.000000002</v>
          </cell>
          <cell r="Q1777">
            <v>-481150.00000000186</v>
          </cell>
          <cell r="R1777" t="str">
            <v>DAWOOD</v>
          </cell>
          <cell r="S1777" t="str">
            <v>oct</v>
          </cell>
        </row>
        <row r="1778">
          <cell r="A1778">
            <v>1463</v>
          </cell>
          <cell r="B1778">
            <v>3232</v>
          </cell>
          <cell r="C1778" t="str">
            <v>ppl(h)</v>
          </cell>
          <cell r="D1778">
            <v>39393</v>
          </cell>
          <cell r="E1778">
            <v>39395</v>
          </cell>
          <cell r="F1778" t="str">
            <v>s</v>
          </cell>
          <cell r="G1778">
            <v>-50000</v>
          </cell>
          <cell r="H1778">
            <v>250.83</v>
          </cell>
          <cell r="I1778">
            <v>-12541500</v>
          </cell>
          <cell r="J1778">
            <v>1254.1500000000001</v>
          </cell>
          <cell r="K1778">
            <v>-12540245.85</v>
          </cell>
          <cell r="L1778">
            <v>0</v>
          </cell>
          <cell r="M1778">
            <v>13171.56</v>
          </cell>
          <cell r="N1778">
            <v>250.83</v>
          </cell>
          <cell r="O1778">
            <v>-12541500</v>
          </cell>
          <cell r="P1778">
            <v>-13099135.000000002</v>
          </cell>
          <cell r="Q1778">
            <v>-557635.00000000186</v>
          </cell>
          <cell r="R1778" t="str">
            <v>ahcm</v>
          </cell>
          <cell r="S1778" t="str">
            <v>oct</v>
          </cell>
        </row>
        <row r="1779">
          <cell r="A1779">
            <v>1464</v>
          </cell>
          <cell r="B1779">
            <v>3237</v>
          </cell>
          <cell r="C1779" t="str">
            <v>ppl(H)</v>
          </cell>
          <cell r="D1779">
            <v>39394</v>
          </cell>
          <cell r="E1779">
            <v>39399</v>
          </cell>
          <cell r="F1779" t="str">
            <v>p</v>
          </cell>
          <cell r="G1779">
            <v>20000</v>
          </cell>
          <cell r="H1779">
            <v>246</v>
          </cell>
          <cell r="I1779">
            <v>4920000</v>
          </cell>
          <cell r="J1779">
            <v>984</v>
          </cell>
          <cell r="K1779">
            <v>4920984</v>
          </cell>
          <cell r="L1779">
            <v>0</v>
          </cell>
          <cell r="M1779">
            <v>0</v>
          </cell>
          <cell r="N1779">
            <v>246.04920000000001</v>
          </cell>
          <cell r="O1779">
            <v>4920984</v>
          </cell>
          <cell r="P1779">
            <v>4920984</v>
          </cell>
          <cell r="Q1779">
            <v>0</v>
          </cell>
          <cell r="R1779" t="str">
            <v xml:space="preserve">ABA </v>
          </cell>
          <cell r="S1779" t="str">
            <v>nov</v>
          </cell>
        </row>
        <row r="1780">
          <cell r="A1780">
            <v>1465</v>
          </cell>
          <cell r="B1780">
            <v>3236</v>
          </cell>
          <cell r="C1780" t="str">
            <v>ppl(h)</v>
          </cell>
          <cell r="D1780">
            <v>39394</v>
          </cell>
          <cell r="E1780">
            <v>39399</v>
          </cell>
          <cell r="F1780" t="str">
            <v>s</v>
          </cell>
          <cell r="G1780">
            <v>-20000</v>
          </cell>
          <cell r="H1780">
            <v>243.405</v>
          </cell>
          <cell r="I1780">
            <v>-4868100</v>
          </cell>
          <cell r="J1780">
            <v>486.81</v>
          </cell>
          <cell r="K1780">
            <v>-4867613.1900000004</v>
          </cell>
          <cell r="L1780">
            <v>0</v>
          </cell>
          <cell r="M1780">
            <v>4918.6499999999996</v>
          </cell>
          <cell r="N1780">
            <v>243.405</v>
          </cell>
          <cell r="O1780">
            <v>-4868100</v>
          </cell>
          <cell r="P1780">
            <v>-5239654</v>
          </cell>
          <cell r="Q1780">
            <v>-371554</v>
          </cell>
          <cell r="R1780" t="str">
            <v xml:space="preserve">ABA </v>
          </cell>
          <cell r="S1780" t="str">
            <v>oct</v>
          </cell>
        </row>
        <row r="1781">
          <cell r="A1781">
            <v>1466</v>
          </cell>
          <cell r="B1781">
            <v>3238</v>
          </cell>
          <cell r="C1781" t="str">
            <v>atrl(h)</v>
          </cell>
          <cell r="D1781">
            <v>39394</v>
          </cell>
          <cell r="E1781">
            <v>39399</v>
          </cell>
          <cell r="F1781" t="str">
            <v>s</v>
          </cell>
          <cell r="G1781">
            <v>-20000</v>
          </cell>
          <cell r="H1781">
            <v>269.5</v>
          </cell>
          <cell r="I1781">
            <v>-5390000</v>
          </cell>
          <cell r="J1781">
            <v>539</v>
          </cell>
          <cell r="K1781">
            <v>-5389461</v>
          </cell>
          <cell r="L1781">
            <v>0</v>
          </cell>
          <cell r="M1781">
            <v>5390</v>
          </cell>
          <cell r="N1781">
            <v>269.5</v>
          </cell>
          <cell r="O1781">
            <v>-5390000</v>
          </cell>
          <cell r="P1781">
            <v>-4933846</v>
          </cell>
          <cell r="Q1781">
            <v>456154</v>
          </cell>
          <cell r="R1781" t="str">
            <v>bma</v>
          </cell>
          <cell r="S1781" t="str">
            <v>oct</v>
          </cell>
        </row>
        <row r="1782">
          <cell r="A1782">
            <v>1467</v>
          </cell>
          <cell r="B1782">
            <v>3239</v>
          </cell>
          <cell r="C1782" t="str">
            <v>PICB(h)</v>
          </cell>
          <cell r="D1782">
            <v>39399</v>
          </cell>
          <cell r="E1782">
            <v>39401</v>
          </cell>
          <cell r="F1782" t="str">
            <v>s</v>
          </cell>
          <cell r="G1782">
            <v>-25000</v>
          </cell>
          <cell r="H1782">
            <v>42</v>
          </cell>
          <cell r="I1782">
            <v>-1050000</v>
          </cell>
          <cell r="J1782">
            <v>105</v>
          </cell>
          <cell r="K1782">
            <v>-1049895</v>
          </cell>
          <cell r="L1782">
            <v>0</v>
          </cell>
          <cell r="M1782">
            <v>1575</v>
          </cell>
          <cell r="N1782">
            <v>42</v>
          </cell>
          <cell r="O1782">
            <v>-1050000</v>
          </cell>
          <cell r="P1782">
            <v>-1010549.9999999999</v>
          </cell>
          <cell r="Q1782">
            <v>39450.000000000116</v>
          </cell>
          <cell r="R1782" t="str">
            <v>GLOBAL</v>
          </cell>
          <cell r="S1782" t="str">
            <v>oct</v>
          </cell>
        </row>
        <row r="1783">
          <cell r="A1783">
            <v>1468</v>
          </cell>
          <cell r="B1783">
            <v>3240</v>
          </cell>
          <cell r="C1783" t="str">
            <v>Bop(h)</v>
          </cell>
          <cell r="D1783">
            <v>39400</v>
          </cell>
          <cell r="E1783">
            <v>39402</v>
          </cell>
          <cell r="F1783" t="str">
            <v>s</v>
          </cell>
          <cell r="G1783">
            <v>-25000</v>
          </cell>
          <cell r="H1783">
            <v>97.75</v>
          </cell>
          <cell r="I1783">
            <v>-2443750</v>
          </cell>
          <cell r="J1783">
            <v>244.375</v>
          </cell>
          <cell r="K1783">
            <v>-2443505.625</v>
          </cell>
          <cell r="L1783">
            <v>0</v>
          </cell>
          <cell r="M1783">
            <v>3665.63</v>
          </cell>
          <cell r="N1783">
            <v>97.75</v>
          </cell>
          <cell r="O1783">
            <v>-2443750</v>
          </cell>
          <cell r="P1783">
            <v>-2394022.5</v>
          </cell>
          <cell r="Q1783">
            <v>49727.5</v>
          </cell>
          <cell r="R1783" t="str">
            <v>live</v>
          </cell>
          <cell r="S1783" t="str">
            <v>oct</v>
          </cell>
        </row>
        <row r="1784">
          <cell r="A1784">
            <v>1469</v>
          </cell>
          <cell r="B1784">
            <v>3241</v>
          </cell>
          <cell r="C1784" t="str">
            <v>Bop(h)</v>
          </cell>
          <cell r="D1784">
            <v>39400</v>
          </cell>
          <cell r="E1784">
            <v>39402</v>
          </cell>
          <cell r="F1784" t="str">
            <v>s</v>
          </cell>
          <cell r="G1784">
            <v>-25000</v>
          </cell>
          <cell r="H1784">
            <v>98</v>
          </cell>
          <cell r="I1784">
            <v>-2450000</v>
          </cell>
          <cell r="J1784">
            <v>245</v>
          </cell>
          <cell r="K1784">
            <v>-2449755</v>
          </cell>
          <cell r="L1784">
            <v>0</v>
          </cell>
          <cell r="M1784">
            <v>2450</v>
          </cell>
          <cell r="N1784">
            <v>98</v>
          </cell>
          <cell r="O1784">
            <v>-2450000</v>
          </cell>
          <cell r="P1784">
            <v>-2394022.5</v>
          </cell>
          <cell r="Q1784">
            <v>55977.5</v>
          </cell>
          <cell r="R1784" t="str">
            <v>js</v>
          </cell>
          <cell r="S1784" t="str">
            <v>oct</v>
          </cell>
        </row>
        <row r="1785">
          <cell r="A1785">
            <v>1470</v>
          </cell>
          <cell r="B1785">
            <v>3242</v>
          </cell>
          <cell r="C1785" t="str">
            <v>ogdc(h)</v>
          </cell>
          <cell r="D1785">
            <v>39401</v>
          </cell>
          <cell r="E1785">
            <v>39405</v>
          </cell>
          <cell r="F1785" t="str">
            <v>s</v>
          </cell>
          <cell r="G1785">
            <v>-89500</v>
          </cell>
          <cell r="H1785">
            <v>115.25698324022346</v>
          </cell>
          <cell r="I1785">
            <v>-10315500</v>
          </cell>
          <cell r="J1785">
            <v>1031.55</v>
          </cell>
          <cell r="K1785">
            <v>-10314468.449999999</v>
          </cell>
          <cell r="L1785">
            <v>0</v>
          </cell>
          <cell r="M1785">
            <v>20631</v>
          </cell>
          <cell r="N1785">
            <v>115.25698324022346</v>
          </cell>
          <cell r="O1785">
            <v>-10315500</v>
          </cell>
          <cell r="P1785">
            <v>-10227809.399999999</v>
          </cell>
          <cell r="Q1785">
            <v>87690.60000000149</v>
          </cell>
          <cell r="R1785" t="str">
            <v>ahl</v>
          </cell>
          <cell r="S1785" t="str">
            <v>oct</v>
          </cell>
        </row>
        <row r="1786">
          <cell r="A1786">
            <v>1471</v>
          </cell>
          <cell r="B1786">
            <v>3243</v>
          </cell>
          <cell r="C1786" t="str">
            <v>bop(H)</v>
          </cell>
          <cell r="D1786">
            <v>39402</v>
          </cell>
          <cell r="E1786">
            <v>39406</v>
          </cell>
          <cell r="F1786" t="str">
            <v>p</v>
          </cell>
          <cell r="G1786">
            <v>100000</v>
          </cell>
          <cell r="H1786">
            <v>92.862399999999994</v>
          </cell>
          <cell r="I1786">
            <v>9286240</v>
          </cell>
          <cell r="J1786">
            <v>1857.248</v>
          </cell>
          <cell r="K1786">
            <v>9288097.2479999997</v>
          </cell>
          <cell r="L1786">
            <v>0</v>
          </cell>
          <cell r="M1786">
            <v>18572.48</v>
          </cell>
          <cell r="N1786">
            <v>93.06669728</v>
          </cell>
          <cell r="O1786">
            <v>9306669.7280000001</v>
          </cell>
          <cell r="P1786">
            <v>9306669.7280000001</v>
          </cell>
          <cell r="Q1786">
            <v>0</v>
          </cell>
          <cell r="R1786" t="str">
            <v>ahl</v>
          </cell>
          <cell r="S1786" t="str">
            <v>nov</v>
          </cell>
        </row>
        <row r="1787">
          <cell r="A1787">
            <v>1472</v>
          </cell>
          <cell r="B1787">
            <v>3244</v>
          </cell>
          <cell r="C1787" t="str">
            <v>atrl(H)</v>
          </cell>
          <cell r="D1787">
            <v>39402</v>
          </cell>
          <cell r="E1787">
            <v>39406</v>
          </cell>
          <cell r="F1787" t="str">
            <v>p</v>
          </cell>
          <cell r="G1787">
            <v>45500</v>
          </cell>
          <cell r="H1787">
            <v>254.63406593406594</v>
          </cell>
          <cell r="I1787">
            <v>11585850</v>
          </cell>
          <cell r="J1787">
            <v>2317.17</v>
          </cell>
          <cell r="K1787">
            <v>11588167.17</v>
          </cell>
          <cell r="L1787">
            <v>0</v>
          </cell>
          <cell r="M1787">
            <v>11466.23</v>
          </cell>
          <cell r="N1787">
            <v>254.93699780219782</v>
          </cell>
          <cell r="O1787">
            <v>11599633.4</v>
          </cell>
          <cell r="P1787">
            <v>11599633.4</v>
          </cell>
          <cell r="Q1787">
            <v>0</v>
          </cell>
          <cell r="R1787" t="str">
            <v>bma</v>
          </cell>
          <cell r="S1787" t="str">
            <v>nov</v>
          </cell>
        </row>
        <row r="1788">
          <cell r="A1788">
            <v>1473</v>
          </cell>
          <cell r="B1788">
            <v>3247</v>
          </cell>
          <cell r="C1788" t="str">
            <v>bop(H)</v>
          </cell>
          <cell r="D1788">
            <v>39402</v>
          </cell>
          <cell r="E1788">
            <v>39406</v>
          </cell>
          <cell r="F1788" t="str">
            <v>p</v>
          </cell>
          <cell r="G1788">
            <v>50000</v>
          </cell>
          <cell r="H1788">
            <v>93</v>
          </cell>
          <cell r="I1788">
            <v>4650000</v>
          </cell>
          <cell r="J1788">
            <v>930</v>
          </cell>
          <cell r="K1788">
            <v>4650930</v>
          </cell>
          <cell r="L1788">
            <v>0</v>
          </cell>
          <cell r="M1788">
            <v>6944.96</v>
          </cell>
          <cell r="N1788">
            <v>93.157499200000004</v>
          </cell>
          <cell r="O1788">
            <v>4657874.96</v>
          </cell>
          <cell r="P1788">
            <v>4657874.96</v>
          </cell>
          <cell r="Q1788">
            <v>0</v>
          </cell>
          <cell r="R1788" t="str">
            <v>FNE</v>
          </cell>
          <cell r="S1788" t="str">
            <v>nov</v>
          </cell>
        </row>
        <row r="1789">
          <cell r="A1789">
            <v>1474</v>
          </cell>
          <cell r="B1789">
            <v>3246</v>
          </cell>
          <cell r="C1789" t="str">
            <v>ATRL(h)</v>
          </cell>
          <cell r="D1789">
            <v>39402</v>
          </cell>
          <cell r="E1789">
            <v>39406</v>
          </cell>
          <cell r="F1789" t="str">
            <v>p</v>
          </cell>
          <cell r="G1789">
            <v>30000</v>
          </cell>
          <cell r="H1789">
            <v>255.43333333333334</v>
          </cell>
          <cell r="I1789">
            <v>7663000</v>
          </cell>
          <cell r="J1789">
            <v>1532.6000000000001</v>
          </cell>
          <cell r="K1789">
            <v>7664532.5999999996</v>
          </cell>
          <cell r="L1789">
            <v>0</v>
          </cell>
          <cell r="M1789">
            <v>7497.88</v>
          </cell>
          <cell r="N1789">
            <v>255.73434933333331</v>
          </cell>
          <cell r="O1789">
            <v>7672030.4799999995</v>
          </cell>
          <cell r="P1789">
            <v>7672030.4799999995</v>
          </cell>
          <cell r="Q1789">
            <v>0</v>
          </cell>
          <cell r="R1789" t="str">
            <v>FOUNDATION</v>
          </cell>
          <cell r="S1789" t="str">
            <v>nov</v>
          </cell>
        </row>
        <row r="1790">
          <cell r="A1790">
            <v>1475</v>
          </cell>
          <cell r="B1790">
            <v>3245</v>
          </cell>
          <cell r="C1790" t="str">
            <v>ATRL(h)</v>
          </cell>
          <cell r="D1790">
            <v>39402</v>
          </cell>
          <cell r="E1790">
            <v>39406</v>
          </cell>
          <cell r="F1790" t="str">
            <v>p</v>
          </cell>
          <cell r="G1790">
            <v>78100</v>
          </cell>
          <cell r="H1790">
            <v>252.45742637644045</v>
          </cell>
          <cell r="I1790">
            <v>19716925</v>
          </cell>
          <cell r="J1790">
            <v>3943.3850000000002</v>
          </cell>
          <cell r="K1790">
            <v>19720868.385000002</v>
          </cell>
          <cell r="L1790">
            <v>0</v>
          </cell>
          <cell r="M1790">
            <v>39433.85</v>
          </cell>
          <cell r="N1790">
            <v>253.01283271446866</v>
          </cell>
          <cell r="O1790">
            <v>19760302.235000003</v>
          </cell>
          <cell r="P1790">
            <v>19760302.235000003</v>
          </cell>
          <cell r="Q1790">
            <v>0</v>
          </cell>
          <cell r="R1790" t="str">
            <v>AHL</v>
          </cell>
          <cell r="S1790" t="str">
            <v>nov</v>
          </cell>
        </row>
        <row r="1791">
          <cell r="A1791">
            <v>1476</v>
          </cell>
          <cell r="B1791">
            <v>3250</v>
          </cell>
          <cell r="C1791" t="str">
            <v>ATRL(h)</v>
          </cell>
          <cell r="D1791">
            <v>39402</v>
          </cell>
          <cell r="E1791">
            <v>39406</v>
          </cell>
          <cell r="F1791" t="str">
            <v>p</v>
          </cell>
          <cell r="G1791">
            <v>26400</v>
          </cell>
          <cell r="H1791">
            <v>254.53598484848484</v>
          </cell>
          <cell r="I1791">
            <v>6719750</v>
          </cell>
          <cell r="J1791">
            <v>1343.95</v>
          </cell>
          <cell r="K1791">
            <v>6721093.9500000002</v>
          </cell>
          <cell r="L1791">
            <v>0</v>
          </cell>
          <cell r="M1791">
            <v>6720.25</v>
          </cell>
          <cell r="N1791">
            <v>254.84144696969699</v>
          </cell>
          <cell r="O1791">
            <v>6727814.2000000002</v>
          </cell>
          <cell r="P1791">
            <v>6727814.2000000002</v>
          </cell>
          <cell r="Q1791">
            <v>0</v>
          </cell>
          <cell r="R1791" t="str">
            <v>GLOBAL</v>
          </cell>
          <cell r="S1791" t="str">
            <v>nov</v>
          </cell>
        </row>
        <row r="1792">
          <cell r="A1792">
            <v>1477</v>
          </cell>
          <cell r="B1792">
            <v>3248</v>
          </cell>
          <cell r="C1792" t="str">
            <v>bop(H)</v>
          </cell>
          <cell r="D1792">
            <v>39402</v>
          </cell>
          <cell r="E1792">
            <v>39406</v>
          </cell>
          <cell r="F1792" t="str">
            <v>p</v>
          </cell>
          <cell r="G1792">
            <v>59600</v>
          </cell>
          <cell r="H1792">
            <v>92.972315436241615</v>
          </cell>
          <cell r="I1792">
            <v>5541150</v>
          </cell>
          <cell r="J1792">
            <v>1108.23</v>
          </cell>
          <cell r="K1792">
            <v>5542258.2300000004</v>
          </cell>
          <cell r="L1792">
            <v>0</v>
          </cell>
          <cell r="M1792">
            <v>8321.74</v>
          </cell>
          <cell r="N1792">
            <v>93.130536409395987</v>
          </cell>
          <cell r="O1792">
            <v>5550579.9700000007</v>
          </cell>
          <cell r="P1792">
            <v>5550579.9700000007</v>
          </cell>
          <cell r="Q1792">
            <v>0</v>
          </cell>
          <cell r="R1792" t="str">
            <v>SC</v>
          </cell>
          <cell r="S1792" t="str">
            <v>nov</v>
          </cell>
        </row>
        <row r="1793">
          <cell r="A1793">
            <v>1478</v>
          </cell>
          <cell r="B1793">
            <v>3249</v>
          </cell>
          <cell r="C1793" t="str">
            <v>HBL(H)</v>
          </cell>
          <cell r="D1793">
            <v>39402</v>
          </cell>
          <cell r="E1793">
            <v>39406</v>
          </cell>
          <cell r="F1793" t="str">
            <v>p</v>
          </cell>
          <cell r="G1793">
            <v>25000</v>
          </cell>
          <cell r="H1793">
            <v>252.44800000000001</v>
          </cell>
          <cell r="I1793">
            <v>6311200</v>
          </cell>
          <cell r="J1793">
            <v>1262.24</v>
          </cell>
          <cell r="K1793">
            <v>6312462.2400000002</v>
          </cell>
          <cell r="L1793">
            <v>0</v>
          </cell>
          <cell r="M1793">
            <v>6391.2</v>
          </cell>
          <cell r="N1793">
            <v>252.75413760000001</v>
          </cell>
          <cell r="O1793">
            <v>6318853.4400000004</v>
          </cell>
          <cell r="P1793">
            <v>6318853.4400000004</v>
          </cell>
          <cell r="Q1793">
            <v>0</v>
          </cell>
          <cell r="R1793" t="str">
            <v>Growth</v>
          </cell>
          <cell r="S1793" t="str">
            <v>nov</v>
          </cell>
        </row>
        <row r="1794">
          <cell r="A1794">
            <v>1479</v>
          </cell>
          <cell r="B1794">
            <v>3251</v>
          </cell>
          <cell r="C1794" t="str">
            <v>BOP(H)</v>
          </cell>
          <cell r="D1794">
            <v>39402</v>
          </cell>
          <cell r="E1794">
            <v>39406</v>
          </cell>
          <cell r="F1794" t="str">
            <v>p</v>
          </cell>
          <cell r="G1794">
            <v>57900</v>
          </cell>
          <cell r="H1794">
            <v>92.332469775474962</v>
          </cell>
          <cell r="I1794">
            <v>5346050</v>
          </cell>
          <cell r="J1794">
            <v>1069.21</v>
          </cell>
          <cell r="K1794">
            <v>5347119.21</v>
          </cell>
          <cell r="L1794">
            <v>0</v>
          </cell>
          <cell r="M1794">
            <v>5296.02</v>
          </cell>
          <cell r="N1794">
            <v>92.442404663212429</v>
          </cell>
          <cell r="O1794">
            <v>5352415.2299999995</v>
          </cell>
          <cell r="P1794">
            <v>5352415.2299999995</v>
          </cell>
          <cell r="Q1794">
            <v>0</v>
          </cell>
          <cell r="R1794" t="str">
            <v>JS</v>
          </cell>
          <cell r="S1794" t="str">
            <v>nov</v>
          </cell>
        </row>
        <row r="1795">
          <cell r="A1795">
            <v>1480</v>
          </cell>
          <cell r="B1795">
            <v>3252</v>
          </cell>
          <cell r="C1795" t="str">
            <v>ATRL(H)</v>
          </cell>
          <cell r="D1795">
            <v>39402</v>
          </cell>
          <cell r="E1795">
            <v>39406</v>
          </cell>
          <cell r="F1795" t="str">
            <v>p</v>
          </cell>
          <cell r="G1795">
            <v>20000</v>
          </cell>
          <cell r="H1795">
            <v>256.9375</v>
          </cell>
          <cell r="I1795">
            <v>5138750</v>
          </cell>
          <cell r="J1795">
            <v>1027.75</v>
          </cell>
          <cell r="K1795">
            <v>5139777.75</v>
          </cell>
          <cell r="L1795">
            <v>0</v>
          </cell>
          <cell r="M1795">
            <v>5138.8999999999996</v>
          </cell>
          <cell r="N1795">
            <v>257.24583250000001</v>
          </cell>
          <cell r="O1795">
            <v>5144916.6500000004</v>
          </cell>
          <cell r="P1795">
            <v>5144916.6500000004</v>
          </cell>
          <cell r="Q1795">
            <v>0</v>
          </cell>
          <cell r="R1795" t="str">
            <v>ORIX</v>
          </cell>
          <cell r="S1795" t="str">
            <v>nov</v>
          </cell>
        </row>
        <row r="1796">
          <cell r="A1796">
            <v>1481</v>
          </cell>
          <cell r="B1796">
            <v>3253</v>
          </cell>
          <cell r="C1796" t="str">
            <v>BOP(H)</v>
          </cell>
          <cell r="D1796">
            <v>39402</v>
          </cell>
          <cell r="E1796">
            <v>39406</v>
          </cell>
          <cell r="F1796" t="str">
            <v>p</v>
          </cell>
          <cell r="G1796">
            <v>32500</v>
          </cell>
          <cell r="H1796">
            <v>92.975384615384613</v>
          </cell>
          <cell r="I1796">
            <v>3021700</v>
          </cell>
          <cell r="J1796">
            <v>604.34</v>
          </cell>
          <cell r="K1796">
            <v>3022304.34</v>
          </cell>
          <cell r="L1796">
            <v>0</v>
          </cell>
          <cell r="M1796">
            <v>4532.6400000000003</v>
          </cell>
          <cell r="N1796">
            <v>93.133445538461544</v>
          </cell>
          <cell r="O1796">
            <v>3026836.98</v>
          </cell>
          <cell r="P1796">
            <v>3026836.98</v>
          </cell>
          <cell r="Q1796">
            <v>0</v>
          </cell>
          <cell r="R1796" t="str">
            <v xml:space="preserve">ABA </v>
          </cell>
          <cell r="S1796" t="str">
            <v>nov</v>
          </cell>
        </row>
        <row r="1797">
          <cell r="A1797">
            <v>1482</v>
          </cell>
          <cell r="B1797">
            <v>3254</v>
          </cell>
          <cell r="C1797" t="str">
            <v>pol(h)</v>
          </cell>
          <cell r="D1797">
            <v>39406</v>
          </cell>
          <cell r="E1797">
            <v>39408</v>
          </cell>
          <cell r="F1797" t="str">
            <v>s</v>
          </cell>
          <cell r="G1797">
            <v>-10000</v>
          </cell>
          <cell r="H1797">
            <v>332.75</v>
          </cell>
          <cell r="I1797">
            <v>-3327500</v>
          </cell>
          <cell r="J1797">
            <v>332.75</v>
          </cell>
          <cell r="K1797">
            <v>-3327167.25</v>
          </cell>
          <cell r="L1797">
            <v>0</v>
          </cell>
          <cell r="M1797">
            <v>3327.5</v>
          </cell>
          <cell r="N1797">
            <v>332.75</v>
          </cell>
          <cell r="O1797">
            <v>-3327500</v>
          </cell>
          <cell r="P1797">
            <v>-3244818</v>
          </cell>
          <cell r="Q1797">
            <v>82682</v>
          </cell>
          <cell r="R1797" t="str">
            <v>growth</v>
          </cell>
          <cell r="S1797" t="str">
            <v>nov</v>
          </cell>
        </row>
        <row r="1798">
          <cell r="A1798">
            <v>1483</v>
          </cell>
          <cell r="B1798">
            <v>3256</v>
          </cell>
          <cell r="C1798" t="str">
            <v>pol(h)</v>
          </cell>
          <cell r="D1798">
            <v>39406</v>
          </cell>
          <cell r="E1798">
            <v>39408</v>
          </cell>
          <cell r="F1798" t="str">
            <v>s</v>
          </cell>
          <cell r="G1798">
            <v>-10000</v>
          </cell>
          <cell r="H1798">
            <v>331.22500000000002</v>
          </cell>
          <cell r="I1798">
            <v>-3312250</v>
          </cell>
          <cell r="J1798">
            <v>331.22500000000002</v>
          </cell>
          <cell r="K1798">
            <v>-3311918.7749999999</v>
          </cell>
          <cell r="L1798">
            <v>0</v>
          </cell>
          <cell r="M1798">
            <v>3312.5</v>
          </cell>
          <cell r="N1798">
            <v>331.22500000000002</v>
          </cell>
          <cell r="O1798">
            <v>-3312250</v>
          </cell>
          <cell r="P1798">
            <v>-3244818</v>
          </cell>
          <cell r="Q1798">
            <v>67432</v>
          </cell>
          <cell r="R1798" t="str">
            <v>ORIX</v>
          </cell>
          <cell r="S1798" t="str">
            <v>nov</v>
          </cell>
        </row>
        <row r="1799">
          <cell r="A1799">
            <v>1484</v>
          </cell>
          <cell r="B1799">
            <v>3255</v>
          </cell>
          <cell r="C1799" t="str">
            <v>pol(h)</v>
          </cell>
          <cell r="D1799">
            <v>39406</v>
          </cell>
          <cell r="E1799">
            <v>39408</v>
          </cell>
          <cell r="F1799" t="str">
            <v>s</v>
          </cell>
          <cell r="G1799">
            <v>-5000</v>
          </cell>
          <cell r="H1799">
            <v>332.22</v>
          </cell>
          <cell r="I1799">
            <v>-1661100</v>
          </cell>
          <cell r="J1799">
            <v>166.11</v>
          </cell>
          <cell r="K1799">
            <v>-1660933.89</v>
          </cell>
          <cell r="L1799">
            <v>0</v>
          </cell>
          <cell r="M1799">
            <v>1711.1</v>
          </cell>
          <cell r="N1799">
            <v>332.22</v>
          </cell>
          <cell r="O1799">
            <v>-1661100</v>
          </cell>
          <cell r="P1799">
            <v>-1622409</v>
          </cell>
          <cell r="Q1799">
            <v>38691</v>
          </cell>
          <cell r="R1799" t="str">
            <v>bma</v>
          </cell>
          <cell r="S1799" t="str">
            <v>nov</v>
          </cell>
        </row>
        <row r="1800">
          <cell r="A1800">
            <v>1485</v>
          </cell>
          <cell r="B1800">
            <v>3260</v>
          </cell>
          <cell r="C1800" t="str">
            <v>ogdc(H)</v>
          </cell>
          <cell r="D1800">
            <v>39407</v>
          </cell>
          <cell r="E1800">
            <v>39409</v>
          </cell>
          <cell r="F1800" t="str">
            <v>p</v>
          </cell>
          <cell r="G1800">
            <v>100000</v>
          </cell>
          <cell r="H1800">
            <v>121.1</v>
          </cell>
          <cell r="I1800">
            <v>12110000</v>
          </cell>
          <cell r="J1800">
            <v>2422</v>
          </cell>
          <cell r="K1800">
            <v>12112422</v>
          </cell>
          <cell r="L1800">
            <v>0</v>
          </cell>
          <cell r="M1800">
            <v>12110</v>
          </cell>
          <cell r="N1800">
            <v>121.24532000000001</v>
          </cell>
          <cell r="O1800">
            <v>12124532</v>
          </cell>
          <cell r="P1800">
            <v>12124532</v>
          </cell>
          <cell r="Q1800">
            <v>0</v>
          </cell>
          <cell r="R1800" t="str">
            <v>sc</v>
          </cell>
          <cell r="S1800" t="str">
            <v>nov</v>
          </cell>
        </row>
        <row r="1801">
          <cell r="A1801">
            <v>1486</v>
          </cell>
          <cell r="B1801">
            <v>3259</v>
          </cell>
          <cell r="C1801" t="str">
            <v>ffc(H)</v>
          </cell>
          <cell r="D1801">
            <v>39407</v>
          </cell>
          <cell r="E1801">
            <v>39409</v>
          </cell>
          <cell r="F1801" t="str">
            <v>p</v>
          </cell>
          <cell r="G1801">
            <v>500000</v>
          </cell>
          <cell r="H1801">
            <v>119.48363999999999</v>
          </cell>
          <cell r="I1801">
            <v>59741820</v>
          </cell>
          <cell r="J1801">
            <v>11948.364000000001</v>
          </cell>
          <cell r="K1801">
            <v>59753768.364</v>
          </cell>
          <cell r="L1801">
            <v>0</v>
          </cell>
          <cell r="M1801">
            <v>119483.64</v>
          </cell>
          <cell r="N1801">
            <v>119.746504008</v>
          </cell>
          <cell r="O1801">
            <v>59873252.004000001</v>
          </cell>
          <cell r="P1801">
            <v>59873252.004000001</v>
          </cell>
          <cell r="Q1801">
            <v>0</v>
          </cell>
          <cell r="R1801" t="str">
            <v>ahl</v>
          </cell>
          <cell r="S1801" t="str">
            <v>nov</v>
          </cell>
        </row>
        <row r="1802">
          <cell r="A1802">
            <v>1487</v>
          </cell>
          <cell r="B1802">
            <v>3258</v>
          </cell>
          <cell r="C1802" t="str">
            <v>atrl(H)</v>
          </cell>
          <cell r="D1802">
            <v>39407</v>
          </cell>
          <cell r="E1802">
            <v>39409</v>
          </cell>
          <cell r="F1802" t="str">
            <v>p</v>
          </cell>
          <cell r="G1802">
            <v>33000</v>
          </cell>
          <cell r="H1802">
            <v>245.52242424242425</v>
          </cell>
          <cell r="I1802">
            <v>8102240</v>
          </cell>
          <cell r="J1802">
            <v>1620.4480000000001</v>
          </cell>
          <cell r="K1802">
            <v>8103860.4479999999</v>
          </cell>
          <cell r="L1802">
            <v>0</v>
          </cell>
          <cell r="M1802">
            <v>8102.69</v>
          </cell>
          <cell r="N1802">
            <v>245.81706478787879</v>
          </cell>
          <cell r="O1802">
            <v>8111963.1380000003</v>
          </cell>
          <cell r="P1802">
            <v>8111963.1380000003</v>
          </cell>
          <cell r="Q1802">
            <v>0</v>
          </cell>
          <cell r="R1802" t="str">
            <v>DAWOOD</v>
          </cell>
          <cell r="S1802" t="str">
            <v>nov</v>
          </cell>
        </row>
        <row r="1803">
          <cell r="A1803">
            <v>1488</v>
          </cell>
          <cell r="B1803">
            <v>3261</v>
          </cell>
          <cell r="C1803" t="str">
            <v>atrl(H)</v>
          </cell>
          <cell r="D1803">
            <v>39407</v>
          </cell>
          <cell r="E1803">
            <v>39409</v>
          </cell>
          <cell r="F1803" t="str">
            <v>p</v>
          </cell>
          <cell r="G1803">
            <v>25000</v>
          </cell>
          <cell r="H1803">
            <v>245.47</v>
          </cell>
          <cell r="I1803">
            <v>6136750</v>
          </cell>
          <cell r="J1803">
            <v>1227.3500000000001</v>
          </cell>
          <cell r="K1803">
            <v>6137977.3499999996</v>
          </cell>
          <cell r="L1803">
            <v>0</v>
          </cell>
          <cell r="M1803">
            <v>5976.8</v>
          </cell>
          <cell r="N1803">
            <v>245.75816599999999</v>
          </cell>
          <cell r="O1803">
            <v>6143954.1499999994</v>
          </cell>
          <cell r="P1803">
            <v>6143954.1499999994</v>
          </cell>
          <cell r="Q1803">
            <v>0</v>
          </cell>
          <cell r="R1803" t="str">
            <v>GLOBAL</v>
          </cell>
          <cell r="S1803" t="str">
            <v>nov</v>
          </cell>
        </row>
        <row r="1804">
          <cell r="A1804">
            <v>1489</v>
          </cell>
          <cell r="B1804">
            <v>3262</v>
          </cell>
          <cell r="C1804" t="str">
            <v>pol(h)</v>
          </cell>
          <cell r="D1804">
            <v>39407</v>
          </cell>
          <cell r="E1804">
            <v>39409</v>
          </cell>
          <cell r="F1804" t="str">
            <v>s</v>
          </cell>
          <cell r="G1804">
            <v>-19600</v>
          </cell>
          <cell r="H1804">
            <v>334.40306122448982</v>
          </cell>
          <cell r="I1804">
            <v>-6554300</v>
          </cell>
          <cell r="J1804">
            <v>655.43000000000006</v>
          </cell>
          <cell r="K1804">
            <v>-6553644.5700000003</v>
          </cell>
          <cell r="L1804">
            <v>0</v>
          </cell>
          <cell r="M1804">
            <v>6574.57</v>
          </cell>
          <cell r="N1804">
            <v>334.40306122448982</v>
          </cell>
          <cell r="O1804">
            <v>-6554300</v>
          </cell>
          <cell r="P1804">
            <v>-6359843.2800000003</v>
          </cell>
          <cell r="Q1804">
            <v>194456.71999999974</v>
          </cell>
          <cell r="R1804" t="str">
            <v>ahcm</v>
          </cell>
          <cell r="S1804" t="str">
            <v>nov</v>
          </cell>
        </row>
        <row r="1805">
          <cell r="A1805">
            <v>1490</v>
          </cell>
          <cell r="B1805">
            <v>3261</v>
          </cell>
          <cell r="C1805" t="str">
            <v>pol(h)</v>
          </cell>
          <cell r="D1805">
            <v>39407</v>
          </cell>
          <cell r="E1805">
            <v>39409</v>
          </cell>
          <cell r="F1805" t="str">
            <v>s</v>
          </cell>
          <cell r="G1805">
            <v>-30000</v>
          </cell>
          <cell r="H1805">
            <v>334.13333333333333</v>
          </cell>
          <cell r="I1805">
            <v>-10024000</v>
          </cell>
          <cell r="J1805">
            <v>1002.4000000000001</v>
          </cell>
          <cell r="K1805">
            <v>-10022997.6</v>
          </cell>
          <cell r="L1805">
            <v>0</v>
          </cell>
          <cell r="M1805">
            <v>10024</v>
          </cell>
          <cell r="N1805">
            <v>334.13333333333333</v>
          </cell>
          <cell r="O1805">
            <v>-10024000</v>
          </cell>
          <cell r="P1805">
            <v>-9734454</v>
          </cell>
          <cell r="Q1805">
            <v>289546</v>
          </cell>
          <cell r="R1805" t="str">
            <v xml:space="preserve">ABA </v>
          </cell>
          <cell r="S1805" t="str">
            <v>nov</v>
          </cell>
        </row>
        <row r="1806">
          <cell r="A1806">
            <v>1491</v>
          </cell>
          <cell r="B1806">
            <v>3266</v>
          </cell>
          <cell r="C1806" t="str">
            <v>ATRL(H)</v>
          </cell>
          <cell r="D1806">
            <v>39408</v>
          </cell>
          <cell r="E1806">
            <v>39412</v>
          </cell>
          <cell r="F1806" t="str">
            <v>p</v>
          </cell>
          <cell r="G1806">
            <v>10000</v>
          </cell>
          <cell r="H1806">
            <v>242.5</v>
          </cell>
          <cell r="I1806">
            <v>2425000</v>
          </cell>
          <cell r="J1806">
            <v>485</v>
          </cell>
          <cell r="K1806">
            <v>2425485</v>
          </cell>
          <cell r="L1806">
            <v>0</v>
          </cell>
          <cell r="M1806">
            <v>2425</v>
          </cell>
          <cell r="N1806">
            <v>242.791</v>
          </cell>
          <cell r="O1806">
            <v>2427910</v>
          </cell>
          <cell r="P1806">
            <v>2427910</v>
          </cell>
          <cell r="Q1806">
            <v>0</v>
          </cell>
          <cell r="R1806" t="str">
            <v>fcel</v>
          </cell>
          <cell r="S1806" t="str">
            <v>nov</v>
          </cell>
        </row>
        <row r="1807">
          <cell r="A1807">
            <v>1492</v>
          </cell>
          <cell r="B1807">
            <v>3265</v>
          </cell>
          <cell r="C1807" t="str">
            <v>BOP(h)</v>
          </cell>
          <cell r="D1807">
            <v>39408</v>
          </cell>
          <cell r="E1807">
            <v>39412</v>
          </cell>
          <cell r="F1807" t="str">
            <v>s</v>
          </cell>
          <cell r="G1807">
            <v>-34800</v>
          </cell>
          <cell r="H1807">
            <v>96.707183908045977</v>
          </cell>
          <cell r="I1807">
            <v>-3365410</v>
          </cell>
          <cell r="J1807">
            <v>336.541</v>
          </cell>
          <cell r="K1807">
            <v>-3365073.4589999998</v>
          </cell>
          <cell r="L1807">
            <v>0</v>
          </cell>
          <cell r="M1807">
            <v>5048.1099999999997</v>
          </cell>
          <cell r="N1807">
            <v>96.707183908045977</v>
          </cell>
          <cell r="O1807">
            <v>-3365410</v>
          </cell>
          <cell r="P1807">
            <v>-3314397.2399999998</v>
          </cell>
          <cell r="Q1807">
            <v>51012.760000000242</v>
          </cell>
          <cell r="R1807" t="str">
            <v>LIVE</v>
          </cell>
          <cell r="S1807" t="str">
            <v>nov</v>
          </cell>
        </row>
        <row r="1808">
          <cell r="A1808">
            <v>1493</v>
          </cell>
          <cell r="B1808">
            <v>3267</v>
          </cell>
          <cell r="C1808" t="str">
            <v>BOP(h)</v>
          </cell>
          <cell r="D1808">
            <v>39408</v>
          </cell>
          <cell r="E1808">
            <v>39412</v>
          </cell>
          <cell r="F1808" t="str">
            <v>s</v>
          </cell>
          <cell r="G1808">
            <v>-25000</v>
          </cell>
          <cell r="H1808">
            <v>96.951999999999998</v>
          </cell>
          <cell r="I1808">
            <v>-2423800</v>
          </cell>
          <cell r="J1808">
            <v>242.38000000000002</v>
          </cell>
          <cell r="K1808">
            <v>-2423557.62</v>
          </cell>
          <cell r="L1808">
            <v>0</v>
          </cell>
          <cell r="M1808">
            <v>3685</v>
          </cell>
          <cell r="N1808">
            <v>96.951999999999998</v>
          </cell>
          <cell r="O1808">
            <v>-2423800</v>
          </cell>
          <cell r="P1808">
            <v>-2381032.5</v>
          </cell>
          <cell r="Q1808">
            <v>42767.5</v>
          </cell>
          <cell r="R1808" t="str">
            <v>ORIX</v>
          </cell>
          <cell r="S1808" t="str">
            <v>nov</v>
          </cell>
        </row>
        <row r="1809">
          <cell r="A1809">
            <v>1494</v>
          </cell>
          <cell r="B1809">
            <v>3268</v>
          </cell>
          <cell r="C1809" t="str">
            <v>BOP(h)</v>
          </cell>
          <cell r="D1809">
            <v>39408</v>
          </cell>
          <cell r="E1809">
            <v>39412</v>
          </cell>
          <cell r="F1809" t="str">
            <v>s</v>
          </cell>
          <cell r="G1809">
            <v>-50000</v>
          </cell>
          <cell r="H1809">
            <v>96.876000000000005</v>
          </cell>
          <cell r="I1809">
            <v>-4843800</v>
          </cell>
          <cell r="J1809">
            <v>484.38</v>
          </cell>
          <cell r="K1809">
            <v>-4843315.62</v>
          </cell>
          <cell r="L1809">
            <v>0</v>
          </cell>
          <cell r="M1809">
            <v>7315.62</v>
          </cell>
          <cell r="N1809">
            <v>96.876000000000005</v>
          </cell>
          <cell r="O1809">
            <v>-4843800</v>
          </cell>
          <cell r="P1809">
            <v>-4762065</v>
          </cell>
          <cell r="Q1809">
            <v>81735</v>
          </cell>
          <cell r="R1809" t="str">
            <v>fdt</v>
          </cell>
          <cell r="S1809" t="str">
            <v>nov</v>
          </cell>
        </row>
        <row r="1810">
          <cell r="A1810">
            <v>1495</v>
          </cell>
          <cell r="B1810">
            <v>3269</v>
          </cell>
          <cell r="C1810" t="str">
            <v>ATRL(H)</v>
          </cell>
          <cell r="D1810">
            <v>39408</v>
          </cell>
          <cell r="E1810">
            <v>39412</v>
          </cell>
          <cell r="F1810" t="str">
            <v>p</v>
          </cell>
          <cell r="G1810">
            <v>15000</v>
          </cell>
          <cell r="H1810">
            <v>247.16666666666666</v>
          </cell>
          <cell r="I1810">
            <v>3707500</v>
          </cell>
          <cell r="J1810">
            <v>741.5</v>
          </cell>
          <cell r="K1810">
            <v>3708241.5</v>
          </cell>
          <cell r="L1810">
            <v>0</v>
          </cell>
          <cell r="M1810">
            <v>3607.5</v>
          </cell>
          <cell r="N1810">
            <v>247.45660000000001</v>
          </cell>
          <cell r="O1810">
            <v>3711849</v>
          </cell>
          <cell r="P1810">
            <v>3711849</v>
          </cell>
          <cell r="Q1810">
            <v>0</v>
          </cell>
          <cell r="R1810" t="str">
            <v>IFSL</v>
          </cell>
          <cell r="S1810" t="str">
            <v>nov</v>
          </cell>
        </row>
        <row r="1811">
          <cell r="A1811">
            <v>1496</v>
          </cell>
          <cell r="B1811">
            <v>3271</v>
          </cell>
          <cell r="C1811" t="str">
            <v>pkgs(H)</v>
          </cell>
          <cell r="D1811">
            <v>39412</v>
          </cell>
          <cell r="E1811">
            <v>39414</v>
          </cell>
          <cell r="F1811" t="str">
            <v>p</v>
          </cell>
          <cell r="G1811">
            <v>10000</v>
          </cell>
          <cell r="H1811">
            <v>375.7405</v>
          </cell>
          <cell r="I1811">
            <v>3757405</v>
          </cell>
          <cell r="J1811">
            <v>751.48099999999999</v>
          </cell>
          <cell r="K1811">
            <v>3758156.4810000001</v>
          </cell>
          <cell r="L1811">
            <v>0</v>
          </cell>
          <cell r="M1811">
            <v>3757.41</v>
          </cell>
          <cell r="N1811">
            <v>376.19138910000004</v>
          </cell>
          <cell r="O1811">
            <v>3761913.8910000003</v>
          </cell>
          <cell r="P1811">
            <v>3761913.8910000003</v>
          </cell>
          <cell r="Q1811">
            <v>0</v>
          </cell>
          <cell r="R1811" t="str">
            <v>FNE</v>
          </cell>
          <cell r="S1811" t="str">
            <v>nov</v>
          </cell>
        </row>
        <row r="1812">
          <cell r="A1812">
            <v>1497</v>
          </cell>
          <cell r="B1812">
            <v>3270</v>
          </cell>
          <cell r="C1812" t="str">
            <v>ATRL(h)</v>
          </cell>
          <cell r="D1812">
            <v>39412</v>
          </cell>
          <cell r="E1812">
            <v>39414</v>
          </cell>
          <cell r="F1812" t="str">
            <v>p</v>
          </cell>
          <cell r="G1812">
            <v>20000</v>
          </cell>
          <cell r="H1812">
            <v>242.96250000000001</v>
          </cell>
          <cell r="I1812">
            <v>4859250</v>
          </cell>
          <cell r="J1812">
            <v>971.85</v>
          </cell>
          <cell r="K1812">
            <v>4860221.8499999996</v>
          </cell>
          <cell r="L1812">
            <v>0</v>
          </cell>
          <cell r="M1812">
            <v>4859.5</v>
          </cell>
          <cell r="N1812">
            <v>243.25406749999999</v>
          </cell>
          <cell r="O1812">
            <v>4865081.3499999996</v>
          </cell>
          <cell r="P1812">
            <v>4865081.3499999996</v>
          </cell>
          <cell r="Q1812">
            <v>0</v>
          </cell>
          <cell r="R1812" t="str">
            <v>ORIX</v>
          </cell>
          <cell r="S1812" t="str">
            <v>nov</v>
          </cell>
        </row>
        <row r="1813">
          <cell r="A1813">
            <v>1498</v>
          </cell>
          <cell r="B1813">
            <v>3272</v>
          </cell>
          <cell r="C1813" t="str">
            <v>HBL(H)</v>
          </cell>
          <cell r="D1813">
            <v>39412</v>
          </cell>
          <cell r="E1813">
            <v>39414</v>
          </cell>
          <cell r="F1813" t="str">
            <v>s</v>
          </cell>
          <cell r="G1813">
            <v>-25000</v>
          </cell>
          <cell r="H1813">
            <v>261.39999999999998</v>
          </cell>
          <cell r="I1813">
            <v>-6535000</v>
          </cell>
          <cell r="J1813">
            <v>653.5</v>
          </cell>
          <cell r="K1813">
            <v>-6534346.5</v>
          </cell>
          <cell r="L1813">
            <v>0</v>
          </cell>
          <cell r="M1813">
            <v>6535</v>
          </cell>
          <cell r="N1813">
            <v>261.39999999999998</v>
          </cell>
          <cell r="O1813">
            <v>-6535000</v>
          </cell>
          <cell r="P1813">
            <v>-6318853.4400000004</v>
          </cell>
          <cell r="Q1813">
            <v>216146.55999999959</v>
          </cell>
          <cell r="R1813" t="str">
            <v>AHCM</v>
          </cell>
          <cell r="S1813" t="str">
            <v>nov</v>
          </cell>
        </row>
        <row r="1814">
          <cell r="A1814">
            <v>1499</v>
          </cell>
          <cell r="B1814">
            <v>3274</v>
          </cell>
          <cell r="C1814" t="str">
            <v>BOP(H)</v>
          </cell>
          <cell r="D1814">
            <v>39412</v>
          </cell>
          <cell r="E1814">
            <v>39414</v>
          </cell>
          <cell r="F1814" t="str">
            <v>s</v>
          </cell>
          <cell r="G1814">
            <v>-25000</v>
          </cell>
          <cell r="H1814">
            <v>98</v>
          </cell>
          <cell r="I1814">
            <v>-2450000</v>
          </cell>
          <cell r="J1814">
            <v>245</v>
          </cell>
          <cell r="K1814">
            <v>-2449755</v>
          </cell>
          <cell r="L1814">
            <v>0</v>
          </cell>
          <cell r="M1814">
            <v>3675</v>
          </cell>
          <cell r="N1814">
            <v>98</v>
          </cell>
          <cell r="O1814">
            <v>-2450000</v>
          </cell>
          <cell r="P1814">
            <v>-2381032.5</v>
          </cell>
          <cell r="Q1814">
            <v>68967.5</v>
          </cell>
          <cell r="R1814" t="str">
            <v>FNE</v>
          </cell>
          <cell r="S1814" t="str">
            <v>nov</v>
          </cell>
        </row>
        <row r="1815">
          <cell r="A1815">
            <v>1500</v>
          </cell>
          <cell r="B1815">
            <v>3273</v>
          </cell>
          <cell r="C1815" t="str">
            <v>BOP(H)</v>
          </cell>
          <cell r="D1815">
            <v>39412</v>
          </cell>
          <cell r="E1815">
            <v>39414</v>
          </cell>
          <cell r="F1815" t="str">
            <v>s</v>
          </cell>
          <cell r="G1815">
            <v>-115530</v>
          </cell>
          <cell r="H1815">
            <v>97.308058512940363</v>
          </cell>
          <cell r="I1815">
            <v>-11242000</v>
          </cell>
          <cell r="J1815">
            <v>1124.2</v>
          </cell>
          <cell r="K1815">
            <v>-11240875.800000001</v>
          </cell>
          <cell r="L1815">
            <v>0</v>
          </cell>
          <cell r="M1815">
            <v>16880.509999999998</v>
          </cell>
          <cell r="N1815">
            <v>97.308058512940363</v>
          </cell>
          <cell r="O1815">
            <v>-11242000</v>
          </cell>
          <cell r="P1815">
            <v>-11003227.390000001</v>
          </cell>
          <cell r="Q1815">
            <v>238772.6099999994</v>
          </cell>
          <cell r="R1815" t="str">
            <v>ICAP</v>
          </cell>
          <cell r="S1815" t="str">
            <v>nov</v>
          </cell>
        </row>
        <row r="1816">
          <cell r="A1816">
            <v>1501</v>
          </cell>
          <cell r="B1816">
            <v>3275</v>
          </cell>
          <cell r="C1816" t="str">
            <v>pkgs(H)</v>
          </cell>
          <cell r="D1816">
            <v>39413</v>
          </cell>
          <cell r="E1816">
            <v>39415</v>
          </cell>
          <cell r="F1816" t="str">
            <v>p</v>
          </cell>
          <cell r="G1816">
            <v>20700</v>
          </cell>
          <cell r="H1816">
            <v>373.35990338164254</v>
          </cell>
          <cell r="I1816">
            <v>7728550</v>
          </cell>
          <cell r="J1816">
            <v>1545.71</v>
          </cell>
          <cell r="K1816">
            <v>7730095.71</v>
          </cell>
          <cell r="L1816">
            <v>0</v>
          </cell>
          <cell r="M1816">
            <v>7728.55</v>
          </cell>
          <cell r="N1816">
            <v>373.80793526570045</v>
          </cell>
          <cell r="O1816">
            <v>7737824.2599999998</v>
          </cell>
          <cell r="P1816">
            <v>7737824.2599999998</v>
          </cell>
          <cell r="Q1816">
            <v>0</v>
          </cell>
          <cell r="R1816" t="str">
            <v>FNE</v>
          </cell>
          <cell r="S1816" t="str">
            <v>nov</v>
          </cell>
        </row>
        <row r="1817">
          <cell r="A1817">
            <v>1502</v>
          </cell>
          <cell r="B1817">
            <v>3281</v>
          </cell>
          <cell r="C1817" t="str">
            <v>ATRL(h)</v>
          </cell>
          <cell r="D1817">
            <v>39414</v>
          </cell>
          <cell r="E1817">
            <v>39416</v>
          </cell>
          <cell r="F1817" t="str">
            <v>s</v>
          </cell>
          <cell r="G1817">
            <v>-30000</v>
          </cell>
          <cell r="H1817">
            <v>255.43333333333334</v>
          </cell>
          <cell r="I1817">
            <v>-7663000</v>
          </cell>
          <cell r="J1817">
            <v>766.30000000000007</v>
          </cell>
          <cell r="K1817">
            <v>-7662233.7000000002</v>
          </cell>
          <cell r="L1817">
            <v>0</v>
          </cell>
          <cell r="M1817">
            <v>7663</v>
          </cell>
          <cell r="N1817">
            <v>255.43333333333334</v>
          </cell>
          <cell r="O1817">
            <v>-7663000</v>
          </cell>
          <cell r="P1817">
            <v>-7541133</v>
          </cell>
          <cell r="Q1817">
            <v>121867</v>
          </cell>
          <cell r="R1817" t="str">
            <v>orix</v>
          </cell>
          <cell r="S1817" t="str">
            <v>nov</v>
          </cell>
        </row>
        <row r="1818">
          <cell r="A1818">
            <v>1503</v>
          </cell>
          <cell r="B1818">
            <v>3282</v>
          </cell>
          <cell r="C1818" t="str">
            <v>ATRL(h)</v>
          </cell>
          <cell r="D1818">
            <v>39415</v>
          </cell>
          <cell r="E1818">
            <v>39419</v>
          </cell>
          <cell r="F1818" t="str">
            <v>p</v>
          </cell>
          <cell r="G1818">
            <v>10000</v>
          </cell>
          <cell r="H1818">
            <v>262.5</v>
          </cell>
          <cell r="I1818">
            <v>2625000</v>
          </cell>
          <cell r="J1818">
            <v>525</v>
          </cell>
          <cell r="K1818">
            <v>2625525</v>
          </cell>
          <cell r="L1818">
            <v>0</v>
          </cell>
          <cell r="M1818">
            <v>0</v>
          </cell>
          <cell r="N1818">
            <v>262.55250000000001</v>
          </cell>
          <cell r="O1818">
            <v>2625525</v>
          </cell>
          <cell r="P1818">
            <v>2625525</v>
          </cell>
          <cell r="Q1818">
            <v>0</v>
          </cell>
          <cell r="R1818" t="str">
            <v>orix</v>
          </cell>
          <cell r="S1818" t="str">
            <v>nov</v>
          </cell>
        </row>
        <row r="1819">
          <cell r="A1819">
            <v>1504</v>
          </cell>
          <cell r="B1819">
            <v>3283</v>
          </cell>
          <cell r="C1819" t="str">
            <v>ATRL(h)</v>
          </cell>
          <cell r="D1819">
            <v>39415</v>
          </cell>
          <cell r="E1819">
            <v>39419</v>
          </cell>
          <cell r="F1819" t="str">
            <v>s</v>
          </cell>
          <cell r="G1819">
            <v>-20000</v>
          </cell>
          <cell r="H1819">
            <v>264.51749999999998</v>
          </cell>
          <cell r="I1819">
            <v>-5290350</v>
          </cell>
          <cell r="J1819">
            <v>529.03500000000008</v>
          </cell>
          <cell r="K1819">
            <v>-5289820.9649999999</v>
          </cell>
          <cell r="L1819">
            <v>0</v>
          </cell>
          <cell r="M1819">
            <v>5290.7</v>
          </cell>
          <cell r="N1819">
            <v>264.51749999999998</v>
          </cell>
          <cell r="O1819">
            <v>-5290350</v>
          </cell>
          <cell r="P1819">
            <v>-5035324</v>
          </cell>
          <cell r="Q1819">
            <v>255026</v>
          </cell>
          <cell r="R1819" t="str">
            <v>orix</v>
          </cell>
          <cell r="S1819" t="str">
            <v>nov</v>
          </cell>
        </row>
        <row r="1820">
          <cell r="A1820">
            <v>1505</v>
          </cell>
          <cell r="B1820">
            <v>3286</v>
          </cell>
          <cell r="C1820" t="str">
            <v>pkgs(H)</v>
          </cell>
          <cell r="D1820">
            <v>39415</v>
          </cell>
          <cell r="E1820">
            <v>39419</v>
          </cell>
          <cell r="F1820" t="str">
            <v>p</v>
          </cell>
          <cell r="G1820">
            <v>10000</v>
          </cell>
          <cell r="H1820">
            <v>383.52</v>
          </cell>
          <cell r="I1820">
            <v>3835200</v>
          </cell>
          <cell r="J1820">
            <v>767.04000000000008</v>
          </cell>
          <cell r="K1820">
            <v>3835967.04</v>
          </cell>
          <cell r="L1820">
            <v>0</v>
          </cell>
          <cell r="M1820">
            <v>3884.96</v>
          </cell>
          <cell r="N1820">
            <v>383.98520000000002</v>
          </cell>
          <cell r="O1820">
            <v>3839852</v>
          </cell>
          <cell r="P1820">
            <v>3839852</v>
          </cell>
          <cell r="Q1820">
            <v>0</v>
          </cell>
          <cell r="R1820" t="str">
            <v>sc</v>
          </cell>
          <cell r="S1820" t="str">
            <v>nov</v>
          </cell>
        </row>
        <row r="1821">
          <cell r="A1821">
            <v>1506</v>
          </cell>
          <cell r="B1821">
            <v>3285</v>
          </cell>
          <cell r="C1821" t="str">
            <v>pkgs(H)</v>
          </cell>
          <cell r="D1821">
            <v>39415</v>
          </cell>
          <cell r="E1821">
            <v>39419</v>
          </cell>
          <cell r="F1821" t="str">
            <v>s</v>
          </cell>
          <cell r="G1821">
            <v>-5000</v>
          </cell>
          <cell r="H1821">
            <v>390</v>
          </cell>
          <cell r="I1821">
            <v>-1950000</v>
          </cell>
          <cell r="J1821">
            <v>195</v>
          </cell>
          <cell r="K1821">
            <v>-1949805</v>
          </cell>
          <cell r="L1821">
            <v>0</v>
          </cell>
          <cell r="N1821">
            <v>390</v>
          </cell>
          <cell r="O1821">
            <v>-1950000</v>
          </cell>
          <cell r="P1821">
            <v>-1884470.5</v>
          </cell>
          <cell r="Q1821">
            <v>65529.5</v>
          </cell>
          <cell r="R1821" t="str">
            <v>sc</v>
          </cell>
          <cell r="S1821" t="str">
            <v>nov</v>
          </cell>
        </row>
        <row r="1822">
          <cell r="A1822">
            <v>1507</v>
          </cell>
          <cell r="B1822">
            <v>3284</v>
          </cell>
          <cell r="C1822" t="str">
            <v>nrl(H)</v>
          </cell>
          <cell r="D1822">
            <v>39415</v>
          </cell>
          <cell r="E1822">
            <v>39419</v>
          </cell>
          <cell r="F1822" t="str">
            <v>s</v>
          </cell>
          <cell r="G1822">
            <v>-29200</v>
          </cell>
          <cell r="H1822">
            <v>379.95</v>
          </cell>
          <cell r="I1822">
            <v>-11094540</v>
          </cell>
          <cell r="J1822">
            <v>1109.454</v>
          </cell>
          <cell r="K1822">
            <v>-11093430.546</v>
          </cell>
          <cell r="L1822">
            <v>0</v>
          </cell>
          <cell r="M1822">
            <v>10985.28</v>
          </cell>
          <cell r="N1822">
            <v>379.95</v>
          </cell>
          <cell r="O1822">
            <v>-11094540</v>
          </cell>
          <cell r="P1822">
            <v>-9771671.9600000009</v>
          </cell>
          <cell r="Q1822">
            <v>1322868.0399999991</v>
          </cell>
          <cell r="R1822" t="str">
            <v>JS</v>
          </cell>
          <cell r="S1822" t="str">
            <v>nov</v>
          </cell>
        </row>
        <row r="1823">
          <cell r="A1823">
            <v>1508</v>
          </cell>
          <cell r="B1823">
            <v>3211</v>
          </cell>
          <cell r="C1823" t="str">
            <v>PPL(H)</v>
          </cell>
          <cell r="D1823">
            <v>39391</v>
          </cell>
          <cell r="E1823">
            <v>39420</v>
          </cell>
          <cell r="F1823" t="str">
            <v>s</v>
          </cell>
          <cell r="G1823">
            <v>200000</v>
          </cell>
          <cell r="H1823">
            <v>241.77</v>
          </cell>
          <cell r="I1823">
            <v>48354000</v>
          </cell>
          <cell r="J1823">
            <v>9670.8000000000011</v>
          </cell>
          <cell r="K1823">
            <v>48363670.799999997</v>
          </cell>
          <cell r="L1823">
            <v>0</v>
          </cell>
          <cell r="M1823">
            <v>96700</v>
          </cell>
          <cell r="N1823">
            <v>242.30185399999999</v>
          </cell>
          <cell r="O1823">
            <v>48460370.799999997</v>
          </cell>
          <cell r="P1823">
            <v>48460370.799999997</v>
          </cell>
          <cell r="Q1823">
            <v>0</v>
          </cell>
          <cell r="R1823" t="str">
            <v>ahl</v>
          </cell>
          <cell r="S1823" t="str">
            <v>nov</v>
          </cell>
        </row>
        <row r="1824">
          <cell r="A1824">
            <v>1509</v>
          </cell>
          <cell r="B1824">
            <v>3276</v>
          </cell>
          <cell r="C1824" t="str">
            <v>ogdc(H)</v>
          </cell>
          <cell r="D1824">
            <v>39413</v>
          </cell>
          <cell r="E1824">
            <v>39420</v>
          </cell>
          <cell r="F1824" t="str">
            <v>s</v>
          </cell>
          <cell r="G1824">
            <v>98000</v>
          </cell>
          <cell r="H1824">
            <v>122.49908163265306</v>
          </cell>
          <cell r="I1824">
            <v>12004910</v>
          </cell>
          <cell r="J1824">
            <v>2400.982</v>
          </cell>
          <cell r="K1824">
            <v>12007310.982000001</v>
          </cell>
          <cell r="L1824">
            <v>0</v>
          </cell>
          <cell r="M1824">
            <v>24009.4</v>
          </cell>
          <cell r="N1824">
            <v>122.76857532653062</v>
          </cell>
          <cell r="O1824">
            <v>12031320.382000001</v>
          </cell>
          <cell r="P1824">
            <v>12031320.382000001</v>
          </cell>
          <cell r="Q1824">
            <v>0</v>
          </cell>
          <cell r="R1824" t="str">
            <v>ahl</v>
          </cell>
          <cell r="S1824" t="str">
            <v>nov</v>
          </cell>
        </row>
        <row r="1825">
          <cell r="A1825">
            <v>1510</v>
          </cell>
          <cell r="B1825">
            <v>3277</v>
          </cell>
          <cell r="C1825" t="str">
            <v>ogdc (H)</v>
          </cell>
          <cell r="D1825">
            <v>39413</v>
          </cell>
          <cell r="E1825">
            <v>39420</v>
          </cell>
          <cell r="F1825" t="str">
            <v>s</v>
          </cell>
          <cell r="G1825">
            <v>102000</v>
          </cell>
          <cell r="H1825">
            <v>122.32455882352942</v>
          </cell>
          <cell r="I1825">
            <v>12477105</v>
          </cell>
          <cell r="J1825">
            <v>2495.4210000000003</v>
          </cell>
          <cell r="K1825">
            <v>12479600.421</v>
          </cell>
          <cell r="L1825">
            <v>0</v>
          </cell>
          <cell r="M1825">
            <v>12462.1</v>
          </cell>
          <cell r="N1825">
            <v>122.47120118627451</v>
          </cell>
          <cell r="O1825">
            <v>12492062.521</v>
          </cell>
          <cell r="P1825">
            <v>12492062.521</v>
          </cell>
          <cell r="Q1825">
            <v>0</v>
          </cell>
          <cell r="R1825" t="str">
            <v>ALFALAH</v>
          </cell>
          <cell r="S1825" t="str">
            <v>nov</v>
          </cell>
        </row>
        <row r="1826">
          <cell r="A1826">
            <v>1511</v>
          </cell>
          <cell r="B1826">
            <v>3278</v>
          </cell>
          <cell r="C1826" t="str">
            <v>ogdc(H)</v>
          </cell>
          <cell r="D1826">
            <v>39413</v>
          </cell>
          <cell r="E1826">
            <v>39420</v>
          </cell>
          <cell r="F1826" t="str">
            <v>s</v>
          </cell>
          <cell r="G1826">
            <v>25000</v>
          </cell>
          <cell r="H1826">
            <v>122.24760000000001</v>
          </cell>
          <cell r="I1826">
            <v>3056190</v>
          </cell>
          <cell r="J1826">
            <v>611.23800000000006</v>
          </cell>
          <cell r="K1826">
            <v>3056801.2379999999</v>
          </cell>
          <cell r="L1826">
            <v>0</v>
          </cell>
          <cell r="M1826">
            <v>3056.95</v>
          </cell>
          <cell r="N1826">
            <v>122.39432752</v>
          </cell>
          <cell r="O1826">
            <v>3059858.1880000001</v>
          </cell>
          <cell r="P1826">
            <v>3059858.1880000001</v>
          </cell>
          <cell r="Q1826">
            <v>0</v>
          </cell>
          <cell r="R1826" t="str">
            <v>JSCM</v>
          </cell>
          <cell r="S1826" t="str">
            <v>nov</v>
          </cell>
        </row>
        <row r="1827">
          <cell r="A1827">
            <v>1512</v>
          </cell>
          <cell r="B1827">
            <v>3279</v>
          </cell>
          <cell r="C1827" t="str">
            <v>pso(H)</v>
          </cell>
          <cell r="D1827">
            <v>39414</v>
          </cell>
          <cell r="E1827">
            <v>39420</v>
          </cell>
          <cell r="F1827" t="str">
            <v>p</v>
          </cell>
          <cell r="G1827">
            <v>71000</v>
          </cell>
          <cell r="H1827">
            <v>430.68830985915491</v>
          </cell>
          <cell r="I1827">
            <v>30578870</v>
          </cell>
          <cell r="J1827">
            <v>6115.7740000000003</v>
          </cell>
          <cell r="K1827">
            <v>30584985.774</v>
          </cell>
          <cell r="L1827">
            <v>0</v>
          </cell>
          <cell r="M1827">
            <v>30579.65</v>
          </cell>
          <cell r="N1827">
            <v>431.20514681690139</v>
          </cell>
          <cell r="O1827">
            <v>30615565.423999999</v>
          </cell>
          <cell r="P1827">
            <v>30615565.423999999</v>
          </cell>
          <cell r="Q1827">
            <v>0</v>
          </cell>
          <cell r="R1827" t="str">
            <v>orix</v>
          </cell>
          <cell r="S1827" t="str">
            <v>nov</v>
          </cell>
        </row>
        <row r="1828">
          <cell r="A1828">
            <v>1513</v>
          </cell>
          <cell r="B1828">
            <v>3280</v>
          </cell>
          <cell r="C1828" t="str">
            <v>pso(H)</v>
          </cell>
          <cell r="D1828">
            <v>39414</v>
          </cell>
          <cell r="E1828">
            <v>39420</v>
          </cell>
          <cell r="F1828" t="str">
            <v>p</v>
          </cell>
          <cell r="G1828">
            <v>29000</v>
          </cell>
          <cell r="H1828">
            <v>430.16206896551722</v>
          </cell>
          <cell r="I1828">
            <v>12474700</v>
          </cell>
          <cell r="J1828">
            <v>2494.94</v>
          </cell>
          <cell r="K1828">
            <v>12477194.939999999</v>
          </cell>
          <cell r="L1828">
            <v>0</v>
          </cell>
          <cell r="M1828">
            <v>12320.05</v>
          </cell>
          <cell r="N1828">
            <v>430.67293068965517</v>
          </cell>
          <cell r="O1828">
            <v>12489514.99</v>
          </cell>
          <cell r="P1828">
            <v>12489514.99</v>
          </cell>
          <cell r="Q1828">
            <v>0</v>
          </cell>
          <cell r="R1828" t="str">
            <v>bma</v>
          </cell>
          <cell r="S1828" t="str">
            <v>nov</v>
          </cell>
        </row>
        <row r="1829">
          <cell r="A1829">
            <v>1514</v>
          </cell>
          <cell r="B1829">
            <v>3179</v>
          </cell>
          <cell r="C1829" t="str">
            <v>pol(h)</v>
          </cell>
          <cell r="D1829">
            <v>39381</v>
          </cell>
          <cell r="E1829">
            <v>39420</v>
          </cell>
          <cell r="F1829" t="str">
            <v>s</v>
          </cell>
          <cell r="G1829">
            <v>-10000</v>
          </cell>
          <cell r="H1829">
            <v>341</v>
          </cell>
          <cell r="I1829">
            <v>-3410000</v>
          </cell>
          <cell r="J1829">
            <v>341</v>
          </cell>
          <cell r="K1829">
            <v>-3409659</v>
          </cell>
          <cell r="L1829">
            <v>0</v>
          </cell>
          <cell r="M1829">
            <v>3410</v>
          </cell>
          <cell r="N1829">
            <v>341</v>
          </cell>
          <cell r="O1829">
            <v>-3410000</v>
          </cell>
          <cell r="P1829">
            <v>-3244817</v>
          </cell>
          <cell r="Q1829">
            <v>165183</v>
          </cell>
          <cell r="R1829" t="str">
            <v>IFSL</v>
          </cell>
          <cell r="S1829" t="str">
            <v>nov</v>
          </cell>
        </row>
        <row r="1830">
          <cell r="A1830">
            <v>1515</v>
          </cell>
          <cell r="B1830">
            <v>3183</v>
          </cell>
          <cell r="C1830" t="str">
            <v>PPL(H)</v>
          </cell>
          <cell r="D1830">
            <v>39381</v>
          </cell>
          <cell r="E1830">
            <v>39420</v>
          </cell>
          <cell r="F1830" t="str">
            <v>s</v>
          </cell>
          <cell r="G1830">
            <v>-600000</v>
          </cell>
          <cell r="H1830">
            <v>268.8</v>
          </cell>
          <cell r="I1830">
            <v>-161280000</v>
          </cell>
          <cell r="J1830">
            <v>0</v>
          </cell>
          <cell r="K1830">
            <v>-161280000</v>
          </cell>
          <cell r="L1830">
            <v>0</v>
          </cell>
          <cell r="M1830">
            <v>0</v>
          </cell>
          <cell r="N1830">
            <v>268.8</v>
          </cell>
          <cell r="O1830">
            <v>-161280000</v>
          </cell>
          <cell r="P1830">
            <v>-154886160</v>
          </cell>
          <cell r="Q1830">
            <v>6393840</v>
          </cell>
          <cell r="R1830" t="str">
            <v>MOTI</v>
          </cell>
          <cell r="S1830" t="str">
            <v>nov</v>
          </cell>
        </row>
        <row r="1831">
          <cell r="A1831">
            <v>1516</v>
          </cell>
          <cell r="B1831">
            <v>3185</v>
          </cell>
          <cell r="C1831" t="str">
            <v>pol(h)</v>
          </cell>
          <cell r="D1831">
            <v>39384</v>
          </cell>
          <cell r="E1831">
            <v>39420</v>
          </cell>
          <cell r="F1831" t="str">
            <v>s</v>
          </cell>
          <cell r="G1831">
            <v>-20000</v>
          </cell>
          <cell r="H1831">
            <v>342.5</v>
          </cell>
          <cell r="I1831">
            <v>-6850000</v>
          </cell>
          <cell r="J1831">
            <v>685</v>
          </cell>
          <cell r="K1831">
            <v>-6849315</v>
          </cell>
          <cell r="L1831">
            <v>0</v>
          </cell>
          <cell r="M1831">
            <v>6850</v>
          </cell>
          <cell r="N1831">
            <v>342.5</v>
          </cell>
          <cell r="O1831">
            <v>-6850000</v>
          </cell>
          <cell r="P1831">
            <v>-6489634</v>
          </cell>
          <cell r="Q1831">
            <v>360366</v>
          </cell>
          <cell r="R1831" t="str">
            <v>IFSL</v>
          </cell>
          <cell r="S1831" t="str">
            <v>nov</v>
          </cell>
        </row>
        <row r="1832">
          <cell r="A1832">
            <v>1517</v>
          </cell>
          <cell r="B1832">
            <v>3195</v>
          </cell>
          <cell r="C1832" t="str">
            <v>BOP(H)</v>
          </cell>
          <cell r="D1832">
            <v>39384</v>
          </cell>
          <cell r="E1832">
            <v>39420</v>
          </cell>
          <cell r="F1832" t="str">
            <v>s</v>
          </cell>
          <cell r="G1832">
            <v>-604500</v>
          </cell>
          <cell r="H1832">
            <v>103.75</v>
          </cell>
          <cell r="I1832">
            <v>-62716875</v>
          </cell>
          <cell r="J1832">
            <v>6271.6875</v>
          </cell>
          <cell r="K1832">
            <v>-62710603.3125</v>
          </cell>
          <cell r="L1832">
            <v>0</v>
          </cell>
          <cell r="M1832">
            <v>125433.75</v>
          </cell>
          <cell r="N1832">
            <v>103.75</v>
          </cell>
          <cell r="O1832">
            <v>-62716875</v>
          </cell>
          <cell r="P1832">
            <v>-53945942.700000003</v>
          </cell>
          <cell r="Q1832">
            <v>8770932.299999997</v>
          </cell>
          <cell r="R1832" t="str">
            <v>AHL</v>
          </cell>
          <cell r="S1832" t="str">
            <v>nov</v>
          </cell>
        </row>
        <row r="1833">
          <cell r="A1833">
            <v>1518</v>
          </cell>
          <cell r="B1833" t="str">
            <v>3195 A</v>
          </cell>
          <cell r="C1833" t="str">
            <v>BOP</v>
          </cell>
          <cell r="D1833">
            <v>39384</v>
          </cell>
          <cell r="E1833">
            <v>39420</v>
          </cell>
          <cell r="F1833" t="str">
            <v>s</v>
          </cell>
          <cell r="G1833">
            <v>-110000</v>
          </cell>
          <cell r="H1833">
            <v>103.75</v>
          </cell>
          <cell r="I1833">
            <v>-11412500</v>
          </cell>
          <cell r="J1833">
            <v>1141.25</v>
          </cell>
          <cell r="K1833">
            <v>-11411358.75</v>
          </cell>
          <cell r="L1833">
            <v>0</v>
          </cell>
          <cell r="M1833">
            <v>22825</v>
          </cell>
          <cell r="N1833">
            <v>103.75</v>
          </cell>
          <cell r="O1833">
            <v>-11412500</v>
          </cell>
          <cell r="P1833">
            <v>-9816463.6400000006</v>
          </cell>
          <cell r="Q1833">
            <v>1596036.3599999994</v>
          </cell>
          <cell r="R1833" t="str">
            <v>AHL</v>
          </cell>
          <cell r="S1833" t="str">
            <v>nov</v>
          </cell>
        </row>
        <row r="1834">
          <cell r="A1834">
            <v>1518</v>
          </cell>
          <cell r="B1834">
            <v>3209</v>
          </cell>
          <cell r="C1834" t="str">
            <v>pol(h)</v>
          </cell>
          <cell r="D1834">
            <v>39384</v>
          </cell>
          <cell r="E1834">
            <v>39420</v>
          </cell>
          <cell r="F1834" t="str">
            <v>s</v>
          </cell>
          <cell r="G1834">
            <v>-500000</v>
          </cell>
          <cell r="H1834">
            <v>333</v>
          </cell>
          <cell r="I1834">
            <v>-166500000</v>
          </cell>
          <cell r="J1834">
            <v>16650</v>
          </cell>
          <cell r="K1834">
            <v>-166483350</v>
          </cell>
          <cell r="L1834">
            <v>0</v>
          </cell>
          <cell r="M1834">
            <v>95000</v>
          </cell>
          <cell r="N1834">
            <v>333</v>
          </cell>
          <cell r="O1834">
            <v>-166500000</v>
          </cell>
          <cell r="P1834">
            <v>-162240850</v>
          </cell>
          <cell r="Q1834">
            <v>4259150</v>
          </cell>
          <cell r="R1834" t="str">
            <v>djm</v>
          </cell>
          <cell r="S1834" t="str">
            <v>nov</v>
          </cell>
        </row>
        <row r="1835">
          <cell r="A1835">
            <v>1519</v>
          </cell>
          <cell r="B1835">
            <v>3208</v>
          </cell>
          <cell r="C1835" t="str">
            <v>PPL(H)</v>
          </cell>
          <cell r="D1835">
            <v>39384</v>
          </cell>
          <cell r="E1835">
            <v>39420</v>
          </cell>
          <cell r="F1835" t="str">
            <v>s</v>
          </cell>
          <cell r="G1835">
            <v>-500000</v>
          </cell>
          <cell r="H1835">
            <v>263</v>
          </cell>
          <cell r="I1835">
            <v>-131500000</v>
          </cell>
          <cell r="J1835">
            <v>13150</v>
          </cell>
          <cell r="K1835">
            <v>-131486850</v>
          </cell>
          <cell r="L1835">
            <v>0</v>
          </cell>
          <cell r="M1835">
            <v>75000</v>
          </cell>
          <cell r="N1835">
            <v>263</v>
          </cell>
          <cell r="O1835">
            <v>-131500000</v>
          </cell>
          <cell r="P1835">
            <v>-129071800</v>
          </cell>
          <cell r="Q1835">
            <v>2428200</v>
          </cell>
          <cell r="R1835" t="str">
            <v>djm</v>
          </cell>
          <cell r="S1835" t="str">
            <v>nov</v>
          </cell>
        </row>
        <row r="1836">
          <cell r="A1836">
            <v>1520</v>
          </cell>
          <cell r="B1836">
            <v>3288</v>
          </cell>
          <cell r="C1836" t="str">
            <v>ATRL(h)</v>
          </cell>
          <cell r="D1836">
            <v>39385</v>
          </cell>
          <cell r="E1836">
            <v>39420</v>
          </cell>
          <cell r="F1836" t="str">
            <v>p</v>
          </cell>
          <cell r="G1836">
            <v>15000</v>
          </cell>
          <cell r="H1836">
            <v>260.83333333333331</v>
          </cell>
          <cell r="I1836">
            <v>3912500</v>
          </cell>
          <cell r="J1836">
            <v>782.5</v>
          </cell>
          <cell r="K1836">
            <v>3913282.5</v>
          </cell>
          <cell r="L1836">
            <v>0</v>
          </cell>
          <cell r="M1836">
            <v>3913</v>
          </cell>
          <cell r="N1836">
            <v>261.14636666666667</v>
          </cell>
          <cell r="O1836">
            <v>3917195.5</v>
          </cell>
          <cell r="P1836">
            <v>3917195.5</v>
          </cell>
          <cell r="Q1836">
            <v>0</v>
          </cell>
          <cell r="R1836" t="str">
            <v>orix</v>
          </cell>
          <cell r="S1836" t="str">
            <v>nov</v>
          </cell>
        </row>
        <row r="1837">
          <cell r="A1837">
            <v>1521</v>
          </cell>
          <cell r="B1837">
            <v>3287</v>
          </cell>
          <cell r="C1837" t="str">
            <v>pkgs(H)</v>
          </cell>
          <cell r="D1837">
            <v>39385</v>
          </cell>
          <cell r="E1837">
            <v>39420</v>
          </cell>
          <cell r="F1837" t="str">
            <v>p</v>
          </cell>
          <cell r="G1837">
            <v>14300</v>
          </cell>
          <cell r="H1837">
            <v>383.03496503496501</v>
          </cell>
          <cell r="I1837">
            <v>5477400</v>
          </cell>
          <cell r="J1837">
            <v>1095.48</v>
          </cell>
          <cell r="K1837">
            <v>5478495.4800000004</v>
          </cell>
          <cell r="L1837">
            <v>0</v>
          </cell>
          <cell r="M1837">
            <v>5467.3980000000001</v>
          </cell>
          <cell r="N1837">
            <v>383.49390755244758</v>
          </cell>
          <cell r="O1837">
            <v>5483962.8780000005</v>
          </cell>
          <cell r="P1837">
            <v>5483962.8780000005</v>
          </cell>
          <cell r="Q1837">
            <v>0</v>
          </cell>
          <cell r="R1837" t="str">
            <v>bma</v>
          </cell>
          <cell r="S1837" t="str">
            <v>nov</v>
          </cell>
        </row>
        <row r="1838">
          <cell r="A1838">
            <v>1522</v>
          </cell>
          <cell r="B1838">
            <v>3289</v>
          </cell>
          <cell r="C1838" t="str">
            <v>pkgs(H)</v>
          </cell>
          <cell r="D1838">
            <v>39419</v>
          </cell>
          <cell r="E1838">
            <v>39421</v>
          </cell>
          <cell r="F1838" t="str">
            <v>p</v>
          </cell>
          <cell r="G1838">
            <v>15000</v>
          </cell>
          <cell r="H1838">
            <v>375.99900000000002</v>
          </cell>
          <cell r="I1838">
            <v>5639985</v>
          </cell>
          <cell r="J1838">
            <v>1127.9970000000001</v>
          </cell>
          <cell r="K1838">
            <v>5641112.9970000004</v>
          </cell>
          <cell r="L1838">
            <v>0</v>
          </cell>
          <cell r="M1838">
            <v>5639.99</v>
          </cell>
          <cell r="N1838">
            <v>376.4501991333334</v>
          </cell>
          <cell r="O1838">
            <v>5646752.9870000007</v>
          </cell>
          <cell r="P1838">
            <v>5646752.9870000007</v>
          </cell>
          <cell r="Q1838">
            <v>0</v>
          </cell>
          <cell r="R1838" t="str">
            <v>scs</v>
          </cell>
          <cell r="S1838" t="str">
            <v>DEC</v>
          </cell>
        </row>
        <row r="1839">
          <cell r="A1839">
            <v>1523</v>
          </cell>
          <cell r="B1839">
            <v>3295</v>
          </cell>
          <cell r="C1839" t="str">
            <v>pso(H)</v>
          </cell>
          <cell r="D1839">
            <v>39420</v>
          </cell>
          <cell r="E1839">
            <v>39421</v>
          </cell>
          <cell r="F1839" t="str">
            <v>p</v>
          </cell>
          <cell r="G1839">
            <v>34700</v>
          </cell>
          <cell r="H1839">
            <v>425.00230547550433</v>
          </cell>
          <cell r="I1839">
            <v>14747580</v>
          </cell>
          <cell r="J1839">
            <v>2949.5160000000001</v>
          </cell>
          <cell r="K1839">
            <v>14750529.516000001</v>
          </cell>
          <cell r="L1839">
            <v>0</v>
          </cell>
          <cell r="M1839">
            <v>14748.2</v>
          </cell>
          <cell r="N1839">
            <v>425.51232610951007</v>
          </cell>
          <cell r="O1839">
            <v>14765277.716</v>
          </cell>
          <cell r="P1839">
            <v>14765277.716</v>
          </cell>
          <cell r="Q1839">
            <v>0</v>
          </cell>
          <cell r="R1839" t="str">
            <v>bma</v>
          </cell>
          <cell r="S1839" t="str">
            <v>DEC</v>
          </cell>
        </row>
        <row r="1840">
          <cell r="A1840">
            <v>1524</v>
          </cell>
          <cell r="B1840">
            <v>3294</v>
          </cell>
          <cell r="C1840" t="str">
            <v>pso(H)</v>
          </cell>
          <cell r="D1840">
            <v>39420</v>
          </cell>
          <cell r="E1840">
            <v>39421</v>
          </cell>
          <cell r="F1840" t="str">
            <v>p</v>
          </cell>
          <cell r="G1840">
            <v>8500</v>
          </cell>
          <cell r="H1840">
            <v>424.85764705882355</v>
          </cell>
          <cell r="I1840">
            <v>3611290</v>
          </cell>
          <cell r="J1840">
            <v>722.25800000000004</v>
          </cell>
          <cell r="K1840">
            <v>3612012.2579999999</v>
          </cell>
          <cell r="L1840">
            <v>0</v>
          </cell>
          <cell r="M1840">
            <v>3611.29</v>
          </cell>
          <cell r="N1840">
            <v>425.36747623529413</v>
          </cell>
          <cell r="O1840">
            <v>3615623.548</v>
          </cell>
          <cell r="P1840">
            <v>3615623.548</v>
          </cell>
          <cell r="Q1840">
            <v>0</v>
          </cell>
          <cell r="R1840" t="str">
            <v>fcel</v>
          </cell>
          <cell r="S1840" t="str">
            <v>DEC</v>
          </cell>
        </row>
        <row r="1841">
          <cell r="A1841">
            <v>1525</v>
          </cell>
          <cell r="B1841">
            <v>3297</v>
          </cell>
          <cell r="C1841" t="str">
            <v>bop(h)</v>
          </cell>
          <cell r="D1841">
            <v>39420</v>
          </cell>
          <cell r="E1841">
            <v>39422</v>
          </cell>
          <cell r="F1841" t="str">
            <v>p</v>
          </cell>
          <cell r="G1841">
            <v>53700</v>
          </cell>
          <cell r="H1841">
            <v>97.8026070763501</v>
          </cell>
          <cell r="I1841">
            <v>5252000</v>
          </cell>
          <cell r="J1841">
            <v>1050.4000000000001</v>
          </cell>
          <cell r="K1841">
            <v>5253050.4000000004</v>
          </cell>
          <cell r="L1841">
            <v>0</v>
          </cell>
          <cell r="M1841">
            <v>7878.25</v>
          </cell>
          <cell r="N1841">
            <v>97.968876163873375</v>
          </cell>
          <cell r="O1841">
            <v>5260928.6500000004</v>
          </cell>
          <cell r="P1841">
            <v>5260928.6500000004</v>
          </cell>
          <cell r="Q1841">
            <v>0</v>
          </cell>
          <cell r="R1841" t="str">
            <v xml:space="preserve">ABA </v>
          </cell>
          <cell r="S1841" t="str">
            <v>DEC</v>
          </cell>
        </row>
        <row r="1842">
          <cell r="A1842">
            <v>1526</v>
          </cell>
          <cell r="B1842">
            <v>3291</v>
          </cell>
          <cell r="C1842" t="str">
            <v>bop(h)</v>
          </cell>
          <cell r="D1842">
            <v>39420</v>
          </cell>
          <cell r="E1842">
            <v>39422</v>
          </cell>
          <cell r="F1842" t="str">
            <v>p</v>
          </cell>
          <cell r="G1842">
            <v>57600</v>
          </cell>
          <cell r="H1842">
            <v>98.121701388888894</v>
          </cell>
          <cell r="I1842">
            <v>5651810</v>
          </cell>
          <cell r="J1842">
            <v>1130.3620000000001</v>
          </cell>
          <cell r="K1842">
            <v>5652940.3619999997</v>
          </cell>
          <cell r="L1842">
            <v>0</v>
          </cell>
          <cell r="M1842">
            <v>4032</v>
          </cell>
          <cell r="N1842">
            <v>98.21132572916666</v>
          </cell>
          <cell r="O1842">
            <v>5656972.3619999997</v>
          </cell>
          <cell r="P1842">
            <v>5656972.3619999997</v>
          </cell>
          <cell r="Q1842">
            <v>0</v>
          </cell>
          <cell r="R1842" t="str">
            <v>JS</v>
          </cell>
          <cell r="S1842" t="str">
            <v>DEC</v>
          </cell>
        </row>
        <row r="1843">
          <cell r="A1843">
            <v>1527</v>
          </cell>
          <cell r="B1843">
            <v>3290</v>
          </cell>
          <cell r="C1843" t="str">
            <v>bop(h)</v>
          </cell>
          <cell r="D1843">
            <v>39420</v>
          </cell>
          <cell r="E1843">
            <v>39422</v>
          </cell>
          <cell r="F1843" t="str">
            <v>p</v>
          </cell>
          <cell r="G1843">
            <v>25000</v>
          </cell>
          <cell r="H1843">
            <v>97.6</v>
          </cell>
          <cell r="I1843">
            <v>2440000</v>
          </cell>
          <cell r="J1843">
            <v>488</v>
          </cell>
          <cell r="K1843">
            <v>2440488</v>
          </cell>
          <cell r="L1843">
            <v>0</v>
          </cell>
          <cell r="M1843">
            <v>3660</v>
          </cell>
          <cell r="N1843">
            <v>97.765919999999994</v>
          </cell>
          <cell r="O1843">
            <v>2444148</v>
          </cell>
          <cell r="P1843">
            <v>2444148</v>
          </cell>
          <cell r="Q1843">
            <v>0</v>
          </cell>
          <cell r="R1843" t="str">
            <v>MUNAF</v>
          </cell>
          <cell r="S1843" t="str">
            <v>DEC</v>
          </cell>
        </row>
        <row r="1844">
          <cell r="A1844">
            <v>1528</v>
          </cell>
          <cell r="B1844">
            <v>3293</v>
          </cell>
          <cell r="C1844" t="str">
            <v>bop(h)</v>
          </cell>
          <cell r="D1844">
            <v>39420</v>
          </cell>
          <cell r="E1844">
            <v>39422</v>
          </cell>
          <cell r="F1844" t="str">
            <v>p</v>
          </cell>
          <cell r="G1844">
            <v>25000</v>
          </cell>
          <cell r="H1844">
            <v>98.5</v>
          </cell>
          <cell r="I1844">
            <v>2462500</v>
          </cell>
          <cell r="J1844">
            <v>492.5</v>
          </cell>
          <cell r="K1844">
            <v>2462992.5</v>
          </cell>
          <cell r="L1844">
            <v>0</v>
          </cell>
          <cell r="M1844">
            <v>3695</v>
          </cell>
          <cell r="N1844">
            <v>98.667500000000004</v>
          </cell>
          <cell r="O1844">
            <v>2466687.5</v>
          </cell>
          <cell r="P1844">
            <v>2466687.5</v>
          </cell>
          <cell r="Q1844">
            <v>0</v>
          </cell>
          <cell r="R1844" t="str">
            <v>ORIX</v>
          </cell>
          <cell r="S1844" t="str">
            <v>DEC</v>
          </cell>
        </row>
        <row r="1845">
          <cell r="A1845">
            <v>1529</v>
          </cell>
          <cell r="B1845">
            <v>3296</v>
          </cell>
          <cell r="C1845" t="str">
            <v>bop(h)</v>
          </cell>
          <cell r="D1845">
            <v>39420</v>
          </cell>
          <cell r="E1845">
            <v>39422</v>
          </cell>
          <cell r="F1845" t="str">
            <v>p</v>
          </cell>
          <cell r="G1845">
            <v>88700</v>
          </cell>
          <cell r="H1845">
            <v>98.746674182638102</v>
          </cell>
          <cell r="I1845">
            <v>8758830</v>
          </cell>
          <cell r="J1845">
            <v>1751.7660000000001</v>
          </cell>
          <cell r="K1845">
            <v>8760581.7660000008</v>
          </cell>
          <cell r="L1845">
            <v>0</v>
          </cell>
          <cell r="M1845">
            <v>17517.66</v>
          </cell>
          <cell r="N1845">
            <v>98.96391686583992</v>
          </cell>
          <cell r="O1845">
            <v>8778099.4260000009</v>
          </cell>
          <cell r="P1845">
            <v>8778099.4260000009</v>
          </cell>
          <cell r="Q1845">
            <v>0</v>
          </cell>
          <cell r="R1845" t="str">
            <v>AHL</v>
          </cell>
          <cell r="S1845" t="str">
            <v>DEC</v>
          </cell>
        </row>
        <row r="1846">
          <cell r="A1846">
            <v>1530</v>
          </cell>
          <cell r="B1846">
            <v>3299</v>
          </cell>
          <cell r="C1846" t="str">
            <v>ffbq(h)</v>
          </cell>
          <cell r="D1846">
            <v>39421</v>
          </cell>
          <cell r="E1846">
            <v>39423</v>
          </cell>
          <cell r="F1846" t="str">
            <v>p</v>
          </cell>
          <cell r="G1846">
            <v>387000</v>
          </cell>
          <cell r="H1846">
            <v>45.361111111111114</v>
          </cell>
          <cell r="I1846">
            <v>17554750</v>
          </cell>
          <cell r="J1846">
            <v>3510.9500000000003</v>
          </cell>
          <cell r="K1846">
            <v>17558260.949999999</v>
          </cell>
          <cell r="L1846">
            <v>0</v>
          </cell>
          <cell r="M1846">
            <v>26235.4</v>
          </cell>
          <cell r="N1846">
            <v>45.437975064599478</v>
          </cell>
          <cell r="O1846">
            <v>17584496.349999998</v>
          </cell>
          <cell r="P1846">
            <v>17584496.349999998</v>
          </cell>
          <cell r="Q1846">
            <v>0</v>
          </cell>
          <cell r="R1846" t="str">
            <v>foundation</v>
          </cell>
          <cell r="S1846" t="str">
            <v>DEC</v>
          </cell>
        </row>
        <row r="1847">
          <cell r="A1847">
            <v>1531</v>
          </cell>
          <cell r="B1847">
            <v>3305</v>
          </cell>
          <cell r="C1847" t="str">
            <v>pkgs(H)</v>
          </cell>
          <cell r="D1847">
            <v>39421</v>
          </cell>
          <cell r="E1847">
            <v>39423</v>
          </cell>
          <cell r="F1847" t="str">
            <v>s</v>
          </cell>
          <cell r="G1847">
            <v>-5000</v>
          </cell>
          <cell r="H1847">
            <v>385</v>
          </cell>
          <cell r="I1847">
            <v>-1925000</v>
          </cell>
          <cell r="J1847">
            <v>192.5</v>
          </cell>
          <cell r="K1847">
            <v>-1924807.5</v>
          </cell>
          <cell r="L1847">
            <v>0</v>
          </cell>
          <cell r="M1847">
            <v>1925</v>
          </cell>
          <cell r="N1847">
            <v>385</v>
          </cell>
          <cell r="O1847">
            <v>-1925000</v>
          </cell>
          <cell r="P1847">
            <v>-1891218</v>
          </cell>
          <cell r="Q1847">
            <v>33782</v>
          </cell>
          <cell r="R1847" t="str">
            <v>DAWOOD</v>
          </cell>
          <cell r="S1847" t="str">
            <v>DEC</v>
          </cell>
        </row>
        <row r="1848">
          <cell r="A1848">
            <v>1532</v>
          </cell>
          <cell r="B1848">
            <v>3303</v>
          </cell>
          <cell r="C1848" t="str">
            <v>bop(h)</v>
          </cell>
          <cell r="D1848">
            <v>39421</v>
          </cell>
          <cell r="E1848">
            <v>39423</v>
          </cell>
          <cell r="F1848" t="str">
            <v>s</v>
          </cell>
          <cell r="G1848">
            <v>-125000</v>
          </cell>
          <cell r="H1848">
            <v>102.01192</v>
          </cell>
          <cell r="I1848">
            <v>-12751490</v>
          </cell>
          <cell r="J1848">
            <v>1275.1490000000001</v>
          </cell>
          <cell r="K1848">
            <v>-12750214.851</v>
          </cell>
          <cell r="L1848">
            <v>0</v>
          </cell>
          <cell r="M1848">
            <v>25502.98</v>
          </cell>
          <cell r="N1848">
            <v>102.01192</v>
          </cell>
          <cell r="O1848">
            <v>-12751490</v>
          </cell>
          <cell r="P1848">
            <v>-12004725</v>
          </cell>
          <cell r="Q1848">
            <v>746765</v>
          </cell>
          <cell r="R1848" t="str">
            <v>ahl</v>
          </cell>
          <cell r="S1848" t="str">
            <v>DEC</v>
          </cell>
        </row>
        <row r="1849">
          <cell r="A1849">
            <v>1533</v>
          </cell>
          <cell r="B1849">
            <v>3304</v>
          </cell>
          <cell r="C1849" t="str">
            <v>bop(h)</v>
          </cell>
          <cell r="D1849">
            <v>39421</v>
          </cell>
          <cell r="E1849">
            <v>39423</v>
          </cell>
          <cell r="F1849" t="str">
            <v>s</v>
          </cell>
          <cell r="G1849">
            <v>-125000</v>
          </cell>
          <cell r="H1849">
            <v>101.99392</v>
          </cell>
          <cell r="I1849">
            <v>-12749240</v>
          </cell>
          <cell r="J1849">
            <v>1274.924</v>
          </cell>
          <cell r="K1849">
            <v>-12747965.075999999</v>
          </cell>
          <cell r="L1849">
            <v>0</v>
          </cell>
          <cell r="M1849">
            <v>12749.24</v>
          </cell>
          <cell r="N1849">
            <v>101.99392</v>
          </cell>
          <cell r="O1849">
            <v>-12749240</v>
          </cell>
          <cell r="P1849">
            <v>-12004725</v>
          </cell>
          <cell r="Q1849">
            <v>744515</v>
          </cell>
          <cell r="R1849" t="str">
            <v>live</v>
          </cell>
          <cell r="S1849" t="str">
            <v>DEC</v>
          </cell>
        </row>
        <row r="1850">
          <cell r="A1850">
            <v>1534</v>
          </cell>
          <cell r="B1850">
            <v>3298</v>
          </cell>
          <cell r="C1850" t="str">
            <v>pso(H)</v>
          </cell>
          <cell r="D1850">
            <v>39421</v>
          </cell>
          <cell r="E1850">
            <v>39422</v>
          </cell>
          <cell r="F1850" t="str">
            <v>p</v>
          </cell>
          <cell r="G1850">
            <v>36400</v>
          </cell>
          <cell r="H1850">
            <v>425.63324175824175</v>
          </cell>
          <cell r="I1850">
            <v>15493050</v>
          </cell>
          <cell r="J1850">
            <v>3098.61</v>
          </cell>
          <cell r="K1850">
            <v>15496148.609999999</v>
          </cell>
          <cell r="L1850">
            <v>0</v>
          </cell>
          <cell r="M1850">
            <v>15468.77</v>
          </cell>
          <cell r="N1850">
            <v>426.14333461538456</v>
          </cell>
          <cell r="O1850">
            <v>15511617.379999999</v>
          </cell>
          <cell r="P1850">
            <v>15511617.379999999</v>
          </cell>
          <cell r="Q1850">
            <v>0</v>
          </cell>
          <cell r="R1850" t="str">
            <v>ICAP</v>
          </cell>
          <cell r="S1850" t="str">
            <v>DEC</v>
          </cell>
        </row>
        <row r="1851">
          <cell r="A1851">
            <v>1535</v>
          </cell>
          <cell r="B1851">
            <v>3306</v>
          </cell>
          <cell r="C1851" t="str">
            <v>nrl(H)</v>
          </cell>
          <cell r="D1851">
            <v>39421</v>
          </cell>
          <cell r="E1851">
            <v>39423</v>
          </cell>
          <cell r="F1851" t="str">
            <v>p</v>
          </cell>
          <cell r="G1851">
            <v>60</v>
          </cell>
          <cell r="H1851">
            <v>388</v>
          </cell>
          <cell r="I1851">
            <v>23280</v>
          </cell>
          <cell r="J1851">
            <v>4.6560000000000006</v>
          </cell>
          <cell r="K1851">
            <v>23284.655999999999</v>
          </cell>
          <cell r="L1851">
            <v>0</v>
          </cell>
          <cell r="M1851">
            <v>23.28</v>
          </cell>
          <cell r="N1851">
            <v>388.46559999999994</v>
          </cell>
          <cell r="O1851">
            <v>23307.935999999998</v>
          </cell>
          <cell r="P1851">
            <v>23307.935999999998</v>
          </cell>
          <cell r="Q1851">
            <v>0</v>
          </cell>
          <cell r="R1851" t="str">
            <v xml:space="preserve">ABA </v>
          </cell>
          <cell r="S1851" t="str">
            <v>DEC</v>
          </cell>
        </row>
        <row r="1852">
          <cell r="A1852">
            <v>1536</v>
          </cell>
          <cell r="B1852">
            <v>3307</v>
          </cell>
          <cell r="C1852" t="str">
            <v>nrl(H)</v>
          </cell>
          <cell r="D1852">
            <v>39421</v>
          </cell>
          <cell r="E1852">
            <v>39423</v>
          </cell>
          <cell r="F1852" t="str">
            <v>s</v>
          </cell>
          <cell r="G1852">
            <v>-100</v>
          </cell>
          <cell r="H1852">
            <v>387</v>
          </cell>
          <cell r="I1852">
            <v>-38700</v>
          </cell>
          <cell r="J1852">
            <v>3.87</v>
          </cell>
          <cell r="K1852">
            <v>-38696.129999999997</v>
          </cell>
          <cell r="L1852">
            <v>0</v>
          </cell>
          <cell r="M1852">
            <v>38.700000000000003</v>
          </cell>
          <cell r="N1852">
            <v>387</v>
          </cell>
          <cell r="O1852">
            <v>-38700</v>
          </cell>
          <cell r="P1852">
            <v>-36694.31</v>
          </cell>
          <cell r="Q1852">
            <v>2005.6900000000023</v>
          </cell>
          <cell r="R1852" t="str">
            <v xml:space="preserve">ABA </v>
          </cell>
          <cell r="S1852" t="str">
            <v>DEC</v>
          </cell>
        </row>
        <row r="1853">
          <cell r="A1853">
            <v>1537</v>
          </cell>
          <cell r="B1853">
            <v>3300</v>
          </cell>
          <cell r="C1853" t="str">
            <v>ffbq(h)</v>
          </cell>
          <cell r="D1853">
            <v>39421</v>
          </cell>
          <cell r="E1853">
            <v>39423</v>
          </cell>
          <cell r="F1853" t="str">
            <v>p</v>
          </cell>
          <cell r="G1853">
            <v>113000</v>
          </cell>
          <cell r="H1853">
            <v>45.94491150442478</v>
          </cell>
          <cell r="I1853">
            <v>5191775</v>
          </cell>
          <cell r="K1853">
            <v>5191775</v>
          </cell>
          <cell r="L1853">
            <v>0</v>
          </cell>
          <cell r="M1853">
            <v>6780</v>
          </cell>
          <cell r="N1853">
            <v>46.004911504424776</v>
          </cell>
          <cell r="O1853">
            <v>5198555</v>
          </cell>
          <cell r="P1853">
            <v>5198555</v>
          </cell>
          <cell r="Q1853">
            <v>0</v>
          </cell>
          <cell r="R1853" t="str">
            <v>moti</v>
          </cell>
          <cell r="S1853" t="str">
            <v>DEC</v>
          </cell>
        </row>
        <row r="1854">
          <cell r="A1854">
            <v>1538</v>
          </cell>
          <cell r="B1854">
            <v>3302</v>
          </cell>
          <cell r="C1854" t="str">
            <v>ATRL(H)</v>
          </cell>
          <cell r="D1854">
            <v>39421</v>
          </cell>
          <cell r="E1854">
            <v>39423</v>
          </cell>
          <cell r="F1854" t="str">
            <v>p</v>
          </cell>
          <cell r="G1854">
            <v>10000</v>
          </cell>
          <cell r="H1854">
            <v>262</v>
          </cell>
          <cell r="I1854">
            <v>2620000</v>
          </cell>
          <cell r="J1854">
            <v>524</v>
          </cell>
          <cell r="K1854">
            <v>2620524</v>
          </cell>
          <cell r="L1854">
            <v>0</v>
          </cell>
          <cell r="M1854">
            <v>0</v>
          </cell>
          <cell r="N1854">
            <v>262.05239999999998</v>
          </cell>
          <cell r="O1854">
            <v>2620524</v>
          </cell>
          <cell r="P1854">
            <v>2620524</v>
          </cell>
          <cell r="Q1854">
            <v>0</v>
          </cell>
          <cell r="R1854" t="str">
            <v>global</v>
          </cell>
          <cell r="S1854" t="str">
            <v>DEC</v>
          </cell>
        </row>
        <row r="1855">
          <cell r="A1855">
            <v>1539</v>
          </cell>
          <cell r="B1855">
            <v>3301</v>
          </cell>
          <cell r="C1855" t="str">
            <v>ATRL(H)</v>
          </cell>
          <cell r="D1855">
            <v>39421</v>
          </cell>
          <cell r="E1855">
            <v>39423</v>
          </cell>
          <cell r="F1855" t="str">
            <v>s</v>
          </cell>
          <cell r="G1855">
            <v>-10000</v>
          </cell>
          <cell r="H1855">
            <v>266</v>
          </cell>
          <cell r="I1855">
            <v>-2660000</v>
          </cell>
          <cell r="J1855">
            <v>266</v>
          </cell>
          <cell r="K1855">
            <v>-2659734</v>
          </cell>
          <cell r="L1855">
            <v>0</v>
          </cell>
          <cell r="M1855">
            <v>2660</v>
          </cell>
          <cell r="N1855">
            <v>266</v>
          </cell>
          <cell r="O1855">
            <v>-2660000</v>
          </cell>
          <cell r="P1855">
            <v>-2526120</v>
          </cell>
          <cell r="Q1855">
            <v>133880</v>
          </cell>
          <cell r="R1855" t="str">
            <v>global</v>
          </cell>
          <cell r="S1855" t="str">
            <v>DEC</v>
          </cell>
        </row>
        <row r="1856">
          <cell r="A1856">
            <v>1540</v>
          </cell>
          <cell r="B1856">
            <v>3302</v>
          </cell>
          <cell r="C1856" t="str">
            <v>pkgs(H)</v>
          </cell>
          <cell r="D1856">
            <v>39422</v>
          </cell>
          <cell r="E1856">
            <v>39426</v>
          </cell>
          <cell r="F1856" t="str">
            <v>p</v>
          </cell>
          <cell r="G1856">
            <v>4000</v>
          </cell>
          <cell r="H1856">
            <v>378.5</v>
          </cell>
          <cell r="I1856">
            <v>1514000</v>
          </cell>
          <cell r="J1856">
            <v>302.8</v>
          </cell>
          <cell r="K1856">
            <v>1514302.8</v>
          </cell>
          <cell r="L1856">
            <v>0</v>
          </cell>
          <cell r="M1856">
            <v>0</v>
          </cell>
          <cell r="N1856">
            <v>378.57569999999998</v>
          </cell>
          <cell r="O1856">
            <v>1514302.8</v>
          </cell>
          <cell r="P1856">
            <v>1514302.8</v>
          </cell>
          <cell r="Q1856">
            <v>0</v>
          </cell>
          <cell r="R1856" t="str">
            <v>MOTIWALA</v>
          </cell>
          <cell r="S1856" t="str">
            <v>DEC</v>
          </cell>
        </row>
        <row r="1857">
          <cell r="A1857">
            <v>1541</v>
          </cell>
          <cell r="B1857">
            <v>3308</v>
          </cell>
          <cell r="C1857" t="str">
            <v>pkgs(H)</v>
          </cell>
          <cell r="D1857">
            <v>39422</v>
          </cell>
          <cell r="E1857">
            <v>39426</v>
          </cell>
          <cell r="F1857" t="str">
            <v>s</v>
          </cell>
          <cell r="G1857">
            <v>-10000</v>
          </cell>
          <cell r="H1857">
            <v>386.5</v>
          </cell>
          <cell r="I1857">
            <v>-3865000</v>
          </cell>
          <cell r="J1857">
            <v>386.5</v>
          </cell>
          <cell r="K1857">
            <v>-3864613.5</v>
          </cell>
          <cell r="L1857">
            <v>0</v>
          </cell>
          <cell r="M1857">
            <v>3800</v>
          </cell>
          <cell r="N1857">
            <v>386.5</v>
          </cell>
          <cell r="O1857">
            <v>-3865000</v>
          </cell>
          <cell r="P1857">
            <v>-3782644</v>
          </cell>
          <cell r="Q1857">
            <v>82356</v>
          </cell>
          <cell r="R1857" t="str">
            <v>MOTIWALA</v>
          </cell>
          <cell r="S1857" t="str">
            <v>DEC</v>
          </cell>
        </row>
        <row r="1858">
          <cell r="A1858">
            <v>1542</v>
          </cell>
          <cell r="B1858">
            <v>3312</v>
          </cell>
          <cell r="C1858" t="str">
            <v>ATRL(H)</v>
          </cell>
          <cell r="D1858">
            <v>39423</v>
          </cell>
          <cell r="E1858">
            <v>39427</v>
          </cell>
          <cell r="F1858" t="str">
            <v>p</v>
          </cell>
          <cell r="G1858">
            <v>10000</v>
          </cell>
          <cell r="H1858">
            <v>259</v>
          </cell>
          <cell r="I1858">
            <v>2590000</v>
          </cell>
          <cell r="J1858">
            <v>518</v>
          </cell>
          <cell r="K1858">
            <v>2590518</v>
          </cell>
          <cell r="L1858">
            <v>0</v>
          </cell>
          <cell r="M1858">
            <v>2590</v>
          </cell>
          <cell r="N1858">
            <v>259.31079999999997</v>
          </cell>
          <cell r="O1858">
            <v>2593108</v>
          </cell>
          <cell r="P1858">
            <v>2593108</v>
          </cell>
          <cell r="Q1858">
            <v>0</v>
          </cell>
          <cell r="R1858" t="str">
            <v>FNE</v>
          </cell>
          <cell r="S1858" t="str">
            <v>DEC</v>
          </cell>
        </row>
        <row r="1859">
          <cell r="A1859">
            <v>1543</v>
          </cell>
          <cell r="B1859">
            <v>3310</v>
          </cell>
          <cell r="C1859" t="str">
            <v>pkgs(H)</v>
          </cell>
          <cell r="D1859">
            <v>39423</v>
          </cell>
          <cell r="E1859">
            <v>39427</v>
          </cell>
          <cell r="F1859" t="str">
            <v>s</v>
          </cell>
          <cell r="G1859">
            <v>-39000</v>
          </cell>
          <cell r="H1859">
            <v>395.52</v>
          </cell>
          <cell r="I1859">
            <v>-15425280</v>
          </cell>
          <cell r="J1859">
            <v>1542.528</v>
          </cell>
          <cell r="K1859">
            <v>-15423737.471999999</v>
          </cell>
          <cell r="L1859">
            <v>0</v>
          </cell>
          <cell r="M1859">
            <v>30850.560000000001</v>
          </cell>
          <cell r="N1859">
            <v>395.52</v>
          </cell>
          <cell r="O1859">
            <v>-15425280</v>
          </cell>
          <cell r="P1859">
            <v>-14752311.6</v>
          </cell>
          <cell r="Q1859">
            <v>672968.40000000037</v>
          </cell>
          <cell r="R1859" t="str">
            <v>AHL</v>
          </cell>
          <cell r="S1859" t="str">
            <v>DEC</v>
          </cell>
        </row>
        <row r="1860">
          <cell r="A1860">
            <v>1544</v>
          </cell>
          <cell r="B1860">
            <v>3313</v>
          </cell>
          <cell r="C1860" t="str">
            <v>OGDC(h)</v>
          </cell>
          <cell r="D1860">
            <v>39423</v>
          </cell>
          <cell r="E1860">
            <v>39427</v>
          </cell>
          <cell r="F1860" t="str">
            <v>s</v>
          </cell>
          <cell r="G1860">
            <v>-235500</v>
          </cell>
          <cell r="H1860">
            <v>125.52061571125266</v>
          </cell>
          <cell r="I1860">
            <v>-29560105</v>
          </cell>
          <cell r="J1860">
            <v>2956.0105000000003</v>
          </cell>
          <cell r="K1860">
            <v>-29557148.989500001</v>
          </cell>
          <cell r="L1860">
            <v>0</v>
          </cell>
          <cell r="M1860">
            <v>29566.560000000001</v>
          </cell>
          <cell r="N1860">
            <v>125.52061571125266</v>
          </cell>
          <cell r="O1860">
            <v>-29560105</v>
          </cell>
          <cell r="P1860">
            <v>-27734434.649999999</v>
          </cell>
          <cell r="Q1860">
            <v>1825670.3500000015</v>
          </cell>
          <cell r="R1860" t="str">
            <v>AHCM</v>
          </cell>
          <cell r="S1860" t="str">
            <v>DEC</v>
          </cell>
        </row>
        <row r="1861">
          <cell r="A1861">
            <v>1545</v>
          </cell>
          <cell r="B1861">
            <v>3311</v>
          </cell>
          <cell r="C1861" t="str">
            <v>pkgs(H)</v>
          </cell>
          <cell r="D1861">
            <v>39423</v>
          </cell>
          <cell r="E1861">
            <v>39427</v>
          </cell>
          <cell r="F1861" t="str">
            <v>s</v>
          </cell>
          <cell r="G1861">
            <v>-15000</v>
          </cell>
          <cell r="H1861">
            <v>388</v>
          </cell>
          <cell r="I1861">
            <v>-5820000</v>
          </cell>
          <cell r="J1861">
            <v>582</v>
          </cell>
          <cell r="K1861">
            <v>-5819418</v>
          </cell>
          <cell r="L1861">
            <v>0</v>
          </cell>
          <cell r="M1861">
            <v>3000</v>
          </cell>
          <cell r="N1861">
            <v>388</v>
          </cell>
          <cell r="O1861">
            <v>-5820000</v>
          </cell>
          <cell r="P1861">
            <v>-5673964.7199999997</v>
          </cell>
          <cell r="Q1861">
            <v>146035.28000000026</v>
          </cell>
          <cell r="R1861" t="str">
            <v>motiwala</v>
          </cell>
          <cell r="S1861" t="str">
            <v>DEC</v>
          </cell>
        </row>
        <row r="1862">
          <cell r="A1862">
            <v>1546</v>
          </cell>
          <cell r="B1862">
            <v>3316</v>
          </cell>
          <cell r="C1862" t="str">
            <v>pol(H)</v>
          </cell>
          <cell r="D1862">
            <v>39426</v>
          </cell>
          <cell r="E1862">
            <v>39428</v>
          </cell>
          <cell r="F1862" t="str">
            <v>s</v>
          </cell>
          <cell r="G1862">
            <v>-100000</v>
          </cell>
          <cell r="H1862">
            <v>361.78404999999998</v>
          </cell>
          <cell r="I1862">
            <v>-36178405</v>
          </cell>
          <cell r="J1862">
            <v>3617.8405000000002</v>
          </cell>
          <cell r="K1862">
            <v>-36174787.159500003</v>
          </cell>
          <cell r="L1862">
            <v>0</v>
          </cell>
          <cell r="M1862">
            <v>36178.400000000001</v>
          </cell>
          <cell r="N1862">
            <v>361.78404999999998</v>
          </cell>
          <cell r="O1862">
            <v>-36178405</v>
          </cell>
          <cell r="P1862">
            <v>-32448190</v>
          </cell>
          <cell r="Q1862">
            <v>3730215</v>
          </cell>
          <cell r="R1862" t="str">
            <v>MUNAF</v>
          </cell>
          <cell r="S1862" t="str">
            <v>DEC</v>
          </cell>
        </row>
        <row r="1863">
          <cell r="A1863">
            <v>1547</v>
          </cell>
          <cell r="B1863">
            <v>3315</v>
          </cell>
          <cell r="C1863" t="str">
            <v>ogdc(h)</v>
          </cell>
          <cell r="D1863">
            <v>39426</v>
          </cell>
          <cell r="E1863">
            <v>39428</v>
          </cell>
          <cell r="F1863" t="str">
            <v>s</v>
          </cell>
          <cell r="G1863">
            <v>-250000</v>
          </cell>
          <cell r="H1863">
            <v>127.04098</v>
          </cell>
          <cell r="I1863">
            <v>-31760245</v>
          </cell>
          <cell r="J1863">
            <v>3176.0245</v>
          </cell>
          <cell r="K1863">
            <v>-31757068.975499999</v>
          </cell>
          <cell r="L1863">
            <v>0</v>
          </cell>
          <cell r="M1863">
            <v>63520.49</v>
          </cell>
          <cell r="N1863">
            <v>127.04098</v>
          </cell>
          <cell r="O1863">
            <v>-31760245</v>
          </cell>
          <cell r="P1863">
            <v>-29442075</v>
          </cell>
          <cell r="Q1863">
            <v>2318170</v>
          </cell>
          <cell r="R1863" t="str">
            <v>ahl</v>
          </cell>
          <cell r="S1863" t="str">
            <v>DEC</v>
          </cell>
        </row>
        <row r="1864">
          <cell r="A1864">
            <v>1548</v>
          </cell>
          <cell r="B1864">
            <v>3314</v>
          </cell>
          <cell r="C1864" t="str">
            <v>BOP(H)</v>
          </cell>
          <cell r="D1864">
            <v>39426</v>
          </cell>
          <cell r="E1864">
            <v>39428</v>
          </cell>
          <cell r="F1864" t="str">
            <v>s</v>
          </cell>
          <cell r="G1864">
            <v>-50000</v>
          </cell>
          <cell r="H1864">
            <v>104.25</v>
          </cell>
          <cell r="I1864">
            <v>-5212500</v>
          </cell>
          <cell r="J1864">
            <v>521.25</v>
          </cell>
          <cell r="K1864">
            <v>-5211978.75</v>
          </cell>
          <cell r="L1864">
            <v>0</v>
          </cell>
          <cell r="M1864">
            <v>10425</v>
          </cell>
          <cell r="N1864">
            <v>104.25</v>
          </cell>
          <cell r="O1864">
            <v>-5212500</v>
          </cell>
          <cell r="P1864">
            <v>-4801890</v>
          </cell>
          <cell r="Q1864">
            <v>410610</v>
          </cell>
          <cell r="R1864" t="str">
            <v>ahl</v>
          </cell>
          <cell r="S1864" t="str">
            <v>DEC</v>
          </cell>
        </row>
        <row r="1865">
          <cell r="A1865">
            <v>1549</v>
          </cell>
          <cell r="B1865">
            <v>0</v>
          </cell>
          <cell r="C1865" t="str">
            <v>pso(h)</v>
          </cell>
          <cell r="D1865">
            <v>39427</v>
          </cell>
          <cell r="E1865">
            <v>39427</v>
          </cell>
          <cell r="F1865" t="str">
            <v>S</v>
          </cell>
          <cell r="G1865">
            <v>0</v>
          </cell>
          <cell r="H1865" t="e">
            <v>#DIV/0!</v>
          </cell>
          <cell r="I1865">
            <v>0</v>
          </cell>
          <cell r="J1865">
            <v>0</v>
          </cell>
          <cell r="K1865">
            <v>0</v>
          </cell>
          <cell r="L1865">
            <v>0</v>
          </cell>
          <cell r="M1865">
            <v>0</v>
          </cell>
          <cell r="N1865" t="e">
            <v>#DIV/0!</v>
          </cell>
          <cell r="O1865">
            <v>0</v>
          </cell>
          <cell r="P1865">
            <v>-898000</v>
          </cell>
          <cell r="R1865" t="str">
            <v>DIVIDEND</v>
          </cell>
          <cell r="S1865" t="str">
            <v>oct</v>
          </cell>
          <cell r="T1865" t="str">
            <v>Rs 5 per share</v>
          </cell>
        </row>
        <row r="1866">
          <cell r="A1866">
            <v>1550</v>
          </cell>
          <cell r="B1866">
            <v>0</v>
          </cell>
          <cell r="C1866" t="str">
            <v>ffc(H)</v>
          </cell>
          <cell r="D1866">
            <v>39427</v>
          </cell>
          <cell r="E1866">
            <v>39427</v>
          </cell>
          <cell r="F1866" t="str">
            <v>S</v>
          </cell>
          <cell r="G1866">
            <v>0</v>
          </cell>
          <cell r="H1866" t="e">
            <v>#DIV/0!</v>
          </cell>
          <cell r="I1866">
            <v>0</v>
          </cell>
          <cell r="J1866">
            <v>0</v>
          </cell>
          <cell r="K1866">
            <v>0</v>
          </cell>
          <cell r="L1866">
            <v>0</v>
          </cell>
          <cell r="M1866">
            <v>0</v>
          </cell>
          <cell r="N1866" t="e">
            <v>#DIV/0!</v>
          </cell>
          <cell r="O1866">
            <v>0</v>
          </cell>
          <cell r="P1866">
            <v>-1826000</v>
          </cell>
          <cell r="R1866" t="str">
            <v>DIVIDEND</v>
          </cell>
          <cell r="S1866" t="str">
            <v>oct</v>
          </cell>
          <cell r="T1866" t="str">
            <v>Rs 2.75 per share</v>
          </cell>
        </row>
        <row r="1867">
          <cell r="A1867">
            <v>1551</v>
          </cell>
          <cell r="B1867">
            <v>3325</v>
          </cell>
          <cell r="C1867" t="str">
            <v>pkgs(H)</v>
          </cell>
          <cell r="D1867">
            <v>39427</v>
          </cell>
          <cell r="E1867">
            <v>39429</v>
          </cell>
          <cell r="F1867" t="str">
            <v>p</v>
          </cell>
          <cell r="G1867">
            <v>5000</v>
          </cell>
          <cell r="H1867">
            <v>381.5</v>
          </cell>
          <cell r="I1867">
            <v>1907500</v>
          </cell>
          <cell r="J1867">
            <v>381.5</v>
          </cell>
          <cell r="K1867">
            <v>1907881.5</v>
          </cell>
          <cell r="L1867">
            <v>0</v>
          </cell>
          <cell r="M1867">
            <v>1907.5</v>
          </cell>
          <cell r="N1867">
            <v>381.95780000000002</v>
          </cell>
          <cell r="O1867">
            <v>1909789</v>
          </cell>
          <cell r="P1867">
            <v>1909789</v>
          </cell>
          <cell r="Q1867">
            <v>0</v>
          </cell>
          <cell r="R1867" t="str">
            <v>orix</v>
          </cell>
          <cell r="S1867" t="str">
            <v>DEC</v>
          </cell>
        </row>
        <row r="1868">
          <cell r="A1868">
            <v>1552</v>
          </cell>
          <cell r="B1868">
            <v>3323</v>
          </cell>
          <cell r="C1868" t="str">
            <v>paks(h)</v>
          </cell>
          <cell r="D1868">
            <v>39427</v>
          </cell>
          <cell r="E1868">
            <v>39429</v>
          </cell>
          <cell r="F1868" t="str">
            <v>p</v>
          </cell>
          <cell r="G1868">
            <v>51100</v>
          </cell>
          <cell r="H1868">
            <v>351.1</v>
          </cell>
          <cell r="I1868">
            <v>17941210</v>
          </cell>
          <cell r="J1868">
            <v>3588.2420000000002</v>
          </cell>
          <cell r="K1868">
            <v>17944798.241999999</v>
          </cell>
          <cell r="L1868">
            <v>0</v>
          </cell>
          <cell r="M1868">
            <v>17941.21</v>
          </cell>
          <cell r="N1868">
            <v>351.52132</v>
          </cell>
          <cell r="O1868">
            <v>17962739.452</v>
          </cell>
          <cell r="P1868">
            <v>17962739.452</v>
          </cell>
          <cell r="Q1868">
            <v>0</v>
          </cell>
          <cell r="R1868" t="str">
            <v>bma</v>
          </cell>
          <cell r="S1868" t="str">
            <v>DEC</v>
          </cell>
        </row>
        <row r="1869">
          <cell r="A1869">
            <v>1553</v>
          </cell>
          <cell r="B1869">
            <v>3320</v>
          </cell>
          <cell r="C1869" t="str">
            <v>ATRL(h)</v>
          </cell>
          <cell r="D1869">
            <v>39427</v>
          </cell>
          <cell r="E1869">
            <v>39429</v>
          </cell>
          <cell r="F1869" t="str">
            <v>s</v>
          </cell>
          <cell r="G1869">
            <v>-30000</v>
          </cell>
          <cell r="H1869">
            <v>268.5</v>
          </cell>
          <cell r="I1869">
            <v>-8055000</v>
          </cell>
          <cell r="J1869">
            <v>805.5</v>
          </cell>
          <cell r="K1869">
            <v>-8054194.5</v>
          </cell>
          <cell r="L1869">
            <v>0</v>
          </cell>
          <cell r="M1869">
            <v>8055</v>
          </cell>
          <cell r="N1869">
            <v>268.5</v>
          </cell>
          <cell r="O1869">
            <v>-8055000</v>
          </cell>
          <cell r="P1869">
            <v>-7585335</v>
          </cell>
          <cell r="Q1869">
            <v>469665</v>
          </cell>
          <cell r="R1869" t="str">
            <v xml:space="preserve">ABA </v>
          </cell>
          <cell r="S1869" t="str">
            <v>DEC</v>
          </cell>
        </row>
        <row r="1870">
          <cell r="A1870">
            <v>1554</v>
          </cell>
          <cell r="B1870">
            <v>3321</v>
          </cell>
          <cell r="C1870" t="str">
            <v>ATRL(h)</v>
          </cell>
          <cell r="D1870">
            <v>39427</v>
          </cell>
          <cell r="E1870">
            <v>39429</v>
          </cell>
          <cell r="F1870" t="str">
            <v>s</v>
          </cell>
          <cell r="G1870">
            <v>-40000</v>
          </cell>
          <cell r="H1870">
            <v>272.375</v>
          </cell>
          <cell r="I1870">
            <v>-10895000</v>
          </cell>
          <cell r="J1870">
            <v>1089.5</v>
          </cell>
          <cell r="K1870">
            <v>-10893910.5</v>
          </cell>
          <cell r="L1870">
            <v>0</v>
          </cell>
          <cell r="M1870">
            <v>10895</v>
          </cell>
          <cell r="N1870">
            <v>272.375</v>
          </cell>
          <cell r="O1870">
            <v>-10895000</v>
          </cell>
          <cell r="P1870">
            <v>-10113780</v>
          </cell>
          <cell r="Q1870">
            <v>781220</v>
          </cell>
          <cell r="R1870" t="str">
            <v>orix</v>
          </cell>
          <cell r="S1870" t="str">
            <v>DEC</v>
          </cell>
        </row>
        <row r="1871">
          <cell r="A1871">
            <v>1555</v>
          </cell>
          <cell r="B1871">
            <v>3324</v>
          </cell>
          <cell r="C1871" t="str">
            <v>paks(h)</v>
          </cell>
          <cell r="D1871">
            <v>39427</v>
          </cell>
          <cell r="E1871">
            <v>39429</v>
          </cell>
          <cell r="F1871" t="str">
            <v>s</v>
          </cell>
          <cell r="G1871">
            <v>-51100</v>
          </cell>
          <cell r="H1871">
            <v>351.1</v>
          </cell>
          <cell r="I1871">
            <v>-17941210</v>
          </cell>
          <cell r="J1871">
            <v>1794.1210000000001</v>
          </cell>
          <cell r="K1871">
            <v>-17939415.879000001</v>
          </cell>
          <cell r="L1871">
            <v>0</v>
          </cell>
          <cell r="M1871">
            <v>35882.42</v>
          </cell>
          <cell r="N1871">
            <v>351.1</v>
          </cell>
          <cell r="O1871">
            <v>-17941210</v>
          </cell>
          <cell r="P1871">
            <v>-19427509.710000001</v>
          </cell>
          <cell r="Q1871">
            <v>-1486299.7100000009</v>
          </cell>
          <cell r="R1871" t="str">
            <v>ahl</v>
          </cell>
          <cell r="S1871" t="str">
            <v>DEC</v>
          </cell>
        </row>
        <row r="1872">
          <cell r="A1872">
            <v>1556</v>
          </cell>
          <cell r="B1872">
            <v>3329</v>
          </cell>
          <cell r="C1872" t="str">
            <v>ATRL(h)</v>
          </cell>
          <cell r="D1872">
            <v>39428</v>
          </cell>
          <cell r="E1872">
            <v>39430</v>
          </cell>
          <cell r="F1872" t="str">
            <v>s</v>
          </cell>
          <cell r="G1872">
            <v>-5000</v>
          </cell>
          <cell r="H1872">
            <v>274</v>
          </cell>
          <cell r="I1872">
            <v>-1370000</v>
          </cell>
          <cell r="J1872">
            <v>137</v>
          </cell>
          <cell r="K1872">
            <v>-1369863</v>
          </cell>
          <cell r="L1872">
            <v>0</v>
          </cell>
          <cell r="M1872">
            <v>1370</v>
          </cell>
          <cell r="N1872">
            <v>274</v>
          </cell>
          <cell r="O1872">
            <v>-1370000</v>
          </cell>
          <cell r="P1872">
            <v>-1264223</v>
          </cell>
          <cell r="Q1872">
            <v>105777</v>
          </cell>
          <cell r="R1872" t="str">
            <v>Growth</v>
          </cell>
          <cell r="S1872" t="str">
            <v>DEC</v>
          </cell>
        </row>
        <row r="1873">
          <cell r="A1873">
            <v>1557</v>
          </cell>
          <cell r="B1873">
            <v>3330</v>
          </cell>
          <cell r="C1873" t="str">
            <v>pso(H)</v>
          </cell>
          <cell r="D1873">
            <v>39428</v>
          </cell>
          <cell r="E1873">
            <v>39430</v>
          </cell>
          <cell r="F1873" t="str">
            <v>s</v>
          </cell>
          <cell r="G1873">
            <v>-79600</v>
          </cell>
          <cell r="H1873">
            <v>431.76256281407035</v>
          </cell>
          <cell r="I1873">
            <v>-34368300</v>
          </cell>
          <cell r="J1873">
            <v>3436.8300000000004</v>
          </cell>
          <cell r="K1873">
            <v>-34364863.170000002</v>
          </cell>
          <cell r="L1873">
            <v>0</v>
          </cell>
          <cell r="M1873">
            <v>34418.239999999998</v>
          </cell>
          <cell r="N1873">
            <v>431.76256281407035</v>
          </cell>
          <cell r="O1873">
            <v>-34368300</v>
          </cell>
          <cell r="P1873">
            <v>-33727881.160000004</v>
          </cell>
          <cell r="Q1873">
            <v>640418.83999999613</v>
          </cell>
          <cell r="R1873" t="str">
            <v>scs</v>
          </cell>
          <cell r="S1873" t="str">
            <v>DEC</v>
          </cell>
        </row>
        <row r="1874">
          <cell r="A1874">
            <v>1558</v>
          </cell>
          <cell r="B1874">
            <v>3335</v>
          </cell>
          <cell r="C1874" t="str">
            <v>pkgs(H)</v>
          </cell>
          <cell r="D1874">
            <v>39429</v>
          </cell>
          <cell r="E1874">
            <v>39433</v>
          </cell>
          <cell r="F1874" t="str">
            <v>p</v>
          </cell>
          <cell r="G1874">
            <v>17400</v>
          </cell>
          <cell r="H1874">
            <v>381.26149425287355</v>
          </cell>
          <cell r="I1874">
            <v>6633950</v>
          </cell>
          <cell r="J1874">
            <v>1326.79</v>
          </cell>
          <cell r="K1874">
            <v>6635276.79</v>
          </cell>
          <cell r="L1874">
            <v>0</v>
          </cell>
          <cell r="M1874">
            <v>6633.95</v>
          </cell>
          <cell r="N1874">
            <v>381.71900804597703</v>
          </cell>
          <cell r="O1874">
            <v>6641910.7400000002</v>
          </cell>
          <cell r="P1874">
            <v>6641910.7400000002</v>
          </cell>
          <cell r="Q1874">
            <v>0</v>
          </cell>
          <cell r="R1874" t="str">
            <v>Growth</v>
          </cell>
          <cell r="S1874" t="str">
            <v>DEC</v>
          </cell>
        </row>
        <row r="1875">
          <cell r="A1875">
            <v>1559</v>
          </cell>
          <cell r="B1875">
            <v>3338</v>
          </cell>
          <cell r="C1875" t="str">
            <v>pol(H)</v>
          </cell>
          <cell r="D1875">
            <v>39433</v>
          </cell>
          <cell r="E1875">
            <v>39435</v>
          </cell>
          <cell r="F1875" t="str">
            <v>s</v>
          </cell>
          <cell r="G1875">
            <v>-90000</v>
          </cell>
          <cell r="H1875">
            <v>363.47611111111109</v>
          </cell>
          <cell r="I1875">
            <v>-32712850</v>
          </cell>
          <cell r="J1875">
            <v>3271.2850000000003</v>
          </cell>
          <cell r="K1875">
            <v>-32709578.715</v>
          </cell>
          <cell r="L1875">
            <v>0</v>
          </cell>
          <cell r="M1875">
            <v>65425.7</v>
          </cell>
          <cell r="N1875">
            <v>363.47611111111109</v>
          </cell>
          <cell r="O1875">
            <v>-32712850</v>
          </cell>
          <cell r="P1875">
            <v>-29203362.000000004</v>
          </cell>
          <cell r="Q1875">
            <v>3509487.9999999963</v>
          </cell>
          <cell r="R1875" t="str">
            <v>ahl</v>
          </cell>
          <cell r="S1875" t="str">
            <v>DEC</v>
          </cell>
        </row>
        <row r="1876">
          <cell r="A1876">
            <v>1560</v>
          </cell>
          <cell r="B1876">
            <v>3340</v>
          </cell>
          <cell r="C1876" t="str">
            <v>pkgs(H)</v>
          </cell>
          <cell r="D1876">
            <v>39433</v>
          </cell>
          <cell r="E1876">
            <v>39435</v>
          </cell>
          <cell r="F1876" t="str">
            <v>s</v>
          </cell>
          <cell r="G1876">
            <v>-10000</v>
          </cell>
          <cell r="H1876">
            <v>391</v>
          </cell>
          <cell r="I1876">
            <v>-3910000</v>
          </cell>
          <cell r="J1876">
            <v>391</v>
          </cell>
          <cell r="K1876">
            <v>-3909609</v>
          </cell>
          <cell r="L1876">
            <v>0</v>
          </cell>
          <cell r="M1876">
            <v>3910</v>
          </cell>
          <cell r="N1876">
            <v>391</v>
          </cell>
          <cell r="O1876">
            <v>-3910000</v>
          </cell>
          <cell r="P1876">
            <v>-3817722.9999999995</v>
          </cell>
          <cell r="Q1876">
            <v>92277.000000000466</v>
          </cell>
          <cell r="R1876" t="str">
            <v>ORIX</v>
          </cell>
          <cell r="S1876" t="str">
            <v>DEC</v>
          </cell>
        </row>
        <row r="1877">
          <cell r="A1877">
            <v>1561</v>
          </cell>
          <cell r="B1877">
            <v>3339</v>
          </cell>
          <cell r="C1877" t="str">
            <v>paks(H)</v>
          </cell>
          <cell r="D1877">
            <v>39433</v>
          </cell>
          <cell r="E1877">
            <v>39435</v>
          </cell>
          <cell r="F1877" t="str">
            <v>s</v>
          </cell>
          <cell r="G1877">
            <v>-8000</v>
          </cell>
          <cell r="H1877">
            <v>348.94125000000003</v>
          </cell>
          <cell r="I1877">
            <v>-2791530</v>
          </cell>
          <cell r="J1877">
            <v>279.15300000000002</v>
          </cell>
          <cell r="K1877">
            <v>-2791250.8470000001</v>
          </cell>
          <cell r="L1877">
            <v>0</v>
          </cell>
          <cell r="M1877">
            <v>2791.62</v>
          </cell>
          <cell r="N1877">
            <v>348.94125000000003</v>
          </cell>
          <cell r="O1877">
            <v>-2791530</v>
          </cell>
          <cell r="P1877">
            <v>-3041344</v>
          </cell>
          <cell r="Q1877">
            <v>-249814</v>
          </cell>
          <cell r="R1877" t="str">
            <v>ORIX</v>
          </cell>
          <cell r="S1877" t="str">
            <v>DEC</v>
          </cell>
        </row>
        <row r="1878">
          <cell r="A1878">
            <v>1562</v>
          </cell>
          <cell r="B1878">
            <v>3341</v>
          </cell>
          <cell r="C1878" t="str">
            <v>paks</v>
          </cell>
          <cell r="D1878">
            <v>39433</v>
          </cell>
          <cell r="E1878">
            <v>39435</v>
          </cell>
          <cell r="F1878" t="str">
            <v>p</v>
          </cell>
          <cell r="G1878">
            <v>1300</v>
          </cell>
          <cell r="H1878">
            <v>349</v>
          </cell>
          <cell r="I1878">
            <v>453700</v>
          </cell>
          <cell r="J1878">
            <v>90.740000000000009</v>
          </cell>
          <cell r="K1878">
            <v>453790.74</v>
          </cell>
          <cell r="L1878">
            <v>0</v>
          </cell>
          <cell r="M1878">
            <v>453.7</v>
          </cell>
          <cell r="N1878">
            <v>349.41879999999998</v>
          </cell>
          <cell r="O1878">
            <v>454244.44</v>
          </cell>
          <cell r="P1878">
            <v>454244.44</v>
          </cell>
          <cell r="Q1878">
            <v>0</v>
          </cell>
          <cell r="R1878" t="str">
            <v>ORIX</v>
          </cell>
          <cell r="S1878" t="str">
            <v>DEC</v>
          </cell>
        </row>
        <row r="1879">
          <cell r="A1879">
            <v>1563</v>
          </cell>
          <cell r="B1879">
            <v>0</v>
          </cell>
          <cell r="C1879" t="str">
            <v>OGDC(h)</v>
          </cell>
          <cell r="D1879">
            <v>39434</v>
          </cell>
          <cell r="E1879">
            <v>39434</v>
          </cell>
          <cell r="F1879" t="str">
            <v>S</v>
          </cell>
          <cell r="G1879">
            <v>0</v>
          </cell>
          <cell r="H1879" t="e">
            <v>#DIV/0!</v>
          </cell>
          <cell r="I1879">
            <v>0</v>
          </cell>
          <cell r="J1879">
            <v>0</v>
          </cell>
          <cell r="K1879">
            <v>0</v>
          </cell>
          <cell r="L1879">
            <v>0</v>
          </cell>
          <cell r="M1879">
            <v>0</v>
          </cell>
          <cell r="N1879" t="e">
            <v>#DIV/0!</v>
          </cell>
          <cell r="O1879">
            <v>0</v>
          </cell>
          <cell r="P1879">
            <v>437500</v>
          </cell>
          <cell r="R1879" t="str">
            <v>DIVIDEND</v>
          </cell>
          <cell r="S1879" t="str">
            <v>oct</v>
          </cell>
          <cell r="T1879" t="str">
            <v>Rs 1.75per share</v>
          </cell>
        </row>
        <row r="1880">
          <cell r="A1880">
            <v>1564</v>
          </cell>
          <cell r="B1880">
            <v>3352</v>
          </cell>
          <cell r="C1880" t="str">
            <v>ppl(h)</v>
          </cell>
          <cell r="D1880">
            <v>39435</v>
          </cell>
          <cell r="E1880">
            <v>39442</v>
          </cell>
          <cell r="F1880" t="str">
            <v>s</v>
          </cell>
          <cell r="G1880">
            <v>-8300</v>
          </cell>
          <cell r="H1880">
            <v>255.01867469879519</v>
          </cell>
          <cell r="I1880">
            <v>-2116655</v>
          </cell>
          <cell r="J1880">
            <v>211.66550000000001</v>
          </cell>
          <cell r="K1880">
            <v>-2116443.3344999999</v>
          </cell>
          <cell r="L1880">
            <v>0</v>
          </cell>
          <cell r="M1880">
            <v>4233.3100000000004</v>
          </cell>
          <cell r="N1880">
            <v>255.01867469879519</v>
          </cell>
          <cell r="O1880">
            <v>-2116655</v>
          </cell>
          <cell r="P1880">
            <v>-2142635.0499999998</v>
          </cell>
          <cell r="Q1880">
            <v>-25980.049999999814</v>
          </cell>
          <cell r="R1880" t="str">
            <v>ahl</v>
          </cell>
          <cell r="S1880" t="str">
            <v>DEC</v>
          </cell>
        </row>
        <row r="1881">
          <cell r="A1881">
            <v>1565</v>
          </cell>
          <cell r="B1881">
            <v>3349</v>
          </cell>
          <cell r="C1881" t="str">
            <v>psaf</v>
          </cell>
          <cell r="D1881">
            <v>39435</v>
          </cell>
          <cell r="E1881">
            <v>39442</v>
          </cell>
          <cell r="F1881" t="str">
            <v>s</v>
          </cell>
          <cell r="G1881">
            <v>-5540000</v>
          </cell>
          <cell r="H1881">
            <v>10</v>
          </cell>
          <cell r="I1881">
            <v>-55400000</v>
          </cell>
          <cell r="J1881">
            <v>5540</v>
          </cell>
          <cell r="K1881">
            <v>-55394460</v>
          </cell>
          <cell r="L1881">
            <v>0</v>
          </cell>
          <cell r="M1881">
            <v>277000</v>
          </cell>
          <cell r="N1881">
            <v>10</v>
          </cell>
          <cell r="O1881">
            <v>-55400000</v>
          </cell>
          <cell r="P1881">
            <v>-50497956.659999996</v>
          </cell>
          <cell r="Q1881">
            <v>4902043.3400000036</v>
          </cell>
          <cell r="R1881" t="str">
            <v>ahl</v>
          </cell>
          <cell r="S1881" t="str">
            <v>DEC</v>
          </cell>
        </row>
        <row r="1882">
          <cell r="A1882">
            <v>1566</v>
          </cell>
          <cell r="B1882">
            <v>3353</v>
          </cell>
          <cell r="C1882" t="str">
            <v>OGDC(h)</v>
          </cell>
          <cell r="D1882">
            <v>39435</v>
          </cell>
          <cell r="E1882">
            <v>39442</v>
          </cell>
          <cell r="F1882" t="str">
            <v>s</v>
          </cell>
          <cell r="G1882">
            <v>-250000</v>
          </cell>
          <cell r="H1882">
            <v>125</v>
          </cell>
          <cell r="I1882">
            <v>-31250000</v>
          </cell>
          <cell r="J1882">
            <v>3125</v>
          </cell>
          <cell r="K1882">
            <v>-31246875</v>
          </cell>
          <cell r="L1882">
            <v>0</v>
          </cell>
          <cell r="M1882">
            <v>62500</v>
          </cell>
          <cell r="N1882">
            <v>125</v>
          </cell>
          <cell r="O1882">
            <v>-31250000</v>
          </cell>
          <cell r="P1882">
            <v>-29442055.5</v>
          </cell>
          <cell r="Q1882">
            <v>1807944.5</v>
          </cell>
          <cell r="R1882" t="str">
            <v>ahl</v>
          </cell>
          <cell r="S1882" t="str">
            <v>DEC</v>
          </cell>
        </row>
        <row r="1883">
          <cell r="A1883">
            <v>1567</v>
          </cell>
          <cell r="B1883">
            <v>3348</v>
          </cell>
          <cell r="C1883" t="str">
            <v>ppf</v>
          </cell>
          <cell r="D1883">
            <v>39435</v>
          </cell>
          <cell r="E1883">
            <v>39442</v>
          </cell>
          <cell r="F1883" t="str">
            <v>s</v>
          </cell>
          <cell r="G1883">
            <v>-3415500</v>
          </cell>
          <cell r="H1883">
            <v>13</v>
          </cell>
          <cell r="I1883">
            <v>-44401500</v>
          </cell>
          <cell r="J1883">
            <v>4440.1500000000005</v>
          </cell>
          <cell r="K1883">
            <v>-44397059.850000001</v>
          </cell>
          <cell r="L1883">
            <v>0</v>
          </cell>
          <cell r="M1883">
            <v>170775</v>
          </cell>
          <cell r="N1883">
            <v>13</v>
          </cell>
          <cell r="O1883">
            <v>-44401500</v>
          </cell>
          <cell r="P1883">
            <v>-36867368.560000002</v>
          </cell>
          <cell r="Q1883">
            <v>7534131.4399999976</v>
          </cell>
          <cell r="R1883" t="str">
            <v>ahl</v>
          </cell>
          <cell r="S1883" t="str">
            <v>DEC</v>
          </cell>
        </row>
        <row r="1884">
          <cell r="A1884">
            <v>1568</v>
          </cell>
          <cell r="B1884">
            <v>3347</v>
          </cell>
          <cell r="C1884" t="str">
            <v>LUCK(H)</v>
          </cell>
          <cell r="D1884">
            <v>39435</v>
          </cell>
          <cell r="E1884">
            <v>39442</v>
          </cell>
          <cell r="F1884" t="str">
            <v>s</v>
          </cell>
          <cell r="G1884">
            <v>-500000</v>
          </cell>
          <cell r="H1884">
            <v>123</v>
          </cell>
          <cell r="I1884">
            <v>-61500000</v>
          </cell>
          <cell r="J1884">
            <v>6150</v>
          </cell>
          <cell r="K1884">
            <v>-61493850</v>
          </cell>
          <cell r="L1884">
            <v>0</v>
          </cell>
          <cell r="M1884">
            <v>123000</v>
          </cell>
          <cell r="N1884">
            <v>123</v>
          </cell>
          <cell r="O1884">
            <v>-61500000</v>
          </cell>
          <cell r="P1884">
            <v>-59727220.75</v>
          </cell>
          <cell r="Q1884">
            <v>1772779.25</v>
          </cell>
          <cell r="R1884" t="str">
            <v>ahl</v>
          </cell>
          <cell r="S1884" t="str">
            <v>DEC</v>
          </cell>
        </row>
        <row r="1885">
          <cell r="A1885">
            <v>1569</v>
          </cell>
          <cell r="B1885">
            <v>3350</v>
          </cell>
          <cell r="C1885" t="str">
            <v>atrl(H)</v>
          </cell>
          <cell r="D1885">
            <v>39435</v>
          </cell>
          <cell r="E1885">
            <v>39442</v>
          </cell>
          <cell r="F1885" t="str">
            <v>s</v>
          </cell>
          <cell r="G1885">
            <v>-213000</v>
          </cell>
          <cell r="H1885">
            <v>267.73474178403757</v>
          </cell>
          <cell r="I1885">
            <v>-57027500</v>
          </cell>
          <cell r="J1885">
            <v>5702.75</v>
          </cell>
          <cell r="K1885">
            <v>-57021797.25</v>
          </cell>
          <cell r="L1885">
            <v>0</v>
          </cell>
          <cell r="M1885">
            <v>114055</v>
          </cell>
          <cell r="N1885">
            <v>267.73474178403757</v>
          </cell>
          <cell r="O1885">
            <v>-57027500</v>
          </cell>
          <cell r="P1885">
            <v>-53855892.100000001</v>
          </cell>
          <cell r="Q1885">
            <v>3171607.8999999985</v>
          </cell>
          <cell r="R1885" t="str">
            <v>ahl</v>
          </cell>
          <cell r="S1885" t="str">
            <v>DEC</v>
          </cell>
        </row>
        <row r="1886">
          <cell r="A1886">
            <v>1570</v>
          </cell>
          <cell r="B1886">
            <v>3345</v>
          </cell>
          <cell r="C1886" t="str">
            <v>FFC(h)</v>
          </cell>
          <cell r="D1886">
            <v>39435</v>
          </cell>
          <cell r="E1886">
            <v>39442</v>
          </cell>
          <cell r="F1886" t="str">
            <v>s</v>
          </cell>
          <cell r="G1886">
            <v>-900000</v>
          </cell>
          <cell r="H1886">
            <v>122</v>
          </cell>
          <cell r="I1886">
            <v>-109800000</v>
          </cell>
          <cell r="J1886">
            <v>12200</v>
          </cell>
          <cell r="K1886">
            <v>-109787800</v>
          </cell>
          <cell r="L1886">
            <v>0</v>
          </cell>
          <cell r="M1886">
            <v>244000</v>
          </cell>
          <cell r="N1886">
            <v>122</v>
          </cell>
          <cell r="O1886">
            <v>-109800000</v>
          </cell>
          <cell r="P1886">
            <v>-107219539.84</v>
          </cell>
          <cell r="Q1886">
            <v>2580460.1599999964</v>
          </cell>
          <cell r="R1886" t="str">
            <v>ahl</v>
          </cell>
          <cell r="S1886" t="str">
            <v>DEC</v>
          </cell>
        </row>
        <row r="1887">
          <cell r="A1887">
            <v>1571</v>
          </cell>
          <cell r="B1887" t="str">
            <v>3345 a</v>
          </cell>
          <cell r="C1887" t="str">
            <v>FFC</v>
          </cell>
          <cell r="D1887">
            <v>39435</v>
          </cell>
          <cell r="E1887">
            <v>39442</v>
          </cell>
          <cell r="F1887" t="str">
            <v>s</v>
          </cell>
          <cell r="G1887">
            <v>-100000</v>
          </cell>
          <cell r="H1887">
            <v>122</v>
          </cell>
          <cell r="I1887">
            <v>-12200000</v>
          </cell>
          <cell r="J1887">
            <v>0</v>
          </cell>
          <cell r="K1887">
            <v>-12200000</v>
          </cell>
          <cell r="L1887">
            <v>0</v>
          </cell>
          <cell r="M1887">
            <v>0</v>
          </cell>
          <cell r="N1887">
            <v>122</v>
          </cell>
          <cell r="O1887">
            <v>-12200000</v>
          </cell>
          <cell r="P1887">
            <v>-12019969.880000001</v>
          </cell>
          <cell r="Q1887">
            <v>180030.11999999918</v>
          </cell>
          <cell r="R1887" t="str">
            <v>ahl</v>
          </cell>
          <cell r="S1887" t="str">
            <v>DEC</v>
          </cell>
        </row>
        <row r="1888">
          <cell r="A1888">
            <v>1572</v>
          </cell>
          <cell r="B1888">
            <v>3346</v>
          </cell>
          <cell r="C1888" t="str">
            <v>PICB(h)</v>
          </cell>
          <cell r="D1888">
            <v>39435</v>
          </cell>
          <cell r="E1888">
            <v>39442</v>
          </cell>
          <cell r="F1888" t="str">
            <v>s</v>
          </cell>
          <cell r="G1888">
            <v>-251500</v>
          </cell>
          <cell r="H1888">
            <v>41.139562624254474</v>
          </cell>
          <cell r="I1888">
            <v>-10346600</v>
          </cell>
          <cell r="J1888">
            <v>1034.6600000000001</v>
          </cell>
          <cell r="K1888">
            <v>-10345565.34</v>
          </cell>
          <cell r="L1888">
            <v>0</v>
          </cell>
          <cell r="M1888">
            <v>20693.2</v>
          </cell>
          <cell r="N1888">
            <v>41.139562624254474</v>
          </cell>
          <cell r="O1888">
            <v>-10346600</v>
          </cell>
          <cell r="P1888">
            <v>-10166119.449999999</v>
          </cell>
          <cell r="Q1888">
            <v>180480.55000000075</v>
          </cell>
          <cell r="R1888" t="str">
            <v>ahl</v>
          </cell>
          <cell r="S1888" t="str">
            <v>DEC</v>
          </cell>
        </row>
        <row r="1889">
          <cell r="A1889">
            <v>1573</v>
          </cell>
          <cell r="B1889">
            <v>3354</v>
          </cell>
          <cell r="C1889" t="str">
            <v>bop(H)</v>
          </cell>
          <cell r="D1889">
            <v>39435</v>
          </cell>
          <cell r="E1889">
            <v>39442</v>
          </cell>
          <cell r="F1889" t="str">
            <v>s</v>
          </cell>
          <cell r="G1889">
            <v>-700000</v>
          </cell>
          <cell r="H1889">
            <v>102.25</v>
          </cell>
          <cell r="I1889">
            <v>-71575000</v>
          </cell>
          <cell r="J1889">
            <v>7157.5</v>
          </cell>
          <cell r="K1889">
            <v>-71567842.5</v>
          </cell>
          <cell r="L1889">
            <v>0</v>
          </cell>
          <cell r="M1889">
            <v>143150</v>
          </cell>
          <cell r="N1889">
            <v>102.25</v>
          </cell>
          <cell r="O1889">
            <v>-71575000</v>
          </cell>
          <cell r="P1889">
            <v>-67226427.590000004</v>
          </cell>
          <cell r="Q1889">
            <v>4348572.4099999964</v>
          </cell>
          <cell r="R1889" t="str">
            <v>ahl</v>
          </cell>
          <cell r="S1889" t="str">
            <v>DEC</v>
          </cell>
        </row>
        <row r="1890">
          <cell r="A1890">
            <v>1574</v>
          </cell>
          <cell r="B1890">
            <v>3351</v>
          </cell>
          <cell r="C1890" t="str">
            <v>pol</v>
          </cell>
          <cell r="D1890">
            <v>39435</v>
          </cell>
          <cell r="E1890">
            <v>39442</v>
          </cell>
          <cell r="F1890" t="str">
            <v>s</v>
          </cell>
          <cell r="G1890">
            <v>-60500</v>
          </cell>
          <cell r="H1890">
            <v>358.55</v>
          </cell>
          <cell r="I1890">
            <v>-21692275</v>
          </cell>
          <cell r="J1890">
            <v>3585.5</v>
          </cell>
          <cell r="K1890">
            <v>-21688689.5</v>
          </cell>
          <cell r="L1890">
            <v>0</v>
          </cell>
          <cell r="M1890">
            <v>71710</v>
          </cell>
          <cell r="N1890">
            <v>358.55</v>
          </cell>
          <cell r="O1890">
            <v>-21692275</v>
          </cell>
          <cell r="P1890">
            <v>-21221550.82</v>
          </cell>
          <cell r="Q1890">
            <v>470724.1799999997</v>
          </cell>
          <cell r="R1890" t="str">
            <v>ahl</v>
          </cell>
          <cell r="S1890" t="str">
            <v>DEC</v>
          </cell>
        </row>
        <row r="1891">
          <cell r="A1891">
            <v>1575</v>
          </cell>
          <cell r="B1891" t="str">
            <v>3351 a</v>
          </cell>
          <cell r="C1891" t="str">
            <v>pol(h)</v>
          </cell>
          <cell r="D1891">
            <v>39435</v>
          </cell>
          <cell r="E1891">
            <v>39442</v>
          </cell>
          <cell r="F1891" t="str">
            <v>s</v>
          </cell>
          <cell r="G1891">
            <v>-39500</v>
          </cell>
          <cell r="H1891">
            <v>358.55</v>
          </cell>
          <cell r="I1891">
            <v>-14162725</v>
          </cell>
          <cell r="K1891">
            <v>-14162725</v>
          </cell>
          <cell r="L1891">
            <v>0</v>
          </cell>
          <cell r="M1891">
            <v>0</v>
          </cell>
          <cell r="N1891">
            <v>358.55</v>
          </cell>
          <cell r="O1891">
            <v>-14162725</v>
          </cell>
          <cell r="P1891">
            <v>-12817035.050000001</v>
          </cell>
          <cell r="Q1891">
            <v>1345689.9499999993</v>
          </cell>
          <cell r="R1891" t="str">
            <v>ahl</v>
          </cell>
          <cell r="S1891" t="str">
            <v>DEC</v>
          </cell>
        </row>
        <row r="1892">
          <cell r="A1892">
            <v>1576</v>
          </cell>
          <cell r="B1892">
            <v>3343</v>
          </cell>
          <cell r="C1892" t="str">
            <v>abl(h)</v>
          </cell>
          <cell r="D1892">
            <v>39435</v>
          </cell>
          <cell r="E1892">
            <v>39442</v>
          </cell>
          <cell r="F1892" t="str">
            <v>p</v>
          </cell>
          <cell r="G1892">
            <v>1927000</v>
          </cell>
          <cell r="H1892">
            <v>128</v>
          </cell>
          <cell r="I1892">
            <v>246656000</v>
          </cell>
          <cell r="J1892">
            <v>49331.200000000004</v>
          </cell>
          <cell r="K1892">
            <v>246705331.19999999</v>
          </cell>
          <cell r="L1892">
            <v>0</v>
          </cell>
          <cell r="M1892">
            <v>493312</v>
          </cell>
          <cell r="N1892">
            <v>128.2816</v>
          </cell>
          <cell r="O1892">
            <v>247198643.19999999</v>
          </cell>
          <cell r="P1892">
            <v>247198643.19999999</v>
          </cell>
          <cell r="Q1892">
            <v>0</v>
          </cell>
          <cell r="R1892" t="str">
            <v>ahl</v>
          </cell>
          <cell r="S1892" t="str">
            <v>DEC</v>
          </cell>
        </row>
        <row r="1893">
          <cell r="A1893">
            <v>1577</v>
          </cell>
          <cell r="B1893">
            <v>3344</v>
          </cell>
          <cell r="C1893" t="str">
            <v>PAKS</v>
          </cell>
          <cell r="D1893">
            <v>39435</v>
          </cell>
          <cell r="E1893">
            <v>39442</v>
          </cell>
          <cell r="F1893" t="str">
            <v>p</v>
          </cell>
          <cell r="G1893">
            <v>6700</v>
          </cell>
          <cell r="H1893">
            <v>347.93283582089555</v>
          </cell>
          <cell r="I1893">
            <v>2331150</v>
          </cell>
          <cell r="J1893">
            <v>466.23</v>
          </cell>
          <cell r="K1893">
            <v>2331616.23</v>
          </cell>
          <cell r="L1893">
            <v>0</v>
          </cell>
          <cell r="M1893">
            <v>2331.15</v>
          </cell>
          <cell r="N1893">
            <v>348.35035522388057</v>
          </cell>
          <cell r="O1893">
            <v>2333947.38</v>
          </cell>
          <cell r="P1893">
            <v>2333947.38</v>
          </cell>
          <cell r="Q1893">
            <v>0</v>
          </cell>
          <cell r="R1893" t="str">
            <v>fcel</v>
          </cell>
          <cell r="S1893" t="str">
            <v>DEC</v>
          </cell>
        </row>
        <row r="1894">
          <cell r="A1894">
            <v>1578</v>
          </cell>
          <cell r="B1894">
            <v>3355</v>
          </cell>
          <cell r="C1894" t="str">
            <v>FFC</v>
          </cell>
          <cell r="D1894">
            <v>39440</v>
          </cell>
          <cell r="E1894">
            <v>39443</v>
          </cell>
          <cell r="F1894" t="str">
            <v>p</v>
          </cell>
          <cell r="G1894">
            <v>1000000</v>
          </cell>
          <cell r="H1894">
            <v>122.25</v>
          </cell>
          <cell r="I1894">
            <v>122250000</v>
          </cell>
          <cell r="J1894">
            <v>24450</v>
          </cell>
          <cell r="K1894">
            <v>122274450</v>
          </cell>
          <cell r="L1894">
            <v>0</v>
          </cell>
          <cell r="M1894">
            <v>244500</v>
          </cell>
          <cell r="N1894">
            <v>122.51895</v>
          </cell>
          <cell r="O1894">
            <v>122518950</v>
          </cell>
          <cell r="P1894">
            <v>122518950</v>
          </cell>
          <cell r="Q1894">
            <v>0</v>
          </cell>
          <cell r="R1894" t="str">
            <v>ahl</v>
          </cell>
          <cell r="S1894" t="str">
            <v>DEC</v>
          </cell>
        </row>
        <row r="1895">
          <cell r="A1895">
            <v>1579</v>
          </cell>
          <cell r="B1895">
            <v>3356</v>
          </cell>
          <cell r="C1895" t="str">
            <v>AKBL</v>
          </cell>
          <cell r="D1895">
            <v>39440</v>
          </cell>
          <cell r="E1895">
            <v>39443</v>
          </cell>
          <cell r="F1895" t="str">
            <v>p</v>
          </cell>
          <cell r="G1895">
            <v>500000</v>
          </cell>
          <cell r="H1895">
            <v>105.41804</v>
          </cell>
          <cell r="I1895">
            <v>52709020</v>
          </cell>
          <cell r="J1895">
            <v>10541.804</v>
          </cell>
          <cell r="K1895">
            <v>52719561.803999998</v>
          </cell>
          <cell r="L1895">
            <v>0</v>
          </cell>
          <cell r="M1895">
            <v>105418.04</v>
          </cell>
          <cell r="N1895">
            <v>105.649959688</v>
          </cell>
          <cell r="O1895">
            <v>52824979.843999997</v>
          </cell>
          <cell r="P1895">
            <v>52824979.843999997</v>
          </cell>
          <cell r="Q1895">
            <v>0</v>
          </cell>
          <cell r="R1895" t="str">
            <v>ahl</v>
          </cell>
          <cell r="S1895" t="str">
            <v>DEC</v>
          </cell>
        </row>
        <row r="1896">
          <cell r="A1896">
            <v>1580</v>
          </cell>
          <cell r="B1896" t="str">
            <v>M1097</v>
          </cell>
          <cell r="C1896" t="str">
            <v>KASBFL</v>
          </cell>
          <cell r="D1896">
            <v>39442</v>
          </cell>
          <cell r="E1896">
            <v>39442</v>
          </cell>
          <cell r="F1896" t="str">
            <v>p</v>
          </cell>
          <cell r="G1896">
            <v>0</v>
          </cell>
          <cell r="H1896" t="e">
            <v>#DIV/0!</v>
          </cell>
          <cell r="I1896">
            <v>5000000</v>
          </cell>
          <cell r="J1896">
            <v>0</v>
          </cell>
          <cell r="K1896">
            <v>5000000</v>
          </cell>
          <cell r="L1896">
            <v>0</v>
          </cell>
          <cell r="M1896">
            <v>0</v>
          </cell>
          <cell r="N1896" t="e">
            <v>#DIV/0!</v>
          </cell>
          <cell r="O1896">
            <v>5000000</v>
          </cell>
          <cell r="P1896">
            <v>5000000</v>
          </cell>
          <cell r="Q1896">
            <v>0</v>
          </cell>
          <cell r="R1896" t="str">
            <v>DIRECT</v>
          </cell>
          <cell r="S1896" t="str">
            <v>DEC</v>
          </cell>
        </row>
        <row r="1897">
          <cell r="A1897">
            <v>1581</v>
          </cell>
          <cell r="B1897">
            <v>3358</v>
          </cell>
          <cell r="C1897" t="str">
            <v>AKBL</v>
          </cell>
          <cell r="D1897">
            <v>39442</v>
          </cell>
          <cell r="E1897">
            <v>39444</v>
          </cell>
          <cell r="F1897" t="str">
            <v>p</v>
          </cell>
          <cell r="G1897">
            <v>506200</v>
          </cell>
          <cell r="H1897">
            <v>105.44824180165942</v>
          </cell>
          <cell r="I1897">
            <v>53377900</v>
          </cell>
          <cell r="J1897">
            <v>10675.58</v>
          </cell>
          <cell r="K1897">
            <v>53388562.869999997</v>
          </cell>
          <cell r="L1897">
            <v>0</v>
          </cell>
          <cell r="M1897">
            <v>53377.88</v>
          </cell>
          <cell r="N1897">
            <v>105.57475454365863</v>
          </cell>
          <cell r="O1897">
            <v>53441940.75</v>
          </cell>
          <cell r="P1897">
            <v>53441940.75</v>
          </cell>
          <cell r="Q1897">
            <v>0</v>
          </cell>
          <cell r="R1897" t="str">
            <v xml:space="preserve">ABA </v>
          </cell>
          <cell r="S1897" t="str">
            <v>DEC</v>
          </cell>
        </row>
        <row r="1898">
          <cell r="A1898">
            <v>1582</v>
          </cell>
          <cell r="B1898">
            <v>3359</v>
          </cell>
          <cell r="C1898" t="str">
            <v>abl(h)</v>
          </cell>
          <cell r="D1898">
            <v>39442</v>
          </cell>
          <cell r="E1898">
            <v>39444</v>
          </cell>
          <cell r="F1898" t="str">
            <v>s</v>
          </cell>
          <cell r="G1898">
            <v>-1927000</v>
          </cell>
          <cell r="H1898">
            <v>141</v>
          </cell>
          <cell r="I1898">
            <v>-271707000</v>
          </cell>
          <cell r="J1898">
            <v>27170.7</v>
          </cell>
          <cell r="K1898">
            <v>-271679829.30000001</v>
          </cell>
          <cell r="L1898">
            <v>0</v>
          </cell>
          <cell r="M1898">
            <v>543414</v>
          </cell>
          <cell r="N1898">
            <v>141</v>
          </cell>
          <cell r="O1898">
            <v>-271707000</v>
          </cell>
          <cell r="P1898">
            <v>-247198641.02000001</v>
          </cell>
          <cell r="Q1898">
            <v>24508358.979999989</v>
          </cell>
          <cell r="R1898" t="str">
            <v>ahl</v>
          </cell>
          <cell r="S1898" t="str">
            <v>DEC</v>
          </cell>
        </row>
        <row r="1899">
          <cell r="A1899">
            <v>1583</v>
          </cell>
          <cell r="B1899">
            <v>3368</v>
          </cell>
          <cell r="C1899" t="str">
            <v>AKBL</v>
          </cell>
          <cell r="D1899">
            <v>39443</v>
          </cell>
          <cell r="E1899">
            <v>39447</v>
          </cell>
          <cell r="F1899" t="str">
            <v>p</v>
          </cell>
          <cell r="G1899">
            <v>493800</v>
          </cell>
          <cell r="H1899">
            <v>105.18874038072094</v>
          </cell>
          <cell r="I1899">
            <v>51942200</v>
          </cell>
          <cell r="J1899">
            <v>10388.44</v>
          </cell>
          <cell r="K1899">
            <v>51952575.729999997</v>
          </cell>
          <cell r="L1899">
            <v>0</v>
          </cell>
          <cell r="M1899">
            <v>51942.23</v>
          </cell>
          <cell r="N1899">
            <v>105.31494119076548</v>
          </cell>
          <cell r="O1899">
            <v>52004517.959999993</v>
          </cell>
          <cell r="P1899">
            <v>52004517.959999993</v>
          </cell>
          <cell r="Q1899">
            <v>0</v>
          </cell>
          <cell r="R1899" t="str">
            <v xml:space="preserve">ABA </v>
          </cell>
          <cell r="S1899" t="str">
            <v>DEC</v>
          </cell>
        </row>
        <row r="1900">
          <cell r="A1900">
            <v>1584</v>
          </cell>
          <cell r="B1900">
            <v>3369</v>
          </cell>
          <cell r="C1900" t="str">
            <v>pso(H)</v>
          </cell>
          <cell r="D1900">
            <v>39443</v>
          </cell>
          <cell r="E1900">
            <v>39447</v>
          </cell>
          <cell r="F1900" t="str">
            <v>s</v>
          </cell>
          <cell r="G1900">
            <v>-100000</v>
          </cell>
          <cell r="H1900">
            <v>433.93</v>
          </cell>
          <cell r="I1900">
            <v>-43393000</v>
          </cell>
          <cell r="J1900">
            <v>4339.3</v>
          </cell>
          <cell r="K1900">
            <v>-43388660.700000003</v>
          </cell>
          <cell r="L1900">
            <v>0</v>
          </cell>
          <cell r="M1900">
            <v>86786</v>
          </cell>
          <cell r="N1900">
            <v>433.93</v>
          </cell>
          <cell r="O1900">
            <v>-43393000</v>
          </cell>
          <cell r="P1900">
            <v>-42371720</v>
          </cell>
          <cell r="Q1900">
            <v>1021280</v>
          </cell>
          <cell r="R1900" t="str">
            <v>ahl</v>
          </cell>
          <cell r="S1900" t="str">
            <v>DEC</v>
          </cell>
        </row>
        <row r="1901">
          <cell r="A1901">
            <v>1583</v>
          </cell>
          <cell r="B1901">
            <v>3292</v>
          </cell>
          <cell r="C1901" t="str">
            <v>pol(h)</v>
          </cell>
          <cell r="D1901">
            <v>39420</v>
          </cell>
          <cell r="E1901">
            <v>39449</v>
          </cell>
          <cell r="F1901" t="str">
            <v>s</v>
          </cell>
          <cell r="G1901">
            <v>-10000</v>
          </cell>
          <cell r="H1901">
            <v>345</v>
          </cell>
          <cell r="I1901">
            <v>-3450000</v>
          </cell>
          <cell r="J1901">
            <v>345</v>
          </cell>
          <cell r="K1901">
            <v>-3449655</v>
          </cell>
          <cell r="L1901">
            <v>0</v>
          </cell>
          <cell r="M1901">
            <v>3450</v>
          </cell>
          <cell r="N1901">
            <v>345</v>
          </cell>
          <cell r="O1901">
            <v>-3450000</v>
          </cell>
          <cell r="P1901">
            <v>-3244817.88</v>
          </cell>
          <cell r="Q1901">
            <v>205182.12000000011</v>
          </cell>
          <cell r="R1901" t="str">
            <v>Growth</v>
          </cell>
          <cell r="S1901" t="str">
            <v>DEC</v>
          </cell>
        </row>
        <row r="1902">
          <cell r="A1902">
            <v>1584</v>
          </cell>
          <cell r="B1902">
            <v>3388</v>
          </cell>
          <cell r="C1902" t="str">
            <v>pol</v>
          </cell>
          <cell r="D1902">
            <v>39448</v>
          </cell>
          <cell r="E1902">
            <v>39450</v>
          </cell>
          <cell r="F1902" t="str">
            <v>p</v>
          </cell>
          <cell r="G1902">
            <v>200000</v>
          </cell>
          <cell r="H1902">
            <v>320.30309999999997</v>
          </cell>
          <cell r="I1902">
            <v>64060620</v>
          </cell>
          <cell r="J1902">
            <v>12812.124</v>
          </cell>
          <cell r="K1902">
            <v>64073432.123999998</v>
          </cell>
          <cell r="L1902">
            <v>0</v>
          </cell>
          <cell r="M1902">
            <v>64060.62</v>
          </cell>
          <cell r="N1902">
            <v>320.68746371999998</v>
          </cell>
          <cell r="O1902">
            <v>64137492.743999995</v>
          </cell>
          <cell r="P1902">
            <v>64137492.743999995</v>
          </cell>
          <cell r="Q1902">
            <v>0</v>
          </cell>
          <cell r="R1902" t="str">
            <v>MUNAF</v>
          </cell>
          <cell r="S1902" t="str">
            <v>DEC</v>
          </cell>
        </row>
        <row r="1903">
          <cell r="A1903">
            <v>1585</v>
          </cell>
          <cell r="B1903">
            <v>3389</v>
          </cell>
          <cell r="C1903" t="str">
            <v>abl</v>
          </cell>
          <cell r="D1903">
            <v>39448</v>
          </cell>
          <cell r="E1903">
            <v>39450</v>
          </cell>
          <cell r="F1903" t="str">
            <v>p</v>
          </cell>
          <cell r="G1903">
            <v>162700</v>
          </cell>
          <cell r="H1903">
            <v>123.65</v>
          </cell>
          <cell r="I1903">
            <v>20117855</v>
          </cell>
          <cell r="J1903">
            <v>4023.5710000000004</v>
          </cell>
          <cell r="K1903">
            <v>20121878.570999999</v>
          </cell>
          <cell r="L1903">
            <v>0</v>
          </cell>
          <cell r="M1903">
            <v>40235.71</v>
          </cell>
          <cell r="N1903">
            <v>123.92202999999999</v>
          </cell>
          <cell r="O1903">
            <v>20162114.280999999</v>
          </cell>
          <cell r="P1903">
            <v>20162114.280999999</v>
          </cell>
          <cell r="Q1903">
            <v>0</v>
          </cell>
          <cell r="R1903" t="str">
            <v>ahl</v>
          </cell>
          <cell r="S1903" t="str">
            <v>DEC</v>
          </cell>
        </row>
        <row r="1904">
          <cell r="A1904">
            <v>1586</v>
          </cell>
          <cell r="B1904">
            <v>3390</v>
          </cell>
          <cell r="C1904" t="str">
            <v>ogdc</v>
          </cell>
          <cell r="D1904">
            <v>39448</v>
          </cell>
          <cell r="E1904">
            <v>39450</v>
          </cell>
          <cell r="F1904" t="str">
            <v>p</v>
          </cell>
          <cell r="G1904">
            <v>1000000</v>
          </cell>
          <cell r="H1904">
            <v>115.28189500000001</v>
          </cell>
          <cell r="I1904">
            <v>115281895</v>
          </cell>
          <cell r="J1904">
            <v>23056.379000000001</v>
          </cell>
          <cell r="K1904">
            <v>115304951.37899999</v>
          </cell>
          <cell r="L1904">
            <v>0</v>
          </cell>
          <cell r="M1904">
            <v>230563.79</v>
          </cell>
          <cell r="N1904">
            <v>115.53551516899999</v>
          </cell>
          <cell r="O1904">
            <v>115535515.169</v>
          </cell>
          <cell r="P1904">
            <v>115535515.169</v>
          </cell>
          <cell r="Q1904">
            <v>0</v>
          </cell>
          <cell r="R1904" t="str">
            <v>ahl</v>
          </cell>
          <cell r="S1904" t="str">
            <v>DEC</v>
          </cell>
        </row>
        <row r="1905">
          <cell r="A1905">
            <v>1587</v>
          </cell>
          <cell r="B1905">
            <v>3391</v>
          </cell>
          <cell r="C1905" t="str">
            <v>pso</v>
          </cell>
          <cell r="D1905">
            <v>39448</v>
          </cell>
          <cell r="E1905">
            <v>39450</v>
          </cell>
          <cell r="F1905" t="str">
            <v>p</v>
          </cell>
          <cell r="G1905">
            <v>100000</v>
          </cell>
          <cell r="H1905">
            <v>399.565</v>
          </cell>
          <cell r="I1905">
            <v>39956500</v>
          </cell>
          <cell r="J1905">
            <v>7991.3</v>
          </cell>
          <cell r="K1905">
            <v>39964491.299999997</v>
          </cell>
          <cell r="L1905">
            <v>0</v>
          </cell>
          <cell r="M1905">
            <v>39976.519999999997</v>
          </cell>
          <cell r="N1905">
            <v>400.04467820000002</v>
          </cell>
          <cell r="O1905">
            <v>40004467.82</v>
          </cell>
          <cell r="P1905">
            <v>40004467.82</v>
          </cell>
          <cell r="Q1905">
            <v>0</v>
          </cell>
          <cell r="R1905" t="str">
            <v>scs</v>
          </cell>
          <cell r="S1905" t="str">
            <v>DEC</v>
          </cell>
        </row>
        <row r="1906">
          <cell r="A1906">
            <v>1588</v>
          </cell>
          <cell r="B1906">
            <v>3392</v>
          </cell>
          <cell r="C1906" t="str">
            <v>abl</v>
          </cell>
          <cell r="D1906">
            <v>39448</v>
          </cell>
          <cell r="E1906">
            <v>39450</v>
          </cell>
          <cell r="F1906" t="str">
            <v>p</v>
          </cell>
          <cell r="G1906">
            <v>200000</v>
          </cell>
          <cell r="H1906">
            <v>131.74175</v>
          </cell>
          <cell r="I1906">
            <v>26348350</v>
          </cell>
          <cell r="J1906">
            <v>5269.67</v>
          </cell>
          <cell r="K1906">
            <v>26353619.670000002</v>
          </cell>
          <cell r="L1906">
            <v>0</v>
          </cell>
          <cell r="M1906">
            <v>26358.969999999998</v>
          </cell>
          <cell r="N1906">
            <v>131.89989320000001</v>
          </cell>
          <cell r="O1906">
            <v>26379978.640000001</v>
          </cell>
          <cell r="P1906">
            <v>26379978.640000001</v>
          </cell>
          <cell r="Q1906">
            <v>0</v>
          </cell>
          <cell r="R1906" t="str">
            <v xml:space="preserve">ABA </v>
          </cell>
          <cell r="S1906" t="str">
            <v>DEC</v>
          </cell>
        </row>
        <row r="1907">
          <cell r="A1907">
            <v>1589</v>
          </cell>
          <cell r="B1907">
            <v>3403</v>
          </cell>
          <cell r="C1907" t="str">
            <v>abl</v>
          </cell>
          <cell r="D1907">
            <v>39449</v>
          </cell>
          <cell r="E1907">
            <v>39451</v>
          </cell>
          <cell r="F1907" t="str">
            <v>p</v>
          </cell>
          <cell r="G1907">
            <v>81300</v>
          </cell>
          <cell r="H1907">
            <v>131.62041820418204</v>
          </cell>
          <cell r="I1907">
            <v>10700740</v>
          </cell>
          <cell r="J1907">
            <v>2140.1480000000001</v>
          </cell>
          <cell r="K1907">
            <v>10702880.148</v>
          </cell>
          <cell r="L1907">
            <v>0</v>
          </cell>
          <cell r="M1907">
            <v>10700.74</v>
          </cell>
          <cell r="N1907">
            <v>131.77836270602705</v>
          </cell>
          <cell r="O1907">
            <v>10713580.888</v>
          </cell>
          <cell r="P1907">
            <v>10713580.888</v>
          </cell>
          <cell r="Q1907">
            <v>0</v>
          </cell>
          <cell r="R1907" t="str">
            <v>MUNAF</v>
          </cell>
          <cell r="S1907" t="str">
            <v>DEC</v>
          </cell>
        </row>
        <row r="1908">
          <cell r="A1908">
            <v>1590</v>
          </cell>
          <cell r="B1908">
            <v>3404</v>
          </cell>
          <cell r="C1908" t="str">
            <v>abl</v>
          </cell>
          <cell r="D1908">
            <v>39449</v>
          </cell>
          <cell r="E1908">
            <v>39451</v>
          </cell>
          <cell r="F1908" t="str">
            <v>p</v>
          </cell>
          <cell r="G1908">
            <v>56000</v>
          </cell>
          <cell r="H1908">
            <v>130.48303571428571</v>
          </cell>
          <cell r="I1908">
            <v>7307050</v>
          </cell>
          <cell r="J1908">
            <v>1461.41</v>
          </cell>
          <cell r="K1908">
            <v>7308511.4100000001</v>
          </cell>
          <cell r="L1908">
            <v>0</v>
          </cell>
          <cell r="M1908">
            <v>7182.57</v>
          </cell>
          <cell r="N1908">
            <v>130.6373925</v>
          </cell>
          <cell r="O1908">
            <v>7315693.9800000004</v>
          </cell>
          <cell r="P1908">
            <v>7315693.9800000004</v>
          </cell>
          <cell r="Q1908">
            <v>0</v>
          </cell>
          <cell r="R1908" t="str">
            <v>ahl</v>
          </cell>
          <cell r="S1908" t="str">
            <v>DEC</v>
          </cell>
        </row>
        <row r="1909">
          <cell r="A1909">
            <v>1591</v>
          </cell>
          <cell r="B1909">
            <v>75</v>
          </cell>
          <cell r="C1909" t="str">
            <v>ffbq</v>
          </cell>
          <cell r="D1909">
            <v>39469</v>
          </cell>
          <cell r="E1909">
            <v>39471</v>
          </cell>
          <cell r="F1909" t="str">
            <v>p</v>
          </cell>
          <cell r="G1909">
            <v>500000</v>
          </cell>
          <cell r="H1909">
            <v>41.5075</v>
          </cell>
          <cell r="I1909">
            <v>20753750</v>
          </cell>
          <cell r="J1909">
            <v>4150.75</v>
          </cell>
          <cell r="K1909">
            <v>20757900.75</v>
          </cell>
          <cell r="L1909">
            <v>0</v>
          </cell>
          <cell r="M1909">
            <v>41507.5</v>
          </cell>
          <cell r="N1909">
            <v>41.598816499999998</v>
          </cell>
          <cell r="O1909">
            <v>20799408.25</v>
          </cell>
          <cell r="P1909">
            <v>20799408.25</v>
          </cell>
          <cell r="Q1909">
            <v>0</v>
          </cell>
          <cell r="R1909" t="str">
            <v>ahl</v>
          </cell>
          <cell r="S1909" t="str">
            <v>DEC</v>
          </cell>
        </row>
        <row r="1910">
          <cell r="A1910">
            <v>1592</v>
          </cell>
          <cell r="B1910">
            <v>99</v>
          </cell>
          <cell r="C1910" t="str">
            <v>IFSL</v>
          </cell>
          <cell r="D1910">
            <v>39490</v>
          </cell>
          <cell r="E1910">
            <v>39490</v>
          </cell>
          <cell r="F1910" t="str">
            <v>p</v>
          </cell>
          <cell r="G1910">
            <v>2500000</v>
          </cell>
          <cell r="H1910">
            <v>10</v>
          </cell>
          <cell r="I1910">
            <v>25000000</v>
          </cell>
          <cell r="J1910">
            <v>0</v>
          </cell>
          <cell r="K1910">
            <v>25000000</v>
          </cell>
          <cell r="L1910">
            <v>0</v>
          </cell>
          <cell r="M1910">
            <v>0</v>
          </cell>
          <cell r="N1910">
            <v>10</v>
          </cell>
          <cell r="O1910">
            <v>25000000</v>
          </cell>
          <cell r="P1910">
            <v>25000000</v>
          </cell>
          <cell r="Q1910">
            <v>0</v>
          </cell>
          <cell r="R1910" t="str">
            <v>DIRECT</v>
          </cell>
          <cell r="S1910" t="str">
            <v>DEC</v>
          </cell>
        </row>
        <row r="1911">
          <cell r="A1911">
            <v>1593</v>
          </cell>
          <cell r="B1911">
            <v>100</v>
          </cell>
          <cell r="C1911" t="str">
            <v>BOP(H)</v>
          </cell>
          <cell r="D1911">
            <v>39490</v>
          </cell>
          <cell r="E1911">
            <v>39492</v>
          </cell>
          <cell r="F1911" t="str">
            <v>p</v>
          </cell>
          <cell r="G1911">
            <v>500000</v>
          </cell>
          <cell r="H1911">
            <v>92.834249999999997</v>
          </cell>
          <cell r="I1911">
            <v>46417125</v>
          </cell>
          <cell r="J1911">
            <v>9283.43</v>
          </cell>
          <cell r="K1911">
            <v>46426408.43</v>
          </cell>
          <cell r="L1911">
            <v>0</v>
          </cell>
          <cell r="M1911">
            <v>92834.25</v>
          </cell>
          <cell r="N1911">
            <v>93.038485359999996</v>
          </cell>
          <cell r="O1911">
            <v>46519242.68</v>
          </cell>
          <cell r="P1911">
            <v>46519242.68</v>
          </cell>
          <cell r="Q1911">
            <v>0</v>
          </cell>
          <cell r="R1911" t="str">
            <v>ahl</v>
          </cell>
          <cell r="S1911" t="str">
            <v>DEC</v>
          </cell>
        </row>
        <row r="1912">
          <cell r="A1912">
            <v>1594</v>
          </cell>
          <cell r="B1912" t="str">
            <v>100A</v>
          </cell>
          <cell r="C1912" t="str">
            <v>BOP</v>
          </cell>
          <cell r="D1912">
            <v>39490</v>
          </cell>
          <cell r="E1912">
            <v>39492</v>
          </cell>
          <cell r="F1912" t="str">
            <v>p</v>
          </cell>
          <cell r="G1912">
            <v>500000</v>
          </cell>
          <cell r="H1912">
            <v>92.834249999999997</v>
          </cell>
          <cell r="I1912">
            <v>46417125</v>
          </cell>
          <cell r="J1912">
            <v>9283.42</v>
          </cell>
          <cell r="K1912">
            <v>46426408.420000002</v>
          </cell>
          <cell r="L1912">
            <v>0</v>
          </cell>
          <cell r="M1912">
            <v>92834.25</v>
          </cell>
          <cell r="N1912">
            <v>93.038485340000008</v>
          </cell>
          <cell r="O1912">
            <v>46519242.670000002</v>
          </cell>
          <cell r="P1912">
            <v>46519242.670000002</v>
          </cell>
          <cell r="Q1912">
            <v>0</v>
          </cell>
          <cell r="R1912" t="str">
            <v>ahl</v>
          </cell>
          <cell r="S1912" t="str">
            <v>DEC</v>
          </cell>
        </row>
        <row r="1913">
          <cell r="A1913">
            <v>1595</v>
          </cell>
          <cell r="B1913">
            <v>101</v>
          </cell>
          <cell r="C1913" t="str">
            <v>psmc</v>
          </cell>
          <cell r="D1913">
            <v>39490</v>
          </cell>
          <cell r="E1913">
            <v>39493</v>
          </cell>
          <cell r="F1913" t="str">
            <v>p</v>
          </cell>
          <cell r="G1913">
            <v>45200</v>
          </cell>
          <cell r="H1913">
            <v>92.834249999999997</v>
          </cell>
          <cell r="I1913">
            <v>12562105</v>
          </cell>
          <cell r="J1913">
            <v>2512.4210000000003</v>
          </cell>
          <cell r="K1913">
            <v>12564617.421</v>
          </cell>
          <cell r="L1913">
            <v>0</v>
          </cell>
          <cell r="M1913">
            <v>25124.21</v>
          </cell>
          <cell r="N1913">
            <v>278.534106880531</v>
          </cell>
          <cell r="O1913">
            <v>12589741.631000001</v>
          </cell>
          <cell r="P1913">
            <v>12589741.631000001</v>
          </cell>
          <cell r="Q1913">
            <v>0</v>
          </cell>
          <cell r="R1913" t="str">
            <v>ahl</v>
          </cell>
          <cell r="S1913" t="str">
            <v>DEC</v>
          </cell>
        </row>
        <row r="1914">
          <cell r="A1914">
            <v>1596</v>
          </cell>
          <cell r="B1914">
            <v>102</v>
          </cell>
          <cell r="C1914" t="str">
            <v>ogdc</v>
          </cell>
          <cell r="D1914">
            <v>39493</v>
          </cell>
          <cell r="E1914">
            <v>39498</v>
          </cell>
          <cell r="F1914" t="str">
            <v>s</v>
          </cell>
          <cell r="G1914">
            <v>-500000</v>
          </cell>
          <cell r="H1914">
            <v>124.06184</v>
          </cell>
          <cell r="I1914">
            <v>-62030920</v>
          </cell>
          <cell r="J1914">
            <v>0</v>
          </cell>
          <cell r="K1914">
            <v>-62030920</v>
          </cell>
          <cell r="L1914">
            <v>0</v>
          </cell>
          <cell r="M1914">
            <v>124061.84</v>
          </cell>
          <cell r="N1914">
            <v>124.06184</v>
          </cell>
          <cell r="O1914">
            <v>-62030920</v>
          </cell>
          <cell r="P1914">
            <v>-57986500</v>
          </cell>
          <cell r="Q1914">
            <v>4044420</v>
          </cell>
          <cell r="R1914" t="str">
            <v>Growth</v>
          </cell>
          <cell r="S1914" t="str">
            <v>DEC</v>
          </cell>
        </row>
        <row r="1915">
          <cell r="A1915">
            <v>1597</v>
          </cell>
          <cell r="C1915" t="str">
            <v>KASBFL</v>
          </cell>
          <cell r="D1915">
            <v>39497</v>
          </cell>
          <cell r="E1915">
            <v>39497</v>
          </cell>
          <cell r="F1915" t="str">
            <v>s</v>
          </cell>
          <cell r="G1915">
            <v>-100000</v>
          </cell>
          <cell r="H1915">
            <v>51.17</v>
          </cell>
          <cell r="I1915">
            <v>-5117000</v>
          </cell>
          <cell r="J1915">
            <v>0</v>
          </cell>
          <cell r="K1915">
            <v>-5117000</v>
          </cell>
          <cell r="L1915">
            <v>0</v>
          </cell>
          <cell r="M1915">
            <v>124061.84</v>
          </cell>
          <cell r="N1915">
            <v>51.17</v>
          </cell>
          <cell r="O1915">
            <v>-5117000</v>
          </cell>
          <cell r="P1915">
            <v>-5000000</v>
          </cell>
          <cell r="Q1915">
            <v>117000</v>
          </cell>
          <cell r="R1915" t="str">
            <v>DIRECT</v>
          </cell>
          <cell r="S1915" t="str">
            <v>DEC</v>
          </cell>
        </row>
        <row r="1916">
          <cell r="A1916">
            <v>1598</v>
          </cell>
          <cell r="B1916">
            <v>102</v>
          </cell>
          <cell r="C1916" t="str">
            <v>ogdc</v>
          </cell>
          <cell r="D1916">
            <v>39497</v>
          </cell>
          <cell r="E1916">
            <v>39499</v>
          </cell>
          <cell r="F1916" t="str">
            <v>s</v>
          </cell>
          <cell r="G1916">
            <v>-500000</v>
          </cell>
          <cell r="H1916">
            <v>130.13999999999999</v>
          </cell>
          <cell r="I1916">
            <v>-65070000</v>
          </cell>
          <cell r="J1916">
            <v>0</v>
          </cell>
          <cell r="K1916">
            <v>-65070000</v>
          </cell>
          <cell r="L1916">
            <v>0</v>
          </cell>
          <cell r="M1916">
            <v>130140</v>
          </cell>
          <cell r="N1916">
            <v>130.13999999999999</v>
          </cell>
          <cell r="O1916">
            <v>-65070000</v>
          </cell>
          <cell r="P1916">
            <v>-57111503.619999997</v>
          </cell>
          <cell r="Q1916">
            <v>7958496.3800000027</v>
          </cell>
          <cell r="R1916" t="str">
            <v>AHL</v>
          </cell>
          <cell r="S1916" t="str">
            <v>DEC</v>
          </cell>
        </row>
        <row r="1917">
          <cell r="A1917">
            <v>1599</v>
          </cell>
          <cell r="B1917">
            <v>103</v>
          </cell>
          <cell r="C1917" t="str">
            <v>pol</v>
          </cell>
          <cell r="D1917">
            <v>39497</v>
          </cell>
          <cell r="E1917">
            <v>39499</v>
          </cell>
          <cell r="F1917" t="str">
            <v>p</v>
          </cell>
          <cell r="G1917">
            <v>10000</v>
          </cell>
          <cell r="H1917">
            <v>92.834249999999997</v>
          </cell>
          <cell r="I1917">
            <v>3331000</v>
          </cell>
          <cell r="J1917">
            <v>666.2</v>
          </cell>
          <cell r="K1917">
            <v>3331666.2</v>
          </cell>
          <cell r="L1917">
            <v>0</v>
          </cell>
          <cell r="M1917">
            <v>3331</v>
          </cell>
          <cell r="N1917">
            <v>333.49972000000002</v>
          </cell>
          <cell r="O1917">
            <v>3334997.2</v>
          </cell>
          <cell r="P1917">
            <v>3334997.2</v>
          </cell>
          <cell r="Q1917">
            <v>0</v>
          </cell>
          <cell r="R1917" t="str">
            <v>MUNAF</v>
          </cell>
          <cell r="S1917" t="str">
            <v>DEC</v>
          </cell>
        </row>
        <row r="1918">
          <cell r="A1918">
            <v>1600</v>
          </cell>
          <cell r="B1918">
            <v>104</v>
          </cell>
          <cell r="C1918" t="str">
            <v>pol</v>
          </cell>
          <cell r="D1918">
            <v>39497</v>
          </cell>
          <cell r="E1918">
            <v>39499</v>
          </cell>
          <cell r="F1918" t="str">
            <v>p</v>
          </cell>
          <cell r="G1918">
            <v>290000</v>
          </cell>
          <cell r="H1918">
            <v>92.834249999999997</v>
          </cell>
          <cell r="I1918">
            <v>96905170</v>
          </cell>
          <cell r="J1918">
            <v>19381.034</v>
          </cell>
          <cell r="K1918">
            <v>96924551.033999994</v>
          </cell>
          <cell r="L1918">
            <v>0</v>
          </cell>
          <cell r="M1918">
            <v>193810.34</v>
          </cell>
          <cell r="N1918">
            <v>334.89090128965518</v>
          </cell>
          <cell r="O1918">
            <v>97118361.373999998</v>
          </cell>
          <cell r="P1918">
            <v>97118361.373999998</v>
          </cell>
          <cell r="Q1918">
            <v>0</v>
          </cell>
          <cell r="R1918" t="str">
            <v>ahl</v>
          </cell>
          <cell r="S1918" t="str">
            <v>DEC</v>
          </cell>
        </row>
        <row r="1919">
          <cell r="A1919">
            <v>1601</v>
          </cell>
          <cell r="B1919">
            <v>106</v>
          </cell>
          <cell r="C1919" t="str">
            <v>abl</v>
          </cell>
          <cell r="D1919">
            <v>39497</v>
          </cell>
          <cell r="E1919">
            <v>39499</v>
          </cell>
          <cell r="F1919" t="str">
            <v>s</v>
          </cell>
          <cell r="G1919">
            <v>-500000</v>
          </cell>
          <cell r="H1919">
            <v>144.48388</v>
          </cell>
          <cell r="I1919">
            <v>-72241940</v>
          </cell>
          <cell r="J1919">
            <v>0</v>
          </cell>
          <cell r="K1919">
            <v>-72241940</v>
          </cell>
          <cell r="L1919">
            <v>0</v>
          </cell>
          <cell r="M1919">
            <v>144483.88</v>
          </cell>
          <cell r="N1919">
            <v>144.48388</v>
          </cell>
          <cell r="O1919">
            <v>-72241940</v>
          </cell>
          <cell r="P1919">
            <v>-64571367.789999999</v>
          </cell>
          <cell r="Q1919">
            <v>7670572.2100000009</v>
          </cell>
          <cell r="R1919" t="str">
            <v>AHL</v>
          </cell>
          <cell r="S1919" t="str">
            <v>DEC</v>
          </cell>
        </row>
        <row r="1920">
          <cell r="A1920">
            <v>1602</v>
          </cell>
          <cell r="B1920">
            <v>109</v>
          </cell>
          <cell r="C1920" t="str">
            <v>akbl</v>
          </cell>
          <cell r="D1920">
            <v>39499</v>
          </cell>
          <cell r="E1920">
            <v>39503</v>
          </cell>
          <cell r="F1920" t="str">
            <v>s</v>
          </cell>
          <cell r="G1920">
            <v>-50000</v>
          </cell>
          <cell r="H1920">
            <v>106</v>
          </cell>
          <cell r="I1920">
            <v>-5300000</v>
          </cell>
          <cell r="J1920">
            <v>0</v>
          </cell>
          <cell r="K1920">
            <v>-5300000</v>
          </cell>
          <cell r="L1920">
            <v>0</v>
          </cell>
          <cell r="M1920">
            <v>5300</v>
          </cell>
          <cell r="N1920">
            <v>106</v>
          </cell>
          <cell r="O1920">
            <v>-5300000</v>
          </cell>
          <cell r="P1920">
            <v>-5275715</v>
          </cell>
          <cell r="Q1920">
            <v>24285</v>
          </cell>
          <cell r="R1920" t="str">
            <v>jovc</v>
          </cell>
          <cell r="S1920" t="str">
            <v>feb</v>
          </cell>
        </row>
        <row r="1921">
          <cell r="A1921">
            <v>1603</v>
          </cell>
          <cell r="B1921">
            <v>110</v>
          </cell>
          <cell r="C1921" t="str">
            <v>BOP(H)</v>
          </cell>
          <cell r="D1921">
            <v>39499</v>
          </cell>
          <cell r="E1921">
            <v>39503</v>
          </cell>
          <cell r="F1921" t="str">
            <v>s</v>
          </cell>
          <cell r="G1921">
            <v>-100000</v>
          </cell>
          <cell r="H1921">
            <v>104.27500000000001</v>
          </cell>
          <cell r="I1921">
            <v>-10427500</v>
          </cell>
          <cell r="J1921">
            <v>0</v>
          </cell>
          <cell r="K1921">
            <v>-10427500</v>
          </cell>
          <cell r="L1921">
            <v>0</v>
          </cell>
          <cell r="M1921">
            <v>10427.5</v>
          </cell>
          <cell r="N1921">
            <v>104.27500000000001</v>
          </cell>
          <cell r="O1921">
            <v>-10427500</v>
          </cell>
          <cell r="P1921">
            <v>-9303850</v>
          </cell>
          <cell r="Q1921">
            <v>1123650</v>
          </cell>
          <cell r="R1921" t="str">
            <v>jovc</v>
          </cell>
          <cell r="S1921" t="str">
            <v>feb</v>
          </cell>
        </row>
        <row r="1922">
          <cell r="A1922">
            <v>1604</v>
          </cell>
          <cell r="B1922">
            <v>108</v>
          </cell>
          <cell r="C1922" t="str">
            <v>BOP(H)</v>
          </cell>
          <cell r="D1922">
            <v>39499</v>
          </cell>
          <cell r="E1922">
            <v>39503</v>
          </cell>
          <cell r="F1922" t="str">
            <v>s</v>
          </cell>
          <cell r="G1922">
            <v>-300000</v>
          </cell>
          <cell r="H1922">
            <v>103.52271666666667</v>
          </cell>
          <cell r="I1922">
            <v>-31056815</v>
          </cell>
          <cell r="J1922">
            <v>0</v>
          </cell>
          <cell r="K1922">
            <v>-31056815</v>
          </cell>
          <cell r="L1922">
            <v>0</v>
          </cell>
          <cell r="M1922">
            <v>62113.63</v>
          </cell>
          <cell r="N1922">
            <v>103.52271666666667</v>
          </cell>
          <cell r="O1922">
            <v>-31056815</v>
          </cell>
          <cell r="P1922">
            <v>-27911550</v>
          </cell>
          <cell r="Q1922">
            <v>3145265</v>
          </cell>
          <cell r="R1922" t="str">
            <v>ahl</v>
          </cell>
          <cell r="S1922" t="str">
            <v>feb</v>
          </cell>
        </row>
        <row r="1923">
          <cell r="A1923">
            <v>1605</v>
          </cell>
          <cell r="B1923">
            <v>108</v>
          </cell>
          <cell r="C1923" t="str">
            <v>BOP(H)</v>
          </cell>
          <cell r="D1923">
            <v>39499</v>
          </cell>
          <cell r="E1923">
            <v>39503</v>
          </cell>
          <cell r="F1923" t="str">
            <v>s</v>
          </cell>
          <cell r="G1923">
            <v>-100000</v>
          </cell>
          <cell r="H1923">
            <v>104.06959999999999</v>
          </cell>
          <cell r="I1923">
            <v>-10406960</v>
          </cell>
          <cell r="J1923">
            <v>0</v>
          </cell>
          <cell r="K1923">
            <v>-10406960</v>
          </cell>
          <cell r="L1923">
            <v>0</v>
          </cell>
          <cell r="M1923">
            <v>10408.66</v>
          </cell>
          <cell r="N1923">
            <v>104.06959999999999</v>
          </cell>
          <cell r="O1923">
            <v>-10406960</v>
          </cell>
          <cell r="P1923">
            <v>-9303842.6799999997</v>
          </cell>
          <cell r="Q1923">
            <v>1103117.3200000003</v>
          </cell>
          <cell r="R1923" t="str">
            <v xml:space="preserve">ABA </v>
          </cell>
          <cell r="S1923" t="str">
            <v>feb</v>
          </cell>
        </row>
        <row r="1924">
          <cell r="A1924">
            <v>1606</v>
          </cell>
          <cell r="B1924" t="str">
            <v>99 A</v>
          </cell>
          <cell r="C1924" t="str">
            <v>IFSL(H)</v>
          </cell>
          <cell r="D1924">
            <v>39500</v>
          </cell>
          <cell r="E1924">
            <v>39500</v>
          </cell>
          <cell r="F1924" t="str">
            <v>p</v>
          </cell>
          <cell r="G1924">
            <v>-2500000</v>
          </cell>
          <cell r="H1924">
            <v>10</v>
          </cell>
          <cell r="I1924">
            <v>-25000000</v>
          </cell>
          <cell r="J1924">
            <v>0</v>
          </cell>
          <cell r="K1924">
            <v>-25000000</v>
          </cell>
          <cell r="L1924">
            <v>0</v>
          </cell>
          <cell r="M1924">
            <v>0</v>
          </cell>
          <cell r="N1924">
            <v>10</v>
          </cell>
          <cell r="O1924">
            <v>-25000000</v>
          </cell>
          <cell r="P1924">
            <v>-25000000</v>
          </cell>
          <cell r="Q1924">
            <v>0</v>
          </cell>
          <cell r="R1924" t="str">
            <v>DIRECT</v>
          </cell>
          <cell r="S1924" t="str">
            <v>feb</v>
          </cell>
          <cell r="T1924" t="str">
            <v xml:space="preserve">REFUND OF IFSL UNSUCCESFUL APPLICATION </v>
          </cell>
        </row>
        <row r="1925">
          <cell r="A1925">
            <v>1607</v>
          </cell>
          <cell r="B1925">
            <v>111</v>
          </cell>
          <cell r="C1925" t="str">
            <v>PSO</v>
          </cell>
          <cell r="D1925">
            <v>39500</v>
          </cell>
          <cell r="E1925">
            <v>39504</v>
          </cell>
          <cell r="F1925" t="str">
            <v>s</v>
          </cell>
          <cell r="G1925">
            <v>-100000</v>
          </cell>
          <cell r="H1925">
            <v>467.81414999999998</v>
          </cell>
          <cell r="I1925">
            <v>-46781415</v>
          </cell>
          <cell r="J1925">
            <v>0</v>
          </cell>
          <cell r="K1925">
            <v>-46781415</v>
          </cell>
          <cell r="L1925">
            <v>0</v>
          </cell>
          <cell r="M1925">
            <v>46781.41</v>
          </cell>
          <cell r="N1925">
            <v>467.81414999999998</v>
          </cell>
          <cell r="O1925">
            <v>-46781415</v>
          </cell>
          <cell r="P1925">
            <v>-40004467.82</v>
          </cell>
          <cell r="Q1925">
            <v>6776947.1799999997</v>
          </cell>
          <cell r="R1925" t="str">
            <v>ahl</v>
          </cell>
          <cell r="S1925" t="str">
            <v>feb</v>
          </cell>
        </row>
        <row r="1926">
          <cell r="A1926">
            <v>1608</v>
          </cell>
          <cell r="B1926">
            <v>117</v>
          </cell>
          <cell r="C1926" t="str">
            <v>wct</v>
          </cell>
          <cell r="D1926">
            <v>39505</v>
          </cell>
          <cell r="E1926">
            <v>39507</v>
          </cell>
          <cell r="F1926" t="str">
            <v>p</v>
          </cell>
          <cell r="G1926">
            <v>1000000</v>
          </cell>
          <cell r="H1926">
            <v>92.834249999999997</v>
          </cell>
          <cell r="I1926">
            <v>17399275</v>
          </cell>
          <cell r="J1926">
            <v>3479.855</v>
          </cell>
          <cell r="K1926">
            <v>17402754.855</v>
          </cell>
          <cell r="L1926">
            <v>0</v>
          </cell>
          <cell r="M1926">
            <v>50000</v>
          </cell>
          <cell r="N1926">
            <v>17.452754855000002</v>
          </cell>
          <cell r="O1926">
            <v>17452754.855</v>
          </cell>
          <cell r="P1926">
            <v>17452754.855</v>
          </cell>
          <cell r="Q1926">
            <v>0</v>
          </cell>
          <cell r="R1926" t="str">
            <v>ahl</v>
          </cell>
          <cell r="S1926" t="str">
            <v>feb</v>
          </cell>
        </row>
        <row r="1927">
          <cell r="A1927">
            <v>1609</v>
          </cell>
          <cell r="B1927">
            <v>116</v>
          </cell>
          <cell r="C1927" t="str">
            <v>trg</v>
          </cell>
          <cell r="D1927">
            <v>39505</v>
          </cell>
          <cell r="E1927">
            <v>39507</v>
          </cell>
          <cell r="F1927" t="str">
            <v>p</v>
          </cell>
          <cell r="G1927">
            <v>1000000</v>
          </cell>
          <cell r="H1927">
            <v>92.834249999999997</v>
          </cell>
          <cell r="I1927">
            <v>13128800</v>
          </cell>
          <cell r="J1927">
            <v>2625.76</v>
          </cell>
          <cell r="K1927">
            <v>13131425.76</v>
          </cell>
          <cell r="L1927">
            <v>0</v>
          </cell>
          <cell r="M1927">
            <v>50000</v>
          </cell>
          <cell r="N1927">
            <v>13.18142576</v>
          </cell>
          <cell r="O1927">
            <v>13181425.76</v>
          </cell>
          <cell r="P1927">
            <v>13181425.76</v>
          </cell>
          <cell r="Q1927">
            <v>0</v>
          </cell>
          <cell r="R1927" t="str">
            <v>ahl</v>
          </cell>
          <cell r="S1927" t="str">
            <v>feb</v>
          </cell>
        </row>
        <row r="1928">
          <cell r="A1928">
            <v>1610</v>
          </cell>
          <cell r="B1928">
            <v>118</v>
          </cell>
          <cell r="C1928" t="str">
            <v>pkgs(H)</v>
          </cell>
          <cell r="D1928">
            <v>39505</v>
          </cell>
          <cell r="E1928">
            <v>39507</v>
          </cell>
          <cell r="F1928" t="str">
            <v>s</v>
          </cell>
          <cell r="G1928">
            <v>-12400</v>
          </cell>
          <cell r="H1928">
            <v>370.55080645161291</v>
          </cell>
          <cell r="I1928">
            <v>-4594830</v>
          </cell>
          <cell r="J1928">
            <v>0</v>
          </cell>
          <cell r="K1928">
            <v>-4594830</v>
          </cell>
          <cell r="L1928">
            <v>0</v>
          </cell>
          <cell r="M1928">
            <v>9189.66</v>
          </cell>
          <cell r="N1928">
            <v>370.55080645161291</v>
          </cell>
          <cell r="O1928">
            <v>-4594830</v>
          </cell>
          <cell r="P1928">
            <v>-4733976.7399999993</v>
          </cell>
          <cell r="Q1928">
            <v>-139146.73999999929</v>
          </cell>
          <cell r="R1928" t="str">
            <v>ahl</v>
          </cell>
          <cell r="S1928" t="str">
            <v>feb</v>
          </cell>
        </row>
        <row r="1929">
          <cell r="A1929">
            <v>1611</v>
          </cell>
          <cell r="B1929">
            <v>119</v>
          </cell>
          <cell r="C1929" t="str">
            <v>pol</v>
          </cell>
          <cell r="D1929">
            <v>39505</v>
          </cell>
          <cell r="E1929">
            <v>39507</v>
          </cell>
          <cell r="F1929" t="str">
            <v>s</v>
          </cell>
          <cell r="G1929">
            <v>-500000</v>
          </cell>
          <cell r="H1929">
            <v>350.10476999999997</v>
          </cell>
          <cell r="I1929">
            <v>-175052385</v>
          </cell>
          <cell r="J1929">
            <v>0</v>
          </cell>
          <cell r="K1929">
            <v>-175052385</v>
          </cell>
          <cell r="L1929">
            <v>0</v>
          </cell>
          <cell r="M1929">
            <v>350104.77</v>
          </cell>
          <cell r="N1929">
            <v>350.10476999999997</v>
          </cell>
          <cell r="O1929">
            <v>-175052385</v>
          </cell>
          <cell r="P1929">
            <v>-164590851.31999999</v>
          </cell>
          <cell r="Q1929">
            <v>10461533.680000007</v>
          </cell>
          <cell r="R1929" t="str">
            <v>ahl</v>
          </cell>
          <cell r="S1929" t="str">
            <v>feb</v>
          </cell>
        </row>
        <row r="1930">
          <cell r="A1930">
            <v>1612</v>
          </cell>
          <cell r="B1930">
            <v>115</v>
          </cell>
          <cell r="C1930" t="str">
            <v>bop</v>
          </cell>
          <cell r="D1930">
            <v>39505</v>
          </cell>
          <cell r="E1930">
            <v>39507</v>
          </cell>
          <cell r="F1930" t="str">
            <v>s</v>
          </cell>
          <cell r="G1930">
            <v>-500000</v>
          </cell>
          <cell r="H1930">
            <v>107.00167</v>
          </cell>
          <cell r="I1930">
            <v>-53500835</v>
          </cell>
          <cell r="J1930">
            <v>0</v>
          </cell>
          <cell r="K1930">
            <v>-53500835</v>
          </cell>
          <cell r="L1930">
            <v>0</v>
          </cell>
          <cell r="M1930">
            <v>53500.83</v>
          </cell>
          <cell r="N1930">
            <v>107.00167</v>
          </cell>
          <cell r="O1930">
            <v>-53500835</v>
          </cell>
          <cell r="P1930">
            <v>-46519242.670000002</v>
          </cell>
          <cell r="Q1930">
            <v>6981592.3299999982</v>
          </cell>
          <cell r="R1930" t="str">
            <v>ahl</v>
          </cell>
          <cell r="S1930" t="str">
            <v>feb</v>
          </cell>
        </row>
        <row r="1931">
          <cell r="A1931">
            <v>1613</v>
          </cell>
          <cell r="B1931">
            <v>139</v>
          </cell>
          <cell r="C1931" t="str">
            <v>ffc</v>
          </cell>
          <cell r="D1931">
            <v>39507</v>
          </cell>
          <cell r="E1931">
            <v>39511</v>
          </cell>
          <cell r="F1931" t="str">
            <v>s</v>
          </cell>
          <cell r="G1931">
            <v>-500000</v>
          </cell>
          <cell r="H1931">
            <v>135.13685000000001</v>
          </cell>
          <cell r="I1931">
            <v>-67568425</v>
          </cell>
          <cell r="J1931">
            <v>0</v>
          </cell>
          <cell r="K1931">
            <v>-67568425</v>
          </cell>
          <cell r="L1931">
            <v>0</v>
          </cell>
          <cell r="M1931">
            <v>135136.85</v>
          </cell>
          <cell r="N1931">
            <v>135.13685000000001</v>
          </cell>
          <cell r="O1931">
            <v>-67568425</v>
          </cell>
          <cell r="P1931">
            <v>-61259450</v>
          </cell>
          <cell r="Q1931">
            <v>6308975</v>
          </cell>
          <cell r="R1931" t="str">
            <v>ahl</v>
          </cell>
          <cell r="S1931" t="str">
            <v>feb</v>
          </cell>
        </row>
        <row r="1932">
          <cell r="A1932">
            <v>1614</v>
          </cell>
          <cell r="B1932">
            <v>139</v>
          </cell>
          <cell r="C1932" t="str">
            <v>FFBQ(H)</v>
          </cell>
          <cell r="D1932">
            <v>39511</v>
          </cell>
          <cell r="E1932">
            <v>39513</v>
          </cell>
          <cell r="F1932" t="str">
            <v>s</v>
          </cell>
          <cell r="G1932">
            <v>-500000</v>
          </cell>
          <cell r="H1932">
            <v>45.309899999999999</v>
          </cell>
          <cell r="I1932">
            <v>-22654950</v>
          </cell>
          <cell r="J1932">
            <v>0</v>
          </cell>
          <cell r="K1932">
            <v>-22654950</v>
          </cell>
          <cell r="L1932">
            <v>0</v>
          </cell>
          <cell r="M1932">
            <v>45309.9</v>
          </cell>
          <cell r="N1932">
            <v>45.309899999999999</v>
          </cell>
          <cell r="O1932">
            <v>-22654950</v>
          </cell>
          <cell r="P1932">
            <v>-22783051.350000001</v>
          </cell>
          <cell r="Q1932">
            <v>-128101.35000000149</v>
          </cell>
          <cell r="R1932" t="str">
            <v>ahl</v>
          </cell>
          <cell r="S1932" t="str">
            <v>feb</v>
          </cell>
        </row>
        <row r="1933">
          <cell r="A1933">
            <v>1615</v>
          </cell>
          <cell r="B1933">
            <v>244</v>
          </cell>
          <cell r="C1933" t="str">
            <v>pol(h)</v>
          </cell>
          <cell r="D1933">
            <v>39513</v>
          </cell>
          <cell r="E1933">
            <v>39517</v>
          </cell>
          <cell r="F1933" t="str">
            <v>p</v>
          </cell>
          <cell r="G1933">
            <v>200000</v>
          </cell>
          <cell r="H1933">
            <v>360.672325</v>
          </cell>
          <cell r="I1933">
            <v>72134465</v>
          </cell>
          <cell r="J1933">
            <v>14426.893</v>
          </cell>
          <cell r="K1933">
            <v>72148891.893000007</v>
          </cell>
          <cell r="L1933">
            <v>0</v>
          </cell>
          <cell r="M1933">
            <v>0</v>
          </cell>
          <cell r="N1933">
            <v>360.74445946500003</v>
          </cell>
          <cell r="O1933">
            <v>72148891.893000007</v>
          </cell>
          <cell r="P1933">
            <v>72148891.893000007</v>
          </cell>
          <cell r="Q1933">
            <v>0</v>
          </cell>
          <cell r="R1933" t="str">
            <v>iikod</v>
          </cell>
          <cell r="S1933" t="str">
            <v>mar</v>
          </cell>
        </row>
        <row r="1934">
          <cell r="A1934">
            <v>1616</v>
          </cell>
          <cell r="B1934">
            <v>245</v>
          </cell>
          <cell r="C1934" t="str">
            <v>pol(h)</v>
          </cell>
          <cell r="D1934">
            <v>39511</v>
          </cell>
          <cell r="E1934">
            <v>39517</v>
          </cell>
          <cell r="F1934" t="str">
            <v>s</v>
          </cell>
          <cell r="G1934">
            <v>-200000</v>
          </cell>
          <cell r="H1934">
            <v>359.06422500000002</v>
          </cell>
          <cell r="I1934">
            <v>-71812845</v>
          </cell>
          <cell r="J1934">
            <v>7181.2845000000007</v>
          </cell>
          <cell r="K1934">
            <v>-71805663.715499997</v>
          </cell>
          <cell r="L1934">
            <v>0</v>
          </cell>
          <cell r="M1934">
            <v>50000</v>
          </cell>
          <cell r="N1934">
            <v>359.06422500000002</v>
          </cell>
          <cell r="O1934">
            <v>-71812845</v>
          </cell>
          <cell r="P1934">
            <v>-72148891.890000001</v>
          </cell>
          <cell r="Q1934">
            <v>-336046.8900000006</v>
          </cell>
          <cell r="R1934" t="str">
            <v>iikod</v>
          </cell>
          <cell r="S1934" t="str">
            <v>mar</v>
          </cell>
        </row>
        <row r="1935">
          <cell r="A1935">
            <v>1617</v>
          </cell>
          <cell r="B1935">
            <v>275</v>
          </cell>
          <cell r="C1935" t="str">
            <v>IBFL</v>
          </cell>
          <cell r="D1935">
            <v>39514</v>
          </cell>
          <cell r="E1935">
            <v>39518</v>
          </cell>
          <cell r="F1935" t="str">
            <v>p</v>
          </cell>
          <cell r="G1935">
            <v>261500</v>
          </cell>
          <cell r="H1935">
            <v>58.275812619502865</v>
          </cell>
          <cell r="I1935">
            <v>15239125</v>
          </cell>
          <cell r="J1935">
            <v>3047.8250000000003</v>
          </cell>
          <cell r="K1935">
            <v>15242172.824999999</v>
          </cell>
          <cell r="L1935">
            <v>0</v>
          </cell>
          <cell r="M1935">
            <v>30478.25</v>
          </cell>
          <cell r="N1935">
            <v>58.404019407265771</v>
          </cell>
          <cell r="O1935">
            <v>15272651.074999999</v>
          </cell>
          <cell r="P1935">
            <v>15272651.074999999</v>
          </cell>
          <cell r="Q1935">
            <v>0</v>
          </cell>
          <cell r="R1935" t="str">
            <v>AHL</v>
          </cell>
          <cell r="S1935" t="str">
            <v>mar</v>
          </cell>
        </row>
        <row r="1936">
          <cell r="A1936">
            <v>1618</v>
          </cell>
          <cell r="B1936">
            <v>278</v>
          </cell>
          <cell r="C1936" t="str">
            <v>PSL</v>
          </cell>
          <cell r="D1936">
            <v>39514</v>
          </cell>
          <cell r="E1936">
            <v>39518</v>
          </cell>
          <cell r="F1936" t="str">
            <v>p</v>
          </cell>
          <cell r="G1936">
            <v>3487000</v>
          </cell>
          <cell r="H1936">
            <v>8.1999999999999993</v>
          </cell>
          <cell r="I1936">
            <v>28593400</v>
          </cell>
          <cell r="J1936">
            <v>5718.68</v>
          </cell>
          <cell r="K1936">
            <v>28599118.68</v>
          </cell>
          <cell r="L1936">
            <v>0</v>
          </cell>
          <cell r="M1936">
            <v>174350</v>
          </cell>
          <cell r="N1936">
            <v>8.2516400000000001</v>
          </cell>
          <cell r="O1936">
            <v>28773468.68</v>
          </cell>
          <cell r="P1936">
            <v>28773468.68</v>
          </cell>
          <cell r="Q1936">
            <v>0</v>
          </cell>
          <cell r="R1936" t="str">
            <v>AHL</v>
          </cell>
          <cell r="S1936" t="str">
            <v>mar</v>
          </cell>
        </row>
        <row r="1937">
          <cell r="A1937">
            <v>1619</v>
          </cell>
          <cell r="B1937">
            <v>276</v>
          </cell>
          <cell r="C1937" t="str">
            <v>PPF</v>
          </cell>
          <cell r="D1937">
            <v>39514</v>
          </cell>
          <cell r="E1937">
            <v>39518</v>
          </cell>
          <cell r="F1937" t="str">
            <v>p</v>
          </cell>
          <cell r="G1937">
            <v>196500</v>
          </cell>
          <cell r="H1937">
            <v>13.142748091603053</v>
          </cell>
          <cell r="I1937">
            <v>2582550</v>
          </cell>
          <cell r="J1937">
            <v>516.51</v>
          </cell>
          <cell r="K1937">
            <v>2583066.5099999998</v>
          </cell>
          <cell r="L1937">
            <v>0</v>
          </cell>
          <cell r="M1937">
            <v>9825</v>
          </cell>
          <cell r="N1937">
            <v>13.195376641221372</v>
          </cell>
          <cell r="O1937">
            <v>2592891.5099999998</v>
          </cell>
          <cell r="P1937">
            <v>2592891.5099999998</v>
          </cell>
          <cell r="Q1937">
            <v>0</v>
          </cell>
          <cell r="R1937" t="str">
            <v>AHL</v>
          </cell>
          <cell r="S1937" t="str">
            <v>mar</v>
          </cell>
        </row>
        <row r="1938">
          <cell r="A1938">
            <v>1620</v>
          </cell>
          <cell r="B1938">
            <v>277</v>
          </cell>
          <cell r="C1938" t="str">
            <v>PSAF</v>
          </cell>
          <cell r="D1938">
            <v>39514</v>
          </cell>
          <cell r="E1938">
            <v>39518</v>
          </cell>
          <cell r="F1938" t="str">
            <v>p</v>
          </cell>
          <cell r="G1938">
            <v>139500</v>
          </cell>
          <cell r="H1938">
            <v>9.2756272401433684</v>
          </cell>
          <cell r="I1938">
            <v>1293950</v>
          </cell>
          <cell r="J1938">
            <v>258.79000000000002</v>
          </cell>
          <cell r="K1938">
            <v>1294208.79</v>
          </cell>
          <cell r="L1938">
            <v>0</v>
          </cell>
          <cell r="M1938">
            <v>6975</v>
          </cell>
          <cell r="N1938">
            <v>9.3274823655913988</v>
          </cell>
          <cell r="O1938">
            <v>1301183.79</v>
          </cell>
          <cell r="P1938">
            <v>1301183.79</v>
          </cell>
          <cell r="Q1938">
            <v>0</v>
          </cell>
          <cell r="R1938" t="str">
            <v>AHL</v>
          </cell>
          <cell r="S1938" t="str">
            <v>mar</v>
          </cell>
        </row>
        <row r="1939">
          <cell r="A1939">
            <v>1621</v>
          </cell>
          <cell r="B1939">
            <v>303</v>
          </cell>
          <cell r="C1939" t="str">
            <v>PPF</v>
          </cell>
          <cell r="D1939">
            <v>39517</v>
          </cell>
          <cell r="E1939">
            <v>39519</v>
          </cell>
          <cell r="F1939" t="str">
            <v>p</v>
          </cell>
          <cell r="G1939">
            <v>303500</v>
          </cell>
          <cell r="H1939">
            <v>13.112767710049424</v>
          </cell>
          <cell r="I1939">
            <v>3979725</v>
          </cell>
          <cell r="J1939">
            <v>795.94500000000005</v>
          </cell>
          <cell r="K1939">
            <v>3980520.9449999998</v>
          </cell>
          <cell r="L1939">
            <v>0</v>
          </cell>
          <cell r="M1939">
            <v>15175</v>
          </cell>
          <cell r="N1939">
            <v>13.165390263591433</v>
          </cell>
          <cell r="O1939">
            <v>3995695.9449999998</v>
          </cell>
          <cell r="P1939">
            <v>3995695.9449999998</v>
          </cell>
          <cell r="Q1939">
            <v>0</v>
          </cell>
          <cell r="R1939" t="str">
            <v>AHL</v>
          </cell>
          <cell r="S1939" t="str">
            <v>mar</v>
          </cell>
        </row>
        <row r="1940">
          <cell r="A1940">
            <v>1622</v>
          </cell>
          <cell r="B1940">
            <v>305</v>
          </cell>
          <cell r="C1940" t="str">
            <v>PSAF</v>
          </cell>
          <cell r="D1940">
            <v>39517</v>
          </cell>
          <cell r="E1940">
            <v>39519</v>
          </cell>
          <cell r="F1940" t="str">
            <v>p</v>
          </cell>
          <cell r="G1940">
            <v>1500</v>
          </cell>
          <cell r="H1940">
            <v>9.25</v>
          </cell>
          <cell r="I1940">
            <v>13875</v>
          </cell>
          <cell r="J1940">
            <v>2.7749999999999999</v>
          </cell>
          <cell r="K1940">
            <v>13877.775</v>
          </cell>
          <cell r="L1940">
            <v>0</v>
          </cell>
          <cell r="M1940">
            <v>75</v>
          </cell>
          <cell r="N1940">
            <v>9.30185</v>
          </cell>
          <cell r="O1940">
            <v>13952.775</v>
          </cell>
          <cell r="P1940">
            <v>13952.775</v>
          </cell>
          <cell r="Q1940">
            <v>0</v>
          </cell>
          <cell r="R1940" t="str">
            <v>AHL</v>
          </cell>
          <cell r="S1940" t="str">
            <v>mar</v>
          </cell>
        </row>
        <row r="1941">
          <cell r="A1941">
            <v>1623</v>
          </cell>
          <cell r="B1941">
            <v>323</v>
          </cell>
          <cell r="C1941" t="str">
            <v>IBFL</v>
          </cell>
          <cell r="D1941">
            <v>39518</v>
          </cell>
          <cell r="E1941">
            <v>39520</v>
          </cell>
          <cell r="F1941" t="str">
            <v>p</v>
          </cell>
          <cell r="G1941">
            <v>14000</v>
          </cell>
          <cell r="H1941">
            <v>62.35</v>
          </cell>
          <cell r="I1941">
            <v>872900</v>
          </cell>
          <cell r="J1941">
            <v>174.58</v>
          </cell>
          <cell r="K1941">
            <v>873074.58</v>
          </cell>
          <cell r="L1941">
            <v>0</v>
          </cell>
          <cell r="M1941">
            <v>1745.8</v>
          </cell>
          <cell r="N1941">
            <v>62.487169999999999</v>
          </cell>
          <cell r="O1941">
            <v>874820.38</v>
          </cell>
          <cell r="P1941">
            <v>874820.38</v>
          </cell>
          <cell r="Q1941">
            <v>0</v>
          </cell>
          <cell r="R1941" t="str">
            <v>AHL</v>
          </cell>
          <cell r="S1941" t="str">
            <v>mar</v>
          </cell>
        </row>
        <row r="1942">
          <cell r="A1942">
            <v>1624</v>
          </cell>
          <cell r="B1942">
            <v>343</v>
          </cell>
          <cell r="C1942" t="str">
            <v>ffbQ</v>
          </cell>
          <cell r="D1942">
            <v>39519</v>
          </cell>
          <cell r="E1942">
            <v>39521</v>
          </cell>
          <cell r="F1942" t="str">
            <v>p</v>
          </cell>
          <cell r="G1942">
            <v>1000000</v>
          </cell>
          <cell r="H1942">
            <v>46.851149999999997</v>
          </cell>
          <cell r="I1942">
            <v>46851150</v>
          </cell>
          <cell r="J1942">
            <v>9370.23</v>
          </cell>
          <cell r="K1942">
            <v>46860520.229999997</v>
          </cell>
          <cell r="L1942">
            <v>0</v>
          </cell>
          <cell r="M1942">
            <v>93702.3</v>
          </cell>
          <cell r="N1942">
            <v>46.954222529999996</v>
          </cell>
          <cell r="O1942">
            <v>46954222.529999994</v>
          </cell>
          <cell r="P1942">
            <v>46954222.529999994</v>
          </cell>
          <cell r="Q1942">
            <v>0</v>
          </cell>
          <cell r="R1942" t="str">
            <v>AHL</v>
          </cell>
          <cell r="S1942" t="str">
            <v>mar</v>
          </cell>
        </row>
        <row r="1943">
          <cell r="A1943">
            <v>1625</v>
          </cell>
          <cell r="B1943">
            <v>342</v>
          </cell>
          <cell r="C1943" t="str">
            <v>PSAF</v>
          </cell>
          <cell r="D1943">
            <v>39519</v>
          </cell>
          <cell r="E1943">
            <v>39521</v>
          </cell>
          <cell r="F1943" t="str">
            <v>p</v>
          </cell>
          <cell r="G1943">
            <v>359000</v>
          </cell>
          <cell r="H1943">
            <v>9.2096100278551525</v>
          </cell>
          <cell r="I1943">
            <v>3306250</v>
          </cell>
          <cell r="J1943">
            <v>661.25</v>
          </cell>
          <cell r="K1943">
            <v>3306911.25</v>
          </cell>
          <cell r="L1943">
            <v>0</v>
          </cell>
          <cell r="M1943">
            <v>17950</v>
          </cell>
          <cell r="N1943">
            <v>9.2614519498607244</v>
          </cell>
          <cell r="O1943">
            <v>3324861.25</v>
          </cell>
          <cell r="P1943">
            <v>3324861.25</v>
          </cell>
          <cell r="Q1943">
            <v>0</v>
          </cell>
          <cell r="R1943" t="str">
            <v>AHL</v>
          </cell>
          <cell r="S1943" t="str">
            <v>mar</v>
          </cell>
        </row>
        <row r="1944">
          <cell r="A1944">
            <v>1626</v>
          </cell>
          <cell r="B1944">
            <v>359</v>
          </cell>
          <cell r="C1944" t="str">
            <v>IBFL</v>
          </cell>
          <cell r="D1944">
            <v>39520</v>
          </cell>
          <cell r="E1944">
            <v>39524</v>
          </cell>
          <cell r="F1944" t="str">
            <v>p</v>
          </cell>
          <cell r="G1944">
            <v>55000</v>
          </cell>
          <cell r="H1944">
            <v>70.819090909090903</v>
          </cell>
          <cell r="I1944">
            <v>3895050</v>
          </cell>
          <cell r="J1944">
            <v>779.01</v>
          </cell>
          <cell r="K1944">
            <v>3895829.01</v>
          </cell>
          <cell r="L1944">
            <v>0</v>
          </cell>
          <cell r="M1944">
            <v>7790.1</v>
          </cell>
          <cell r="N1944">
            <v>70.974892909090912</v>
          </cell>
          <cell r="O1944">
            <v>3903619.11</v>
          </cell>
          <cell r="P1944">
            <v>3903619.11</v>
          </cell>
          <cell r="Q1944">
            <v>0</v>
          </cell>
          <cell r="R1944" t="str">
            <v>AHL</v>
          </cell>
          <cell r="S1944" t="str">
            <v>mar</v>
          </cell>
        </row>
        <row r="1945">
          <cell r="A1945">
            <v>1627</v>
          </cell>
          <cell r="B1945">
            <v>385</v>
          </cell>
          <cell r="C1945" t="str">
            <v>BOP</v>
          </cell>
          <cell r="D1945">
            <v>39524</v>
          </cell>
          <cell r="E1945">
            <v>39525</v>
          </cell>
          <cell r="F1945" t="str">
            <v>p</v>
          </cell>
          <cell r="G1945">
            <v>550000</v>
          </cell>
          <cell r="H1945">
            <v>86.806154545454547</v>
          </cell>
          <cell r="I1945">
            <v>47743385</v>
          </cell>
          <cell r="J1945">
            <v>9548.6769999999997</v>
          </cell>
          <cell r="K1945">
            <v>47752933.677000001</v>
          </cell>
          <cell r="L1945">
            <v>0</v>
          </cell>
          <cell r="M1945">
            <v>71615.08</v>
          </cell>
          <cell r="N1945">
            <v>86.953725012727276</v>
          </cell>
          <cell r="O1945">
            <v>47824548.756999999</v>
          </cell>
          <cell r="P1945">
            <v>47824548.756999999</v>
          </cell>
          <cell r="Q1945">
            <v>0</v>
          </cell>
          <cell r="R1945" t="str">
            <v>LIVE</v>
          </cell>
          <cell r="S1945" t="str">
            <v>mar</v>
          </cell>
        </row>
        <row r="1946">
          <cell r="A1946">
            <v>1628</v>
          </cell>
          <cell r="B1946">
            <v>0</v>
          </cell>
          <cell r="C1946" t="str">
            <v>AKBL</v>
          </cell>
          <cell r="D1946">
            <v>39159</v>
          </cell>
          <cell r="E1946">
            <v>39159</v>
          </cell>
          <cell r="F1946" t="str">
            <v>S</v>
          </cell>
          <cell r="G1946">
            <v>507500</v>
          </cell>
          <cell r="H1946">
            <v>0</v>
          </cell>
          <cell r="I1946">
            <v>0</v>
          </cell>
          <cell r="J1946">
            <v>0</v>
          </cell>
          <cell r="K1946">
            <v>0</v>
          </cell>
          <cell r="L1946">
            <v>0</v>
          </cell>
          <cell r="M1946">
            <v>0</v>
          </cell>
          <cell r="N1946">
            <v>0</v>
          </cell>
          <cell r="O1946">
            <v>0</v>
          </cell>
          <cell r="P1946">
            <v>0</v>
          </cell>
          <cell r="R1946" t="str">
            <v>bonus</v>
          </cell>
          <cell r="S1946" t="str">
            <v>oct</v>
          </cell>
          <cell r="T1946">
            <v>0.35</v>
          </cell>
        </row>
        <row r="1947">
          <cell r="A1947">
            <v>1629</v>
          </cell>
          <cell r="B1947">
            <v>0</v>
          </cell>
          <cell r="C1947" t="str">
            <v>bop</v>
          </cell>
          <cell r="D1947">
            <v>39159</v>
          </cell>
          <cell r="E1947">
            <v>39159</v>
          </cell>
          <cell r="F1947" t="str">
            <v>S</v>
          </cell>
          <cell r="G1947">
            <v>137500</v>
          </cell>
          <cell r="H1947">
            <v>0</v>
          </cell>
          <cell r="I1947">
            <v>0</v>
          </cell>
          <cell r="J1947">
            <v>0</v>
          </cell>
          <cell r="K1947">
            <v>0</v>
          </cell>
          <cell r="L1947">
            <v>0</v>
          </cell>
          <cell r="M1947">
            <v>0</v>
          </cell>
          <cell r="N1947">
            <v>0</v>
          </cell>
          <cell r="O1947">
            <v>0</v>
          </cell>
          <cell r="P1947">
            <v>0</v>
          </cell>
          <cell r="R1947" t="str">
            <v>bonus</v>
          </cell>
          <cell r="S1947" t="str">
            <v>oct</v>
          </cell>
          <cell r="T1947">
            <v>0.25</v>
          </cell>
        </row>
        <row r="1948">
          <cell r="A1948">
            <v>1630</v>
          </cell>
          <cell r="B1948">
            <v>421</v>
          </cell>
          <cell r="C1948" t="str">
            <v>ffc</v>
          </cell>
          <cell r="D1948">
            <v>39511</v>
          </cell>
          <cell r="E1948">
            <v>39517</v>
          </cell>
          <cell r="F1948" t="str">
            <v>s</v>
          </cell>
          <cell r="G1948">
            <v>-500000</v>
          </cell>
          <cell r="H1948">
            <v>140.85879</v>
          </cell>
          <cell r="I1948">
            <v>-70429395</v>
          </cell>
          <cell r="J1948">
            <v>0</v>
          </cell>
          <cell r="K1948">
            <v>-70429395</v>
          </cell>
          <cell r="L1948">
            <v>0</v>
          </cell>
          <cell r="M1948">
            <v>140858.79</v>
          </cell>
          <cell r="N1948">
            <v>140.85879</v>
          </cell>
          <cell r="O1948">
            <v>-70429395</v>
          </cell>
          <cell r="P1948">
            <v>-61259500</v>
          </cell>
          <cell r="Q1948">
            <v>9169895</v>
          </cell>
          <cell r="R1948" t="str">
            <v>ahl</v>
          </cell>
          <cell r="S1948" t="str">
            <v>mar</v>
          </cell>
        </row>
        <row r="1949">
          <cell r="A1949">
            <v>1631</v>
          </cell>
          <cell r="Q1949">
            <v>6797137</v>
          </cell>
          <cell r="T1949" t="str">
            <v>revlautaion at 31 dec 2007hft (pkgs ffbq,psmc)</v>
          </cell>
        </row>
        <row r="1950">
          <cell r="A1950">
            <v>1632</v>
          </cell>
          <cell r="B1950">
            <v>433</v>
          </cell>
          <cell r="C1950" t="str">
            <v>paks(h)</v>
          </cell>
          <cell r="D1950">
            <v>39511</v>
          </cell>
          <cell r="E1950">
            <v>39517</v>
          </cell>
          <cell r="F1950" t="str">
            <v>s</v>
          </cell>
          <cell r="G1950">
            <v>-95300</v>
          </cell>
          <cell r="H1950">
            <v>256</v>
          </cell>
          <cell r="I1950">
            <v>-24396800</v>
          </cell>
          <cell r="J1950">
            <v>0</v>
          </cell>
          <cell r="K1950">
            <v>-24396800</v>
          </cell>
          <cell r="L1950">
            <v>0</v>
          </cell>
          <cell r="M1950">
            <v>48793.599999999999</v>
          </cell>
          <cell r="N1950">
            <v>256</v>
          </cell>
          <cell r="O1950">
            <v>-24396800</v>
          </cell>
          <cell r="P1950">
            <v>-36231874.299999997</v>
          </cell>
          <cell r="Q1950">
            <v>-11835074.299999997</v>
          </cell>
          <cell r="R1950" t="str">
            <v>ahl</v>
          </cell>
          <cell r="S1950" t="str">
            <v>mar</v>
          </cell>
        </row>
        <row r="1951">
          <cell r="A1951">
            <v>1633</v>
          </cell>
          <cell r="B1951">
            <v>442</v>
          </cell>
          <cell r="C1951" t="str">
            <v>paks</v>
          </cell>
          <cell r="D1951">
            <v>39534</v>
          </cell>
          <cell r="E1951">
            <v>39538</v>
          </cell>
          <cell r="F1951" t="str">
            <v>p</v>
          </cell>
          <cell r="G1951">
            <v>95300</v>
          </cell>
          <cell r="H1951">
            <v>259</v>
          </cell>
          <cell r="I1951">
            <v>24682700</v>
          </cell>
          <cell r="J1951">
            <v>4936.54</v>
          </cell>
          <cell r="K1951">
            <v>24687636.539999999</v>
          </cell>
          <cell r="L1951">
            <v>0</v>
          </cell>
          <cell r="M1951">
            <v>49365.4</v>
          </cell>
          <cell r="N1951">
            <v>259.56979999999999</v>
          </cell>
          <cell r="O1951">
            <v>24737001.939999998</v>
          </cell>
          <cell r="P1951">
            <v>24737001.939999998</v>
          </cell>
          <cell r="Q1951">
            <v>0</v>
          </cell>
          <cell r="R1951" t="str">
            <v>ahl</v>
          </cell>
          <cell r="S1951" t="str">
            <v>mar</v>
          </cell>
        </row>
        <row r="1952">
          <cell r="A1952">
            <v>1634</v>
          </cell>
          <cell r="B1952">
            <v>491</v>
          </cell>
          <cell r="C1952" t="str">
            <v>UBL</v>
          </cell>
          <cell r="D1952">
            <v>39541</v>
          </cell>
          <cell r="E1952">
            <v>39545</v>
          </cell>
          <cell r="F1952" t="str">
            <v>s</v>
          </cell>
          <cell r="G1952">
            <v>50000</v>
          </cell>
          <cell r="H1952">
            <v>160.86000000000001</v>
          </cell>
          <cell r="I1952">
            <v>8043000</v>
          </cell>
          <cell r="J1952">
            <v>1608.6000000000001</v>
          </cell>
          <cell r="K1952">
            <v>8044608.5999999996</v>
          </cell>
          <cell r="L1952">
            <v>0</v>
          </cell>
          <cell r="M1952">
            <v>8043</v>
          </cell>
          <cell r="N1952">
            <v>161.053032</v>
          </cell>
          <cell r="O1952">
            <v>8052651.5999999996</v>
          </cell>
          <cell r="P1952">
            <v>8052651.5999999996</v>
          </cell>
          <cell r="Q1952">
            <v>0</v>
          </cell>
          <cell r="R1952" t="str">
            <v>SCS</v>
          </cell>
          <cell r="S1952" t="str">
            <v>APRIL</v>
          </cell>
        </row>
        <row r="1953">
          <cell r="A1953">
            <v>1635</v>
          </cell>
          <cell r="B1953">
            <v>492</v>
          </cell>
          <cell r="C1953" t="str">
            <v>UBL</v>
          </cell>
          <cell r="D1953">
            <v>39541</v>
          </cell>
          <cell r="E1953">
            <v>39545</v>
          </cell>
          <cell r="F1953" t="str">
            <v>s</v>
          </cell>
          <cell r="G1953">
            <v>200000</v>
          </cell>
          <cell r="H1953">
            <v>162.334</v>
          </cell>
          <cell r="I1953">
            <v>32466800</v>
          </cell>
          <cell r="J1953">
            <v>6493.3600000000006</v>
          </cell>
          <cell r="K1953">
            <v>32473293.359999999</v>
          </cell>
          <cell r="L1953">
            <v>0</v>
          </cell>
          <cell r="M1953">
            <v>64933.599999999999</v>
          </cell>
          <cell r="N1953">
            <v>162.69113480000001</v>
          </cell>
          <cell r="O1953">
            <v>32538226.960000001</v>
          </cell>
          <cell r="P1953">
            <v>32538226.960000001</v>
          </cell>
          <cell r="Q1953">
            <v>0</v>
          </cell>
          <cell r="R1953" t="str">
            <v>AHL</v>
          </cell>
          <cell r="S1953" t="str">
            <v>APRIL</v>
          </cell>
        </row>
        <row r="1954">
          <cell r="A1954">
            <v>1636</v>
          </cell>
          <cell r="B1954">
            <v>529</v>
          </cell>
          <cell r="C1954" t="str">
            <v>UBL</v>
          </cell>
          <cell r="D1954">
            <v>39547</v>
          </cell>
          <cell r="E1954">
            <v>39549</v>
          </cell>
          <cell r="F1954" t="str">
            <v>s</v>
          </cell>
          <cell r="G1954">
            <v>-250000</v>
          </cell>
          <cell r="H1954">
            <v>159.55822000000001</v>
          </cell>
          <cell r="I1954">
            <v>-39889555</v>
          </cell>
          <cell r="J1954">
            <v>0</v>
          </cell>
          <cell r="K1954">
            <v>-39889555</v>
          </cell>
          <cell r="L1954">
            <v>0</v>
          </cell>
          <cell r="M1954">
            <v>39893.75</v>
          </cell>
          <cell r="N1954">
            <v>159.55822000000001</v>
          </cell>
          <cell r="O1954">
            <v>-39889555</v>
          </cell>
          <cell r="P1954">
            <v>-40590878.560000002</v>
          </cell>
          <cell r="Q1954">
            <v>-701323.56000000238</v>
          </cell>
          <cell r="R1954" t="str">
            <v>AHCM</v>
          </cell>
          <cell r="S1954" t="str">
            <v>mar</v>
          </cell>
        </row>
        <row r="1955">
          <cell r="A1955">
            <v>1637</v>
          </cell>
          <cell r="B1955">
            <v>527</v>
          </cell>
          <cell r="C1955" t="str">
            <v>BOP</v>
          </cell>
          <cell r="D1955">
            <v>39547</v>
          </cell>
          <cell r="E1955">
            <v>39549</v>
          </cell>
          <cell r="F1955" t="str">
            <v>s</v>
          </cell>
          <cell r="G1955">
            <v>-687500</v>
          </cell>
          <cell r="H1955">
            <v>67.79816727272727</v>
          </cell>
          <cell r="I1955">
            <v>-46611240</v>
          </cell>
          <cell r="J1955">
            <v>0</v>
          </cell>
          <cell r="K1955">
            <v>-46611240</v>
          </cell>
          <cell r="L1955">
            <v>0</v>
          </cell>
          <cell r="M1955">
            <v>93222.48</v>
          </cell>
          <cell r="N1955">
            <v>67.79816727272727</v>
          </cell>
          <cell r="O1955">
            <v>-46611240</v>
          </cell>
          <cell r="P1955">
            <v>-47824548.75</v>
          </cell>
          <cell r="Q1955">
            <v>-1213308.75</v>
          </cell>
          <cell r="R1955" t="str">
            <v>ahl</v>
          </cell>
          <cell r="S1955" t="str">
            <v>mar</v>
          </cell>
        </row>
        <row r="1956">
          <cell r="A1956">
            <v>1638</v>
          </cell>
          <cell r="B1956">
            <v>528</v>
          </cell>
          <cell r="C1956" t="str">
            <v>ffbq</v>
          </cell>
          <cell r="D1956">
            <v>39547</v>
          </cell>
          <cell r="E1956">
            <v>39549</v>
          </cell>
          <cell r="F1956" t="str">
            <v>s</v>
          </cell>
          <cell r="G1956">
            <v>-1500000</v>
          </cell>
          <cell r="H1956">
            <v>43.870366666666669</v>
          </cell>
          <cell r="I1956">
            <v>-65805550</v>
          </cell>
          <cell r="J1956">
            <v>0</v>
          </cell>
          <cell r="K1956">
            <v>-65805550</v>
          </cell>
          <cell r="L1956">
            <v>0</v>
          </cell>
          <cell r="M1956">
            <v>131611.1</v>
          </cell>
          <cell r="N1956">
            <v>43.870366666666669</v>
          </cell>
          <cell r="O1956">
            <v>-65805550</v>
          </cell>
          <cell r="P1956">
            <v>-67753630.780000001</v>
          </cell>
          <cell r="Q1956">
            <v>-1948080.7800000012</v>
          </cell>
          <cell r="R1956" t="str">
            <v>ahl</v>
          </cell>
          <cell r="S1956" t="str">
            <v>mar</v>
          </cell>
        </row>
        <row r="1957">
          <cell r="A1957">
            <v>1639</v>
          </cell>
          <cell r="B1957">
            <v>531</v>
          </cell>
          <cell r="C1957" t="str">
            <v>psl</v>
          </cell>
          <cell r="D1957">
            <v>39547</v>
          </cell>
          <cell r="E1957">
            <v>39549</v>
          </cell>
          <cell r="F1957" t="str">
            <v>s</v>
          </cell>
          <cell r="G1957">
            <v>-3487000</v>
          </cell>
          <cell r="H1957">
            <v>8.5</v>
          </cell>
          <cell r="I1957">
            <v>-29639500</v>
          </cell>
          <cell r="J1957">
            <v>0</v>
          </cell>
          <cell r="K1957">
            <v>-29639500</v>
          </cell>
          <cell r="L1957">
            <v>0</v>
          </cell>
          <cell r="M1957">
            <v>174350</v>
          </cell>
          <cell r="N1957">
            <v>8.5</v>
          </cell>
          <cell r="O1957">
            <v>-29639500</v>
          </cell>
          <cell r="P1957">
            <v>-28773468.68</v>
          </cell>
          <cell r="Q1957">
            <v>866031.3200000003</v>
          </cell>
          <cell r="R1957" t="str">
            <v>ahl</v>
          </cell>
          <cell r="S1957" t="str">
            <v>mar</v>
          </cell>
        </row>
        <row r="1958">
          <cell r="A1958">
            <v>1640</v>
          </cell>
          <cell r="B1958">
            <v>540</v>
          </cell>
          <cell r="C1958" t="str">
            <v>pol</v>
          </cell>
          <cell r="D1958">
            <v>39563</v>
          </cell>
          <cell r="E1958">
            <v>39567</v>
          </cell>
          <cell r="F1958" t="str">
            <v>p</v>
          </cell>
          <cell r="G1958">
            <v>200000</v>
          </cell>
          <cell r="H1958">
            <v>411.91910000000001</v>
          </cell>
          <cell r="I1958">
            <v>82383820</v>
          </cell>
          <cell r="J1958">
            <v>16476.763999999999</v>
          </cell>
          <cell r="K1958">
            <v>82400296.763999999</v>
          </cell>
          <cell r="L1958">
            <v>0</v>
          </cell>
          <cell r="M1958">
            <v>164767.64000000001</v>
          </cell>
          <cell r="N1958">
            <v>412.82532201999999</v>
          </cell>
          <cell r="O1958">
            <v>82565064.403999999</v>
          </cell>
          <cell r="P1958">
            <v>82565064.403999999</v>
          </cell>
          <cell r="Q1958">
            <v>0</v>
          </cell>
          <cell r="R1958" t="str">
            <v>ahl</v>
          </cell>
          <cell r="S1958" t="str">
            <v>APRIL</v>
          </cell>
        </row>
        <row r="1959">
          <cell r="A1959">
            <v>1641</v>
          </cell>
          <cell r="B1959">
            <v>541</v>
          </cell>
          <cell r="C1959" t="str">
            <v>ATRL</v>
          </cell>
          <cell r="D1959">
            <v>39563</v>
          </cell>
          <cell r="E1959">
            <v>39567</v>
          </cell>
          <cell r="F1959" t="str">
            <v>p</v>
          </cell>
          <cell r="G1959">
            <v>200000</v>
          </cell>
          <cell r="H1959">
            <v>284.80074999999999</v>
          </cell>
          <cell r="I1959">
            <v>56960150</v>
          </cell>
          <cell r="J1959">
            <v>11392.03</v>
          </cell>
          <cell r="K1959">
            <v>56971542.030000001</v>
          </cell>
          <cell r="L1959">
            <v>0</v>
          </cell>
          <cell r="M1959">
            <v>113920.3</v>
          </cell>
          <cell r="N1959">
            <v>285.42731164999998</v>
          </cell>
          <cell r="O1959">
            <v>57085462.329999998</v>
          </cell>
          <cell r="P1959">
            <v>57085462.329999998</v>
          </cell>
          <cell r="Q1959">
            <v>0</v>
          </cell>
          <cell r="R1959" t="str">
            <v>ahl</v>
          </cell>
          <cell r="S1959" t="str">
            <v>APRIL</v>
          </cell>
        </row>
        <row r="1960">
          <cell r="A1960">
            <v>1642</v>
          </cell>
          <cell r="B1960">
            <v>544</v>
          </cell>
          <cell r="C1960" t="str">
            <v>PAKS</v>
          </cell>
          <cell r="D1960">
            <v>39566</v>
          </cell>
          <cell r="E1960">
            <v>39568</v>
          </cell>
          <cell r="F1960" t="str">
            <v>s</v>
          </cell>
          <cell r="G1960">
            <v>-200000</v>
          </cell>
          <cell r="H1960">
            <v>250</v>
          </cell>
          <cell r="I1960">
            <v>-50000000</v>
          </cell>
          <cell r="J1960">
            <v>0</v>
          </cell>
          <cell r="K1960">
            <v>-50000000</v>
          </cell>
          <cell r="L1960">
            <v>0</v>
          </cell>
          <cell r="M1960">
            <v>100000</v>
          </cell>
          <cell r="N1960">
            <v>250</v>
          </cell>
          <cell r="O1960">
            <v>-50000000</v>
          </cell>
          <cell r="P1960">
            <v>-61265265.719999999</v>
          </cell>
          <cell r="Q1960">
            <v>-11265265.719999999</v>
          </cell>
          <cell r="R1960" t="str">
            <v>ahl</v>
          </cell>
          <cell r="S1960" t="str">
            <v>APRIL</v>
          </cell>
        </row>
        <row r="1961">
          <cell r="A1961">
            <v>1643</v>
          </cell>
          <cell r="B1961">
            <v>544</v>
          </cell>
          <cell r="C1961" t="str">
            <v>POL</v>
          </cell>
          <cell r="D1961">
            <v>39567</v>
          </cell>
          <cell r="E1961">
            <v>39597</v>
          </cell>
          <cell r="F1961" t="str">
            <v>s</v>
          </cell>
          <cell r="G1961">
            <v>-100000</v>
          </cell>
          <cell r="H1961">
            <v>429.11754999999999</v>
          </cell>
          <cell r="I1961">
            <v>-42911755</v>
          </cell>
          <cell r="J1961">
            <v>0</v>
          </cell>
          <cell r="K1961">
            <v>-42911755</v>
          </cell>
          <cell r="L1961">
            <v>0</v>
          </cell>
          <cell r="M1961">
            <v>85823</v>
          </cell>
          <cell r="N1961">
            <v>429.11754999999999</v>
          </cell>
          <cell r="O1961">
            <v>-42911755</v>
          </cell>
          <cell r="P1961">
            <v>-41282530</v>
          </cell>
          <cell r="Q1961">
            <v>1629225</v>
          </cell>
          <cell r="R1961" t="str">
            <v>ahl</v>
          </cell>
          <cell r="S1961" t="str">
            <v>APRIL</v>
          </cell>
        </row>
        <row r="1962">
          <cell r="A1962">
            <v>1644</v>
          </cell>
          <cell r="B1962">
            <v>544</v>
          </cell>
          <cell r="C1962" t="str">
            <v>ATRL</v>
          </cell>
          <cell r="D1962">
            <v>39567</v>
          </cell>
          <cell r="E1962">
            <v>39597</v>
          </cell>
          <cell r="F1962" t="str">
            <v>s</v>
          </cell>
          <cell r="G1962">
            <v>-100000</v>
          </cell>
          <cell r="H1962">
            <v>306.67813000000001</v>
          </cell>
          <cell r="I1962">
            <v>-30667813</v>
          </cell>
          <cell r="J1962">
            <v>0</v>
          </cell>
          <cell r="K1962">
            <v>-30667813</v>
          </cell>
          <cell r="L1962">
            <v>0</v>
          </cell>
          <cell r="M1962">
            <v>61335.29</v>
          </cell>
          <cell r="N1962">
            <v>306.67813000000001</v>
          </cell>
          <cell r="O1962">
            <v>-30667813</v>
          </cell>
          <cell r="P1962">
            <v>-28542730</v>
          </cell>
          <cell r="Q1962">
            <v>2125083</v>
          </cell>
          <cell r="R1962" t="str">
            <v>ahl</v>
          </cell>
          <cell r="S1962" t="str">
            <v>APRIL</v>
          </cell>
        </row>
        <row r="1963">
          <cell r="A1963">
            <v>1645</v>
          </cell>
          <cell r="B1963">
            <v>558</v>
          </cell>
          <cell r="C1963" t="str">
            <v>pol</v>
          </cell>
          <cell r="D1963">
            <v>39577</v>
          </cell>
          <cell r="E1963">
            <v>39581</v>
          </cell>
          <cell r="F1963" t="str">
            <v>p</v>
          </cell>
          <cell r="G1963">
            <v>15000</v>
          </cell>
          <cell r="H1963">
            <v>411.94560000000001</v>
          </cell>
          <cell r="I1963">
            <v>6179184</v>
          </cell>
          <cell r="J1963">
            <v>1235.8368</v>
          </cell>
          <cell r="K1963">
            <v>6180419.8367999997</v>
          </cell>
          <cell r="L1963">
            <v>0</v>
          </cell>
          <cell r="M1963">
            <v>3708.03</v>
          </cell>
          <cell r="N1963">
            <v>412.27519111999999</v>
          </cell>
          <cell r="O1963">
            <v>6184127.8668</v>
          </cell>
          <cell r="P1963">
            <v>6184127.8668</v>
          </cell>
          <cell r="Q1963">
            <v>0</v>
          </cell>
          <cell r="R1963" t="str">
            <v>ahl</v>
          </cell>
          <cell r="S1963" t="str">
            <v>APRIL</v>
          </cell>
        </row>
        <row r="1964">
          <cell r="A1964">
            <v>1646</v>
          </cell>
          <cell r="B1964">
            <v>558</v>
          </cell>
          <cell r="C1964" t="str">
            <v>pol(h)</v>
          </cell>
          <cell r="D1964">
            <v>39577</v>
          </cell>
          <cell r="E1964">
            <v>39581</v>
          </cell>
          <cell r="F1964" t="str">
            <v>p</v>
          </cell>
          <cell r="G1964">
            <v>35000</v>
          </cell>
          <cell r="H1964">
            <v>411.94560000000001</v>
          </cell>
          <cell r="I1964">
            <v>14418096</v>
          </cell>
          <cell r="J1964">
            <v>2883.6192000000001</v>
          </cell>
          <cell r="K1964">
            <v>14420979.619200001</v>
          </cell>
          <cell r="L1964">
            <v>0</v>
          </cell>
          <cell r="M1964">
            <v>8652.07</v>
          </cell>
          <cell r="N1964">
            <v>412.27519112000004</v>
          </cell>
          <cell r="O1964">
            <v>14429631.689200001</v>
          </cell>
          <cell r="P1964">
            <v>14429631.689200001</v>
          </cell>
          <cell r="Q1964">
            <v>0</v>
          </cell>
          <cell r="R1964" t="str">
            <v>ahl</v>
          </cell>
          <cell r="S1964" t="str">
            <v>APRIL</v>
          </cell>
        </row>
        <row r="1965">
          <cell r="A1965">
            <v>1647</v>
          </cell>
          <cell r="B1965">
            <v>557</v>
          </cell>
          <cell r="C1965" t="str">
            <v>pol(h)</v>
          </cell>
          <cell r="D1965">
            <v>39577</v>
          </cell>
          <cell r="E1965">
            <v>39581</v>
          </cell>
          <cell r="F1965" t="str">
            <v>s</v>
          </cell>
          <cell r="G1965">
            <v>-35000</v>
          </cell>
          <cell r="H1965">
            <v>417</v>
          </cell>
          <cell r="I1965">
            <v>-14595000</v>
          </cell>
          <cell r="J1965">
            <v>0</v>
          </cell>
          <cell r="K1965">
            <v>-14595000</v>
          </cell>
          <cell r="L1965">
            <v>0</v>
          </cell>
          <cell r="N1965">
            <v>417</v>
          </cell>
          <cell r="O1965">
            <v>-14595000</v>
          </cell>
          <cell r="P1965">
            <v>-14429631.689999999</v>
          </cell>
          <cell r="Q1965">
            <v>165368.31000000052</v>
          </cell>
          <cell r="R1965" t="str">
            <v>ahl</v>
          </cell>
          <cell r="S1965" t="str">
            <v>APRIL</v>
          </cell>
        </row>
        <row r="1966">
          <cell r="A1966">
            <v>1648</v>
          </cell>
          <cell r="B1966">
            <v>554</v>
          </cell>
          <cell r="C1966" t="str">
            <v>atrl</v>
          </cell>
          <cell r="D1966">
            <v>39577</v>
          </cell>
          <cell r="E1966">
            <v>39581</v>
          </cell>
          <cell r="F1966" t="str">
            <v>p</v>
          </cell>
          <cell r="G1966">
            <v>50000</v>
          </cell>
          <cell r="H1966">
            <v>282.9117</v>
          </cell>
          <cell r="I1966">
            <v>14145585</v>
          </cell>
          <cell r="J1966">
            <v>2829.1170000000002</v>
          </cell>
          <cell r="K1966">
            <v>14148414.117000001</v>
          </cell>
          <cell r="L1966">
            <v>0</v>
          </cell>
          <cell r="M1966">
            <v>28291.09</v>
          </cell>
          <cell r="N1966">
            <v>283.53410414000001</v>
          </cell>
          <cell r="O1966">
            <v>14176705.207</v>
          </cell>
          <cell r="P1966">
            <v>14176705.207</v>
          </cell>
          <cell r="Q1966">
            <v>0</v>
          </cell>
          <cell r="R1966" t="str">
            <v>ahl</v>
          </cell>
          <cell r="S1966" t="str">
            <v>APRIL</v>
          </cell>
        </row>
        <row r="1967">
          <cell r="A1967">
            <v>1649</v>
          </cell>
          <cell r="B1967">
            <v>556</v>
          </cell>
          <cell r="C1967" t="str">
            <v>ogdc</v>
          </cell>
          <cell r="D1967">
            <v>39577</v>
          </cell>
          <cell r="E1967">
            <v>39581</v>
          </cell>
          <cell r="F1967" t="str">
            <v>p</v>
          </cell>
          <cell r="G1967">
            <v>500000</v>
          </cell>
          <cell r="H1967">
            <v>130.09099000000001</v>
          </cell>
          <cell r="I1967">
            <v>65045495</v>
          </cell>
          <cell r="J1967">
            <v>13009.099</v>
          </cell>
          <cell r="K1967">
            <v>65058504.098999999</v>
          </cell>
          <cell r="L1967">
            <v>0</v>
          </cell>
          <cell r="M1967">
            <v>130090.15</v>
          </cell>
          <cell r="N1967">
            <v>130.37718849800001</v>
          </cell>
          <cell r="O1967">
            <v>65188594.248999998</v>
          </cell>
          <cell r="P1967">
            <v>65188594.248999998</v>
          </cell>
          <cell r="Q1967">
            <v>0</v>
          </cell>
          <cell r="R1967" t="str">
            <v>ahl</v>
          </cell>
          <cell r="S1967" t="str">
            <v>APRIL</v>
          </cell>
        </row>
        <row r="1968">
          <cell r="A1968">
            <v>1650</v>
          </cell>
          <cell r="B1968">
            <v>559</v>
          </cell>
          <cell r="C1968" t="str">
            <v>POL</v>
          </cell>
          <cell r="D1968">
            <v>39580</v>
          </cell>
          <cell r="E1968">
            <v>39582</v>
          </cell>
          <cell r="F1968" t="str">
            <v>s</v>
          </cell>
          <cell r="G1968">
            <v>-15000</v>
          </cell>
          <cell r="H1968">
            <v>417.03466666666668</v>
          </cell>
          <cell r="I1968">
            <v>-6255520</v>
          </cell>
          <cell r="J1968">
            <v>0</v>
          </cell>
          <cell r="K1968">
            <v>-6255520</v>
          </cell>
          <cell r="L1968">
            <v>0</v>
          </cell>
          <cell r="M1968">
            <v>12510.9</v>
          </cell>
          <cell r="N1968">
            <v>417.03466666666668</v>
          </cell>
          <cell r="O1968">
            <v>-6255520</v>
          </cell>
          <cell r="P1968">
            <v>-6191304</v>
          </cell>
          <cell r="Q1968">
            <v>64216</v>
          </cell>
          <cell r="R1968" t="str">
            <v>ahl</v>
          </cell>
          <cell r="S1968" t="str">
            <v>APRIL</v>
          </cell>
        </row>
        <row r="1969">
          <cell r="A1969">
            <v>1651</v>
          </cell>
          <cell r="B1969">
            <v>560</v>
          </cell>
          <cell r="C1969" t="str">
            <v>atrl</v>
          </cell>
          <cell r="D1969">
            <v>39580</v>
          </cell>
          <cell r="E1969">
            <v>39582</v>
          </cell>
          <cell r="F1969" t="str">
            <v>s</v>
          </cell>
          <cell r="G1969">
            <v>-50000</v>
          </cell>
          <cell r="H1969">
            <v>288.779</v>
          </cell>
          <cell r="I1969">
            <v>-14438950</v>
          </cell>
          <cell r="J1969">
            <v>0</v>
          </cell>
          <cell r="K1969">
            <v>-14438950</v>
          </cell>
          <cell r="L1969">
            <v>0</v>
          </cell>
          <cell r="M1969">
            <v>28877.9</v>
          </cell>
          <cell r="N1969">
            <v>288.779</v>
          </cell>
          <cell r="O1969">
            <v>-14438950</v>
          </cell>
          <cell r="P1969">
            <v>-14239814.999999998</v>
          </cell>
          <cell r="Q1969">
            <v>199135.00000000186</v>
          </cell>
          <cell r="R1969" t="str">
            <v>ahl</v>
          </cell>
          <cell r="S1969" t="str">
            <v>APRIL</v>
          </cell>
        </row>
        <row r="1970">
          <cell r="A1970">
            <v>1652</v>
          </cell>
          <cell r="B1970">
            <v>562</v>
          </cell>
          <cell r="C1970" t="str">
            <v>wct</v>
          </cell>
          <cell r="D1970">
            <v>39581</v>
          </cell>
          <cell r="E1970">
            <v>39583</v>
          </cell>
          <cell r="F1970" t="str">
            <v>p</v>
          </cell>
          <cell r="G1970">
            <v>254000</v>
          </cell>
          <cell r="H1970">
            <v>15.587027559055118</v>
          </cell>
          <cell r="I1970">
            <v>3959105</v>
          </cell>
          <cell r="J1970">
            <v>791.82100000000003</v>
          </cell>
          <cell r="K1970">
            <v>3959896.821</v>
          </cell>
          <cell r="L1970">
            <v>0</v>
          </cell>
          <cell r="M1970">
            <v>12700</v>
          </cell>
          <cell r="N1970">
            <v>15.640144964566929</v>
          </cell>
          <cell r="O1970">
            <v>3972596.821</v>
          </cell>
          <cell r="P1970">
            <v>3972596.821</v>
          </cell>
          <cell r="Q1970">
            <v>0</v>
          </cell>
          <cell r="R1970" t="str">
            <v>ahl</v>
          </cell>
          <cell r="S1970" t="str">
            <v>APRIL</v>
          </cell>
        </row>
        <row r="1971">
          <cell r="A1971">
            <v>1653</v>
          </cell>
          <cell r="B1971">
            <v>598</v>
          </cell>
          <cell r="C1971" t="str">
            <v>OGDC</v>
          </cell>
          <cell r="D1971">
            <v>39589</v>
          </cell>
          <cell r="E1971">
            <v>39591</v>
          </cell>
          <cell r="F1971" t="str">
            <v>s</v>
          </cell>
          <cell r="G1971">
            <v>-200000</v>
          </cell>
          <cell r="H1971">
            <v>130.30850000000001</v>
          </cell>
          <cell r="I1971">
            <v>-26061700</v>
          </cell>
          <cell r="K1971">
            <v>-26061700</v>
          </cell>
          <cell r="L1971">
            <v>0</v>
          </cell>
          <cell r="M1971">
            <v>52122.9</v>
          </cell>
          <cell r="N1971">
            <v>130.30850000000001</v>
          </cell>
          <cell r="O1971">
            <v>-26061700</v>
          </cell>
          <cell r="P1971">
            <v>-26075434.25</v>
          </cell>
          <cell r="Q1971">
            <v>-13734.25</v>
          </cell>
          <cell r="R1971" t="str">
            <v>ahl</v>
          </cell>
          <cell r="S1971" t="str">
            <v>may</v>
          </cell>
        </row>
        <row r="1972">
          <cell r="A1972">
            <v>1654</v>
          </cell>
          <cell r="B1972">
            <v>597</v>
          </cell>
          <cell r="C1972" t="str">
            <v>NBP</v>
          </cell>
          <cell r="D1972">
            <v>39589</v>
          </cell>
          <cell r="E1972">
            <v>39591</v>
          </cell>
          <cell r="F1972" t="str">
            <v>p</v>
          </cell>
          <cell r="G1972">
            <v>25000</v>
          </cell>
          <cell r="H1972">
            <v>199</v>
          </cell>
          <cell r="I1972">
            <v>4975000</v>
          </cell>
          <cell r="J1972">
            <v>995</v>
          </cell>
          <cell r="K1972">
            <v>4975995</v>
          </cell>
          <cell r="L1972">
            <v>0</v>
          </cell>
          <cell r="M1972">
            <v>4975</v>
          </cell>
          <cell r="N1972">
            <v>199.2388</v>
          </cell>
          <cell r="O1972">
            <v>4980970</v>
          </cell>
          <cell r="P1972">
            <v>4980970</v>
          </cell>
          <cell r="Q1972">
            <v>0</v>
          </cell>
          <cell r="R1972" t="str">
            <v>AHCM</v>
          </cell>
          <cell r="S1972" t="str">
            <v>APRIL</v>
          </cell>
        </row>
        <row r="1973">
          <cell r="A1973">
            <v>1655</v>
          </cell>
          <cell r="B1973">
            <v>653</v>
          </cell>
          <cell r="C1973" t="str">
            <v>pol</v>
          </cell>
          <cell r="D1973">
            <v>39596</v>
          </cell>
          <cell r="E1973">
            <v>39598</v>
          </cell>
          <cell r="F1973" t="str">
            <v>s</v>
          </cell>
          <cell r="G1973">
            <v>-100000</v>
          </cell>
          <cell r="H1973">
            <v>387</v>
          </cell>
          <cell r="I1973">
            <v>-38700000</v>
          </cell>
          <cell r="J1973">
            <v>0</v>
          </cell>
          <cell r="K1973">
            <v>-38700000</v>
          </cell>
          <cell r="L1973">
            <v>0</v>
          </cell>
          <cell r="M1973">
            <v>77400</v>
          </cell>
          <cell r="N1973">
            <v>387</v>
          </cell>
          <cell r="O1973">
            <v>-38700000</v>
          </cell>
          <cell r="P1973">
            <v>-38580015.649999999</v>
          </cell>
          <cell r="Q1973">
            <v>119984.35000000149</v>
          </cell>
          <cell r="R1973" t="str">
            <v>ahl</v>
          </cell>
          <cell r="S1973" t="str">
            <v>MAY</v>
          </cell>
        </row>
        <row r="1974">
          <cell r="A1974">
            <v>1656</v>
          </cell>
          <cell r="B1974">
            <v>654</v>
          </cell>
          <cell r="C1974" t="str">
            <v>ogdc</v>
          </cell>
          <cell r="D1974">
            <v>39596</v>
          </cell>
          <cell r="E1974">
            <v>39598</v>
          </cell>
          <cell r="F1974" t="str">
            <v>s</v>
          </cell>
          <cell r="G1974">
            <v>-200000</v>
          </cell>
          <cell r="H1974">
            <v>126.5</v>
          </cell>
          <cell r="I1974">
            <v>-25300000</v>
          </cell>
          <cell r="J1974">
            <v>0</v>
          </cell>
          <cell r="K1974">
            <v>-25300000</v>
          </cell>
          <cell r="L1974">
            <v>0</v>
          </cell>
          <cell r="M1974">
            <v>50600</v>
          </cell>
          <cell r="N1974">
            <v>126.5</v>
          </cell>
          <cell r="O1974">
            <v>-25300000</v>
          </cell>
          <cell r="P1974">
            <v>-25040227.460000001</v>
          </cell>
          <cell r="Q1974">
            <v>259772.53999999911</v>
          </cell>
          <cell r="R1974" t="str">
            <v>ahl</v>
          </cell>
          <cell r="S1974" t="str">
            <v>May</v>
          </cell>
        </row>
        <row r="1975">
          <cell r="A1975">
            <v>1657</v>
          </cell>
          <cell r="B1975">
            <v>652</v>
          </cell>
          <cell r="C1975" t="str">
            <v>ATRL</v>
          </cell>
          <cell r="D1975">
            <v>39596</v>
          </cell>
          <cell r="E1975">
            <v>39598</v>
          </cell>
          <cell r="F1975" t="str">
            <v>s</v>
          </cell>
          <cell r="G1975">
            <v>-200000</v>
          </cell>
          <cell r="H1975">
            <v>240</v>
          </cell>
          <cell r="I1975">
            <v>-48000000</v>
          </cell>
          <cell r="J1975">
            <v>0</v>
          </cell>
          <cell r="K1975">
            <v>-48000000</v>
          </cell>
          <cell r="L1975">
            <v>0</v>
          </cell>
          <cell r="M1975">
            <v>96000</v>
          </cell>
          <cell r="N1975">
            <v>240</v>
          </cell>
          <cell r="O1975">
            <v>-48000000</v>
          </cell>
          <cell r="P1975">
            <v>-47674654</v>
          </cell>
          <cell r="Q1975">
            <v>325346</v>
          </cell>
          <cell r="R1975" t="str">
            <v>ahl</v>
          </cell>
          <cell r="S1975" t="str">
            <v>May</v>
          </cell>
        </row>
        <row r="1976">
          <cell r="A1976">
            <v>1658</v>
          </cell>
          <cell r="B1976">
            <v>723</v>
          </cell>
          <cell r="C1976" t="str">
            <v>TCCL</v>
          </cell>
          <cell r="D1976">
            <v>39601</v>
          </cell>
          <cell r="E1976">
            <v>39603</v>
          </cell>
          <cell r="F1976" t="str">
            <v>p</v>
          </cell>
          <cell r="G1976">
            <v>5000000</v>
          </cell>
          <cell r="H1976">
            <v>22.5</v>
          </cell>
          <cell r="I1976">
            <v>112500000</v>
          </cell>
          <cell r="J1976">
            <v>22500</v>
          </cell>
          <cell r="K1976">
            <v>112522500</v>
          </cell>
          <cell r="L1976">
            <v>0</v>
          </cell>
          <cell r="M1976">
            <v>250000</v>
          </cell>
          <cell r="N1976">
            <v>22.554500000000001</v>
          </cell>
          <cell r="O1976">
            <v>112772500</v>
          </cell>
          <cell r="P1976">
            <v>112772500</v>
          </cell>
          <cell r="Q1976">
            <v>0</v>
          </cell>
          <cell r="R1976" t="str">
            <v>AHL</v>
          </cell>
          <cell r="S1976" t="str">
            <v>June</v>
          </cell>
        </row>
        <row r="1977">
          <cell r="A1977">
            <v>1659</v>
          </cell>
          <cell r="B1977">
            <v>719</v>
          </cell>
          <cell r="C1977" t="str">
            <v>engro</v>
          </cell>
          <cell r="D1977">
            <v>39601</v>
          </cell>
          <cell r="E1977">
            <v>39603</v>
          </cell>
          <cell r="F1977" t="str">
            <v>p</v>
          </cell>
          <cell r="G1977">
            <v>50000</v>
          </cell>
          <cell r="H1977">
            <v>286.9667</v>
          </cell>
          <cell r="I1977">
            <v>14348335</v>
          </cell>
          <cell r="J1977">
            <v>2869.6669999999999</v>
          </cell>
          <cell r="K1977">
            <v>14351204.666999999</v>
          </cell>
          <cell r="L1977">
            <v>0</v>
          </cell>
          <cell r="M1977">
            <v>28696.67</v>
          </cell>
          <cell r="N1977">
            <v>287.59802673999997</v>
          </cell>
          <cell r="O1977">
            <v>14379901.336999999</v>
          </cell>
          <cell r="P1977">
            <v>14379901.336999999</v>
          </cell>
          <cell r="Q1977">
            <v>0</v>
          </cell>
          <cell r="R1977" t="str">
            <v>AHL</v>
          </cell>
          <cell r="S1977" t="str">
            <v>June</v>
          </cell>
        </row>
        <row r="1978">
          <cell r="A1978">
            <v>1660</v>
          </cell>
          <cell r="B1978">
            <v>720</v>
          </cell>
          <cell r="C1978" t="str">
            <v>pso</v>
          </cell>
          <cell r="D1978">
            <v>39601</v>
          </cell>
          <cell r="E1978">
            <v>39603</v>
          </cell>
          <cell r="F1978" t="str">
            <v>p</v>
          </cell>
          <cell r="G1978">
            <v>75000</v>
          </cell>
          <cell r="H1978">
            <v>448.06826666666666</v>
          </cell>
          <cell r="I1978">
            <v>33605120</v>
          </cell>
          <cell r="J1978">
            <v>6721.0240000000003</v>
          </cell>
          <cell r="K1978">
            <v>33611841.023999996</v>
          </cell>
          <cell r="L1978">
            <v>0</v>
          </cell>
          <cell r="M1978">
            <v>18750</v>
          </cell>
          <cell r="N1978">
            <v>448.40788031999995</v>
          </cell>
          <cell r="O1978">
            <v>33630591.023999996</v>
          </cell>
          <cell r="P1978">
            <v>33630591.023999996</v>
          </cell>
          <cell r="Q1978">
            <v>0</v>
          </cell>
          <cell r="R1978" t="str">
            <v>peral</v>
          </cell>
          <cell r="S1978" t="str">
            <v>June</v>
          </cell>
        </row>
        <row r="1979">
          <cell r="A1979">
            <v>1661</v>
          </cell>
          <cell r="B1979">
            <v>721</v>
          </cell>
          <cell r="C1979" t="str">
            <v>UBL</v>
          </cell>
          <cell r="D1979">
            <v>39601</v>
          </cell>
          <cell r="E1979">
            <v>39603</v>
          </cell>
          <cell r="F1979" t="str">
            <v>p</v>
          </cell>
          <cell r="G1979">
            <v>200000</v>
          </cell>
          <cell r="H1979">
            <v>101.82454</v>
          </cell>
          <cell r="I1979">
            <v>20364908</v>
          </cell>
          <cell r="J1979">
            <v>4072.9816000000001</v>
          </cell>
          <cell r="K1979">
            <v>20368980.981600001</v>
          </cell>
          <cell r="L1979">
            <v>0</v>
          </cell>
          <cell r="M1979">
            <v>20370.96</v>
          </cell>
          <cell r="N1979">
            <v>101.94675970800002</v>
          </cell>
          <cell r="O1979">
            <v>20389351.941600002</v>
          </cell>
          <cell r="P1979">
            <v>20389351.941600002</v>
          </cell>
          <cell r="Q1979">
            <v>0</v>
          </cell>
          <cell r="R1979" t="str">
            <v>ALFALAH</v>
          </cell>
          <cell r="S1979" t="str">
            <v>June</v>
          </cell>
        </row>
        <row r="1980">
          <cell r="A1980">
            <v>1662</v>
          </cell>
          <cell r="B1980">
            <v>734</v>
          </cell>
          <cell r="C1980" t="str">
            <v>TRG</v>
          </cell>
          <cell r="D1980">
            <v>39602</v>
          </cell>
          <cell r="E1980">
            <v>39604</v>
          </cell>
          <cell r="F1980" t="str">
            <v>p</v>
          </cell>
          <cell r="G1980">
            <v>1000000</v>
          </cell>
          <cell r="H1980">
            <v>7.0596300000000003</v>
          </cell>
          <cell r="I1980">
            <v>7059630</v>
          </cell>
          <cell r="J1980">
            <v>1411.9260000000002</v>
          </cell>
          <cell r="K1980">
            <v>7061041.926</v>
          </cell>
          <cell r="L1980">
            <v>0</v>
          </cell>
          <cell r="M1980">
            <v>50000</v>
          </cell>
          <cell r="N1980">
            <v>7.1110419260000004</v>
          </cell>
          <cell r="O1980">
            <v>7111041.926</v>
          </cell>
          <cell r="P1980">
            <v>7111041.926</v>
          </cell>
          <cell r="Q1980">
            <v>0</v>
          </cell>
          <cell r="R1980" t="str">
            <v>AHL</v>
          </cell>
          <cell r="S1980" t="str">
            <v>June</v>
          </cell>
        </row>
        <row r="1981">
          <cell r="A1981">
            <v>1663</v>
          </cell>
          <cell r="B1981">
            <v>757</v>
          </cell>
          <cell r="C1981" t="str">
            <v>OGDC</v>
          </cell>
          <cell r="D1981">
            <v>39604</v>
          </cell>
          <cell r="E1981">
            <v>39608</v>
          </cell>
          <cell r="F1981" t="str">
            <v>s</v>
          </cell>
          <cell r="G1981">
            <v>-500000</v>
          </cell>
          <cell r="H1981">
            <v>129.72490999999999</v>
          </cell>
          <cell r="I1981">
            <v>-64862455</v>
          </cell>
          <cell r="J1981">
            <v>0</v>
          </cell>
          <cell r="K1981">
            <v>-64862455</v>
          </cell>
          <cell r="L1981">
            <v>0</v>
          </cell>
          <cell r="M1981">
            <v>129722.99</v>
          </cell>
          <cell r="N1981">
            <v>129.72490999999999</v>
          </cell>
          <cell r="O1981">
            <v>-64862455</v>
          </cell>
          <cell r="P1981">
            <v>-59547799.530000001</v>
          </cell>
          <cell r="Q1981">
            <v>5314655.4699999988</v>
          </cell>
          <cell r="R1981" t="str">
            <v>ahl</v>
          </cell>
          <cell r="S1981" t="str">
            <v>JUNE</v>
          </cell>
        </row>
        <row r="1982">
          <cell r="A1982">
            <v>1664</v>
          </cell>
          <cell r="B1982">
            <v>758</v>
          </cell>
          <cell r="C1982" t="str">
            <v>PSO</v>
          </cell>
          <cell r="D1982">
            <v>39604</v>
          </cell>
          <cell r="E1982">
            <v>39608</v>
          </cell>
          <cell r="F1982" t="str">
            <v>s</v>
          </cell>
          <cell r="G1982">
            <v>-50000</v>
          </cell>
          <cell r="H1982">
            <v>482.98689999999999</v>
          </cell>
          <cell r="I1982">
            <v>-24149345</v>
          </cell>
          <cell r="J1982">
            <v>0</v>
          </cell>
          <cell r="K1982">
            <v>-24149345</v>
          </cell>
          <cell r="L1982">
            <v>0</v>
          </cell>
          <cell r="M1982">
            <v>48298.63</v>
          </cell>
          <cell r="N1982">
            <v>482.98689999999999</v>
          </cell>
          <cell r="O1982">
            <v>-24149345</v>
          </cell>
          <cell r="P1982">
            <v>-21741720</v>
          </cell>
          <cell r="Q1982">
            <v>2407625</v>
          </cell>
          <cell r="R1982" t="str">
            <v>ahl</v>
          </cell>
          <cell r="S1982" t="str">
            <v>JUNE</v>
          </cell>
        </row>
        <row r="1983">
          <cell r="A1983">
            <v>1665</v>
          </cell>
          <cell r="B1983">
            <v>756</v>
          </cell>
          <cell r="C1983" t="str">
            <v>ENGRO</v>
          </cell>
          <cell r="D1983">
            <v>39604</v>
          </cell>
          <cell r="E1983">
            <v>39608</v>
          </cell>
          <cell r="F1983" t="str">
            <v>s</v>
          </cell>
          <cell r="G1983">
            <v>-100000</v>
          </cell>
          <cell r="H1983">
            <v>308.99574000000001</v>
          </cell>
          <cell r="I1983">
            <v>-30899574</v>
          </cell>
          <cell r="J1983">
            <v>0</v>
          </cell>
          <cell r="K1983">
            <v>-30899574</v>
          </cell>
          <cell r="L1983">
            <v>0</v>
          </cell>
          <cell r="M1983">
            <v>61798.9</v>
          </cell>
          <cell r="N1983">
            <v>308.99574000000001</v>
          </cell>
          <cell r="O1983">
            <v>-30899574</v>
          </cell>
          <cell r="P1983">
            <v>-29826458.09</v>
          </cell>
          <cell r="Q1983">
            <v>1073115.9100000001</v>
          </cell>
          <cell r="R1983" t="str">
            <v>ahl</v>
          </cell>
          <cell r="S1983" t="str">
            <v>JUNE</v>
          </cell>
        </row>
        <row r="1984">
          <cell r="A1984">
            <v>1666</v>
          </cell>
          <cell r="B1984">
            <v>720</v>
          </cell>
          <cell r="C1984" t="str">
            <v>pso</v>
          </cell>
          <cell r="D1984">
            <v>39601</v>
          </cell>
          <cell r="E1984">
            <v>39603</v>
          </cell>
          <cell r="F1984" t="str">
            <v>p</v>
          </cell>
          <cell r="G1984">
            <v>75000</v>
          </cell>
          <cell r="H1984">
            <v>448.06826666666666</v>
          </cell>
          <cell r="I1984">
            <v>33605120</v>
          </cell>
          <cell r="J1984">
            <v>6721.0240000000003</v>
          </cell>
          <cell r="K1984">
            <v>33611841.023999996</v>
          </cell>
          <cell r="L1984">
            <v>0</v>
          </cell>
          <cell r="M1984">
            <v>18750</v>
          </cell>
          <cell r="N1984">
            <v>448.40788031999995</v>
          </cell>
          <cell r="O1984">
            <v>33630591.023999996</v>
          </cell>
          <cell r="P1984">
            <v>33630591.023999996</v>
          </cell>
          <cell r="Q1984">
            <v>0</v>
          </cell>
          <cell r="R1984" t="str">
            <v>peral</v>
          </cell>
          <cell r="S1984" t="str">
            <v>June</v>
          </cell>
        </row>
        <row r="1985">
          <cell r="A1985">
            <v>1667</v>
          </cell>
          <cell r="B1985">
            <v>721</v>
          </cell>
          <cell r="C1985" t="str">
            <v>UBL</v>
          </cell>
          <cell r="D1985">
            <v>39601</v>
          </cell>
          <cell r="E1985">
            <v>39603</v>
          </cell>
          <cell r="F1985" t="str">
            <v>p</v>
          </cell>
          <cell r="G1985">
            <v>200000</v>
          </cell>
          <cell r="H1985">
            <v>101.82454</v>
          </cell>
          <cell r="I1985">
            <v>20364908</v>
          </cell>
          <cell r="J1985">
            <v>4072.9816000000001</v>
          </cell>
          <cell r="K1985">
            <v>20368980.981600001</v>
          </cell>
          <cell r="L1985">
            <v>0</v>
          </cell>
          <cell r="M1985">
            <v>20370.96</v>
          </cell>
          <cell r="N1985">
            <v>101.94675970800002</v>
          </cell>
          <cell r="O1985">
            <v>20389351.941600002</v>
          </cell>
          <cell r="P1985">
            <v>20389351.941600002</v>
          </cell>
          <cell r="Q1985">
            <v>0</v>
          </cell>
          <cell r="R1985" t="str">
            <v>ALFALAH</v>
          </cell>
          <cell r="S1985" t="str">
            <v>June</v>
          </cell>
        </row>
        <row r="1986">
          <cell r="A1986">
            <v>1668</v>
          </cell>
          <cell r="B1986">
            <v>734</v>
          </cell>
          <cell r="C1986" t="str">
            <v>TRG</v>
          </cell>
          <cell r="D1986">
            <v>39602</v>
          </cell>
          <cell r="E1986">
            <v>39604</v>
          </cell>
          <cell r="F1986" t="str">
            <v>p</v>
          </cell>
          <cell r="G1986">
            <v>1000000</v>
          </cell>
          <cell r="H1986">
            <v>7.0596300000000003</v>
          </cell>
          <cell r="I1986">
            <v>7059630</v>
          </cell>
          <cell r="J1986">
            <v>1411.9260000000002</v>
          </cell>
          <cell r="K1986">
            <v>7061041.926</v>
          </cell>
          <cell r="L1986">
            <v>0</v>
          </cell>
          <cell r="M1986">
            <v>50000</v>
          </cell>
          <cell r="N1986">
            <v>7.1110419260000004</v>
          </cell>
          <cell r="O1986">
            <v>7111041.926</v>
          </cell>
          <cell r="P1986">
            <v>7111041.926</v>
          </cell>
          <cell r="Q1986">
            <v>0</v>
          </cell>
          <cell r="R1986" t="str">
            <v>AHL</v>
          </cell>
          <cell r="S1986" t="str">
            <v>June</v>
          </cell>
        </row>
        <row r="1987">
          <cell r="A1987">
            <v>1669</v>
          </cell>
          <cell r="B1987">
            <v>757</v>
          </cell>
          <cell r="C1987" t="str">
            <v>OGDC</v>
          </cell>
          <cell r="D1987">
            <v>39604</v>
          </cell>
          <cell r="E1987">
            <v>39608</v>
          </cell>
          <cell r="F1987" t="str">
            <v>s</v>
          </cell>
          <cell r="G1987">
            <v>-500000</v>
          </cell>
          <cell r="H1987">
            <v>129.72490999999999</v>
          </cell>
          <cell r="I1987">
            <v>-64862455</v>
          </cell>
          <cell r="J1987">
            <v>0</v>
          </cell>
          <cell r="K1987">
            <v>-64862455</v>
          </cell>
          <cell r="L1987">
            <v>0</v>
          </cell>
          <cell r="M1987">
            <v>129722.99</v>
          </cell>
          <cell r="N1987">
            <v>129.72490999999999</v>
          </cell>
          <cell r="O1987">
            <v>-64862455</v>
          </cell>
          <cell r="P1987">
            <v>-59547799.530000001</v>
          </cell>
          <cell r="Q1987">
            <v>5314655.4699999988</v>
          </cell>
          <cell r="R1987" t="str">
            <v>ahl</v>
          </cell>
          <cell r="S1987" t="str">
            <v>JUNE</v>
          </cell>
        </row>
        <row r="1988">
          <cell r="A1988">
            <v>1670</v>
          </cell>
          <cell r="B1988">
            <v>758</v>
          </cell>
          <cell r="C1988" t="str">
            <v>PSO</v>
          </cell>
          <cell r="D1988">
            <v>39604</v>
          </cell>
          <cell r="E1988">
            <v>39608</v>
          </cell>
          <cell r="F1988" t="str">
            <v>s</v>
          </cell>
          <cell r="G1988">
            <v>-50000</v>
          </cell>
          <cell r="H1988">
            <v>482.98689999999999</v>
          </cell>
          <cell r="I1988">
            <v>-24149345</v>
          </cell>
          <cell r="J1988">
            <v>0</v>
          </cell>
          <cell r="K1988">
            <v>-24149345</v>
          </cell>
          <cell r="L1988">
            <v>0</v>
          </cell>
          <cell r="M1988">
            <v>48298.63</v>
          </cell>
          <cell r="N1988">
            <v>482.98689999999999</v>
          </cell>
          <cell r="O1988">
            <v>-24149345</v>
          </cell>
          <cell r="P1988">
            <v>-21741720</v>
          </cell>
          <cell r="Q1988">
            <v>2407625</v>
          </cell>
          <cell r="R1988" t="str">
            <v>ahl</v>
          </cell>
          <cell r="S1988" t="str">
            <v>JUNE</v>
          </cell>
        </row>
        <row r="1989">
          <cell r="A1989">
            <v>1671</v>
          </cell>
          <cell r="B1989">
            <v>756</v>
          </cell>
          <cell r="C1989" t="str">
            <v>ENGRO</v>
          </cell>
          <cell r="D1989">
            <v>39604</v>
          </cell>
          <cell r="E1989">
            <v>39608</v>
          </cell>
          <cell r="F1989" t="str">
            <v>s</v>
          </cell>
          <cell r="G1989">
            <v>-100000</v>
          </cell>
          <cell r="H1989">
            <v>308.99574000000001</v>
          </cell>
          <cell r="I1989">
            <v>-30899574</v>
          </cell>
          <cell r="J1989">
            <v>0</v>
          </cell>
          <cell r="K1989">
            <v>-30899574</v>
          </cell>
          <cell r="L1989">
            <v>0</v>
          </cell>
          <cell r="M1989">
            <v>61798.9</v>
          </cell>
          <cell r="N1989">
            <v>308.99574000000001</v>
          </cell>
          <cell r="O1989">
            <v>-30899574</v>
          </cell>
          <cell r="P1989">
            <v>-29826458.09</v>
          </cell>
          <cell r="Q1989">
            <v>1073115.9100000001</v>
          </cell>
          <cell r="R1989" t="str">
            <v>ahl</v>
          </cell>
          <cell r="S1989" t="str">
            <v>JUNE</v>
          </cell>
        </row>
        <row r="1990">
          <cell r="A1990">
            <v>1672</v>
          </cell>
          <cell r="B1990">
            <v>819</v>
          </cell>
          <cell r="C1990" t="str">
            <v>psmc</v>
          </cell>
          <cell r="D1990">
            <v>39622</v>
          </cell>
          <cell r="E1990">
            <v>39624</v>
          </cell>
          <cell r="F1990" t="str">
            <v>p</v>
          </cell>
          <cell r="G1990">
            <v>200000</v>
          </cell>
          <cell r="H1990">
            <v>114.95</v>
          </cell>
          <cell r="I1990">
            <v>22990000</v>
          </cell>
          <cell r="J1990">
            <v>4598</v>
          </cell>
          <cell r="K1990">
            <v>22994598</v>
          </cell>
          <cell r="L1990">
            <v>0</v>
          </cell>
          <cell r="M1990">
            <v>45980</v>
          </cell>
          <cell r="N1990">
            <v>115.20289</v>
          </cell>
          <cell r="O1990">
            <v>23040578</v>
          </cell>
          <cell r="P1990">
            <v>23040578</v>
          </cell>
          <cell r="Q1990">
            <v>0</v>
          </cell>
          <cell r="R1990" t="str">
            <v>AHL</v>
          </cell>
          <cell r="S1990" t="str">
            <v>June</v>
          </cell>
        </row>
        <row r="1991">
          <cell r="A1991">
            <v>1673</v>
          </cell>
          <cell r="B1991">
            <v>833</v>
          </cell>
          <cell r="C1991" t="str">
            <v>pol</v>
          </cell>
          <cell r="D1991">
            <v>39623</v>
          </cell>
          <cell r="E1991">
            <v>39625</v>
          </cell>
          <cell r="F1991" t="str">
            <v>p</v>
          </cell>
          <cell r="G1991">
            <v>150000</v>
          </cell>
          <cell r="H1991">
            <v>353.5</v>
          </cell>
          <cell r="I1991">
            <v>53025000</v>
          </cell>
          <cell r="J1991">
            <v>10605</v>
          </cell>
          <cell r="K1991">
            <v>53035605</v>
          </cell>
          <cell r="L1991">
            <v>0</v>
          </cell>
          <cell r="M1991">
            <v>53025</v>
          </cell>
          <cell r="N1991">
            <v>353.92419999999998</v>
          </cell>
          <cell r="O1991">
            <v>53088630</v>
          </cell>
          <cell r="P1991">
            <v>53088630</v>
          </cell>
          <cell r="Q1991">
            <v>0</v>
          </cell>
          <cell r="R1991" t="str">
            <v>moti</v>
          </cell>
          <cell r="S1991" t="str">
            <v>June</v>
          </cell>
          <cell r="T1991" t="str">
            <v>DIRECT</v>
          </cell>
        </row>
        <row r="1992">
          <cell r="A1992">
            <v>1674</v>
          </cell>
          <cell r="B1992">
            <v>830</v>
          </cell>
          <cell r="C1992" t="str">
            <v>akbl</v>
          </cell>
          <cell r="D1992">
            <v>39623</v>
          </cell>
          <cell r="E1992">
            <v>39625</v>
          </cell>
          <cell r="F1992" t="str">
            <v>p</v>
          </cell>
          <cell r="G1992">
            <v>1000000</v>
          </cell>
          <cell r="H1992">
            <v>34.5</v>
          </cell>
          <cell r="I1992">
            <v>34500000</v>
          </cell>
          <cell r="J1992">
            <v>6900</v>
          </cell>
          <cell r="K1992">
            <v>34506900</v>
          </cell>
          <cell r="L1992">
            <v>0</v>
          </cell>
          <cell r="M1992">
            <v>69000</v>
          </cell>
          <cell r="N1992">
            <v>34.575899999999997</v>
          </cell>
          <cell r="O1992">
            <v>34575900</v>
          </cell>
          <cell r="P1992">
            <v>34575900</v>
          </cell>
          <cell r="Q1992">
            <v>0</v>
          </cell>
          <cell r="R1992" t="str">
            <v>ahl</v>
          </cell>
          <cell r="S1992" t="str">
            <v>June</v>
          </cell>
          <cell r="T1992" t="str">
            <v>DIRECT</v>
          </cell>
        </row>
        <row r="1993">
          <cell r="A1993">
            <v>1675</v>
          </cell>
          <cell r="B1993">
            <v>831</v>
          </cell>
          <cell r="C1993" t="str">
            <v>ahl</v>
          </cell>
          <cell r="D1993">
            <v>39623</v>
          </cell>
          <cell r="E1993">
            <v>39625</v>
          </cell>
          <cell r="F1993" t="str">
            <v>p</v>
          </cell>
          <cell r="G1993">
            <v>1350000</v>
          </cell>
          <cell r="H1993">
            <v>216.33357407407408</v>
          </cell>
          <cell r="I1993">
            <v>292050325</v>
          </cell>
          <cell r="J1993">
            <v>58410.065000000002</v>
          </cell>
          <cell r="K1993">
            <v>292108735.065</v>
          </cell>
          <cell r="L1993">
            <v>0</v>
          </cell>
          <cell r="M1993">
            <v>584100.65</v>
          </cell>
          <cell r="N1993">
            <v>216.80950793703701</v>
          </cell>
          <cell r="O1993">
            <v>292692835.71499997</v>
          </cell>
          <cell r="P1993">
            <v>292692835.71499997</v>
          </cell>
          <cell r="Q1993">
            <v>0</v>
          </cell>
          <cell r="R1993" t="str">
            <v>ahl</v>
          </cell>
          <cell r="S1993" t="str">
            <v>June</v>
          </cell>
        </row>
        <row r="1994">
          <cell r="A1994">
            <v>1676</v>
          </cell>
          <cell r="B1994">
            <v>832</v>
          </cell>
          <cell r="C1994" t="str">
            <v>ibfl</v>
          </cell>
          <cell r="D1994">
            <v>39623</v>
          </cell>
          <cell r="E1994">
            <v>39625</v>
          </cell>
          <cell r="F1994" t="str">
            <v>p</v>
          </cell>
          <cell r="G1994">
            <v>100000</v>
          </cell>
          <cell r="H1994">
            <v>50.737650000000002</v>
          </cell>
          <cell r="I1994">
            <v>5073765</v>
          </cell>
          <cell r="J1994">
            <v>1014.753</v>
          </cell>
          <cell r="K1994">
            <v>5074779.7529999996</v>
          </cell>
          <cell r="L1994">
            <v>0</v>
          </cell>
          <cell r="M1994">
            <v>10147.450000000001</v>
          </cell>
          <cell r="N1994">
            <v>50.849272029999995</v>
          </cell>
          <cell r="O1994">
            <v>5084927.2029999997</v>
          </cell>
          <cell r="P1994">
            <v>5084927.2029999997</v>
          </cell>
          <cell r="Q1994">
            <v>0</v>
          </cell>
          <cell r="R1994" t="str">
            <v>ahl</v>
          </cell>
          <cell r="S1994" t="str">
            <v>June</v>
          </cell>
        </row>
        <row r="1995">
          <cell r="A1995">
            <v>1677</v>
          </cell>
          <cell r="B1995">
            <v>838</v>
          </cell>
          <cell r="C1995" t="str">
            <v>ahl</v>
          </cell>
          <cell r="D1995">
            <v>39624</v>
          </cell>
          <cell r="E1995">
            <v>39595</v>
          </cell>
          <cell r="F1995" t="str">
            <v>s</v>
          </cell>
          <cell r="G1995">
            <v>-1350000</v>
          </cell>
          <cell r="H1995">
            <v>243.50248148148148</v>
          </cell>
          <cell r="I1995">
            <v>-328728350</v>
          </cell>
          <cell r="J1995">
            <v>0</v>
          </cell>
          <cell r="K1995">
            <v>-328728350</v>
          </cell>
          <cell r="L1995">
            <v>0</v>
          </cell>
          <cell r="M1995">
            <v>657456.5</v>
          </cell>
          <cell r="N1995">
            <v>243.50248148148148</v>
          </cell>
          <cell r="O1995">
            <v>-328728350</v>
          </cell>
          <cell r="P1995">
            <v>-292692835.70999998</v>
          </cell>
          <cell r="Q1995">
            <v>36035514.290000021</v>
          </cell>
          <cell r="R1995" t="str">
            <v>ahl</v>
          </cell>
          <cell r="S1995" t="str">
            <v>JUNE</v>
          </cell>
        </row>
        <row r="1996">
          <cell r="A1996">
            <v>1678</v>
          </cell>
          <cell r="B1996">
            <v>837</v>
          </cell>
          <cell r="C1996" t="str">
            <v>wct</v>
          </cell>
          <cell r="D1996">
            <v>39624</v>
          </cell>
          <cell r="E1996">
            <v>39595</v>
          </cell>
          <cell r="F1996" t="str">
            <v>s</v>
          </cell>
          <cell r="G1996">
            <v>-1254000</v>
          </cell>
          <cell r="H1996">
            <v>13.45</v>
          </cell>
          <cell r="I1996">
            <v>-16866300</v>
          </cell>
          <cell r="J1996">
            <v>0</v>
          </cell>
          <cell r="K1996">
            <v>-16866300</v>
          </cell>
          <cell r="L1996">
            <v>0</v>
          </cell>
          <cell r="M1996">
            <v>62700</v>
          </cell>
          <cell r="N1996">
            <v>13.45</v>
          </cell>
          <cell r="O1996">
            <v>-16866300</v>
          </cell>
          <cell r="P1996">
            <v>-21425342.399999999</v>
          </cell>
          <cell r="Q1996">
            <v>-4559042.3999999985</v>
          </cell>
          <cell r="R1996" t="str">
            <v>ahl</v>
          </cell>
          <cell r="S1996" t="str">
            <v>JUNE</v>
          </cell>
        </row>
        <row r="1997">
          <cell r="A1997">
            <v>1679</v>
          </cell>
          <cell r="B1997">
            <v>835</v>
          </cell>
          <cell r="C1997" t="str">
            <v>pol</v>
          </cell>
          <cell r="D1997">
            <v>39624</v>
          </cell>
          <cell r="E1997">
            <v>39595</v>
          </cell>
          <cell r="F1997" t="str">
            <v>s</v>
          </cell>
          <cell r="G1997">
            <v>-150000</v>
          </cell>
          <cell r="H1997">
            <v>377.24666666666667</v>
          </cell>
          <cell r="I1997">
            <v>-56587000</v>
          </cell>
          <cell r="J1997">
            <v>0</v>
          </cell>
          <cell r="K1997">
            <v>-56587000</v>
          </cell>
          <cell r="L1997">
            <v>0</v>
          </cell>
          <cell r="M1997">
            <v>113173.8</v>
          </cell>
          <cell r="N1997">
            <v>377.24666666666667</v>
          </cell>
          <cell r="O1997">
            <v>-56587000</v>
          </cell>
          <cell r="P1997">
            <v>-53415450</v>
          </cell>
          <cell r="Q1997">
            <v>3171550</v>
          </cell>
          <cell r="R1997" t="str">
            <v>ahl</v>
          </cell>
          <cell r="S1997" t="str">
            <v>JUNE</v>
          </cell>
        </row>
        <row r="1998">
          <cell r="A1998">
            <v>1680</v>
          </cell>
          <cell r="B1998">
            <v>835</v>
          </cell>
          <cell r="C1998" t="str">
            <v>trg</v>
          </cell>
          <cell r="D1998">
            <v>39624</v>
          </cell>
          <cell r="E1998">
            <v>39595</v>
          </cell>
          <cell r="F1998" t="str">
            <v>s</v>
          </cell>
          <cell r="G1998">
            <v>-200000</v>
          </cell>
          <cell r="H1998">
            <v>6.45</v>
          </cell>
          <cell r="I1998">
            <v>-1290000</v>
          </cell>
          <cell r="J1998">
            <v>0</v>
          </cell>
          <cell r="K1998">
            <v>-1290000</v>
          </cell>
          <cell r="L1998">
            <v>0</v>
          </cell>
          <cell r="M1998">
            <v>10000</v>
          </cell>
          <cell r="N1998">
            <v>6.45</v>
          </cell>
          <cell r="O1998">
            <v>-1290000</v>
          </cell>
          <cell r="P1998">
            <v>-2029240</v>
          </cell>
          <cell r="Q1998">
            <v>-739240</v>
          </cell>
          <cell r="R1998" t="str">
            <v>ahl</v>
          </cell>
          <cell r="S1998" t="str">
            <v>JUNE</v>
          </cell>
        </row>
        <row r="1999">
          <cell r="A1999">
            <v>1681</v>
          </cell>
          <cell r="B1999">
            <v>847</v>
          </cell>
          <cell r="C1999" t="str">
            <v>DGKC</v>
          </cell>
          <cell r="D1999">
            <v>39624</v>
          </cell>
          <cell r="E1999">
            <v>39595</v>
          </cell>
          <cell r="F1999" t="str">
            <v>p</v>
          </cell>
          <cell r="G1999">
            <v>500000</v>
          </cell>
          <cell r="H1999">
            <v>62.6</v>
          </cell>
          <cell r="I1999">
            <v>31300000</v>
          </cell>
          <cell r="J1999">
            <v>6260</v>
          </cell>
          <cell r="K1999">
            <v>31306260</v>
          </cell>
          <cell r="L1999">
            <v>0</v>
          </cell>
          <cell r="M1999">
            <v>31000</v>
          </cell>
          <cell r="N1999">
            <v>62.674520000000001</v>
          </cell>
          <cell r="O1999">
            <v>31337260</v>
          </cell>
          <cell r="P1999">
            <v>31337260</v>
          </cell>
          <cell r="Q1999">
            <v>0</v>
          </cell>
          <cell r="R1999" t="str">
            <v>djm</v>
          </cell>
          <cell r="S1999" t="str">
            <v>June</v>
          </cell>
          <cell r="T1999" t="str">
            <v>DIRECT</v>
          </cell>
        </row>
        <row r="2000">
          <cell r="A2000">
            <v>1682</v>
          </cell>
          <cell r="B2000">
            <v>848</v>
          </cell>
          <cell r="C2000" t="str">
            <v>UBL</v>
          </cell>
          <cell r="D2000">
            <v>39624</v>
          </cell>
          <cell r="E2000">
            <v>39595</v>
          </cell>
          <cell r="F2000" t="str">
            <v>p</v>
          </cell>
          <cell r="G2000">
            <v>200000</v>
          </cell>
          <cell r="H2000">
            <v>84</v>
          </cell>
          <cell r="I2000">
            <v>16800000</v>
          </cell>
          <cell r="J2000">
            <v>3360</v>
          </cell>
          <cell r="K2000">
            <v>16803360</v>
          </cell>
          <cell r="L2000">
            <v>0</v>
          </cell>
          <cell r="M2000">
            <v>16800</v>
          </cell>
          <cell r="N2000">
            <v>84.100800000000007</v>
          </cell>
          <cell r="O2000">
            <v>16820160</v>
          </cell>
          <cell r="P2000">
            <v>16820160</v>
          </cell>
          <cell r="Q2000">
            <v>0</v>
          </cell>
          <cell r="R2000" t="str">
            <v>djm</v>
          </cell>
          <cell r="S2000" t="str">
            <v>June</v>
          </cell>
          <cell r="T2000" t="str">
            <v>DIRECT</v>
          </cell>
        </row>
        <row r="2001">
          <cell r="A2001">
            <v>1683</v>
          </cell>
          <cell r="B2001">
            <v>852</v>
          </cell>
          <cell r="C2001" t="str">
            <v>trg</v>
          </cell>
          <cell r="D2001">
            <v>39625</v>
          </cell>
          <cell r="E2001">
            <v>39629</v>
          </cell>
          <cell r="F2001" t="str">
            <v>s</v>
          </cell>
          <cell r="G2001">
            <v>-1800000</v>
          </cell>
          <cell r="H2001">
            <v>6.37</v>
          </cell>
          <cell r="I2001">
            <v>-11466000</v>
          </cell>
          <cell r="J2001">
            <v>0</v>
          </cell>
          <cell r="K2001">
            <v>-11466000</v>
          </cell>
          <cell r="L2001">
            <v>0</v>
          </cell>
          <cell r="M2001">
            <v>90000</v>
          </cell>
          <cell r="N2001">
            <v>6.37</v>
          </cell>
          <cell r="O2001">
            <v>-11466000</v>
          </cell>
          <cell r="P2001">
            <v>-18263227.690000001</v>
          </cell>
          <cell r="Q2001">
            <v>-6797227.6900000013</v>
          </cell>
          <cell r="R2001" t="str">
            <v>ahl</v>
          </cell>
          <cell r="S2001" t="str">
            <v>JUNE</v>
          </cell>
        </row>
        <row r="2002">
          <cell r="A2002">
            <v>1684</v>
          </cell>
          <cell r="B2002">
            <v>853</v>
          </cell>
          <cell r="C2002" t="str">
            <v>ATRL</v>
          </cell>
          <cell r="D2002">
            <v>39625</v>
          </cell>
          <cell r="E2002">
            <v>39629</v>
          </cell>
          <cell r="F2002" t="str">
            <v>s</v>
          </cell>
          <cell r="G2002">
            <v>-200000</v>
          </cell>
          <cell r="H2002">
            <v>260.78724999999997</v>
          </cell>
          <cell r="I2002">
            <v>-52157450</v>
          </cell>
          <cell r="J2002">
            <v>0</v>
          </cell>
          <cell r="K2002">
            <v>-52157450</v>
          </cell>
          <cell r="L2002">
            <v>0</v>
          </cell>
          <cell r="M2002">
            <v>52157.45</v>
          </cell>
          <cell r="N2002">
            <v>260.78724999999997</v>
          </cell>
          <cell r="O2002">
            <v>-52157450</v>
          </cell>
          <cell r="P2002">
            <v>-43006988.799999997</v>
          </cell>
          <cell r="Q2002">
            <v>9150461.200000003</v>
          </cell>
          <cell r="R2002" t="str">
            <v>ahl</v>
          </cell>
          <cell r="S2002" t="str">
            <v>JUNE</v>
          </cell>
        </row>
        <row r="2003">
          <cell r="A2003">
            <v>1685</v>
          </cell>
          <cell r="B2003">
            <v>848</v>
          </cell>
          <cell r="C2003" t="str">
            <v>POL</v>
          </cell>
          <cell r="D2003">
            <v>39646</v>
          </cell>
          <cell r="E2003">
            <v>39650</v>
          </cell>
          <cell r="F2003" t="str">
            <v>p</v>
          </cell>
          <cell r="G2003">
            <v>200000</v>
          </cell>
          <cell r="H2003">
            <v>284.29000000000002</v>
          </cell>
          <cell r="I2003">
            <v>56858000</v>
          </cell>
          <cell r="J2003">
            <v>11371.6</v>
          </cell>
          <cell r="K2003">
            <v>56869371.600000001</v>
          </cell>
          <cell r="L2003">
            <v>0</v>
          </cell>
          <cell r="M2003">
            <v>113700</v>
          </cell>
          <cell r="N2003">
            <v>284.91535800000003</v>
          </cell>
          <cell r="O2003">
            <v>56983071.600000001</v>
          </cell>
          <cell r="P2003">
            <v>56983071.600000001</v>
          </cell>
          <cell r="Q2003">
            <v>0</v>
          </cell>
          <cell r="R2003" t="str">
            <v>AHL</v>
          </cell>
          <cell r="S2003" t="str">
            <v>June</v>
          </cell>
        </row>
        <row r="2004">
          <cell r="A2004">
            <v>1686</v>
          </cell>
          <cell r="B2004">
            <v>874</v>
          </cell>
          <cell r="C2004" t="str">
            <v>PSO</v>
          </cell>
          <cell r="D2004">
            <v>39646</v>
          </cell>
          <cell r="E2004">
            <v>39650</v>
          </cell>
          <cell r="F2004" t="str">
            <v>p</v>
          </cell>
          <cell r="G2004">
            <v>100000</v>
          </cell>
          <cell r="H2004">
            <v>362.99619000000001</v>
          </cell>
          <cell r="I2004">
            <v>36299619</v>
          </cell>
          <cell r="J2004">
            <v>7259.9238000000005</v>
          </cell>
          <cell r="K2004">
            <v>36306878.923799999</v>
          </cell>
          <cell r="L2004">
            <v>0</v>
          </cell>
          <cell r="M2004">
            <v>72599.23</v>
          </cell>
          <cell r="N2004">
            <v>363.79478153799994</v>
          </cell>
          <cell r="O2004">
            <v>36379478.153799996</v>
          </cell>
          <cell r="P2004">
            <v>36379478.153799996</v>
          </cell>
          <cell r="Q2004">
            <v>0</v>
          </cell>
          <cell r="R2004" t="str">
            <v>AHL</v>
          </cell>
          <cell r="S2004" t="str">
            <v>June</v>
          </cell>
        </row>
        <row r="2005">
          <cell r="A2005">
            <v>1687</v>
          </cell>
          <cell r="B2005">
            <v>875</v>
          </cell>
          <cell r="C2005" t="str">
            <v>OGDC</v>
          </cell>
          <cell r="D2005">
            <v>39646</v>
          </cell>
          <cell r="E2005">
            <v>39650</v>
          </cell>
          <cell r="F2005" t="str">
            <v>p</v>
          </cell>
          <cell r="G2005">
            <v>200000</v>
          </cell>
          <cell r="H2005">
            <v>102.65514</v>
          </cell>
          <cell r="I2005">
            <v>20531028</v>
          </cell>
          <cell r="J2005">
            <v>4106.2056000000002</v>
          </cell>
          <cell r="K2005">
            <v>20535134.205600001</v>
          </cell>
          <cell r="L2005">
            <v>0</v>
          </cell>
          <cell r="M2005">
            <v>41062.03</v>
          </cell>
          <cell r="N2005">
            <v>102.88098117800001</v>
          </cell>
          <cell r="O2005">
            <v>20576196.235600002</v>
          </cell>
          <cell r="P2005">
            <v>20576196.235600002</v>
          </cell>
          <cell r="Q2005">
            <v>0</v>
          </cell>
          <cell r="R2005" t="str">
            <v>AHL</v>
          </cell>
          <cell r="S2005" t="str">
            <v>June</v>
          </cell>
        </row>
        <row r="2006">
          <cell r="A2006">
            <v>1688</v>
          </cell>
          <cell r="B2006">
            <v>875</v>
          </cell>
          <cell r="C2006" t="str">
            <v>AKBL</v>
          </cell>
          <cell r="D2006">
            <v>39646</v>
          </cell>
          <cell r="E2006">
            <v>39650</v>
          </cell>
          <cell r="F2006" t="str">
            <v>p</v>
          </cell>
          <cell r="G2006">
            <v>1042500</v>
          </cell>
          <cell r="H2006">
            <v>30.86</v>
          </cell>
          <cell r="I2006">
            <v>32171550</v>
          </cell>
          <cell r="J2006">
            <v>6434.31</v>
          </cell>
          <cell r="K2006">
            <v>32177984.309999999</v>
          </cell>
          <cell r="L2006">
            <v>0</v>
          </cell>
          <cell r="M2006">
            <v>64229.7</v>
          </cell>
          <cell r="N2006">
            <v>30.927783223021581</v>
          </cell>
          <cell r="O2006">
            <v>32242214.009999998</v>
          </cell>
          <cell r="P2006">
            <v>32242214.009999998</v>
          </cell>
          <cell r="Q2006">
            <v>0</v>
          </cell>
          <cell r="R2006" t="str">
            <v>AHL</v>
          </cell>
          <cell r="S2006" t="str">
            <v>June</v>
          </cell>
        </row>
        <row r="2007">
          <cell r="A2007">
            <v>1689</v>
          </cell>
          <cell r="B2007">
            <v>879</v>
          </cell>
          <cell r="C2007" t="str">
            <v>pso</v>
          </cell>
          <cell r="D2007">
            <v>39651</v>
          </cell>
          <cell r="E2007">
            <v>39653</v>
          </cell>
          <cell r="F2007" t="str">
            <v>s</v>
          </cell>
          <cell r="G2007">
            <v>-100000</v>
          </cell>
          <cell r="H2007">
            <v>418.12358999999998</v>
          </cell>
          <cell r="I2007">
            <v>-41812359</v>
          </cell>
          <cell r="J2007">
            <v>0</v>
          </cell>
          <cell r="K2007">
            <v>-41812359</v>
          </cell>
          <cell r="L2007">
            <v>0</v>
          </cell>
          <cell r="M2007">
            <v>83624.679999999993</v>
          </cell>
          <cell r="N2007">
            <v>418.12358999999998</v>
          </cell>
          <cell r="O2007">
            <v>-41812359</v>
          </cell>
          <cell r="P2007">
            <v>-39931460</v>
          </cell>
          <cell r="Q2007">
            <v>1880899</v>
          </cell>
          <cell r="R2007" t="str">
            <v>AHL</v>
          </cell>
          <cell r="S2007" t="str">
            <v>JUNE</v>
          </cell>
        </row>
        <row r="2008">
          <cell r="A2008">
            <v>1690</v>
          </cell>
          <cell r="B2008">
            <v>880</v>
          </cell>
          <cell r="C2008" t="str">
            <v>ogdc</v>
          </cell>
          <cell r="D2008">
            <v>39651</v>
          </cell>
          <cell r="E2008">
            <v>39653</v>
          </cell>
          <cell r="F2008" t="str">
            <v>s</v>
          </cell>
          <cell r="G2008">
            <v>-200000</v>
          </cell>
          <cell r="H2008">
            <v>115.47125</v>
          </cell>
          <cell r="I2008">
            <v>-23094250</v>
          </cell>
          <cell r="J2008">
            <v>0</v>
          </cell>
          <cell r="K2008">
            <v>-23094250</v>
          </cell>
          <cell r="L2008">
            <v>0</v>
          </cell>
          <cell r="M2008">
            <v>46188.5</v>
          </cell>
          <cell r="N2008">
            <v>115.47125</v>
          </cell>
          <cell r="O2008">
            <v>-23094250</v>
          </cell>
          <cell r="P2008">
            <v>-20576196.239999998</v>
          </cell>
          <cell r="Q2008">
            <v>2518053.7600000016</v>
          </cell>
          <cell r="R2008" t="str">
            <v>AHL</v>
          </cell>
          <cell r="S2008" t="str">
            <v>JUNE</v>
          </cell>
        </row>
        <row r="2009">
          <cell r="A2009">
            <v>1691</v>
          </cell>
          <cell r="B2009">
            <v>881</v>
          </cell>
          <cell r="C2009" t="str">
            <v>AHI</v>
          </cell>
          <cell r="D2009">
            <v>39651</v>
          </cell>
          <cell r="E2009">
            <v>39653</v>
          </cell>
          <cell r="F2009" t="str">
            <v>p</v>
          </cell>
          <cell r="G2009">
            <v>0</v>
          </cell>
          <cell r="H2009" t="e">
            <v>#DIV/0!</v>
          </cell>
          <cell r="I2009">
            <v>225000000</v>
          </cell>
          <cell r="J2009">
            <v>0</v>
          </cell>
          <cell r="K2009">
            <v>225000000</v>
          </cell>
          <cell r="L2009">
            <v>0</v>
          </cell>
          <cell r="M2009">
            <v>0</v>
          </cell>
          <cell r="N2009" t="e">
            <v>#DIV/0!</v>
          </cell>
          <cell r="O2009">
            <v>225000000</v>
          </cell>
          <cell r="P2009">
            <v>225000000</v>
          </cell>
          <cell r="Q2009">
            <v>0</v>
          </cell>
          <cell r="R2009" t="str">
            <v>AHL</v>
          </cell>
          <cell r="S2009" t="str">
            <v>June</v>
          </cell>
        </row>
        <row r="2010">
          <cell r="A2010">
            <v>1692</v>
          </cell>
          <cell r="B2010">
            <v>882</v>
          </cell>
          <cell r="C2010" t="str">
            <v>ffc</v>
          </cell>
          <cell r="D2010">
            <v>39659</v>
          </cell>
          <cell r="E2010">
            <v>39661</v>
          </cell>
          <cell r="F2010" t="str">
            <v>p</v>
          </cell>
          <cell r="G2010">
            <v>100000</v>
          </cell>
          <cell r="H2010">
            <v>128.26778999999999</v>
          </cell>
          <cell r="I2010">
            <v>12826779</v>
          </cell>
          <cell r="J2010">
            <v>2565.3558000000003</v>
          </cell>
          <cell r="K2010">
            <v>12829344.355799999</v>
          </cell>
          <cell r="L2010">
            <v>0</v>
          </cell>
          <cell r="M2010">
            <v>25653.43</v>
          </cell>
          <cell r="N2010">
            <v>128.54997785799998</v>
          </cell>
          <cell r="O2010">
            <v>12854997.785799999</v>
          </cell>
          <cell r="P2010">
            <v>12854997.785799999</v>
          </cell>
          <cell r="Q2010">
            <v>0</v>
          </cell>
          <cell r="R2010" t="str">
            <v>AHL</v>
          </cell>
          <cell r="S2010" t="str">
            <v>June</v>
          </cell>
        </row>
        <row r="2011">
          <cell r="A2011">
            <v>1693</v>
          </cell>
          <cell r="B2011">
            <v>880</v>
          </cell>
          <cell r="C2011" t="str">
            <v>FFC</v>
          </cell>
          <cell r="D2011">
            <v>39651</v>
          </cell>
          <cell r="E2011">
            <v>39653</v>
          </cell>
          <cell r="F2011" t="str">
            <v>s</v>
          </cell>
          <cell r="G2011">
            <v>-45400</v>
          </cell>
          <cell r="H2011">
            <v>129</v>
          </cell>
          <cell r="I2011">
            <v>-5856600</v>
          </cell>
          <cell r="J2011">
            <v>0</v>
          </cell>
          <cell r="K2011">
            <v>-5856600</v>
          </cell>
          <cell r="L2011">
            <v>0</v>
          </cell>
          <cell r="M2011">
            <v>11713</v>
          </cell>
          <cell r="N2011">
            <v>129</v>
          </cell>
          <cell r="O2011">
            <v>-5856600</v>
          </cell>
          <cell r="P2011">
            <v>-5836170.0000000009</v>
          </cell>
          <cell r="Q2011">
            <v>20429.999999999069</v>
          </cell>
          <cell r="R2011" t="str">
            <v>AHL</v>
          </cell>
          <cell r="S2011" t="str">
            <v>JUNE</v>
          </cell>
        </row>
        <row r="2012">
          <cell r="A2012">
            <v>1694</v>
          </cell>
          <cell r="C2012" t="str">
            <v>AHI</v>
          </cell>
          <cell r="D2012">
            <v>39662</v>
          </cell>
          <cell r="E2012">
            <v>39662</v>
          </cell>
          <cell r="F2012" t="str">
            <v>p</v>
          </cell>
          <cell r="G2012">
            <v>0</v>
          </cell>
          <cell r="H2012" t="e">
            <v>#DIV/0!</v>
          </cell>
          <cell r="I2012">
            <v>-23078250</v>
          </cell>
          <cell r="J2012">
            <v>0</v>
          </cell>
          <cell r="K2012">
            <v>-23078250</v>
          </cell>
          <cell r="L2012">
            <v>0</v>
          </cell>
          <cell r="M2012">
            <v>0</v>
          </cell>
          <cell r="N2012" t="e">
            <v>#DIV/0!</v>
          </cell>
          <cell r="O2012">
            <v>-23078250</v>
          </cell>
          <cell r="P2012">
            <v>-23078250</v>
          </cell>
          <cell r="Q2012">
            <v>0</v>
          </cell>
          <cell r="R2012" t="str">
            <v>AHL</v>
          </cell>
          <cell r="S2012" t="str">
            <v>June</v>
          </cell>
          <cell r="T2012" t="str">
            <v>unsuccesful apllication(225000000-201921750accepted)</v>
          </cell>
        </row>
        <row r="2013">
          <cell r="A2013">
            <v>1695</v>
          </cell>
          <cell r="B2013">
            <v>887</v>
          </cell>
          <cell r="C2013" t="str">
            <v>LUCK</v>
          </cell>
          <cell r="D2013">
            <v>39685</v>
          </cell>
          <cell r="E2013">
            <v>39687</v>
          </cell>
          <cell r="F2013" t="str">
            <v>p</v>
          </cell>
          <cell r="G2013">
            <v>100000</v>
          </cell>
          <cell r="H2013">
            <v>67.348929999999996</v>
          </cell>
          <cell r="I2013">
            <v>6734893</v>
          </cell>
          <cell r="J2013">
            <v>1346.9786000000001</v>
          </cell>
          <cell r="K2013">
            <v>6736239.9786</v>
          </cell>
          <cell r="L2013">
            <v>0</v>
          </cell>
          <cell r="M2013">
            <v>13469.13</v>
          </cell>
          <cell r="N2013">
            <v>67.497091085999998</v>
          </cell>
          <cell r="O2013">
            <v>6749709.1085999999</v>
          </cell>
          <cell r="P2013">
            <v>6749709.1085999999</v>
          </cell>
          <cell r="Q2013">
            <v>0</v>
          </cell>
          <cell r="R2013" t="str">
            <v>AHL</v>
          </cell>
          <cell r="S2013" t="str">
            <v>AUG</v>
          </cell>
        </row>
        <row r="2014">
          <cell r="A2014">
            <v>1696</v>
          </cell>
          <cell r="C2014" t="str">
            <v>AHI</v>
          </cell>
          <cell r="D2014">
            <v>39685</v>
          </cell>
          <cell r="E2014">
            <v>39687</v>
          </cell>
          <cell r="F2014" t="str">
            <v>p</v>
          </cell>
          <cell r="G2014">
            <v>50000</v>
          </cell>
          <cell r="H2014">
            <v>109.48302</v>
          </cell>
          <cell r="I2014">
            <v>5474151</v>
          </cell>
          <cell r="J2014">
            <v>1094.8302000000001</v>
          </cell>
          <cell r="K2014">
            <v>5475245.8301999997</v>
          </cell>
          <cell r="L2014">
            <v>0</v>
          </cell>
          <cell r="M2014">
            <v>10948.15</v>
          </cell>
          <cell r="N2014">
            <v>109.723879604</v>
          </cell>
          <cell r="O2014">
            <v>5486193.9802000001</v>
          </cell>
          <cell r="P2014">
            <v>5486193.9802000001</v>
          </cell>
          <cell r="Q2014">
            <v>0</v>
          </cell>
          <cell r="R2014" t="str">
            <v>AHL</v>
          </cell>
          <cell r="S2014" t="str">
            <v>AUG</v>
          </cell>
        </row>
        <row r="2015">
          <cell r="A2015">
            <v>1697</v>
          </cell>
          <cell r="B2015">
            <v>891</v>
          </cell>
          <cell r="C2015" t="str">
            <v>LUCK</v>
          </cell>
          <cell r="D2015">
            <v>39687</v>
          </cell>
          <cell r="E2015">
            <v>39689</v>
          </cell>
          <cell r="F2015" t="str">
            <v>p</v>
          </cell>
          <cell r="G2015">
            <v>100000</v>
          </cell>
          <cell r="H2015">
            <v>58.999299999999998</v>
          </cell>
          <cell r="I2015">
            <v>5899930</v>
          </cell>
          <cell r="J2015">
            <v>1179.9860000000001</v>
          </cell>
          <cell r="K2015">
            <v>5901109.9859999996</v>
          </cell>
          <cell r="L2015">
            <v>0</v>
          </cell>
          <cell r="M2015">
            <v>11799.4</v>
          </cell>
          <cell r="N2015">
            <v>59.129093859999998</v>
          </cell>
          <cell r="O2015">
            <v>5912909.3859999999</v>
          </cell>
          <cell r="P2015">
            <v>5912909.3859999999</v>
          </cell>
          <cell r="Q2015">
            <v>0</v>
          </cell>
          <cell r="R2015" t="str">
            <v>AHL</v>
          </cell>
          <cell r="S2015" t="str">
            <v>AUG</v>
          </cell>
        </row>
        <row r="2016">
          <cell r="A2016">
            <v>1698</v>
          </cell>
          <cell r="B2016">
            <v>852</v>
          </cell>
          <cell r="C2016" t="str">
            <v>AHI</v>
          </cell>
          <cell r="D2016">
            <v>39688</v>
          </cell>
          <cell r="E2016">
            <v>39692</v>
          </cell>
          <cell r="F2016" t="str">
            <v>s</v>
          </cell>
          <cell r="G2016">
            <v>-1615374</v>
          </cell>
          <cell r="H2016">
            <v>127</v>
          </cell>
          <cell r="I2016">
            <v>-205152498</v>
          </cell>
          <cell r="J2016">
            <v>0</v>
          </cell>
          <cell r="K2016">
            <v>-205152498</v>
          </cell>
          <cell r="L2016">
            <v>0</v>
          </cell>
          <cell r="M2016">
            <v>0</v>
          </cell>
          <cell r="N2016">
            <v>127</v>
          </cell>
          <cell r="O2016">
            <v>-205152498</v>
          </cell>
          <cell r="P2016">
            <v>-201921750</v>
          </cell>
          <cell r="Q2016">
            <v>3230748</v>
          </cell>
          <cell r="R2016" t="str">
            <v>ahl</v>
          </cell>
          <cell r="S2016" t="str">
            <v>aug</v>
          </cell>
        </row>
        <row r="2017">
          <cell r="A2017">
            <v>1699</v>
          </cell>
          <cell r="B2017">
            <v>852</v>
          </cell>
          <cell r="C2017" t="str">
            <v>AHI</v>
          </cell>
          <cell r="D2017">
            <v>39688</v>
          </cell>
          <cell r="E2017">
            <v>39692</v>
          </cell>
          <cell r="F2017" t="str">
            <v>s</v>
          </cell>
          <cell r="G2017">
            <v>-1615374</v>
          </cell>
          <cell r="H2017">
            <v>127</v>
          </cell>
          <cell r="I2017">
            <v>-205152498</v>
          </cell>
          <cell r="J2017">
            <v>0</v>
          </cell>
          <cell r="K2017">
            <v>-205152498</v>
          </cell>
          <cell r="L2017">
            <v>0</v>
          </cell>
          <cell r="M2017">
            <v>0</v>
          </cell>
          <cell r="N2017">
            <v>127</v>
          </cell>
          <cell r="O2017">
            <v>-205152498</v>
          </cell>
          <cell r="P2017">
            <v>-201921750</v>
          </cell>
          <cell r="Q2017">
            <v>3230748</v>
          </cell>
          <cell r="R2017" t="str">
            <v>ahl</v>
          </cell>
          <cell r="S2017" t="str">
            <v>aug</v>
          </cell>
        </row>
        <row r="2018">
          <cell r="A2018">
            <v>1700</v>
          </cell>
          <cell r="B2018">
            <v>894</v>
          </cell>
          <cell r="C2018" t="str">
            <v>AACIL</v>
          </cell>
          <cell r="D2018">
            <v>39687</v>
          </cell>
          <cell r="E2018">
            <v>39689</v>
          </cell>
          <cell r="F2018" t="str">
            <v>p</v>
          </cell>
          <cell r="G2018">
            <v>14780025</v>
          </cell>
          <cell r="H2018">
            <v>6.1</v>
          </cell>
          <cell r="I2018">
            <v>90158152.5</v>
          </cell>
          <cell r="J2018">
            <v>18031.630499999999</v>
          </cell>
          <cell r="K2018">
            <v>90176184.130500004</v>
          </cell>
          <cell r="L2018">
            <v>0</v>
          </cell>
          <cell r="M2018">
            <v>739001.25</v>
          </cell>
          <cell r="N2018">
            <v>6.1512200000000004</v>
          </cell>
          <cell r="O2018">
            <v>90915185.380500004</v>
          </cell>
          <cell r="P2018">
            <v>90915185.380500004</v>
          </cell>
          <cell r="Q2018">
            <v>0</v>
          </cell>
          <cell r="R2018" t="str">
            <v>AHL</v>
          </cell>
          <cell r="S2018" t="str">
            <v>AUG</v>
          </cell>
        </row>
        <row r="2019">
          <cell r="C2019" t="str">
            <v>PCPF</v>
          </cell>
          <cell r="D2019">
            <v>40054</v>
          </cell>
          <cell r="E2019">
            <v>40054</v>
          </cell>
          <cell r="F2019" t="str">
            <v>p</v>
          </cell>
          <cell r="G2019">
            <v>198000</v>
          </cell>
          <cell r="J2019">
            <v>0</v>
          </cell>
          <cell r="K2019">
            <v>0</v>
          </cell>
          <cell r="L2019">
            <v>0</v>
          </cell>
          <cell r="N2019">
            <v>0</v>
          </cell>
          <cell r="O2019">
            <v>0</v>
          </cell>
          <cell r="P2019">
            <v>0</v>
          </cell>
          <cell r="Q2019">
            <v>0</v>
          </cell>
          <cell r="R2019" t="str">
            <v>Direct</v>
          </cell>
          <cell r="S2019" t="str">
            <v>FEB--09</v>
          </cell>
        </row>
        <row r="2020">
          <cell r="A2020">
            <v>1701</v>
          </cell>
          <cell r="B2020">
            <v>0</v>
          </cell>
          <cell r="C2020" t="str">
            <v>OGDC</v>
          </cell>
          <cell r="D2020">
            <v>39745</v>
          </cell>
          <cell r="E2020">
            <v>39745</v>
          </cell>
          <cell r="F2020" t="str">
            <v>S</v>
          </cell>
          <cell r="G2020">
            <v>0</v>
          </cell>
          <cell r="H2020" t="e">
            <v>#DIV/0!</v>
          </cell>
          <cell r="I2020">
            <v>-175000</v>
          </cell>
          <cell r="J2020">
            <v>0</v>
          </cell>
          <cell r="K2020">
            <v>0</v>
          </cell>
          <cell r="L2020">
            <v>0</v>
          </cell>
          <cell r="M2020">
            <v>0</v>
          </cell>
          <cell r="N2020" t="e">
            <v>#DIV/0!</v>
          </cell>
          <cell r="O2020">
            <v>0</v>
          </cell>
          <cell r="P2020">
            <v>-175000</v>
          </cell>
          <cell r="R2020" t="str">
            <v>DIVIDEND</v>
          </cell>
          <cell r="S2020" t="str">
            <v>OCT--08</v>
          </cell>
        </row>
        <row r="2021">
          <cell r="A2021">
            <v>1702</v>
          </cell>
          <cell r="B2021">
            <v>0</v>
          </cell>
          <cell r="C2021" t="str">
            <v>POL</v>
          </cell>
          <cell r="D2021">
            <v>39745</v>
          </cell>
          <cell r="E2021">
            <v>39745</v>
          </cell>
          <cell r="F2021" t="str">
            <v>S</v>
          </cell>
          <cell r="G2021">
            <v>80000</v>
          </cell>
          <cell r="H2021">
            <v>0</v>
          </cell>
          <cell r="I2021">
            <v>0</v>
          </cell>
          <cell r="J2021">
            <v>0</v>
          </cell>
          <cell r="K2021">
            <v>0</v>
          </cell>
          <cell r="L2021">
            <v>0</v>
          </cell>
          <cell r="M2021">
            <v>0</v>
          </cell>
          <cell r="N2021">
            <v>0</v>
          </cell>
          <cell r="O2021">
            <v>0</v>
          </cell>
          <cell r="P2021">
            <v>0</v>
          </cell>
          <cell r="R2021" t="str">
            <v>BONUS</v>
          </cell>
          <cell r="S2021" t="str">
            <v>OCT--08</v>
          </cell>
        </row>
        <row r="2022">
          <cell r="A2022">
            <v>1703</v>
          </cell>
          <cell r="B2022">
            <v>16</v>
          </cell>
          <cell r="C2022" t="str">
            <v>NBP</v>
          </cell>
          <cell r="D2022">
            <v>39853</v>
          </cell>
          <cell r="E2022">
            <v>39855</v>
          </cell>
          <cell r="F2022" t="str">
            <v>p</v>
          </cell>
          <cell r="G2022">
            <v>75000</v>
          </cell>
          <cell r="H2022">
            <v>66.406786666666662</v>
          </cell>
          <cell r="I2022">
            <v>4980509</v>
          </cell>
          <cell r="J2022">
            <v>996.10180000000003</v>
          </cell>
          <cell r="K2022">
            <v>4981505.1018000003</v>
          </cell>
          <cell r="L2022">
            <v>0</v>
          </cell>
          <cell r="M2022">
            <v>3750</v>
          </cell>
          <cell r="N2022">
            <v>66.470068024</v>
          </cell>
          <cell r="O2022">
            <v>4985255.1018000003</v>
          </cell>
          <cell r="P2022">
            <v>4985255.1018000003</v>
          </cell>
          <cell r="Q2022">
            <v>0</v>
          </cell>
          <cell r="R2022" t="str">
            <v>AHL</v>
          </cell>
          <cell r="S2022" t="str">
            <v>FEB--09</v>
          </cell>
        </row>
        <row r="2023">
          <cell r="A2023">
            <v>1704</v>
          </cell>
          <cell r="B2023">
            <v>17</v>
          </cell>
          <cell r="C2023" t="str">
            <v>MCB</v>
          </cell>
          <cell r="D2023">
            <v>39853</v>
          </cell>
          <cell r="E2023">
            <v>39855</v>
          </cell>
          <cell r="F2023" t="str">
            <v>p</v>
          </cell>
          <cell r="G2023">
            <v>100000</v>
          </cell>
          <cell r="H2023">
            <v>120.56952</v>
          </cell>
          <cell r="I2023">
            <v>12056952</v>
          </cell>
          <cell r="J2023">
            <v>2411.3904000000002</v>
          </cell>
          <cell r="K2023">
            <v>12059363.3904</v>
          </cell>
          <cell r="L2023">
            <v>0</v>
          </cell>
          <cell r="M2023">
            <v>10000</v>
          </cell>
          <cell r="N2023">
            <v>120.693633904</v>
          </cell>
          <cell r="O2023">
            <v>12069363.3904</v>
          </cell>
          <cell r="P2023">
            <v>12069363.3904</v>
          </cell>
          <cell r="Q2023">
            <v>0</v>
          </cell>
          <cell r="R2023" t="str">
            <v>AHL</v>
          </cell>
          <cell r="S2023" t="str">
            <v>FEB--09</v>
          </cell>
        </row>
        <row r="2024">
          <cell r="A2024">
            <v>1705</v>
          </cell>
          <cell r="B2024">
            <v>60</v>
          </cell>
          <cell r="C2024" t="str">
            <v>PPFL</v>
          </cell>
          <cell r="D2024">
            <v>39864</v>
          </cell>
          <cell r="E2024">
            <v>39868</v>
          </cell>
          <cell r="F2024" t="str">
            <v>p</v>
          </cell>
          <cell r="G2024">
            <v>1000000</v>
          </cell>
          <cell r="H2024">
            <v>3.5656850000000002</v>
          </cell>
          <cell r="I2024">
            <v>3565685</v>
          </cell>
          <cell r="J2024">
            <v>713.13700000000006</v>
          </cell>
          <cell r="K2024">
            <v>3566398.1370000001</v>
          </cell>
          <cell r="L2024">
            <v>0</v>
          </cell>
          <cell r="M2024">
            <v>30000</v>
          </cell>
          <cell r="N2024">
            <v>3.596398137</v>
          </cell>
          <cell r="O2024">
            <v>3596398.1370000001</v>
          </cell>
          <cell r="P2024">
            <v>3596398.1370000001</v>
          </cell>
          <cell r="Q2024">
            <v>0</v>
          </cell>
          <cell r="R2024" t="str">
            <v>AHL</v>
          </cell>
          <cell r="S2024" t="str">
            <v>FEB--09</v>
          </cell>
        </row>
        <row r="2025">
          <cell r="A2025">
            <v>1706</v>
          </cell>
          <cell r="B2025">
            <v>61</v>
          </cell>
          <cell r="C2025" t="str">
            <v>PSAF</v>
          </cell>
          <cell r="D2025">
            <v>39864</v>
          </cell>
          <cell r="E2025">
            <v>39868</v>
          </cell>
          <cell r="F2025" t="str">
            <v>p</v>
          </cell>
          <cell r="G2025">
            <v>1000000</v>
          </cell>
          <cell r="H2025">
            <v>2.2999399999999999</v>
          </cell>
          <cell r="I2025">
            <v>2299940</v>
          </cell>
          <cell r="J2025">
            <v>459.988</v>
          </cell>
          <cell r="K2025">
            <v>2300399.9879999999</v>
          </cell>
          <cell r="L2025">
            <v>0</v>
          </cell>
          <cell r="M2025">
            <v>30000</v>
          </cell>
          <cell r="N2025">
            <v>2.3303999879999999</v>
          </cell>
          <cell r="O2025">
            <v>2330399.9879999999</v>
          </cell>
          <cell r="P2025">
            <v>2330399.9879999999</v>
          </cell>
          <cell r="Q2025">
            <v>0</v>
          </cell>
          <cell r="R2025" t="str">
            <v>AHL</v>
          </cell>
          <cell r="S2025" t="str">
            <v>FEB--09</v>
          </cell>
        </row>
        <row r="2026">
          <cell r="A2026">
            <v>1707</v>
          </cell>
          <cell r="B2026">
            <v>62</v>
          </cell>
          <cell r="C2026" t="str">
            <v>MCB</v>
          </cell>
          <cell r="D2026">
            <v>39864</v>
          </cell>
          <cell r="E2026">
            <v>39868</v>
          </cell>
          <cell r="F2026" t="str">
            <v>s</v>
          </cell>
          <cell r="G2026">
            <v>-100000</v>
          </cell>
          <cell r="H2026">
            <v>138.38542000000001</v>
          </cell>
          <cell r="I2026">
            <v>-13838542</v>
          </cell>
          <cell r="J2026">
            <v>0</v>
          </cell>
          <cell r="K2026">
            <v>-13838542</v>
          </cell>
          <cell r="L2026">
            <v>0</v>
          </cell>
          <cell r="M2026">
            <v>10000</v>
          </cell>
          <cell r="N2026">
            <v>138.38542000000001</v>
          </cell>
          <cell r="O2026">
            <v>-13838542</v>
          </cell>
          <cell r="P2026">
            <v>-12069363.390000001</v>
          </cell>
          <cell r="Q2026">
            <v>1769178.6099999994</v>
          </cell>
          <cell r="R2026" t="str">
            <v>AHL</v>
          </cell>
          <cell r="S2026" t="str">
            <v>FEB--09</v>
          </cell>
        </row>
        <row r="2027">
          <cell r="A2027">
            <v>1708</v>
          </cell>
          <cell r="B2027">
            <v>91</v>
          </cell>
          <cell r="C2027" t="str">
            <v>AACIL</v>
          </cell>
          <cell r="D2027">
            <v>39870</v>
          </cell>
          <cell r="E2027">
            <v>39874</v>
          </cell>
          <cell r="F2027" t="str">
            <v>p</v>
          </cell>
          <cell r="G2027">
            <v>335500</v>
          </cell>
          <cell r="H2027">
            <v>4.1494932935916546</v>
          </cell>
          <cell r="I2027">
            <v>1392155</v>
          </cell>
          <cell r="J2027">
            <v>278.43100000000004</v>
          </cell>
          <cell r="K2027">
            <v>1392433.4310000001</v>
          </cell>
          <cell r="L2027">
            <v>0</v>
          </cell>
          <cell r="M2027">
            <v>10065</v>
          </cell>
          <cell r="N2027">
            <v>4.1803231922503725</v>
          </cell>
          <cell r="O2027">
            <v>1402498.4310000001</v>
          </cell>
          <cell r="P2027">
            <v>1402498.4310000001</v>
          </cell>
          <cell r="Q2027">
            <v>0</v>
          </cell>
          <cell r="R2027" t="str">
            <v>AHL</v>
          </cell>
          <cell r="S2027" t="str">
            <v>FEB--09</v>
          </cell>
        </row>
        <row r="2028">
          <cell r="A2028">
            <v>1709</v>
          </cell>
          <cell r="B2028">
            <v>0</v>
          </cell>
          <cell r="C2028" t="str">
            <v>FFC</v>
          </cell>
          <cell r="F2028" t="str">
            <v>p</v>
          </cell>
          <cell r="G2028">
            <v>13650</v>
          </cell>
          <cell r="J2028">
            <v>0</v>
          </cell>
          <cell r="K2028">
            <v>0</v>
          </cell>
          <cell r="L2028">
            <v>0</v>
          </cell>
          <cell r="N2028">
            <v>0</v>
          </cell>
          <cell r="P2028">
            <v>0</v>
          </cell>
          <cell r="Q2028">
            <v>0</v>
          </cell>
          <cell r="S2028" t="str">
            <v>FEB--09</v>
          </cell>
          <cell r="T2028" t="str">
            <v>bonus @ 25%</v>
          </cell>
        </row>
        <row r="2029">
          <cell r="A2029">
            <v>1710</v>
          </cell>
          <cell r="B2029">
            <v>122</v>
          </cell>
          <cell r="C2029" t="str">
            <v>OGDC(H)</v>
          </cell>
          <cell r="D2029">
            <v>39889</v>
          </cell>
          <cell r="E2029">
            <v>39891</v>
          </cell>
          <cell r="F2029" t="str">
            <v>p</v>
          </cell>
          <cell r="G2029">
            <v>50000</v>
          </cell>
          <cell r="H2029">
            <v>60.801499999999997</v>
          </cell>
          <cell r="I2029">
            <v>3040075</v>
          </cell>
          <cell r="J2029">
            <v>608.01499999999999</v>
          </cell>
          <cell r="K2029">
            <v>3040683.0150000001</v>
          </cell>
          <cell r="L2029">
            <v>0</v>
          </cell>
          <cell r="M2029">
            <v>2500</v>
          </cell>
          <cell r="N2029">
            <v>60.863660299999999</v>
          </cell>
          <cell r="O2029">
            <v>3043183.0150000001</v>
          </cell>
          <cell r="P2029">
            <v>3043183.0150000001</v>
          </cell>
          <cell r="Q2029">
            <v>0</v>
          </cell>
          <cell r="R2029" t="str">
            <v>MUNAF</v>
          </cell>
          <cell r="S2029" t="str">
            <v>MAR</v>
          </cell>
        </row>
        <row r="2030">
          <cell r="A2030">
            <v>1711</v>
          </cell>
          <cell r="B2030">
            <v>123</v>
          </cell>
          <cell r="C2030" t="str">
            <v>OGDC(H)</v>
          </cell>
          <cell r="D2030">
            <v>39889</v>
          </cell>
          <cell r="E2030">
            <v>39891</v>
          </cell>
          <cell r="F2030" t="str">
            <v>p</v>
          </cell>
          <cell r="G2030">
            <v>113500</v>
          </cell>
          <cell r="H2030">
            <v>61.270740088105725</v>
          </cell>
          <cell r="I2030">
            <v>6954229</v>
          </cell>
          <cell r="J2030">
            <v>1390.8458000000001</v>
          </cell>
          <cell r="K2030">
            <v>6955619.8458000002</v>
          </cell>
          <cell r="L2030">
            <v>0</v>
          </cell>
          <cell r="M2030">
            <v>5675</v>
          </cell>
          <cell r="N2030">
            <v>61.332994236123348</v>
          </cell>
          <cell r="O2030">
            <v>6961294.8458000002</v>
          </cell>
          <cell r="P2030">
            <v>6961294.8458000002</v>
          </cell>
          <cell r="Q2030">
            <v>0</v>
          </cell>
          <cell r="R2030" t="str">
            <v>TAURUS</v>
          </cell>
          <cell r="S2030" t="str">
            <v>MAR</v>
          </cell>
        </row>
        <row r="2031">
          <cell r="A2031">
            <v>1712</v>
          </cell>
          <cell r="B2031">
            <v>142</v>
          </cell>
          <cell r="C2031" t="str">
            <v>PPFL</v>
          </cell>
          <cell r="D2031">
            <v>39891</v>
          </cell>
          <cell r="E2031">
            <v>39896</v>
          </cell>
          <cell r="F2031" t="str">
            <v>p</v>
          </cell>
          <cell r="G2031">
            <v>500000</v>
          </cell>
          <cell r="H2031">
            <v>3.7934100000000002</v>
          </cell>
          <cell r="I2031">
            <v>1896705</v>
          </cell>
          <cell r="J2031">
            <v>379.34100000000001</v>
          </cell>
          <cell r="K2031">
            <v>1897084.341</v>
          </cell>
          <cell r="L2031">
            <v>0</v>
          </cell>
          <cell r="M2031">
            <v>15000</v>
          </cell>
          <cell r="N2031">
            <v>3.8241686819999998</v>
          </cell>
          <cell r="O2031">
            <v>1912084.341</v>
          </cell>
          <cell r="P2031">
            <v>1912084.341</v>
          </cell>
          <cell r="Q2031">
            <v>0</v>
          </cell>
          <cell r="R2031" t="str">
            <v>AHL</v>
          </cell>
          <cell r="S2031" t="str">
            <v>mar</v>
          </cell>
        </row>
        <row r="2032">
          <cell r="A2032">
            <v>1713</v>
          </cell>
          <cell r="B2032">
            <v>140</v>
          </cell>
          <cell r="C2032" t="str">
            <v>psaf</v>
          </cell>
          <cell r="D2032">
            <v>39891</v>
          </cell>
          <cell r="E2032">
            <v>39896</v>
          </cell>
          <cell r="F2032" t="str">
            <v>p</v>
          </cell>
          <cell r="G2032">
            <v>1000000</v>
          </cell>
          <cell r="H2032">
            <v>2.7446950000000001</v>
          </cell>
          <cell r="I2032">
            <v>2744695</v>
          </cell>
          <cell r="J2032">
            <v>548.93900000000008</v>
          </cell>
          <cell r="K2032">
            <v>2745243.9389999998</v>
          </cell>
          <cell r="L2032">
            <v>0</v>
          </cell>
          <cell r="M2032">
            <v>30000</v>
          </cell>
          <cell r="N2032">
            <v>2.7752439389999997</v>
          </cell>
          <cell r="O2032">
            <v>2775243.9389999998</v>
          </cell>
          <cell r="P2032">
            <v>2775243.9389999998</v>
          </cell>
          <cell r="Q2032">
            <v>0</v>
          </cell>
          <cell r="R2032" t="str">
            <v>AHL</v>
          </cell>
          <cell r="S2032" t="str">
            <v>mar</v>
          </cell>
        </row>
        <row r="2033">
          <cell r="A2033">
            <v>1714</v>
          </cell>
          <cell r="B2033">
            <v>141</v>
          </cell>
          <cell r="C2033" t="str">
            <v>IBFL</v>
          </cell>
          <cell r="D2033">
            <v>39891</v>
          </cell>
          <cell r="E2033">
            <v>39896</v>
          </cell>
          <cell r="F2033" t="str">
            <v>p</v>
          </cell>
          <cell r="G2033">
            <v>32500</v>
          </cell>
          <cell r="H2033">
            <v>18.878615384615383</v>
          </cell>
          <cell r="I2033">
            <v>613555</v>
          </cell>
          <cell r="J2033">
            <v>122.71100000000001</v>
          </cell>
          <cell r="K2033">
            <v>613677.71100000001</v>
          </cell>
          <cell r="L2033">
            <v>0</v>
          </cell>
          <cell r="M2033">
            <v>1625</v>
          </cell>
          <cell r="N2033">
            <v>18.932391107692307</v>
          </cell>
          <cell r="O2033">
            <v>615302.71100000001</v>
          </cell>
          <cell r="P2033">
            <v>615302.71100000001</v>
          </cell>
          <cell r="Q2033">
            <v>0</v>
          </cell>
          <cell r="R2033" t="str">
            <v>AHL</v>
          </cell>
          <cell r="S2033" t="str">
            <v>mar</v>
          </cell>
        </row>
        <row r="2034">
          <cell r="A2034">
            <v>1715</v>
          </cell>
          <cell r="B2034">
            <v>154</v>
          </cell>
          <cell r="C2034" t="str">
            <v>IBFL</v>
          </cell>
          <cell r="D2034">
            <v>39892</v>
          </cell>
          <cell r="E2034">
            <v>39897</v>
          </cell>
          <cell r="F2034" t="str">
            <v>p</v>
          </cell>
          <cell r="G2034">
            <v>3500</v>
          </cell>
          <cell r="H2034">
            <v>19.899999999999999</v>
          </cell>
          <cell r="I2034">
            <v>69650</v>
          </cell>
          <cell r="J2034">
            <v>13.930000000000001</v>
          </cell>
          <cell r="K2034">
            <v>69663.929999999993</v>
          </cell>
          <cell r="L2034">
            <v>0</v>
          </cell>
          <cell r="M2034">
            <v>175</v>
          </cell>
          <cell r="N2034">
            <v>19.953979999999998</v>
          </cell>
          <cell r="O2034">
            <v>69838.929999999993</v>
          </cell>
          <cell r="P2034">
            <v>69838.929999999993</v>
          </cell>
          <cell r="Q2034">
            <v>0</v>
          </cell>
          <cell r="R2034" t="str">
            <v>AHL</v>
          </cell>
          <cell r="S2034" t="str">
            <v>mar</v>
          </cell>
        </row>
        <row r="2035">
          <cell r="A2035">
            <v>1716</v>
          </cell>
          <cell r="B2035">
            <v>155</v>
          </cell>
          <cell r="C2035" t="str">
            <v>PPFL</v>
          </cell>
          <cell r="D2035">
            <v>39892</v>
          </cell>
          <cell r="E2035">
            <v>39897</v>
          </cell>
          <cell r="F2035" t="str">
            <v>p</v>
          </cell>
          <cell r="G2035">
            <v>338500</v>
          </cell>
          <cell r="H2035">
            <v>4.1087887740029538</v>
          </cell>
          <cell r="I2035">
            <v>1390825</v>
          </cell>
          <cell r="J2035">
            <v>278.16500000000002</v>
          </cell>
          <cell r="K2035">
            <v>1391103.165</v>
          </cell>
          <cell r="L2035">
            <v>0</v>
          </cell>
          <cell r="M2035">
            <v>10155</v>
          </cell>
          <cell r="N2035">
            <v>4.1396105317577545</v>
          </cell>
          <cell r="O2035">
            <v>1401258.165</v>
          </cell>
          <cell r="P2035">
            <v>1401258.165</v>
          </cell>
          <cell r="Q2035">
            <v>0</v>
          </cell>
          <cell r="R2035" t="str">
            <v>AHL</v>
          </cell>
          <cell r="S2035" t="str">
            <v>mar</v>
          </cell>
        </row>
        <row r="2036">
          <cell r="A2036">
            <v>1717</v>
          </cell>
          <cell r="B2036">
            <v>155</v>
          </cell>
          <cell r="C2036" t="str">
            <v>AKBL</v>
          </cell>
          <cell r="F2036" t="str">
            <v>p</v>
          </cell>
          <cell r="G2036">
            <v>1000000</v>
          </cell>
          <cell r="J2036">
            <v>0</v>
          </cell>
          <cell r="K2036">
            <v>0</v>
          </cell>
          <cell r="N2036">
            <v>0</v>
          </cell>
          <cell r="O2036">
            <v>0</v>
          </cell>
          <cell r="P2036">
            <v>0</v>
          </cell>
          <cell r="Q2036">
            <v>0</v>
          </cell>
          <cell r="R2036" t="str">
            <v>AHL</v>
          </cell>
          <cell r="S2036" t="str">
            <v>mar</v>
          </cell>
          <cell r="T2036" t="str">
            <v>bonus @ 25%</v>
          </cell>
        </row>
        <row r="2037">
          <cell r="A2037">
            <v>1718</v>
          </cell>
          <cell r="B2037">
            <v>161</v>
          </cell>
          <cell r="C2037" t="str">
            <v>ppl(h)</v>
          </cell>
          <cell r="D2037">
            <v>39896</v>
          </cell>
          <cell r="E2037">
            <v>39898</v>
          </cell>
          <cell r="F2037" t="str">
            <v>p</v>
          </cell>
          <cell r="G2037">
            <v>35000</v>
          </cell>
          <cell r="H2037">
            <v>169.29957142857143</v>
          </cell>
          <cell r="I2037">
            <v>5925485</v>
          </cell>
          <cell r="J2037">
            <v>1185.097</v>
          </cell>
          <cell r="K2037">
            <v>5926670.0970000001</v>
          </cell>
          <cell r="L2037">
            <v>0</v>
          </cell>
          <cell r="M2037">
            <v>5925.99</v>
          </cell>
          <cell r="N2037">
            <v>169.50274534285714</v>
          </cell>
          <cell r="O2037">
            <v>5932596.0870000003</v>
          </cell>
          <cell r="P2037">
            <v>5932596.0870000003</v>
          </cell>
          <cell r="Q2037">
            <v>0</v>
          </cell>
          <cell r="R2037" t="str">
            <v xml:space="preserve">JS </v>
          </cell>
          <cell r="S2037" t="str">
            <v>MAR</v>
          </cell>
        </row>
        <row r="2038">
          <cell r="A2038">
            <v>1719</v>
          </cell>
          <cell r="B2038">
            <v>166</v>
          </cell>
          <cell r="C2038" t="str">
            <v>ppl(h)</v>
          </cell>
          <cell r="D2038">
            <v>39896</v>
          </cell>
          <cell r="E2038">
            <v>39898</v>
          </cell>
          <cell r="F2038" t="str">
            <v>p</v>
          </cell>
          <cell r="G2038">
            <v>10000</v>
          </cell>
          <cell r="H2038">
            <v>172.88550000000001</v>
          </cell>
          <cell r="I2038">
            <v>1728855</v>
          </cell>
          <cell r="J2038">
            <v>345.77100000000002</v>
          </cell>
          <cell r="K2038">
            <v>1729200.7709999999</v>
          </cell>
          <cell r="L2038">
            <v>0</v>
          </cell>
          <cell r="M2038">
            <v>2593.2800000000002</v>
          </cell>
          <cell r="N2038">
            <v>173.1794051</v>
          </cell>
          <cell r="O2038">
            <v>1731794.051</v>
          </cell>
          <cell r="P2038">
            <v>1731794.051</v>
          </cell>
          <cell r="Q2038">
            <v>0</v>
          </cell>
          <cell r="R2038" t="str">
            <v>PEARL</v>
          </cell>
          <cell r="S2038" t="str">
            <v>MAR</v>
          </cell>
        </row>
        <row r="2039">
          <cell r="A2039">
            <v>1720</v>
          </cell>
          <cell r="B2039">
            <v>159</v>
          </cell>
          <cell r="C2039" t="str">
            <v>NBP(h)</v>
          </cell>
          <cell r="D2039">
            <v>39896</v>
          </cell>
          <cell r="E2039">
            <v>39898</v>
          </cell>
          <cell r="F2039" t="str">
            <v>p</v>
          </cell>
          <cell r="G2039">
            <v>100000</v>
          </cell>
          <cell r="H2039">
            <v>83</v>
          </cell>
          <cell r="I2039">
            <v>8300000</v>
          </cell>
          <cell r="J2039">
            <v>1660</v>
          </cell>
          <cell r="K2039">
            <v>8301660</v>
          </cell>
          <cell r="L2039">
            <v>0</v>
          </cell>
          <cell r="M2039">
            <v>10000</v>
          </cell>
          <cell r="N2039">
            <v>83.116600000000005</v>
          </cell>
          <cell r="O2039">
            <v>8311660</v>
          </cell>
          <cell r="P2039">
            <v>8311660</v>
          </cell>
          <cell r="Q2039">
            <v>0</v>
          </cell>
          <cell r="R2039" t="str">
            <v>GROWTH</v>
          </cell>
          <cell r="S2039" t="str">
            <v>MAR</v>
          </cell>
        </row>
        <row r="2040">
          <cell r="A2040">
            <v>1721</v>
          </cell>
          <cell r="B2040">
            <v>164</v>
          </cell>
          <cell r="C2040" t="str">
            <v>NBP(h)</v>
          </cell>
          <cell r="D2040">
            <v>39896</v>
          </cell>
          <cell r="E2040">
            <v>39898</v>
          </cell>
          <cell r="F2040" t="str">
            <v>p</v>
          </cell>
          <cell r="G2040">
            <v>100000</v>
          </cell>
          <cell r="H2040">
            <v>82.981449999999995</v>
          </cell>
          <cell r="I2040">
            <v>8298145</v>
          </cell>
          <cell r="J2040">
            <v>1659.6290000000001</v>
          </cell>
          <cell r="K2040">
            <v>8299804.6289999997</v>
          </cell>
          <cell r="L2040">
            <v>0</v>
          </cell>
          <cell r="M2040">
            <v>10000</v>
          </cell>
          <cell r="N2040">
            <v>83.098046289999999</v>
          </cell>
          <cell r="O2040">
            <v>8309804.6289999997</v>
          </cell>
          <cell r="P2040">
            <v>8309804.6289999997</v>
          </cell>
          <cell r="Q2040">
            <v>0</v>
          </cell>
          <cell r="R2040" t="str">
            <v>AHL</v>
          </cell>
          <cell r="S2040" t="str">
            <v>MAR</v>
          </cell>
        </row>
        <row r="2041">
          <cell r="A2041">
            <v>1722</v>
          </cell>
          <cell r="B2041">
            <v>162</v>
          </cell>
          <cell r="C2041" t="str">
            <v>OGDC(H)</v>
          </cell>
          <cell r="D2041">
            <v>39896</v>
          </cell>
          <cell r="E2041">
            <v>39898</v>
          </cell>
          <cell r="F2041" t="str">
            <v>p</v>
          </cell>
          <cell r="G2041">
            <v>100000</v>
          </cell>
          <cell r="H2041">
            <v>65.901390000000006</v>
          </cell>
          <cell r="I2041">
            <v>6590139</v>
          </cell>
          <cell r="J2041">
            <v>1318.0278000000001</v>
          </cell>
          <cell r="K2041">
            <v>6591457.0278000003</v>
          </cell>
          <cell r="L2041">
            <v>0</v>
          </cell>
          <cell r="M2041">
            <v>5000</v>
          </cell>
          <cell r="N2041">
            <v>65.964570277999997</v>
          </cell>
          <cell r="O2041">
            <v>6596457.0278000003</v>
          </cell>
          <cell r="P2041">
            <v>6596457.0278000003</v>
          </cell>
          <cell r="Q2041">
            <v>0</v>
          </cell>
          <cell r="R2041" t="str">
            <v>ahl</v>
          </cell>
          <cell r="S2041" t="str">
            <v>MAR</v>
          </cell>
        </row>
        <row r="2042">
          <cell r="A2042">
            <v>1723</v>
          </cell>
          <cell r="B2042">
            <v>165</v>
          </cell>
          <cell r="C2042" t="str">
            <v>OGDC(H)</v>
          </cell>
          <cell r="D2042">
            <v>39896</v>
          </cell>
          <cell r="E2042">
            <v>39898</v>
          </cell>
          <cell r="F2042" t="str">
            <v>p</v>
          </cell>
          <cell r="G2042">
            <v>100000</v>
          </cell>
          <cell r="H2042">
            <v>65.5989</v>
          </cell>
          <cell r="I2042">
            <v>6559890</v>
          </cell>
          <cell r="J2042">
            <v>1311.9780000000001</v>
          </cell>
          <cell r="K2042">
            <v>6561201.9780000001</v>
          </cell>
          <cell r="L2042">
            <v>0</v>
          </cell>
          <cell r="M2042">
            <v>5000</v>
          </cell>
          <cell r="N2042">
            <v>65.662019779999994</v>
          </cell>
          <cell r="O2042">
            <v>6566201.9780000001</v>
          </cell>
          <cell r="P2042">
            <v>6566201.9780000001</v>
          </cell>
          <cell r="Q2042">
            <v>0</v>
          </cell>
          <cell r="R2042" t="str">
            <v>global</v>
          </cell>
          <cell r="S2042" t="str">
            <v>MAR</v>
          </cell>
        </row>
        <row r="2043">
          <cell r="A2043">
            <v>1724</v>
          </cell>
          <cell r="B2043">
            <v>156</v>
          </cell>
          <cell r="C2043" t="str">
            <v>OGDC(H)</v>
          </cell>
          <cell r="D2043">
            <v>39896</v>
          </cell>
          <cell r="E2043">
            <v>39898</v>
          </cell>
          <cell r="F2043" t="str">
            <v>p</v>
          </cell>
          <cell r="G2043">
            <v>50000</v>
          </cell>
          <cell r="H2043">
            <v>66.666979999999995</v>
          </cell>
          <cell r="I2043">
            <v>3333349</v>
          </cell>
          <cell r="J2043">
            <v>666.66980000000001</v>
          </cell>
          <cell r="K2043">
            <v>3334015.6697999998</v>
          </cell>
          <cell r="L2043">
            <v>0</v>
          </cell>
          <cell r="M2043">
            <v>5000.26</v>
          </cell>
          <cell r="N2043">
            <v>66.780318595999987</v>
          </cell>
          <cell r="O2043">
            <v>3339015.9297999996</v>
          </cell>
          <cell r="P2043">
            <v>3339015.9297999996</v>
          </cell>
          <cell r="Q2043">
            <v>0</v>
          </cell>
          <cell r="R2043" t="str">
            <v>SCS</v>
          </cell>
          <cell r="S2043" t="str">
            <v>MAR</v>
          </cell>
        </row>
        <row r="2044">
          <cell r="A2044">
            <v>1725</v>
          </cell>
          <cell r="B2044">
            <v>158</v>
          </cell>
          <cell r="C2044" t="str">
            <v>ppl(h)</v>
          </cell>
          <cell r="D2044">
            <v>39896</v>
          </cell>
          <cell r="E2044">
            <v>39898</v>
          </cell>
          <cell r="F2044" t="str">
            <v>p</v>
          </cell>
          <cell r="G2044">
            <v>100000</v>
          </cell>
          <cell r="H2044">
            <v>170</v>
          </cell>
          <cell r="I2044">
            <v>17000000</v>
          </cell>
          <cell r="J2044">
            <v>3400</v>
          </cell>
          <cell r="K2044">
            <v>17003400</v>
          </cell>
          <cell r="L2044">
            <v>0</v>
          </cell>
          <cell r="M2044">
            <v>15000</v>
          </cell>
          <cell r="N2044">
            <v>170.184</v>
          </cell>
          <cell r="O2044">
            <v>17018400</v>
          </cell>
          <cell r="P2044">
            <v>17018400</v>
          </cell>
          <cell r="Q2044">
            <v>0</v>
          </cell>
          <cell r="R2044" t="str">
            <v>BMA</v>
          </cell>
          <cell r="S2044" t="str">
            <v>MAR</v>
          </cell>
        </row>
        <row r="2045">
          <cell r="A2045">
            <v>1726</v>
          </cell>
          <cell r="B2045">
            <v>163</v>
          </cell>
          <cell r="C2045" t="str">
            <v>FFBL(h)</v>
          </cell>
          <cell r="D2045">
            <v>39896</v>
          </cell>
          <cell r="E2045">
            <v>39898</v>
          </cell>
          <cell r="F2045" t="str">
            <v>p</v>
          </cell>
          <cell r="G2045">
            <v>100000</v>
          </cell>
          <cell r="H2045">
            <v>16.868649999999999</v>
          </cell>
          <cell r="I2045">
            <v>1686865</v>
          </cell>
          <cell r="J2045">
            <v>337.37299999999999</v>
          </cell>
          <cell r="K2045">
            <v>1687202.3729999999</v>
          </cell>
          <cell r="L2045">
            <v>0</v>
          </cell>
          <cell r="M2045">
            <v>5000</v>
          </cell>
          <cell r="N2045">
            <v>16.922023729999999</v>
          </cell>
          <cell r="O2045">
            <v>1692202.3729999999</v>
          </cell>
          <cell r="P2045">
            <v>1692202.3729999999</v>
          </cell>
          <cell r="Q2045">
            <v>0</v>
          </cell>
          <cell r="R2045" t="str">
            <v>AHL</v>
          </cell>
          <cell r="S2045" t="str">
            <v>MAR</v>
          </cell>
        </row>
        <row r="2046">
          <cell r="A2046">
            <v>1727</v>
          </cell>
          <cell r="B2046">
            <v>168</v>
          </cell>
          <cell r="C2046" t="str">
            <v>FFBL(h)</v>
          </cell>
          <cell r="D2046">
            <v>39896</v>
          </cell>
          <cell r="E2046">
            <v>39898</v>
          </cell>
          <cell r="F2046" t="str">
            <v>p</v>
          </cell>
          <cell r="G2046">
            <v>300000</v>
          </cell>
          <cell r="H2046">
            <v>17.445033333333335</v>
          </cell>
          <cell r="I2046">
            <v>5233510</v>
          </cell>
          <cell r="J2046">
            <v>1046.702</v>
          </cell>
          <cell r="K2046">
            <v>5234556.7019999996</v>
          </cell>
          <cell r="L2046">
            <v>0</v>
          </cell>
          <cell r="M2046">
            <v>15000</v>
          </cell>
          <cell r="N2046">
            <v>17.498522339999997</v>
          </cell>
          <cell r="O2046">
            <v>5249556.7019999996</v>
          </cell>
          <cell r="P2046">
            <v>5249556.7019999996</v>
          </cell>
          <cell r="Q2046">
            <v>0</v>
          </cell>
          <cell r="R2046" t="str">
            <v>MUNAF</v>
          </cell>
          <cell r="S2046" t="str">
            <v>MAR</v>
          </cell>
        </row>
        <row r="2047">
          <cell r="A2047">
            <v>1728</v>
          </cell>
          <cell r="B2047">
            <v>157</v>
          </cell>
          <cell r="C2047" t="str">
            <v>ffc(H)</v>
          </cell>
          <cell r="D2047">
            <v>39896</v>
          </cell>
          <cell r="E2047">
            <v>39898</v>
          </cell>
          <cell r="F2047" t="str">
            <v>p</v>
          </cell>
          <cell r="G2047">
            <v>50000</v>
          </cell>
          <cell r="H2047">
            <v>81.955699999999993</v>
          </cell>
          <cell r="I2047">
            <v>4097785</v>
          </cell>
          <cell r="J2047">
            <v>819.55700000000002</v>
          </cell>
          <cell r="K2047">
            <v>4098604.557</v>
          </cell>
          <cell r="L2047">
            <v>0</v>
          </cell>
          <cell r="M2047">
            <v>5000</v>
          </cell>
          <cell r="N2047">
            <v>82.072091139999998</v>
          </cell>
          <cell r="O2047">
            <v>4103604.557</v>
          </cell>
          <cell r="P2047">
            <v>4103604.557</v>
          </cell>
          <cell r="Q2047">
            <v>0</v>
          </cell>
          <cell r="R2047" t="str">
            <v>bma</v>
          </cell>
          <cell r="S2047" t="str">
            <v>MAR</v>
          </cell>
        </row>
        <row r="2048">
          <cell r="A2048">
            <v>1729</v>
          </cell>
          <cell r="B2048">
            <v>167</v>
          </cell>
          <cell r="C2048" t="str">
            <v>ffc(H)</v>
          </cell>
          <cell r="D2048">
            <v>39896</v>
          </cell>
          <cell r="E2048">
            <v>39898</v>
          </cell>
          <cell r="F2048" t="str">
            <v>p</v>
          </cell>
          <cell r="G2048">
            <v>100000</v>
          </cell>
          <cell r="H2048">
            <v>84.160269999999997</v>
          </cell>
          <cell r="I2048">
            <v>8416027</v>
          </cell>
          <cell r="J2048">
            <v>1683.2054000000001</v>
          </cell>
          <cell r="K2048">
            <v>8417710.2053999994</v>
          </cell>
          <cell r="L2048">
            <v>0</v>
          </cell>
          <cell r="M2048">
            <v>5000</v>
          </cell>
          <cell r="N2048">
            <v>84.227102053999999</v>
          </cell>
          <cell r="O2048">
            <v>8422710.2053999994</v>
          </cell>
          <cell r="P2048">
            <v>8422710.2053999994</v>
          </cell>
          <cell r="Q2048">
            <v>0</v>
          </cell>
          <cell r="R2048" t="str">
            <v>MUNAF</v>
          </cell>
          <cell r="S2048" t="str">
            <v>MAR</v>
          </cell>
        </row>
        <row r="2049">
          <cell r="A2049">
            <v>1730</v>
          </cell>
          <cell r="B2049">
            <v>202</v>
          </cell>
          <cell r="C2049" t="str">
            <v>ffc(H)</v>
          </cell>
          <cell r="D2049">
            <v>39897</v>
          </cell>
          <cell r="E2049">
            <v>39899</v>
          </cell>
          <cell r="F2049" t="str">
            <v>p</v>
          </cell>
          <cell r="G2049">
            <v>85000</v>
          </cell>
          <cell r="H2049">
            <v>85.067058823529408</v>
          </cell>
          <cell r="I2049">
            <v>7230700</v>
          </cell>
          <cell r="J2049">
            <v>1446.14</v>
          </cell>
          <cell r="K2049">
            <v>7232146.1399999997</v>
          </cell>
          <cell r="L2049">
            <v>0</v>
          </cell>
          <cell r="M2049">
            <v>10748.35</v>
          </cell>
          <cell r="N2049">
            <v>85.210523411764697</v>
          </cell>
          <cell r="O2049">
            <v>7242894.4899999993</v>
          </cell>
          <cell r="P2049">
            <v>7242894.4899999993</v>
          </cell>
          <cell r="Q2049">
            <v>0</v>
          </cell>
          <cell r="R2049" t="str">
            <v>AL HABIB</v>
          </cell>
          <cell r="S2049" t="str">
            <v>MAR</v>
          </cell>
        </row>
        <row r="2050">
          <cell r="A2050">
            <v>1731</v>
          </cell>
          <cell r="B2050">
            <v>201</v>
          </cell>
          <cell r="C2050" t="str">
            <v>ppl(h)</v>
          </cell>
          <cell r="D2050">
            <v>39897</v>
          </cell>
          <cell r="E2050">
            <v>39899</v>
          </cell>
          <cell r="F2050" t="str">
            <v>p</v>
          </cell>
          <cell r="G2050">
            <v>80000</v>
          </cell>
          <cell r="H2050">
            <v>173.17625000000001</v>
          </cell>
          <cell r="I2050">
            <v>13854100</v>
          </cell>
          <cell r="J2050">
            <v>2770.82</v>
          </cell>
          <cell r="K2050">
            <v>13856870.82</v>
          </cell>
          <cell r="L2050">
            <v>0</v>
          </cell>
          <cell r="M2050">
            <v>11930</v>
          </cell>
          <cell r="N2050">
            <v>173.36001025000002</v>
          </cell>
          <cell r="O2050">
            <v>13868800.82</v>
          </cell>
          <cell r="P2050">
            <v>13868800.82</v>
          </cell>
          <cell r="Q2050">
            <v>0</v>
          </cell>
          <cell r="R2050" t="str">
            <v>BMA</v>
          </cell>
          <cell r="S2050" t="str">
            <v>MAR</v>
          </cell>
        </row>
        <row r="2051">
          <cell r="A2051">
            <v>1732</v>
          </cell>
          <cell r="B2051">
            <v>203</v>
          </cell>
          <cell r="C2051" t="str">
            <v>ogdc(H)</v>
          </cell>
          <cell r="D2051">
            <v>39898</v>
          </cell>
          <cell r="E2051">
            <v>39902</v>
          </cell>
          <cell r="F2051" t="str">
            <v>s</v>
          </cell>
          <cell r="G2051">
            <v>-100000</v>
          </cell>
          <cell r="H2051">
            <v>66.787499999999994</v>
          </cell>
          <cell r="I2051">
            <v>-6678750</v>
          </cell>
          <cell r="J2051">
            <v>0</v>
          </cell>
          <cell r="K2051">
            <v>-6678750</v>
          </cell>
          <cell r="L2051">
            <v>0</v>
          </cell>
          <cell r="M2051">
            <v>5000</v>
          </cell>
          <cell r="N2051">
            <v>66.787499999999994</v>
          </cell>
          <cell r="O2051">
            <v>-6678750</v>
          </cell>
          <cell r="P2051">
            <v>-6410190</v>
          </cell>
          <cell r="Q2051">
            <v>268560</v>
          </cell>
          <cell r="R2051" t="str">
            <v>AHL</v>
          </cell>
          <cell r="S2051" t="str">
            <v>MAR</v>
          </cell>
        </row>
        <row r="2052">
          <cell r="A2052">
            <v>1733</v>
          </cell>
          <cell r="B2052">
            <v>205</v>
          </cell>
          <cell r="C2052" t="str">
            <v>ogdc(H)</v>
          </cell>
          <cell r="D2052">
            <v>39898</v>
          </cell>
          <cell r="E2052">
            <v>39902</v>
          </cell>
          <cell r="F2052" t="str">
            <v>s</v>
          </cell>
          <cell r="G2052">
            <v>-45200</v>
          </cell>
          <cell r="H2052">
            <v>66.893938053097344</v>
          </cell>
          <cell r="I2052">
            <v>-3023606</v>
          </cell>
          <cell r="J2052">
            <v>0</v>
          </cell>
          <cell r="K2052">
            <v>-3023606</v>
          </cell>
          <cell r="L2052">
            <v>0</v>
          </cell>
          <cell r="M2052">
            <v>4535.41</v>
          </cell>
          <cell r="N2052">
            <v>66.893938053097344</v>
          </cell>
          <cell r="O2052">
            <v>-3023606</v>
          </cell>
          <cell r="P2052">
            <v>-2897410.4</v>
          </cell>
          <cell r="Q2052">
            <v>126195.60000000009</v>
          </cell>
          <cell r="R2052" t="str">
            <v>jovc</v>
          </cell>
          <cell r="S2052" t="str">
            <v>MAR</v>
          </cell>
        </row>
        <row r="2053">
          <cell r="A2053">
            <v>1734</v>
          </cell>
          <cell r="B2053">
            <v>204</v>
          </cell>
          <cell r="C2053" t="str">
            <v>ogdc(H)</v>
          </cell>
          <cell r="D2053">
            <v>39898</v>
          </cell>
          <cell r="E2053">
            <v>39902</v>
          </cell>
          <cell r="F2053" t="str">
            <v>s</v>
          </cell>
          <cell r="G2053">
            <v>-75000</v>
          </cell>
          <cell r="H2053">
            <v>66.369519999999994</v>
          </cell>
          <cell r="I2053">
            <v>-4977714</v>
          </cell>
          <cell r="J2053">
            <v>0</v>
          </cell>
          <cell r="K2053">
            <v>-4977714</v>
          </cell>
          <cell r="L2053">
            <v>0</v>
          </cell>
          <cell r="M2053">
            <v>7466.57</v>
          </cell>
          <cell r="N2053">
            <v>66.369519999999994</v>
          </cell>
          <cell r="O2053">
            <v>-4977714</v>
          </cell>
          <cell r="P2053">
            <v>-4807642.5</v>
          </cell>
          <cell r="Q2053">
            <v>170071.5</v>
          </cell>
          <cell r="R2053" t="str">
            <v>pearl</v>
          </cell>
          <cell r="S2053" t="str">
            <v>MAR</v>
          </cell>
        </row>
        <row r="2054">
          <cell r="A2054">
            <v>1735</v>
          </cell>
          <cell r="B2054">
            <v>207</v>
          </cell>
          <cell r="C2054" t="str">
            <v>ogdc(H)</v>
          </cell>
          <cell r="D2054">
            <v>39898</v>
          </cell>
          <cell r="E2054">
            <v>39902</v>
          </cell>
          <cell r="F2054" t="str">
            <v>s</v>
          </cell>
          <cell r="G2054">
            <v>-50000</v>
          </cell>
          <cell r="H2054">
            <v>66.154880000000006</v>
          </cell>
          <cell r="I2054">
            <v>-3307744</v>
          </cell>
          <cell r="J2054">
            <v>0</v>
          </cell>
          <cell r="K2054">
            <v>-3307744</v>
          </cell>
          <cell r="L2054">
            <v>0</v>
          </cell>
          <cell r="M2054">
            <v>2500</v>
          </cell>
          <cell r="N2054">
            <v>66.154880000000006</v>
          </cell>
          <cell r="O2054">
            <v>-3307744</v>
          </cell>
          <cell r="P2054">
            <v>-3205100</v>
          </cell>
          <cell r="Q2054">
            <v>102644</v>
          </cell>
          <cell r="R2054" t="str">
            <v>MUNAF</v>
          </cell>
          <cell r="S2054" t="str">
            <v>MAR</v>
          </cell>
        </row>
        <row r="2055">
          <cell r="A2055">
            <v>1736</v>
          </cell>
          <cell r="B2055">
            <v>208</v>
          </cell>
          <cell r="C2055" t="str">
            <v>ogdc(H)</v>
          </cell>
          <cell r="D2055">
            <v>39898</v>
          </cell>
          <cell r="E2055">
            <v>39902</v>
          </cell>
          <cell r="F2055" t="str">
            <v>s</v>
          </cell>
          <cell r="G2055">
            <v>-125300</v>
          </cell>
          <cell r="H2055">
            <v>66.442968874700725</v>
          </cell>
          <cell r="I2055">
            <v>-8325304</v>
          </cell>
          <cell r="J2055">
            <v>0</v>
          </cell>
          <cell r="K2055">
            <v>-8325304</v>
          </cell>
          <cell r="L2055">
            <v>0</v>
          </cell>
          <cell r="M2055">
            <v>12530</v>
          </cell>
          <cell r="N2055">
            <v>66.442968874700725</v>
          </cell>
          <cell r="O2055">
            <v>-8325304</v>
          </cell>
          <cell r="P2055">
            <v>-8031980.5999999996</v>
          </cell>
          <cell r="Q2055">
            <v>293323.40000000037</v>
          </cell>
          <cell r="R2055" t="str">
            <v>BMA</v>
          </cell>
          <cell r="S2055" t="str">
            <v>MAR</v>
          </cell>
        </row>
        <row r="2056">
          <cell r="A2056">
            <v>1737</v>
          </cell>
          <cell r="B2056">
            <v>206</v>
          </cell>
          <cell r="C2056" t="str">
            <v>ogdc(H)</v>
          </cell>
          <cell r="D2056">
            <v>39898</v>
          </cell>
          <cell r="E2056">
            <v>39902</v>
          </cell>
          <cell r="F2056" t="str">
            <v>s</v>
          </cell>
          <cell r="G2056">
            <v>-18000</v>
          </cell>
          <cell r="H2056">
            <v>67.022943888888889</v>
          </cell>
          <cell r="I2056">
            <v>-1206412.99</v>
          </cell>
          <cell r="J2056">
            <v>0</v>
          </cell>
          <cell r="K2056">
            <v>-1206412.99</v>
          </cell>
          <cell r="L2056">
            <v>0</v>
          </cell>
          <cell r="M2056">
            <v>1206.79</v>
          </cell>
          <cell r="N2056">
            <v>67.022943888888889</v>
          </cell>
          <cell r="O2056">
            <v>-1206412.99</v>
          </cell>
          <cell r="P2056">
            <v>-1153828.8</v>
          </cell>
          <cell r="Q2056">
            <v>52584.189999999944</v>
          </cell>
          <cell r="R2056" t="str">
            <v xml:space="preserve">JS </v>
          </cell>
          <cell r="S2056" t="str">
            <v>MAR</v>
          </cell>
        </row>
        <row r="2057">
          <cell r="A2057">
            <v>1738</v>
          </cell>
          <cell r="B2057">
            <v>286</v>
          </cell>
          <cell r="C2057" t="str">
            <v>ffc(H)</v>
          </cell>
          <cell r="D2057">
            <v>39899</v>
          </cell>
          <cell r="E2057">
            <v>39903</v>
          </cell>
          <cell r="F2057" t="str">
            <v>s</v>
          </cell>
          <cell r="G2057">
            <v>-30000</v>
          </cell>
          <cell r="H2057">
            <v>86.443333333333328</v>
          </cell>
          <cell r="I2057">
            <v>-2593300</v>
          </cell>
          <cell r="J2057">
            <v>0</v>
          </cell>
          <cell r="K2057">
            <v>-2593300</v>
          </cell>
          <cell r="L2057">
            <v>0</v>
          </cell>
          <cell r="M2057">
            <v>3000</v>
          </cell>
          <cell r="N2057">
            <v>86.443333333333328</v>
          </cell>
          <cell r="O2057">
            <v>-2593300</v>
          </cell>
          <cell r="P2057">
            <v>-2523729</v>
          </cell>
          <cell r="Q2057">
            <v>69571</v>
          </cell>
          <cell r="R2057" t="str">
            <v>pearl</v>
          </cell>
          <cell r="S2057" t="str">
            <v>MAR</v>
          </cell>
        </row>
        <row r="2058">
          <cell r="A2058">
            <v>1739</v>
          </cell>
          <cell r="B2058">
            <v>287</v>
          </cell>
          <cell r="C2058" t="str">
            <v>ppl(h)</v>
          </cell>
          <cell r="D2058">
            <v>39899</v>
          </cell>
          <cell r="E2058">
            <v>39902</v>
          </cell>
          <cell r="F2058" t="str">
            <v>p</v>
          </cell>
          <cell r="G2058">
            <v>200000</v>
          </cell>
          <cell r="H2058">
            <v>177.840655</v>
          </cell>
          <cell r="I2058">
            <v>35568131</v>
          </cell>
          <cell r="J2058">
            <v>7113.6262000000006</v>
          </cell>
          <cell r="K2058">
            <v>35575244.626199998</v>
          </cell>
          <cell r="L2058">
            <v>0</v>
          </cell>
          <cell r="M2058">
            <v>30000</v>
          </cell>
          <cell r="N2058">
            <v>178.02622313099999</v>
          </cell>
          <cell r="O2058">
            <v>35605244.626199998</v>
          </cell>
          <cell r="P2058">
            <v>35605244.626199998</v>
          </cell>
          <cell r="Q2058">
            <v>0</v>
          </cell>
          <cell r="R2058" t="str">
            <v>TAURUS</v>
          </cell>
          <cell r="S2058" t="str">
            <v>MAR</v>
          </cell>
        </row>
        <row r="2059">
          <cell r="A2059">
            <v>1740</v>
          </cell>
          <cell r="B2059">
            <v>285</v>
          </cell>
          <cell r="C2059" t="str">
            <v>ppl(h)</v>
          </cell>
          <cell r="D2059">
            <v>39899</v>
          </cell>
          <cell r="E2059">
            <v>39902</v>
          </cell>
          <cell r="F2059" t="str">
            <v>s</v>
          </cell>
          <cell r="G2059">
            <v>-20000</v>
          </cell>
          <cell r="H2059">
            <v>175.5</v>
          </cell>
          <cell r="I2059">
            <v>-3510000</v>
          </cell>
          <cell r="J2059">
            <v>0</v>
          </cell>
          <cell r="K2059">
            <v>-3510000</v>
          </cell>
          <cell r="L2059">
            <v>0</v>
          </cell>
          <cell r="M2059">
            <v>3510</v>
          </cell>
          <cell r="N2059">
            <v>175.5</v>
          </cell>
          <cell r="O2059">
            <v>-3510000</v>
          </cell>
          <cell r="P2059">
            <v>-3489734</v>
          </cell>
          <cell r="Q2059">
            <v>20266</v>
          </cell>
          <cell r="R2059" t="str">
            <v xml:space="preserve">JS </v>
          </cell>
          <cell r="S2059" t="str">
            <v>MAR</v>
          </cell>
        </row>
        <row r="2060">
          <cell r="A2060">
            <v>1741</v>
          </cell>
          <cell r="B2060">
            <v>284</v>
          </cell>
          <cell r="C2060" t="str">
            <v>ppl(h)</v>
          </cell>
          <cell r="D2060">
            <v>39899</v>
          </cell>
          <cell r="E2060">
            <v>39902</v>
          </cell>
          <cell r="F2060" t="str">
            <v>s</v>
          </cell>
          <cell r="G2060">
            <v>-171800</v>
          </cell>
          <cell r="H2060">
            <v>175.00353899883586</v>
          </cell>
          <cell r="I2060">
            <v>-30065608</v>
          </cell>
          <cell r="J2060">
            <v>0</v>
          </cell>
          <cell r="K2060">
            <v>-30065608</v>
          </cell>
          <cell r="L2060">
            <v>0</v>
          </cell>
          <cell r="M2060">
            <v>0</v>
          </cell>
          <cell r="N2060">
            <v>175.00353899883586</v>
          </cell>
          <cell r="O2060">
            <v>-30065608</v>
          </cell>
          <cell r="P2060">
            <v>-29976815.059999999</v>
          </cell>
          <cell r="Q2060">
            <v>88792.940000001341</v>
          </cell>
          <cell r="R2060" t="str">
            <v>taurus</v>
          </cell>
          <cell r="S2060" t="str">
            <v>MAR</v>
          </cell>
        </row>
        <row r="2061">
          <cell r="A2061">
            <v>1742</v>
          </cell>
          <cell r="B2061">
            <v>288</v>
          </cell>
          <cell r="C2061" t="str">
            <v>NBP(h)</v>
          </cell>
          <cell r="D2061">
            <v>39899</v>
          </cell>
          <cell r="E2061">
            <v>39903</v>
          </cell>
          <cell r="F2061" t="str">
            <v>p</v>
          </cell>
          <cell r="G2061">
            <v>200000</v>
          </cell>
          <cell r="H2061">
            <v>90.847130000000007</v>
          </cell>
          <cell r="I2061">
            <v>18169426</v>
          </cell>
          <cell r="J2061">
            <v>3633.8852000000002</v>
          </cell>
          <cell r="K2061">
            <v>18173059.885200001</v>
          </cell>
          <cell r="L2061">
            <v>0</v>
          </cell>
          <cell r="M2061">
            <v>10000</v>
          </cell>
          <cell r="N2061">
            <v>90.915299426000004</v>
          </cell>
          <cell r="O2061">
            <v>18183059.885200001</v>
          </cell>
          <cell r="P2061">
            <v>18183059.885200001</v>
          </cell>
          <cell r="Q2061">
            <v>0</v>
          </cell>
          <cell r="R2061" t="str">
            <v>PERAL</v>
          </cell>
          <cell r="S2061" t="str">
            <v>MAR</v>
          </cell>
        </row>
        <row r="2062">
          <cell r="A2062">
            <v>1743</v>
          </cell>
          <cell r="B2062">
            <v>290</v>
          </cell>
          <cell r="C2062" t="str">
            <v>NBP(h)</v>
          </cell>
          <cell r="D2062">
            <v>39899</v>
          </cell>
          <cell r="E2062">
            <v>39903</v>
          </cell>
          <cell r="F2062" t="str">
            <v>s</v>
          </cell>
          <cell r="G2062">
            <v>-100000</v>
          </cell>
          <cell r="H2062">
            <v>90.432770000000005</v>
          </cell>
          <cell r="I2062">
            <v>-9043277</v>
          </cell>
          <cell r="J2062">
            <v>0</v>
          </cell>
          <cell r="K2062">
            <v>-9043277</v>
          </cell>
          <cell r="L2062">
            <v>0</v>
          </cell>
          <cell r="M2062">
            <v>10000</v>
          </cell>
          <cell r="N2062">
            <v>90.432770000000005</v>
          </cell>
          <cell r="O2062">
            <v>-9043277</v>
          </cell>
          <cell r="P2062">
            <v>-8701130</v>
          </cell>
          <cell r="Q2062">
            <v>342147</v>
          </cell>
          <cell r="R2062" t="str">
            <v>PERAL</v>
          </cell>
          <cell r="S2062" t="str">
            <v>MAR</v>
          </cell>
        </row>
        <row r="2063">
          <cell r="A2063">
            <v>1744</v>
          </cell>
          <cell r="C2063" t="str">
            <v>HBL-AFS</v>
          </cell>
          <cell r="F2063" t="str">
            <v>p</v>
          </cell>
          <cell r="G2063">
            <v>8401</v>
          </cell>
          <cell r="H2063">
            <v>80.40379954767289</v>
          </cell>
          <cell r="I2063">
            <v>675472.32</v>
          </cell>
          <cell r="K2063">
            <v>675472.32</v>
          </cell>
          <cell r="L2063">
            <v>0</v>
          </cell>
          <cell r="N2063">
            <v>80.40379954767289</v>
          </cell>
          <cell r="O2063">
            <v>675472.32</v>
          </cell>
          <cell r="P2063">
            <v>675472.32</v>
          </cell>
          <cell r="Q2063">
            <v>0</v>
          </cell>
          <cell r="R2063" t="str">
            <v>CFS-AFS</v>
          </cell>
          <cell r="S2063" t="str">
            <v>DEC</v>
          </cell>
        </row>
        <row r="2064">
          <cell r="A2064">
            <v>1745</v>
          </cell>
          <cell r="C2064" t="str">
            <v>HBL-AFS</v>
          </cell>
          <cell r="F2064" t="str">
            <v>p</v>
          </cell>
          <cell r="G2064">
            <v>1680</v>
          </cell>
          <cell r="H2064">
            <v>0</v>
          </cell>
          <cell r="K2064">
            <v>0</v>
          </cell>
          <cell r="L2064">
            <v>0</v>
          </cell>
          <cell r="N2064">
            <v>0</v>
          </cell>
          <cell r="O2064">
            <v>0</v>
          </cell>
          <cell r="P2064">
            <v>0</v>
          </cell>
          <cell r="Q2064">
            <v>0</v>
          </cell>
          <cell r="R2064" t="str">
            <v>CFS-AFS</v>
          </cell>
          <cell r="S2064" t="str">
            <v>DEC</v>
          </cell>
          <cell r="T2064" t="str">
            <v>Bonus shares @ 20% - 55% DIVIDEND</v>
          </cell>
        </row>
        <row r="2065">
          <cell r="A2065">
            <v>1746</v>
          </cell>
          <cell r="C2065" t="str">
            <v>ABL-AFS</v>
          </cell>
          <cell r="F2065" t="str">
            <v>p</v>
          </cell>
          <cell r="G2065">
            <v>29000</v>
          </cell>
          <cell r="H2065">
            <v>33.626300000000001</v>
          </cell>
          <cell r="I2065">
            <v>975162.7</v>
          </cell>
          <cell r="K2065">
            <v>975162.7</v>
          </cell>
          <cell r="L2065">
            <v>0</v>
          </cell>
          <cell r="N2065">
            <v>33.626300000000001</v>
          </cell>
          <cell r="O2065">
            <v>975162.7</v>
          </cell>
          <cell r="P2065">
            <v>975162.7</v>
          </cell>
          <cell r="Q2065">
            <v>0</v>
          </cell>
          <cell r="R2065" t="str">
            <v>CFS-AFS</v>
          </cell>
          <cell r="S2065" t="str">
            <v>DEC</v>
          </cell>
        </row>
        <row r="2066">
          <cell r="A2066">
            <v>1747</v>
          </cell>
          <cell r="C2066" t="str">
            <v>ABL-AFS</v>
          </cell>
          <cell r="F2066" t="str">
            <v>p</v>
          </cell>
          <cell r="G2066">
            <v>2900</v>
          </cell>
          <cell r="H2066">
            <v>0</v>
          </cell>
          <cell r="I2066">
            <v>0</v>
          </cell>
          <cell r="K2066">
            <v>0</v>
          </cell>
          <cell r="L2066">
            <v>0</v>
          </cell>
          <cell r="N2066">
            <v>0</v>
          </cell>
          <cell r="O2066">
            <v>0</v>
          </cell>
          <cell r="P2066">
            <v>0</v>
          </cell>
          <cell r="Q2066">
            <v>0</v>
          </cell>
          <cell r="R2066" t="str">
            <v>CFS-AFS</v>
          </cell>
          <cell r="S2066" t="str">
            <v>DEC</v>
          </cell>
          <cell r="T2066" t="str">
            <v>Bonus shares @ 10% - 10% DIVIDEND</v>
          </cell>
        </row>
        <row r="2067">
          <cell r="A2067">
            <v>1748</v>
          </cell>
          <cell r="C2067" t="str">
            <v>UBL-AFS</v>
          </cell>
          <cell r="F2067" t="str">
            <v>P</v>
          </cell>
          <cell r="G2067">
            <v>306</v>
          </cell>
          <cell r="H2067">
            <v>39.637516339869279</v>
          </cell>
          <cell r="I2067">
            <v>12129.08</v>
          </cell>
          <cell r="K2067">
            <v>12129.08</v>
          </cell>
          <cell r="N2067">
            <v>39.637516339869279</v>
          </cell>
          <cell r="O2067">
            <v>12129.08</v>
          </cell>
          <cell r="P2067">
            <v>12129.08</v>
          </cell>
          <cell r="Q2067">
            <v>0</v>
          </cell>
          <cell r="R2067" t="str">
            <v>CFS-AFS</v>
          </cell>
          <cell r="S2067" t="str">
            <v>DEC</v>
          </cell>
        </row>
        <row r="2068">
          <cell r="C2068" t="str">
            <v>AACIL-AFS</v>
          </cell>
          <cell r="F2068" t="str">
            <v>P</v>
          </cell>
          <cell r="G2068">
            <v>1</v>
          </cell>
          <cell r="H2068">
            <v>2.81</v>
          </cell>
          <cell r="I2068">
            <v>2.81</v>
          </cell>
          <cell r="K2068">
            <v>2.81</v>
          </cell>
          <cell r="N2068">
            <v>2.81</v>
          </cell>
          <cell r="O2068">
            <v>2.81</v>
          </cell>
          <cell r="P2068">
            <v>2.81</v>
          </cell>
          <cell r="Q2068">
            <v>0</v>
          </cell>
          <cell r="R2068" t="str">
            <v>CFS-AFS</v>
          </cell>
          <cell r="S2068" t="str">
            <v>DEC</v>
          </cell>
        </row>
        <row r="2069">
          <cell r="C2069" t="str">
            <v>FCCL-AFS</v>
          </cell>
          <cell r="F2069" t="str">
            <v>P</v>
          </cell>
          <cell r="G2069">
            <v>22</v>
          </cell>
          <cell r="H2069">
            <v>3.5</v>
          </cell>
          <cell r="I2069">
            <v>77</v>
          </cell>
          <cell r="K2069">
            <v>77</v>
          </cell>
          <cell r="N2069">
            <v>3.5</v>
          </cell>
          <cell r="O2069">
            <v>77</v>
          </cell>
          <cell r="P2069">
            <v>77</v>
          </cell>
          <cell r="Q2069">
            <v>0</v>
          </cell>
          <cell r="R2069" t="str">
            <v>CFS-AFS</v>
          </cell>
          <cell r="S2069" t="str">
            <v>DEC</v>
          </cell>
        </row>
        <row r="2070">
          <cell r="C2070" t="str">
            <v>MLCF-AFS</v>
          </cell>
          <cell r="F2070" t="str">
            <v>P</v>
          </cell>
          <cell r="G2070">
            <v>4</v>
          </cell>
          <cell r="H2070">
            <v>2.7050000000000001</v>
          </cell>
          <cell r="I2070">
            <v>10.82</v>
          </cell>
          <cell r="K2070">
            <v>10.82</v>
          </cell>
          <cell r="N2070">
            <v>2.7050000000000001</v>
          </cell>
          <cell r="O2070">
            <v>10.82</v>
          </cell>
          <cell r="P2070">
            <v>10.82</v>
          </cell>
          <cell r="Q2070">
            <v>0</v>
          </cell>
          <cell r="R2070" t="str">
            <v>CFS-AFS</v>
          </cell>
          <cell r="S2070" t="str">
            <v>DEC</v>
          </cell>
        </row>
        <row r="2071">
          <cell r="C2071" t="str">
            <v>PCCL-AFS</v>
          </cell>
          <cell r="F2071" t="str">
            <v>P</v>
          </cell>
          <cell r="G2071">
            <v>64</v>
          </cell>
          <cell r="H2071">
            <v>1.9862500000000001</v>
          </cell>
          <cell r="I2071">
            <v>127.12</v>
          </cell>
          <cell r="K2071">
            <v>127.12</v>
          </cell>
          <cell r="N2071">
            <v>1.9862500000000001</v>
          </cell>
          <cell r="O2071">
            <v>127.12</v>
          </cell>
          <cell r="P2071">
            <v>127.12</v>
          </cell>
          <cell r="Q2071">
            <v>0</v>
          </cell>
          <cell r="R2071" t="str">
            <v>CFS-AFS</v>
          </cell>
          <cell r="S2071" t="str">
            <v>DEC</v>
          </cell>
        </row>
        <row r="2072">
          <cell r="C2072" t="str">
            <v>THCCL-AFS</v>
          </cell>
          <cell r="F2072" t="str">
            <v>P</v>
          </cell>
          <cell r="G2072">
            <v>8</v>
          </cell>
          <cell r="H2072">
            <v>14</v>
          </cell>
          <cell r="I2072">
            <v>112</v>
          </cell>
          <cell r="K2072">
            <v>112</v>
          </cell>
          <cell r="N2072">
            <v>14</v>
          </cell>
          <cell r="O2072">
            <v>112</v>
          </cell>
          <cell r="P2072">
            <v>112</v>
          </cell>
          <cell r="Q2072">
            <v>0</v>
          </cell>
          <cell r="R2072" t="str">
            <v>CFS-AFS</v>
          </cell>
          <cell r="S2072" t="str">
            <v>DEC</v>
          </cell>
        </row>
        <row r="2073">
          <cell r="C2073" t="str">
            <v>AKBL-AFS</v>
          </cell>
          <cell r="F2073" t="str">
            <v>P</v>
          </cell>
          <cell r="G2073">
            <v>11</v>
          </cell>
          <cell r="H2073">
            <v>16.24909090909091</v>
          </cell>
          <cell r="I2073">
            <v>178.74</v>
          </cell>
          <cell r="K2073">
            <v>178.74</v>
          </cell>
          <cell r="N2073">
            <v>16.24909090909091</v>
          </cell>
          <cell r="O2073">
            <v>178.74</v>
          </cell>
          <cell r="P2073">
            <v>178.74</v>
          </cell>
          <cell r="Q2073">
            <v>0</v>
          </cell>
          <cell r="R2073" t="str">
            <v>CFS-AFS</v>
          </cell>
          <cell r="S2073" t="str">
            <v>DEC</v>
          </cell>
        </row>
        <row r="2074">
          <cell r="C2074" t="str">
            <v>BAFL-AFS</v>
          </cell>
          <cell r="F2074" t="str">
            <v>P</v>
          </cell>
          <cell r="G2074">
            <v>10</v>
          </cell>
          <cell r="H2074">
            <v>18.164999999999999</v>
          </cell>
          <cell r="I2074">
            <v>181.65</v>
          </cell>
          <cell r="K2074">
            <v>181.65</v>
          </cell>
          <cell r="N2074">
            <v>18.164999999999999</v>
          </cell>
          <cell r="O2074">
            <v>181.65</v>
          </cell>
          <cell r="P2074">
            <v>181.65</v>
          </cell>
          <cell r="Q2074">
            <v>0</v>
          </cell>
          <cell r="R2074" t="str">
            <v>CFS-AFS</v>
          </cell>
          <cell r="S2074" t="str">
            <v>DEC</v>
          </cell>
        </row>
        <row r="2075">
          <cell r="C2075" t="str">
            <v>BIPL-AFS</v>
          </cell>
          <cell r="F2075" t="str">
            <v>P</v>
          </cell>
          <cell r="G2075">
            <v>7</v>
          </cell>
          <cell r="H2075">
            <v>5.0757142857142856</v>
          </cell>
          <cell r="I2075">
            <v>35.53</v>
          </cell>
          <cell r="K2075">
            <v>35.53</v>
          </cell>
          <cell r="N2075">
            <v>5.0757142857142856</v>
          </cell>
          <cell r="O2075">
            <v>35.53</v>
          </cell>
          <cell r="P2075">
            <v>35.53</v>
          </cell>
          <cell r="Q2075">
            <v>0</v>
          </cell>
          <cell r="R2075" t="str">
            <v>CFS-AFS</v>
          </cell>
          <cell r="S2075" t="str">
            <v>DEC</v>
          </cell>
        </row>
        <row r="2076">
          <cell r="C2076" t="str">
            <v>BOP-AFS</v>
          </cell>
          <cell r="F2076" t="str">
            <v>P</v>
          </cell>
          <cell r="G2076">
            <v>2</v>
          </cell>
          <cell r="H2076">
            <v>15.05</v>
          </cell>
          <cell r="I2076">
            <v>30.1</v>
          </cell>
          <cell r="K2076">
            <v>30.1</v>
          </cell>
          <cell r="N2076">
            <v>15.05</v>
          </cell>
          <cell r="O2076">
            <v>30.1</v>
          </cell>
          <cell r="P2076">
            <v>30.1</v>
          </cell>
          <cell r="Q2076">
            <v>0</v>
          </cell>
          <cell r="R2076" t="str">
            <v>CFS-AFS</v>
          </cell>
          <cell r="S2076" t="str">
            <v>DEC</v>
          </cell>
        </row>
        <row r="2077">
          <cell r="C2077" t="str">
            <v>FABL-AFS</v>
          </cell>
          <cell r="F2077" t="str">
            <v>P</v>
          </cell>
          <cell r="G2077">
            <v>1</v>
          </cell>
          <cell r="H2077">
            <v>13.57</v>
          </cell>
          <cell r="I2077">
            <v>13.57</v>
          </cell>
          <cell r="K2077">
            <v>13.57</v>
          </cell>
          <cell r="N2077">
            <v>13.57</v>
          </cell>
          <cell r="O2077">
            <v>13.57</v>
          </cell>
          <cell r="P2077">
            <v>13.57</v>
          </cell>
          <cell r="Q2077">
            <v>0</v>
          </cell>
          <cell r="R2077" t="str">
            <v>CFS-AFS</v>
          </cell>
          <cell r="S2077" t="str">
            <v>DEC</v>
          </cell>
        </row>
        <row r="2078">
          <cell r="C2078" t="str">
            <v>MCB-AFS</v>
          </cell>
          <cell r="F2078" t="str">
            <v>P</v>
          </cell>
          <cell r="G2078">
            <v>5</v>
          </cell>
          <cell r="H2078">
            <v>135.14400000000001</v>
          </cell>
          <cell r="I2078">
            <v>675.72</v>
          </cell>
          <cell r="K2078">
            <v>675.72</v>
          </cell>
          <cell r="N2078">
            <v>135.14400000000001</v>
          </cell>
          <cell r="O2078">
            <v>675.72</v>
          </cell>
          <cell r="P2078">
            <v>675.72</v>
          </cell>
          <cell r="Q2078">
            <v>0</v>
          </cell>
          <cell r="R2078" t="str">
            <v>CFS-AFS</v>
          </cell>
          <cell r="S2078" t="str">
            <v>DEC</v>
          </cell>
        </row>
        <row r="2079">
          <cell r="C2079" t="str">
            <v>NBP-AFS</v>
          </cell>
          <cell r="F2079" t="str">
            <v>P</v>
          </cell>
          <cell r="G2079">
            <v>3</v>
          </cell>
          <cell r="H2079">
            <v>54.03</v>
          </cell>
          <cell r="I2079">
            <v>162.09</v>
          </cell>
          <cell r="K2079">
            <v>162.09</v>
          </cell>
          <cell r="N2079">
            <v>54.03</v>
          </cell>
          <cell r="O2079">
            <v>162.09</v>
          </cell>
          <cell r="P2079">
            <v>162.09</v>
          </cell>
          <cell r="Q2079">
            <v>0</v>
          </cell>
          <cell r="R2079" t="str">
            <v>CFS-AFS</v>
          </cell>
          <cell r="S2079" t="str">
            <v>DEC</v>
          </cell>
        </row>
        <row r="2080">
          <cell r="C2080" t="str">
            <v>NIB-AFS</v>
          </cell>
          <cell r="F2080" t="str">
            <v>P</v>
          </cell>
          <cell r="G2080">
            <v>15</v>
          </cell>
          <cell r="H2080">
            <v>2.8959999999999999</v>
          </cell>
          <cell r="I2080">
            <v>43.44</v>
          </cell>
          <cell r="K2080">
            <v>43.44</v>
          </cell>
          <cell r="N2080">
            <v>2.8959999999999999</v>
          </cell>
          <cell r="O2080">
            <v>43.44</v>
          </cell>
          <cell r="P2080">
            <v>43.44</v>
          </cell>
          <cell r="Q2080">
            <v>0</v>
          </cell>
          <cell r="R2080" t="str">
            <v>CFS-AFS</v>
          </cell>
          <cell r="S2080" t="str">
            <v>DEC</v>
          </cell>
        </row>
        <row r="2081">
          <cell r="C2081" t="str">
            <v>SPCB-AFS</v>
          </cell>
          <cell r="F2081" t="str">
            <v>P</v>
          </cell>
          <cell r="G2081">
            <v>19</v>
          </cell>
          <cell r="H2081">
            <v>5.1889473684210525</v>
          </cell>
          <cell r="I2081">
            <v>98.59</v>
          </cell>
          <cell r="K2081">
            <v>98.59</v>
          </cell>
          <cell r="N2081">
            <v>5.1889473684210525</v>
          </cell>
          <cell r="O2081">
            <v>98.59</v>
          </cell>
          <cell r="P2081">
            <v>98.59</v>
          </cell>
          <cell r="Q2081">
            <v>0</v>
          </cell>
          <cell r="R2081" t="str">
            <v>CFS-AFS</v>
          </cell>
          <cell r="S2081" t="str">
            <v>DEC</v>
          </cell>
        </row>
        <row r="2082">
          <cell r="C2082" t="str">
            <v>AKBL-AFS</v>
          </cell>
          <cell r="F2082" t="str">
            <v>P</v>
          </cell>
          <cell r="G2082">
            <v>2</v>
          </cell>
          <cell r="H2082">
            <v>0</v>
          </cell>
          <cell r="I2082">
            <v>0</v>
          </cell>
          <cell r="K2082">
            <v>0</v>
          </cell>
          <cell r="N2082">
            <v>0</v>
          </cell>
          <cell r="O2082">
            <v>0</v>
          </cell>
          <cell r="P2082">
            <v>0</v>
          </cell>
          <cell r="Q2082">
            <v>0</v>
          </cell>
          <cell r="R2082" t="str">
            <v>CFS-AFS</v>
          </cell>
          <cell r="S2082" t="str">
            <v>DEC</v>
          </cell>
          <cell r="T2082" t="str">
            <v>11 SHARES @ 25%</v>
          </cell>
        </row>
        <row r="2083">
          <cell r="C2083" t="str">
            <v>BAFL-AFS</v>
          </cell>
          <cell r="F2083" t="str">
            <v>P</v>
          </cell>
          <cell r="G2083">
            <v>1</v>
          </cell>
          <cell r="H2083">
            <v>0</v>
          </cell>
          <cell r="K2083">
            <v>0</v>
          </cell>
          <cell r="N2083">
            <v>0</v>
          </cell>
          <cell r="O2083">
            <v>0</v>
          </cell>
          <cell r="P2083">
            <v>0</v>
          </cell>
          <cell r="Q2083">
            <v>0</v>
          </cell>
          <cell r="R2083" t="str">
            <v>CFS-AFS</v>
          </cell>
          <cell r="S2083" t="str">
            <v>DEC</v>
          </cell>
          <cell r="T2083" t="str">
            <v>10 SHARES @ 12.5%</v>
          </cell>
        </row>
        <row r="2084">
          <cell r="C2084" t="str">
            <v>bosi-afs</v>
          </cell>
          <cell r="F2084" t="str">
            <v>P</v>
          </cell>
          <cell r="G2084">
            <v>150</v>
          </cell>
          <cell r="H2084">
            <v>3.3075333333333332</v>
          </cell>
          <cell r="I2084">
            <v>496.13</v>
          </cell>
          <cell r="K2084">
            <v>496.13</v>
          </cell>
          <cell r="N2084">
            <v>3.3075333333333332</v>
          </cell>
          <cell r="O2084">
            <v>496.13</v>
          </cell>
          <cell r="P2084">
            <v>496.13</v>
          </cell>
          <cell r="Q2084">
            <v>0</v>
          </cell>
          <cell r="R2084" t="str">
            <v>CFS-AFS</v>
          </cell>
          <cell r="S2084" t="str">
            <v>DEC</v>
          </cell>
        </row>
        <row r="2085">
          <cell r="C2085" t="str">
            <v>csap-afs</v>
          </cell>
          <cell r="F2085" t="str">
            <v>P</v>
          </cell>
          <cell r="G2085">
            <v>15</v>
          </cell>
          <cell r="H2085">
            <v>17.220000000000002</v>
          </cell>
          <cell r="I2085">
            <v>258.3</v>
          </cell>
          <cell r="K2085">
            <v>258.3</v>
          </cell>
          <cell r="N2085">
            <v>17.220000000000002</v>
          </cell>
          <cell r="O2085">
            <v>258.3</v>
          </cell>
          <cell r="P2085">
            <v>258.3</v>
          </cell>
          <cell r="Q2085">
            <v>0</v>
          </cell>
          <cell r="R2085" t="str">
            <v>CFS-AFS</v>
          </cell>
          <cell r="S2085" t="str">
            <v>DEC</v>
          </cell>
        </row>
        <row r="2086">
          <cell r="C2086" t="str">
            <v>dsl-afs</v>
          </cell>
          <cell r="F2086" t="str">
            <v>P</v>
          </cell>
          <cell r="G2086">
            <v>100</v>
          </cell>
          <cell r="H2086">
            <v>8.1374999999999993</v>
          </cell>
          <cell r="I2086">
            <v>813.75</v>
          </cell>
          <cell r="K2086">
            <v>813.75</v>
          </cell>
          <cell r="N2086">
            <v>8.1374999999999993</v>
          </cell>
          <cell r="O2086">
            <v>813.75</v>
          </cell>
          <cell r="P2086">
            <v>813.75</v>
          </cell>
          <cell r="Q2086">
            <v>0</v>
          </cell>
          <cell r="R2086" t="str">
            <v>CFS-AFS</v>
          </cell>
          <cell r="S2086" t="str">
            <v>DEC</v>
          </cell>
        </row>
        <row r="2087">
          <cell r="C2087" t="str">
            <v>dsfl-afs</v>
          </cell>
          <cell r="F2087" t="str">
            <v>P</v>
          </cell>
          <cell r="G2087">
            <v>4</v>
          </cell>
          <cell r="H2087">
            <v>0.92749999999999999</v>
          </cell>
          <cell r="I2087">
            <v>3.71</v>
          </cell>
          <cell r="K2087">
            <v>3.71</v>
          </cell>
          <cell r="N2087">
            <v>0.92749999999999999</v>
          </cell>
          <cell r="O2087">
            <v>3.71</v>
          </cell>
          <cell r="P2087">
            <v>3.71</v>
          </cell>
          <cell r="Q2087">
            <v>0</v>
          </cell>
          <cell r="R2087" t="str">
            <v>CFS-AFS</v>
          </cell>
          <cell r="S2087" t="str">
            <v>DEC</v>
          </cell>
        </row>
        <row r="2088">
          <cell r="C2088" t="str">
            <v>ffbl-afs</v>
          </cell>
          <cell r="F2088" t="str">
            <v>P</v>
          </cell>
          <cell r="G2088">
            <v>21</v>
          </cell>
          <cell r="H2088">
            <v>12.731428571428571</v>
          </cell>
          <cell r="I2088">
            <v>267.36</v>
          </cell>
          <cell r="K2088">
            <v>267.36</v>
          </cell>
          <cell r="N2088">
            <v>12.731428571428571</v>
          </cell>
          <cell r="O2088">
            <v>267.36</v>
          </cell>
          <cell r="P2088">
            <v>267.36</v>
          </cell>
          <cell r="Q2088">
            <v>0</v>
          </cell>
          <cell r="R2088" t="str">
            <v>CFS-AFS</v>
          </cell>
          <cell r="S2088" t="str">
            <v>DEC</v>
          </cell>
        </row>
        <row r="2089">
          <cell r="C2089" t="str">
            <v>JSVFL-AFS</v>
          </cell>
          <cell r="F2089" t="str">
            <v>P</v>
          </cell>
          <cell r="G2089">
            <v>278</v>
          </cell>
          <cell r="H2089">
            <v>2.7562949640287768</v>
          </cell>
          <cell r="I2089">
            <v>766.25</v>
          </cell>
          <cell r="K2089">
            <v>766.25</v>
          </cell>
          <cell r="N2089">
            <v>2.7562949640287768</v>
          </cell>
          <cell r="O2089">
            <v>766.25</v>
          </cell>
          <cell r="P2089">
            <v>766.25</v>
          </cell>
          <cell r="Q2089">
            <v>0</v>
          </cell>
          <cell r="R2089" t="str">
            <v>CFS-AFS</v>
          </cell>
          <cell r="S2089" t="str">
            <v>DEC</v>
          </cell>
        </row>
        <row r="2090">
          <cell r="C2090" t="str">
            <v>PGF-AFS</v>
          </cell>
          <cell r="F2090" t="str">
            <v>P</v>
          </cell>
          <cell r="G2090">
            <v>1</v>
          </cell>
          <cell r="H2090">
            <v>6.97</v>
          </cell>
          <cell r="I2090">
            <v>6.97</v>
          </cell>
          <cell r="K2090">
            <v>6.97</v>
          </cell>
          <cell r="N2090">
            <v>6.97</v>
          </cell>
          <cell r="O2090">
            <v>6.97</v>
          </cell>
          <cell r="P2090">
            <v>6.97</v>
          </cell>
          <cell r="Q2090">
            <v>0</v>
          </cell>
          <cell r="R2090" t="str">
            <v>CFS-AFS</v>
          </cell>
          <cell r="S2090" t="str">
            <v>DEC</v>
          </cell>
        </row>
        <row r="2091">
          <cell r="C2091" t="str">
            <v>PPFL-AFS</v>
          </cell>
          <cell r="F2091" t="str">
            <v>P</v>
          </cell>
          <cell r="G2091">
            <v>12</v>
          </cell>
          <cell r="H2091">
            <v>1.6016666666666666</v>
          </cell>
          <cell r="I2091">
            <v>19.22</v>
          </cell>
          <cell r="K2091">
            <v>19.22</v>
          </cell>
          <cell r="N2091">
            <v>1.6016666666666666</v>
          </cell>
          <cell r="O2091">
            <v>19.22</v>
          </cell>
          <cell r="P2091">
            <v>19.22</v>
          </cell>
          <cell r="Q2091">
            <v>0</v>
          </cell>
          <cell r="R2091" t="str">
            <v>CFS-AFS</v>
          </cell>
          <cell r="S2091" t="str">
            <v>DEC</v>
          </cell>
        </row>
        <row r="2092">
          <cell r="C2092" t="str">
            <v>POL-AFS</v>
          </cell>
          <cell r="F2092" t="str">
            <v>P</v>
          </cell>
          <cell r="G2092">
            <v>1</v>
          </cell>
          <cell r="H2092">
            <v>110.08</v>
          </cell>
          <cell r="I2092">
            <v>110.08</v>
          </cell>
          <cell r="K2092">
            <v>110.08</v>
          </cell>
          <cell r="N2092">
            <v>110.08</v>
          </cell>
          <cell r="O2092">
            <v>110.08</v>
          </cell>
          <cell r="P2092">
            <v>110.08</v>
          </cell>
          <cell r="Q2092">
            <v>0</v>
          </cell>
          <cell r="R2092" t="str">
            <v>CFS-AFS</v>
          </cell>
          <cell r="S2092" t="str">
            <v>DEC</v>
          </cell>
        </row>
        <row r="2093">
          <cell r="C2093" t="str">
            <v>PASL-AFS</v>
          </cell>
          <cell r="F2093" t="str">
            <v>P</v>
          </cell>
          <cell r="G2093">
            <v>50</v>
          </cell>
          <cell r="H2093">
            <v>6.6588000000000003</v>
          </cell>
          <cell r="I2093">
            <v>332.94</v>
          </cell>
          <cell r="K2093">
            <v>332.94</v>
          </cell>
          <cell r="N2093">
            <v>6.6588000000000003</v>
          </cell>
          <cell r="O2093">
            <v>332.94</v>
          </cell>
          <cell r="P2093">
            <v>332.94</v>
          </cell>
          <cell r="Q2093">
            <v>0</v>
          </cell>
          <cell r="R2093" t="str">
            <v>CFS-AFS</v>
          </cell>
          <cell r="S2093" t="str">
            <v>DEC</v>
          </cell>
        </row>
        <row r="2094">
          <cell r="C2094" t="str">
            <v>FNEL-AFS</v>
          </cell>
          <cell r="F2094" t="str">
            <v>P</v>
          </cell>
          <cell r="G2094">
            <v>8</v>
          </cell>
          <cell r="H2094">
            <v>47.416249999999998</v>
          </cell>
          <cell r="I2094">
            <v>379.33</v>
          </cell>
          <cell r="K2094">
            <v>379.33</v>
          </cell>
          <cell r="N2094">
            <v>47.416249999999998</v>
          </cell>
          <cell r="O2094">
            <v>379.33</v>
          </cell>
          <cell r="P2094">
            <v>379.33</v>
          </cell>
          <cell r="Q2094">
            <v>0</v>
          </cell>
          <cell r="R2094" t="str">
            <v>CFS-AFS</v>
          </cell>
          <cell r="S2094" t="str">
            <v>DEC</v>
          </cell>
        </row>
        <row r="2095">
          <cell r="C2095" t="str">
            <v>NETSOL-AFS</v>
          </cell>
          <cell r="F2095" t="str">
            <v>P</v>
          </cell>
          <cell r="G2095">
            <v>4</v>
          </cell>
          <cell r="H2095">
            <v>27.1175</v>
          </cell>
          <cell r="I2095">
            <v>108.47</v>
          </cell>
          <cell r="K2095">
            <v>108.47</v>
          </cell>
          <cell r="N2095">
            <v>27.1175</v>
          </cell>
          <cell r="O2095">
            <v>108.47</v>
          </cell>
          <cell r="P2095">
            <v>108.47</v>
          </cell>
          <cell r="Q2095">
            <v>0</v>
          </cell>
          <cell r="R2095" t="str">
            <v>CFS-AFS</v>
          </cell>
          <cell r="S2095" t="str">
            <v>DEC</v>
          </cell>
        </row>
        <row r="2096">
          <cell r="C2096" t="str">
            <v>NCL-AFS</v>
          </cell>
          <cell r="F2096" t="str">
            <v>P</v>
          </cell>
          <cell r="G2096">
            <v>2</v>
          </cell>
          <cell r="H2096">
            <v>7.29</v>
          </cell>
          <cell r="I2096">
            <v>14.58</v>
          </cell>
          <cell r="K2096">
            <v>14.58</v>
          </cell>
          <cell r="N2096">
            <v>7.29</v>
          </cell>
          <cell r="O2096">
            <v>14.58</v>
          </cell>
          <cell r="P2096">
            <v>14.58</v>
          </cell>
          <cell r="Q2096">
            <v>0</v>
          </cell>
          <cell r="R2096" t="str">
            <v>CFS-AFS</v>
          </cell>
          <cell r="S2096" t="str">
            <v>DEC</v>
          </cell>
        </row>
        <row r="2097">
          <cell r="C2097" t="str">
            <v>ETNL-AFS</v>
          </cell>
          <cell r="F2097" t="str">
            <v>P</v>
          </cell>
          <cell r="G2097">
            <v>65</v>
          </cell>
          <cell r="H2097">
            <v>28.21</v>
          </cell>
          <cell r="I2097">
            <v>1833.65</v>
          </cell>
          <cell r="K2097">
            <v>1833.65</v>
          </cell>
          <cell r="N2097">
            <v>28.21</v>
          </cell>
          <cell r="O2097">
            <v>1833.65</v>
          </cell>
          <cell r="P2097">
            <v>1833.65</v>
          </cell>
          <cell r="Q2097">
            <v>0</v>
          </cell>
          <cell r="R2097" t="str">
            <v>CFS-AFS</v>
          </cell>
          <cell r="S2097" t="str">
            <v>DEC</v>
          </cell>
        </row>
        <row r="2098">
          <cell r="C2098" t="str">
            <v>AHL-AFS</v>
          </cell>
          <cell r="F2098" t="str">
            <v>P</v>
          </cell>
          <cell r="G2098">
            <v>2</v>
          </cell>
          <cell r="H2098">
            <v>74.75</v>
          </cell>
          <cell r="I2098">
            <v>149.5</v>
          </cell>
          <cell r="K2098">
            <v>149.5</v>
          </cell>
          <cell r="N2098">
            <v>74.75</v>
          </cell>
          <cell r="O2098">
            <v>149.5</v>
          </cell>
          <cell r="P2098">
            <v>149.5</v>
          </cell>
          <cell r="Q2098">
            <v>0</v>
          </cell>
          <cell r="R2098" t="str">
            <v>CFS-AFS</v>
          </cell>
          <cell r="S2098" t="str">
            <v>DEC</v>
          </cell>
        </row>
        <row r="2099">
          <cell r="C2099" t="str">
            <v>SNGP-AFS</v>
          </cell>
          <cell r="F2099" t="str">
            <v>P</v>
          </cell>
          <cell r="G2099">
            <v>5</v>
          </cell>
          <cell r="H2099">
            <v>16.206</v>
          </cell>
          <cell r="I2099">
            <v>81.03</v>
          </cell>
          <cell r="K2099">
            <v>81.03</v>
          </cell>
          <cell r="N2099">
            <v>16.206</v>
          </cell>
          <cell r="O2099">
            <v>81.03</v>
          </cell>
          <cell r="P2099">
            <v>81.03</v>
          </cell>
          <cell r="Q2099">
            <v>0</v>
          </cell>
          <cell r="R2099" t="str">
            <v>CFS-AFS</v>
          </cell>
          <cell r="S2099" t="str">
            <v>DEC</v>
          </cell>
        </row>
        <row r="2100">
          <cell r="C2100" t="str">
            <v>PPTA-AFS</v>
          </cell>
          <cell r="F2100" t="str">
            <v>P</v>
          </cell>
          <cell r="G2100">
            <v>54</v>
          </cell>
          <cell r="H2100">
            <v>1.1462962962962964</v>
          </cell>
          <cell r="I2100">
            <v>61.9</v>
          </cell>
          <cell r="K2100">
            <v>61.9</v>
          </cell>
          <cell r="N2100">
            <v>1.1462962962962964</v>
          </cell>
          <cell r="O2100">
            <v>61.9</v>
          </cell>
          <cell r="P2100">
            <v>61.9</v>
          </cell>
        </row>
        <row r="2101">
          <cell r="C2101" t="str">
            <v>PPL-AFS</v>
          </cell>
          <cell r="F2101" t="str">
            <v>P</v>
          </cell>
          <cell r="G2101">
            <v>6</v>
          </cell>
          <cell r="H2101">
            <v>108.07166666666666</v>
          </cell>
          <cell r="I2101">
            <v>648.42999999999995</v>
          </cell>
          <cell r="K2101">
            <v>648.42999999999995</v>
          </cell>
          <cell r="N2101">
            <v>108.07166666666666</v>
          </cell>
          <cell r="O2101">
            <v>648.42999999999995</v>
          </cell>
          <cell r="P2101">
            <v>648.42999999999995</v>
          </cell>
        </row>
        <row r="2102">
          <cell r="C2102" t="str">
            <v>IFSL-AFS</v>
          </cell>
          <cell r="F2102" t="str">
            <v>P</v>
          </cell>
          <cell r="G2102">
            <v>21</v>
          </cell>
          <cell r="H2102">
            <v>3.4914285714285711</v>
          </cell>
          <cell r="I2102">
            <v>73.319999999999993</v>
          </cell>
          <cell r="K2102">
            <v>73.319999999999993</v>
          </cell>
          <cell r="N2102">
            <v>3.4914285714285711</v>
          </cell>
          <cell r="O2102">
            <v>73.319999999999993</v>
          </cell>
          <cell r="P2102">
            <v>73.319999999999993</v>
          </cell>
        </row>
        <row r="2103">
          <cell r="C2103" t="str">
            <v>JSCL-AFS</v>
          </cell>
          <cell r="F2103" t="str">
            <v>P</v>
          </cell>
          <cell r="G2103">
            <v>7</v>
          </cell>
          <cell r="H2103">
            <v>56.14</v>
          </cell>
          <cell r="I2103">
            <v>392.98</v>
          </cell>
          <cell r="K2103">
            <v>392.98</v>
          </cell>
          <cell r="N2103">
            <v>56.14</v>
          </cell>
          <cell r="O2103">
            <v>392.98</v>
          </cell>
          <cell r="P2103">
            <v>392.98</v>
          </cell>
        </row>
        <row r="2104">
          <cell r="C2104" t="str">
            <v>JOVC-AFS</v>
          </cell>
          <cell r="F2104" t="str">
            <v>P</v>
          </cell>
          <cell r="G2104">
            <v>33</v>
          </cell>
          <cell r="H2104">
            <v>11.436363636363636</v>
          </cell>
          <cell r="I2104">
            <v>377.4</v>
          </cell>
          <cell r="K2104">
            <v>377.4</v>
          </cell>
          <cell r="N2104">
            <v>11.436363636363636</v>
          </cell>
          <cell r="O2104">
            <v>377.4</v>
          </cell>
          <cell r="P2104">
            <v>377.4</v>
          </cell>
        </row>
        <row r="2105">
          <cell r="C2105" t="str">
            <v>WTL-AFS</v>
          </cell>
          <cell r="F2105" t="str">
            <v>P</v>
          </cell>
          <cell r="G2105">
            <v>4</v>
          </cell>
          <cell r="H2105">
            <v>2.8174999999999999</v>
          </cell>
          <cell r="I2105">
            <v>11.27</v>
          </cell>
          <cell r="K2105">
            <v>11.27</v>
          </cell>
          <cell r="N2105">
            <v>2.8174999999999999</v>
          </cell>
          <cell r="O2105">
            <v>11.27</v>
          </cell>
          <cell r="P2105">
            <v>11.27</v>
          </cell>
        </row>
        <row r="2106">
          <cell r="C2106" t="str">
            <v>TRG-AFS</v>
          </cell>
          <cell r="F2106" t="str">
            <v>P</v>
          </cell>
          <cell r="G2106">
            <v>8</v>
          </cell>
          <cell r="H2106">
            <v>1.2337499999999999</v>
          </cell>
          <cell r="I2106">
            <v>9.8699999999999992</v>
          </cell>
          <cell r="K2106">
            <v>9.8699999999999992</v>
          </cell>
          <cell r="N2106">
            <v>1.2337499999999999</v>
          </cell>
          <cell r="O2106">
            <v>9.8699999999999992</v>
          </cell>
          <cell r="P2106">
            <v>9.8699999999999992</v>
          </cell>
        </row>
        <row r="2107">
          <cell r="C2107" t="str">
            <v>TELE-AFS</v>
          </cell>
          <cell r="F2107" t="str">
            <v>P</v>
          </cell>
          <cell r="G2107">
            <v>74</v>
          </cell>
          <cell r="H2107">
            <v>1.33</v>
          </cell>
          <cell r="I2107">
            <v>98.42</v>
          </cell>
          <cell r="K2107">
            <v>98.42</v>
          </cell>
          <cell r="N2107">
            <v>1.33</v>
          </cell>
          <cell r="O2107">
            <v>98.42</v>
          </cell>
          <cell r="P2107">
            <v>98.42</v>
          </cell>
        </row>
        <row r="2108">
          <cell r="C2108" t="str">
            <v>SSGC-AFS</v>
          </cell>
          <cell r="F2108" t="str">
            <v>P</v>
          </cell>
          <cell r="G2108">
            <v>1</v>
          </cell>
          <cell r="H2108">
            <v>11.7</v>
          </cell>
          <cell r="I2108">
            <v>11.7</v>
          </cell>
          <cell r="K2108">
            <v>11.7</v>
          </cell>
          <cell r="N2108">
            <v>11.7</v>
          </cell>
          <cell r="O2108">
            <v>11.7</v>
          </cell>
          <cell r="P2108">
            <v>11.7</v>
          </cell>
        </row>
        <row r="2109">
          <cell r="C2109" t="str">
            <v>DLL-AFS</v>
          </cell>
          <cell r="F2109" t="str">
            <v>P</v>
          </cell>
          <cell r="G2109">
            <v>28</v>
          </cell>
          <cell r="H2109">
            <v>43.618928571428569</v>
          </cell>
          <cell r="I2109">
            <v>1221.33</v>
          </cell>
          <cell r="K2109">
            <v>1221.33</v>
          </cell>
          <cell r="N2109">
            <v>43.618928571428569</v>
          </cell>
          <cell r="O2109">
            <v>1221.33</v>
          </cell>
          <cell r="P2109">
            <v>1221.33</v>
          </cell>
        </row>
        <row r="2110">
          <cell r="C2110" t="str">
            <v>DSIL-AFS</v>
          </cell>
          <cell r="F2110" t="str">
            <v>P</v>
          </cell>
          <cell r="G2110">
            <v>60</v>
          </cell>
          <cell r="H2110">
            <v>12.993833333333333</v>
          </cell>
          <cell r="I2110">
            <v>779.63</v>
          </cell>
          <cell r="K2110">
            <v>779.63</v>
          </cell>
          <cell r="N2110">
            <v>12.993833333333333</v>
          </cell>
          <cell r="O2110">
            <v>779.63</v>
          </cell>
          <cell r="P2110">
            <v>779.63</v>
          </cell>
        </row>
        <row r="2111">
          <cell r="A2111">
            <v>1749</v>
          </cell>
          <cell r="B2111">
            <v>291</v>
          </cell>
          <cell r="C2111" t="str">
            <v>NBP(h)</v>
          </cell>
          <cell r="D2111">
            <v>39902</v>
          </cell>
          <cell r="E2111">
            <v>39904</v>
          </cell>
          <cell r="F2111" t="str">
            <v>p</v>
          </cell>
          <cell r="G2111">
            <v>200000</v>
          </cell>
          <cell r="H2111">
            <v>91.933250000000001</v>
          </cell>
          <cell r="I2111">
            <v>18386650</v>
          </cell>
          <cell r="J2111">
            <v>3677.3300000000004</v>
          </cell>
          <cell r="K2111">
            <v>18390327.329999998</v>
          </cell>
          <cell r="L2111">
            <v>0</v>
          </cell>
          <cell r="M2111">
            <v>19767</v>
          </cell>
          <cell r="N2111">
            <v>92.050471649999992</v>
          </cell>
          <cell r="O2111">
            <v>18410094.329999998</v>
          </cell>
          <cell r="P2111">
            <v>18410094.329999998</v>
          </cell>
          <cell r="Q2111">
            <v>0</v>
          </cell>
          <cell r="R2111" t="str">
            <v>BMA</v>
          </cell>
          <cell r="S2111" t="str">
            <v>MAR</v>
          </cell>
        </row>
        <row r="2112">
          <cell r="A2112">
            <v>1750</v>
          </cell>
          <cell r="B2112">
            <v>293</v>
          </cell>
          <cell r="C2112" t="str">
            <v>ppl(h)</v>
          </cell>
          <cell r="D2112">
            <v>39902</v>
          </cell>
          <cell r="E2112">
            <v>39903</v>
          </cell>
          <cell r="F2112" t="str">
            <v>s</v>
          </cell>
          <cell r="G2112">
            <v>-36900</v>
          </cell>
          <cell r="H2112">
            <v>182.11449864498644</v>
          </cell>
          <cell r="I2112">
            <v>-6720025</v>
          </cell>
          <cell r="J2112">
            <v>0</v>
          </cell>
          <cell r="K2112">
            <v>-6720025</v>
          </cell>
          <cell r="L2112">
            <v>0</v>
          </cell>
          <cell r="M2112">
            <v>5535</v>
          </cell>
          <cell r="N2112">
            <v>182.11449864498644</v>
          </cell>
          <cell r="O2112">
            <v>-6720025</v>
          </cell>
          <cell r="P2112">
            <v>-6438555.54</v>
          </cell>
          <cell r="Q2112">
            <v>281469.45999999996</v>
          </cell>
          <cell r="R2112" t="str">
            <v>GROWTH</v>
          </cell>
          <cell r="S2112" t="str">
            <v>MAR</v>
          </cell>
        </row>
        <row r="2113">
          <cell r="A2113">
            <v>1751</v>
          </cell>
          <cell r="B2113">
            <v>292</v>
          </cell>
          <cell r="C2113" t="str">
            <v>ffc(h)</v>
          </cell>
          <cell r="D2113">
            <v>39902</v>
          </cell>
          <cell r="E2113">
            <v>39904</v>
          </cell>
          <cell r="F2113" t="str">
            <v>s</v>
          </cell>
          <cell r="G2113">
            <v>-3500</v>
          </cell>
          <cell r="H2113">
            <v>87.55</v>
          </cell>
          <cell r="I2113">
            <v>-306425</v>
          </cell>
          <cell r="J2113">
            <v>0</v>
          </cell>
          <cell r="K2113">
            <v>-306425</v>
          </cell>
          <cell r="L2113">
            <v>0</v>
          </cell>
          <cell r="M2113">
            <v>350</v>
          </cell>
          <cell r="N2113">
            <v>87.55</v>
          </cell>
          <cell r="O2113">
            <v>-306425</v>
          </cell>
          <cell r="P2113">
            <v>-294435.05</v>
          </cell>
          <cell r="Q2113">
            <v>11989.950000000012</v>
          </cell>
          <cell r="R2113" t="str">
            <v>AL HABIB</v>
          </cell>
          <cell r="S2113" t="str">
            <v>MAR</v>
          </cell>
        </row>
        <row r="2114">
          <cell r="A2114">
            <v>1752</v>
          </cell>
          <cell r="B2114">
            <v>294</v>
          </cell>
          <cell r="C2114" t="str">
            <v>ppl(h)</v>
          </cell>
          <cell r="D2114">
            <v>39902</v>
          </cell>
          <cell r="E2114">
            <v>39903</v>
          </cell>
          <cell r="F2114" t="str">
            <v>s</v>
          </cell>
          <cell r="G2114">
            <v>-13100</v>
          </cell>
          <cell r="H2114">
            <v>181.10534351145037</v>
          </cell>
          <cell r="I2114">
            <v>-2372480</v>
          </cell>
          <cell r="J2114">
            <v>0</v>
          </cell>
          <cell r="K2114">
            <v>-2372480</v>
          </cell>
          <cell r="L2114">
            <v>0</v>
          </cell>
          <cell r="M2114">
            <v>1965</v>
          </cell>
          <cell r="N2114">
            <v>181.10534351145037</v>
          </cell>
          <cell r="O2114">
            <v>-2372480</v>
          </cell>
          <cell r="P2114">
            <v>-2285775.77</v>
          </cell>
          <cell r="Q2114">
            <v>86704.229999999981</v>
          </cell>
          <cell r="R2114" t="str">
            <v>SCS</v>
          </cell>
          <cell r="S2114" t="str">
            <v>MAR</v>
          </cell>
        </row>
        <row r="2115">
          <cell r="A2115">
            <v>1753</v>
          </cell>
          <cell r="B2115">
            <v>374</v>
          </cell>
          <cell r="C2115" t="str">
            <v>POL(h)</v>
          </cell>
          <cell r="D2115">
            <v>39903</v>
          </cell>
          <cell r="E2115">
            <v>39905</v>
          </cell>
          <cell r="F2115" t="str">
            <v>p</v>
          </cell>
          <cell r="G2115">
            <v>100000</v>
          </cell>
          <cell r="H2115">
            <v>177.08448000000001</v>
          </cell>
          <cell r="I2115">
            <v>17708448</v>
          </cell>
          <cell r="J2115">
            <v>3541.6896000000002</v>
          </cell>
          <cell r="K2115">
            <v>17711989.689599998</v>
          </cell>
          <cell r="L2115">
            <v>0</v>
          </cell>
          <cell r="M2115">
            <v>15000</v>
          </cell>
          <cell r="N2115">
            <v>177.26989689599998</v>
          </cell>
          <cell r="O2115">
            <v>17726989.689599998</v>
          </cell>
          <cell r="P2115">
            <v>17726989.689599998</v>
          </cell>
          <cell r="Q2115">
            <v>0</v>
          </cell>
          <cell r="R2115" t="str">
            <v>jovc</v>
          </cell>
          <cell r="S2115" t="str">
            <v>MAR</v>
          </cell>
        </row>
        <row r="2116">
          <cell r="A2116">
            <v>1754</v>
          </cell>
          <cell r="B2116">
            <v>0</v>
          </cell>
          <cell r="C2116" t="str">
            <v>PPL(h)</v>
          </cell>
          <cell r="F2116" t="str">
            <v>p</v>
          </cell>
          <cell r="H2116" t="e">
            <v>#DIV/0!</v>
          </cell>
          <cell r="I2116">
            <v>-916000</v>
          </cell>
          <cell r="K2116">
            <v>-916000</v>
          </cell>
          <cell r="L2116">
            <v>0</v>
          </cell>
          <cell r="N2116" t="e">
            <v>#DIV/0!</v>
          </cell>
          <cell r="O2116">
            <v>-916000</v>
          </cell>
          <cell r="P2116">
            <v>-916000</v>
          </cell>
          <cell r="Q2116">
            <v>0</v>
          </cell>
          <cell r="R2116" t="str">
            <v>dividend</v>
          </cell>
          <cell r="S2116" t="str">
            <v>MAR</v>
          </cell>
          <cell r="T2116" t="str">
            <v>dividend @ 5rs</v>
          </cell>
        </row>
        <row r="2117">
          <cell r="A2117">
            <v>1755</v>
          </cell>
          <cell r="B2117">
            <v>418</v>
          </cell>
          <cell r="C2117" t="str">
            <v>ffc(H)</v>
          </cell>
          <cell r="D2117">
            <v>39904</v>
          </cell>
          <cell r="E2117">
            <v>39906</v>
          </cell>
          <cell r="F2117" t="str">
            <v>s</v>
          </cell>
          <cell r="G2117">
            <v>-61300</v>
          </cell>
          <cell r="H2117">
            <v>89.53629690048939</v>
          </cell>
          <cell r="I2117">
            <v>-5488575</v>
          </cell>
          <cell r="J2117">
            <v>0</v>
          </cell>
          <cell r="K2117">
            <v>-5488575</v>
          </cell>
          <cell r="L2117">
            <v>0</v>
          </cell>
          <cell r="M2117">
            <v>3065</v>
          </cell>
          <cell r="N2117">
            <v>89.53629690048939</v>
          </cell>
          <cell r="O2117">
            <v>-5488575</v>
          </cell>
          <cell r="P2117">
            <v>-5156819.5900000008</v>
          </cell>
          <cell r="Q2117">
            <v>331755.40999999922</v>
          </cell>
          <cell r="R2117" t="str">
            <v>global</v>
          </cell>
          <cell r="S2117" t="str">
            <v>APRIL'09</v>
          </cell>
        </row>
        <row r="2118">
          <cell r="A2118">
            <v>1756</v>
          </cell>
          <cell r="B2118">
            <v>419</v>
          </cell>
          <cell r="C2118" t="str">
            <v>ppl(h)</v>
          </cell>
          <cell r="D2118">
            <v>39904</v>
          </cell>
          <cell r="E2118">
            <v>39906</v>
          </cell>
          <cell r="F2118" t="str">
            <v>p</v>
          </cell>
          <cell r="G2118">
            <v>25000</v>
          </cell>
          <cell r="H2118">
            <v>172.5</v>
          </cell>
          <cell r="I2118">
            <v>4312500</v>
          </cell>
          <cell r="J2118">
            <v>862.5</v>
          </cell>
          <cell r="K2118">
            <v>4313362.5</v>
          </cell>
          <cell r="L2118">
            <v>0</v>
          </cell>
          <cell r="M2118">
            <v>0</v>
          </cell>
          <cell r="N2118">
            <v>172.53450000000001</v>
          </cell>
          <cell r="O2118">
            <v>4313362.5</v>
          </cell>
          <cell r="P2118">
            <v>4313362.5</v>
          </cell>
          <cell r="Q2118">
            <v>0</v>
          </cell>
          <cell r="R2118" t="str">
            <v>TAURUS</v>
          </cell>
          <cell r="S2118" t="str">
            <v>APRIL'09</v>
          </cell>
        </row>
        <row r="2119">
          <cell r="A2119">
            <v>1757</v>
          </cell>
          <cell r="B2119">
            <v>420</v>
          </cell>
          <cell r="C2119" t="str">
            <v>ppl(h)</v>
          </cell>
          <cell r="D2119">
            <v>39904</v>
          </cell>
          <cell r="E2119">
            <v>39906</v>
          </cell>
          <cell r="F2119" t="str">
            <v>s</v>
          </cell>
          <cell r="G2119">
            <v>-45000</v>
          </cell>
          <cell r="H2119">
            <v>175.8908888888889</v>
          </cell>
          <cell r="I2119">
            <v>-7915090</v>
          </cell>
          <cell r="J2119">
            <v>0</v>
          </cell>
          <cell r="K2119">
            <v>-7915090</v>
          </cell>
          <cell r="L2119">
            <v>0</v>
          </cell>
          <cell r="M2119">
            <v>6750</v>
          </cell>
          <cell r="N2119">
            <v>175.8908888888889</v>
          </cell>
          <cell r="O2119">
            <v>-7915090</v>
          </cell>
          <cell r="P2119">
            <v>-7643367</v>
          </cell>
          <cell r="Q2119">
            <v>271723</v>
          </cell>
          <cell r="R2119" t="str">
            <v>TAURUS</v>
          </cell>
          <cell r="S2119" t="str">
            <v>APRIL'09</v>
          </cell>
        </row>
        <row r="2120">
          <cell r="A2120">
            <v>1758</v>
          </cell>
          <cell r="C2120" t="str">
            <v>npl</v>
          </cell>
          <cell r="D2120">
            <v>0</v>
          </cell>
          <cell r="E2120">
            <v>0</v>
          </cell>
          <cell r="F2120" t="str">
            <v>p</v>
          </cell>
          <cell r="G2120">
            <v>0</v>
          </cell>
          <cell r="H2120" t="e">
            <v>#DIV/0!</v>
          </cell>
          <cell r="I2120">
            <v>138000000</v>
          </cell>
          <cell r="J2120">
            <v>0</v>
          </cell>
          <cell r="K2120">
            <v>138000000</v>
          </cell>
          <cell r="L2120">
            <v>0</v>
          </cell>
          <cell r="M2120">
            <v>0</v>
          </cell>
          <cell r="N2120" t="e">
            <v>#DIV/0!</v>
          </cell>
          <cell r="O2120">
            <v>138000000</v>
          </cell>
          <cell r="P2120">
            <v>138000000</v>
          </cell>
          <cell r="Q2120">
            <v>0</v>
          </cell>
          <cell r="R2120">
            <v>0</v>
          </cell>
          <cell r="S2120" t="str">
            <v>APRIL'09</v>
          </cell>
        </row>
        <row r="2121">
          <cell r="A2121">
            <v>1758</v>
          </cell>
          <cell r="B2121">
            <v>465</v>
          </cell>
          <cell r="C2121" t="str">
            <v>UBL-afs</v>
          </cell>
          <cell r="D2121">
            <v>39905</v>
          </cell>
          <cell r="E2121">
            <v>39909</v>
          </cell>
          <cell r="F2121" t="str">
            <v>s</v>
          </cell>
          <cell r="G2121">
            <v>-300</v>
          </cell>
          <cell r="H2121">
            <v>53.3</v>
          </cell>
          <cell r="I2121">
            <v>-15990</v>
          </cell>
          <cell r="J2121">
            <v>0</v>
          </cell>
          <cell r="K2121">
            <v>-15990</v>
          </cell>
          <cell r="L2121">
            <v>0</v>
          </cell>
          <cell r="M2121">
            <v>15</v>
          </cell>
          <cell r="N2121">
            <v>53.3</v>
          </cell>
          <cell r="O2121">
            <v>-15990</v>
          </cell>
          <cell r="P2121">
            <v>-11892</v>
          </cell>
          <cell r="Q2121">
            <v>4098</v>
          </cell>
          <cell r="R2121" t="str">
            <v>ahl</v>
          </cell>
          <cell r="S2121" t="str">
            <v>APRIL'09</v>
          </cell>
        </row>
        <row r="2122">
          <cell r="A2122">
            <v>1759</v>
          </cell>
          <cell r="B2122">
            <v>466</v>
          </cell>
          <cell r="C2122" t="str">
            <v>ABL-AFS</v>
          </cell>
          <cell r="D2122">
            <v>39905</v>
          </cell>
          <cell r="E2122">
            <v>39909</v>
          </cell>
          <cell r="F2122" t="str">
            <v>s</v>
          </cell>
          <cell r="G2122">
            <v>-29000</v>
          </cell>
          <cell r="H2122">
            <v>38.507931034482759</v>
          </cell>
          <cell r="I2122">
            <v>-1116730</v>
          </cell>
          <cell r="J2122">
            <v>0</v>
          </cell>
          <cell r="K2122">
            <v>-1116730</v>
          </cell>
          <cell r="L2122">
            <v>0</v>
          </cell>
          <cell r="M2122">
            <v>1450</v>
          </cell>
          <cell r="N2122">
            <v>38.507931034482759</v>
          </cell>
          <cell r="O2122">
            <v>-1116730</v>
          </cell>
          <cell r="P2122">
            <v>-886530</v>
          </cell>
          <cell r="Q2122">
            <v>230200</v>
          </cell>
          <cell r="R2122" t="str">
            <v>ahl</v>
          </cell>
          <cell r="S2122" t="str">
            <v>APRIL'09</v>
          </cell>
        </row>
        <row r="2123">
          <cell r="A2123">
            <v>1760</v>
          </cell>
          <cell r="B2123">
            <v>467</v>
          </cell>
          <cell r="C2123" t="str">
            <v>HBL-AFS</v>
          </cell>
          <cell r="D2123">
            <v>39905</v>
          </cell>
          <cell r="E2123">
            <v>39909</v>
          </cell>
          <cell r="F2123" t="str">
            <v>p</v>
          </cell>
          <cell r="G2123">
            <v>1600</v>
          </cell>
          <cell r="H2123">
            <v>115</v>
          </cell>
          <cell r="I2123">
            <v>184000</v>
          </cell>
          <cell r="J2123">
            <v>36.799999999999997</v>
          </cell>
          <cell r="K2123">
            <v>184036.8</v>
          </cell>
          <cell r="L2123">
            <v>0</v>
          </cell>
          <cell r="M2123">
            <v>160</v>
          </cell>
          <cell r="N2123">
            <v>115.12299999999999</v>
          </cell>
          <cell r="O2123">
            <v>184196.8</v>
          </cell>
          <cell r="P2123">
            <v>184196.8</v>
          </cell>
          <cell r="Q2123">
            <v>0</v>
          </cell>
          <cell r="R2123" t="str">
            <v>ahl</v>
          </cell>
          <cell r="S2123" t="str">
            <v>APRIL'09</v>
          </cell>
        </row>
        <row r="2124">
          <cell r="A2124">
            <v>1761</v>
          </cell>
          <cell r="B2124">
            <v>471</v>
          </cell>
          <cell r="C2124" t="str">
            <v>HBL-AFS</v>
          </cell>
          <cell r="D2124">
            <v>39905</v>
          </cell>
          <cell r="E2124">
            <v>39909</v>
          </cell>
          <cell r="F2124" t="str">
            <v>s</v>
          </cell>
          <cell r="G2124">
            <v>-10000</v>
          </cell>
          <cell r="H2124">
            <v>115.50620000000001</v>
          </cell>
          <cell r="I2124">
            <v>-1155062</v>
          </cell>
          <cell r="J2124">
            <v>0</v>
          </cell>
          <cell r="K2124">
            <v>-1155062</v>
          </cell>
          <cell r="L2124">
            <v>0</v>
          </cell>
          <cell r="M2124">
            <v>840</v>
          </cell>
          <cell r="N2124">
            <v>115.50620000000001</v>
          </cell>
          <cell r="O2124">
            <v>-1155062</v>
          </cell>
          <cell r="P2124">
            <v>-735955</v>
          </cell>
          <cell r="Q2124">
            <v>419107</v>
          </cell>
          <cell r="R2124" t="str">
            <v>ahl</v>
          </cell>
          <cell r="S2124" t="str">
            <v>APRIL'09</v>
          </cell>
        </row>
        <row r="2125">
          <cell r="A2125">
            <v>1759</v>
          </cell>
          <cell r="B2125">
            <v>464</v>
          </cell>
          <cell r="C2125" t="str">
            <v>nbp(h)</v>
          </cell>
          <cell r="D2125">
            <v>39905</v>
          </cell>
          <cell r="E2125">
            <v>39909</v>
          </cell>
          <cell r="F2125" t="str">
            <v>s</v>
          </cell>
          <cell r="G2125">
            <v>-25000</v>
          </cell>
          <cell r="H2125">
            <v>91.95</v>
          </cell>
          <cell r="I2125">
            <v>-2298750</v>
          </cell>
          <cell r="J2125">
            <v>0</v>
          </cell>
          <cell r="K2125">
            <v>-2298750</v>
          </cell>
          <cell r="L2125">
            <v>0</v>
          </cell>
          <cell r="M2125">
            <v>2500</v>
          </cell>
          <cell r="N2125">
            <v>91.95</v>
          </cell>
          <cell r="O2125">
            <v>-2298750</v>
          </cell>
          <cell r="P2125">
            <v>-2225675</v>
          </cell>
          <cell r="Q2125">
            <v>73075</v>
          </cell>
          <cell r="R2125" t="str">
            <v>PEARL</v>
          </cell>
          <cell r="S2125" t="str">
            <v>APRIL'09</v>
          </cell>
        </row>
        <row r="2126">
          <cell r="A2126">
            <v>1760</v>
          </cell>
          <cell r="B2126">
            <v>468</v>
          </cell>
          <cell r="C2126" t="str">
            <v>ppl(h)</v>
          </cell>
          <cell r="D2126">
            <v>39905</v>
          </cell>
          <cell r="E2126">
            <v>39909</v>
          </cell>
          <cell r="F2126" t="str">
            <v>s</v>
          </cell>
          <cell r="G2126">
            <v>-130000</v>
          </cell>
          <cell r="H2126">
            <v>177.96223076923076</v>
          </cell>
          <cell r="I2126">
            <v>-23135090</v>
          </cell>
          <cell r="J2126">
            <v>0</v>
          </cell>
          <cell r="K2126">
            <v>-23135090</v>
          </cell>
          <cell r="L2126">
            <v>0</v>
          </cell>
          <cell r="M2126">
            <v>19500</v>
          </cell>
          <cell r="N2126">
            <v>177.96223076923076</v>
          </cell>
          <cell r="O2126">
            <v>-23135090</v>
          </cell>
          <cell r="P2126">
            <v>-22080838</v>
          </cell>
          <cell r="Q2126">
            <v>1054252</v>
          </cell>
          <cell r="R2126" t="str">
            <v>alhabib</v>
          </cell>
          <cell r="S2126" t="str">
            <v>APRIL'09</v>
          </cell>
        </row>
        <row r="2127">
          <cell r="A2127">
            <v>1761</v>
          </cell>
          <cell r="B2127">
            <v>469</v>
          </cell>
          <cell r="C2127" t="str">
            <v>ffc(H)</v>
          </cell>
          <cell r="D2127">
            <v>39905</v>
          </cell>
          <cell r="E2127">
            <v>39909</v>
          </cell>
          <cell r="F2127" t="str">
            <v>s</v>
          </cell>
          <cell r="G2127">
            <v>-100000</v>
          </cell>
          <cell r="H2127">
            <v>91.953500000000005</v>
          </cell>
          <cell r="I2127">
            <v>-9195350</v>
          </cell>
          <cell r="J2127">
            <v>0</v>
          </cell>
          <cell r="K2127">
            <v>-9195350</v>
          </cell>
          <cell r="L2127">
            <v>0</v>
          </cell>
          <cell r="M2127">
            <v>10000</v>
          </cell>
          <cell r="N2127">
            <v>91.953500000000005</v>
          </cell>
          <cell r="O2127">
            <v>-9195350</v>
          </cell>
          <cell r="P2127">
            <v>-8412430</v>
          </cell>
          <cell r="Q2127">
            <v>782920</v>
          </cell>
          <cell r="R2127" t="str">
            <v>GROWTH</v>
          </cell>
          <cell r="S2127" t="str">
            <v>APRIL'09</v>
          </cell>
        </row>
        <row r="2128">
          <cell r="A2128">
            <v>1761</v>
          </cell>
          <cell r="B2128">
            <v>470</v>
          </cell>
          <cell r="C2128" t="str">
            <v>POL(h)</v>
          </cell>
          <cell r="D2128">
            <v>39905</v>
          </cell>
          <cell r="E2128">
            <v>39909</v>
          </cell>
          <cell r="F2128" t="str">
            <v>s</v>
          </cell>
          <cell r="G2128">
            <v>-70000</v>
          </cell>
          <cell r="H2128">
            <v>182.43065714285714</v>
          </cell>
          <cell r="I2128">
            <v>-12770146</v>
          </cell>
          <cell r="J2128">
            <v>0</v>
          </cell>
          <cell r="K2128">
            <v>-12770146</v>
          </cell>
          <cell r="L2128">
            <v>0</v>
          </cell>
          <cell r="M2128">
            <v>10500</v>
          </cell>
          <cell r="N2128">
            <v>182.43065714285714</v>
          </cell>
          <cell r="O2128">
            <v>-12770146</v>
          </cell>
          <cell r="P2128">
            <v>-12408893</v>
          </cell>
          <cell r="Q2128">
            <v>361253</v>
          </cell>
          <cell r="R2128" t="str">
            <v>GROWTH</v>
          </cell>
          <cell r="S2128" t="str">
            <v>APRIL'09</v>
          </cell>
        </row>
        <row r="2129">
          <cell r="A2129">
            <v>1761</v>
          </cell>
          <cell r="B2129">
            <v>517</v>
          </cell>
          <cell r="C2129" t="str">
            <v>NBP(h)</v>
          </cell>
          <cell r="D2129">
            <v>39906</v>
          </cell>
          <cell r="E2129">
            <v>39910</v>
          </cell>
          <cell r="F2129" t="str">
            <v>s</v>
          </cell>
          <cell r="G2129">
            <v>-105000</v>
          </cell>
          <cell r="H2129">
            <v>94.19047619047619</v>
          </cell>
          <cell r="I2129">
            <v>-9890000</v>
          </cell>
          <cell r="J2129">
            <v>0</v>
          </cell>
          <cell r="K2129">
            <v>-9890000</v>
          </cell>
          <cell r="L2129">
            <v>0</v>
          </cell>
          <cell r="M2129">
            <v>10500</v>
          </cell>
          <cell r="N2129">
            <v>94.19047619047619</v>
          </cell>
          <cell r="O2129">
            <v>-9890000</v>
          </cell>
          <cell r="P2129">
            <v>-9347835</v>
          </cell>
          <cell r="Q2129">
            <v>542165</v>
          </cell>
          <cell r="R2129" t="str">
            <v>PEARL</v>
          </cell>
          <cell r="S2129" t="str">
            <v>APRIL'09</v>
          </cell>
        </row>
        <row r="2130">
          <cell r="A2130">
            <v>1761</v>
          </cell>
          <cell r="B2130">
            <v>518</v>
          </cell>
          <cell r="C2130" t="str">
            <v>ffc(H)</v>
          </cell>
          <cell r="D2130">
            <v>39906</v>
          </cell>
          <cell r="E2130">
            <v>39910</v>
          </cell>
          <cell r="F2130" t="str">
            <v>s</v>
          </cell>
          <cell r="G2130">
            <v>-35000</v>
          </cell>
          <cell r="H2130">
            <v>95.285714285714292</v>
          </cell>
          <cell r="I2130">
            <v>-3335000</v>
          </cell>
          <cell r="J2130">
            <v>0</v>
          </cell>
          <cell r="K2130">
            <v>-3335000</v>
          </cell>
          <cell r="L2130">
            <v>0</v>
          </cell>
          <cell r="M2130">
            <v>3500</v>
          </cell>
          <cell r="N2130">
            <v>95.285714285714292</v>
          </cell>
          <cell r="O2130">
            <v>-3335000</v>
          </cell>
          <cell r="P2130">
            <v>-2944350.5</v>
          </cell>
          <cell r="Q2130">
            <v>390649.5</v>
          </cell>
          <cell r="R2130" t="str">
            <v>fsl</v>
          </cell>
          <cell r="S2130" t="str">
            <v>APRIL'09</v>
          </cell>
        </row>
        <row r="2131">
          <cell r="A2131">
            <v>1762</v>
          </cell>
          <cell r="B2131">
            <v>519</v>
          </cell>
          <cell r="C2131" t="str">
            <v>POL(h)</v>
          </cell>
          <cell r="D2131">
            <v>39906</v>
          </cell>
          <cell r="E2131">
            <v>39910</v>
          </cell>
          <cell r="F2131" t="str">
            <v>s</v>
          </cell>
          <cell r="G2131">
            <v>-30000</v>
          </cell>
          <cell r="H2131">
            <v>188.33333333333334</v>
          </cell>
          <cell r="I2131">
            <v>-5650000</v>
          </cell>
          <cell r="J2131">
            <v>0</v>
          </cell>
          <cell r="K2131">
            <v>-5650000</v>
          </cell>
          <cell r="L2131">
            <v>0</v>
          </cell>
          <cell r="M2131">
            <v>4500</v>
          </cell>
          <cell r="N2131">
            <v>188.33333333333334</v>
          </cell>
          <cell r="O2131">
            <v>-5650000</v>
          </cell>
          <cell r="P2131">
            <v>-5318097</v>
          </cell>
          <cell r="Q2131">
            <v>331903</v>
          </cell>
          <cell r="R2131" t="str">
            <v>fsl</v>
          </cell>
          <cell r="S2131" t="str">
            <v>APRIL'09</v>
          </cell>
        </row>
        <row r="2132">
          <cell r="A2132">
            <v>1762</v>
          </cell>
          <cell r="B2132">
            <v>520</v>
          </cell>
          <cell r="C2132" t="str">
            <v>ppl(h)</v>
          </cell>
          <cell r="D2132">
            <v>39906</v>
          </cell>
          <cell r="E2132">
            <v>39910</v>
          </cell>
          <cell r="F2132" t="str">
            <v>s</v>
          </cell>
          <cell r="G2132">
            <v>-30000</v>
          </cell>
          <cell r="H2132">
            <v>183.41666666666666</v>
          </cell>
          <cell r="I2132">
            <v>-5502500</v>
          </cell>
          <cell r="J2132">
            <v>0</v>
          </cell>
          <cell r="K2132">
            <v>-5502500</v>
          </cell>
          <cell r="L2132">
            <v>0</v>
          </cell>
          <cell r="M2132">
            <v>4500</v>
          </cell>
          <cell r="N2132">
            <v>183.41666666666666</v>
          </cell>
          <cell r="O2132">
            <v>-5502500</v>
          </cell>
          <cell r="P2132">
            <v>-5095584</v>
          </cell>
          <cell r="Q2132">
            <v>406916</v>
          </cell>
          <cell r="R2132" t="str">
            <v>icap</v>
          </cell>
          <cell r="S2132" t="str">
            <v>APRIL'09</v>
          </cell>
        </row>
        <row r="2133">
          <cell r="A2133">
            <v>1763</v>
          </cell>
          <cell r="B2133">
            <v>521</v>
          </cell>
          <cell r="C2133" t="str">
            <v>LUCK(H)</v>
          </cell>
          <cell r="D2133">
            <v>39904</v>
          </cell>
          <cell r="E2133">
            <v>39906</v>
          </cell>
          <cell r="F2133" t="str">
            <v>p</v>
          </cell>
          <cell r="G2133">
            <v>100000</v>
          </cell>
          <cell r="H2133">
            <v>56.99</v>
          </cell>
          <cell r="I2133">
            <v>5699000</v>
          </cell>
          <cell r="J2133">
            <v>1139.8</v>
          </cell>
          <cell r="K2133">
            <v>5700139.7999999998</v>
          </cell>
          <cell r="L2133">
            <v>0</v>
          </cell>
          <cell r="M2133">
            <v>5000</v>
          </cell>
          <cell r="N2133">
            <v>57.051397999999999</v>
          </cell>
          <cell r="O2133">
            <v>5705139.7999999998</v>
          </cell>
          <cell r="P2133">
            <v>5705139.7999999998</v>
          </cell>
          <cell r="Q2133">
            <v>0</v>
          </cell>
          <cell r="R2133" t="str">
            <v>finex</v>
          </cell>
          <cell r="S2133" t="str">
            <v>APRIL'09</v>
          </cell>
        </row>
        <row r="2134">
          <cell r="A2134">
            <v>1763</v>
          </cell>
          <cell r="B2134">
            <v>571</v>
          </cell>
          <cell r="C2134" t="str">
            <v>DGKC(H)</v>
          </cell>
          <cell r="D2134">
            <v>39909</v>
          </cell>
          <cell r="E2134">
            <v>39911</v>
          </cell>
          <cell r="F2134" t="str">
            <v>p</v>
          </cell>
          <cell r="G2134">
            <v>275000</v>
          </cell>
          <cell r="H2134">
            <v>25.977516363636365</v>
          </cell>
          <cell r="I2134">
            <v>7143817</v>
          </cell>
          <cell r="J2134">
            <v>1428.7634</v>
          </cell>
          <cell r="K2134">
            <v>7145245.7633999996</v>
          </cell>
          <cell r="L2134">
            <v>0</v>
          </cell>
          <cell r="M2134">
            <v>13750</v>
          </cell>
          <cell r="N2134">
            <v>26.032711866909089</v>
          </cell>
          <cell r="O2134">
            <v>7158995.7633999996</v>
          </cell>
          <cell r="P2134">
            <v>7158995.7633999996</v>
          </cell>
          <cell r="Q2134">
            <v>0</v>
          </cell>
          <cell r="R2134" t="str">
            <v>alhabib</v>
          </cell>
          <cell r="S2134" t="str">
            <v>APRIL'09</v>
          </cell>
        </row>
        <row r="2135">
          <cell r="A2135">
            <v>1764</v>
          </cell>
          <cell r="B2135">
            <v>570</v>
          </cell>
          <cell r="C2135" t="str">
            <v>LUCK(H)</v>
          </cell>
          <cell r="D2135">
            <v>39909</v>
          </cell>
          <cell r="E2135">
            <v>39911</v>
          </cell>
          <cell r="F2135" t="str">
            <v>p</v>
          </cell>
          <cell r="G2135">
            <v>25000</v>
          </cell>
          <cell r="H2135">
            <v>60</v>
          </cell>
          <cell r="I2135">
            <v>1500000</v>
          </cell>
          <cell r="J2135">
            <v>300</v>
          </cell>
          <cell r="K2135">
            <v>1500300</v>
          </cell>
          <cell r="L2135">
            <v>0</v>
          </cell>
          <cell r="M2135">
            <v>1250</v>
          </cell>
          <cell r="N2135">
            <v>60.061999999999998</v>
          </cell>
          <cell r="O2135">
            <v>1501550</v>
          </cell>
          <cell r="P2135">
            <v>1501550</v>
          </cell>
          <cell r="Q2135">
            <v>0</v>
          </cell>
          <cell r="R2135" t="str">
            <v>Global</v>
          </cell>
          <cell r="S2135" t="str">
            <v>APRIL'09</v>
          </cell>
        </row>
        <row r="2136">
          <cell r="A2136">
            <v>1763</v>
          </cell>
          <cell r="B2136">
            <v>572</v>
          </cell>
          <cell r="C2136" t="str">
            <v>NBP(h)</v>
          </cell>
          <cell r="D2136">
            <v>39909</v>
          </cell>
          <cell r="E2136">
            <v>39911</v>
          </cell>
          <cell r="F2136" t="str">
            <v>s</v>
          </cell>
          <cell r="G2136">
            <v>-225000</v>
          </cell>
          <cell r="H2136">
            <v>96.99444444444444</v>
          </cell>
          <cell r="I2136">
            <v>-21823750</v>
          </cell>
          <cell r="J2136">
            <v>0</v>
          </cell>
          <cell r="K2136">
            <v>-21823750</v>
          </cell>
          <cell r="L2136">
            <v>0</v>
          </cell>
          <cell r="M2136">
            <v>22500</v>
          </cell>
          <cell r="N2136">
            <v>96.99444444444444</v>
          </cell>
          <cell r="O2136">
            <v>-21823750</v>
          </cell>
          <cell r="P2136">
            <v>-20031075</v>
          </cell>
          <cell r="Q2136">
            <v>1792675</v>
          </cell>
          <cell r="R2136" t="str">
            <v>BMA</v>
          </cell>
          <cell r="S2136" t="str">
            <v>APRIL'09</v>
          </cell>
        </row>
        <row r="2137">
          <cell r="A2137">
            <v>1764</v>
          </cell>
          <cell r="B2137">
            <v>574</v>
          </cell>
          <cell r="C2137" t="str">
            <v>ppl(h)</v>
          </cell>
          <cell r="D2137">
            <v>39909</v>
          </cell>
          <cell r="E2137">
            <v>39911</v>
          </cell>
          <cell r="F2137" t="str">
            <v>p</v>
          </cell>
          <cell r="G2137">
            <v>67900</v>
          </cell>
          <cell r="H2137">
            <v>180.20765832106039</v>
          </cell>
          <cell r="I2137">
            <v>12236100</v>
          </cell>
          <cell r="J2137">
            <v>2447.2200000000003</v>
          </cell>
          <cell r="K2137">
            <v>12238547.220000001</v>
          </cell>
          <cell r="L2137">
            <v>0</v>
          </cell>
          <cell r="M2137">
            <v>7185</v>
          </cell>
          <cell r="N2137">
            <v>180.34951723122239</v>
          </cell>
          <cell r="O2137">
            <v>12245732.220000001</v>
          </cell>
          <cell r="P2137">
            <v>12245732.220000001</v>
          </cell>
          <cell r="Q2137">
            <v>0</v>
          </cell>
          <cell r="R2137" t="str">
            <v>PEARL</v>
          </cell>
          <cell r="S2137" t="str">
            <v>APRIL'09</v>
          </cell>
        </row>
        <row r="2138">
          <cell r="A2138">
            <v>1765</v>
          </cell>
          <cell r="B2138">
            <v>573</v>
          </cell>
          <cell r="C2138" t="str">
            <v>ppl(h)</v>
          </cell>
          <cell r="D2138">
            <v>39909</v>
          </cell>
          <cell r="E2138">
            <v>39911</v>
          </cell>
          <cell r="F2138" t="str">
            <v>s</v>
          </cell>
          <cell r="G2138">
            <v>-20000</v>
          </cell>
          <cell r="H2138">
            <v>183.0095</v>
          </cell>
          <cell r="I2138">
            <v>-3660190</v>
          </cell>
          <cell r="J2138">
            <v>0</v>
          </cell>
          <cell r="K2138">
            <v>-3660190</v>
          </cell>
          <cell r="L2138">
            <v>0</v>
          </cell>
          <cell r="M2138">
            <v>3000</v>
          </cell>
          <cell r="N2138">
            <v>183.0095</v>
          </cell>
          <cell r="O2138">
            <v>-3660190</v>
          </cell>
          <cell r="P2138">
            <v>-3597542.0000000005</v>
          </cell>
          <cell r="Q2138">
            <v>62647.999999999534</v>
          </cell>
          <cell r="R2138" t="str">
            <v>PEARL</v>
          </cell>
          <cell r="S2138" t="str">
            <v>APRIL'09</v>
          </cell>
        </row>
        <row r="2139">
          <cell r="A2139">
            <v>1764</v>
          </cell>
          <cell r="B2139">
            <v>615</v>
          </cell>
          <cell r="C2139" t="str">
            <v>LUCK(H)</v>
          </cell>
          <cell r="D2139">
            <v>39910</v>
          </cell>
          <cell r="E2139">
            <v>39912</v>
          </cell>
          <cell r="F2139" t="str">
            <v>s</v>
          </cell>
          <cell r="G2139">
            <v>-75000</v>
          </cell>
          <cell r="H2139">
            <v>61.75</v>
          </cell>
          <cell r="I2139">
            <v>-4631250</v>
          </cell>
          <cell r="J2139">
            <v>0</v>
          </cell>
          <cell r="K2139">
            <v>-4631250</v>
          </cell>
          <cell r="L2139">
            <v>0</v>
          </cell>
          <cell r="M2139">
            <v>7500</v>
          </cell>
          <cell r="N2139">
            <v>61.75</v>
          </cell>
          <cell r="O2139">
            <v>-4631250</v>
          </cell>
          <cell r="P2139">
            <v>-4324012.5</v>
          </cell>
          <cell r="Q2139">
            <v>307237.5</v>
          </cell>
          <cell r="R2139" t="str">
            <v>MUNAF</v>
          </cell>
          <cell r="S2139" t="str">
            <v>APRIL'09</v>
          </cell>
        </row>
        <row r="2140">
          <cell r="A2140">
            <v>1765</v>
          </cell>
          <cell r="B2140">
            <v>616</v>
          </cell>
          <cell r="C2140" t="str">
            <v>DGKC(H)</v>
          </cell>
          <cell r="D2140">
            <v>39910</v>
          </cell>
          <cell r="E2140">
            <v>39912</v>
          </cell>
          <cell r="F2140" t="str">
            <v>p</v>
          </cell>
          <cell r="G2140">
            <v>200000</v>
          </cell>
          <cell r="H2140">
            <v>27.2</v>
          </cell>
          <cell r="I2140">
            <v>5440000</v>
          </cell>
          <cell r="J2140">
            <v>1088</v>
          </cell>
          <cell r="K2140">
            <v>5441088</v>
          </cell>
          <cell r="L2140">
            <v>0</v>
          </cell>
          <cell r="M2140">
            <v>10000</v>
          </cell>
          <cell r="N2140">
            <v>27.25544</v>
          </cell>
          <cell r="O2140">
            <v>5451088</v>
          </cell>
          <cell r="P2140">
            <v>5451088</v>
          </cell>
          <cell r="Q2140">
            <v>0</v>
          </cell>
          <cell r="R2140" t="str">
            <v>ahl</v>
          </cell>
          <cell r="S2140" t="str">
            <v>APRIL'09</v>
          </cell>
        </row>
        <row r="2141">
          <cell r="A2141">
            <v>1766</v>
          </cell>
          <cell r="B2141">
            <v>617</v>
          </cell>
          <cell r="C2141" t="str">
            <v>DGKC(H)</v>
          </cell>
          <cell r="D2141">
            <v>39910</v>
          </cell>
          <cell r="E2141">
            <v>39912</v>
          </cell>
          <cell r="F2141" t="str">
            <v>p</v>
          </cell>
          <cell r="G2141">
            <v>225000</v>
          </cell>
          <cell r="H2141">
            <v>27.62043111111111</v>
          </cell>
          <cell r="I2141">
            <v>6214597</v>
          </cell>
          <cell r="J2141">
            <v>1242.9194</v>
          </cell>
          <cell r="K2141">
            <v>6215839.9194</v>
          </cell>
          <cell r="L2141">
            <v>0</v>
          </cell>
          <cell r="M2141">
            <v>11250</v>
          </cell>
          <cell r="N2141">
            <v>27.675955197333334</v>
          </cell>
          <cell r="O2141">
            <v>6227089.9194</v>
          </cell>
          <cell r="P2141">
            <v>6227089.9194</v>
          </cell>
          <cell r="Q2141">
            <v>0</v>
          </cell>
          <cell r="R2141" t="str">
            <v>alhabib</v>
          </cell>
          <cell r="S2141" t="str">
            <v>APRIL'09</v>
          </cell>
        </row>
        <row r="2142">
          <cell r="A2142">
            <v>1767</v>
          </cell>
          <cell r="B2142">
            <v>618</v>
          </cell>
          <cell r="C2142" t="str">
            <v>DGKC(H)</v>
          </cell>
          <cell r="D2142">
            <v>39910</v>
          </cell>
          <cell r="E2142">
            <v>39912</v>
          </cell>
          <cell r="F2142" t="str">
            <v>p</v>
          </cell>
          <cell r="G2142">
            <v>132100</v>
          </cell>
          <cell r="H2142">
            <v>27.604087812263437</v>
          </cell>
          <cell r="I2142">
            <v>3646500</v>
          </cell>
          <cell r="J2142">
            <v>729.30000000000007</v>
          </cell>
          <cell r="K2142">
            <v>3647229.3</v>
          </cell>
          <cell r="L2142">
            <v>0</v>
          </cell>
          <cell r="M2142">
            <v>6605</v>
          </cell>
          <cell r="N2142">
            <v>27.65960862982589</v>
          </cell>
          <cell r="O2142">
            <v>3653834.3</v>
          </cell>
          <cell r="P2142">
            <v>3653834.3</v>
          </cell>
          <cell r="Q2142">
            <v>0</v>
          </cell>
          <cell r="R2142" t="str">
            <v>icap</v>
          </cell>
          <cell r="S2142" t="str">
            <v>APRIL'09</v>
          </cell>
        </row>
        <row r="2143">
          <cell r="A2143">
            <v>1768</v>
          </cell>
          <cell r="B2143">
            <v>619</v>
          </cell>
          <cell r="C2143" t="str">
            <v>NBP(h)</v>
          </cell>
          <cell r="D2143">
            <v>39910</v>
          </cell>
          <cell r="E2143">
            <v>39912</v>
          </cell>
          <cell r="F2143" t="str">
            <v>s</v>
          </cell>
          <cell r="G2143">
            <v>-115000</v>
          </cell>
          <cell r="H2143">
            <v>101.81521739130434</v>
          </cell>
          <cell r="I2143">
            <v>-11708750</v>
          </cell>
          <cell r="J2143">
            <v>0</v>
          </cell>
          <cell r="K2143">
            <v>-11708750</v>
          </cell>
          <cell r="L2143">
            <v>0</v>
          </cell>
          <cell r="M2143">
            <v>11500</v>
          </cell>
          <cell r="N2143">
            <v>101.81521739130434</v>
          </cell>
          <cell r="O2143">
            <v>-11708750</v>
          </cell>
          <cell r="P2143">
            <v>-10238093.5</v>
          </cell>
          <cell r="Q2143">
            <v>1470656.5</v>
          </cell>
          <cell r="R2143" t="str">
            <v>global</v>
          </cell>
          <cell r="S2143" t="str">
            <v>APRIL'09</v>
          </cell>
        </row>
        <row r="2144">
          <cell r="A2144">
            <v>1769</v>
          </cell>
          <cell r="B2144">
            <v>620</v>
          </cell>
          <cell r="C2144" t="str">
            <v>ppl(h)</v>
          </cell>
          <cell r="D2144">
            <v>39910</v>
          </cell>
          <cell r="E2144">
            <v>39912</v>
          </cell>
          <cell r="F2144" t="str">
            <v>p</v>
          </cell>
          <cell r="G2144">
            <v>55000</v>
          </cell>
          <cell r="H2144">
            <v>177.85</v>
          </cell>
          <cell r="I2144">
            <v>9781750</v>
          </cell>
          <cell r="J2144">
            <v>1956.3500000000001</v>
          </cell>
          <cell r="K2144">
            <v>9783706.3499999996</v>
          </cell>
          <cell r="L2144">
            <v>0</v>
          </cell>
          <cell r="M2144">
            <v>8250</v>
          </cell>
          <cell r="N2144">
            <v>178.03557000000001</v>
          </cell>
          <cell r="O2144">
            <v>9791956.3499999996</v>
          </cell>
          <cell r="P2144">
            <v>9791956.3499999996</v>
          </cell>
          <cell r="Q2144">
            <v>0</v>
          </cell>
          <cell r="R2144" t="str">
            <v>fsl</v>
          </cell>
          <cell r="S2144" t="str">
            <v>APRIL'09</v>
          </cell>
        </row>
        <row r="2145">
          <cell r="A2145">
            <v>1770</v>
          </cell>
          <cell r="B2145">
            <v>621</v>
          </cell>
          <cell r="C2145" t="str">
            <v>ENGRO(h)</v>
          </cell>
          <cell r="D2145">
            <v>39910</v>
          </cell>
          <cell r="E2145">
            <v>39912</v>
          </cell>
          <cell r="F2145" t="str">
            <v>p</v>
          </cell>
          <cell r="G2145">
            <v>51000</v>
          </cell>
          <cell r="H2145">
            <v>156.6342156862745</v>
          </cell>
          <cell r="I2145">
            <v>7988345</v>
          </cell>
          <cell r="J2145">
            <v>1597.6690000000001</v>
          </cell>
          <cell r="K2145">
            <v>7989942.6689999998</v>
          </cell>
          <cell r="L2145">
            <v>0</v>
          </cell>
          <cell r="M2145">
            <v>3900</v>
          </cell>
          <cell r="N2145">
            <v>156.74201311764705</v>
          </cell>
          <cell r="O2145">
            <v>7993842.6689999998</v>
          </cell>
          <cell r="P2145">
            <v>7993842.6689999998</v>
          </cell>
          <cell r="Q2145">
            <v>0</v>
          </cell>
          <cell r="R2145" t="str">
            <v>TAURUS</v>
          </cell>
          <cell r="S2145" t="str">
            <v>APRIL'09</v>
          </cell>
        </row>
        <row r="2146">
          <cell r="A2146">
            <v>1771</v>
          </cell>
          <cell r="B2146">
            <v>622</v>
          </cell>
          <cell r="C2146" t="str">
            <v>ENGRO(h)</v>
          </cell>
          <cell r="D2146">
            <v>39910</v>
          </cell>
          <cell r="E2146">
            <v>39912</v>
          </cell>
          <cell r="F2146" t="str">
            <v>s</v>
          </cell>
          <cell r="G2146">
            <v>-25000</v>
          </cell>
          <cell r="H2146">
            <v>158.70776000000001</v>
          </cell>
          <cell r="I2146">
            <v>-3967694</v>
          </cell>
          <cell r="J2146">
            <v>0</v>
          </cell>
          <cell r="K2146">
            <v>-3967694</v>
          </cell>
          <cell r="L2146">
            <v>0</v>
          </cell>
          <cell r="M2146">
            <v>3750</v>
          </cell>
          <cell r="N2146">
            <v>158.70776000000001</v>
          </cell>
          <cell r="O2146">
            <v>-3967694</v>
          </cell>
          <cell r="P2146">
            <v>-3918549.9999999995</v>
          </cell>
          <cell r="Q2146">
            <v>49144.000000000466</v>
          </cell>
          <cell r="R2146" t="str">
            <v>TAURUS</v>
          </cell>
          <cell r="S2146" t="str">
            <v>APRIL'09</v>
          </cell>
        </row>
        <row r="2147">
          <cell r="A2147">
            <v>1772</v>
          </cell>
          <cell r="B2147">
            <v>623</v>
          </cell>
          <cell r="C2147" t="str">
            <v>PPL(h)</v>
          </cell>
          <cell r="D2147">
            <v>39911</v>
          </cell>
          <cell r="E2147">
            <v>39913</v>
          </cell>
          <cell r="F2147" t="str">
            <v>p</v>
          </cell>
          <cell r="G2147">
            <v>40000</v>
          </cell>
          <cell r="H2147">
            <v>173.97499999999999</v>
          </cell>
          <cell r="I2147">
            <v>6959000</v>
          </cell>
          <cell r="J2147">
            <v>1391.8</v>
          </cell>
          <cell r="K2147">
            <v>6960391.7999999998</v>
          </cell>
          <cell r="L2147">
            <v>0</v>
          </cell>
          <cell r="M2147">
            <v>6000</v>
          </cell>
          <cell r="N2147">
            <v>174.159795</v>
          </cell>
          <cell r="O2147">
            <v>6966391.7999999998</v>
          </cell>
          <cell r="P2147">
            <v>6966391.7999999998</v>
          </cell>
          <cell r="Q2147">
            <v>0</v>
          </cell>
          <cell r="R2147" t="str">
            <v>Pearl</v>
          </cell>
          <cell r="S2147" t="str">
            <v>APRIL'09</v>
          </cell>
        </row>
        <row r="2148">
          <cell r="A2148">
            <v>1773</v>
          </cell>
          <cell r="B2148">
            <v>624</v>
          </cell>
          <cell r="C2148" t="str">
            <v>nbp(h)</v>
          </cell>
          <cell r="D2148">
            <v>39911</v>
          </cell>
          <cell r="E2148">
            <v>39913</v>
          </cell>
          <cell r="F2148" t="str">
            <v>s</v>
          </cell>
          <cell r="G2148">
            <v>-10000</v>
          </cell>
          <cell r="H2148">
            <v>104</v>
          </cell>
          <cell r="I2148">
            <v>-1040000</v>
          </cell>
          <cell r="J2148">
            <v>0</v>
          </cell>
          <cell r="K2148">
            <v>-1040000</v>
          </cell>
          <cell r="L2148">
            <v>0</v>
          </cell>
          <cell r="M2148">
            <v>1000</v>
          </cell>
          <cell r="N2148">
            <v>104</v>
          </cell>
          <cell r="O2148">
            <v>-1040000</v>
          </cell>
          <cell r="P2148">
            <v>-926761</v>
          </cell>
          <cell r="Q2148">
            <v>113239</v>
          </cell>
          <cell r="R2148" t="str">
            <v>MRA</v>
          </cell>
          <cell r="S2148" t="str">
            <v>APRIL'09</v>
          </cell>
        </row>
        <row r="2149">
          <cell r="A2149">
            <v>1774</v>
          </cell>
          <cell r="B2149">
            <v>625</v>
          </cell>
          <cell r="C2149" t="str">
            <v>NBP(h)</v>
          </cell>
          <cell r="D2149">
            <v>39911</v>
          </cell>
          <cell r="E2149">
            <v>39913</v>
          </cell>
          <cell r="F2149" t="str">
            <v>p</v>
          </cell>
          <cell r="G2149">
            <v>20000</v>
          </cell>
          <cell r="H2149">
            <v>98.08</v>
          </cell>
          <cell r="I2149">
            <v>1961600</v>
          </cell>
          <cell r="J2149">
            <v>392.32</v>
          </cell>
          <cell r="K2149">
            <v>1961992.32</v>
          </cell>
          <cell r="L2149">
            <v>0</v>
          </cell>
          <cell r="M2149">
            <v>1000</v>
          </cell>
          <cell r="N2149">
            <v>98.149616000000009</v>
          </cell>
          <cell r="O2149">
            <v>1962992.32</v>
          </cell>
          <cell r="P2149">
            <v>1962992.32</v>
          </cell>
          <cell r="Q2149">
            <v>0</v>
          </cell>
          <cell r="R2149" t="str">
            <v>MRA</v>
          </cell>
          <cell r="S2149" t="str">
            <v>APRIL'09</v>
          </cell>
        </row>
        <row r="2150">
          <cell r="A2150">
            <v>1775</v>
          </cell>
          <cell r="B2150">
            <v>626</v>
          </cell>
          <cell r="C2150" t="str">
            <v>POL(h)</v>
          </cell>
          <cell r="D2150">
            <v>39911</v>
          </cell>
          <cell r="E2150">
            <v>39912</v>
          </cell>
          <cell r="F2150" t="str">
            <v>p</v>
          </cell>
          <cell r="G2150">
            <v>93500</v>
          </cell>
          <cell r="H2150">
            <v>177.23582887700536</v>
          </cell>
          <cell r="I2150">
            <v>16571550</v>
          </cell>
          <cell r="J2150">
            <v>3314.31</v>
          </cell>
          <cell r="K2150">
            <v>16574864.310000001</v>
          </cell>
          <cell r="L2150">
            <v>0</v>
          </cell>
          <cell r="M2150">
            <v>9350</v>
          </cell>
          <cell r="N2150">
            <v>177.37127604278075</v>
          </cell>
          <cell r="O2150">
            <v>16584214.310000001</v>
          </cell>
          <cell r="P2150">
            <v>16584214.310000001</v>
          </cell>
          <cell r="Q2150">
            <v>0</v>
          </cell>
          <cell r="R2150" t="str">
            <v>MRA</v>
          </cell>
          <cell r="S2150" t="str">
            <v>APRIL'09</v>
          </cell>
        </row>
        <row r="2151">
          <cell r="A2151">
            <v>1776</v>
          </cell>
          <cell r="B2151">
            <v>627</v>
          </cell>
          <cell r="C2151" t="str">
            <v>ENGRO(h)</v>
          </cell>
          <cell r="D2151">
            <v>39911</v>
          </cell>
          <cell r="E2151">
            <v>39913</v>
          </cell>
          <cell r="F2151" t="str">
            <v>p</v>
          </cell>
          <cell r="G2151">
            <v>50000</v>
          </cell>
          <cell r="H2151">
            <v>152.08330000000001</v>
          </cell>
          <cell r="I2151">
            <v>7604165</v>
          </cell>
          <cell r="J2151">
            <v>1520.8330000000001</v>
          </cell>
          <cell r="K2151">
            <v>7605685.8329999996</v>
          </cell>
          <cell r="L2151">
            <v>0</v>
          </cell>
          <cell r="M2151">
            <v>5000</v>
          </cell>
          <cell r="N2151">
            <v>152.21371665999999</v>
          </cell>
          <cell r="O2151">
            <v>7610685.8329999996</v>
          </cell>
          <cell r="P2151">
            <v>7610685.8329999996</v>
          </cell>
          <cell r="Q2151">
            <v>0</v>
          </cell>
          <cell r="R2151" t="str">
            <v>MRA</v>
          </cell>
          <cell r="S2151" t="str">
            <v>APRIL'09</v>
          </cell>
        </row>
        <row r="2152">
          <cell r="A2152">
            <v>1777</v>
          </cell>
          <cell r="B2152">
            <v>693</v>
          </cell>
          <cell r="C2152" t="str">
            <v>FFC(H)</v>
          </cell>
          <cell r="D2152">
            <v>39912</v>
          </cell>
          <cell r="E2152">
            <v>39916</v>
          </cell>
          <cell r="F2152" t="str">
            <v>s</v>
          </cell>
          <cell r="G2152">
            <v>-5200</v>
          </cell>
          <cell r="H2152">
            <v>89</v>
          </cell>
          <cell r="I2152">
            <v>-462800</v>
          </cell>
          <cell r="J2152">
            <v>0</v>
          </cell>
          <cell r="K2152">
            <v>-462800</v>
          </cell>
          <cell r="L2152">
            <v>0.1</v>
          </cell>
          <cell r="M2152">
            <v>520</v>
          </cell>
          <cell r="N2152">
            <v>89</v>
          </cell>
          <cell r="O2152">
            <v>-462800</v>
          </cell>
          <cell r="P2152">
            <v>-437445.32</v>
          </cell>
          <cell r="Q2152">
            <v>25354.679999999993</v>
          </cell>
          <cell r="R2152" t="str">
            <v>PEARL</v>
          </cell>
          <cell r="S2152" t="str">
            <v>APRIL'09</v>
          </cell>
        </row>
        <row r="2153">
          <cell r="A2153">
            <v>1778</v>
          </cell>
          <cell r="B2153">
            <v>694</v>
          </cell>
          <cell r="C2153" t="str">
            <v>NBP(H)</v>
          </cell>
          <cell r="D2153">
            <v>39912</v>
          </cell>
          <cell r="E2153">
            <v>39916</v>
          </cell>
          <cell r="F2153" t="str">
            <v>s</v>
          </cell>
          <cell r="G2153">
            <v>-35000</v>
          </cell>
          <cell r="H2153">
            <v>98.392857142857139</v>
          </cell>
          <cell r="I2153">
            <v>-3443750</v>
          </cell>
          <cell r="J2153">
            <v>0</v>
          </cell>
          <cell r="K2153">
            <v>-3443750</v>
          </cell>
          <cell r="L2153">
            <v>0</v>
          </cell>
          <cell r="M2153">
            <v>4250</v>
          </cell>
          <cell r="N2153">
            <v>98.392857142857139</v>
          </cell>
          <cell r="O2153">
            <v>-3443750</v>
          </cell>
          <cell r="P2153">
            <v>-3243660</v>
          </cell>
          <cell r="Q2153">
            <v>200090</v>
          </cell>
          <cell r="R2153" t="str">
            <v>PEARL</v>
          </cell>
          <cell r="S2153" t="str">
            <v>APRIL'09</v>
          </cell>
        </row>
        <row r="2154">
          <cell r="A2154">
            <v>1779</v>
          </cell>
          <cell r="B2154">
            <v>695</v>
          </cell>
          <cell r="C2154" t="str">
            <v>PPL(H)</v>
          </cell>
          <cell r="D2154">
            <v>39912</v>
          </cell>
          <cell r="E2154">
            <v>39916</v>
          </cell>
          <cell r="F2154" t="str">
            <v>s</v>
          </cell>
          <cell r="G2154">
            <v>-10000</v>
          </cell>
          <cell r="H2154">
            <v>172</v>
          </cell>
          <cell r="I2154">
            <v>-1720000</v>
          </cell>
          <cell r="J2154">
            <v>0</v>
          </cell>
          <cell r="K2154">
            <v>-1720000</v>
          </cell>
          <cell r="L2154">
            <v>0.15</v>
          </cell>
          <cell r="M2154">
            <v>1500</v>
          </cell>
          <cell r="N2154">
            <v>172</v>
          </cell>
          <cell r="O2154">
            <v>-1720000</v>
          </cell>
          <cell r="P2154">
            <v>-1776185</v>
          </cell>
          <cell r="Q2154">
            <v>-56185</v>
          </cell>
          <cell r="R2154" t="str">
            <v>FSL</v>
          </cell>
          <cell r="S2154" t="str">
            <v>APRIL'09</v>
          </cell>
        </row>
        <row r="2155">
          <cell r="A2155">
            <v>1780</v>
          </cell>
          <cell r="B2155">
            <v>696</v>
          </cell>
          <cell r="C2155" t="str">
            <v>POL(H)</v>
          </cell>
          <cell r="D2155">
            <v>39912</v>
          </cell>
          <cell r="E2155">
            <v>39913</v>
          </cell>
          <cell r="F2155" t="str">
            <v>s</v>
          </cell>
          <cell r="G2155">
            <v>-40000</v>
          </cell>
          <cell r="H2155">
            <v>177.5</v>
          </cell>
          <cell r="I2155">
            <v>-7100000</v>
          </cell>
          <cell r="J2155">
            <v>0</v>
          </cell>
          <cell r="K2155">
            <v>-7100000</v>
          </cell>
          <cell r="L2155">
            <v>0.15</v>
          </cell>
          <cell r="M2155">
            <v>6000</v>
          </cell>
          <cell r="N2155">
            <v>177.5</v>
          </cell>
          <cell r="O2155">
            <v>-7100000</v>
          </cell>
          <cell r="P2155">
            <v>-7094852</v>
          </cell>
          <cell r="Q2155">
            <v>5148</v>
          </cell>
          <cell r="R2155" t="str">
            <v>FSL</v>
          </cell>
          <cell r="S2155" t="str">
            <v>APRIL'09</v>
          </cell>
        </row>
        <row r="2156">
          <cell r="A2156">
            <v>1781</v>
          </cell>
          <cell r="B2156">
            <v>697</v>
          </cell>
          <cell r="C2156" t="str">
            <v>ENGRO(H)</v>
          </cell>
          <cell r="D2156">
            <v>39912</v>
          </cell>
          <cell r="E2156">
            <v>39916</v>
          </cell>
          <cell r="F2156" t="str">
            <v>p</v>
          </cell>
          <cell r="G2156">
            <v>70000</v>
          </cell>
          <cell r="H2156">
            <v>144.32142857142858</v>
          </cell>
          <cell r="I2156">
            <v>10102500</v>
          </cell>
          <cell r="J2156">
            <v>2020.5</v>
          </cell>
          <cell r="K2156">
            <v>10104520.5</v>
          </cell>
          <cell r="L2156">
            <v>0</v>
          </cell>
          <cell r="M2156">
            <v>0</v>
          </cell>
          <cell r="N2156">
            <v>144.35029285714285</v>
          </cell>
          <cell r="O2156">
            <v>10104520.5</v>
          </cell>
          <cell r="P2156">
            <v>10104520.5</v>
          </cell>
          <cell r="Q2156">
            <v>0</v>
          </cell>
          <cell r="R2156" t="str">
            <v>TAURUS</v>
          </cell>
          <cell r="S2156" t="str">
            <v>APRIL'09</v>
          </cell>
        </row>
        <row r="2157">
          <cell r="A2157">
            <v>1782</v>
          </cell>
          <cell r="B2157">
            <v>698</v>
          </cell>
          <cell r="C2157" t="str">
            <v>ENGRO(H)</v>
          </cell>
          <cell r="D2157">
            <v>39912</v>
          </cell>
          <cell r="E2157">
            <v>39916</v>
          </cell>
          <cell r="F2157" t="str">
            <v>s</v>
          </cell>
          <cell r="G2157">
            <v>-20000</v>
          </cell>
          <cell r="H2157">
            <v>148.5</v>
          </cell>
          <cell r="I2157">
            <v>-2970000</v>
          </cell>
          <cell r="J2157">
            <v>0</v>
          </cell>
          <cell r="K2157">
            <v>-2970000</v>
          </cell>
          <cell r="L2157">
            <v>0</v>
          </cell>
          <cell r="M2157">
            <v>3000</v>
          </cell>
          <cell r="N2157">
            <v>148.5</v>
          </cell>
          <cell r="O2157">
            <v>-2970000</v>
          </cell>
          <cell r="P2157">
            <v>-2985000</v>
          </cell>
          <cell r="Q2157">
            <v>-15000</v>
          </cell>
          <cell r="R2157" t="str">
            <v>TAURUS</v>
          </cell>
          <cell r="S2157" t="str">
            <v>APRIL'09</v>
          </cell>
        </row>
        <row r="2158">
          <cell r="A2158">
            <v>1783</v>
          </cell>
          <cell r="C2158" t="str">
            <v>pol(H)</v>
          </cell>
          <cell r="I2158">
            <v>-428000</v>
          </cell>
          <cell r="K2158">
            <v>-428000</v>
          </cell>
          <cell r="L2158">
            <v>0</v>
          </cell>
          <cell r="N2158" t="e">
            <v>#DIV/0!</v>
          </cell>
          <cell r="O2158">
            <v>-428000</v>
          </cell>
          <cell r="P2158">
            <v>-428000</v>
          </cell>
          <cell r="Q2158">
            <v>0</v>
          </cell>
          <cell r="R2158" t="str">
            <v>dividend</v>
          </cell>
          <cell r="S2158" t="str">
            <v>APRIL'09</v>
          </cell>
          <cell r="T2158" t="str">
            <v>Rs 8/- per shares 53500</v>
          </cell>
        </row>
        <row r="2159">
          <cell r="A2159">
            <v>1784</v>
          </cell>
          <cell r="B2159">
            <v>700</v>
          </cell>
          <cell r="C2159" t="str">
            <v>POL(h)</v>
          </cell>
          <cell r="D2159">
            <v>39913</v>
          </cell>
          <cell r="E2159">
            <v>39917</v>
          </cell>
          <cell r="F2159" t="str">
            <v>p</v>
          </cell>
          <cell r="G2159">
            <v>25000</v>
          </cell>
          <cell r="H2159">
            <v>170.46451999999999</v>
          </cell>
          <cell r="I2159">
            <v>4261613</v>
          </cell>
          <cell r="J2159">
            <v>852.32260000000008</v>
          </cell>
          <cell r="K2159">
            <v>4262465.3225999996</v>
          </cell>
          <cell r="L2159">
            <v>0</v>
          </cell>
          <cell r="M2159">
            <v>3750</v>
          </cell>
          <cell r="N2159">
            <v>170.64861290399998</v>
          </cell>
          <cell r="O2159">
            <v>4266215.3225999996</v>
          </cell>
          <cell r="P2159">
            <v>4266215.3225999996</v>
          </cell>
          <cell r="Q2159">
            <v>0</v>
          </cell>
          <cell r="R2159" t="str">
            <v>Al-Habib</v>
          </cell>
          <cell r="S2159" t="str">
            <v>APRIL'09</v>
          </cell>
        </row>
        <row r="2160">
          <cell r="A2160">
            <v>1785</v>
          </cell>
          <cell r="B2160">
            <v>699</v>
          </cell>
          <cell r="C2160" t="str">
            <v>Engro(H)</v>
          </cell>
          <cell r="D2160">
            <v>39913</v>
          </cell>
          <cell r="E2160">
            <v>39917</v>
          </cell>
          <cell r="F2160" t="str">
            <v>s</v>
          </cell>
          <cell r="G2160">
            <v>-30000</v>
          </cell>
          <cell r="H2160">
            <v>147</v>
          </cell>
          <cell r="I2160">
            <v>-4410000</v>
          </cell>
          <cell r="J2160">
            <v>0</v>
          </cell>
          <cell r="K2160">
            <v>-4410000</v>
          </cell>
          <cell r="L2160">
            <v>0</v>
          </cell>
          <cell r="M2160">
            <v>4500</v>
          </cell>
          <cell r="N2160">
            <v>146.85</v>
          </cell>
          <cell r="O2160">
            <v>-4405500</v>
          </cell>
          <cell r="P2160">
            <v>-4477500</v>
          </cell>
          <cell r="Q2160">
            <v>-67500</v>
          </cell>
          <cell r="R2160" t="str">
            <v>ICAP</v>
          </cell>
          <cell r="S2160" t="str">
            <v>APRIL'09</v>
          </cell>
        </row>
        <row r="2161">
          <cell r="A2161">
            <v>1786</v>
          </cell>
          <cell r="B2161">
            <v>701</v>
          </cell>
          <cell r="C2161" t="str">
            <v>POL(H)</v>
          </cell>
          <cell r="D2161">
            <v>39913</v>
          </cell>
          <cell r="E2161">
            <v>39917</v>
          </cell>
          <cell r="F2161" t="str">
            <v>s</v>
          </cell>
          <cell r="G2161">
            <v>-50000</v>
          </cell>
          <cell r="H2161">
            <v>174.3</v>
          </cell>
          <cell r="I2161">
            <v>-8715000</v>
          </cell>
          <cell r="J2161">
            <v>0</v>
          </cell>
          <cell r="K2161">
            <v>-8715000</v>
          </cell>
          <cell r="L2161">
            <v>0</v>
          </cell>
          <cell r="M2161">
            <v>3750</v>
          </cell>
          <cell r="N2161">
            <v>174.22499999999999</v>
          </cell>
          <cell r="O2161">
            <v>-8711250</v>
          </cell>
          <cell r="P2161">
            <v>-8486515</v>
          </cell>
          <cell r="Q2161">
            <v>228485</v>
          </cell>
          <cell r="R2161" t="str">
            <v>Al-Habib</v>
          </cell>
          <cell r="S2161" t="str">
            <v>APRIL'09</v>
          </cell>
        </row>
        <row r="2162">
          <cell r="A2162">
            <v>1787</v>
          </cell>
          <cell r="B2162">
            <v>702</v>
          </cell>
          <cell r="C2162" t="str">
            <v>PPL(H)</v>
          </cell>
          <cell r="D2162">
            <v>39913</v>
          </cell>
          <cell r="E2162">
            <v>39917</v>
          </cell>
          <cell r="F2162" t="str">
            <v>s</v>
          </cell>
          <cell r="G2162">
            <v>-45000</v>
          </cell>
          <cell r="H2162">
            <v>177.51555555555555</v>
          </cell>
          <cell r="I2162">
            <v>-7988200</v>
          </cell>
          <cell r="J2162">
            <v>0</v>
          </cell>
          <cell r="K2162">
            <v>-7988200</v>
          </cell>
          <cell r="L2162">
            <v>0</v>
          </cell>
          <cell r="M2162">
            <v>6750</v>
          </cell>
          <cell r="N2162">
            <v>177.36555555555555</v>
          </cell>
          <cell r="O2162">
            <v>-7981450</v>
          </cell>
          <cell r="P2162">
            <v>-7992832.5000000009</v>
          </cell>
          <cell r="Q2162">
            <v>-4632.5000000009313</v>
          </cell>
          <cell r="R2162" t="str">
            <v>Al-Habib</v>
          </cell>
          <cell r="S2162" t="str">
            <v>APRIL'09</v>
          </cell>
        </row>
        <row r="2163">
          <cell r="A2163">
            <v>1788</v>
          </cell>
          <cell r="B2163">
            <v>732</v>
          </cell>
          <cell r="C2163" t="str">
            <v>LUCK(H)</v>
          </cell>
          <cell r="D2163">
            <v>39916</v>
          </cell>
          <cell r="E2163">
            <v>39918</v>
          </cell>
          <cell r="F2163" t="str">
            <v>p</v>
          </cell>
          <cell r="G2163">
            <v>56000</v>
          </cell>
          <cell r="H2163">
            <v>59.824375000000003</v>
          </cell>
          <cell r="I2163">
            <v>3350165</v>
          </cell>
          <cell r="J2163">
            <v>670.03300000000002</v>
          </cell>
          <cell r="K2163">
            <v>3350835.0329999998</v>
          </cell>
          <cell r="L2163">
            <v>0</v>
          </cell>
          <cell r="M2163">
            <v>5600</v>
          </cell>
          <cell r="N2163">
            <v>59.936339874999994</v>
          </cell>
          <cell r="O2163">
            <v>3356435.0329999998</v>
          </cell>
          <cell r="P2163">
            <v>3356435.0329999998</v>
          </cell>
          <cell r="Q2163">
            <v>0</v>
          </cell>
          <cell r="R2163" t="str">
            <v>icap</v>
          </cell>
          <cell r="S2163" t="str">
            <v>APRIL'09</v>
          </cell>
        </row>
        <row r="2164">
          <cell r="A2164">
            <v>1789</v>
          </cell>
          <cell r="B2164">
            <v>733</v>
          </cell>
          <cell r="C2164" t="str">
            <v>POL(h)</v>
          </cell>
          <cell r="D2164">
            <v>39916</v>
          </cell>
          <cell r="E2164">
            <v>39918</v>
          </cell>
          <cell r="F2164" t="str">
            <v>p</v>
          </cell>
          <cell r="G2164">
            <v>45000</v>
          </cell>
          <cell r="H2164">
            <v>183.3310888888889</v>
          </cell>
          <cell r="I2164">
            <v>8249899</v>
          </cell>
          <cell r="J2164">
            <v>1649.9798000000001</v>
          </cell>
          <cell r="K2164">
            <v>8251548.9797999999</v>
          </cell>
          <cell r="L2164">
            <v>0</v>
          </cell>
          <cell r="M2164">
            <v>6750</v>
          </cell>
          <cell r="N2164">
            <v>183.51775510666667</v>
          </cell>
          <cell r="O2164">
            <v>8258298.9797999999</v>
          </cell>
          <cell r="P2164">
            <v>8258298.9797999999</v>
          </cell>
          <cell r="Q2164">
            <v>0</v>
          </cell>
          <cell r="R2164" t="str">
            <v>finex</v>
          </cell>
          <cell r="S2164" t="str">
            <v>APRIL'09</v>
          </cell>
        </row>
        <row r="2165">
          <cell r="A2165">
            <v>1790</v>
          </cell>
          <cell r="B2165">
            <v>735</v>
          </cell>
          <cell r="C2165" t="str">
            <v>engro(h)</v>
          </cell>
          <cell r="D2165">
            <v>39916</v>
          </cell>
          <cell r="E2165">
            <v>39918</v>
          </cell>
          <cell r="F2165" t="str">
            <v>s</v>
          </cell>
          <cell r="G2165">
            <v>-17100</v>
          </cell>
          <cell r="H2165">
            <v>154.09602339181288</v>
          </cell>
          <cell r="I2165">
            <v>-2635042</v>
          </cell>
          <cell r="J2165">
            <v>0</v>
          </cell>
          <cell r="K2165">
            <v>-2635042</v>
          </cell>
          <cell r="L2165">
            <v>0</v>
          </cell>
          <cell r="M2165">
            <v>2565</v>
          </cell>
          <cell r="N2165">
            <v>153.94602339181287</v>
          </cell>
          <cell r="O2165">
            <v>-2632477</v>
          </cell>
          <cell r="P2165">
            <v>-2552175</v>
          </cell>
          <cell r="Q2165">
            <v>82867</v>
          </cell>
          <cell r="R2165" t="str">
            <v>finex</v>
          </cell>
          <cell r="S2165" t="str">
            <v>APRIL'09</v>
          </cell>
        </row>
        <row r="2166">
          <cell r="A2166">
            <v>1791</v>
          </cell>
          <cell r="B2166">
            <v>736</v>
          </cell>
          <cell r="C2166" t="str">
            <v>ppl(h)</v>
          </cell>
          <cell r="D2166">
            <v>39916</v>
          </cell>
          <cell r="E2166">
            <v>39918</v>
          </cell>
          <cell r="F2166" t="str">
            <v>p</v>
          </cell>
          <cell r="G2166">
            <v>10000</v>
          </cell>
          <cell r="H2166">
            <v>186.5</v>
          </cell>
          <cell r="I2166">
            <v>1865000</v>
          </cell>
          <cell r="J2166">
            <v>373</v>
          </cell>
          <cell r="K2166">
            <v>1865373</v>
          </cell>
          <cell r="L2166">
            <v>0</v>
          </cell>
          <cell r="M2166">
            <v>1500</v>
          </cell>
          <cell r="N2166">
            <v>186.68729999999999</v>
          </cell>
          <cell r="O2166">
            <v>1866873</v>
          </cell>
          <cell r="P2166">
            <v>1866873</v>
          </cell>
          <cell r="Q2166">
            <v>0</v>
          </cell>
          <cell r="R2166" t="str">
            <v>finex</v>
          </cell>
          <cell r="S2166" t="str">
            <v>APRIL'09</v>
          </cell>
        </row>
        <row r="2167">
          <cell r="A2167">
            <v>1792</v>
          </cell>
          <cell r="B2167">
            <v>737</v>
          </cell>
          <cell r="C2167" t="str">
            <v>LUCK(h)</v>
          </cell>
          <cell r="D2167">
            <v>39916</v>
          </cell>
          <cell r="E2167">
            <v>39918</v>
          </cell>
          <cell r="F2167" t="str">
            <v>p</v>
          </cell>
          <cell r="G2167">
            <v>130000</v>
          </cell>
          <cell r="H2167">
            <v>60.381999999999998</v>
          </cell>
          <cell r="I2167">
            <v>7849660</v>
          </cell>
          <cell r="J2167">
            <v>1569.932</v>
          </cell>
          <cell r="K2167">
            <v>7851229.932</v>
          </cell>
          <cell r="L2167">
            <v>0</v>
          </cell>
          <cell r="M2167">
            <v>13000</v>
          </cell>
          <cell r="N2167">
            <v>60.494076399999997</v>
          </cell>
          <cell r="O2167">
            <v>7864229.932</v>
          </cell>
          <cell r="P2167">
            <v>7864229.932</v>
          </cell>
          <cell r="Q2167">
            <v>0</v>
          </cell>
          <cell r="R2167" t="str">
            <v>BMA</v>
          </cell>
          <cell r="S2167" t="str">
            <v>APRIL'09</v>
          </cell>
        </row>
        <row r="2168">
          <cell r="A2168">
            <v>1793</v>
          </cell>
          <cell r="B2168">
            <v>738</v>
          </cell>
          <cell r="C2168" t="str">
            <v>engro(h)</v>
          </cell>
          <cell r="D2168">
            <v>39916</v>
          </cell>
          <cell r="E2168">
            <v>39918</v>
          </cell>
          <cell r="F2168" t="str">
            <v>s</v>
          </cell>
          <cell r="G2168">
            <v>-45000</v>
          </cell>
          <cell r="H2168">
            <v>154.02777777777777</v>
          </cell>
          <cell r="I2168">
            <v>-6931250</v>
          </cell>
          <cell r="J2168">
            <v>0</v>
          </cell>
          <cell r="K2168">
            <v>-6931250</v>
          </cell>
          <cell r="L2168">
            <v>0</v>
          </cell>
          <cell r="M2168">
            <v>6750</v>
          </cell>
          <cell r="N2168">
            <v>153.87777777777777</v>
          </cell>
          <cell r="O2168">
            <v>-6924500</v>
          </cell>
          <cell r="P2168">
            <v>-6716250</v>
          </cell>
          <cell r="Q2168">
            <v>215000</v>
          </cell>
          <cell r="R2168" t="str">
            <v>TAURUS</v>
          </cell>
          <cell r="S2168" t="str">
            <v>APRIL'09</v>
          </cell>
        </row>
        <row r="2169">
          <cell r="A2169">
            <v>1794</v>
          </cell>
          <cell r="B2169">
            <v>739</v>
          </cell>
          <cell r="C2169" t="str">
            <v>ppl(h)</v>
          </cell>
          <cell r="D2169">
            <v>39916</v>
          </cell>
          <cell r="E2169">
            <v>39918</v>
          </cell>
          <cell r="F2169" t="str">
            <v>p</v>
          </cell>
          <cell r="G2169">
            <v>10000</v>
          </cell>
          <cell r="H2169">
            <v>187.25</v>
          </cell>
          <cell r="I2169">
            <v>1872500</v>
          </cell>
          <cell r="J2169">
            <v>374.5</v>
          </cell>
          <cell r="K2169">
            <v>1872874.5</v>
          </cell>
          <cell r="L2169">
            <v>0</v>
          </cell>
          <cell r="M2169">
            <v>1500</v>
          </cell>
          <cell r="N2169">
            <v>187.43745000000001</v>
          </cell>
          <cell r="O2169">
            <v>1874374.5</v>
          </cell>
          <cell r="P2169">
            <v>1874374.5</v>
          </cell>
          <cell r="Q2169">
            <v>0</v>
          </cell>
          <cell r="R2169" t="str">
            <v>TAURUS</v>
          </cell>
          <cell r="S2169" t="str">
            <v>APRIL'09</v>
          </cell>
        </row>
        <row r="2170">
          <cell r="A2170">
            <v>1795</v>
          </cell>
          <cell r="B2170">
            <v>740</v>
          </cell>
          <cell r="C2170" t="str">
            <v>POL(h)</v>
          </cell>
          <cell r="D2170">
            <v>39916</v>
          </cell>
          <cell r="E2170">
            <v>39918</v>
          </cell>
          <cell r="F2170" t="str">
            <v>p</v>
          </cell>
          <cell r="G2170">
            <v>20000</v>
          </cell>
          <cell r="H2170">
            <v>183.75</v>
          </cell>
          <cell r="I2170">
            <v>3675000</v>
          </cell>
          <cell r="J2170">
            <v>735</v>
          </cell>
          <cell r="K2170">
            <v>3675735</v>
          </cell>
          <cell r="L2170">
            <v>0</v>
          </cell>
          <cell r="M2170">
            <v>3000</v>
          </cell>
          <cell r="N2170">
            <v>183.93674999999999</v>
          </cell>
          <cell r="O2170">
            <v>3678735</v>
          </cell>
          <cell r="P2170">
            <v>3678735</v>
          </cell>
          <cell r="Q2170">
            <v>0</v>
          </cell>
          <cell r="R2170" t="str">
            <v>TAURUS</v>
          </cell>
          <cell r="S2170" t="str">
            <v>APRIL'09</v>
          </cell>
        </row>
        <row r="2171">
          <cell r="A2171">
            <v>1796</v>
          </cell>
          <cell r="B2171">
            <v>783</v>
          </cell>
          <cell r="C2171" t="str">
            <v>POL(h)</v>
          </cell>
          <cell r="D2171">
            <v>39916</v>
          </cell>
          <cell r="E2171">
            <v>39918</v>
          </cell>
          <cell r="F2171" t="str">
            <v>p</v>
          </cell>
          <cell r="G2171">
            <v>50000</v>
          </cell>
          <cell r="H2171">
            <v>181</v>
          </cell>
          <cell r="I2171">
            <v>9050000</v>
          </cell>
          <cell r="J2171">
            <v>1810</v>
          </cell>
          <cell r="K2171">
            <v>9051810</v>
          </cell>
          <cell r="L2171">
            <v>0</v>
          </cell>
          <cell r="M2171">
            <v>5000</v>
          </cell>
          <cell r="N2171">
            <v>181.1362</v>
          </cell>
          <cell r="O2171">
            <v>9056810</v>
          </cell>
          <cell r="P2171">
            <v>9056810</v>
          </cell>
          <cell r="Q2171">
            <v>0</v>
          </cell>
          <cell r="R2171" t="str">
            <v>AHL</v>
          </cell>
          <cell r="S2171" t="str">
            <v>APRIL'09</v>
          </cell>
        </row>
        <row r="2172">
          <cell r="A2172">
            <v>1797</v>
          </cell>
          <cell r="C2172" t="str">
            <v>UBL</v>
          </cell>
          <cell r="G2172">
            <v>40000</v>
          </cell>
          <cell r="I2172">
            <v>0</v>
          </cell>
          <cell r="J2172">
            <v>0</v>
          </cell>
          <cell r="K2172">
            <v>0</v>
          </cell>
          <cell r="R2172" t="str">
            <v>Bonus</v>
          </cell>
          <cell r="S2172" t="str">
            <v>APRIL'09</v>
          </cell>
          <cell r="T2172" t="str">
            <v>Bonus at 10@ on 400,000/- afs shares</v>
          </cell>
        </row>
        <row r="2173">
          <cell r="A2173">
            <v>1798</v>
          </cell>
          <cell r="B2173">
            <v>781</v>
          </cell>
          <cell r="C2173" t="str">
            <v>AACIL-AFS</v>
          </cell>
          <cell r="D2173">
            <v>39916</v>
          </cell>
          <cell r="E2173">
            <v>39918</v>
          </cell>
          <cell r="F2173" t="str">
            <v>s</v>
          </cell>
          <cell r="G2173">
            <v>-1</v>
          </cell>
          <cell r="H2173">
            <v>7.1</v>
          </cell>
          <cell r="I2173">
            <v>-7.1</v>
          </cell>
          <cell r="J2173">
            <v>0</v>
          </cell>
          <cell r="K2173">
            <v>-7.1</v>
          </cell>
          <cell r="L2173">
            <v>0</v>
          </cell>
          <cell r="M2173">
            <v>0.05</v>
          </cell>
          <cell r="N2173">
            <v>7.05</v>
          </cell>
          <cell r="O2173">
            <v>-7.05</v>
          </cell>
          <cell r="P2173">
            <v>-2.81</v>
          </cell>
          <cell r="Q2173">
            <v>4.2899999999999991</v>
          </cell>
          <cell r="R2173" t="str">
            <v>PEARL</v>
          </cell>
          <cell r="S2173" t="str">
            <v>APRIL'09</v>
          </cell>
        </row>
        <row r="2174">
          <cell r="A2174">
            <v>1799</v>
          </cell>
          <cell r="B2174">
            <v>753</v>
          </cell>
          <cell r="C2174" t="str">
            <v>FCCL-AFS</v>
          </cell>
          <cell r="D2174">
            <v>39916</v>
          </cell>
          <cell r="E2174">
            <v>39918</v>
          </cell>
          <cell r="F2174" t="str">
            <v>s</v>
          </cell>
          <cell r="G2174">
            <v>-22</v>
          </cell>
          <cell r="H2174">
            <v>7.01</v>
          </cell>
          <cell r="I2174">
            <v>-154.22</v>
          </cell>
          <cell r="J2174">
            <v>0</v>
          </cell>
          <cell r="K2174">
            <v>-154.22</v>
          </cell>
          <cell r="L2174">
            <v>0</v>
          </cell>
          <cell r="M2174">
            <v>1.1000000000000001</v>
          </cell>
          <cell r="N2174">
            <v>6.96</v>
          </cell>
          <cell r="O2174">
            <v>-153.12</v>
          </cell>
          <cell r="P2174">
            <v>-77</v>
          </cell>
          <cell r="Q2174">
            <v>77.22</v>
          </cell>
          <cell r="R2174" t="str">
            <v>PEARL</v>
          </cell>
          <cell r="S2174" t="str">
            <v>APRIL'09</v>
          </cell>
        </row>
        <row r="2175">
          <cell r="A2175">
            <v>1800</v>
          </cell>
          <cell r="B2175">
            <v>760</v>
          </cell>
          <cell r="C2175" t="str">
            <v>MLCF-AFS</v>
          </cell>
          <cell r="D2175">
            <v>39916</v>
          </cell>
          <cell r="E2175">
            <v>39918</v>
          </cell>
          <cell r="F2175" t="str">
            <v>s</v>
          </cell>
          <cell r="G2175">
            <v>-4</v>
          </cell>
          <cell r="H2175">
            <v>5.41</v>
          </cell>
          <cell r="I2175">
            <v>-21.64</v>
          </cell>
          <cell r="J2175">
            <v>0</v>
          </cell>
          <cell r="K2175">
            <v>-21.64</v>
          </cell>
          <cell r="L2175">
            <v>0.05</v>
          </cell>
          <cell r="M2175">
            <v>0.2</v>
          </cell>
          <cell r="N2175">
            <v>5.36</v>
          </cell>
          <cell r="O2175">
            <v>-21.44</v>
          </cell>
          <cell r="P2175">
            <v>-10.82</v>
          </cell>
          <cell r="Q2175">
            <v>10.82</v>
          </cell>
          <cell r="R2175" t="str">
            <v>PEARL</v>
          </cell>
          <cell r="S2175" t="str">
            <v>APRIL'09</v>
          </cell>
        </row>
        <row r="2176">
          <cell r="A2176">
            <v>1801</v>
          </cell>
          <cell r="B2176">
            <v>778</v>
          </cell>
          <cell r="C2176" t="str">
            <v>THCCL-AFS</v>
          </cell>
          <cell r="D2176">
            <v>39916</v>
          </cell>
          <cell r="E2176">
            <v>39918</v>
          </cell>
          <cell r="F2176" t="str">
            <v>s</v>
          </cell>
          <cell r="G2176">
            <v>-8</v>
          </cell>
          <cell r="H2176">
            <v>17</v>
          </cell>
          <cell r="I2176">
            <v>-136</v>
          </cell>
          <cell r="J2176">
            <v>0</v>
          </cell>
          <cell r="K2176">
            <v>-136</v>
          </cell>
          <cell r="L2176">
            <v>0.1</v>
          </cell>
          <cell r="M2176">
            <v>0.8</v>
          </cell>
          <cell r="N2176">
            <v>16.899999999999999</v>
          </cell>
          <cell r="O2176">
            <v>-135.19999999999999</v>
          </cell>
          <cell r="P2176">
            <v>-112</v>
          </cell>
          <cell r="Q2176">
            <v>24</v>
          </cell>
          <cell r="R2176" t="str">
            <v>PEARL</v>
          </cell>
          <cell r="S2176" t="str">
            <v>APRIL'09</v>
          </cell>
        </row>
        <row r="2177">
          <cell r="A2177">
            <v>1802</v>
          </cell>
          <cell r="B2177">
            <v>775</v>
          </cell>
          <cell r="C2177" t="str">
            <v>PCCL-AFS</v>
          </cell>
          <cell r="D2177">
            <v>39916</v>
          </cell>
          <cell r="E2177">
            <v>39918</v>
          </cell>
          <cell r="F2177" t="str">
            <v>s</v>
          </cell>
          <cell r="G2177">
            <v>-64</v>
          </cell>
          <cell r="H2177">
            <v>2.5499999999999998</v>
          </cell>
          <cell r="I2177">
            <v>-163.19999999999999</v>
          </cell>
          <cell r="J2177">
            <v>0</v>
          </cell>
          <cell r="K2177">
            <v>-163.19999999999999</v>
          </cell>
          <cell r="L2177">
            <v>0.02</v>
          </cell>
          <cell r="M2177">
            <v>1.28</v>
          </cell>
          <cell r="N2177">
            <v>2.5299999999999998</v>
          </cell>
          <cell r="O2177">
            <v>-161.91999999999999</v>
          </cell>
          <cell r="P2177">
            <v>-127.12</v>
          </cell>
          <cell r="Q2177">
            <v>36.079999999999984</v>
          </cell>
          <cell r="R2177" t="str">
            <v>PEARL</v>
          </cell>
          <cell r="S2177" t="str">
            <v>APRIL'09</v>
          </cell>
        </row>
        <row r="2178">
          <cell r="A2178">
            <v>1803</v>
          </cell>
          <cell r="B2178">
            <v>742</v>
          </cell>
          <cell r="C2178" t="str">
            <v>AKBL-AFS</v>
          </cell>
          <cell r="D2178">
            <v>39916</v>
          </cell>
          <cell r="E2178">
            <v>39918</v>
          </cell>
          <cell r="F2178" t="str">
            <v>s</v>
          </cell>
          <cell r="G2178">
            <v>-11</v>
          </cell>
          <cell r="H2178">
            <v>18.13</v>
          </cell>
          <cell r="I2178">
            <v>-199.43</v>
          </cell>
          <cell r="J2178">
            <v>0</v>
          </cell>
          <cell r="K2178">
            <v>-199.43</v>
          </cell>
          <cell r="L2178">
            <v>0.1</v>
          </cell>
          <cell r="M2178">
            <v>1.1000000000000001</v>
          </cell>
          <cell r="N2178">
            <v>18.03</v>
          </cell>
          <cell r="O2178">
            <v>-198.33</v>
          </cell>
          <cell r="P2178">
            <v>-178.74</v>
          </cell>
          <cell r="Q2178">
            <v>20.689999999999998</v>
          </cell>
          <cell r="R2178" t="str">
            <v>PEARL</v>
          </cell>
          <cell r="S2178" t="str">
            <v>APRIL'09</v>
          </cell>
        </row>
        <row r="2179">
          <cell r="A2179">
            <v>1804</v>
          </cell>
          <cell r="B2179">
            <v>743</v>
          </cell>
          <cell r="C2179" t="str">
            <v>BAFL-AFS</v>
          </cell>
          <cell r="D2179">
            <v>39916</v>
          </cell>
          <cell r="E2179">
            <v>39918</v>
          </cell>
          <cell r="F2179" t="str">
            <v>s</v>
          </cell>
          <cell r="G2179">
            <v>-10</v>
          </cell>
          <cell r="H2179">
            <v>15.1</v>
          </cell>
          <cell r="I2179">
            <v>-151</v>
          </cell>
          <cell r="J2179">
            <v>0</v>
          </cell>
          <cell r="K2179">
            <v>-151</v>
          </cell>
          <cell r="L2179">
            <v>0.1</v>
          </cell>
          <cell r="M2179">
            <v>1</v>
          </cell>
          <cell r="N2179">
            <v>15</v>
          </cell>
          <cell r="O2179">
            <v>-150</v>
          </cell>
          <cell r="P2179">
            <v>-165.10000000000002</v>
          </cell>
          <cell r="Q2179">
            <v>-14.100000000000023</v>
          </cell>
          <cell r="R2179" t="str">
            <v>PEARL</v>
          </cell>
          <cell r="S2179" t="str">
            <v>APRIL'09</v>
          </cell>
        </row>
        <row r="2180">
          <cell r="A2180">
            <v>1805</v>
          </cell>
          <cell r="B2180">
            <v>744</v>
          </cell>
          <cell r="C2180" t="str">
            <v>BIPL-AFS</v>
          </cell>
          <cell r="D2180">
            <v>39916</v>
          </cell>
          <cell r="E2180">
            <v>39918</v>
          </cell>
          <cell r="F2180" t="str">
            <v>s</v>
          </cell>
          <cell r="G2180">
            <v>-7</v>
          </cell>
          <cell r="H2180">
            <v>7</v>
          </cell>
          <cell r="I2180">
            <v>-49</v>
          </cell>
          <cell r="J2180">
            <v>0</v>
          </cell>
          <cell r="K2180">
            <v>-49</v>
          </cell>
          <cell r="L2180">
            <v>0.05</v>
          </cell>
          <cell r="M2180">
            <v>0.35000000000000003</v>
          </cell>
          <cell r="N2180">
            <v>6.95</v>
          </cell>
          <cell r="O2180">
            <v>-48.65</v>
          </cell>
          <cell r="P2180">
            <v>-35.53</v>
          </cell>
          <cell r="Q2180">
            <v>13.469999999999999</v>
          </cell>
          <cell r="R2180" t="str">
            <v>PEARL</v>
          </cell>
          <cell r="S2180" t="str">
            <v>APRIL'09</v>
          </cell>
        </row>
        <row r="2181">
          <cell r="A2181">
            <v>1806</v>
          </cell>
          <cell r="B2181">
            <v>782</v>
          </cell>
          <cell r="C2181" t="str">
            <v>BOP-AFS</v>
          </cell>
          <cell r="D2181">
            <v>39916</v>
          </cell>
          <cell r="E2181">
            <v>39918</v>
          </cell>
          <cell r="F2181" t="str">
            <v>s</v>
          </cell>
          <cell r="G2181">
            <v>-2</v>
          </cell>
          <cell r="H2181">
            <v>14</v>
          </cell>
          <cell r="I2181">
            <v>-28</v>
          </cell>
          <cell r="J2181">
            <v>0</v>
          </cell>
          <cell r="K2181">
            <v>-28</v>
          </cell>
          <cell r="L2181">
            <v>0.1</v>
          </cell>
          <cell r="M2181">
            <v>0.2</v>
          </cell>
          <cell r="N2181">
            <v>13.9</v>
          </cell>
          <cell r="O2181">
            <v>-27.8</v>
          </cell>
          <cell r="P2181">
            <v>-30.1</v>
          </cell>
          <cell r="Q2181">
            <v>-2.1000000000000014</v>
          </cell>
          <cell r="R2181" t="str">
            <v>PEARL</v>
          </cell>
          <cell r="S2181" t="str">
            <v>APRIL'09</v>
          </cell>
        </row>
        <row r="2182">
          <cell r="A2182">
            <v>1807</v>
          </cell>
          <cell r="B2182">
            <v>752</v>
          </cell>
          <cell r="C2182" t="str">
            <v>FABL-AFS</v>
          </cell>
          <cell r="D2182">
            <v>39916</v>
          </cell>
          <cell r="E2182">
            <v>39918</v>
          </cell>
          <cell r="F2182" t="str">
            <v>s</v>
          </cell>
          <cell r="G2182">
            <v>-1</v>
          </cell>
          <cell r="H2182">
            <v>11.61</v>
          </cell>
          <cell r="I2182">
            <v>-11.61</v>
          </cell>
          <cell r="J2182">
            <v>0</v>
          </cell>
          <cell r="K2182">
            <v>-11.61</v>
          </cell>
          <cell r="L2182">
            <v>0.1</v>
          </cell>
          <cell r="M2182">
            <v>0.1</v>
          </cell>
          <cell r="N2182">
            <v>11.51</v>
          </cell>
          <cell r="O2182">
            <v>-11.51</v>
          </cell>
          <cell r="P2182">
            <v>-13.57</v>
          </cell>
          <cell r="Q2182">
            <v>-1.9600000000000009</v>
          </cell>
          <cell r="R2182" t="str">
            <v>PEARL</v>
          </cell>
          <cell r="S2182" t="str">
            <v>APRIL'09</v>
          </cell>
        </row>
        <row r="2183">
          <cell r="A2183">
            <v>1808</v>
          </cell>
          <cell r="B2183">
            <v>754</v>
          </cell>
          <cell r="C2183" t="str">
            <v>MCB-AFS</v>
          </cell>
          <cell r="D2183">
            <v>39916</v>
          </cell>
          <cell r="E2183">
            <v>39918</v>
          </cell>
          <cell r="F2183" t="str">
            <v>s</v>
          </cell>
          <cell r="G2183">
            <v>-5</v>
          </cell>
          <cell r="H2183">
            <v>178.13</v>
          </cell>
          <cell r="I2183">
            <v>-890.65</v>
          </cell>
          <cell r="J2183">
            <v>0</v>
          </cell>
          <cell r="K2183">
            <v>-890.65</v>
          </cell>
          <cell r="L2183">
            <v>0.15</v>
          </cell>
          <cell r="M2183">
            <v>0.75</v>
          </cell>
          <cell r="N2183">
            <v>177.98</v>
          </cell>
          <cell r="O2183">
            <v>-889.9</v>
          </cell>
          <cell r="P2183">
            <v>-675.71999999999991</v>
          </cell>
          <cell r="Q2183">
            <v>214.93000000000006</v>
          </cell>
          <cell r="R2183" t="str">
            <v>PEARL</v>
          </cell>
          <cell r="S2183" t="str">
            <v>APRIL'09</v>
          </cell>
        </row>
        <row r="2184">
          <cell r="A2184">
            <v>1809</v>
          </cell>
          <cell r="B2184">
            <v>764</v>
          </cell>
          <cell r="C2184" t="str">
            <v>NIB-AFS</v>
          </cell>
          <cell r="D2184">
            <v>39916</v>
          </cell>
          <cell r="E2184">
            <v>39918</v>
          </cell>
          <cell r="F2184" t="str">
            <v>s</v>
          </cell>
          <cell r="G2184">
            <v>-15</v>
          </cell>
          <cell r="H2184">
            <v>6.7</v>
          </cell>
          <cell r="I2184">
            <v>-100.5</v>
          </cell>
          <cell r="J2184">
            <v>0</v>
          </cell>
          <cell r="K2184">
            <v>-100.5</v>
          </cell>
          <cell r="L2184">
            <v>0.05</v>
          </cell>
          <cell r="M2184">
            <v>0.75</v>
          </cell>
          <cell r="N2184">
            <v>6.65</v>
          </cell>
          <cell r="O2184">
            <v>-99.75</v>
          </cell>
          <cell r="P2184">
            <v>-43.44</v>
          </cell>
          <cell r="Q2184">
            <v>57.06</v>
          </cell>
          <cell r="R2184" t="str">
            <v>PEARL</v>
          </cell>
          <cell r="S2184" t="str">
            <v>APRIL'09</v>
          </cell>
        </row>
        <row r="2185">
          <cell r="A2185">
            <v>1810</v>
          </cell>
          <cell r="B2185">
            <v>772</v>
          </cell>
          <cell r="C2185" t="str">
            <v>SPCB-AFS</v>
          </cell>
          <cell r="D2185">
            <v>39916</v>
          </cell>
          <cell r="E2185">
            <v>39918</v>
          </cell>
          <cell r="F2185" t="str">
            <v>s</v>
          </cell>
          <cell r="G2185">
            <v>-19</v>
          </cell>
          <cell r="H2185">
            <v>4.6000000000000005</v>
          </cell>
          <cell r="I2185">
            <v>-87.4</v>
          </cell>
          <cell r="J2185">
            <v>0</v>
          </cell>
          <cell r="K2185">
            <v>-87.4</v>
          </cell>
          <cell r="L2185">
            <v>0.02</v>
          </cell>
          <cell r="M2185">
            <v>0.38</v>
          </cell>
          <cell r="N2185">
            <v>4.580000000000001</v>
          </cell>
          <cell r="O2185">
            <v>-87.02000000000001</v>
          </cell>
          <cell r="P2185">
            <v>-98.590000000000018</v>
          </cell>
          <cell r="Q2185">
            <v>-11.190000000000012</v>
          </cell>
          <cell r="R2185" t="str">
            <v>PEARL</v>
          </cell>
          <cell r="S2185" t="str">
            <v>APRIL'09</v>
          </cell>
        </row>
        <row r="2186">
          <cell r="A2186">
            <v>1811</v>
          </cell>
          <cell r="B2186">
            <v>761</v>
          </cell>
          <cell r="C2186" t="str">
            <v>NBP-AFS</v>
          </cell>
          <cell r="D2186">
            <v>39916</v>
          </cell>
          <cell r="E2186">
            <v>39917</v>
          </cell>
          <cell r="F2186" t="str">
            <v>s</v>
          </cell>
          <cell r="G2186">
            <v>-3</v>
          </cell>
          <cell r="H2186">
            <v>106.5</v>
          </cell>
          <cell r="I2186">
            <v>-319.5</v>
          </cell>
          <cell r="J2186">
            <v>0</v>
          </cell>
          <cell r="K2186">
            <v>-319.5</v>
          </cell>
          <cell r="L2186">
            <v>0.15</v>
          </cell>
          <cell r="M2186">
            <v>0.44999999999999996</v>
          </cell>
          <cell r="N2186">
            <v>106.35000000000001</v>
          </cell>
          <cell r="O2186">
            <v>-319.05</v>
          </cell>
          <cell r="P2186">
            <v>-162.09</v>
          </cell>
          <cell r="Q2186">
            <v>157.41</v>
          </cell>
          <cell r="R2186" t="str">
            <v>PEARL</v>
          </cell>
          <cell r="S2186" t="str">
            <v>APRIL'09</v>
          </cell>
        </row>
        <row r="2187">
          <cell r="A2187">
            <v>1812</v>
          </cell>
          <cell r="B2187">
            <v>755</v>
          </cell>
          <cell r="C2187" t="str">
            <v>FFBL-AFS</v>
          </cell>
          <cell r="D2187">
            <v>39916</v>
          </cell>
          <cell r="E2187">
            <v>39918</v>
          </cell>
          <cell r="F2187" t="str">
            <v>s</v>
          </cell>
          <cell r="G2187">
            <v>-21</v>
          </cell>
          <cell r="H2187">
            <v>18.100000000000001</v>
          </cell>
          <cell r="I2187">
            <v>-380.1</v>
          </cell>
          <cell r="J2187">
            <v>0</v>
          </cell>
          <cell r="K2187">
            <v>-380.1</v>
          </cell>
          <cell r="L2187">
            <v>0.1</v>
          </cell>
          <cell r="M2187">
            <v>2.1</v>
          </cell>
          <cell r="N2187">
            <v>18</v>
          </cell>
          <cell r="O2187">
            <v>-378</v>
          </cell>
          <cell r="P2187">
            <v>-267.36</v>
          </cell>
          <cell r="Q2187">
            <v>112.74000000000001</v>
          </cell>
          <cell r="R2187" t="str">
            <v>PEARL</v>
          </cell>
          <cell r="S2187" t="str">
            <v>APRIL'09</v>
          </cell>
        </row>
        <row r="2188">
          <cell r="A2188">
            <v>1813</v>
          </cell>
          <cell r="B2188">
            <v>745</v>
          </cell>
          <cell r="C2188" t="str">
            <v>CSAP-AFS</v>
          </cell>
          <cell r="D2188">
            <v>39916</v>
          </cell>
          <cell r="E2188">
            <v>39918</v>
          </cell>
          <cell r="F2188" t="str">
            <v>s</v>
          </cell>
          <cell r="G2188">
            <v>-15</v>
          </cell>
          <cell r="H2188">
            <v>20</v>
          </cell>
          <cell r="I2188">
            <v>-300</v>
          </cell>
          <cell r="J2188">
            <v>0</v>
          </cell>
          <cell r="K2188">
            <v>-300</v>
          </cell>
          <cell r="L2188">
            <v>0.1</v>
          </cell>
          <cell r="M2188">
            <v>1.5</v>
          </cell>
          <cell r="N2188">
            <v>19.899999999999999</v>
          </cell>
          <cell r="O2188">
            <v>-298.5</v>
          </cell>
          <cell r="P2188">
            <v>-258.3</v>
          </cell>
          <cell r="Q2188">
            <v>41.699999999999989</v>
          </cell>
          <cell r="R2188" t="str">
            <v>PEARL</v>
          </cell>
          <cell r="S2188" t="str">
            <v>APRIL'09</v>
          </cell>
        </row>
        <row r="2189">
          <cell r="A2189">
            <v>1814</v>
          </cell>
          <cell r="B2189">
            <v>750</v>
          </cell>
          <cell r="C2189" t="str">
            <v>BOSI-AFS</v>
          </cell>
          <cell r="D2189">
            <v>39916</v>
          </cell>
          <cell r="E2189">
            <v>39918</v>
          </cell>
          <cell r="F2189" t="str">
            <v>s</v>
          </cell>
          <cell r="G2189">
            <v>-150</v>
          </cell>
          <cell r="H2189">
            <v>8.4600000000000009</v>
          </cell>
          <cell r="I2189">
            <v>-1269</v>
          </cell>
          <cell r="J2189">
            <v>0</v>
          </cell>
          <cell r="K2189">
            <v>-1269</v>
          </cell>
          <cell r="L2189">
            <v>0.05</v>
          </cell>
          <cell r="M2189">
            <v>7.5</v>
          </cell>
          <cell r="N2189">
            <v>8.41</v>
          </cell>
          <cell r="O2189">
            <v>-1261.5</v>
          </cell>
          <cell r="P2189">
            <v>-496.13</v>
          </cell>
          <cell r="Q2189">
            <v>772.87</v>
          </cell>
          <cell r="R2189" t="str">
            <v>PEARL</v>
          </cell>
          <cell r="S2189" t="str">
            <v>APRIL'09</v>
          </cell>
        </row>
        <row r="2190">
          <cell r="A2190">
            <v>1815</v>
          </cell>
          <cell r="B2190">
            <v>749</v>
          </cell>
          <cell r="C2190" t="str">
            <v>DSL-AFS</v>
          </cell>
          <cell r="D2190">
            <v>39916</v>
          </cell>
          <cell r="E2190">
            <v>39918</v>
          </cell>
          <cell r="F2190" t="str">
            <v>s</v>
          </cell>
          <cell r="G2190">
            <v>-100</v>
          </cell>
          <cell r="H2190">
            <v>8</v>
          </cell>
          <cell r="I2190">
            <v>-800</v>
          </cell>
          <cell r="J2190">
            <v>0</v>
          </cell>
          <cell r="K2190">
            <v>-800</v>
          </cell>
          <cell r="L2190">
            <v>0.05</v>
          </cell>
          <cell r="M2190">
            <v>5</v>
          </cell>
          <cell r="N2190">
            <v>7.95</v>
          </cell>
          <cell r="O2190">
            <v>-795</v>
          </cell>
          <cell r="P2190">
            <v>-813.75</v>
          </cell>
          <cell r="Q2190">
            <v>-13.75</v>
          </cell>
          <cell r="R2190" t="str">
            <v>PEARL</v>
          </cell>
          <cell r="S2190" t="str">
            <v>APRIL'09</v>
          </cell>
        </row>
        <row r="2191">
          <cell r="A2191">
            <v>1816</v>
          </cell>
          <cell r="B2191">
            <v>747</v>
          </cell>
          <cell r="C2191" t="str">
            <v>DSFL-AFS</v>
          </cell>
          <cell r="D2191">
            <v>39916</v>
          </cell>
          <cell r="E2191">
            <v>39918</v>
          </cell>
          <cell r="F2191" t="str">
            <v>s</v>
          </cell>
          <cell r="G2191">
            <v>-4</v>
          </cell>
          <cell r="H2191">
            <v>1.81</v>
          </cell>
          <cell r="I2191">
            <v>-7.24</v>
          </cell>
          <cell r="J2191">
            <v>0</v>
          </cell>
          <cell r="K2191">
            <v>-7.24</v>
          </cell>
          <cell r="L2191">
            <v>0.02</v>
          </cell>
          <cell r="M2191">
            <v>0.08</v>
          </cell>
          <cell r="N2191">
            <v>1.79</v>
          </cell>
          <cell r="O2191">
            <v>-7.16</v>
          </cell>
          <cell r="P2191">
            <v>-3.71</v>
          </cell>
          <cell r="Q2191">
            <v>3.5300000000000002</v>
          </cell>
          <cell r="R2191" t="str">
            <v>PEARL</v>
          </cell>
          <cell r="S2191" t="str">
            <v>APRIL'09</v>
          </cell>
        </row>
        <row r="2192">
          <cell r="A2192">
            <v>1817</v>
          </cell>
          <cell r="B2192">
            <v>759</v>
          </cell>
          <cell r="C2192" t="str">
            <v>JOVC-AFS</v>
          </cell>
          <cell r="D2192">
            <v>39916</v>
          </cell>
          <cell r="E2192">
            <v>39918</v>
          </cell>
          <cell r="F2192" t="str">
            <v>s</v>
          </cell>
          <cell r="G2192">
            <v>-33</v>
          </cell>
          <cell r="H2192">
            <v>20.010000000000002</v>
          </cell>
          <cell r="I2192">
            <v>-660.33</v>
          </cell>
          <cell r="J2192">
            <v>0</v>
          </cell>
          <cell r="K2192">
            <v>-660.33</v>
          </cell>
          <cell r="L2192">
            <v>0.1</v>
          </cell>
          <cell r="M2192">
            <v>3.3000000000000003</v>
          </cell>
          <cell r="N2192">
            <v>19.910000000000004</v>
          </cell>
          <cell r="O2192">
            <v>-657.03000000000009</v>
          </cell>
          <cell r="P2192">
            <v>-377.4</v>
          </cell>
          <cell r="Q2192">
            <v>282.93000000000006</v>
          </cell>
          <cell r="R2192" t="str">
            <v>PEARL</v>
          </cell>
          <cell r="S2192" t="str">
            <v>APRIL'09</v>
          </cell>
        </row>
        <row r="2193">
          <cell r="A2193">
            <v>1818</v>
          </cell>
          <cell r="B2193">
            <v>780</v>
          </cell>
          <cell r="C2193" t="str">
            <v>WTL-AFS</v>
          </cell>
          <cell r="D2193">
            <v>39916</v>
          </cell>
          <cell r="E2193">
            <v>39918</v>
          </cell>
          <cell r="F2193" t="str">
            <v>s</v>
          </cell>
          <cell r="G2193">
            <v>-4</v>
          </cell>
          <cell r="H2193">
            <v>3.66</v>
          </cell>
          <cell r="I2193">
            <v>-14.64</v>
          </cell>
          <cell r="J2193">
            <v>0</v>
          </cell>
          <cell r="K2193">
            <v>-14.64</v>
          </cell>
          <cell r="L2193">
            <v>0.02</v>
          </cell>
          <cell r="M2193">
            <v>0.08</v>
          </cell>
          <cell r="N2193">
            <v>3.64</v>
          </cell>
          <cell r="O2193">
            <v>-14.56</v>
          </cell>
          <cell r="P2193">
            <v>-11.27</v>
          </cell>
          <cell r="Q2193">
            <v>3.370000000000001</v>
          </cell>
          <cell r="R2193" t="str">
            <v>PEARL</v>
          </cell>
          <cell r="S2193" t="str">
            <v>APRIL'09</v>
          </cell>
        </row>
        <row r="2194">
          <cell r="A2194">
            <v>1819</v>
          </cell>
          <cell r="B2194">
            <v>779</v>
          </cell>
          <cell r="C2194" t="str">
            <v>TRG-AFS</v>
          </cell>
          <cell r="D2194">
            <v>39916</v>
          </cell>
          <cell r="E2194">
            <v>39918</v>
          </cell>
          <cell r="F2194" t="str">
            <v>s</v>
          </cell>
          <cell r="G2194">
            <v>-8</v>
          </cell>
          <cell r="H2194">
            <v>1.21</v>
          </cell>
          <cell r="I2194">
            <v>-9.68</v>
          </cell>
          <cell r="J2194">
            <v>0</v>
          </cell>
          <cell r="K2194">
            <v>-9.68</v>
          </cell>
          <cell r="L2194">
            <v>0.02</v>
          </cell>
          <cell r="M2194">
            <v>0.16</v>
          </cell>
          <cell r="N2194">
            <v>1.19</v>
          </cell>
          <cell r="O2194">
            <v>-9.52</v>
          </cell>
          <cell r="P2194">
            <v>-9.8699999999999992</v>
          </cell>
          <cell r="Q2194">
            <v>-0.1899999999999995</v>
          </cell>
          <cell r="R2194" t="str">
            <v>PEARL</v>
          </cell>
          <cell r="S2194" t="str">
            <v>APRIL'09</v>
          </cell>
        </row>
        <row r="2195">
          <cell r="A2195">
            <v>1820</v>
          </cell>
          <cell r="B2195">
            <v>777</v>
          </cell>
          <cell r="C2195" t="str">
            <v>TELE-AFS</v>
          </cell>
          <cell r="D2195">
            <v>39916</v>
          </cell>
          <cell r="E2195">
            <v>39918</v>
          </cell>
          <cell r="F2195" t="str">
            <v>s</v>
          </cell>
          <cell r="G2195">
            <v>-74</v>
          </cell>
          <cell r="H2195">
            <v>1</v>
          </cell>
          <cell r="I2195">
            <v>-74</v>
          </cell>
          <cell r="J2195">
            <v>0</v>
          </cell>
          <cell r="K2195">
            <v>-74</v>
          </cell>
          <cell r="L2195">
            <v>0.02</v>
          </cell>
          <cell r="M2195">
            <v>1.48</v>
          </cell>
          <cell r="N2195">
            <v>0.98</v>
          </cell>
          <cell r="O2195">
            <v>-72.52</v>
          </cell>
          <cell r="P2195">
            <v>-98.42</v>
          </cell>
          <cell r="Q2195">
            <v>-24.42</v>
          </cell>
          <cell r="R2195" t="str">
            <v>PEARL</v>
          </cell>
          <cell r="S2195" t="str">
            <v>APRIL'09</v>
          </cell>
        </row>
        <row r="2196">
          <cell r="A2196">
            <v>1821</v>
          </cell>
          <cell r="B2196">
            <v>776</v>
          </cell>
          <cell r="C2196" t="str">
            <v>SSGC-AFS</v>
          </cell>
          <cell r="D2196">
            <v>39916</v>
          </cell>
          <cell r="E2196">
            <v>39918</v>
          </cell>
          <cell r="F2196" t="str">
            <v>s</v>
          </cell>
          <cell r="G2196">
            <v>-1</v>
          </cell>
          <cell r="H2196">
            <v>13.3</v>
          </cell>
          <cell r="I2196">
            <v>-13.3</v>
          </cell>
          <cell r="J2196">
            <v>0</v>
          </cell>
          <cell r="K2196">
            <v>-13.3</v>
          </cell>
          <cell r="L2196">
            <v>0.1</v>
          </cell>
          <cell r="M2196">
            <v>0.1</v>
          </cell>
          <cell r="N2196">
            <v>13.200000000000001</v>
          </cell>
          <cell r="O2196">
            <v>-13.200000000000001</v>
          </cell>
          <cell r="P2196">
            <v>-11.7</v>
          </cell>
          <cell r="Q2196">
            <v>1.6000000000000014</v>
          </cell>
          <cell r="R2196" t="str">
            <v>PEARL</v>
          </cell>
          <cell r="S2196" t="str">
            <v>APRIL'09</v>
          </cell>
        </row>
        <row r="2197">
          <cell r="A2197">
            <v>1822</v>
          </cell>
          <cell r="B2197">
            <v>746</v>
          </cell>
          <cell r="C2197" t="str">
            <v>DLL-AFS</v>
          </cell>
          <cell r="D2197">
            <v>39916</v>
          </cell>
          <cell r="E2197">
            <v>39918</v>
          </cell>
          <cell r="F2197" t="str">
            <v>s</v>
          </cell>
          <cell r="G2197">
            <v>-28</v>
          </cell>
          <cell r="H2197">
            <v>36.160000000000004</v>
          </cell>
          <cell r="I2197">
            <v>-1012.48</v>
          </cell>
          <cell r="J2197">
            <v>0</v>
          </cell>
          <cell r="K2197">
            <v>-1012.48</v>
          </cell>
          <cell r="L2197">
            <v>0.1</v>
          </cell>
          <cell r="M2197">
            <v>2.8000000000000003</v>
          </cell>
          <cell r="N2197">
            <v>36.06</v>
          </cell>
          <cell r="O2197">
            <v>-1009.6800000000001</v>
          </cell>
          <cell r="P2197">
            <v>-1221.33</v>
          </cell>
          <cell r="Q2197">
            <v>-208.84999999999991</v>
          </cell>
          <cell r="R2197" t="str">
            <v>PEARL</v>
          </cell>
          <cell r="S2197" t="str">
            <v>APRIL'09</v>
          </cell>
        </row>
        <row r="2198">
          <cell r="A2198">
            <v>1823</v>
          </cell>
          <cell r="B2198">
            <v>748</v>
          </cell>
          <cell r="C2198" t="str">
            <v>DSIL-AFS</v>
          </cell>
          <cell r="D2198">
            <v>39916</v>
          </cell>
          <cell r="E2198">
            <v>39918</v>
          </cell>
          <cell r="F2198" t="str">
            <v>s</v>
          </cell>
          <cell r="G2198">
            <v>-60</v>
          </cell>
          <cell r="H2198">
            <v>3.2150000000000003</v>
          </cell>
          <cell r="I2198">
            <v>-192.9</v>
          </cell>
          <cell r="J2198">
            <v>0</v>
          </cell>
          <cell r="K2198">
            <v>-192.9</v>
          </cell>
          <cell r="L2198">
            <v>0</v>
          </cell>
          <cell r="M2198">
            <v>1.65</v>
          </cell>
          <cell r="N2198">
            <v>3.1875</v>
          </cell>
          <cell r="O2198">
            <v>-191.25</v>
          </cell>
          <cell r="P2198">
            <v>-779.63</v>
          </cell>
          <cell r="Q2198">
            <v>-586.73</v>
          </cell>
          <cell r="R2198" t="str">
            <v>PEARL</v>
          </cell>
          <cell r="S2198" t="str">
            <v>APRIL'09</v>
          </cell>
        </row>
        <row r="2199">
          <cell r="A2199">
            <v>1824</v>
          </cell>
          <cell r="B2199">
            <v>771</v>
          </cell>
          <cell r="C2199" t="str">
            <v>SNGP-AFS</v>
          </cell>
          <cell r="D2199">
            <v>39916</v>
          </cell>
          <cell r="E2199">
            <v>39918</v>
          </cell>
          <cell r="F2199" t="str">
            <v>s</v>
          </cell>
          <cell r="G2199">
            <v>-5</v>
          </cell>
          <cell r="H2199">
            <v>32</v>
          </cell>
          <cell r="I2199">
            <v>-160</v>
          </cell>
          <cell r="J2199">
            <v>0</v>
          </cell>
          <cell r="K2199">
            <v>-160</v>
          </cell>
          <cell r="L2199">
            <v>0.1</v>
          </cell>
          <cell r="M2199">
            <v>0.5</v>
          </cell>
          <cell r="N2199">
            <v>31.9</v>
          </cell>
          <cell r="O2199">
            <v>-159.5</v>
          </cell>
          <cell r="P2199">
            <v>-81.03</v>
          </cell>
          <cell r="Q2199">
            <v>78.97</v>
          </cell>
          <cell r="R2199" t="str">
            <v>PEARL</v>
          </cell>
          <cell r="S2199" t="str">
            <v>APRIL'09</v>
          </cell>
        </row>
        <row r="2200">
          <cell r="A2200">
            <v>1825</v>
          </cell>
          <cell r="B2200">
            <v>770</v>
          </cell>
          <cell r="C2200" t="str">
            <v>PPTA-AFS</v>
          </cell>
          <cell r="D2200">
            <v>39916</v>
          </cell>
          <cell r="E2200">
            <v>39918</v>
          </cell>
          <cell r="F2200" t="str">
            <v>s</v>
          </cell>
          <cell r="G2200">
            <v>-54</v>
          </cell>
          <cell r="H2200">
            <v>3.21</v>
          </cell>
          <cell r="I2200">
            <v>-173.34</v>
          </cell>
          <cell r="J2200">
            <v>0</v>
          </cell>
          <cell r="K2200">
            <v>-173.34</v>
          </cell>
          <cell r="L2200">
            <v>0.02</v>
          </cell>
          <cell r="M2200">
            <v>1.08</v>
          </cell>
          <cell r="N2200">
            <v>3.19</v>
          </cell>
          <cell r="O2200">
            <v>-172.26</v>
          </cell>
          <cell r="P2200">
            <v>-61.9</v>
          </cell>
          <cell r="Q2200">
            <v>111.44</v>
          </cell>
          <cell r="R2200" t="str">
            <v>PEARL</v>
          </cell>
          <cell r="S2200" t="str">
            <v>APRIL'09</v>
          </cell>
        </row>
        <row r="2201">
          <cell r="A2201">
            <v>1826</v>
          </cell>
          <cell r="B2201">
            <v>769</v>
          </cell>
          <cell r="C2201" t="str">
            <v>PPL-AFS</v>
          </cell>
          <cell r="D2201">
            <v>39916</v>
          </cell>
          <cell r="E2201">
            <v>39918</v>
          </cell>
          <cell r="F2201" t="str">
            <v>s</v>
          </cell>
          <cell r="G2201">
            <v>-6</v>
          </cell>
          <cell r="H2201">
            <v>185.01</v>
          </cell>
          <cell r="I2201">
            <v>-1110.06</v>
          </cell>
          <cell r="J2201">
            <v>0</v>
          </cell>
          <cell r="K2201">
            <v>-1110.06</v>
          </cell>
          <cell r="L2201">
            <v>0.15</v>
          </cell>
          <cell r="M2201">
            <v>0.89999999999999991</v>
          </cell>
          <cell r="N2201">
            <v>184.85999999999999</v>
          </cell>
          <cell r="O2201">
            <v>-1109.1599999999999</v>
          </cell>
          <cell r="P2201">
            <v>-648.42999999999995</v>
          </cell>
          <cell r="Q2201">
            <v>461.63</v>
          </cell>
          <cell r="R2201" t="str">
            <v>PEARL</v>
          </cell>
          <cell r="S2201" t="str">
            <v>APRIL'09</v>
          </cell>
        </row>
        <row r="2202">
          <cell r="A2202">
            <v>1827</v>
          </cell>
          <cell r="B2202">
            <v>773</v>
          </cell>
          <cell r="C2202" t="str">
            <v>JSCL-AFS</v>
          </cell>
          <cell r="D2202">
            <v>39916</v>
          </cell>
          <cell r="E2202">
            <v>39918</v>
          </cell>
          <cell r="F2202" t="str">
            <v>s</v>
          </cell>
          <cell r="G2202">
            <v>-7</v>
          </cell>
          <cell r="H2202">
            <v>40.199999999999996</v>
          </cell>
          <cell r="I2202">
            <v>-281.39999999999998</v>
          </cell>
          <cell r="J2202">
            <v>0</v>
          </cell>
          <cell r="K2202">
            <v>-281.39999999999998</v>
          </cell>
          <cell r="L2202">
            <v>0.1</v>
          </cell>
          <cell r="M2202">
            <v>0.70000000000000007</v>
          </cell>
          <cell r="N2202">
            <v>40.1</v>
          </cell>
          <cell r="O2202">
            <v>-280.7</v>
          </cell>
          <cell r="P2202">
            <v>-392.98</v>
          </cell>
          <cell r="Q2202">
            <v>-111.58000000000004</v>
          </cell>
          <cell r="R2202" t="str">
            <v>PEARL</v>
          </cell>
          <cell r="S2202" t="str">
            <v>APRIL'09</v>
          </cell>
        </row>
        <row r="2203">
          <cell r="A2203">
            <v>1828</v>
          </cell>
          <cell r="B2203">
            <v>758</v>
          </cell>
          <cell r="C2203" t="str">
            <v>IFSL-AFS</v>
          </cell>
          <cell r="D2203">
            <v>39916</v>
          </cell>
          <cell r="E2203">
            <v>39918</v>
          </cell>
          <cell r="F2203" t="str">
            <v>s</v>
          </cell>
          <cell r="G2203">
            <v>-21</v>
          </cell>
          <cell r="H2203">
            <v>9</v>
          </cell>
          <cell r="I2203">
            <v>-189</v>
          </cell>
          <cell r="J2203">
            <v>0</v>
          </cell>
          <cell r="K2203">
            <v>-189</v>
          </cell>
          <cell r="L2203">
            <v>0.05</v>
          </cell>
          <cell r="M2203">
            <v>1.05</v>
          </cell>
          <cell r="N2203">
            <v>8.9499999999999993</v>
          </cell>
          <cell r="O2203">
            <v>-187.95</v>
          </cell>
          <cell r="P2203">
            <v>-73.319999999999993</v>
          </cell>
          <cell r="Q2203">
            <v>115.68</v>
          </cell>
          <cell r="R2203" t="str">
            <v>PEARL</v>
          </cell>
          <cell r="S2203" t="str">
            <v>APRIL'09</v>
          </cell>
        </row>
        <row r="2204">
          <cell r="A2204">
            <v>1829</v>
          </cell>
          <cell r="B2204">
            <v>763</v>
          </cell>
          <cell r="C2204" t="str">
            <v>NETSOL-AFS</v>
          </cell>
          <cell r="D2204">
            <v>39916</v>
          </cell>
          <cell r="E2204">
            <v>39918</v>
          </cell>
          <cell r="F2204" t="str">
            <v>s</v>
          </cell>
          <cell r="G2204">
            <v>-4</v>
          </cell>
          <cell r="H2204">
            <v>20.03</v>
          </cell>
          <cell r="I2204">
            <v>-80.12</v>
          </cell>
          <cell r="J2204">
            <v>0</v>
          </cell>
          <cell r="K2204">
            <v>-80.12</v>
          </cell>
          <cell r="L2204">
            <v>0.1</v>
          </cell>
          <cell r="M2204">
            <v>0.4</v>
          </cell>
          <cell r="N2204">
            <v>19.93</v>
          </cell>
          <cell r="O2204">
            <v>-79.72</v>
          </cell>
          <cell r="P2204">
            <v>-108.47</v>
          </cell>
          <cell r="Q2204">
            <v>-28.349999999999994</v>
          </cell>
          <cell r="R2204" t="str">
            <v>PEARL</v>
          </cell>
          <cell r="S2204" t="str">
            <v>APRIL'09</v>
          </cell>
        </row>
        <row r="2205">
          <cell r="A2205">
            <v>1830</v>
          </cell>
          <cell r="B2205">
            <v>762</v>
          </cell>
          <cell r="C2205" t="str">
            <v>NCL-AFS</v>
          </cell>
          <cell r="D2205">
            <v>39916</v>
          </cell>
          <cell r="E2205">
            <v>39918</v>
          </cell>
          <cell r="F2205" t="str">
            <v>s</v>
          </cell>
          <cell r="G2205">
            <v>-2</v>
          </cell>
          <cell r="H2205">
            <v>10.11</v>
          </cell>
          <cell r="I2205">
            <v>-20.22</v>
          </cell>
          <cell r="J2205">
            <v>0</v>
          </cell>
          <cell r="K2205">
            <v>-20.22</v>
          </cell>
          <cell r="L2205">
            <v>0.1</v>
          </cell>
          <cell r="M2205">
            <v>0.2</v>
          </cell>
          <cell r="N2205">
            <v>10.01</v>
          </cell>
          <cell r="O2205">
            <v>-20.02</v>
          </cell>
          <cell r="P2205">
            <v>-14.58</v>
          </cell>
          <cell r="Q2205">
            <v>5.6399999999999988</v>
          </cell>
          <cell r="R2205" t="str">
            <v>PEARL</v>
          </cell>
          <cell r="S2205" t="str">
            <v>APRIL'09</v>
          </cell>
        </row>
        <row r="2206">
          <cell r="A2206">
            <v>1831</v>
          </cell>
          <cell r="B2206">
            <v>751</v>
          </cell>
          <cell r="C2206" t="str">
            <v>ETNL-AFS</v>
          </cell>
          <cell r="D2206">
            <v>39916</v>
          </cell>
          <cell r="E2206">
            <v>39918</v>
          </cell>
          <cell r="F2206" t="str">
            <v>s</v>
          </cell>
          <cell r="G2206">
            <v>-65</v>
          </cell>
          <cell r="H2206">
            <v>33.799999999999997</v>
          </cell>
          <cell r="I2206">
            <v>-2197</v>
          </cell>
          <cell r="J2206">
            <v>0</v>
          </cell>
          <cell r="K2206">
            <v>-2197</v>
          </cell>
          <cell r="L2206">
            <v>0.1</v>
          </cell>
          <cell r="M2206">
            <v>6.5</v>
          </cell>
          <cell r="N2206">
            <v>33.700000000000003</v>
          </cell>
          <cell r="O2206">
            <v>-2190.5</v>
          </cell>
          <cell r="P2206">
            <v>-1833.65</v>
          </cell>
          <cell r="Q2206">
            <v>363.34999999999991</v>
          </cell>
          <cell r="R2206" t="str">
            <v>PEARL</v>
          </cell>
          <cell r="S2206" t="str">
            <v>APRIL'09</v>
          </cell>
        </row>
        <row r="2207">
          <cell r="A2207">
            <v>1832</v>
          </cell>
          <cell r="B2207">
            <v>741</v>
          </cell>
          <cell r="C2207" t="str">
            <v>AHL-AFS</v>
          </cell>
          <cell r="D2207">
            <v>39916</v>
          </cell>
          <cell r="E2207">
            <v>39918</v>
          </cell>
          <cell r="F2207" t="str">
            <v>s</v>
          </cell>
          <cell r="G2207">
            <v>-2</v>
          </cell>
          <cell r="H2207">
            <v>89</v>
          </cell>
          <cell r="I2207">
            <v>-178</v>
          </cell>
          <cell r="J2207">
            <v>0</v>
          </cell>
          <cell r="K2207">
            <v>-178</v>
          </cell>
          <cell r="L2207">
            <v>0.1</v>
          </cell>
          <cell r="M2207">
            <v>0.2</v>
          </cell>
          <cell r="N2207">
            <v>88.9</v>
          </cell>
          <cell r="O2207">
            <v>-177.8</v>
          </cell>
          <cell r="P2207">
            <v>-149.5</v>
          </cell>
          <cell r="Q2207">
            <v>28.5</v>
          </cell>
          <cell r="R2207" t="str">
            <v>PEARL</v>
          </cell>
          <cell r="S2207" t="str">
            <v>APRIL'09</v>
          </cell>
        </row>
        <row r="2208">
          <cell r="A2208">
            <v>1833</v>
          </cell>
          <cell r="B2208">
            <v>756</v>
          </cell>
          <cell r="C2208" t="str">
            <v>FNEL-AFS</v>
          </cell>
          <cell r="D2208">
            <v>39916</v>
          </cell>
          <cell r="E2208">
            <v>39918</v>
          </cell>
          <cell r="F2208" t="str">
            <v>s</v>
          </cell>
          <cell r="G2208">
            <v>-8</v>
          </cell>
          <cell r="H2208">
            <v>19</v>
          </cell>
          <cell r="I2208">
            <v>-152</v>
          </cell>
          <cell r="J2208">
            <v>0</v>
          </cell>
          <cell r="K2208">
            <v>-152</v>
          </cell>
          <cell r="L2208">
            <v>0.1</v>
          </cell>
          <cell r="M2208">
            <v>0.8</v>
          </cell>
          <cell r="N2208">
            <v>18.899999999999999</v>
          </cell>
          <cell r="O2208">
            <v>-151.19999999999999</v>
          </cell>
          <cell r="P2208">
            <v>-379.33</v>
          </cell>
          <cell r="Q2208">
            <v>-227.32999999999998</v>
          </cell>
          <cell r="R2208" t="str">
            <v>PEARL</v>
          </cell>
          <cell r="S2208" t="str">
            <v>APRIL'09</v>
          </cell>
        </row>
        <row r="2209">
          <cell r="A2209">
            <v>1834</v>
          </cell>
          <cell r="B2209">
            <v>767</v>
          </cell>
          <cell r="C2209" t="str">
            <v>POL-AFS</v>
          </cell>
          <cell r="D2209">
            <v>39916</v>
          </cell>
          <cell r="E2209">
            <v>39918</v>
          </cell>
          <cell r="F2209" t="str">
            <v>s</v>
          </cell>
          <cell r="G2209">
            <v>-1</v>
          </cell>
          <cell r="H2209">
            <v>182.03</v>
          </cell>
          <cell r="I2209">
            <v>-182.03</v>
          </cell>
          <cell r="J2209">
            <v>0</v>
          </cell>
          <cell r="K2209">
            <v>-182.03</v>
          </cell>
          <cell r="L2209">
            <v>0.15</v>
          </cell>
          <cell r="M2209">
            <v>0.15</v>
          </cell>
          <cell r="N2209">
            <v>181.88</v>
          </cell>
          <cell r="O2209">
            <v>-181.88</v>
          </cell>
          <cell r="P2209">
            <v>-110.08</v>
          </cell>
          <cell r="Q2209">
            <v>71.95</v>
          </cell>
          <cell r="R2209" t="str">
            <v>PEARL</v>
          </cell>
          <cell r="S2209" t="str">
            <v>APRIL'09</v>
          </cell>
        </row>
        <row r="2210">
          <cell r="A2210">
            <v>1835</v>
          </cell>
          <cell r="B2210">
            <v>765</v>
          </cell>
          <cell r="C2210" t="str">
            <v>PASL-AFS</v>
          </cell>
          <cell r="D2210">
            <v>39916</v>
          </cell>
          <cell r="E2210">
            <v>39918</v>
          </cell>
          <cell r="F2210" t="str">
            <v>s</v>
          </cell>
          <cell r="G2210">
            <v>-50</v>
          </cell>
          <cell r="H2210">
            <v>9.01</v>
          </cell>
          <cell r="I2210">
            <v>-450.5</v>
          </cell>
          <cell r="J2210">
            <v>0</v>
          </cell>
          <cell r="K2210">
            <v>-450.5</v>
          </cell>
          <cell r="L2210">
            <v>0.05</v>
          </cell>
          <cell r="M2210">
            <v>2.5</v>
          </cell>
          <cell r="N2210">
            <v>8.9600000000000009</v>
          </cell>
          <cell r="O2210">
            <v>-448</v>
          </cell>
          <cell r="P2210">
            <v>-332.94</v>
          </cell>
          <cell r="Q2210">
            <v>117.56</v>
          </cell>
          <cell r="R2210" t="str">
            <v>PEARL</v>
          </cell>
          <cell r="S2210" t="str">
            <v>APRIL'09</v>
          </cell>
        </row>
        <row r="2211">
          <cell r="A2211">
            <v>1836</v>
          </cell>
          <cell r="B2211">
            <v>768</v>
          </cell>
          <cell r="C2211" t="str">
            <v>PPFL-AFS</v>
          </cell>
          <cell r="D2211">
            <v>39916</v>
          </cell>
          <cell r="E2211">
            <v>39918</v>
          </cell>
          <cell r="F2211" t="str">
            <v>s</v>
          </cell>
          <cell r="G2211">
            <v>-12</v>
          </cell>
          <cell r="H2211">
            <v>4.08</v>
          </cell>
          <cell r="I2211">
            <v>-48.96</v>
          </cell>
          <cell r="J2211">
            <v>0</v>
          </cell>
          <cell r="K2211">
            <v>-48.96</v>
          </cell>
          <cell r="L2211">
            <v>0.02</v>
          </cell>
          <cell r="M2211">
            <v>0.24</v>
          </cell>
          <cell r="N2211">
            <v>4.0599999999999996</v>
          </cell>
          <cell r="O2211">
            <v>-48.72</v>
          </cell>
          <cell r="P2211">
            <v>-19.22</v>
          </cell>
          <cell r="Q2211">
            <v>29.740000000000002</v>
          </cell>
          <cell r="R2211" t="str">
            <v>PEARL</v>
          </cell>
          <cell r="S2211" t="str">
            <v>APRIL'09</v>
          </cell>
        </row>
        <row r="2212">
          <cell r="A2212">
            <v>1837</v>
          </cell>
          <cell r="B2212">
            <v>766</v>
          </cell>
          <cell r="C2212" t="str">
            <v>PGF-AFS</v>
          </cell>
          <cell r="D2212">
            <v>39916</v>
          </cell>
          <cell r="E2212">
            <v>39918</v>
          </cell>
          <cell r="F2212" t="str">
            <v>s</v>
          </cell>
          <cell r="G2212">
            <v>-1</v>
          </cell>
          <cell r="H2212">
            <v>11.5</v>
          </cell>
          <cell r="I2212">
            <v>-11.5</v>
          </cell>
          <cell r="J2212">
            <v>0</v>
          </cell>
          <cell r="K2212">
            <v>-11.5</v>
          </cell>
          <cell r="L2212">
            <v>0.1</v>
          </cell>
          <cell r="M2212">
            <v>0.1</v>
          </cell>
          <cell r="N2212">
            <v>11.4</v>
          </cell>
          <cell r="O2212">
            <v>-11.4</v>
          </cell>
          <cell r="P2212">
            <v>-6.97</v>
          </cell>
          <cell r="Q2212">
            <v>4.53</v>
          </cell>
          <cell r="R2212" t="str">
            <v>PEARL</v>
          </cell>
          <cell r="S2212" t="str">
            <v>APRIL'09</v>
          </cell>
        </row>
        <row r="2213">
          <cell r="A2213">
            <v>1838</v>
          </cell>
          <cell r="B2213">
            <v>774</v>
          </cell>
          <cell r="C2213" t="str">
            <v>JSVFL-AFS</v>
          </cell>
          <cell r="D2213">
            <v>39916</v>
          </cell>
          <cell r="E2213">
            <v>39918</v>
          </cell>
          <cell r="F2213" t="str">
            <v>s</v>
          </cell>
          <cell r="G2213">
            <v>-278</v>
          </cell>
          <cell r="H2213">
            <v>5.65</v>
          </cell>
          <cell r="I2213">
            <v>-1570.7</v>
          </cell>
          <cell r="J2213">
            <v>0</v>
          </cell>
          <cell r="K2213">
            <v>-1570.7</v>
          </cell>
          <cell r="L2213">
            <v>0.05</v>
          </cell>
          <cell r="M2213">
            <v>13.9</v>
          </cell>
          <cell r="N2213">
            <v>5.6</v>
          </cell>
          <cell r="O2213">
            <v>-1556.8</v>
          </cell>
          <cell r="P2213">
            <v>-766.25</v>
          </cell>
          <cell r="Q2213">
            <v>804.45</v>
          </cell>
          <cell r="R2213" t="str">
            <v>PEARL</v>
          </cell>
          <cell r="S2213" t="str">
            <v>APRIL'09</v>
          </cell>
        </row>
        <row r="2214">
          <cell r="A2214">
            <v>1798</v>
          </cell>
          <cell r="B2214">
            <v>791</v>
          </cell>
          <cell r="C2214" t="str">
            <v>UBL(H)</v>
          </cell>
          <cell r="D2214">
            <v>39917</v>
          </cell>
          <cell r="E2214">
            <v>39919</v>
          </cell>
          <cell r="F2214" t="str">
            <v>p</v>
          </cell>
          <cell r="G2214">
            <v>30000</v>
          </cell>
          <cell r="H2214">
            <v>49.997999999999998</v>
          </cell>
          <cell r="I2214">
            <v>1499940</v>
          </cell>
          <cell r="J2214">
            <v>299.988</v>
          </cell>
          <cell r="K2214">
            <v>1500239.9879999999</v>
          </cell>
          <cell r="L2214">
            <v>0</v>
          </cell>
          <cell r="M2214">
            <v>2250</v>
          </cell>
          <cell r="N2214">
            <v>50.082999599999994</v>
          </cell>
          <cell r="O2214">
            <v>1502489.9879999999</v>
          </cell>
          <cell r="P2214">
            <v>1502489.9879999999</v>
          </cell>
          <cell r="Q2214">
            <v>0</v>
          </cell>
          <cell r="R2214" t="str">
            <v>MRA</v>
          </cell>
          <cell r="S2214" t="str">
            <v>APRIL'09</v>
          </cell>
        </row>
        <row r="2215">
          <cell r="A2215">
            <v>1799</v>
          </cell>
          <cell r="B2215">
            <v>790</v>
          </cell>
          <cell r="C2215" t="str">
            <v>DGKC(H)</v>
          </cell>
          <cell r="D2215">
            <v>39917</v>
          </cell>
          <cell r="E2215">
            <v>39919</v>
          </cell>
          <cell r="F2215" t="str">
            <v>s</v>
          </cell>
          <cell r="G2215">
            <v>-200000</v>
          </cell>
          <cell r="H2215">
            <v>29.05</v>
          </cell>
          <cell r="I2215">
            <v>-5810000</v>
          </cell>
          <cell r="J2215">
            <v>0</v>
          </cell>
          <cell r="K2215">
            <v>-5810000</v>
          </cell>
          <cell r="L2215">
            <v>0.05</v>
          </cell>
          <cell r="M2215">
            <v>10000</v>
          </cell>
          <cell r="N2215">
            <v>29</v>
          </cell>
          <cell r="O2215">
            <v>-5800000</v>
          </cell>
          <cell r="P2215">
            <v>-5405840</v>
          </cell>
          <cell r="Q2215">
            <v>404160</v>
          </cell>
          <cell r="R2215" t="str">
            <v>MRA</v>
          </cell>
          <cell r="S2215" t="str">
            <v>APRIL'09</v>
          </cell>
        </row>
        <row r="2216">
          <cell r="A2216">
            <v>1800</v>
          </cell>
          <cell r="B2216">
            <v>784</v>
          </cell>
          <cell r="C2216" t="str">
            <v>ENGRO(h)</v>
          </cell>
          <cell r="D2216">
            <v>39917</v>
          </cell>
          <cell r="E2216">
            <v>39919</v>
          </cell>
          <cell r="F2216" t="str">
            <v>p</v>
          </cell>
          <cell r="G2216">
            <v>95500</v>
          </cell>
          <cell r="H2216">
            <v>148.50052356020942</v>
          </cell>
          <cell r="I2216">
            <v>14181800</v>
          </cell>
          <cell r="J2216">
            <v>2836.36</v>
          </cell>
          <cell r="K2216">
            <v>14184636.359999999</v>
          </cell>
          <cell r="L2216">
            <v>0.15</v>
          </cell>
          <cell r="M2216">
            <v>14325</v>
          </cell>
          <cell r="N2216">
            <v>148.68022366492147</v>
          </cell>
          <cell r="O2216">
            <v>14198961.359999999</v>
          </cell>
          <cell r="P2216">
            <v>14198961.359999999</v>
          </cell>
          <cell r="Q2216">
            <v>0</v>
          </cell>
          <cell r="R2216" t="str">
            <v>global</v>
          </cell>
          <cell r="S2216" t="str">
            <v>APRIL'09</v>
          </cell>
        </row>
        <row r="2217">
          <cell r="A2217">
            <v>1801</v>
          </cell>
          <cell r="B2217">
            <v>785</v>
          </cell>
          <cell r="C2217" t="str">
            <v>NBP(h)</v>
          </cell>
          <cell r="D2217">
            <v>39917</v>
          </cell>
          <cell r="E2217">
            <v>39918</v>
          </cell>
          <cell r="F2217" t="str">
            <v>s</v>
          </cell>
          <cell r="G2217">
            <v>-5000</v>
          </cell>
          <cell r="H2217">
            <v>108.96380000000001</v>
          </cell>
          <cell r="I2217">
            <v>-544819</v>
          </cell>
          <cell r="J2217">
            <v>0</v>
          </cell>
          <cell r="K2217">
            <v>-544819</v>
          </cell>
          <cell r="L2217">
            <v>0.15</v>
          </cell>
          <cell r="M2217">
            <v>750</v>
          </cell>
          <cell r="N2217">
            <v>108.8138</v>
          </cell>
          <cell r="O2217">
            <v>-544069</v>
          </cell>
          <cell r="P2217">
            <v>-463382</v>
          </cell>
          <cell r="Q2217">
            <v>81437</v>
          </cell>
          <cell r="R2217" t="str">
            <v>global</v>
          </cell>
          <cell r="S2217" t="str">
            <v>APRIL'09</v>
          </cell>
        </row>
        <row r="2218">
          <cell r="A2218">
            <v>1802</v>
          </cell>
          <cell r="B2218">
            <v>794</v>
          </cell>
          <cell r="C2218" t="str">
            <v>UBL(H)</v>
          </cell>
          <cell r="D2218">
            <v>39917</v>
          </cell>
          <cell r="E2218">
            <v>39919</v>
          </cell>
          <cell r="F2218" t="str">
            <v>p</v>
          </cell>
          <cell r="G2218">
            <v>50000</v>
          </cell>
          <cell r="H2218">
            <v>51.832279999999997</v>
          </cell>
          <cell r="I2218">
            <v>2591614</v>
          </cell>
          <cell r="J2218">
            <v>518.3528</v>
          </cell>
          <cell r="K2218">
            <v>2592132.3528</v>
          </cell>
          <cell r="L2218">
            <v>0</v>
          </cell>
          <cell r="M2218">
            <v>5000</v>
          </cell>
          <cell r="N2218">
            <v>51.942647055999998</v>
          </cell>
          <cell r="O2218">
            <v>2597132.3528</v>
          </cell>
          <cell r="P2218">
            <v>2597132.3528</v>
          </cell>
          <cell r="Q2218">
            <v>0</v>
          </cell>
          <cell r="R2218" t="str">
            <v>finex</v>
          </cell>
          <cell r="S2218" t="str">
            <v>APRIL'09</v>
          </cell>
        </row>
        <row r="2219">
          <cell r="A2219">
            <v>1803</v>
          </cell>
          <cell r="B2219">
            <v>793</v>
          </cell>
          <cell r="C2219" t="str">
            <v>POL(h)</v>
          </cell>
          <cell r="D2219">
            <v>39917</v>
          </cell>
          <cell r="E2219">
            <v>39919</v>
          </cell>
          <cell r="F2219" t="str">
            <v>s</v>
          </cell>
          <cell r="G2219">
            <v>-30000</v>
          </cell>
          <cell r="H2219">
            <v>183.33333333333334</v>
          </cell>
          <cell r="I2219">
            <v>-5500000</v>
          </cell>
          <cell r="J2219">
            <v>0</v>
          </cell>
          <cell r="K2219">
            <v>-5500000</v>
          </cell>
          <cell r="L2219">
            <v>0</v>
          </cell>
          <cell r="M2219">
            <v>0</v>
          </cell>
          <cell r="N2219">
            <v>183.33333333333334</v>
          </cell>
          <cell r="O2219">
            <v>-5500000</v>
          </cell>
          <cell r="P2219">
            <v>-5391573</v>
          </cell>
          <cell r="Q2219">
            <v>108427</v>
          </cell>
          <cell r="R2219" t="str">
            <v>finex</v>
          </cell>
          <cell r="S2219" t="str">
            <v>APRIL'09</v>
          </cell>
        </row>
        <row r="2220">
          <cell r="A2220">
            <v>1804</v>
          </cell>
          <cell r="B2220">
            <v>792</v>
          </cell>
          <cell r="C2220" t="str">
            <v>POL(h)</v>
          </cell>
          <cell r="D2220">
            <v>39917</v>
          </cell>
          <cell r="E2220">
            <v>39919</v>
          </cell>
          <cell r="F2220" t="str">
            <v>p</v>
          </cell>
          <cell r="G2220">
            <v>70000</v>
          </cell>
          <cell r="H2220">
            <v>178.88734285714287</v>
          </cell>
          <cell r="I2220">
            <v>12522114</v>
          </cell>
          <cell r="J2220">
            <v>2504.4228000000003</v>
          </cell>
          <cell r="K2220">
            <v>12524618.422800001</v>
          </cell>
          <cell r="L2220">
            <v>0.15</v>
          </cell>
          <cell r="M2220">
            <v>10500</v>
          </cell>
          <cell r="N2220">
            <v>179.07312032571429</v>
          </cell>
          <cell r="O2220">
            <v>12535118.422800001</v>
          </cell>
          <cell r="P2220">
            <v>12535118.422800001</v>
          </cell>
          <cell r="Q2220">
            <v>0</v>
          </cell>
          <cell r="R2220" t="str">
            <v>finex</v>
          </cell>
          <cell r="S2220" t="str">
            <v>APRIL'09</v>
          </cell>
        </row>
        <row r="2221">
          <cell r="A2221">
            <v>1805</v>
          </cell>
          <cell r="B2221">
            <v>785</v>
          </cell>
          <cell r="C2221" t="str">
            <v>NBP</v>
          </cell>
          <cell r="D2221">
            <v>39917</v>
          </cell>
          <cell r="E2221">
            <v>39918</v>
          </cell>
          <cell r="F2221" t="str">
            <v>s</v>
          </cell>
          <cell r="G2221">
            <v>-75000</v>
          </cell>
          <cell r="H2221">
            <v>108.96380000000001</v>
          </cell>
          <cell r="I2221">
            <v>-8172285</v>
          </cell>
          <cell r="J2221">
            <v>0</v>
          </cell>
          <cell r="K2221">
            <v>-8172285</v>
          </cell>
          <cell r="L2221">
            <v>0.15</v>
          </cell>
          <cell r="M2221">
            <v>11250</v>
          </cell>
          <cell r="N2221">
            <v>108.81374666666666</v>
          </cell>
          <cell r="O2221">
            <v>-8161031</v>
          </cell>
          <cell r="P2221">
            <v>-7474672.5</v>
          </cell>
          <cell r="Q2221">
            <v>697612.5</v>
          </cell>
          <cell r="R2221" t="str">
            <v>global</v>
          </cell>
          <cell r="S2221" t="str">
            <v>APRIL'09</v>
          </cell>
        </row>
        <row r="2222">
          <cell r="A2222">
            <v>1806</v>
          </cell>
          <cell r="B2222">
            <v>786</v>
          </cell>
          <cell r="C2222" t="str">
            <v>POL(h)</v>
          </cell>
          <cell r="D2222">
            <v>39917</v>
          </cell>
          <cell r="E2222">
            <v>39919</v>
          </cell>
          <cell r="F2222" t="str">
            <v>p</v>
          </cell>
          <cell r="G2222">
            <v>30000</v>
          </cell>
          <cell r="H2222">
            <v>178.33333333333334</v>
          </cell>
          <cell r="I2222">
            <v>5350000</v>
          </cell>
          <cell r="J2222">
            <v>1070</v>
          </cell>
          <cell r="K2222">
            <v>5351070</v>
          </cell>
          <cell r="L2222">
            <v>0.15</v>
          </cell>
          <cell r="M2222">
            <v>4500</v>
          </cell>
          <cell r="N2222">
            <v>178.51900000000001</v>
          </cell>
          <cell r="O2222">
            <v>5355570</v>
          </cell>
          <cell r="P2222">
            <v>5355570</v>
          </cell>
          <cell r="Q2222">
            <v>0</v>
          </cell>
          <cell r="R2222" t="str">
            <v>global</v>
          </cell>
          <cell r="S2222" t="str">
            <v>APRIL'09</v>
          </cell>
        </row>
        <row r="2223">
          <cell r="A2223">
            <v>1807</v>
          </cell>
          <cell r="B2223">
            <v>787</v>
          </cell>
          <cell r="C2223" t="str">
            <v>POL(h)</v>
          </cell>
          <cell r="D2223">
            <v>39917</v>
          </cell>
          <cell r="E2223">
            <v>39919</v>
          </cell>
          <cell r="F2223" t="str">
            <v>s</v>
          </cell>
          <cell r="G2223">
            <v>-30000</v>
          </cell>
          <cell r="H2223">
            <v>181.33333333333334</v>
          </cell>
          <cell r="I2223">
            <v>-5440000</v>
          </cell>
          <cell r="J2223">
            <v>0</v>
          </cell>
          <cell r="K2223">
            <v>-5440000</v>
          </cell>
          <cell r="L2223">
            <v>0</v>
          </cell>
          <cell r="M2223">
            <v>0</v>
          </cell>
          <cell r="N2223">
            <v>181.33333333333334</v>
          </cell>
          <cell r="O2223">
            <v>-5440000</v>
          </cell>
          <cell r="P2223">
            <v>-5387136</v>
          </cell>
          <cell r="Q2223">
            <v>52864</v>
          </cell>
          <cell r="R2223" t="str">
            <v>global</v>
          </cell>
          <cell r="S2223" t="str">
            <v>APRIL'09</v>
          </cell>
        </row>
        <row r="2224">
          <cell r="A2224">
            <v>1808</v>
          </cell>
          <cell r="B2224">
            <v>788</v>
          </cell>
          <cell r="C2224" t="str">
            <v>ppl(h)</v>
          </cell>
          <cell r="D2224">
            <v>39917</v>
          </cell>
          <cell r="E2224">
            <v>39919</v>
          </cell>
          <cell r="F2224" t="str">
            <v>p</v>
          </cell>
          <cell r="G2224">
            <v>55000</v>
          </cell>
          <cell r="H2224">
            <v>187.22727272727272</v>
          </cell>
          <cell r="I2224">
            <v>10297500</v>
          </cell>
          <cell r="J2224">
            <v>2059.5</v>
          </cell>
          <cell r="K2224">
            <v>10299559.5</v>
          </cell>
          <cell r="L2224">
            <v>0</v>
          </cell>
          <cell r="M2224">
            <v>0</v>
          </cell>
          <cell r="N2224">
            <v>187.26471818181818</v>
          </cell>
          <cell r="O2224">
            <v>10299559.5</v>
          </cell>
          <cell r="P2224">
            <v>10299559.5</v>
          </cell>
          <cell r="Q2224">
            <v>0</v>
          </cell>
          <cell r="R2224" t="str">
            <v>global</v>
          </cell>
          <cell r="S2224" t="str">
            <v>APRIL'09</v>
          </cell>
        </row>
        <row r="2225">
          <cell r="A2225">
            <v>1809</v>
          </cell>
          <cell r="B2225">
            <v>787</v>
          </cell>
          <cell r="C2225" t="str">
            <v>ppl(h)</v>
          </cell>
          <cell r="D2225">
            <v>39917</v>
          </cell>
          <cell r="E2225">
            <v>39919</v>
          </cell>
          <cell r="F2225" t="str">
            <v>s</v>
          </cell>
          <cell r="G2225">
            <v>-90000</v>
          </cell>
          <cell r="H2225">
            <v>189.77777777777777</v>
          </cell>
          <cell r="I2225">
            <v>-17080000</v>
          </cell>
          <cell r="J2225">
            <v>0</v>
          </cell>
          <cell r="K2225">
            <v>-17080000</v>
          </cell>
          <cell r="L2225">
            <v>0.15</v>
          </cell>
          <cell r="M2225">
            <v>13500</v>
          </cell>
          <cell r="N2225">
            <v>189.62777777777777</v>
          </cell>
          <cell r="O2225">
            <v>-17066500</v>
          </cell>
          <cell r="P2225">
            <v>-16375482.000000002</v>
          </cell>
          <cell r="Q2225">
            <v>704517.99999999814</v>
          </cell>
          <cell r="R2225" t="str">
            <v>global</v>
          </cell>
          <cell r="S2225" t="str">
            <v>APRIL'09</v>
          </cell>
        </row>
        <row r="2226">
          <cell r="A2226">
            <v>1810</v>
          </cell>
          <cell r="B2226">
            <v>825</v>
          </cell>
          <cell r="C2226" t="str">
            <v>DGKC(H)</v>
          </cell>
          <cell r="D2226">
            <v>39918</v>
          </cell>
          <cell r="E2226">
            <v>39920</v>
          </cell>
          <cell r="F2226" t="str">
            <v>s</v>
          </cell>
          <cell r="G2226">
            <v>-432100</v>
          </cell>
          <cell r="H2226">
            <v>29.411048368433232</v>
          </cell>
          <cell r="I2226">
            <v>-12708514</v>
          </cell>
          <cell r="J2226">
            <v>0</v>
          </cell>
          <cell r="K2226">
            <v>-12708514</v>
          </cell>
          <cell r="L2226">
            <v>0.15</v>
          </cell>
          <cell r="M2226">
            <v>19062.77</v>
          </cell>
          <cell r="N2226">
            <v>29.366931798194862</v>
          </cell>
          <cell r="O2226">
            <v>-12689451.23</v>
          </cell>
          <cell r="P2226">
            <v>-11679317.32</v>
          </cell>
          <cell r="Q2226">
            <v>1029196.6799999997</v>
          </cell>
          <cell r="R2226" t="str">
            <v>jovc</v>
          </cell>
          <cell r="S2226" t="str">
            <v>APRIL'09</v>
          </cell>
        </row>
        <row r="2227">
          <cell r="A2227">
            <v>1811</v>
          </cell>
          <cell r="B2227">
            <v>828</v>
          </cell>
          <cell r="C2227" t="str">
            <v>NBP</v>
          </cell>
          <cell r="D2227">
            <v>39918</v>
          </cell>
          <cell r="E2227">
            <v>39919</v>
          </cell>
          <cell r="F2227" t="str">
            <v>s</v>
          </cell>
          <cell r="G2227">
            <v>-25000</v>
          </cell>
          <cell r="H2227">
            <v>106.63556</v>
          </cell>
          <cell r="I2227">
            <v>-2665889</v>
          </cell>
          <cell r="J2227">
            <v>0</v>
          </cell>
          <cell r="K2227">
            <v>-2665889</v>
          </cell>
          <cell r="L2227">
            <v>0.15</v>
          </cell>
          <cell r="M2227">
            <v>3750</v>
          </cell>
          <cell r="N2227">
            <v>106.48556000000001</v>
          </cell>
          <cell r="O2227">
            <v>-2662139</v>
          </cell>
          <cell r="P2227">
            <v>-2491552.5</v>
          </cell>
          <cell r="Q2227">
            <v>174336.5</v>
          </cell>
          <cell r="R2227" t="str">
            <v>GROWTH</v>
          </cell>
          <cell r="S2227" t="str">
            <v>APRIL'09</v>
          </cell>
        </row>
        <row r="2228">
          <cell r="A2228">
            <v>1812</v>
          </cell>
          <cell r="B2228">
            <v>826</v>
          </cell>
          <cell r="C2228" t="str">
            <v>ppl(h)</v>
          </cell>
          <cell r="D2228">
            <v>39918</v>
          </cell>
          <cell r="E2228">
            <v>39920</v>
          </cell>
          <cell r="F2228" t="str">
            <v>s</v>
          </cell>
          <cell r="G2228">
            <v>-90000</v>
          </cell>
          <cell r="H2228">
            <v>190.88888888888889</v>
          </cell>
          <cell r="I2228">
            <v>-17180000</v>
          </cell>
          <cell r="J2228">
            <v>0</v>
          </cell>
          <cell r="K2228">
            <v>-17180000</v>
          </cell>
          <cell r="L2228">
            <v>0.15</v>
          </cell>
          <cell r="M2228">
            <v>13500</v>
          </cell>
          <cell r="N2228">
            <v>190.73888888888888</v>
          </cell>
          <cell r="O2228">
            <v>-17166500</v>
          </cell>
          <cell r="P2228">
            <v>-16433298</v>
          </cell>
          <cell r="Q2228">
            <v>746702</v>
          </cell>
          <cell r="R2228" t="str">
            <v>GROWTH</v>
          </cell>
          <cell r="S2228" t="str">
            <v>APRIL'09</v>
          </cell>
        </row>
        <row r="2229">
          <cell r="A2229">
            <v>1813</v>
          </cell>
          <cell r="B2229">
            <v>827</v>
          </cell>
          <cell r="C2229" t="str">
            <v>ppl(h)</v>
          </cell>
          <cell r="D2229">
            <v>39918</v>
          </cell>
          <cell r="E2229">
            <v>39920</v>
          </cell>
          <cell r="F2229" t="str">
            <v>p</v>
          </cell>
          <cell r="G2229">
            <v>20000</v>
          </cell>
          <cell r="H2229">
            <v>185</v>
          </cell>
          <cell r="I2229">
            <v>3700000</v>
          </cell>
          <cell r="J2229">
            <v>740</v>
          </cell>
          <cell r="K2229">
            <v>3700740</v>
          </cell>
          <cell r="L2229">
            <v>0</v>
          </cell>
          <cell r="M2229">
            <v>0</v>
          </cell>
          <cell r="N2229">
            <v>185.03700000000001</v>
          </cell>
          <cell r="O2229">
            <v>3700740</v>
          </cell>
          <cell r="P2229">
            <v>3700740</v>
          </cell>
          <cell r="Q2229">
            <v>0</v>
          </cell>
          <cell r="R2229" t="str">
            <v>GROWTH</v>
          </cell>
          <cell r="S2229" t="str">
            <v>APRIL'09</v>
          </cell>
        </row>
        <row r="2230">
          <cell r="A2230">
            <v>1814</v>
          </cell>
          <cell r="B2230">
            <v>829</v>
          </cell>
          <cell r="C2230" t="str">
            <v>LUCK(H)</v>
          </cell>
          <cell r="D2230">
            <v>39918</v>
          </cell>
          <cell r="E2230">
            <v>39920</v>
          </cell>
          <cell r="F2230" t="str">
            <v>p</v>
          </cell>
          <cell r="G2230">
            <v>15000</v>
          </cell>
          <cell r="H2230">
            <v>59.5</v>
          </cell>
          <cell r="I2230">
            <v>892500</v>
          </cell>
          <cell r="J2230">
            <v>178.5</v>
          </cell>
          <cell r="K2230">
            <v>892678.5</v>
          </cell>
          <cell r="L2230">
            <v>0.1</v>
          </cell>
          <cell r="M2230">
            <v>1500</v>
          </cell>
          <cell r="N2230">
            <v>59.611899999999999</v>
          </cell>
          <cell r="O2230">
            <v>894178.5</v>
          </cell>
          <cell r="P2230">
            <v>894178.5</v>
          </cell>
          <cell r="Q2230">
            <v>0</v>
          </cell>
          <cell r="R2230" t="str">
            <v>GROWTH</v>
          </cell>
          <cell r="S2230" t="str">
            <v>APRIL'09</v>
          </cell>
        </row>
        <row r="2231">
          <cell r="A2231">
            <v>1815</v>
          </cell>
          <cell r="B2231">
            <v>824</v>
          </cell>
          <cell r="C2231" t="str">
            <v>LUCK(H)</v>
          </cell>
          <cell r="D2231">
            <v>39918</v>
          </cell>
          <cell r="E2231">
            <v>39920</v>
          </cell>
          <cell r="F2231" t="str">
            <v>p</v>
          </cell>
          <cell r="G2231">
            <v>25000</v>
          </cell>
          <cell r="H2231">
            <v>59.05</v>
          </cell>
          <cell r="I2231">
            <v>1476250</v>
          </cell>
          <cell r="J2231">
            <v>295.25</v>
          </cell>
          <cell r="K2231">
            <v>1476545.25</v>
          </cell>
          <cell r="L2231">
            <v>0</v>
          </cell>
          <cell r="M2231">
            <v>0</v>
          </cell>
          <cell r="N2231">
            <v>59.061810000000001</v>
          </cell>
          <cell r="O2231">
            <v>1476545.25</v>
          </cell>
          <cell r="P2231">
            <v>1476545.25</v>
          </cell>
          <cell r="Q2231">
            <v>0</v>
          </cell>
          <cell r="R2231" t="str">
            <v>finex</v>
          </cell>
          <cell r="S2231" t="str">
            <v>APRIL'09</v>
          </cell>
        </row>
        <row r="2232">
          <cell r="A2232">
            <v>1816</v>
          </cell>
          <cell r="B2232">
            <v>830</v>
          </cell>
          <cell r="C2232" t="str">
            <v>ENGRO(h)</v>
          </cell>
          <cell r="D2232">
            <v>39918</v>
          </cell>
          <cell r="E2232">
            <v>39920</v>
          </cell>
          <cell r="F2232" t="str">
            <v>p</v>
          </cell>
          <cell r="G2232">
            <v>30000</v>
          </cell>
          <cell r="H2232">
            <v>142.16650000000001</v>
          </cell>
          <cell r="I2232">
            <v>4264995</v>
          </cell>
          <cell r="J2232">
            <v>852.99900000000002</v>
          </cell>
          <cell r="K2232">
            <v>4265847.9989999998</v>
          </cell>
          <cell r="L2232">
            <v>0</v>
          </cell>
          <cell r="M2232">
            <v>4350</v>
          </cell>
          <cell r="N2232">
            <v>142.33993329999998</v>
          </cell>
          <cell r="O2232">
            <v>4270197.9989999998</v>
          </cell>
          <cell r="P2232">
            <v>4270197.9989999998</v>
          </cell>
          <cell r="Q2232">
            <v>0</v>
          </cell>
          <cell r="R2232" t="str">
            <v>GROWTH</v>
          </cell>
          <cell r="S2232" t="str">
            <v>APRIL'09</v>
          </cell>
        </row>
        <row r="2233">
          <cell r="A2233">
            <v>1817</v>
          </cell>
          <cell r="B2233">
            <v>831</v>
          </cell>
          <cell r="C2233" t="str">
            <v>POL(h)</v>
          </cell>
          <cell r="D2233">
            <v>39918</v>
          </cell>
          <cell r="E2233">
            <v>39920</v>
          </cell>
          <cell r="F2233" t="str">
            <v>p</v>
          </cell>
          <cell r="G2233">
            <v>10000</v>
          </cell>
          <cell r="H2233">
            <v>171.45849999999999</v>
          </cell>
          <cell r="I2233">
            <v>1714585</v>
          </cell>
          <cell r="J2233">
            <v>342.91700000000003</v>
          </cell>
          <cell r="K2233">
            <v>1714927.9169999999</v>
          </cell>
          <cell r="L2233">
            <v>0</v>
          </cell>
          <cell r="M2233">
            <v>1714.58</v>
          </cell>
          <cell r="N2233">
            <v>171.6642497</v>
          </cell>
          <cell r="O2233">
            <v>1716642.497</v>
          </cell>
          <cell r="P2233">
            <v>1716642.497</v>
          </cell>
          <cell r="Q2233">
            <v>0</v>
          </cell>
          <cell r="R2233" t="str">
            <v>jovc</v>
          </cell>
          <cell r="S2233" t="str">
            <v>APRIL'09</v>
          </cell>
        </row>
        <row r="2234">
          <cell r="A2234">
            <v>1818</v>
          </cell>
          <cell r="B2234">
            <v>843</v>
          </cell>
          <cell r="C2234" t="str">
            <v>ENGRO(h)</v>
          </cell>
          <cell r="D2234">
            <v>39919</v>
          </cell>
          <cell r="E2234">
            <v>39923</v>
          </cell>
          <cell r="F2234" t="str">
            <v>p</v>
          </cell>
          <cell r="G2234">
            <v>80000</v>
          </cell>
          <cell r="H2234">
            <v>141.8125</v>
          </cell>
          <cell r="I2234">
            <v>11345000</v>
          </cell>
          <cell r="J2234">
            <v>2269</v>
          </cell>
          <cell r="K2234">
            <v>11347269</v>
          </cell>
          <cell r="L2234">
            <v>0.15</v>
          </cell>
          <cell r="M2234">
            <v>12000</v>
          </cell>
          <cell r="N2234">
            <v>141.99086249999999</v>
          </cell>
          <cell r="O2234">
            <v>11359269</v>
          </cell>
          <cell r="P2234">
            <v>11359269</v>
          </cell>
          <cell r="Q2234">
            <v>0</v>
          </cell>
          <cell r="R2234" t="str">
            <v>alhabib</v>
          </cell>
          <cell r="S2234" t="str">
            <v>APRIL'09</v>
          </cell>
        </row>
        <row r="2235">
          <cell r="A2235">
            <v>1819</v>
          </cell>
          <cell r="B2235">
            <v>847</v>
          </cell>
          <cell r="C2235" t="str">
            <v>ENGRO(h)</v>
          </cell>
          <cell r="D2235">
            <v>39919</v>
          </cell>
          <cell r="E2235">
            <v>39923</v>
          </cell>
          <cell r="F2235" t="str">
            <v>s</v>
          </cell>
          <cell r="G2235">
            <v>-65000</v>
          </cell>
          <cell r="H2235">
            <v>144.34176923076924</v>
          </cell>
          <cell r="I2235">
            <v>-9382215</v>
          </cell>
          <cell r="J2235">
            <v>0</v>
          </cell>
          <cell r="K2235">
            <v>-9382215</v>
          </cell>
          <cell r="L2235">
            <v>0</v>
          </cell>
          <cell r="M2235">
            <v>0</v>
          </cell>
          <cell r="N2235">
            <v>144.34176923076924</v>
          </cell>
          <cell r="O2235">
            <v>-9382215</v>
          </cell>
          <cell r="P2235">
            <v>-9472515</v>
          </cell>
          <cell r="Q2235">
            <v>-90300</v>
          </cell>
          <cell r="R2235" t="str">
            <v>alhabib</v>
          </cell>
          <cell r="S2235" t="str">
            <v>APRIL'09</v>
          </cell>
        </row>
        <row r="2236">
          <cell r="A2236">
            <v>1820</v>
          </cell>
          <cell r="B2236">
            <v>844</v>
          </cell>
          <cell r="C2236" t="str">
            <v>POL(h)</v>
          </cell>
          <cell r="D2236">
            <v>39919</v>
          </cell>
          <cell r="E2236">
            <v>39923</v>
          </cell>
          <cell r="F2236" t="str">
            <v>p</v>
          </cell>
          <cell r="G2236">
            <v>10000</v>
          </cell>
          <cell r="H2236">
            <v>164</v>
          </cell>
          <cell r="I2236">
            <v>1640000</v>
          </cell>
          <cell r="J2236">
            <v>328</v>
          </cell>
          <cell r="K2236">
            <v>1640328</v>
          </cell>
          <cell r="L2236">
            <v>0.15</v>
          </cell>
          <cell r="M2236">
            <v>1500</v>
          </cell>
          <cell r="N2236">
            <v>164.18279999999999</v>
          </cell>
          <cell r="O2236">
            <v>1641828</v>
          </cell>
          <cell r="P2236">
            <v>1641828</v>
          </cell>
          <cell r="Q2236">
            <v>0</v>
          </cell>
          <cell r="R2236" t="str">
            <v>alhabib</v>
          </cell>
          <cell r="S2236" t="str">
            <v>APRIL'09</v>
          </cell>
        </row>
        <row r="2237">
          <cell r="A2237">
            <v>1821</v>
          </cell>
          <cell r="B2237">
            <v>848</v>
          </cell>
          <cell r="C2237" t="str">
            <v>DGKC(H)</v>
          </cell>
          <cell r="D2237">
            <v>39919</v>
          </cell>
          <cell r="E2237">
            <v>39923</v>
          </cell>
          <cell r="F2237" t="str">
            <v>s</v>
          </cell>
          <cell r="G2237">
            <v>-25000</v>
          </cell>
          <cell r="H2237">
            <v>30</v>
          </cell>
          <cell r="I2237">
            <v>-750000</v>
          </cell>
          <cell r="J2237">
            <v>0</v>
          </cell>
          <cell r="K2237">
            <v>-750000</v>
          </cell>
          <cell r="L2237">
            <v>0.03</v>
          </cell>
          <cell r="M2237">
            <v>750</v>
          </cell>
          <cell r="N2237">
            <v>29.97</v>
          </cell>
          <cell r="O2237">
            <v>-749250</v>
          </cell>
          <cell r="P2237">
            <v>-675730</v>
          </cell>
          <cell r="Q2237">
            <v>74270</v>
          </cell>
          <cell r="R2237" t="str">
            <v xml:space="preserve">JS </v>
          </cell>
          <cell r="S2237" t="str">
            <v>APRIL'09</v>
          </cell>
        </row>
        <row r="2238">
          <cell r="A2238">
            <v>1822</v>
          </cell>
          <cell r="B2238">
            <v>845</v>
          </cell>
          <cell r="C2238" t="str">
            <v>ppl(h)</v>
          </cell>
          <cell r="D2238">
            <v>39919</v>
          </cell>
          <cell r="E2238">
            <v>39923</v>
          </cell>
          <cell r="F2238" t="str">
            <v>p</v>
          </cell>
          <cell r="G2238">
            <v>10000</v>
          </cell>
          <cell r="H2238">
            <v>194</v>
          </cell>
          <cell r="I2238">
            <v>1940000</v>
          </cell>
          <cell r="J2238">
            <v>388</v>
          </cell>
          <cell r="K2238">
            <v>1940388</v>
          </cell>
          <cell r="L2238">
            <v>0.15</v>
          </cell>
          <cell r="M2238">
            <v>1500</v>
          </cell>
          <cell r="N2238">
            <v>194.18879999999999</v>
          </cell>
          <cell r="O2238">
            <v>1941888</v>
          </cell>
          <cell r="P2238">
            <v>1941888</v>
          </cell>
          <cell r="Q2238">
            <v>0</v>
          </cell>
          <cell r="R2238" t="str">
            <v>alhabib</v>
          </cell>
          <cell r="S2238" t="str">
            <v>APRIL'09</v>
          </cell>
        </row>
        <row r="2239">
          <cell r="A2239">
            <v>1823</v>
          </cell>
          <cell r="B2239">
            <v>846</v>
          </cell>
          <cell r="C2239" t="str">
            <v>ppl(h)</v>
          </cell>
          <cell r="D2239">
            <v>39919</v>
          </cell>
          <cell r="E2239">
            <v>39923</v>
          </cell>
          <cell r="F2239" t="str">
            <v>s</v>
          </cell>
          <cell r="G2239">
            <v>-6100</v>
          </cell>
          <cell r="H2239">
            <v>199</v>
          </cell>
          <cell r="I2239">
            <v>-1213900</v>
          </cell>
          <cell r="J2239">
            <v>0</v>
          </cell>
          <cell r="K2239">
            <v>-1213900</v>
          </cell>
          <cell r="L2239">
            <v>0</v>
          </cell>
          <cell r="M2239">
            <v>0</v>
          </cell>
          <cell r="N2239">
            <v>199</v>
          </cell>
          <cell r="O2239">
            <v>-1213900</v>
          </cell>
          <cell r="P2239">
            <v>-1157751.33</v>
          </cell>
          <cell r="Q2239">
            <v>56148.669999999925</v>
          </cell>
          <cell r="R2239" t="str">
            <v>alhabib</v>
          </cell>
          <cell r="S2239" t="str">
            <v>APRIL'09</v>
          </cell>
        </row>
        <row r="2240">
          <cell r="A2240">
            <v>1824</v>
          </cell>
          <cell r="B2240">
            <v>849</v>
          </cell>
          <cell r="C2240" t="str">
            <v>LUCK(H)</v>
          </cell>
          <cell r="D2240">
            <v>39919</v>
          </cell>
          <cell r="E2240">
            <v>39923</v>
          </cell>
          <cell r="F2240" t="str">
            <v>p</v>
          </cell>
          <cell r="G2240">
            <v>125000</v>
          </cell>
          <cell r="H2240">
            <v>56.552840000000003</v>
          </cell>
          <cell r="I2240">
            <v>7069105</v>
          </cell>
          <cell r="J2240">
            <v>1413.8210000000001</v>
          </cell>
          <cell r="K2240">
            <v>7070518.8210000005</v>
          </cell>
          <cell r="L2240">
            <v>0</v>
          </cell>
          <cell r="N2240">
            <v>56.564150568000002</v>
          </cell>
          <cell r="O2240">
            <v>7070518.8210000005</v>
          </cell>
          <cell r="P2240">
            <v>7070518.8210000005</v>
          </cell>
          <cell r="Q2240">
            <v>0</v>
          </cell>
          <cell r="R2240" t="str">
            <v xml:space="preserve">JS </v>
          </cell>
          <cell r="S2240" t="str">
            <v>APRIL'09</v>
          </cell>
        </row>
        <row r="2241">
          <cell r="A2241">
            <v>1825</v>
          </cell>
          <cell r="B2241">
            <v>865</v>
          </cell>
          <cell r="C2241" t="str">
            <v>POL(h)</v>
          </cell>
          <cell r="D2241">
            <v>39920</v>
          </cell>
          <cell r="E2241">
            <v>39924</v>
          </cell>
          <cell r="F2241" t="str">
            <v>p</v>
          </cell>
          <cell r="G2241">
            <v>10000</v>
          </cell>
          <cell r="H2241">
            <v>158</v>
          </cell>
          <cell r="I2241">
            <v>1580000</v>
          </cell>
          <cell r="J2241">
            <v>316</v>
          </cell>
          <cell r="K2241">
            <v>1580316</v>
          </cell>
          <cell r="L2241">
            <v>0</v>
          </cell>
          <cell r="M2241">
            <v>0</v>
          </cell>
          <cell r="N2241">
            <v>158.0316</v>
          </cell>
          <cell r="O2241">
            <v>1580316</v>
          </cell>
          <cell r="P2241">
            <v>1580316</v>
          </cell>
          <cell r="Q2241">
            <v>0</v>
          </cell>
          <cell r="R2241" t="str">
            <v>PEARL</v>
          </cell>
          <cell r="S2241" t="str">
            <v>APRIL'09</v>
          </cell>
        </row>
        <row r="2242">
          <cell r="A2242">
            <v>1826</v>
          </cell>
          <cell r="B2242">
            <v>863</v>
          </cell>
          <cell r="C2242" t="str">
            <v>nbp(h)</v>
          </cell>
          <cell r="D2242">
            <v>39920</v>
          </cell>
          <cell r="E2242">
            <v>39924</v>
          </cell>
          <cell r="F2242" t="str">
            <v>p</v>
          </cell>
          <cell r="G2242">
            <v>204800</v>
          </cell>
          <cell r="H2242">
            <v>82.428671875000006</v>
          </cell>
          <cell r="I2242">
            <v>16881392</v>
          </cell>
          <cell r="J2242">
            <v>3376.2784000000001</v>
          </cell>
          <cell r="K2242">
            <v>16884768.2784</v>
          </cell>
          <cell r="L2242">
            <v>0</v>
          </cell>
          <cell r="M2242">
            <v>14480</v>
          </cell>
          <cell r="N2242">
            <v>82.515860734374996</v>
          </cell>
          <cell r="O2242">
            <v>16899248.2784</v>
          </cell>
          <cell r="P2242">
            <v>16899248.2784</v>
          </cell>
          <cell r="Q2242">
            <v>0</v>
          </cell>
          <cell r="R2242" t="str">
            <v>PEARL</v>
          </cell>
          <cell r="S2242" t="str">
            <v>APRIL'09</v>
          </cell>
        </row>
        <row r="2243">
          <cell r="A2243">
            <v>1827</v>
          </cell>
          <cell r="B2243">
            <v>861</v>
          </cell>
          <cell r="C2243" t="str">
            <v>ppl(h)</v>
          </cell>
          <cell r="D2243">
            <v>39920</v>
          </cell>
          <cell r="E2243">
            <v>39924</v>
          </cell>
          <cell r="F2243" t="str">
            <v>p</v>
          </cell>
          <cell r="G2243">
            <v>20000</v>
          </cell>
          <cell r="H2243">
            <v>192.17294999999999</v>
          </cell>
          <cell r="I2243">
            <v>3843459</v>
          </cell>
          <cell r="J2243">
            <v>768.69180000000006</v>
          </cell>
          <cell r="K2243">
            <v>3844227.6918000001</v>
          </cell>
          <cell r="L2243">
            <v>0</v>
          </cell>
          <cell r="M2243">
            <v>0</v>
          </cell>
          <cell r="N2243">
            <v>192.21138458999999</v>
          </cell>
          <cell r="O2243">
            <v>3844227.6918000001</v>
          </cell>
          <cell r="P2243">
            <v>3844227.6918000001</v>
          </cell>
          <cell r="Q2243">
            <v>0</v>
          </cell>
          <cell r="R2243" t="str">
            <v>TAURUS</v>
          </cell>
          <cell r="S2243" t="str">
            <v>APRIL'09</v>
          </cell>
        </row>
        <row r="2244">
          <cell r="A2244">
            <v>1828</v>
          </cell>
          <cell r="B2244">
            <v>860</v>
          </cell>
          <cell r="C2244" t="str">
            <v>dgkc(h)</v>
          </cell>
          <cell r="D2244">
            <v>39920</v>
          </cell>
          <cell r="E2244">
            <v>39924</v>
          </cell>
          <cell r="F2244" t="str">
            <v>s</v>
          </cell>
          <cell r="G2244">
            <v>-50000</v>
          </cell>
          <cell r="H2244">
            <v>29.12</v>
          </cell>
          <cell r="I2244">
            <v>-1456000</v>
          </cell>
          <cell r="J2244">
            <v>0</v>
          </cell>
          <cell r="K2244">
            <v>-1456000</v>
          </cell>
          <cell r="L2244">
            <v>0.05</v>
          </cell>
          <cell r="M2244">
            <v>2500</v>
          </cell>
          <cell r="N2244">
            <v>29.07</v>
          </cell>
          <cell r="O2244">
            <v>-1453500</v>
          </cell>
          <cell r="P2244">
            <v>-1351460</v>
          </cell>
          <cell r="Q2244">
            <v>104540</v>
          </cell>
          <cell r="R2244" t="str">
            <v>TAURUS</v>
          </cell>
          <cell r="S2244" t="str">
            <v>APRIL'09</v>
          </cell>
        </row>
        <row r="2245">
          <cell r="A2245">
            <v>1829</v>
          </cell>
          <cell r="B2245">
            <v>859</v>
          </cell>
          <cell r="C2245" t="str">
            <v>ENGRO(H)</v>
          </cell>
          <cell r="D2245">
            <v>39920</v>
          </cell>
          <cell r="E2245">
            <v>39924</v>
          </cell>
          <cell r="F2245" t="str">
            <v>s</v>
          </cell>
          <cell r="G2245">
            <v>-55000</v>
          </cell>
          <cell r="H2245">
            <v>145.27000000000001</v>
          </cell>
          <cell r="I2245">
            <v>-7989850</v>
          </cell>
          <cell r="J2245">
            <v>0</v>
          </cell>
          <cell r="K2245">
            <v>-7989850</v>
          </cell>
          <cell r="L2245">
            <v>0.15</v>
          </cell>
          <cell r="M2245">
            <v>8250</v>
          </cell>
          <cell r="N2245">
            <v>145.12</v>
          </cell>
          <cell r="O2245">
            <v>-7981600</v>
          </cell>
          <cell r="P2245">
            <v>-8015205</v>
          </cell>
          <cell r="Q2245">
            <v>-25355</v>
          </cell>
          <cell r="R2245" t="str">
            <v>TAURUS</v>
          </cell>
          <cell r="S2245" t="str">
            <v>APRIL'09</v>
          </cell>
        </row>
        <row r="2246">
          <cell r="A2246">
            <v>1830</v>
          </cell>
          <cell r="B2246">
            <v>866</v>
          </cell>
          <cell r="C2246" t="str">
            <v>POL(H)</v>
          </cell>
          <cell r="D2246">
            <v>39920</v>
          </cell>
          <cell r="E2246">
            <v>39924</v>
          </cell>
          <cell r="F2246" t="str">
            <v>s</v>
          </cell>
          <cell r="G2246">
            <v>-10000</v>
          </cell>
          <cell r="H2246">
            <v>160</v>
          </cell>
          <cell r="I2246">
            <v>-1600000</v>
          </cell>
          <cell r="J2246">
            <v>0</v>
          </cell>
          <cell r="K2246">
            <v>-1600000</v>
          </cell>
          <cell r="L2246">
            <v>0.1</v>
          </cell>
          <cell r="M2246">
            <v>1000</v>
          </cell>
          <cell r="N2246">
            <v>159.9</v>
          </cell>
          <cell r="O2246">
            <v>-1599000</v>
          </cell>
          <cell r="P2246">
            <v>-1774505</v>
          </cell>
          <cell r="Q2246">
            <v>-174505</v>
          </cell>
          <cell r="R2246" t="str">
            <v>PEARL</v>
          </cell>
          <cell r="S2246" t="str">
            <v>APRIL'09</v>
          </cell>
        </row>
        <row r="2247">
          <cell r="A2247">
            <v>1831</v>
          </cell>
          <cell r="B2247">
            <v>864</v>
          </cell>
          <cell r="C2247" t="str">
            <v>NBP(H)</v>
          </cell>
          <cell r="D2247">
            <v>39920</v>
          </cell>
          <cell r="E2247">
            <v>39924</v>
          </cell>
          <cell r="F2247" t="str">
            <v>s</v>
          </cell>
          <cell r="G2247">
            <v>-60000</v>
          </cell>
          <cell r="H2247">
            <v>85.073333333333338</v>
          </cell>
          <cell r="I2247">
            <v>-5104400</v>
          </cell>
          <cell r="J2247">
            <v>0</v>
          </cell>
          <cell r="K2247">
            <v>-5104400</v>
          </cell>
          <cell r="L2247">
            <v>0.1</v>
          </cell>
          <cell r="M2247">
            <v>6000</v>
          </cell>
          <cell r="N2247">
            <v>84.973333333333329</v>
          </cell>
          <cell r="O2247">
            <v>-5098400</v>
          </cell>
          <cell r="P2247">
            <v>-4950954</v>
          </cell>
          <cell r="Q2247">
            <v>153446</v>
          </cell>
          <cell r="R2247" t="str">
            <v>PEARL</v>
          </cell>
          <cell r="S2247" t="str">
            <v>APRIL'09</v>
          </cell>
        </row>
        <row r="2248">
          <cell r="A2248">
            <v>1832</v>
          </cell>
          <cell r="B2248">
            <v>858</v>
          </cell>
          <cell r="C2248" t="str">
            <v>FFBL(H)</v>
          </cell>
          <cell r="D2248">
            <v>39920</v>
          </cell>
          <cell r="E2248">
            <v>39924</v>
          </cell>
          <cell r="F2248" t="str">
            <v>s</v>
          </cell>
          <cell r="G2248">
            <v>-100000</v>
          </cell>
          <cell r="H2248">
            <v>18.125</v>
          </cell>
          <cell r="I2248">
            <v>-1812500</v>
          </cell>
          <cell r="J2248">
            <v>0</v>
          </cell>
          <cell r="K2248">
            <v>-1812500</v>
          </cell>
          <cell r="L2248">
            <v>0.05</v>
          </cell>
          <cell r="M2248">
            <v>5000</v>
          </cell>
          <cell r="N2248">
            <v>18.074999999999999</v>
          </cell>
          <cell r="O2248">
            <v>-1807500</v>
          </cell>
          <cell r="P2248">
            <v>-1735439.9999999998</v>
          </cell>
          <cell r="Q2248">
            <v>77060.000000000233</v>
          </cell>
          <cell r="R2248" t="str">
            <v>TAURUS</v>
          </cell>
          <cell r="S2248" t="str">
            <v>APRIL'09</v>
          </cell>
        </row>
        <row r="2249">
          <cell r="A2249">
            <v>1833</v>
          </cell>
          <cell r="B2249">
            <v>862</v>
          </cell>
          <cell r="C2249" t="str">
            <v>PPL(H)</v>
          </cell>
          <cell r="D2249">
            <v>39920</v>
          </cell>
          <cell r="E2249">
            <v>39924</v>
          </cell>
          <cell r="F2249" t="str">
            <v>s</v>
          </cell>
          <cell r="G2249">
            <v>-30000</v>
          </cell>
          <cell r="H2249">
            <v>195.17923333333334</v>
          </cell>
          <cell r="I2249">
            <v>-5855377</v>
          </cell>
          <cell r="J2249">
            <v>0</v>
          </cell>
          <cell r="K2249">
            <v>-5855377</v>
          </cell>
          <cell r="L2249">
            <v>0.15</v>
          </cell>
          <cell r="M2249">
            <v>4500</v>
          </cell>
          <cell r="N2249">
            <v>195.02923333333334</v>
          </cell>
          <cell r="O2249">
            <v>-5850877</v>
          </cell>
          <cell r="P2249">
            <v>-5742180.9500000002</v>
          </cell>
          <cell r="Q2249">
            <v>113196.04999999981</v>
          </cell>
          <cell r="R2249" t="str">
            <v>TAURUS</v>
          </cell>
          <cell r="S2249" t="str">
            <v>APRIL'09</v>
          </cell>
        </row>
        <row r="2250">
          <cell r="A2250">
            <v>1834</v>
          </cell>
          <cell r="B2250">
            <v>872</v>
          </cell>
          <cell r="C2250" t="str">
            <v>ENGRO(h)</v>
          </cell>
          <cell r="D2250">
            <v>39923</v>
          </cell>
          <cell r="E2250">
            <v>39925</v>
          </cell>
          <cell r="F2250" t="str">
            <v>p</v>
          </cell>
          <cell r="G2250">
            <v>10000</v>
          </cell>
          <cell r="H2250">
            <v>148</v>
          </cell>
          <cell r="I2250">
            <v>1480000</v>
          </cell>
          <cell r="J2250">
            <v>296</v>
          </cell>
          <cell r="K2250">
            <v>1480296</v>
          </cell>
          <cell r="L2250">
            <v>0</v>
          </cell>
          <cell r="M2250">
            <v>0</v>
          </cell>
          <cell r="N2250">
            <v>148.02959999999999</v>
          </cell>
          <cell r="O2250">
            <v>1480296</v>
          </cell>
          <cell r="P2250">
            <v>1480296</v>
          </cell>
          <cell r="Q2250">
            <v>0</v>
          </cell>
          <cell r="R2250" t="str">
            <v>MRA</v>
          </cell>
          <cell r="S2250" t="str">
            <v>APRIL'09</v>
          </cell>
        </row>
        <row r="2251">
          <cell r="A2251">
            <v>1835</v>
          </cell>
          <cell r="B2251">
            <v>867</v>
          </cell>
          <cell r="C2251" t="str">
            <v>POL(h)</v>
          </cell>
          <cell r="D2251">
            <v>39923</v>
          </cell>
          <cell r="E2251">
            <v>39925</v>
          </cell>
          <cell r="F2251" t="str">
            <v>p</v>
          </cell>
          <cell r="G2251">
            <v>10000</v>
          </cell>
          <cell r="H2251">
            <v>158</v>
          </cell>
          <cell r="I2251">
            <v>1580000</v>
          </cell>
          <cell r="J2251">
            <v>316</v>
          </cell>
          <cell r="K2251">
            <v>1580316</v>
          </cell>
          <cell r="L2251">
            <v>0.15</v>
          </cell>
          <cell r="M2251">
            <v>1500</v>
          </cell>
          <cell r="N2251">
            <v>158.1816</v>
          </cell>
          <cell r="O2251">
            <v>1581816</v>
          </cell>
          <cell r="P2251">
            <v>1581816</v>
          </cell>
          <cell r="Q2251">
            <v>0</v>
          </cell>
          <cell r="R2251" t="str">
            <v>MRA</v>
          </cell>
          <cell r="S2251" t="str">
            <v>APRIL'09</v>
          </cell>
        </row>
        <row r="2252">
          <cell r="A2252">
            <v>1836</v>
          </cell>
          <cell r="B2252">
            <v>875</v>
          </cell>
          <cell r="C2252" t="str">
            <v>LUCK(H)</v>
          </cell>
          <cell r="D2252">
            <v>39923</v>
          </cell>
          <cell r="E2252">
            <v>39925</v>
          </cell>
          <cell r="F2252" t="str">
            <v>p</v>
          </cell>
          <cell r="G2252">
            <v>25000</v>
          </cell>
          <cell r="H2252">
            <v>56.1</v>
          </cell>
          <cell r="I2252">
            <v>1402500</v>
          </cell>
          <cell r="J2252">
            <v>280.5</v>
          </cell>
          <cell r="K2252">
            <v>1402780.5</v>
          </cell>
          <cell r="L2252">
            <v>0.1</v>
          </cell>
          <cell r="M2252">
            <v>2500</v>
          </cell>
          <cell r="N2252">
            <v>56.211219999999997</v>
          </cell>
          <cell r="O2252">
            <v>1405280.5</v>
          </cell>
          <cell r="P2252">
            <v>1405280.5</v>
          </cell>
          <cell r="Q2252">
            <v>0</v>
          </cell>
          <cell r="R2252" t="str">
            <v>MRA</v>
          </cell>
          <cell r="S2252" t="str">
            <v>APRIL'09</v>
          </cell>
        </row>
        <row r="2253">
          <cell r="A2253">
            <v>1837</v>
          </cell>
          <cell r="B2253">
            <v>871</v>
          </cell>
          <cell r="C2253" t="str">
            <v>DGKC(H)</v>
          </cell>
          <cell r="D2253">
            <v>39923</v>
          </cell>
          <cell r="E2253">
            <v>39925</v>
          </cell>
          <cell r="F2253" t="str">
            <v>s</v>
          </cell>
          <cell r="G2253">
            <v>-50000</v>
          </cell>
          <cell r="H2253">
            <v>29.5</v>
          </cell>
          <cell r="I2253">
            <v>-1475000</v>
          </cell>
          <cell r="J2253">
            <v>0</v>
          </cell>
          <cell r="K2253">
            <v>-1475000</v>
          </cell>
          <cell r="L2253">
            <v>0.05</v>
          </cell>
          <cell r="M2253">
            <v>2500</v>
          </cell>
          <cell r="N2253">
            <v>29.45</v>
          </cell>
          <cell r="O2253">
            <v>-1472500</v>
          </cell>
          <cell r="P2253">
            <v>-1351465</v>
          </cell>
          <cell r="Q2253">
            <v>123535</v>
          </cell>
          <cell r="R2253" t="str">
            <v>MRA</v>
          </cell>
          <cell r="S2253" t="str">
            <v>APRIL'09</v>
          </cell>
        </row>
        <row r="2254">
          <cell r="A2254">
            <v>1838</v>
          </cell>
          <cell r="B2254">
            <v>870</v>
          </cell>
          <cell r="C2254" t="str">
            <v>ENGRO(h)</v>
          </cell>
          <cell r="D2254">
            <v>39923</v>
          </cell>
          <cell r="E2254">
            <v>39925</v>
          </cell>
          <cell r="F2254" t="str">
            <v>s</v>
          </cell>
          <cell r="G2254">
            <v>-75000</v>
          </cell>
          <cell r="H2254">
            <v>149.94633333333334</v>
          </cell>
          <cell r="I2254">
            <v>-11245975</v>
          </cell>
          <cell r="J2254">
            <v>0</v>
          </cell>
          <cell r="K2254">
            <v>-11245975</v>
          </cell>
          <cell r="L2254">
            <v>0.15</v>
          </cell>
          <cell r="M2254">
            <v>11250</v>
          </cell>
          <cell r="N2254">
            <v>149.79633333333334</v>
          </cell>
          <cell r="O2254">
            <v>-11234725</v>
          </cell>
          <cell r="P2254">
            <v>-10943145</v>
          </cell>
          <cell r="Q2254">
            <v>302830</v>
          </cell>
          <cell r="R2254" t="str">
            <v>MRA</v>
          </cell>
          <cell r="S2254" t="str">
            <v>APRIL'09</v>
          </cell>
        </row>
        <row r="2255">
          <cell r="A2255">
            <v>1839</v>
          </cell>
          <cell r="B2255">
            <v>869</v>
          </cell>
          <cell r="C2255" t="str">
            <v>ENGRO(h)</v>
          </cell>
          <cell r="D2255">
            <v>39923</v>
          </cell>
          <cell r="E2255">
            <v>39925</v>
          </cell>
          <cell r="F2255" t="str">
            <v>s</v>
          </cell>
          <cell r="G2255">
            <v>-14900</v>
          </cell>
          <cell r="H2255">
            <v>152.94999999999999</v>
          </cell>
          <cell r="I2255">
            <v>-2278955</v>
          </cell>
          <cell r="J2255">
            <v>0</v>
          </cell>
          <cell r="K2255">
            <v>-2278955</v>
          </cell>
          <cell r="L2255">
            <v>0.15</v>
          </cell>
          <cell r="M2255">
            <v>2235</v>
          </cell>
          <cell r="N2255">
            <v>152.80000000000001</v>
          </cell>
          <cell r="O2255">
            <v>-2276720</v>
          </cell>
          <cell r="P2255">
            <v>-2174038.14</v>
          </cell>
          <cell r="Q2255">
            <v>104916.85999999987</v>
          </cell>
          <cell r="R2255" t="str">
            <v>finex</v>
          </cell>
          <cell r="S2255" t="str">
            <v>APRIL'09</v>
          </cell>
        </row>
        <row r="2256">
          <cell r="A2256">
            <v>1840</v>
          </cell>
          <cell r="B2256">
            <v>868</v>
          </cell>
          <cell r="C2256" t="str">
            <v>POL(h)</v>
          </cell>
          <cell r="D2256">
            <v>39923</v>
          </cell>
          <cell r="E2256">
            <v>39925</v>
          </cell>
          <cell r="F2256" t="str">
            <v>s</v>
          </cell>
          <cell r="G2256">
            <v>-10000</v>
          </cell>
          <cell r="H2256">
            <v>160</v>
          </cell>
          <cell r="I2256">
            <v>-1600000</v>
          </cell>
          <cell r="J2256">
            <v>0</v>
          </cell>
          <cell r="K2256">
            <v>-1600000</v>
          </cell>
          <cell r="L2256">
            <v>0</v>
          </cell>
          <cell r="M2256">
            <v>0</v>
          </cell>
          <cell r="N2256">
            <v>160</v>
          </cell>
          <cell r="O2256">
            <v>-1600000</v>
          </cell>
          <cell r="P2256">
            <v>-1765409</v>
          </cell>
          <cell r="Q2256">
            <v>-165409</v>
          </cell>
          <cell r="R2256" t="str">
            <v>icap</v>
          </cell>
          <cell r="S2256" t="str">
            <v>APRIL'09</v>
          </cell>
        </row>
        <row r="2257">
          <cell r="A2257">
            <v>1841</v>
          </cell>
          <cell r="B2257">
            <v>873</v>
          </cell>
          <cell r="C2257" t="str">
            <v>nbp(h)</v>
          </cell>
          <cell r="D2257">
            <v>39923</v>
          </cell>
          <cell r="E2257">
            <v>39925</v>
          </cell>
          <cell r="F2257" t="str">
            <v>s</v>
          </cell>
          <cell r="G2257">
            <v>-35000</v>
          </cell>
          <cell r="H2257">
            <v>86.035714285714292</v>
          </cell>
          <cell r="I2257">
            <v>-3011250</v>
          </cell>
          <cell r="J2257">
            <v>0</v>
          </cell>
          <cell r="K2257">
            <v>-3011250</v>
          </cell>
          <cell r="L2257">
            <v>0.1</v>
          </cell>
          <cell r="M2257">
            <v>3500</v>
          </cell>
          <cell r="N2257">
            <v>85.935714285714283</v>
          </cell>
          <cell r="O2257">
            <v>-3007750</v>
          </cell>
          <cell r="P2257">
            <v>-2888053</v>
          </cell>
          <cell r="Q2257">
            <v>123197</v>
          </cell>
          <cell r="R2257" t="str">
            <v>icap</v>
          </cell>
          <cell r="S2257" t="str">
            <v>APRIL'09</v>
          </cell>
        </row>
        <row r="2258">
          <cell r="A2258">
            <v>1842</v>
          </cell>
          <cell r="B2258">
            <v>874</v>
          </cell>
          <cell r="C2258" t="str">
            <v>FFBL(H)</v>
          </cell>
          <cell r="D2258">
            <v>39923</v>
          </cell>
          <cell r="E2258">
            <v>39925</v>
          </cell>
          <cell r="F2258" t="str">
            <v>s</v>
          </cell>
          <cell r="G2258">
            <v>-25000</v>
          </cell>
          <cell r="H2258">
            <v>18</v>
          </cell>
          <cell r="I2258">
            <v>-450000</v>
          </cell>
          <cell r="J2258">
            <v>0</v>
          </cell>
          <cell r="K2258">
            <v>-450000</v>
          </cell>
          <cell r="L2258">
            <v>0.05</v>
          </cell>
          <cell r="M2258">
            <v>1250</v>
          </cell>
          <cell r="N2258">
            <v>17.95</v>
          </cell>
          <cell r="O2258">
            <v>-448750</v>
          </cell>
          <cell r="P2258">
            <v>-433859.99999999994</v>
          </cell>
          <cell r="Q2258">
            <v>16140.000000000058</v>
          </cell>
          <cell r="R2258" t="str">
            <v>MRA</v>
          </cell>
          <cell r="S2258" t="str">
            <v>APRIL'09</v>
          </cell>
        </row>
        <row r="2259">
          <cell r="A2259">
            <v>1843</v>
          </cell>
          <cell r="B2259">
            <v>884</v>
          </cell>
          <cell r="C2259" t="str">
            <v>NBP(H)</v>
          </cell>
          <cell r="D2259">
            <v>39924</v>
          </cell>
          <cell r="E2259">
            <v>39926</v>
          </cell>
          <cell r="F2259" t="str">
            <v>p</v>
          </cell>
          <cell r="G2259">
            <v>70000</v>
          </cell>
          <cell r="H2259">
            <v>83.035714285714292</v>
          </cell>
          <cell r="I2259">
            <v>5812500</v>
          </cell>
          <cell r="J2259">
            <v>1162.5</v>
          </cell>
          <cell r="K2259">
            <v>5813662.5</v>
          </cell>
          <cell r="L2259">
            <v>0.1</v>
          </cell>
          <cell r="M2259">
            <v>7000</v>
          </cell>
          <cell r="N2259">
            <v>83.152321428571426</v>
          </cell>
          <cell r="O2259">
            <v>5820662.5</v>
          </cell>
          <cell r="P2259">
            <v>5820662.5</v>
          </cell>
          <cell r="Q2259">
            <v>0</v>
          </cell>
          <cell r="R2259" t="str">
            <v>FSL</v>
          </cell>
          <cell r="S2259" t="str">
            <v>APRIL'09</v>
          </cell>
        </row>
        <row r="2260">
          <cell r="A2260">
            <v>1844</v>
          </cell>
          <cell r="B2260">
            <v>885</v>
          </cell>
          <cell r="C2260" t="str">
            <v>nbp(h)</v>
          </cell>
          <cell r="D2260">
            <v>39924</v>
          </cell>
          <cell r="E2260">
            <v>39926</v>
          </cell>
          <cell r="F2260" t="str">
            <v>p</v>
          </cell>
          <cell r="G2260">
            <v>20000</v>
          </cell>
          <cell r="H2260">
            <v>83.03</v>
          </cell>
          <cell r="I2260">
            <v>1660600</v>
          </cell>
          <cell r="J2260">
            <v>332.12</v>
          </cell>
          <cell r="K2260">
            <v>1660932.12</v>
          </cell>
          <cell r="L2260">
            <v>0.1</v>
          </cell>
          <cell r="M2260">
            <v>2000</v>
          </cell>
          <cell r="N2260">
            <v>83.146606000000006</v>
          </cell>
          <cell r="O2260">
            <v>1662932.12</v>
          </cell>
          <cell r="P2260">
            <v>1662932.12</v>
          </cell>
          <cell r="Q2260">
            <v>0</v>
          </cell>
          <cell r="R2260" t="str">
            <v>finex</v>
          </cell>
          <cell r="S2260" t="str">
            <v>APRIL'09</v>
          </cell>
        </row>
        <row r="2261">
          <cell r="A2261">
            <v>1845</v>
          </cell>
          <cell r="B2261">
            <v>889</v>
          </cell>
          <cell r="C2261" t="str">
            <v>UBL(H)</v>
          </cell>
          <cell r="D2261">
            <v>39924</v>
          </cell>
          <cell r="E2261">
            <v>39926</v>
          </cell>
          <cell r="F2261" t="str">
            <v>p</v>
          </cell>
          <cell r="G2261">
            <v>20000</v>
          </cell>
          <cell r="H2261">
            <v>50.76</v>
          </cell>
          <cell r="I2261">
            <v>1015200</v>
          </cell>
          <cell r="J2261">
            <v>203.04000000000002</v>
          </cell>
          <cell r="K2261">
            <v>1015403.04</v>
          </cell>
          <cell r="L2261">
            <v>0.1</v>
          </cell>
          <cell r="M2261">
            <v>2000</v>
          </cell>
          <cell r="N2261">
            <v>50.870152000000004</v>
          </cell>
          <cell r="O2261">
            <v>1017403.04</v>
          </cell>
          <cell r="P2261">
            <v>1017403.04</v>
          </cell>
          <cell r="Q2261">
            <v>0</v>
          </cell>
          <cell r="R2261" t="str">
            <v>finex</v>
          </cell>
          <cell r="S2261" t="str">
            <v>APRIL'09</v>
          </cell>
        </row>
        <row r="2262">
          <cell r="A2262">
            <v>1846</v>
          </cell>
          <cell r="B2262">
            <v>886</v>
          </cell>
          <cell r="C2262" t="str">
            <v>LUCK(H)</v>
          </cell>
          <cell r="D2262">
            <v>39924</v>
          </cell>
          <cell r="E2262">
            <v>39926</v>
          </cell>
          <cell r="F2262" t="str">
            <v>s</v>
          </cell>
          <cell r="G2262">
            <v>-20000</v>
          </cell>
          <cell r="H2262">
            <v>58.84</v>
          </cell>
          <cell r="I2262">
            <v>-1176800</v>
          </cell>
          <cell r="J2262">
            <v>0</v>
          </cell>
          <cell r="K2262">
            <v>-1176800</v>
          </cell>
          <cell r="L2262">
            <v>0.1</v>
          </cell>
          <cell r="M2262">
            <v>2000</v>
          </cell>
          <cell r="N2262">
            <v>58.74</v>
          </cell>
          <cell r="O2262">
            <v>-1174800</v>
          </cell>
          <cell r="P2262">
            <v>-1171356</v>
          </cell>
          <cell r="Q2262">
            <v>5444</v>
          </cell>
          <cell r="R2262" t="str">
            <v>fsl</v>
          </cell>
          <cell r="S2262" t="str">
            <v>APRIL'09</v>
          </cell>
        </row>
        <row r="2263">
          <cell r="A2263">
            <v>1847</v>
          </cell>
          <cell r="B2263">
            <v>887</v>
          </cell>
          <cell r="C2263" t="str">
            <v>DGKC(H)</v>
          </cell>
          <cell r="D2263">
            <v>39924</v>
          </cell>
          <cell r="E2263">
            <v>39926</v>
          </cell>
          <cell r="F2263" t="str">
            <v>s</v>
          </cell>
          <cell r="G2263">
            <v>-50000</v>
          </cell>
          <cell r="H2263">
            <v>29.87</v>
          </cell>
          <cell r="I2263">
            <v>-1493500</v>
          </cell>
          <cell r="J2263">
            <v>0</v>
          </cell>
          <cell r="K2263">
            <v>-1493500</v>
          </cell>
          <cell r="L2263">
            <v>0.05</v>
          </cell>
          <cell r="M2263">
            <v>2500</v>
          </cell>
          <cell r="N2263">
            <v>29.82</v>
          </cell>
          <cell r="O2263">
            <v>-1491000</v>
          </cell>
          <cell r="P2263">
            <v>-1351460</v>
          </cell>
          <cell r="Q2263">
            <v>142040</v>
          </cell>
          <cell r="R2263" t="str">
            <v>fsl</v>
          </cell>
          <cell r="S2263" t="str">
            <v>APRIL'09</v>
          </cell>
        </row>
        <row r="2264">
          <cell r="A2264">
            <v>1848</v>
          </cell>
          <cell r="B2264">
            <v>888</v>
          </cell>
          <cell r="C2264" t="str">
            <v>ENGRO(h)</v>
          </cell>
          <cell r="D2264">
            <v>39924</v>
          </cell>
          <cell r="E2264">
            <v>39926</v>
          </cell>
          <cell r="F2264" t="str">
            <v>s</v>
          </cell>
          <cell r="G2264">
            <v>-35000</v>
          </cell>
          <cell r="H2264">
            <v>154.78751428571428</v>
          </cell>
          <cell r="I2264">
            <v>-5417563</v>
          </cell>
          <cell r="J2264">
            <v>0</v>
          </cell>
          <cell r="K2264">
            <v>-5417563</v>
          </cell>
          <cell r="L2264">
            <v>0.15</v>
          </cell>
          <cell r="M2264">
            <v>5250</v>
          </cell>
          <cell r="N2264">
            <v>154.63751428571427</v>
          </cell>
          <cell r="O2264">
            <v>-5412313</v>
          </cell>
          <cell r="P2264">
            <v>-5106804.5</v>
          </cell>
          <cell r="Q2264">
            <v>310758.5</v>
          </cell>
          <cell r="R2264" t="str">
            <v>fsl</v>
          </cell>
          <cell r="S2264" t="str">
            <v>APRIL'09</v>
          </cell>
        </row>
        <row r="2265">
          <cell r="A2265">
            <v>1849</v>
          </cell>
          <cell r="B2265">
            <v>897</v>
          </cell>
          <cell r="C2265" t="str">
            <v>UBL(H)</v>
          </cell>
          <cell r="D2265">
            <v>39925</v>
          </cell>
          <cell r="E2265">
            <v>39927</v>
          </cell>
          <cell r="F2265" t="str">
            <v>p</v>
          </cell>
          <cell r="G2265">
            <v>55000</v>
          </cell>
          <cell r="H2265">
            <v>50.009</v>
          </cell>
          <cell r="I2265">
            <v>2750495</v>
          </cell>
          <cell r="J2265">
            <v>550.12900000000002</v>
          </cell>
          <cell r="K2265">
            <v>2751045.1290000002</v>
          </cell>
          <cell r="L2265">
            <v>8.6400000000000005E-2</v>
          </cell>
          <cell r="M2265">
            <v>4750</v>
          </cell>
          <cell r="N2265">
            <v>50.105365981818188</v>
          </cell>
          <cell r="O2265">
            <v>2755795.1290000002</v>
          </cell>
          <cell r="P2265">
            <v>2755795.1290000002</v>
          </cell>
          <cell r="Q2265">
            <v>0</v>
          </cell>
          <cell r="R2265" t="str">
            <v>finex</v>
          </cell>
          <cell r="S2265" t="str">
            <v>APRIL'09</v>
          </cell>
        </row>
        <row r="2266">
          <cell r="A2266">
            <v>1850</v>
          </cell>
          <cell r="B2266">
            <v>893</v>
          </cell>
          <cell r="C2266" t="str">
            <v>NBP(h)</v>
          </cell>
          <cell r="D2266">
            <v>39925</v>
          </cell>
          <cell r="E2266">
            <v>39927</v>
          </cell>
          <cell r="F2266" t="str">
            <v>p</v>
          </cell>
          <cell r="G2266">
            <v>85000</v>
          </cell>
          <cell r="H2266">
            <v>79.054647058823534</v>
          </cell>
          <cell r="I2266">
            <v>6719645</v>
          </cell>
          <cell r="J2266">
            <v>1343.9290000000001</v>
          </cell>
          <cell r="K2266">
            <v>6720988.9289999995</v>
          </cell>
          <cell r="L2266">
            <v>0.1</v>
          </cell>
          <cell r="M2266">
            <v>8500</v>
          </cell>
          <cell r="N2266">
            <v>79.170457988235285</v>
          </cell>
          <cell r="O2266">
            <v>6729488.9289999995</v>
          </cell>
          <cell r="P2266">
            <v>6729488.9289999995</v>
          </cell>
          <cell r="Q2266">
            <v>0</v>
          </cell>
          <cell r="R2266" t="str">
            <v>BMA</v>
          </cell>
          <cell r="S2266" t="str">
            <v>APRIL'09</v>
          </cell>
        </row>
        <row r="2267">
          <cell r="A2267">
            <v>1851</v>
          </cell>
          <cell r="B2267">
            <v>896</v>
          </cell>
          <cell r="C2267" t="str">
            <v>ENGRO(h)</v>
          </cell>
          <cell r="D2267">
            <v>39925</v>
          </cell>
          <cell r="E2267">
            <v>39927</v>
          </cell>
          <cell r="F2267" t="str">
            <v>p</v>
          </cell>
          <cell r="G2267">
            <v>95000</v>
          </cell>
          <cell r="H2267">
            <v>148.10621052631578</v>
          </cell>
          <cell r="I2267">
            <v>14070090</v>
          </cell>
          <cell r="J2267">
            <v>2814.018</v>
          </cell>
          <cell r="K2267">
            <v>14072904.017999999</v>
          </cell>
          <cell r="L2267">
            <v>0.15</v>
          </cell>
          <cell r="M2267">
            <v>14250</v>
          </cell>
          <cell r="N2267">
            <v>148.28583176842105</v>
          </cell>
          <cell r="O2267">
            <v>14087154.017999999</v>
          </cell>
          <cell r="P2267">
            <v>14087154.017999999</v>
          </cell>
          <cell r="Q2267">
            <v>0</v>
          </cell>
          <cell r="R2267" t="str">
            <v>STANDARD CAP</v>
          </cell>
          <cell r="S2267" t="str">
            <v>APRIL'09</v>
          </cell>
        </row>
        <row r="2268">
          <cell r="A2268">
            <v>1852</v>
          </cell>
          <cell r="B2268">
            <v>895</v>
          </cell>
          <cell r="C2268" t="str">
            <v>ENGRO(h)</v>
          </cell>
          <cell r="D2268">
            <v>39925</v>
          </cell>
          <cell r="E2268">
            <v>39927</v>
          </cell>
          <cell r="F2268" t="str">
            <v>s</v>
          </cell>
          <cell r="G2268">
            <v>-32000</v>
          </cell>
          <cell r="H2268">
            <v>150.78371874999999</v>
          </cell>
          <cell r="I2268">
            <v>-4825079</v>
          </cell>
          <cell r="J2268">
            <v>0</v>
          </cell>
          <cell r="K2268">
            <v>-4825079</v>
          </cell>
          <cell r="L2268">
            <v>0</v>
          </cell>
          <cell r="M2268">
            <v>0</v>
          </cell>
          <cell r="N2268">
            <v>150.78371874999999</v>
          </cell>
          <cell r="O2268">
            <v>-4825079</v>
          </cell>
          <cell r="P2268">
            <v>-4741705.6000000006</v>
          </cell>
          <cell r="Q2268">
            <v>83373.399999999441</v>
          </cell>
          <cell r="R2268" t="str">
            <v>STANDARD CAP</v>
          </cell>
          <cell r="S2268" t="str">
            <v>APRIL'09</v>
          </cell>
        </row>
        <row r="2269">
          <cell r="A2269">
            <v>1853</v>
          </cell>
          <cell r="B2269">
            <v>894</v>
          </cell>
          <cell r="C2269" t="str">
            <v>LUCK(H)</v>
          </cell>
          <cell r="D2269">
            <v>39925</v>
          </cell>
          <cell r="E2269">
            <v>39927</v>
          </cell>
          <cell r="F2269" t="str">
            <v>s</v>
          </cell>
          <cell r="G2269">
            <v>-150000</v>
          </cell>
          <cell r="H2269">
            <v>61.416033333333331</v>
          </cell>
          <cell r="I2269">
            <v>-9212405</v>
          </cell>
          <cell r="J2269">
            <v>0</v>
          </cell>
          <cell r="K2269">
            <v>-9212405</v>
          </cell>
          <cell r="L2269">
            <v>0.1</v>
          </cell>
          <cell r="M2269">
            <v>15000</v>
          </cell>
          <cell r="N2269">
            <v>61.31603333333333</v>
          </cell>
          <cell r="O2269">
            <v>-9197405</v>
          </cell>
          <cell r="P2269">
            <v>-8785170</v>
          </cell>
          <cell r="Q2269">
            <v>427235</v>
          </cell>
          <cell r="R2269" t="str">
            <v>alhabib</v>
          </cell>
          <cell r="S2269" t="str">
            <v>APRIL'09</v>
          </cell>
        </row>
        <row r="2270">
          <cell r="A2270">
            <v>1854</v>
          </cell>
          <cell r="B2270">
            <v>1005</v>
          </cell>
          <cell r="C2270" t="str">
            <v>NBP(h)</v>
          </cell>
          <cell r="D2270">
            <v>39926</v>
          </cell>
          <cell r="E2270">
            <v>39930</v>
          </cell>
          <cell r="F2270" t="str">
            <v>p</v>
          </cell>
          <cell r="G2270">
            <v>40000</v>
          </cell>
          <cell r="H2270">
            <v>74.569800000000001</v>
          </cell>
          <cell r="I2270">
            <v>2982792</v>
          </cell>
          <cell r="J2270">
            <v>596.55840000000001</v>
          </cell>
          <cell r="K2270">
            <v>2983388.5584</v>
          </cell>
          <cell r="L2270">
            <v>0.1</v>
          </cell>
          <cell r="M2270">
            <v>4000</v>
          </cell>
          <cell r="N2270">
            <v>74.684713959999996</v>
          </cell>
          <cell r="O2270">
            <v>2987388.5584</v>
          </cell>
          <cell r="P2270">
            <v>2987388.5584</v>
          </cell>
          <cell r="Q2270">
            <v>0</v>
          </cell>
          <cell r="R2270" t="str">
            <v>PEARL</v>
          </cell>
          <cell r="S2270" t="str">
            <v>APRIL'09</v>
          </cell>
        </row>
        <row r="2271">
          <cell r="A2271">
            <v>1855</v>
          </cell>
          <cell r="B2271">
            <v>1006</v>
          </cell>
          <cell r="C2271" t="str">
            <v>ppl(h)</v>
          </cell>
          <cell r="D2271">
            <v>39926</v>
          </cell>
          <cell r="E2271">
            <v>39930</v>
          </cell>
          <cell r="F2271" t="str">
            <v>p</v>
          </cell>
          <cell r="G2271">
            <v>29000</v>
          </cell>
          <cell r="H2271">
            <v>180.1</v>
          </cell>
          <cell r="I2271">
            <v>5222900</v>
          </cell>
          <cell r="J2271">
            <v>1044.5800000000002</v>
          </cell>
          <cell r="K2271">
            <v>5223944.58</v>
          </cell>
          <cell r="L2271">
            <v>0.10345</v>
          </cell>
          <cell r="M2271">
            <v>3000</v>
          </cell>
          <cell r="N2271">
            <v>180.23946827586207</v>
          </cell>
          <cell r="O2271">
            <v>5226944.58</v>
          </cell>
          <cell r="P2271">
            <v>5226944.58</v>
          </cell>
          <cell r="Q2271">
            <v>0</v>
          </cell>
          <cell r="R2271" t="str">
            <v>TAURUS</v>
          </cell>
          <cell r="S2271" t="str">
            <v>APRIL'09</v>
          </cell>
        </row>
        <row r="2272">
          <cell r="A2272">
            <v>1856</v>
          </cell>
          <cell r="B2272">
            <v>1008</v>
          </cell>
          <cell r="C2272" t="str">
            <v>LUCK(H)</v>
          </cell>
          <cell r="D2272">
            <v>39926</v>
          </cell>
          <cell r="E2272">
            <v>39930</v>
          </cell>
          <cell r="F2272" t="str">
            <v>p</v>
          </cell>
          <cell r="G2272">
            <v>100000</v>
          </cell>
          <cell r="H2272">
            <v>58.13</v>
          </cell>
          <cell r="I2272">
            <v>5813000</v>
          </cell>
          <cell r="J2272">
            <v>1162.6000000000001</v>
          </cell>
          <cell r="K2272">
            <v>5814162.5999999996</v>
          </cell>
          <cell r="M2272">
            <v>0</v>
          </cell>
          <cell r="N2272">
            <v>58.141625999999995</v>
          </cell>
          <cell r="O2272">
            <v>5814162.5999999996</v>
          </cell>
          <cell r="P2272">
            <v>5814162.5999999996</v>
          </cell>
          <cell r="Q2272">
            <v>0</v>
          </cell>
          <cell r="R2272" t="str">
            <v>TAURUS</v>
          </cell>
          <cell r="S2272" t="str">
            <v>APRIL'09</v>
          </cell>
        </row>
        <row r="2273">
          <cell r="A2273">
            <v>1856</v>
          </cell>
          <cell r="B2273">
            <v>1010</v>
          </cell>
          <cell r="C2273" t="str">
            <v>ENGRO(h)</v>
          </cell>
          <cell r="D2273">
            <v>39926</v>
          </cell>
          <cell r="E2273">
            <v>39930</v>
          </cell>
          <cell r="F2273" t="str">
            <v>p</v>
          </cell>
          <cell r="G2273">
            <v>125000</v>
          </cell>
          <cell r="H2273">
            <v>144.83372</v>
          </cell>
          <cell r="I2273">
            <v>18104215</v>
          </cell>
          <cell r="J2273">
            <v>3620.8630000000003</v>
          </cell>
          <cell r="K2273">
            <v>18107835.863000002</v>
          </cell>
          <cell r="L2273">
            <v>0.15</v>
          </cell>
          <cell r="M2273">
            <v>18750</v>
          </cell>
          <cell r="N2273">
            <v>145.01268690400002</v>
          </cell>
          <cell r="O2273">
            <v>18126585.863000002</v>
          </cell>
          <cell r="P2273">
            <v>18126585.863000002</v>
          </cell>
          <cell r="Q2273">
            <v>0</v>
          </cell>
          <cell r="R2273" t="str">
            <v>icap</v>
          </cell>
          <cell r="S2273" t="str">
            <v>APRIL'09</v>
          </cell>
        </row>
        <row r="2274">
          <cell r="A2274">
            <v>1857</v>
          </cell>
          <cell r="B2274">
            <v>1011</v>
          </cell>
          <cell r="C2274" t="str">
            <v>UBL(H)</v>
          </cell>
          <cell r="D2274">
            <v>39926</v>
          </cell>
          <cell r="E2274">
            <v>39930</v>
          </cell>
          <cell r="F2274" t="str">
            <v>p</v>
          </cell>
          <cell r="G2274">
            <v>40000</v>
          </cell>
          <cell r="H2274">
            <v>50.206249999999997</v>
          </cell>
          <cell r="I2274">
            <v>2008250</v>
          </cell>
          <cell r="J2274">
            <v>401.68</v>
          </cell>
          <cell r="K2274">
            <v>2008651.68</v>
          </cell>
          <cell r="L2274">
            <v>8.1250000000000003E-2</v>
          </cell>
          <cell r="M2274">
            <v>3250</v>
          </cell>
          <cell r="N2274">
            <v>50.297542</v>
          </cell>
          <cell r="O2274">
            <v>2011901.68</v>
          </cell>
          <cell r="P2274">
            <v>2011901.68</v>
          </cell>
          <cell r="Q2274">
            <v>0</v>
          </cell>
          <cell r="R2274" t="str">
            <v>finex</v>
          </cell>
          <cell r="S2274" t="str">
            <v>APRIL'09</v>
          </cell>
        </row>
        <row r="2275">
          <cell r="A2275">
            <v>1858</v>
          </cell>
          <cell r="B2275">
            <v>1007</v>
          </cell>
          <cell r="C2275" t="str">
            <v>ppl(h)</v>
          </cell>
          <cell r="D2275">
            <v>39926</v>
          </cell>
          <cell r="E2275">
            <v>39930</v>
          </cell>
          <cell r="F2275" t="str">
            <v>s</v>
          </cell>
          <cell r="G2275">
            <v>-9000</v>
          </cell>
          <cell r="H2275">
            <v>182.6</v>
          </cell>
          <cell r="I2275">
            <v>-1643400</v>
          </cell>
          <cell r="J2275">
            <v>0</v>
          </cell>
          <cell r="K2275">
            <v>-1643400</v>
          </cell>
          <cell r="L2275">
            <v>0.15</v>
          </cell>
          <cell r="M2275">
            <v>1350</v>
          </cell>
          <cell r="N2275">
            <v>182.45</v>
          </cell>
          <cell r="O2275">
            <v>-1642050</v>
          </cell>
          <cell r="P2275">
            <v>-1622155.5</v>
          </cell>
          <cell r="Q2275">
            <v>21244.5</v>
          </cell>
          <cell r="R2275" t="str">
            <v>TAURUS</v>
          </cell>
          <cell r="S2275" t="str">
            <v>APRIL'09</v>
          </cell>
        </row>
        <row r="2276">
          <cell r="A2276">
            <v>1859</v>
          </cell>
          <cell r="B2276">
            <v>1009</v>
          </cell>
          <cell r="C2276" t="str">
            <v>LUCK(H)</v>
          </cell>
          <cell r="D2276">
            <v>39926</v>
          </cell>
          <cell r="E2276">
            <v>39930</v>
          </cell>
          <cell r="F2276" t="str">
            <v>s</v>
          </cell>
          <cell r="G2276">
            <v>-100000</v>
          </cell>
          <cell r="H2276">
            <v>62.4375</v>
          </cell>
          <cell r="I2276">
            <v>-6243750</v>
          </cell>
          <cell r="J2276">
            <v>0</v>
          </cell>
          <cell r="K2276">
            <v>-6243750</v>
          </cell>
          <cell r="L2276">
            <v>0.1</v>
          </cell>
          <cell r="M2276">
            <v>10000</v>
          </cell>
          <cell r="N2276">
            <v>62.337499999999999</v>
          </cell>
          <cell r="O2276">
            <v>-6233750</v>
          </cell>
          <cell r="P2276">
            <v>-5844800</v>
          </cell>
          <cell r="Q2276">
            <v>398950</v>
          </cell>
          <cell r="R2276" t="str">
            <v>TAURUS</v>
          </cell>
          <cell r="S2276" t="str">
            <v>APRIL'09</v>
          </cell>
        </row>
        <row r="2277">
          <cell r="A2277">
            <v>1859</v>
          </cell>
          <cell r="B2277">
            <v>1012</v>
          </cell>
          <cell r="C2277" t="str">
            <v>NBP(h)</v>
          </cell>
          <cell r="D2277">
            <v>39927</v>
          </cell>
          <cell r="E2277">
            <v>39931</v>
          </cell>
          <cell r="F2277" t="str">
            <v>p</v>
          </cell>
          <cell r="G2277">
            <v>60000</v>
          </cell>
          <cell r="H2277">
            <v>74.483333333333334</v>
          </cell>
          <cell r="I2277">
            <v>4469000</v>
          </cell>
          <cell r="J2277">
            <v>893.80000000000007</v>
          </cell>
          <cell r="K2277">
            <v>4469893.8</v>
          </cell>
          <cell r="L2277">
            <v>0.1</v>
          </cell>
          <cell r="M2277">
            <v>6000</v>
          </cell>
          <cell r="N2277">
            <v>74.598230000000001</v>
          </cell>
          <cell r="O2277">
            <v>4475893.8</v>
          </cell>
          <cell r="P2277">
            <v>4475893.8</v>
          </cell>
          <cell r="Q2277">
            <v>0</v>
          </cell>
          <cell r="R2277" t="str">
            <v>GSL</v>
          </cell>
          <cell r="S2277" t="str">
            <v>APRIL'09</v>
          </cell>
        </row>
        <row r="2278">
          <cell r="A2278">
            <v>1860</v>
          </cell>
          <cell r="B2278">
            <v>1019</v>
          </cell>
          <cell r="C2278" t="str">
            <v>POL(h)</v>
          </cell>
          <cell r="D2278">
            <v>39927</v>
          </cell>
          <cell r="E2278">
            <v>39931</v>
          </cell>
          <cell r="F2278" t="str">
            <v>p</v>
          </cell>
          <cell r="G2278">
            <v>2300</v>
          </cell>
          <cell r="H2278">
            <v>148.1</v>
          </cell>
          <cell r="I2278">
            <v>340630</v>
          </cell>
          <cell r="J2278">
            <v>68.126000000000005</v>
          </cell>
          <cell r="K2278">
            <v>340698.12599999999</v>
          </cell>
          <cell r="L2278">
            <v>0.15</v>
          </cell>
          <cell r="M2278">
            <v>345</v>
          </cell>
          <cell r="N2278">
            <v>148.27961999999999</v>
          </cell>
          <cell r="O2278">
            <v>341043.12599999999</v>
          </cell>
          <cell r="P2278">
            <v>341043.12599999999</v>
          </cell>
          <cell r="Q2278">
            <v>0</v>
          </cell>
          <cell r="R2278" t="str">
            <v>GSL</v>
          </cell>
          <cell r="S2278" t="str">
            <v>APRIL'09</v>
          </cell>
        </row>
        <row r="2279">
          <cell r="A2279">
            <v>1860</v>
          </cell>
          <cell r="B2279">
            <v>1018</v>
          </cell>
          <cell r="C2279" t="str">
            <v>UBL(H)</v>
          </cell>
          <cell r="D2279">
            <v>39927</v>
          </cell>
          <cell r="E2279">
            <v>39931</v>
          </cell>
          <cell r="F2279" t="str">
            <v>p</v>
          </cell>
          <cell r="G2279">
            <v>25000</v>
          </cell>
          <cell r="H2279">
            <v>50.058</v>
          </cell>
          <cell r="I2279">
            <v>1251450</v>
          </cell>
          <cell r="J2279">
            <v>250.28000000000003</v>
          </cell>
          <cell r="K2279">
            <v>1251700.28</v>
          </cell>
          <cell r="L2279">
            <v>0.1</v>
          </cell>
          <cell r="M2279">
            <v>2500</v>
          </cell>
          <cell r="N2279">
            <v>50.168011200000002</v>
          </cell>
          <cell r="O2279">
            <v>1254200.28</v>
          </cell>
          <cell r="P2279">
            <v>1254200.28</v>
          </cell>
          <cell r="Q2279">
            <v>0</v>
          </cell>
          <cell r="R2279" t="str">
            <v>finex</v>
          </cell>
          <cell r="S2279" t="str">
            <v>APRIL'09</v>
          </cell>
        </row>
        <row r="2280">
          <cell r="A2280">
            <v>1861</v>
          </cell>
          <cell r="B2280">
            <v>1017</v>
          </cell>
          <cell r="C2280" t="str">
            <v>ENGRO(h)</v>
          </cell>
          <cell r="D2280">
            <v>39927</v>
          </cell>
          <cell r="E2280">
            <v>39931</v>
          </cell>
          <cell r="F2280" t="str">
            <v>s</v>
          </cell>
          <cell r="G2280">
            <v>-35000</v>
          </cell>
          <cell r="H2280">
            <v>145.41285714285715</v>
          </cell>
          <cell r="I2280">
            <v>-5089450</v>
          </cell>
          <cell r="J2280">
            <v>0</v>
          </cell>
          <cell r="K2280">
            <v>-5089450</v>
          </cell>
          <cell r="L2280">
            <v>0.15</v>
          </cell>
          <cell r="M2280">
            <v>5250</v>
          </cell>
          <cell r="N2280">
            <v>145.26285714285714</v>
          </cell>
          <cell r="O2280">
            <v>-5084200</v>
          </cell>
          <cell r="P2280">
            <v>-5114294.5</v>
          </cell>
          <cell r="Q2280">
            <v>-24844.5</v>
          </cell>
          <cell r="R2280" t="str">
            <v>GSL</v>
          </cell>
          <cell r="S2280" t="str">
            <v>APRIL'09</v>
          </cell>
        </row>
        <row r="2281">
          <cell r="A2281">
            <v>1862</v>
          </cell>
          <cell r="B2281">
            <v>1020</v>
          </cell>
          <cell r="C2281" t="str">
            <v>POL(h)</v>
          </cell>
          <cell r="D2281">
            <v>39927</v>
          </cell>
          <cell r="E2281">
            <v>39931</v>
          </cell>
          <cell r="F2281" t="str">
            <v>s</v>
          </cell>
          <cell r="G2281">
            <v>-10000</v>
          </cell>
          <cell r="H2281">
            <v>150</v>
          </cell>
          <cell r="I2281">
            <v>-1500000</v>
          </cell>
          <cell r="J2281">
            <v>0</v>
          </cell>
          <cell r="K2281">
            <v>-1500000</v>
          </cell>
          <cell r="L2281">
            <v>0.11550000000000001</v>
          </cell>
          <cell r="M2281">
            <v>1155</v>
          </cell>
          <cell r="N2281">
            <v>149.8845</v>
          </cell>
          <cell r="O2281">
            <v>-1498845</v>
          </cell>
          <cell r="P2281">
            <v>-1762323</v>
          </cell>
          <cell r="Q2281">
            <v>-262323</v>
          </cell>
          <cell r="R2281" t="str">
            <v>GSL</v>
          </cell>
          <cell r="S2281" t="str">
            <v>APRIL'09</v>
          </cell>
        </row>
        <row r="2282">
          <cell r="A2282">
            <v>1863</v>
          </cell>
          <cell r="B2282">
            <v>1013</v>
          </cell>
          <cell r="C2282" t="str">
            <v>NBP(h)</v>
          </cell>
          <cell r="D2282">
            <v>39927</v>
          </cell>
          <cell r="E2282">
            <v>39931</v>
          </cell>
          <cell r="F2282" t="str">
            <v>s</v>
          </cell>
          <cell r="G2282">
            <v>-35000</v>
          </cell>
          <cell r="H2282">
            <v>74.900000000000006</v>
          </cell>
          <cell r="I2282">
            <v>-2621500</v>
          </cell>
          <cell r="J2282">
            <v>0</v>
          </cell>
          <cell r="K2282">
            <v>-2621500</v>
          </cell>
          <cell r="L2282">
            <v>0</v>
          </cell>
          <cell r="M2282">
            <v>0</v>
          </cell>
          <cell r="N2282">
            <v>74.900000000000006</v>
          </cell>
          <cell r="O2282">
            <v>-2621500</v>
          </cell>
          <cell r="P2282">
            <v>-2795688</v>
          </cell>
          <cell r="Q2282">
            <v>-174188</v>
          </cell>
          <cell r="R2282" t="str">
            <v>GSL</v>
          </cell>
          <cell r="S2282" t="str">
            <v>APRIL'09</v>
          </cell>
        </row>
        <row r="2283">
          <cell r="A2283">
            <v>1864</v>
          </cell>
          <cell r="B2283">
            <v>1014</v>
          </cell>
          <cell r="C2283" t="str">
            <v>ffc</v>
          </cell>
          <cell r="D2283">
            <v>39927</v>
          </cell>
          <cell r="E2283">
            <v>39931</v>
          </cell>
          <cell r="F2283" t="str">
            <v>s</v>
          </cell>
          <cell r="G2283">
            <v>-15000</v>
          </cell>
          <cell r="H2283">
            <v>104.5</v>
          </cell>
          <cell r="I2283">
            <v>-1567500</v>
          </cell>
          <cell r="J2283">
            <v>0</v>
          </cell>
          <cell r="K2283">
            <v>-1567500</v>
          </cell>
          <cell r="L2283">
            <v>0.15</v>
          </cell>
          <cell r="M2283">
            <v>2250</v>
          </cell>
          <cell r="N2283">
            <v>104.35</v>
          </cell>
          <cell r="O2283">
            <v>-1565250</v>
          </cell>
          <cell r="P2283">
            <v>-1542600</v>
          </cell>
          <cell r="Q2283">
            <v>24900</v>
          </cell>
          <cell r="R2283" t="str">
            <v>GSL</v>
          </cell>
          <cell r="S2283" t="str">
            <v>APRIL'09</v>
          </cell>
        </row>
        <row r="2284">
          <cell r="A2284">
            <v>1865</v>
          </cell>
          <cell r="B2284">
            <v>1015</v>
          </cell>
          <cell r="C2284" t="str">
            <v>ppl(h)</v>
          </cell>
          <cell r="D2284">
            <v>39927</v>
          </cell>
          <cell r="E2284">
            <v>39931</v>
          </cell>
          <cell r="F2284" t="str">
            <v>s</v>
          </cell>
          <cell r="G2284">
            <v>-20000</v>
          </cell>
          <cell r="H2284">
            <v>182.625</v>
          </cell>
          <cell r="I2284">
            <v>-3652500</v>
          </cell>
          <cell r="J2284">
            <v>0</v>
          </cell>
          <cell r="K2284">
            <v>-3652500</v>
          </cell>
          <cell r="L2284">
            <v>0.15</v>
          </cell>
          <cell r="M2284">
            <v>3000</v>
          </cell>
          <cell r="N2284">
            <v>182.47499999999999</v>
          </cell>
          <cell r="O2284">
            <v>-3649500</v>
          </cell>
          <cell r="P2284">
            <v>-3604790</v>
          </cell>
          <cell r="Q2284">
            <v>47710</v>
          </cell>
          <cell r="R2284" t="str">
            <v>GSL</v>
          </cell>
          <cell r="S2284" t="str">
            <v>APRIL'09</v>
          </cell>
        </row>
        <row r="2285">
          <cell r="A2285">
            <v>1866</v>
          </cell>
          <cell r="B2285">
            <v>1016</v>
          </cell>
          <cell r="C2285" t="str">
            <v>LUCK(H)</v>
          </cell>
          <cell r="D2285">
            <v>39927</v>
          </cell>
          <cell r="E2285">
            <v>39931</v>
          </cell>
          <cell r="F2285" t="str">
            <v>s</v>
          </cell>
          <cell r="G2285">
            <v>-50000</v>
          </cell>
          <cell r="H2285">
            <v>60.5</v>
          </cell>
          <cell r="I2285">
            <v>-3025000</v>
          </cell>
          <cell r="J2285">
            <v>0</v>
          </cell>
          <cell r="K2285">
            <v>-3025000</v>
          </cell>
          <cell r="L2285">
            <v>0.1</v>
          </cell>
          <cell r="M2285">
            <v>5000</v>
          </cell>
          <cell r="N2285">
            <v>60.4</v>
          </cell>
          <cell r="O2285">
            <v>-3020000</v>
          </cell>
          <cell r="P2285">
            <v>-2922405</v>
          </cell>
          <cell r="Q2285">
            <v>102595</v>
          </cell>
          <cell r="R2285" t="str">
            <v>GSL</v>
          </cell>
          <cell r="S2285" t="str">
            <v>APRIL'09</v>
          </cell>
        </row>
        <row r="2286">
          <cell r="A2286">
            <v>1866</v>
          </cell>
          <cell r="B2286">
            <v>1025</v>
          </cell>
          <cell r="C2286" t="str">
            <v>DGKC(H)</v>
          </cell>
          <cell r="D2286">
            <v>39930</v>
          </cell>
          <cell r="E2286">
            <v>39932</v>
          </cell>
          <cell r="F2286" t="str">
            <v>p</v>
          </cell>
          <cell r="G2286">
            <v>200000</v>
          </cell>
          <cell r="H2286">
            <v>26.805</v>
          </cell>
          <cell r="I2286">
            <v>5361000</v>
          </cell>
          <cell r="J2286">
            <v>1072.19</v>
          </cell>
          <cell r="K2286">
            <v>5362072.1900000004</v>
          </cell>
          <cell r="L2286">
            <v>0.05</v>
          </cell>
          <cell r="M2286">
            <v>10000</v>
          </cell>
          <cell r="N2286">
            <v>26.86036095</v>
          </cell>
          <cell r="O2286">
            <v>5372072.1900000004</v>
          </cell>
          <cell r="P2286">
            <v>5372072.1900000004</v>
          </cell>
          <cell r="Q2286">
            <v>0</v>
          </cell>
          <cell r="R2286" t="str">
            <v>MRA</v>
          </cell>
          <cell r="S2286" t="str">
            <v>APRIL'09</v>
          </cell>
        </row>
        <row r="2287">
          <cell r="A2287">
            <v>1867</v>
          </cell>
          <cell r="B2287">
            <v>1027</v>
          </cell>
          <cell r="C2287" t="str">
            <v>ENGRO(h)</v>
          </cell>
          <cell r="D2287">
            <v>39930</v>
          </cell>
          <cell r="E2287">
            <v>39932</v>
          </cell>
          <cell r="F2287" t="str">
            <v>p</v>
          </cell>
          <cell r="G2287">
            <v>141200</v>
          </cell>
          <cell r="H2287">
            <v>143.92549575070822</v>
          </cell>
          <cell r="I2287">
            <v>20322280</v>
          </cell>
          <cell r="J2287">
            <v>4064.4560000000001</v>
          </cell>
          <cell r="K2287">
            <v>20326344.456</v>
          </cell>
          <cell r="L2287">
            <v>0.10878186968838527</v>
          </cell>
          <cell r="M2287">
            <v>15360</v>
          </cell>
          <cell r="N2287">
            <v>144.06306271954674</v>
          </cell>
          <cell r="O2287">
            <v>20341704.456</v>
          </cell>
          <cell r="P2287">
            <v>20341704.456</v>
          </cell>
          <cell r="Q2287">
            <v>0</v>
          </cell>
          <cell r="R2287" t="str">
            <v>MRA</v>
          </cell>
          <cell r="S2287" t="str">
            <v>APRIL'09</v>
          </cell>
        </row>
        <row r="2288">
          <cell r="A2288">
            <v>1867</v>
          </cell>
          <cell r="B2288">
            <v>1023</v>
          </cell>
          <cell r="C2288" t="str">
            <v>LUCK(H)</v>
          </cell>
          <cell r="D2288">
            <v>39930</v>
          </cell>
          <cell r="E2288">
            <v>39932</v>
          </cell>
          <cell r="F2288" t="str">
            <v>p</v>
          </cell>
          <cell r="G2288">
            <v>50000</v>
          </cell>
          <cell r="H2288">
            <v>58.125</v>
          </cell>
          <cell r="I2288">
            <v>2906250</v>
          </cell>
          <cell r="J2288">
            <v>581.27</v>
          </cell>
          <cell r="K2288">
            <v>2906831.27</v>
          </cell>
          <cell r="L2288">
            <v>0.05</v>
          </cell>
          <cell r="M2288">
            <v>2500</v>
          </cell>
          <cell r="N2288">
            <v>58.186625399999997</v>
          </cell>
          <cell r="O2288">
            <v>2909331.27</v>
          </cell>
          <cell r="P2288">
            <v>2909331.27</v>
          </cell>
          <cell r="Q2288">
            <v>0</v>
          </cell>
          <cell r="R2288" t="str">
            <v>MRA</v>
          </cell>
          <cell r="S2288" t="str">
            <v>APRIL'09</v>
          </cell>
        </row>
        <row r="2289">
          <cell r="A2289">
            <v>1868</v>
          </cell>
          <cell r="B2289">
            <v>1021</v>
          </cell>
          <cell r="C2289" t="str">
            <v>NBP(h)</v>
          </cell>
          <cell r="D2289">
            <v>39930</v>
          </cell>
          <cell r="E2289">
            <v>39932</v>
          </cell>
          <cell r="F2289" t="str">
            <v>p</v>
          </cell>
          <cell r="G2289">
            <v>35000</v>
          </cell>
          <cell r="H2289">
            <v>72.997142857142862</v>
          </cell>
          <cell r="I2289">
            <v>2554900</v>
          </cell>
          <cell r="J2289">
            <v>510.98</v>
          </cell>
          <cell r="K2289">
            <v>2555410.98</v>
          </cell>
          <cell r="L2289">
            <v>0.1</v>
          </cell>
          <cell r="M2289">
            <v>3500</v>
          </cell>
          <cell r="N2289">
            <v>73.111742285714286</v>
          </cell>
          <cell r="O2289">
            <v>2558910.98</v>
          </cell>
          <cell r="P2289">
            <v>2558910.98</v>
          </cell>
          <cell r="Q2289">
            <v>0</v>
          </cell>
          <cell r="R2289" t="str">
            <v>MRA</v>
          </cell>
          <cell r="S2289" t="str">
            <v>APRIL'09</v>
          </cell>
        </row>
        <row r="2290">
          <cell r="A2290">
            <v>1868</v>
          </cell>
          <cell r="B2290">
            <v>1028</v>
          </cell>
          <cell r="C2290" t="str">
            <v>POL(h)</v>
          </cell>
          <cell r="D2290">
            <v>39930</v>
          </cell>
          <cell r="E2290">
            <v>39932</v>
          </cell>
          <cell r="F2290" t="str">
            <v>p</v>
          </cell>
          <cell r="G2290">
            <v>10000</v>
          </cell>
          <cell r="H2290">
            <v>147.5</v>
          </cell>
          <cell r="I2290">
            <v>1475000</v>
          </cell>
          <cell r="J2290">
            <v>295</v>
          </cell>
          <cell r="K2290">
            <v>1475295</v>
          </cell>
          <cell r="L2290">
            <v>0.15</v>
          </cell>
          <cell r="M2290">
            <v>1500</v>
          </cell>
          <cell r="N2290">
            <v>147.67949999999999</v>
          </cell>
          <cell r="O2290">
            <v>1476795</v>
          </cell>
          <cell r="P2290">
            <v>1476795</v>
          </cell>
          <cell r="Q2290">
            <v>0</v>
          </cell>
          <cell r="R2290" t="str">
            <v>MRA</v>
          </cell>
          <cell r="S2290" t="str">
            <v>APRIL'09</v>
          </cell>
        </row>
        <row r="2291">
          <cell r="A2291">
            <v>1869</v>
          </cell>
          <cell r="B2291">
            <v>1022</v>
          </cell>
          <cell r="C2291" t="str">
            <v>ppl(h)</v>
          </cell>
          <cell r="D2291">
            <v>39930</v>
          </cell>
          <cell r="E2291">
            <v>39932</v>
          </cell>
          <cell r="F2291" t="str">
            <v>p</v>
          </cell>
          <cell r="G2291">
            <v>40000</v>
          </cell>
          <cell r="H2291">
            <v>189</v>
          </cell>
          <cell r="I2291">
            <v>7560000</v>
          </cell>
          <cell r="J2291">
            <v>1512</v>
          </cell>
          <cell r="K2291">
            <v>7561512</v>
          </cell>
          <cell r="L2291">
            <v>0.15</v>
          </cell>
          <cell r="M2291">
            <v>6000</v>
          </cell>
          <cell r="N2291">
            <v>189.18780000000001</v>
          </cell>
          <cell r="O2291">
            <v>7567512</v>
          </cell>
          <cell r="P2291">
            <v>7567512</v>
          </cell>
          <cell r="Q2291">
            <v>0</v>
          </cell>
          <cell r="R2291" t="str">
            <v>MRA</v>
          </cell>
          <cell r="S2291" t="str">
            <v>APRIL'09</v>
          </cell>
        </row>
        <row r="2292">
          <cell r="A2292">
            <v>1869</v>
          </cell>
          <cell r="B2292">
            <v>1029</v>
          </cell>
          <cell r="C2292" t="str">
            <v>UBL(H)</v>
          </cell>
          <cell r="D2292">
            <v>39930</v>
          </cell>
          <cell r="E2292">
            <v>39932</v>
          </cell>
          <cell r="F2292" t="str">
            <v>p</v>
          </cell>
          <cell r="G2292">
            <v>80000</v>
          </cell>
          <cell r="H2292">
            <v>49.25</v>
          </cell>
          <cell r="I2292">
            <v>3940000</v>
          </cell>
          <cell r="J2292">
            <v>788</v>
          </cell>
          <cell r="K2292">
            <v>3940788</v>
          </cell>
          <cell r="L2292">
            <v>6.25E-2</v>
          </cell>
          <cell r="M2292">
            <v>5000</v>
          </cell>
          <cell r="N2292">
            <v>49.32235</v>
          </cell>
          <cell r="O2292">
            <v>3945788</v>
          </cell>
          <cell r="P2292">
            <v>3945788</v>
          </cell>
          <cell r="Q2292">
            <v>0</v>
          </cell>
          <cell r="R2292" t="str">
            <v>MRA</v>
          </cell>
          <cell r="S2292" t="str">
            <v>APRIL'09</v>
          </cell>
        </row>
        <row r="2293">
          <cell r="A2293">
            <v>1870</v>
          </cell>
          <cell r="B2293">
            <v>1026</v>
          </cell>
          <cell r="C2293" t="str">
            <v>ENGRO(h)</v>
          </cell>
          <cell r="D2293">
            <v>39930</v>
          </cell>
          <cell r="E2293">
            <v>39932</v>
          </cell>
          <cell r="F2293" t="str">
            <v>s</v>
          </cell>
          <cell r="G2293">
            <v>-38800</v>
          </cell>
          <cell r="H2293">
            <v>149.00399484536084</v>
          </cell>
          <cell r="I2293">
            <v>-5781355</v>
          </cell>
          <cell r="J2293">
            <v>0</v>
          </cell>
          <cell r="K2293">
            <v>-5781355</v>
          </cell>
          <cell r="L2293">
            <v>0.15</v>
          </cell>
          <cell r="M2293">
            <v>5820</v>
          </cell>
          <cell r="N2293">
            <v>148.85399484536083</v>
          </cell>
          <cell r="O2293">
            <v>-5775535</v>
          </cell>
          <cell r="P2293">
            <v>-5631785.0800000001</v>
          </cell>
          <cell r="Q2293">
            <v>149569.91999999993</v>
          </cell>
          <cell r="R2293" t="str">
            <v>MRA</v>
          </cell>
          <cell r="S2293" t="str">
            <v>APRIL'09</v>
          </cell>
        </row>
        <row r="2294">
          <cell r="A2294">
            <v>1871</v>
          </cell>
          <cell r="B2294">
            <v>1024</v>
          </cell>
          <cell r="C2294" t="str">
            <v>LUCK(H)</v>
          </cell>
          <cell r="D2294">
            <v>39930</v>
          </cell>
          <cell r="E2294">
            <v>39932</v>
          </cell>
          <cell r="F2294" t="str">
            <v>s</v>
          </cell>
          <cell r="G2294">
            <v>-25000</v>
          </cell>
          <cell r="H2294">
            <v>61</v>
          </cell>
          <cell r="I2294">
            <v>-1525000</v>
          </cell>
          <cell r="J2294">
            <v>0</v>
          </cell>
          <cell r="K2294">
            <v>-1525000</v>
          </cell>
          <cell r="L2294">
            <v>0.1</v>
          </cell>
          <cell r="M2294">
            <v>2500</v>
          </cell>
          <cell r="N2294">
            <v>60.9</v>
          </cell>
          <cell r="O2294">
            <v>-1522500</v>
          </cell>
          <cell r="P2294">
            <v>-1459925</v>
          </cell>
          <cell r="Q2294">
            <v>65075</v>
          </cell>
          <cell r="R2294" t="str">
            <v>MRA</v>
          </cell>
          <cell r="S2294" t="str">
            <v>APRIL'09</v>
          </cell>
        </row>
        <row r="2295">
          <cell r="A2295">
            <v>1871</v>
          </cell>
          <cell r="B2295">
            <v>1037</v>
          </cell>
          <cell r="C2295" t="str">
            <v>ENGRO(h)</v>
          </cell>
          <cell r="D2295">
            <v>39931</v>
          </cell>
          <cell r="E2295">
            <v>39933</v>
          </cell>
          <cell r="F2295" t="str">
            <v>p</v>
          </cell>
          <cell r="G2295">
            <v>15000</v>
          </cell>
          <cell r="H2295">
            <v>135.03</v>
          </cell>
          <cell r="I2295">
            <v>2025450</v>
          </cell>
          <cell r="J2295">
            <v>405.09000000000003</v>
          </cell>
          <cell r="K2295">
            <v>2025855.09</v>
          </cell>
          <cell r="L2295">
            <v>0.15</v>
          </cell>
          <cell r="M2295">
            <v>2250</v>
          </cell>
          <cell r="N2295">
            <v>135.20700600000001</v>
          </cell>
          <cell r="O2295">
            <v>2028105.09</v>
          </cell>
          <cell r="P2295">
            <v>2028105.09</v>
          </cell>
          <cell r="Q2295">
            <v>0</v>
          </cell>
          <cell r="R2295" t="str">
            <v>finex</v>
          </cell>
          <cell r="S2295" t="str">
            <v>APRIL'09</v>
          </cell>
          <cell r="T2295">
            <v>142.13580785306436</v>
          </cell>
        </row>
        <row r="2296">
          <cell r="A2296">
            <v>1872</v>
          </cell>
          <cell r="B2296">
            <v>1033</v>
          </cell>
          <cell r="C2296" t="str">
            <v>NBP(h)</v>
          </cell>
          <cell r="D2296">
            <v>39931</v>
          </cell>
          <cell r="E2296">
            <v>39933</v>
          </cell>
          <cell r="F2296" t="str">
            <v>p</v>
          </cell>
          <cell r="G2296">
            <v>15000</v>
          </cell>
          <cell r="H2296">
            <v>73.5</v>
          </cell>
          <cell r="I2296">
            <v>1102500</v>
          </cell>
          <cell r="J2296">
            <v>220.5</v>
          </cell>
          <cell r="K2296">
            <v>1102720.5</v>
          </cell>
          <cell r="L2296">
            <v>0.1</v>
          </cell>
          <cell r="M2296">
            <v>1500</v>
          </cell>
          <cell r="N2296">
            <v>73.614699999999999</v>
          </cell>
          <cell r="O2296">
            <v>1104220.5</v>
          </cell>
          <cell r="P2296">
            <v>1104220.5</v>
          </cell>
          <cell r="Q2296">
            <v>0</v>
          </cell>
          <cell r="R2296" t="str">
            <v>finex</v>
          </cell>
          <cell r="S2296" t="str">
            <v>APRIL'09</v>
          </cell>
          <cell r="T2296">
            <v>78.677292792167023</v>
          </cell>
        </row>
        <row r="2297">
          <cell r="A2297">
            <v>1872</v>
          </cell>
          <cell r="B2297">
            <v>1035</v>
          </cell>
          <cell r="C2297" t="str">
            <v>ppl(h)</v>
          </cell>
          <cell r="D2297">
            <v>39931</v>
          </cell>
          <cell r="E2297">
            <v>39933</v>
          </cell>
          <cell r="F2297" t="str">
            <v>p</v>
          </cell>
          <cell r="G2297">
            <v>62400</v>
          </cell>
          <cell r="H2297">
            <v>177.68394230769232</v>
          </cell>
          <cell r="I2297">
            <v>11087478</v>
          </cell>
          <cell r="J2297">
            <v>2217.4956000000002</v>
          </cell>
          <cell r="K2297">
            <v>11089695.4956</v>
          </cell>
          <cell r="L2297">
            <v>0.15</v>
          </cell>
          <cell r="M2297">
            <v>9360</v>
          </cell>
          <cell r="N2297">
            <v>177.86947909615384</v>
          </cell>
          <cell r="O2297">
            <v>11099055.4956</v>
          </cell>
          <cell r="P2297">
            <v>11099055.4956</v>
          </cell>
          <cell r="Q2297">
            <v>0</v>
          </cell>
          <cell r="R2297" t="str">
            <v>finex</v>
          </cell>
          <cell r="S2297" t="str">
            <v>APRIL'09</v>
          </cell>
          <cell r="T2297" t="e">
            <v>#N/A</v>
          </cell>
        </row>
        <row r="2298">
          <cell r="A2298">
            <v>1873</v>
          </cell>
          <cell r="B2298">
            <v>1038</v>
          </cell>
          <cell r="C2298" t="str">
            <v>ENGRO(h)</v>
          </cell>
          <cell r="D2298">
            <v>39931</v>
          </cell>
          <cell r="E2298">
            <v>39933</v>
          </cell>
          <cell r="F2298" t="str">
            <v>s</v>
          </cell>
          <cell r="G2298">
            <v>-15000</v>
          </cell>
          <cell r="H2298">
            <v>138</v>
          </cell>
          <cell r="I2298">
            <v>-2070000</v>
          </cell>
          <cell r="J2298">
            <v>0</v>
          </cell>
          <cell r="K2298">
            <v>-2070000</v>
          </cell>
          <cell r="L2298">
            <v>0</v>
          </cell>
          <cell r="M2298">
            <v>0</v>
          </cell>
          <cell r="N2298">
            <v>138</v>
          </cell>
          <cell r="O2298">
            <v>-2070000</v>
          </cell>
          <cell r="P2298">
            <v>-2169099</v>
          </cell>
          <cell r="Q2298">
            <v>-99099</v>
          </cell>
          <cell r="R2298" t="str">
            <v>finex</v>
          </cell>
          <cell r="S2298" t="str">
            <v>APRIL'09</v>
          </cell>
        </row>
        <row r="2299">
          <cell r="A2299">
            <v>1874</v>
          </cell>
          <cell r="B2299">
            <v>1034</v>
          </cell>
          <cell r="C2299" t="str">
            <v>NBP(h)</v>
          </cell>
          <cell r="D2299">
            <v>39931</v>
          </cell>
          <cell r="E2299">
            <v>39933</v>
          </cell>
          <cell r="F2299" t="str">
            <v>s</v>
          </cell>
          <cell r="G2299">
            <v>-45000</v>
          </cell>
          <cell r="H2299">
            <v>75.5</v>
          </cell>
          <cell r="I2299">
            <v>-3397500</v>
          </cell>
          <cell r="J2299">
            <v>0</v>
          </cell>
          <cell r="K2299">
            <v>-3397500</v>
          </cell>
          <cell r="L2299">
            <v>6.6669999999999993E-2</v>
          </cell>
          <cell r="M2299">
            <v>2999.9999999999995</v>
          </cell>
          <cell r="N2299">
            <v>75.433333333333337</v>
          </cell>
          <cell r="O2299">
            <v>-3394500</v>
          </cell>
          <cell r="P2299">
            <v>-3557236.5</v>
          </cell>
          <cell r="Q2299">
            <v>-159736.5</v>
          </cell>
          <cell r="R2299" t="str">
            <v>finex</v>
          </cell>
          <cell r="S2299" t="str">
            <v>APRIL'09</v>
          </cell>
        </row>
        <row r="2300">
          <cell r="A2300">
            <v>1875</v>
          </cell>
          <cell r="B2300">
            <v>1036</v>
          </cell>
          <cell r="C2300" t="str">
            <v>ppl(h)</v>
          </cell>
          <cell r="D2300">
            <v>39931</v>
          </cell>
          <cell r="E2300">
            <v>39933</v>
          </cell>
          <cell r="F2300" t="str">
            <v>s</v>
          </cell>
          <cell r="G2300">
            <v>-37400</v>
          </cell>
          <cell r="H2300">
            <v>180</v>
          </cell>
          <cell r="I2300">
            <v>-6732000</v>
          </cell>
          <cell r="J2300">
            <v>0</v>
          </cell>
          <cell r="K2300">
            <v>-6732000</v>
          </cell>
          <cell r="L2300">
            <v>0</v>
          </cell>
          <cell r="M2300">
            <v>0</v>
          </cell>
          <cell r="N2300">
            <v>180</v>
          </cell>
          <cell r="O2300">
            <v>-6732000</v>
          </cell>
          <cell r="P2300">
            <v>-6817672.1799999997</v>
          </cell>
          <cell r="Q2300">
            <v>-85672.179999999702</v>
          </cell>
          <cell r="R2300" t="str">
            <v>finex</v>
          </cell>
          <cell r="S2300" t="str">
            <v>APRIL'09</v>
          </cell>
        </row>
        <row r="2301">
          <cell r="A2301">
            <v>1876</v>
          </cell>
          <cell r="B2301">
            <v>1043</v>
          </cell>
          <cell r="C2301" t="str">
            <v>PPL(h)</v>
          </cell>
          <cell r="D2301">
            <v>39932</v>
          </cell>
          <cell r="E2301">
            <v>39937</v>
          </cell>
          <cell r="F2301" t="str">
            <v>p</v>
          </cell>
          <cell r="G2301">
            <v>30000</v>
          </cell>
          <cell r="H2301">
            <v>177.25800000000001</v>
          </cell>
          <cell r="I2301">
            <v>5317740</v>
          </cell>
          <cell r="J2301">
            <v>1063.548</v>
          </cell>
          <cell r="K2301">
            <v>5318803.5480000004</v>
          </cell>
          <cell r="L2301">
            <v>0.15</v>
          </cell>
          <cell r="M2301">
            <v>4500</v>
          </cell>
          <cell r="N2301">
            <v>177.4434516</v>
          </cell>
          <cell r="O2301">
            <v>5323303.5480000004</v>
          </cell>
          <cell r="P2301">
            <v>5323303.5480000004</v>
          </cell>
          <cell r="Q2301">
            <v>0</v>
          </cell>
          <cell r="R2301" t="str">
            <v>finex</v>
          </cell>
          <cell r="S2301" t="str">
            <v>APRIL'09</v>
          </cell>
        </row>
        <row r="2302">
          <cell r="A2302">
            <v>1877</v>
          </cell>
          <cell r="B2302">
            <v>1052</v>
          </cell>
          <cell r="C2302" t="str">
            <v>PPL(h)</v>
          </cell>
          <cell r="D2302">
            <v>39932</v>
          </cell>
          <cell r="E2302">
            <v>39937</v>
          </cell>
          <cell r="F2302" t="str">
            <v>s</v>
          </cell>
          <cell r="G2302">
            <v>-15000</v>
          </cell>
          <cell r="H2302">
            <v>179</v>
          </cell>
          <cell r="I2302">
            <v>-2685000</v>
          </cell>
          <cell r="J2302">
            <v>0</v>
          </cell>
          <cell r="K2302">
            <v>-2685000</v>
          </cell>
          <cell r="L2302">
            <v>0</v>
          </cell>
          <cell r="M2302">
            <v>0</v>
          </cell>
          <cell r="N2302">
            <v>179</v>
          </cell>
          <cell r="O2302">
            <v>-2685000</v>
          </cell>
          <cell r="P2302">
            <v>-2711400</v>
          </cell>
          <cell r="Q2302">
            <v>-26400</v>
          </cell>
          <cell r="R2302" t="str">
            <v>finex</v>
          </cell>
          <cell r="S2302" t="str">
            <v>APRIL'09</v>
          </cell>
        </row>
        <row r="2303">
          <cell r="A2303">
            <v>1878</v>
          </cell>
          <cell r="B2303">
            <v>1051</v>
          </cell>
          <cell r="C2303" t="str">
            <v>POL(H)</v>
          </cell>
          <cell r="D2303">
            <v>39932</v>
          </cell>
          <cell r="E2303">
            <v>39937</v>
          </cell>
          <cell r="F2303" t="str">
            <v>p</v>
          </cell>
          <cell r="G2303">
            <v>10000</v>
          </cell>
          <cell r="H2303">
            <v>148</v>
          </cell>
          <cell r="I2303">
            <v>1480000</v>
          </cell>
          <cell r="J2303">
            <v>296</v>
          </cell>
          <cell r="K2303">
            <v>1480296</v>
          </cell>
          <cell r="L2303">
            <v>0</v>
          </cell>
          <cell r="M2303">
            <v>0</v>
          </cell>
          <cell r="N2303">
            <v>148.02959999999999</v>
          </cell>
          <cell r="O2303">
            <v>1480296</v>
          </cell>
          <cell r="P2303">
            <v>1480296</v>
          </cell>
          <cell r="Q2303">
            <v>0</v>
          </cell>
          <cell r="R2303" t="str">
            <v>TAURUS</v>
          </cell>
          <cell r="S2303" t="str">
            <v>APRIL'09</v>
          </cell>
        </row>
        <row r="2304">
          <cell r="A2304">
            <v>1879</v>
          </cell>
          <cell r="B2304">
            <v>1050</v>
          </cell>
          <cell r="C2304" t="str">
            <v>pol(H)</v>
          </cell>
          <cell r="D2304">
            <v>39932</v>
          </cell>
          <cell r="E2304">
            <v>39937</v>
          </cell>
          <cell r="F2304" t="str">
            <v>s</v>
          </cell>
          <cell r="G2304">
            <v>-10000</v>
          </cell>
          <cell r="H2304">
            <v>150</v>
          </cell>
          <cell r="I2304">
            <v>-1500000</v>
          </cell>
          <cell r="J2304">
            <v>0</v>
          </cell>
          <cell r="K2304">
            <v>-1500000</v>
          </cell>
          <cell r="L2304">
            <v>0.15</v>
          </cell>
          <cell r="M2304">
            <v>1500</v>
          </cell>
          <cell r="N2304">
            <v>149.85</v>
          </cell>
          <cell r="O2304">
            <v>-1498500</v>
          </cell>
          <cell r="P2304">
            <v>-1736023</v>
          </cell>
          <cell r="Q2304">
            <v>-236023</v>
          </cell>
          <cell r="R2304" t="str">
            <v>TAURUS</v>
          </cell>
          <cell r="S2304" t="str">
            <v>APRIL'09</v>
          </cell>
        </row>
        <row r="2305">
          <cell r="A2305">
            <v>1880</v>
          </cell>
          <cell r="B2305">
            <v>1044</v>
          </cell>
          <cell r="C2305" t="str">
            <v>ffbl(H)</v>
          </cell>
          <cell r="D2305">
            <v>39932</v>
          </cell>
          <cell r="E2305">
            <v>39937</v>
          </cell>
          <cell r="F2305" t="str">
            <v>s</v>
          </cell>
          <cell r="G2305">
            <v>-150000</v>
          </cell>
          <cell r="H2305">
            <v>18.366666666666667</v>
          </cell>
          <cell r="I2305">
            <v>-2755000</v>
          </cell>
          <cell r="J2305">
            <v>0</v>
          </cell>
          <cell r="K2305">
            <v>-2755000</v>
          </cell>
          <cell r="L2305">
            <v>0.05</v>
          </cell>
          <cell r="M2305">
            <v>7500</v>
          </cell>
          <cell r="N2305">
            <v>18.316666666666666</v>
          </cell>
          <cell r="O2305">
            <v>-2747500</v>
          </cell>
          <cell r="P2305">
            <v>-2603159.9999999995</v>
          </cell>
          <cell r="Q2305">
            <v>151840.00000000047</v>
          </cell>
          <cell r="R2305" t="str">
            <v>finex</v>
          </cell>
          <cell r="S2305" t="str">
            <v>APRIL'09</v>
          </cell>
        </row>
        <row r="2306">
          <cell r="A2306">
            <v>1881</v>
          </cell>
          <cell r="B2306">
            <v>1046</v>
          </cell>
          <cell r="C2306" t="str">
            <v>ffc(H)</v>
          </cell>
          <cell r="D2306">
            <v>39932</v>
          </cell>
          <cell r="E2306">
            <v>39937</v>
          </cell>
          <cell r="F2306" t="str">
            <v>p</v>
          </cell>
          <cell r="G2306">
            <v>52500</v>
          </cell>
          <cell r="H2306">
            <v>99.715961904761912</v>
          </cell>
          <cell r="I2306">
            <v>5235088</v>
          </cell>
          <cell r="J2306">
            <v>1047.0176000000001</v>
          </cell>
          <cell r="K2306">
            <v>5236135.0175999999</v>
          </cell>
          <cell r="M2306">
            <v>6265</v>
          </cell>
          <cell r="N2306">
            <v>99.855238430476192</v>
          </cell>
          <cell r="O2306">
            <v>5242400.0175999999</v>
          </cell>
          <cell r="P2306">
            <v>5242400.0175999999</v>
          </cell>
          <cell r="Q2306">
            <v>0</v>
          </cell>
          <cell r="R2306" t="str">
            <v>finex</v>
          </cell>
          <cell r="S2306" t="str">
            <v>APRIL'09</v>
          </cell>
        </row>
        <row r="2307">
          <cell r="A2307">
            <v>1882</v>
          </cell>
          <cell r="B2307">
            <v>1042</v>
          </cell>
          <cell r="C2307" t="str">
            <v>nbp(H)</v>
          </cell>
          <cell r="D2307">
            <v>39932</v>
          </cell>
          <cell r="E2307">
            <v>39937</v>
          </cell>
          <cell r="F2307" t="str">
            <v>p</v>
          </cell>
          <cell r="G2307">
            <v>45000</v>
          </cell>
          <cell r="H2307">
            <v>77.220444444444439</v>
          </cell>
          <cell r="I2307">
            <v>3474920</v>
          </cell>
          <cell r="J2307">
            <v>694.98400000000004</v>
          </cell>
          <cell r="K2307">
            <v>3475614.9840000002</v>
          </cell>
          <cell r="L2307">
            <v>0.1</v>
          </cell>
          <cell r="M2307">
            <v>4500</v>
          </cell>
          <cell r="N2307">
            <v>77.335888533333332</v>
          </cell>
          <cell r="O2307">
            <v>3480114.9840000002</v>
          </cell>
          <cell r="P2307">
            <v>3480114.9840000002</v>
          </cell>
          <cell r="Q2307">
            <v>0</v>
          </cell>
          <cell r="R2307" t="str">
            <v>finex</v>
          </cell>
          <cell r="S2307" t="str">
            <v>APRIL'09</v>
          </cell>
        </row>
        <row r="2308">
          <cell r="A2308">
            <v>1883</v>
          </cell>
          <cell r="B2308">
            <v>1045</v>
          </cell>
          <cell r="C2308" t="str">
            <v>nbp(H)</v>
          </cell>
          <cell r="D2308">
            <v>39932</v>
          </cell>
          <cell r="E2308">
            <v>39937</v>
          </cell>
          <cell r="F2308" t="str">
            <v>s</v>
          </cell>
          <cell r="G2308">
            <v>-50000</v>
          </cell>
          <cell r="H2308">
            <v>78.75</v>
          </cell>
          <cell r="I2308">
            <v>-3937500</v>
          </cell>
          <cell r="J2308">
            <v>0</v>
          </cell>
          <cell r="K2308">
            <v>-3937500</v>
          </cell>
          <cell r="L2308">
            <v>0.1</v>
          </cell>
          <cell r="M2308">
            <v>500</v>
          </cell>
          <cell r="N2308">
            <v>78.739999999999995</v>
          </cell>
          <cell r="O2308">
            <v>-3937000</v>
          </cell>
          <cell r="P2308">
            <v>-3942840</v>
          </cell>
          <cell r="Q2308">
            <v>-5340</v>
          </cell>
          <cell r="R2308" t="str">
            <v>finex</v>
          </cell>
          <cell r="S2308" t="str">
            <v>APRIL'09</v>
          </cell>
        </row>
        <row r="2309">
          <cell r="A2309">
            <v>1884</v>
          </cell>
          <cell r="B2309">
            <v>1047</v>
          </cell>
          <cell r="C2309" t="str">
            <v>DGKC(H)</v>
          </cell>
          <cell r="D2309">
            <v>39932</v>
          </cell>
          <cell r="E2309">
            <v>39937</v>
          </cell>
          <cell r="F2309" t="str">
            <v>p</v>
          </cell>
          <cell r="G2309">
            <v>100000</v>
          </cell>
          <cell r="H2309">
            <v>24.999870000000001</v>
          </cell>
          <cell r="I2309">
            <v>2499987</v>
          </cell>
          <cell r="J2309">
            <v>499.99740000000003</v>
          </cell>
          <cell r="K2309">
            <v>2500486.9974000002</v>
          </cell>
          <cell r="L2309">
            <v>0.05</v>
          </cell>
          <cell r="M2309">
            <v>5000</v>
          </cell>
          <cell r="N2309">
            <v>25.054869974000002</v>
          </cell>
          <cell r="O2309">
            <v>2505486.9974000002</v>
          </cell>
          <cell r="P2309">
            <v>2505486.9974000002</v>
          </cell>
          <cell r="Q2309">
            <v>0</v>
          </cell>
          <cell r="R2309" t="str">
            <v>FINEX</v>
          </cell>
          <cell r="S2309" t="str">
            <v>APRIL'09</v>
          </cell>
        </row>
        <row r="2310">
          <cell r="A2310">
            <v>1885</v>
          </cell>
          <cell r="B2310">
            <v>1053</v>
          </cell>
          <cell r="C2310" t="str">
            <v>ENGRO(h)</v>
          </cell>
          <cell r="D2310">
            <v>39932</v>
          </cell>
          <cell r="E2310">
            <v>39937</v>
          </cell>
          <cell r="F2310" t="str">
            <v>p</v>
          </cell>
          <cell r="G2310">
            <v>27800</v>
          </cell>
          <cell r="H2310">
            <v>139.50827338129497</v>
          </cell>
          <cell r="I2310">
            <v>3878330</v>
          </cell>
          <cell r="J2310">
            <v>775.66600000000005</v>
          </cell>
          <cell r="K2310">
            <v>3879105.6660000002</v>
          </cell>
          <cell r="L2310">
            <v>0.15</v>
          </cell>
          <cell r="M2310">
            <v>4170</v>
          </cell>
          <cell r="N2310">
            <v>139.68617503597122</v>
          </cell>
          <cell r="O2310">
            <v>3883275.6660000002</v>
          </cell>
          <cell r="P2310">
            <v>3883275.6660000002</v>
          </cell>
          <cell r="Q2310">
            <v>0</v>
          </cell>
          <cell r="R2310" t="str">
            <v>FINEX</v>
          </cell>
          <cell r="S2310" t="str">
            <v>APRIL'09</v>
          </cell>
        </row>
        <row r="2311">
          <cell r="A2311">
            <v>1886</v>
          </cell>
          <cell r="B2311">
            <v>1054</v>
          </cell>
          <cell r="C2311" t="str">
            <v>ENGRO(h)</v>
          </cell>
          <cell r="D2311">
            <v>39932</v>
          </cell>
          <cell r="E2311">
            <v>39937</v>
          </cell>
          <cell r="F2311" t="str">
            <v>s</v>
          </cell>
          <cell r="G2311">
            <v>-25000</v>
          </cell>
          <cell r="H2311">
            <v>142</v>
          </cell>
          <cell r="I2311">
            <v>-3550000</v>
          </cell>
          <cell r="J2311">
            <v>0</v>
          </cell>
          <cell r="K2311">
            <v>-3550000</v>
          </cell>
          <cell r="L2311">
            <v>0</v>
          </cell>
          <cell r="M2311">
            <v>0</v>
          </cell>
          <cell r="N2311">
            <v>142</v>
          </cell>
          <cell r="O2311">
            <v>-3550000</v>
          </cell>
          <cell r="P2311">
            <v>-3603277.5</v>
          </cell>
          <cell r="Q2311">
            <v>-53277.5</v>
          </cell>
          <cell r="R2311" t="str">
            <v>finex</v>
          </cell>
          <cell r="S2311" t="str">
            <v>APRIL'09</v>
          </cell>
        </row>
        <row r="2312">
          <cell r="A2312">
            <v>1887</v>
          </cell>
          <cell r="B2312">
            <v>1062</v>
          </cell>
          <cell r="C2312" t="str">
            <v>FFBL(H)</v>
          </cell>
          <cell r="D2312">
            <v>39933</v>
          </cell>
          <cell r="E2312">
            <v>39938</v>
          </cell>
          <cell r="F2312" t="str">
            <v>s</v>
          </cell>
          <cell r="G2312">
            <v>-75000</v>
          </cell>
          <cell r="H2312">
            <v>18.5</v>
          </cell>
          <cell r="I2312">
            <v>-1387500</v>
          </cell>
          <cell r="J2312">
            <v>0</v>
          </cell>
          <cell r="K2312">
            <v>-1387500</v>
          </cell>
          <cell r="L2312">
            <v>0.05</v>
          </cell>
          <cell r="M2312">
            <v>3750</v>
          </cell>
          <cell r="N2312">
            <v>18.45</v>
          </cell>
          <cell r="O2312">
            <v>-1383750</v>
          </cell>
          <cell r="P2312">
            <v>-1301579.9999999998</v>
          </cell>
          <cell r="Q2312">
            <v>85920.000000000233</v>
          </cell>
          <cell r="R2312" t="str">
            <v>FSL</v>
          </cell>
          <cell r="S2312" t="str">
            <v>APRIL'09</v>
          </cell>
          <cell r="U2312" t="str">
            <v>Copied all Transactions from DTN 894 Aug 08</v>
          </cell>
        </row>
        <row r="65536">
          <cell r="A65536" t="str">
            <v>S</v>
          </cell>
        </row>
      </sheetData>
      <sheetData sheetId="9" refreshError="1"/>
      <sheetData sheetId="10" refreshError="1"/>
      <sheetData sheetId="11" refreshError="1"/>
      <sheetData sheetId="12" refreshError="1"/>
      <sheetData sheetId="13"/>
      <sheetData sheetId="14">
        <row r="156">
          <cell r="A156" t="str">
            <v>PPF</v>
          </cell>
        </row>
      </sheetData>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AL905"/>
      <sheetName val="Deposits"/>
      <sheetName val="Implied Rate"/>
      <sheetName val="Tables"/>
      <sheetName val="BS-OVS"/>
      <sheetName val="3_2"/>
      <sheetName val="Entries"/>
      <sheetName val="Un_Real"/>
      <sheetName val="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BAHRAIN"/>
      <sheetName val="BSDOMOVS"/>
      <sheetName val="INPUT"/>
      <sheetName val="Individual"/>
    </sheetNames>
    <sheetDataSet>
      <sheetData sheetId="0" refreshError="1"/>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F11" t="str">
            <v>Equitable Mortgage / Hypothecation of Fixed Assets</v>
          </cell>
        </row>
        <row r="12">
          <cell r="F12" t="str">
            <v>Equitable Mortgage of Property</v>
          </cell>
        </row>
        <row r="13">
          <cell r="F13" t="str">
            <v>First Hypothecation Charge on Current Assets</v>
          </cell>
        </row>
        <row r="14">
          <cell r="F14" t="str">
            <v>First Hypothecation Charge on Fixed Assets</v>
          </cell>
        </row>
        <row r="15">
          <cell r="F15" t="str">
            <v xml:space="preserve">Hypothecation of Fixed Assets </v>
          </cell>
        </row>
        <row r="16">
          <cell r="F16" t="str">
            <v>Lien on Deposit Certificates</v>
          </cell>
        </row>
        <row r="17">
          <cell r="F17" t="str">
            <v xml:space="preserve">Lien on Term Deposit Receipt TDR issued (Local Currency) </v>
          </cell>
        </row>
        <row r="18">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B25" t="str">
            <v>Active</v>
          </cell>
          <cell r="F25" t="str">
            <v>Pledge of Foreign currency Bonds</v>
          </cell>
        </row>
        <row r="26">
          <cell r="B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B30" t="str">
            <v>Corporate</v>
          </cell>
          <cell r="F30" t="str">
            <v>Pledge of Shares (Non Main Index)</v>
          </cell>
        </row>
        <row r="31">
          <cell r="B31" t="str">
            <v>Bank / DFI</v>
          </cell>
          <cell r="F31" t="str">
            <v>Pledge of Term Deposit Receipt TDR issued by Other Fin. Institution</v>
          </cell>
        </row>
        <row r="32">
          <cell r="B32" t="str">
            <v>Government</v>
          </cell>
          <cell r="F32" t="str">
            <v>Pledge of Work in Process and Finished Goods</v>
          </cell>
        </row>
        <row r="33">
          <cell r="B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B38" t="str">
            <v xml:space="preserve">Fixed </v>
          </cell>
          <cell r="F38" t="str">
            <v xml:space="preserve">Trust Receipt </v>
          </cell>
        </row>
        <row r="39">
          <cell r="B39" t="str">
            <v>Floating</v>
          </cell>
        </row>
        <row r="43">
          <cell r="B43" t="str">
            <v>Monthly</v>
          </cell>
        </row>
        <row r="44">
          <cell r="B44" t="str">
            <v>Quarterly</v>
          </cell>
        </row>
        <row r="45">
          <cell r="B45" t="str">
            <v>Half Yearly</v>
          </cell>
        </row>
        <row r="46">
          <cell r="B46" t="str">
            <v>Annually</v>
          </cell>
        </row>
        <row r="47">
          <cell r="B47" t="str">
            <v>At Maturity</v>
          </cell>
        </row>
        <row r="48">
          <cell r="B48" t="str">
            <v>No Interest</v>
          </cell>
        </row>
      </sheetData>
      <sheetData sheetId="2" refreshError="1"/>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s"/>
      <sheetName val="EQUITIES"/>
      <sheetName val="SNAPSHOT-Daily"/>
      <sheetName val="TRADE LOG"/>
      <sheetName val="EQUITIES CLASS"/>
      <sheetName val="AFS"/>
      <sheetName val="Budget"/>
      <sheetName val="HFT"/>
      <sheetName val="REALIZED"/>
      <sheetName val="Dividend"/>
      <sheetName val="DVD-Acc-Rcd"/>
      <sheetName val="BROKER"/>
      <sheetName val="DAILY PERFORMANCE"/>
      <sheetName val="Details 01-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Lookups"/>
      <sheetName val="REV-SH "/>
      <sheetName val="F-HL"/>
      <sheetName val="DISC"/>
      <sheetName val="SCRIPTS"/>
      <sheetName val="KH-57"/>
      <sheetName val="GAP"/>
      <sheetName val="MTM-P"/>
      <sheetName val="EXP"/>
      <sheetName val="FIB"/>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98.900599999999997</v>
          </cell>
        </row>
        <row r="14">
          <cell r="C14" t="str">
            <v>KARACHI SHIPYARD &amp; ENGINEERING WORKS LTD-SUKUK (04-02-08)</v>
          </cell>
          <cell r="D14" t="str">
            <v>Non-Traded</v>
          </cell>
          <cell r="E14">
            <v>98.892899999999997</v>
          </cell>
        </row>
        <row r="15">
          <cell r="C15" t="str">
            <v>NATIONAL INDUSTRIAL PARK DEVEL. &amp; MANAGEMENT Co. SUKUK (11-08-07)</v>
          </cell>
          <cell r="D15" t="str">
            <v>Non-Traded</v>
          </cell>
          <cell r="E15">
            <v>100.4008</v>
          </cell>
        </row>
        <row r="16">
          <cell r="C16" t="str">
            <v>SCB (PAK) LTD-TFC (01-02-06)</v>
          </cell>
          <cell r="D16" t="str">
            <v>Traded</v>
          </cell>
          <cell r="E16">
            <v>100.97499999999999</v>
          </cell>
        </row>
        <row r="17">
          <cell r="C17" t="str">
            <v>WAPDA-SUKUK (05-01-06)</v>
          </cell>
          <cell r="D17" t="str">
            <v>Non-Traded</v>
          </cell>
          <cell r="E17">
            <v>99.628100000000003</v>
          </cell>
        </row>
        <row r="18">
          <cell r="C18" t="str">
            <v>WAPDA-SUKUK (13-07-07)</v>
          </cell>
          <cell r="D18" t="str">
            <v>Non-Traded</v>
          </cell>
          <cell r="E18">
            <v>94.508899999999997</v>
          </cell>
        </row>
        <row r="20">
          <cell r="C20" t="str">
            <v>ORIX LEASING PAKISTAN LTD-TFC (25-05-07)</v>
          </cell>
          <cell r="D20" t="str">
            <v>Non-Traded</v>
          </cell>
          <cell r="E20">
            <v>99.413600000000002</v>
          </cell>
        </row>
        <row r="21">
          <cell r="C21" t="str">
            <v>ORIX LEASING PAKISTAN LTD-TFC (15-01-08)</v>
          </cell>
          <cell r="D21" t="str">
            <v>Non-Traded</v>
          </cell>
          <cell r="E21">
            <v>98.743799999999993</v>
          </cell>
        </row>
        <row r="22">
          <cell r="C22" t="str">
            <v>PAK KUWAIT INVESTMENT COMPANY LTD-TFC (23-02-06)</v>
          </cell>
          <cell r="D22" t="str">
            <v>Non-Traded</v>
          </cell>
          <cell r="E22">
            <v>99.943200000000004</v>
          </cell>
        </row>
        <row r="23">
          <cell r="C23" t="str">
            <v>PAK KUWAIT INVESTMENT COMPANY LTD-TFC (28-03-06)</v>
          </cell>
          <cell r="D23" t="str">
            <v>Non-Traded</v>
          </cell>
          <cell r="E23">
            <v>99.893000000000001</v>
          </cell>
        </row>
        <row r="25">
          <cell r="C25" t="str">
            <v>BANK AL-HABIB LTD-TFC (15-07-04) 10% cap</v>
          </cell>
          <cell r="D25" t="str">
            <v>Non-Traded</v>
          </cell>
          <cell r="E25">
            <v>93.432100000000005</v>
          </cell>
        </row>
        <row r="26">
          <cell r="C26" t="str">
            <v>BANK AL-HABIB LTD-TFC (07-02-07)</v>
          </cell>
          <cell r="D26" t="str">
            <v>Non-Traded</v>
          </cell>
          <cell r="E26">
            <v>93.365300000000005</v>
          </cell>
        </row>
        <row r="27">
          <cell r="C27" t="str">
            <v>BANK AL-HABIB LTD-TFC (15-06-09)</v>
          </cell>
          <cell r="D27" t="str">
            <v>Non-Traded</v>
          </cell>
          <cell r="E27">
            <v>87.232299999999995</v>
          </cell>
        </row>
        <row r="28">
          <cell r="C28" t="str">
            <v>ENGRO FERTILIZER LTD-TFC (30-11-07) </v>
          </cell>
          <cell r="D28" t="str">
            <v>Traded</v>
          </cell>
          <cell r="E28">
            <v>98.65</v>
          </cell>
        </row>
        <row r="29">
          <cell r="C29" t="str">
            <v>ENGRO FERTILIZER LTD-TFC (18-03-08) (PRP-I)</v>
          </cell>
          <cell r="D29" t="str">
            <v>Traded</v>
          </cell>
          <cell r="E29">
            <v>89</v>
          </cell>
        </row>
        <row r="30">
          <cell r="C30" t="str">
            <v>ENGRO FERTILIZER LTD-TFC (18-03-08) (PRP-II)</v>
          </cell>
          <cell r="D30" t="str">
            <v>Non-Traded</v>
          </cell>
          <cell r="E30">
            <v>87.249200000000002</v>
          </cell>
        </row>
        <row r="31">
          <cell r="C31" t="str">
            <v>ENGRO FERTILIZER LTD-TFC (17-12-09)</v>
          </cell>
          <cell r="D31" t="str">
            <v>Non-Traded</v>
          </cell>
          <cell r="E31">
            <v>93.827200000000005</v>
          </cell>
        </row>
        <row r="32">
          <cell r="C32" t="str">
            <v>JAHANGIR SIDDIQUI &amp; COMPANY LTD-TFC (21-11-06)</v>
          </cell>
          <cell r="D32" t="str">
            <v>Non-Traded</v>
          </cell>
          <cell r="E32">
            <v>98.323599999999999</v>
          </cell>
        </row>
        <row r="33">
          <cell r="C33" t="str">
            <v>JAHANGIR SIDDIQUI &amp; COMPANY LTD-TFC (04-07-07)</v>
          </cell>
          <cell r="D33" t="str">
            <v>Non-Traded</v>
          </cell>
          <cell r="E33">
            <v>95.604399999999998</v>
          </cell>
        </row>
        <row r="34">
          <cell r="C34" t="str">
            <v>ORIX LEASING PAKISTAN LTD-SUKUK (30-06-07)</v>
          </cell>
          <cell r="D34" t="str">
            <v>Non-Traded</v>
          </cell>
          <cell r="E34">
            <v>97.751599999999996</v>
          </cell>
        </row>
        <row r="35">
          <cell r="C35" t="str">
            <v>PAK ARAB FERTILIZERS LTD-TFC (28-02-08)</v>
          </cell>
          <cell r="D35" t="str">
            <v>Non-Traded</v>
          </cell>
          <cell r="E35">
            <v>96.847700000000003</v>
          </cell>
        </row>
        <row r="36">
          <cell r="C36" t="str">
            <v>PAK ARAB FERTILIZERS LTD-TFC (16-12-09)</v>
          </cell>
          <cell r="D36" t="str">
            <v>Non-Traded</v>
          </cell>
          <cell r="E36">
            <v>97.121200000000002</v>
          </cell>
        </row>
        <row r="37">
          <cell r="C37" t="str">
            <v>SUI SOUTHERN GAS COMPANY - SUKKUK (31-12-07) - I</v>
          </cell>
          <cell r="D37" t="str">
            <v>Non-Traded</v>
          </cell>
          <cell r="E37">
            <v>96.259299999999996</v>
          </cell>
        </row>
        <row r="38">
          <cell r="C38" t="str">
            <v>UNITED BANK LTD-TFC (10-08-04)</v>
          </cell>
          <cell r="D38" t="str">
            <v>Non-Traded</v>
          </cell>
          <cell r="E38">
            <v>90.928600000000003</v>
          </cell>
        </row>
        <row r="39">
          <cell r="C39" t="str">
            <v>UNITED BANK LTD-TFC (15-03-05)</v>
          </cell>
          <cell r="D39" t="str">
            <v>Non-Traded</v>
          </cell>
          <cell r="E39">
            <v>84.364500000000007</v>
          </cell>
        </row>
        <row r="40">
          <cell r="C40" t="str">
            <v>UNITED BANK LTD-TFC (08-09-06)</v>
          </cell>
          <cell r="D40" t="str">
            <v>Traded</v>
          </cell>
          <cell r="E40">
            <v>100.1917</v>
          </cell>
        </row>
        <row r="41">
          <cell r="C41" t="str">
            <v>UNITED BANK LTD-TFC (14-02-08)</v>
          </cell>
          <cell r="D41" t="str">
            <v>Non-Traded</v>
          </cell>
          <cell r="E41">
            <v>95.531599999999997</v>
          </cell>
        </row>
        <row r="43">
          <cell r="C43" t="str">
            <v>ALLIED BANK LTD-TFC (06-12-06)</v>
          </cell>
          <cell r="D43" t="str">
            <v>Non-Traded</v>
          </cell>
          <cell r="E43">
            <v>89.359099999999998</v>
          </cell>
        </row>
        <row r="44">
          <cell r="C44" t="str">
            <v>ALLIED BANK LTD-TFC (28-08-09)</v>
          </cell>
          <cell r="D44" t="str">
            <v>Non-Traded</v>
          </cell>
          <cell r="E44">
            <v>76.560400000000001</v>
          </cell>
        </row>
        <row r="45">
          <cell r="C45" t="str">
            <v>ASKARI BANK LTD-TFC (04-02-05)</v>
          </cell>
          <cell r="D45" t="str">
            <v>Traded</v>
          </cell>
          <cell r="E45">
            <v>99.523399999999995</v>
          </cell>
        </row>
        <row r="46">
          <cell r="C46" t="str">
            <v>ASKARI BANK LTD-TFC (31-10-05)</v>
          </cell>
          <cell r="D46" t="str">
            <v>Non-Traded</v>
          </cell>
          <cell r="E46">
            <v>98.987799999999993</v>
          </cell>
        </row>
        <row r="47">
          <cell r="C47" t="str">
            <v>ASKARI BANK LTD-TFC (18-11-09)</v>
          </cell>
          <cell r="D47" t="str">
            <v>Traded</v>
          </cell>
          <cell r="E47">
            <v>101.5</v>
          </cell>
        </row>
        <row r="48">
          <cell r="C48" t="str">
            <v>BANK ALFALAH LTD-TFC (23-11-04)</v>
          </cell>
          <cell r="D48" t="str">
            <v>Traded</v>
          </cell>
          <cell r="E48">
            <v>99.180400000000006</v>
          </cell>
        </row>
        <row r="49">
          <cell r="C49" t="str">
            <v>BANK ALFALAH LTD-TFC (25-11-05)</v>
          </cell>
          <cell r="D49" t="str">
            <v>Non-Traded</v>
          </cell>
          <cell r="E49">
            <v>91.069500000000005</v>
          </cell>
        </row>
        <row r="50">
          <cell r="C50" t="str">
            <v>BANK ALFALAH LTD-TFC (02-12-09) - Fixed</v>
          </cell>
          <cell r="D50" t="str">
            <v>Traded</v>
          </cell>
          <cell r="E50">
            <v>98.96</v>
          </cell>
        </row>
        <row r="51">
          <cell r="C51" t="str">
            <v>BANK ALFALAH LTD-TFC (02-12-09) - Floating</v>
          </cell>
          <cell r="D51" t="str">
            <v>Non-Traded</v>
          </cell>
          <cell r="E51">
            <v>101.5</v>
          </cell>
        </row>
        <row r="52">
          <cell r="C52" t="str">
            <v>ENGRO FERTILIZER LTD-SUKUK (06-09-07)</v>
          </cell>
          <cell r="D52" t="str">
            <v>Traded</v>
          </cell>
          <cell r="E52">
            <v>100</v>
          </cell>
        </row>
        <row r="53">
          <cell r="C53" t="str">
            <v>FAYSAL BANK LTD  (12-11-2007)</v>
          </cell>
          <cell r="D53" t="str">
            <v>Non-Traded</v>
          </cell>
          <cell r="E53">
            <v>88.369799999999998</v>
          </cell>
        </row>
        <row r="54">
          <cell r="C54" t="str">
            <v>ROYAL BANK OF SCOTLAND  - TFC (10-02-05) </v>
          </cell>
          <cell r="D54" t="str">
            <v>Non-Traded</v>
          </cell>
          <cell r="E54">
            <v>96.062399999999997</v>
          </cell>
        </row>
        <row r="55">
          <cell r="E55" t="str">
            <v>Page 1 of 3</v>
          </cell>
        </row>
        <row r="62">
          <cell r="C62" t="str">
            <v>SITARA CHEMICALS LTD - SUKUK - II (03-12-06)</v>
          </cell>
          <cell r="D62" t="str">
            <v>Non-Traded</v>
          </cell>
          <cell r="E62">
            <v>97.958799999999997</v>
          </cell>
        </row>
        <row r="63">
          <cell r="C63" t="str">
            <v>SITARA CHEMICALS LTD - SUKUK - III (02-01-08)</v>
          </cell>
          <cell r="D63" t="str">
            <v>Non-Traded</v>
          </cell>
          <cell r="E63">
            <v>94.963499999999996</v>
          </cell>
        </row>
        <row r="65">
          <cell r="C65" t="str">
            <v>AL ABBAS SUGAR MILLS LTD-TFC (21-11-07)</v>
          </cell>
          <cell r="D65" t="str">
            <v>Non-Traded</v>
          </cell>
          <cell r="E65">
            <v>91.404899999999998</v>
          </cell>
        </row>
        <row r="66">
          <cell r="C66" t="str">
            <v>CENTURY PAPER &amp; BOARD MILLS LTD- SUKUK (25-09-07)</v>
          </cell>
          <cell r="D66" t="str">
            <v>Non-Traded</v>
          </cell>
          <cell r="E66">
            <v>89.544600000000003</v>
          </cell>
        </row>
        <row r="67">
          <cell r="C67" t="str">
            <v>FINANCIAL REC'BLES SEC'ZATION CO. LTD-TFC CLASS "A" </v>
          </cell>
          <cell r="D67" t="str">
            <v>Non-Traded</v>
          </cell>
          <cell r="E67">
            <v>91.097099999999998</v>
          </cell>
        </row>
        <row r="68">
          <cell r="C68" t="str">
            <v>FINANCIAL REC'BLES SEC'ZATION CO. LTD-TFC CLASS "B"</v>
          </cell>
          <cell r="D68" t="str">
            <v>Non-Traded</v>
          </cell>
          <cell r="E68">
            <v>91.097099999999998</v>
          </cell>
        </row>
        <row r="69">
          <cell r="C69" t="str">
            <v>HOUSE BUILDING FINANCE CORPORATION LTD - SUKUK (08-05-08)</v>
          </cell>
          <cell r="D69" t="str">
            <v>Non-Traded</v>
          </cell>
          <cell r="E69">
            <v>89.531899999999993</v>
          </cell>
        </row>
        <row r="70">
          <cell r="C70" t="str">
            <v>IGI INV. BANK LTD-TFC (FIRST INT'l INV. BANK LTD. - TFC) (11-07-06)</v>
          </cell>
          <cell r="D70" t="str">
            <v>Non-Traded</v>
          </cell>
          <cell r="E70">
            <v>99.860900000000001</v>
          </cell>
        </row>
        <row r="71">
          <cell r="C71" t="str">
            <v>KASB SECURITIES LTD- TFC (27-06-07)</v>
          </cell>
          <cell r="D71" t="str">
            <v>Non-Traded</v>
          </cell>
          <cell r="E71">
            <v>94.790899999999993</v>
          </cell>
        </row>
        <row r="72">
          <cell r="C72" t="str">
            <v>NIB BANK LTD-TFC (05-03-08)</v>
          </cell>
          <cell r="D72" t="str">
            <v>Traded</v>
          </cell>
          <cell r="E72">
            <v>95.726699999999994</v>
          </cell>
        </row>
        <row r="73">
          <cell r="C73" t="str">
            <v>PACE (PAKISTAN) LTD-TFC (15-02-08)</v>
          </cell>
          <cell r="D73" t="str">
            <v>Traded</v>
          </cell>
          <cell r="E73">
            <v>65</v>
          </cell>
        </row>
        <row r="74">
          <cell r="C74" t="str">
            <v>PAKISTAN MOBILE COMMUNICATION LTD-TFC (31-05-06)</v>
          </cell>
          <cell r="D74" t="str">
            <v>Non-Traded</v>
          </cell>
          <cell r="E74">
            <v>93.6036</v>
          </cell>
        </row>
        <row r="75">
          <cell r="C75" t="str">
            <v>PAKISTAN MOBILE COMMUNICATION LTD-TFC (28-10-08)</v>
          </cell>
          <cell r="D75" t="str">
            <v>Traded</v>
          </cell>
          <cell r="E75">
            <v>85.038499999999999</v>
          </cell>
        </row>
        <row r="76">
          <cell r="C76" t="str">
            <v>PEL-SUKUK (28-09-07)</v>
          </cell>
          <cell r="D76" t="str">
            <v>Non-Traded</v>
          </cell>
          <cell r="E76">
            <v>94.582300000000004</v>
          </cell>
        </row>
        <row r="77">
          <cell r="C77" t="str">
            <v>PEL-SUKUK (31-03-08)</v>
          </cell>
          <cell r="D77" t="str">
            <v>Traded</v>
          </cell>
          <cell r="E77">
            <v>93.9</v>
          </cell>
        </row>
        <row r="78">
          <cell r="C78" t="str">
            <v>SONERI BANK LTD-TFC (05-05-05)</v>
          </cell>
          <cell r="D78" t="str">
            <v>Non-Traded</v>
          </cell>
          <cell r="E78">
            <v>91.252399999999994</v>
          </cell>
        </row>
        <row r="80">
          <cell r="C80" t="str">
            <v>EDEN BUILDERS LTD.- SUKUK (08-09-08)</v>
          </cell>
          <cell r="D80" t="str">
            <v>Non-Traded</v>
          </cell>
          <cell r="E80">
            <v>81.828199999999995</v>
          </cell>
        </row>
        <row r="81">
          <cell r="C81" t="str">
            <v>ESCORTS INVESTMENT BANK LTD-TFC (15-03-07)</v>
          </cell>
          <cell r="D81" t="str">
            <v>Traded</v>
          </cell>
          <cell r="E81">
            <v>88</v>
          </cell>
        </row>
        <row r="82">
          <cell r="C82" t="str">
            <v>JDW SUGAR MILLS LTD. TFC (23-06-08)</v>
          </cell>
          <cell r="D82" t="str">
            <v>Non-Traded</v>
          </cell>
          <cell r="E82">
            <v>79.194100000000006</v>
          </cell>
        </row>
        <row r="83">
          <cell r="C83" t="str">
            <v>OPTIMUS LTD - TFC (10-10-07)</v>
          </cell>
          <cell r="D83" t="str">
            <v>Non-Traded</v>
          </cell>
          <cell r="E83">
            <v>88.235500000000002</v>
          </cell>
        </row>
        <row r="84">
          <cell r="C84" t="str">
            <v>TRAKKER (15-09-07) - PPTFC</v>
          </cell>
          <cell r="D84" t="str">
            <v>Non-Traded</v>
          </cell>
          <cell r="E84">
            <v>95.0732</v>
          </cell>
        </row>
        <row r="85">
          <cell r="C85" t="str">
            <v>WORLDCALL TELECOM LTD.TFC (28-11-06) </v>
          </cell>
          <cell r="D85" t="str">
            <v>Non-Traded</v>
          </cell>
          <cell r="E85">
            <v>92.375500000000002</v>
          </cell>
        </row>
        <row r="86">
          <cell r="C86" t="str">
            <v>WORLDCALL TELECOM LTD-TFC (07-10-08)</v>
          </cell>
          <cell r="D86" t="str">
            <v>Traded</v>
          </cell>
          <cell r="E86">
            <v>85.25</v>
          </cell>
        </row>
        <row r="88">
          <cell r="C88" t="str">
            <v>AVARI HOTELS-TFC (30-04-09)</v>
          </cell>
          <cell r="D88" t="str">
            <v>Non-Traded</v>
          </cell>
          <cell r="E88">
            <v>78.143699999999995</v>
          </cell>
        </row>
        <row r="89">
          <cell r="C89" t="str">
            <v>JDW SUGAR MILLS LTD. SUKUK (19-06-08)</v>
          </cell>
          <cell r="D89" t="str">
            <v>Non-Traded</v>
          </cell>
          <cell r="E89">
            <v>78.293800000000005</v>
          </cell>
        </row>
        <row r="90">
          <cell r="C90" t="str">
            <v>SEARLE PAKISTAN LTD-TFC (09-03-06)</v>
          </cell>
          <cell r="D90" t="str">
            <v>Non-Traded</v>
          </cell>
          <cell r="E90">
            <v>99.680700000000002</v>
          </cell>
        </row>
        <row r="91">
          <cell r="C91" t="str">
            <v>SHAHMURAD SUGAR MILLS LTD-SUKUK (27-09-07)</v>
          </cell>
          <cell r="D91" t="str">
            <v>Non-Traded</v>
          </cell>
          <cell r="E91">
            <v>88.094700000000003</v>
          </cell>
        </row>
        <row r="93">
          <cell r="C93" t="str">
            <v>QUETTA TEXTILE MILLS LTD-SUKUK (26-09-08)</v>
          </cell>
          <cell r="D93" t="str">
            <v>Non-Traded</v>
          </cell>
          <cell r="E93">
            <v>67.953100000000006</v>
          </cell>
        </row>
        <row r="94">
          <cell r="C94" t="str">
            <v>SME LEASING LTD-TFC (16-07-08)</v>
          </cell>
          <cell r="D94" t="str">
            <v>Non-Traded</v>
          </cell>
          <cell r="E94">
            <v>98.931899999999999</v>
          </cell>
        </row>
        <row r="96">
          <cell r="C96" t="str">
            <v>TELECARD LTD-TFC (27-05-05)</v>
          </cell>
          <cell r="D96" t="str">
            <v>Non-Traded</v>
          </cell>
          <cell r="E96">
            <v>80.224500000000006</v>
          </cell>
        </row>
        <row r="98">
          <cell r="C98" t="str">
            <v>----------------------N/A-----------------------------</v>
          </cell>
        </row>
        <row r="100">
          <cell r="C100" t="str">
            <v>TFCs and Sukuks</v>
          </cell>
          <cell r="D100" t="str">
            <v>Traded / Non-Traded</v>
          </cell>
          <cell r="E100" t="str">
            <v>Price</v>
          </cell>
        </row>
        <row r="101">
          <cell r="C101" t="str">
            <v>ALZAMIN LEASING CORPORATION LTD-TFC (05-09-07)</v>
          </cell>
          <cell r="D101" t="str">
            <v>Non-Traded</v>
          </cell>
          <cell r="E101">
            <v>75</v>
          </cell>
        </row>
        <row r="102">
          <cell r="C102" t="str">
            <v>GRAYS LEASING LTD. - TFC (04-07-08)</v>
          </cell>
          <cell r="D102" t="str">
            <v>Non-Traded</v>
          </cell>
          <cell r="E102">
            <v>75</v>
          </cell>
        </row>
        <row r="103">
          <cell r="C103" t="str">
            <v>MAPLE LEAF SUKUK-(03-12-07)</v>
          </cell>
          <cell r="D103" t="str">
            <v>Non-Traded</v>
          </cell>
          <cell r="E103">
            <v>62.714500000000001</v>
          </cell>
        </row>
        <row r="104">
          <cell r="C104" t="str">
            <v>MAPLE LEAF SUKUK-(31-03-10)</v>
          </cell>
          <cell r="D104" t="str">
            <v>Non-Traded</v>
          </cell>
          <cell r="E104">
            <v>70.405900000000003</v>
          </cell>
        </row>
        <row r="106">
          <cell r="C106" t="str">
            <v>TFCs and Sukuks</v>
          </cell>
          <cell r="D106" t="str">
            <v>Traded / Non-Traded</v>
          </cell>
          <cell r="E106" t="str">
            <v>Price</v>
          </cell>
        </row>
        <row r="107">
          <cell r="C107" t="str">
            <v>DAWOOD HERCULES-SUKUK (18-09-07)</v>
          </cell>
          <cell r="D107" t="str">
            <v>Non-Traded</v>
          </cell>
          <cell r="E107">
            <v>94.331400000000002</v>
          </cell>
        </row>
        <row r="108">
          <cell r="C108" t="str">
            <v>SITARA ENERGY LTD-SUKUK (16-07-07)</v>
          </cell>
          <cell r="D108" t="str">
            <v>Non-Traded</v>
          </cell>
          <cell r="E108">
            <v>94.603300000000004</v>
          </cell>
        </row>
        <row r="110">
          <cell r="E110" t="str">
            <v>Page 2 of 3</v>
          </cell>
        </row>
        <row r="117">
          <cell r="C117" t="str">
            <v>TFCs and Sukuks</v>
          </cell>
          <cell r="D117" t="str">
            <v>Traded / Non-Traded</v>
          </cell>
          <cell r="E117" t="str">
            <v>Price</v>
          </cell>
        </row>
        <row r="118">
          <cell r="C118" t="str">
            <v>AL ABBAS HOLDINGS (PVT) LTD-TFC (23-08-06)</v>
          </cell>
          <cell r="D118" t="str">
            <v>Non-Traded</v>
          </cell>
          <cell r="E118">
            <v>75</v>
          </cell>
        </row>
        <row r="119">
          <cell r="C119" t="str">
            <v>CRESCENT TEXTILE MILLS LTD-TFC (17-06-04)</v>
          </cell>
          <cell r="D119" t="str">
            <v>Non-Traded</v>
          </cell>
          <cell r="E119">
            <v>75</v>
          </cell>
        </row>
        <row r="120">
          <cell r="C120" t="str">
            <v>GHANI HOLDING (PVT) LTD-TFC (23-08-06)</v>
          </cell>
          <cell r="D120" t="str">
            <v>Non-Traded</v>
          </cell>
          <cell r="E120">
            <v>75</v>
          </cell>
        </row>
        <row r="121">
          <cell r="C121" t="str">
            <v>JAVEDAN CEMENT LTD-TFC (10-11-06)</v>
          </cell>
          <cell r="D121" t="str">
            <v>Non-Traded</v>
          </cell>
          <cell r="E121">
            <v>75</v>
          </cell>
        </row>
        <row r="122">
          <cell r="C122" t="str">
            <v>KOHAT CEMENT-SUKKUK (20-12-07)</v>
          </cell>
          <cell r="D122" t="str">
            <v>Non-Traded</v>
          </cell>
          <cell r="E122">
            <v>67.661900000000003</v>
          </cell>
        </row>
        <row r="123">
          <cell r="C123" t="str">
            <v>SECURITY LEASING CORPORATION LTD-PPTFC (28-03-06)</v>
          </cell>
          <cell r="D123" t="str">
            <v>Non-Traded</v>
          </cell>
          <cell r="E123">
            <v>75</v>
          </cell>
        </row>
        <row r="124">
          <cell r="C124" t="str">
            <v>SECURITY LEASING CORPORATION LTD-SUKKUK (01-06-07) - I</v>
          </cell>
          <cell r="D124" t="str">
            <v>Non-Traded</v>
          </cell>
          <cell r="E124">
            <v>75</v>
          </cell>
        </row>
        <row r="125">
          <cell r="C125" t="str">
            <v>SECURITY LEASING CORPORATION LTD-SUKKUK (19-09-07) - II</v>
          </cell>
          <cell r="D125" t="str">
            <v>Non-Traded</v>
          </cell>
          <cell r="E125">
            <v>75</v>
          </cell>
        </row>
        <row r="126">
          <cell r="C126" t="str">
            <v>VISION DEVELOPERS (PVT) LTD (30-11-08)</v>
          </cell>
          <cell r="D126" t="str">
            <v>Non-Traded</v>
          </cell>
          <cell r="E126">
            <v>75</v>
          </cell>
        </row>
        <row r="129">
          <cell r="C129" t="str">
            <v>AGRITECH LTD-TFC (30-11-07)</v>
          </cell>
          <cell r="D129" t="str">
            <v>Non-Traded</v>
          </cell>
          <cell r="E129" t="str">
            <v>94.2984</v>
          </cell>
        </row>
        <row r="130">
          <cell r="C130" t="str">
            <v>AGRITECH LTD-TFC (01-12-08)</v>
          </cell>
          <cell r="D130" t="str">
            <v>Non-Traded</v>
          </cell>
          <cell r="E130" t="str">
            <v>A/C to NPA</v>
          </cell>
        </row>
        <row r="131">
          <cell r="C131" t="str">
            <v>AL-ZAMIN LEASING MODARABA LTD-TFC (12-05-08)</v>
          </cell>
          <cell r="D131" t="str">
            <v>Non-Traded</v>
          </cell>
          <cell r="E131">
            <v>97.165899999999993</v>
          </cell>
        </row>
        <row r="132">
          <cell r="C132" t="str">
            <v>ARZOO TEXTILE MILLS LTD-SUKUK (15-04-08)</v>
          </cell>
          <cell r="D132" t="str">
            <v>Non-Traded</v>
          </cell>
          <cell r="E132" t="str">
            <v>A/C to NPA</v>
          </cell>
        </row>
        <row r="133">
          <cell r="C133" t="str">
            <v>AZGARD NINE LTD- TFC (20-09-05)</v>
          </cell>
          <cell r="D133" t="str">
            <v>Non-Traded</v>
          </cell>
          <cell r="E133" t="str">
            <v>96.7658</v>
          </cell>
        </row>
        <row r="134">
          <cell r="C134" t="str">
            <v>AZGARD NINE LTD- TFC (04-12-07) PP</v>
          </cell>
          <cell r="D134" t="str">
            <v>Non-Traded</v>
          </cell>
          <cell r="E134" t="str">
            <v>91.7607</v>
          </cell>
        </row>
        <row r="135">
          <cell r="C135" t="str">
            <v>BUNNY'S LTD. - TFC (30-11-08)</v>
          </cell>
          <cell r="D135" t="str">
            <v>Non-Traded</v>
          </cell>
          <cell r="E135" t="str">
            <v>A/C to NPA</v>
          </cell>
        </row>
        <row r="136">
          <cell r="C136" t="str">
            <v>DEWAN CEMENT LTD</v>
          </cell>
          <cell r="D136" t="str">
            <v>Non-Traded</v>
          </cell>
          <cell r="E136" t="str">
            <v>A/C to NPA</v>
          </cell>
        </row>
        <row r="137">
          <cell r="C137" t="str">
            <v>EDEN HOUSING LTD.- SUKUK (31-12-07)</v>
          </cell>
          <cell r="D137" t="str">
            <v>Non-Traded</v>
          </cell>
          <cell r="E137" t="str">
            <v>92.6441</v>
          </cell>
        </row>
        <row r="138">
          <cell r="C138" t="str">
            <v>EDEN HOUSING LTD.- SUKUK (31-03-08)</v>
          </cell>
          <cell r="D138" t="str">
            <v>Non-Traded</v>
          </cell>
          <cell r="E138" t="str">
            <v>A/C to NPA</v>
          </cell>
        </row>
        <row r="139">
          <cell r="C139" t="str">
            <v>GHARIBWAL CEMENT-TFC (18-01-08)</v>
          </cell>
          <cell r="D139" t="str">
            <v>Non-Traded</v>
          </cell>
          <cell r="E139" t="str">
            <v>A/C to NPA</v>
          </cell>
        </row>
        <row r="140">
          <cell r="C140" t="str">
            <v>NEW ALLIED ELECTRONIC (15-05-07)</v>
          </cell>
          <cell r="D140" t="str">
            <v>Non-Traded</v>
          </cell>
          <cell r="E140" t="str">
            <v>A/C to NPA</v>
          </cell>
        </row>
        <row r="141">
          <cell r="C141" t="str">
            <v>NEW ALLIED ELECTRONIC - SUKUK (27-07-07)</v>
          </cell>
          <cell r="D141" t="str">
            <v>Non-Traded</v>
          </cell>
          <cell r="E141" t="str">
            <v>A/C to NPA</v>
          </cell>
        </row>
        <row r="142">
          <cell r="C142" t="str">
            <v>NEW ALLIED ELECTRONIC - SUKUK (03-12-07)</v>
          </cell>
          <cell r="D142" t="str">
            <v>Non-Traded</v>
          </cell>
          <cell r="E142" t="str">
            <v>A/C to NPA</v>
          </cell>
        </row>
        <row r="143">
          <cell r="C143" t="str">
            <v>PAK HY-OILS LTD-TFC (31-12-08)</v>
          </cell>
          <cell r="D143" t="str">
            <v>Non-Traded</v>
          </cell>
          <cell r="E143" t="str">
            <v>A/C to NPA</v>
          </cell>
        </row>
        <row r="144">
          <cell r="C144" t="str">
            <v>SECURITY LEASING CORPORATION LTD-PPTFC (28-03-06)</v>
          </cell>
          <cell r="D144" t="str">
            <v>Non-Traded</v>
          </cell>
          <cell r="E144" t="str">
            <v>A/C to NPA</v>
          </cell>
        </row>
        <row r="145">
          <cell r="C145" t="str">
            <v>SHAKARGANJ MILLS LTD-TFC (22-09-08)</v>
          </cell>
          <cell r="D145" t="str">
            <v>Non-Traded</v>
          </cell>
          <cell r="E145" t="str">
            <v>A/C to NPA</v>
          </cell>
        </row>
        <row r="146">
          <cell r="C146" t="str">
            <v>SITARA PEROXIDE LTD-SUK (19-08-08)</v>
          </cell>
          <cell r="D146" t="str">
            <v>Non-Traded</v>
          </cell>
          <cell r="E146" t="str">
            <v>A/C to NPA</v>
          </cell>
        </row>
        <row r="147">
          <cell r="C147" t="str">
            <v>THREE STAR HOSIERY SUKUK (25-06-08)</v>
          </cell>
          <cell r="D147" t="str">
            <v>Non-Traded</v>
          </cell>
          <cell r="E147" t="str">
            <v>A/C to NPA</v>
          </cell>
        </row>
      </sheetData>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LANCE SHEET"/>
      <sheetName val="AUDIT REPORT FINAL (2)"/>
      <sheetName val="AUDIT REPORT FINAL (4)"/>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alance - liabilities side"/>
      <sheetName val="Balance - Assets side"/>
      <sheetName val="P&amp;L"/>
      <sheetName val="Cost of goods sold"/>
      <sheetName val="Admn  expenses"/>
      <sheetName val="Selling expenses"/>
      <sheetName val="Financial charges"/>
      <sheetName val="other income"/>
      <sheetName val="af10"/>
      <sheetName val="tex. analysis"/>
      <sheetName val="Chart1"/>
      <sheetName val="Chart3"/>
      <sheetName val="2003"/>
      <sheetName val="2002"/>
      <sheetName val="20031"/>
      <sheetName val="Chart4"/>
      <sheetName val="Balance sheet (3)"/>
      <sheetName val="notes to p&amp;l"/>
      <sheetName val="BALANCE SHEET (2)"/>
      <sheetName val="NOTES - PROFIT 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refreshError="1"/>
      <sheetData sheetId="33"/>
      <sheetData sheetId="34"/>
      <sheetData sheetId="35"/>
      <sheetData sheetId="3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INV"/>
      <sheetName val="Scoping"/>
      <sheetName val="Corporate"/>
      <sheetName val="Middle Market"/>
      <sheetName val="SME"/>
      <sheetName val="Parameters"/>
      <sheetName val="note_4,5"/>
      <sheetName val="Parameter"/>
      <sheetName val="Lead"/>
      <sheetName val="MTPF July 2015"/>
      <sheetName val="3_2"/>
      <sheetName val="GL Breakup"/>
      <sheetName val="GIE Breakup"/>
      <sheetName val="Data"/>
      <sheetName val="AC GL Avg Balances"/>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ACC LIST"/>
      <sheetName val="Cons. Lead BS"/>
      <sheetName val="Non-Statistical Sampling"/>
      <sheetName val="Cwip"/>
      <sheetName val="JSCML TB"/>
      <sheetName val="Dep P &amp; L "/>
    </sheetNames>
    <sheetDataSet>
      <sheetData sheetId="0">
        <row r="604">
          <cell r="Q604">
            <v>261393</v>
          </cell>
        </row>
      </sheetData>
      <sheetData sheetId="1" refreshError="1"/>
      <sheetData sheetId="2">
        <row r="604">
          <cell r="Q604">
            <v>261393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ow r="604">
          <cell r="Q604">
            <v>261393</v>
          </cell>
        </row>
      </sheetData>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04">
          <cell r="Q604">
            <v>261393</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row r="604">
          <cell r="Q604">
            <v>261393</v>
          </cell>
        </row>
      </sheetData>
      <sheetData sheetId="107">
        <row r="604">
          <cell r="Q604">
            <v>261393</v>
          </cell>
        </row>
      </sheetData>
      <sheetData sheetId="108">
        <row r="604">
          <cell r="Q604">
            <v>261393</v>
          </cell>
        </row>
      </sheetData>
      <sheetData sheetId="109">
        <row r="604">
          <cell r="Q604">
            <v>261393</v>
          </cell>
        </row>
      </sheetData>
      <sheetData sheetId="110">
        <row r="604">
          <cell r="Q604">
            <v>261393</v>
          </cell>
        </row>
      </sheetData>
      <sheetData sheetId="111">
        <row r="604">
          <cell r="Q604">
            <v>261393</v>
          </cell>
        </row>
      </sheetData>
      <sheetData sheetId="112">
        <row r="604">
          <cell r="Q604">
            <v>261393</v>
          </cell>
        </row>
      </sheetData>
      <sheetData sheetId="113">
        <row r="604">
          <cell r="Q604">
            <v>261393</v>
          </cell>
        </row>
      </sheetData>
      <sheetData sheetId="114">
        <row r="604">
          <cell r="Q604">
            <v>261393</v>
          </cell>
        </row>
      </sheetData>
      <sheetData sheetId="115">
        <row r="604">
          <cell r="Q604">
            <v>261393</v>
          </cell>
        </row>
      </sheetData>
      <sheetData sheetId="116">
        <row r="604">
          <cell r="Q604">
            <v>261393</v>
          </cell>
        </row>
      </sheetData>
      <sheetData sheetId="117">
        <row r="604">
          <cell r="Q604">
            <v>261393</v>
          </cell>
        </row>
      </sheetData>
      <sheetData sheetId="118">
        <row r="604">
          <cell r="Q604">
            <v>261393</v>
          </cell>
        </row>
      </sheetData>
      <sheetData sheetId="119">
        <row r="604">
          <cell r="Q604">
            <v>261393</v>
          </cell>
        </row>
      </sheetData>
      <sheetData sheetId="120">
        <row r="604">
          <cell r="Q604">
            <v>261393</v>
          </cell>
        </row>
      </sheetData>
      <sheetData sheetId="121">
        <row r="604">
          <cell r="Q604">
            <v>261393</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Sheet4"/>
      <sheetName val="Tables"/>
      <sheetName val="Rating"/>
      <sheetName val="Investments"/>
      <sheetName val="MAY 1240001"/>
      <sheetName val="BS_final"/>
      <sheetName val="BS_DEC02"/>
      <sheetName val="PL_DEC02"/>
      <sheetName val="notes_DEC02"/>
      <sheetName val="pl_NOTES"/>
      <sheetName val="BS_final1"/>
      <sheetName val="BS_DEC021"/>
      <sheetName val="PL_DEC021"/>
      <sheetName val="notes_DEC021"/>
      <sheetName val="pl_NOTES1"/>
      <sheetName val="JSCL TB"/>
      <sheetName val="Note 13.1 &amp; 13.2"/>
      <sheetName val="BS_final2"/>
      <sheetName val="BS_DEC022"/>
      <sheetName val="PL_DEC022"/>
      <sheetName val="notes_DEC022"/>
      <sheetName val="pl_NOTES2"/>
      <sheetName val="MAY_1240001"/>
      <sheetName val="BS_final3"/>
      <sheetName val="BS_DEC023"/>
      <sheetName val="PL_DEC023"/>
      <sheetName val="notes_DEC023"/>
      <sheetName val="pl_NOTES3"/>
      <sheetName val="MAY_12400011"/>
      <sheetName val="Disclosure"/>
      <sheetName val="statacc"/>
      <sheetName val="DATA"/>
      <sheetName val="Consolidated"/>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coping"/>
      <sheetName val="Sheet3"/>
      <sheetName val="Furniture"/>
      <sheetName val="Sheet2"/>
      <sheetName val="Sheet6"/>
      <sheetName val="New A-Rept"/>
      <sheetName val="NORMAL"/>
      <sheetName val="bs&amp;Pl"/>
      <sheetName val="A"/>
      <sheetName val="admin cross"/>
      <sheetName val="Manu Crss"/>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Deposit"/>
      <sheetName val="BS"/>
      <sheetName val="BS_final4"/>
      <sheetName val="BS_DEC024"/>
      <sheetName val="PL_DEC024"/>
      <sheetName val="notes_DEC024"/>
      <sheetName val="pl_NOTES4"/>
      <sheetName val="MAY_12400012"/>
      <sheetName val="JSCL_TB"/>
      <sheetName val="Note_13_1_&amp;_13_2"/>
      <sheetName val="plan. analytical"/>
      <sheetName val="dep on disposals"/>
      <sheetName val="Links"/>
      <sheetName val="BS2"/>
      <sheetName val="BS1"/>
      <sheetName val="Abu Dhabi"/>
      <sheetName val="Middle_Market"/>
      <sheetName val="DS_details"/>
      <sheetName val="Code"/>
      <sheetName val="Data Sheet - Financials"/>
      <sheetName val="Data Sheet - Others"/>
      <sheetName val="Adj"/>
      <sheetName val="Elim"/>
      <sheetName val="Def. Tax"/>
      <sheetName val="Actual"/>
      <sheetName val="Budget"/>
      <sheetName val="List"/>
      <sheetName val="PrevYear"/>
      <sheetName val="lp"/>
    </sheetNames>
    <sheetDataSet>
      <sheetData sheetId="0"/>
      <sheetData sheetId="1"/>
      <sheetData sheetId="2"/>
      <sheetData sheetId="3"/>
      <sheetData sheetId="4"/>
      <sheetData sheetId="5">
        <row r="3">
          <cell r="B3">
            <v>28</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BS "/>
      <sheetName val="Con PL "/>
      <sheetName val="Con C Flow "/>
      <sheetName val="Con  EQUITY "/>
      <sheetName val="Con Invest"/>
      <sheetName val="BS"/>
      <sheetName val="P&amp;Loss"/>
      <sheetName val="C Flow"/>
      <sheetName val=" EQUITY"/>
      <sheetName val="Investments"/>
      <sheetName val="NOTES"/>
      <sheetName val="tax"/>
      <sheetName val="investment pro"/>
      <sheetName val="Prov"/>
      <sheetName val="OR"/>
      <sheetName val="OR2"/>
      <sheetName val="CFS-Dec"/>
      <sheetName val="Working-CFS"/>
      <sheetName val="Investments (2)"/>
      <sheetName val="con -wORb"/>
      <sheetName val="con wORp"/>
      <sheetName val="VIS"/>
      <sheetName val="Cal"/>
      <sheetName val="acct"/>
    </sheetNames>
    <sheetDataSet>
      <sheetData sheetId="0">
        <row r="1">
          <cell r="A1" t="str">
            <v>PRIME COMMERCIAL BANK LIMITED</v>
          </cell>
        </row>
      </sheetData>
      <sheetData sheetId="1"/>
      <sheetData sheetId="2"/>
      <sheetData sheetId="3"/>
      <sheetData sheetId="4"/>
      <sheetData sheetId="5"/>
      <sheetData sheetId="6"/>
      <sheetData sheetId="7">
        <row r="1">
          <cell r="A1" t="str">
            <v>PRIME COMMERCIAL BANK LIMITED</v>
          </cell>
        </row>
      </sheetData>
      <sheetData sheetId="8">
        <row r="1">
          <cell r="A1" t="str">
            <v>PRIME COMMERCIAL BANK LIMITED</v>
          </cell>
        </row>
      </sheetData>
      <sheetData sheetId="9">
        <row r="1">
          <cell r="A1" t="str">
            <v>PRIME COMMERCIAL BANK LIMITED</v>
          </cell>
        </row>
        <row r="2">
          <cell r="A2" t="str">
            <v>NOTES TO THE FINANCIAL STATEMENTS (Un-audited)</v>
          </cell>
        </row>
        <row r="3">
          <cell r="A3" t="str">
            <v>FOR THE QUARTER ENDED JUNE 30, 2006</v>
          </cell>
        </row>
        <row r="5">
          <cell r="A5" t="str">
            <v>1.</v>
          </cell>
          <cell r="B5" t="str">
            <v xml:space="preserve">Status and Nature of Business                                         </v>
          </cell>
        </row>
        <row r="7">
          <cell r="B7" t="str">
            <v>Prime Commercial Bank Limited (the Bank) having its registered office at 77 Y, D.H.A,  Lahore (Pakistan),  was incorporated in Pakistan on September  30, 1991 as a public limited company under the Companies Ordinance, 1984 and is listed on all the stock e</v>
          </cell>
        </row>
        <row r="10">
          <cell r="B10" t="str">
            <v>The Bank is a fully accredited scheduled commercial Bank and is principally engaged in the business of banking. The Bank is operating through 63 branches in Pakistan.</v>
          </cell>
        </row>
        <row r="13">
          <cell r="A13" t="str">
            <v>2.</v>
          </cell>
          <cell r="B13" t="str">
            <v>Statement of Compliance</v>
          </cell>
        </row>
        <row r="15">
          <cell r="B15" t="str">
            <v>These financial statements are prepared in accordance with the requirements of the Companies Ordinance, 1984, the Banking Companies Ordinance, 1962, the directives issued by the State Bank of Pakistan (SBP) and the International Accounting Framework (IFRS</v>
          </cell>
        </row>
        <row r="27">
          <cell r="B27" t="str">
            <v>International Accounting Standard 39, Financial Instruments: Recognition and Measurement (IAS 39) and International Accounting Standard 40, Investment Property (IAS 40) are not applicable for banking companies in Pakistan. Accordingly, the requirements of</v>
          </cell>
        </row>
        <row r="32">
          <cell r="A32" t="str">
            <v>3.</v>
          </cell>
          <cell r="B32" t="str">
            <v>Basis of Presentation and Measurement</v>
          </cell>
        </row>
        <row r="34">
          <cell r="B34" t="str">
            <v>Same basis of presentation and measurements have been adopted to prepare interim financial statements as were adopted and disclosed in the published annual financial statements for the year ended December 31, 2005.</v>
          </cell>
        </row>
        <row r="37">
          <cell r="A37" t="str">
            <v>4.</v>
          </cell>
          <cell r="B37" t="str">
            <v>Summary of Significant Accounting Policies</v>
          </cell>
        </row>
        <row r="39">
          <cell r="B39" t="str">
            <v>The accounting policies adopted and applied for the preparation of interim financial statements are same as were applied in the preparation of annual published financial statements for the year ended December 31, 2005.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Rev-Repo"/>
      <sheetName val="IRS-FRA"/>
      <sheetName val="FX Option "/>
      <sheetName val="Fx Fwd (Int bank)"/>
      <sheetName val="Fx Fwd(Branches)"/>
      <sheetName val="T-Bills"/>
      <sheetName val="TFC"/>
      <sheetName val="PIB"/>
      <sheetName val="Margin Finance"/>
      <sheetName val="Clean Borrowing &amp;placement"/>
      <sheetName val="Fields"/>
      <sheetName val="Rating"/>
      <sheetName val="Tables"/>
      <sheetName val="Products"/>
      <sheetName val="Lookups"/>
      <sheetName val="BSDOMOVS"/>
      <sheetName val="Inve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5">
          <cell r="A15" t="str">
            <v>Add on Factor under current exposure method</v>
          </cell>
        </row>
        <row r="23">
          <cell r="A23" t="str">
            <v>List of Eligible collaterals</v>
          </cell>
          <cell r="B23" t="str">
            <v>Collateral code</v>
          </cell>
          <cell r="C23" t="str">
            <v>Haircut</v>
          </cell>
          <cell r="D23" t="str">
            <v>Scaling factor Adjustment for REPO</v>
          </cell>
          <cell r="E23" t="str">
            <v>Scaling factor Adjustment for OTCD</v>
          </cell>
        </row>
        <row r="24">
          <cell r="A24" t="str">
            <v>No Haircut</v>
          </cell>
          <cell r="B24">
            <v>0</v>
          </cell>
          <cell r="C24">
            <v>0</v>
          </cell>
          <cell r="D24">
            <v>0</v>
          </cell>
          <cell r="E24">
            <v>0</v>
          </cell>
        </row>
        <row r="25">
          <cell r="A25" t="str">
            <v>Cash (sovereign &amp; other)</v>
          </cell>
          <cell r="B25">
            <v>1</v>
          </cell>
          <cell r="C25">
            <v>0</v>
          </cell>
          <cell r="D25">
            <v>0</v>
          </cell>
          <cell r="E25">
            <v>0</v>
          </cell>
        </row>
        <row r="26">
          <cell r="A26" t="str">
            <v>COD (sovereign &amp; other)</v>
          </cell>
          <cell r="B26">
            <v>2</v>
          </cell>
          <cell r="C26">
            <v>0</v>
          </cell>
          <cell r="D26">
            <v>0</v>
          </cell>
          <cell r="E26">
            <v>0</v>
          </cell>
        </row>
        <row r="27">
          <cell r="A27" t="str">
            <v>Gold (sovereign &amp; other)</v>
          </cell>
          <cell r="B27">
            <v>3</v>
          </cell>
          <cell r="C27">
            <v>0.15</v>
          </cell>
          <cell r="D27">
            <v>0.10606605000000001</v>
          </cell>
          <cell r="E27">
            <v>0.15</v>
          </cell>
        </row>
        <row r="28">
          <cell r="A28" t="str">
            <v>Debt-sec rated 1 (&lt; 1 yr) (sovereign)</v>
          </cell>
          <cell r="B28">
            <v>4</v>
          </cell>
          <cell r="C28">
            <v>5.0000000000000001E-3</v>
          </cell>
          <cell r="D28">
            <v>3.5355350000000002E-3</v>
          </cell>
          <cell r="E28">
            <v>5.0000000000000001E-3</v>
          </cell>
        </row>
        <row r="29">
          <cell r="A29" t="str">
            <v>Debt-sec rated 1 (&lt; 1 yr) (other)</v>
          </cell>
          <cell r="B29">
            <v>5</v>
          </cell>
          <cell r="C29">
            <v>0.01</v>
          </cell>
          <cell r="D29">
            <v>7.0710700000000005E-3</v>
          </cell>
          <cell r="E29">
            <v>0.01</v>
          </cell>
        </row>
        <row r="30">
          <cell r="A30" t="str">
            <v>Debt-sec rated 1 (1 to 5 yr) (sovereign)</v>
          </cell>
          <cell r="B30">
            <v>6</v>
          </cell>
          <cell r="C30">
            <v>0.02</v>
          </cell>
          <cell r="D30">
            <v>1.4142140000000001E-2</v>
          </cell>
          <cell r="E30">
            <v>0.02</v>
          </cell>
        </row>
        <row r="31">
          <cell r="A31" t="str">
            <v>Debt-sec rated 1 (1 to 5 yr) (other)</v>
          </cell>
          <cell r="B31">
            <v>7</v>
          </cell>
          <cell r="C31">
            <v>0.04</v>
          </cell>
          <cell r="D31">
            <v>2.8284280000000002E-2</v>
          </cell>
          <cell r="E31">
            <v>0.04</v>
          </cell>
        </row>
        <row r="32">
          <cell r="A32" t="str">
            <v>Debt-sec rated 1 (above 5 yr) (sovereign)</v>
          </cell>
          <cell r="B32">
            <v>8</v>
          </cell>
          <cell r="C32">
            <v>0.04</v>
          </cell>
          <cell r="D32">
            <v>2.8284280000000002E-2</v>
          </cell>
          <cell r="E32">
            <v>0.04</v>
          </cell>
        </row>
        <row r="33">
          <cell r="A33" t="str">
            <v>Debt-sec rated 1 (above 5 yr) (other)</v>
          </cell>
          <cell r="B33">
            <v>9</v>
          </cell>
          <cell r="C33">
            <v>0.08</v>
          </cell>
          <cell r="D33">
            <v>5.6568560000000004E-2</v>
          </cell>
          <cell r="E33">
            <v>0.08</v>
          </cell>
        </row>
        <row r="34">
          <cell r="A34" t="str">
            <v>Debt-sec rated 2-3-unrated  bank-sec(&lt;1 yr) (sovereign)</v>
          </cell>
          <cell r="B34">
            <v>10</v>
          </cell>
          <cell r="C34">
            <v>0.01</v>
          </cell>
          <cell r="D34">
            <v>7.0710700000000005E-3</v>
          </cell>
          <cell r="E34">
            <v>0.01</v>
          </cell>
        </row>
        <row r="35">
          <cell r="A35" t="str">
            <v>Debt-sec rated 2-3-unrated  bank-sec(&lt;1 yr) (other)</v>
          </cell>
          <cell r="B35">
            <v>11</v>
          </cell>
          <cell r="C35">
            <v>0.02</v>
          </cell>
          <cell r="D35">
            <v>1.4142140000000001E-2</v>
          </cell>
          <cell r="E35">
            <v>0.02</v>
          </cell>
        </row>
        <row r="36">
          <cell r="A36" t="str">
            <v>Debt-sec rated 2-3-unrated bank-sec(1 to 5 yr) (sovereign)</v>
          </cell>
          <cell r="B36">
            <v>12</v>
          </cell>
          <cell r="C36">
            <v>0.03</v>
          </cell>
          <cell r="D36">
            <v>2.121321E-2</v>
          </cell>
          <cell r="E36">
            <v>0.03</v>
          </cell>
        </row>
        <row r="37">
          <cell r="A37" t="str">
            <v>Debt-sec rated 2-3-unrated bank-sec(1 to 5 yr) (other)</v>
          </cell>
          <cell r="B37">
            <v>13</v>
          </cell>
          <cell r="C37">
            <v>0.06</v>
          </cell>
          <cell r="D37">
            <v>4.2426419999999999E-2</v>
          </cell>
          <cell r="E37">
            <v>0.06</v>
          </cell>
        </row>
        <row r="38">
          <cell r="A38" t="str">
            <v>Debt-sec rated 2-3-unrated bank-sec(above 5 yr )    (sovereign)</v>
          </cell>
          <cell r="B38">
            <v>14</v>
          </cell>
          <cell r="C38">
            <v>0.06</v>
          </cell>
          <cell r="D38">
            <v>4.2426419999999999E-2</v>
          </cell>
          <cell r="E38">
            <v>0.06</v>
          </cell>
        </row>
        <row r="39">
          <cell r="A39" t="str">
            <v>Debt-sec rated 2-3-unrated bank-sec(above 5 yr) (other)</v>
          </cell>
          <cell r="B39">
            <v>15</v>
          </cell>
          <cell r="C39">
            <v>0.12</v>
          </cell>
          <cell r="D39">
            <v>8.4852839999999999E-2</v>
          </cell>
          <cell r="E39">
            <v>0.12</v>
          </cell>
        </row>
        <row r="40">
          <cell r="A40" t="str">
            <v>Debt-sec rated 4       (sovereign &amp; other)</v>
          </cell>
          <cell r="B40">
            <v>16</v>
          </cell>
          <cell r="C40">
            <v>0.15</v>
          </cell>
          <cell r="D40">
            <v>0.10606605000000001</v>
          </cell>
          <cell r="E40">
            <v>0.15</v>
          </cell>
        </row>
        <row r="41">
          <cell r="A41" t="str">
            <v>Debt-sec/equities/bonds listed on main index (sovereign &amp; other)</v>
          </cell>
          <cell r="B41">
            <v>17</v>
          </cell>
          <cell r="C41">
            <v>0.15</v>
          </cell>
          <cell r="D41">
            <v>0.10606605000000001</v>
          </cell>
          <cell r="E41">
            <v>0.15</v>
          </cell>
        </row>
        <row r="42">
          <cell r="A42" t="str">
            <v>Equitied/bonds listed on exchange (sovereign &amp; other)</v>
          </cell>
          <cell r="B42">
            <v>18</v>
          </cell>
          <cell r="C42">
            <v>0.25</v>
          </cell>
          <cell r="D42">
            <v>0.17677675000000001</v>
          </cell>
          <cell r="E42">
            <v>0.25</v>
          </cell>
        </row>
        <row r="43">
          <cell r="A43" t="str">
            <v>Mutual fund unit (daily quoted)</v>
          </cell>
          <cell r="B43">
            <v>19</v>
          </cell>
          <cell r="C43" t="str">
            <v>Higher haircut applicable to any security in which the fund can invest</v>
          </cell>
        </row>
        <row r="44">
          <cell r="A44" t="str">
            <v>Zero Haircut Repos</v>
          </cell>
          <cell r="B44">
            <v>20</v>
          </cell>
          <cell r="C44">
            <v>0</v>
          </cell>
          <cell r="D44">
            <v>0</v>
          </cell>
          <cell r="E44">
            <v>0</v>
          </cell>
        </row>
        <row r="45">
          <cell r="A45" t="str">
            <v>Currency mismatch</v>
          </cell>
          <cell r="B45">
            <v>21</v>
          </cell>
          <cell r="C45">
            <v>0.08</v>
          </cell>
          <cell r="D45">
            <v>5.6568560000000004E-2</v>
          </cell>
          <cell r="E45">
            <v>0.08</v>
          </cell>
        </row>
      </sheetData>
      <sheetData sheetId="14"/>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BS mapping"/>
      <sheetName val="TRY final summary (new)"/>
      <sheetName val="Final Summary"/>
      <sheetName val="pivot summary"/>
      <sheetName val="pivot"/>
      <sheetName val="Data for Pivot"/>
      <sheetName val="Summary "/>
      <sheetName val="Sheet4"/>
      <sheetName val="Repo"/>
      <sheetName val="Rev-Repo"/>
      <sheetName val="IRS-FRA"/>
      <sheetName val="FX Option "/>
      <sheetName val="Fx Fwd (Int bank)"/>
      <sheetName val="Fx Fwd(Branches)"/>
      <sheetName val="T-Bills"/>
      <sheetName val="TFC"/>
      <sheetName val="Trade Details at HO level"/>
      <sheetName val="Clean Trans "/>
      <sheetName val="Inter-Intra Entities"/>
      <sheetName val="Rating"/>
      <sheetName val="Tables"/>
      <sheetName val="Products"/>
      <sheetName val="Documentation"/>
      <sheetName val="Fields"/>
      <sheetName val="Table"/>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3">
          <cell r="B3" t="str">
            <v>ABL</v>
          </cell>
          <cell r="C3" t="str">
            <v>Allied Bank Limited</v>
          </cell>
          <cell r="D3" t="str">
            <v>Bank/DFI</v>
          </cell>
          <cell r="E3" t="str">
            <v>JCR-VIS</v>
          </cell>
          <cell r="F3" t="str">
            <v>A-1+</v>
          </cell>
          <cell r="G3">
            <v>1</v>
          </cell>
          <cell r="H3">
            <v>0.2</v>
          </cell>
          <cell r="I3" t="str">
            <v>A+</v>
          </cell>
        </row>
        <row r="4">
          <cell r="B4" t="str">
            <v>ABN</v>
          </cell>
          <cell r="C4" t="str">
            <v>ABN-AMRO Bank</v>
          </cell>
          <cell r="D4" t="str">
            <v>Bank/DFI</v>
          </cell>
          <cell r="E4" t="str">
            <v>Standard &amp; Poor's</v>
          </cell>
          <cell r="F4" t="str">
            <v>A-1+</v>
          </cell>
          <cell r="G4">
            <v>1</v>
          </cell>
          <cell r="H4">
            <v>0.2</v>
          </cell>
          <cell r="I4" t="str">
            <v>AA-</v>
          </cell>
        </row>
        <row r="5">
          <cell r="B5" t="str">
            <v>AHL</v>
          </cell>
          <cell r="C5" t="str">
            <v>Atlas Honda Ltd.</v>
          </cell>
          <cell r="D5" t="str">
            <v>Corp</v>
          </cell>
          <cell r="H5">
            <v>1</v>
          </cell>
          <cell r="I5" t="str">
            <v>A+</v>
          </cell>
        </row>
        <row r="6">
          <cell r="B6" t="str">
            <v>AIB</v>
          </cell>
          <cell r="C6" t="str">
            <v>Al-Baraka Islamic Bank</v>
          </cell>
          <cell r="D6" t="str">
            <v>Bank/DFI</v>
          </cell>
          <cell r="E6" t="str">
            <v>PACRA-JCR-VIS</v>
          </cell>
          <cell r="F6" t="str">
            <v>A-1</v>
          </cell>
          <cell r="G6">
            <v>1</v>
          </cell>
          <cell r="H6">
            <v>0.2</v>
          </cell>
          <cell r="I6" t="str">
            <v>A</v>
          </cell>
        </row>
        <row r="7">
          <cell r="B7" t="str">
            <v>AKD</v>
          </cell>
          <cell r="C7" t="str">
            <v>Aqeel Karim Dhedhy</v>
          </cell>
          <cell r="H7">
            <v>1</v>
          </cell>
        </row>
        <row r="8">
          <cell r="B8" t="str">
            <v>AMEX LDN</v>
          </cell>
          <cell r="C8" t="str">
            <v>American Express London</v>
          </cell>
          <cell r="D8" t="str">
            <v>Bank/DFI</v>
          </cell>
          <cell r="H8">
            <v>0.5</v>
          </cell>
          <cell r="I8" t="str">
            <v>AA</v>
          </cell>
        </row>
        <row r="9">
          <cell r="B9" t="str">
            <v>AMEX NY</v>
          </cell>
          <cell r="C9" t="str">
            <v>American Express New York</v>
          </cell>
          <cell r="D9" t="str">
            <v>Bank/DFI</v>
          </cell>
          <cell r="E9" t="str">
            <v>FITCH</v>
          </cell>
          <cell r="F9" t="str">
            <v>F-1</v>
          </cell>
          <cell r="G9">
            <v>1</v>
          </cell>
          <cell r="H9">
            <v>0.2</v>
          </cell>
          <cell r="I9" t="str">
            <v>AA</v>
          </cell>
        </row>
        <row r="10">
          <cell r="B10" t="str">
            <v>AMEX SING</v>
          </cell>
          <cell r="C10" t="str">
            <v>American Express Singapore</v>
          </cell>
          <cell r="D10" t="str">
            <v>Bank/DFI</v>
          </cell>
          <cell r="H10">
            <v>0.5</v>
          </cell>
          <cell r="I10" t="str">
            <v>BBB</v>
          </cell>
        </row>
        <row r="11">
          <cell r="B11" t="str">
            <v>AMNI</v>
          </cell>
          <cell r="C11" t="str">
            <v>Amna Industries</v>
          </cell>
          <cell r="D11" t="str">
            <v>Corp</v>
          </cell>
          <cell r="H11">
            <v>1</v>
          </cell>
          <cell r="I11" t="str">
            <v>AA-</v>
          </cell>
        </row>
        <row r="12">
          <cell r="B12" t="str">
            <v>AMX</v>
          </cell>
          <cell r="C12" t="str">
            <v>American Express Bank</v>
          </cell>
          <cell r="D12" t="str">
            <v>Bank/DFI</v>
          </cell>
          <cell r="E12" t="str">
            <v>Standard &amp; Poor's</v>
          </cell>
          <cell r="F12" t="str">
            <v>A-1</v>
          </cell>
          <cell r="G12">
            <v>1</v>
          </cell>
          <cell r="H12">
            <v>0.2</v>
          </cell>
          <cell r="I12" t="str">
            <v>AA+</v>
          </cell>
        </row>
        <row r="13">
          <cell r="B13" t="str">
            <v>ASK</v>
          </cell>
          <cell r="C13" t="str">
            <v>Askari Commercial Bank Limited</v>
          </cell>
          <cell r="D13" t="str">
            <v>Bank/DFI</v>
          </cell>
          <cell r="E13" t="str">
            <v>PACRA</v>
          </cell>
          <cell r="F13" t="str">
            <v>A1+</v>
          </cell>
          <cell r="G13">
            <v>1</v>
          </cell>
          <cell r="H13">
            <v>0.2</v>
          </cell>
          <cell r="I13" t="str">
            <v>AA+</v>
          </cell>
        </row>
        <row r="14">
          <cell r="B14" t="str">
            <v>ASM</v>
          </cell>
          <cell r="C14" t="str">
            <v>Al Abid Silk Mills</v>
          </cell>
          <cell r="D14" t="str">
            <v>Corp</v>
          </cell>
          <cell r="H14">
            <v>1</v>
          </cell>
        </row>
        <row r="15">
          <cell r="B15" t="str">
            <v>ACBL</v>
          </cell>
          <cell r="C15" t="str">
            <v>Atlas Bank Ltd</v>
          </cell>
          <cell r="D15" t="str">
            <v>Bank/DFI</v>
          </cell>
          <cell r="E15" t="str">
            <v>PACRA</v>
          </cell>
          <cell r="F15" t="str">
            <v>A2</v>
          </cell>
          <cell r="G15">
            <v>2</v>
          </cell>
          <cell r="H15">
            <v>0.5</v>
          </cell>
          <cell r="I15" t="str">
            <v>BBB-</v>
          </cell>
        </row>
        <row r="16">
          <cell r="B16" t="str">
            <v>AIBL</v>
          </cell>
          <cell r="C16" t="str">
            <v>Atlas Investment Bank Ltd</v>
          </cell>
          <cell r="D16" t="str">
            <v>Bank/DFI</v>
          </cell>
          <cell r="E16" t="str">
            <v>PACRA</v>
          </cell>
          <cell r="F16" t="str">
            <v>A1+</v>
          </cell>
          <cell r="G16">
            <v>1</v>
          </cell>
          <cell r="H16">
            <v>0.2</v>
          </cell>
        </row>
        <row r="17">
          <cell r="B17" t="str">
            <v>ATM</v>
          </cell>
          <cell r="C17" t="str">
            <v>Amjad Textile Mills</v>
          </cell>
          <cell r="D17" t="str">
            <v>Corp</v>
          </cell>
          <cell r="H17">
            <v>1</v>
          </cell>
          <cell r="I17" t="str">
            <v>AA</v>
          </cell>
        </row>
        <row r="18">
          <cell r="B18" t="str">
            <v>ARHL</v>
          </cell>
          <cell r="C18" t="str">
            <v>Arif Habib Ltd</v>
          </cell>
          <cell r="H18">
            <v>1</v>
          </cell>
        </row>
        <row r="19">
          <cell r="B19" t="str">
            <v>AZC</v>
          </cell>
          <cell r="C19" t="str">
            <v>Abdul Aziz &amp; Co.</v>
          </cell>
          <cell r="D19" t="str">
            <v>Corp</v>
          </cell>
          <cell r="H19">
            <v>1</v>
          </cell>
        </row>
        <row r="20">
          <cell r="B20" t="str">
            <v>BAF</v>
          </cell>
          <cell r="C20" t="str">
            <v>Bank Alfalah Limted</v>
          </cell>
          <cell r="D20" t="str">
            <v>Bank/DFI</v>
          </cell>
          <cell r="E20" t="str">
            <v>PACRA</v>
          </cell>
          <cell r="F20" t="str">
            <v>A1+</v>
          </cell>
          <cell r="G20">
            <v>1</v>
          </cell>
          <cell r="H20">
            <v>0.2</v>
          </cell>
          <cell r="I20" t="str">
            <v>AA</v>
          </cell>
        </row>
        <row r="21">
          <cell r="B21" t="str">
            <v>BAH</v>
          </cell>
          <cell r="C21" t="str">
            <v>Bank Al-Habib Limited</v>
          </cell>
          <cell r="D21" t="str">
            <v>Bank/DFI</v>
          </cell>
          <cell r="E21" t="str">
            <v>PACRA</v>
          </cell>
          <cell r="F21" t="str">
            <v>A1+</v>
          </cell>
          <cell r="G21">
            <v>1</v>
          </cell>
          <cell r="H21">
            <v>0.2</v>
          </cell>
          <cell r="I21" t="str">
            <v>AA</v>
          </cell>
        </row>
        <row r="22">
          <cell r="B22" t="str">
            <v>BBL</v>
          </cell>
          <cell r="C22" t="str">
            <v>My bank Limited</v>
          </cell>
          <cell r="D22" t="str">
            <v>Bank/DFI</v>
          </cell>
          <cell r="E22" t="str">
            <v>JCR-VIS</v>
          </cell>
          <cell r="F22" t="str">
            <v>A-2</v>
          </cell>
          <cell r="G22">
            <v>2</v>
          </cell>
          <cell r="H22">
            <v>0.5</v>
          </cell>
          <cell r="I22" t="str">
            <v>BBB</v>
          </cell>
        </row>
        <row r="23">
          <cell r="B23" t="str">
            <v>BMA</v>
          </cell>
          <cell r="C23" t="str">
            <v>BMA Capital</v>
          </cell>
          <cell r="D23" t="str">
            <v>Bank/DFI</v>
          </cell>
          <cell r="H23">
            <v>1</v>
          </cell>
        </row>
        <row r="24">
          <cell r="B24" t="str">
            <v>BOK</v>
          </cell>
          <cell r="C24" t="str">
            <v>Bank of Khyber</v>
          </cell>
          <cell r="D24" t="str">
            <v>Bank/DFI</v>
          </cell>
          <cell r="E24" t="str">
            <v>JCR-VIS</v>
          </cell>
          <cell r="F24" t="str">
            <v>A-2</v>
          </cell>
          <cell r="G24">
            <v>2</v>
          </cell>
          <cell r="H24">
            <v>0.5</v>
          </cell>
          <cell r="I24" t="str">
            <v>BBB+</v>
          </cell>
        </row>
        <row r="25">
          <cell r="B25" t="str">
            <v>BOP</v>
          </cell>
          <cell r="C25" t="str">
            <v xml:space="preserve">The Bank of Punjab </v>
          </cell>
          <cell r="D25" t="str">
            <v>Bank/DFI</v>
          </cell>
          <cell r="E25" t="str">
            <v>PACRA</v>
          </cell>
          <cell r="F25" t="str">
            <v>A1+</v>
          </cell>
          <cell r="G25">
            <v>1</v>
          </cell>
          <cell r="H25">
            <v>0.2</v>
          </cell>
          <cell r="I25" t="str">
            <v>AA</v>
          </cell>
        </row>
        <row r="26">
          <cell r="B26" t="str">
            <v>BT</v>
          </cell>
          <cell r="C26" t="str">
            <v>Bhanero Textile</v>
          </cell>
          <cell r="D26" t="str">
            <v>Corp</v>
          </cell>
          <cell r="H26">
            <v>1</v>
          </cell>
          <cell r="I26" t="str">
            <v>AA+</v>
          </cell>
        </row>
        <row r="27">
          <cell r="B27" t="str">
            <v>CC</v>
          </cell>
          <cell r="C27" t="str">
            <v>Cherat Cement</v>
          </cell>
          <cell r="D27" t="str">
            <v>Corp</v>
          </cell>
          <cell r="H27">
            <v>1</v>
          </cell>
          <cell r="I27" t="str">
            <v>A+</v>
          </cell>
        </row>
        <row r="28">
          <cell r="B28" t="str">
            <v>CCB</v>
          </cell>
          <cell r="C28" t="str">
            <v>CresBank</v>
          </cell>
          <cell r="D28" t="str">
            <v>Bank/DFI</v>
          </cell>
          <cell r="E28" t="str">
            <v>JCR-VIS</v>
          </cell>
          <cell r="F28" t="str">
            <v>A-2</v>
          </cell>
          <cell r="G28">
            <v>2</v>
          </cell>
          <cell r="H28">
            <v>0.5</v>
          </cell>
          <cell r="I28" t="str">
            <v>BBB</v>
          </cell>
        </row>
        <row r="29">
          <cell r="B29" t="str">
            <v>CDCTRUST</v>
          </cell>
          <cell r="H29">
            <v>1</v>
          </cell>
          <cell r="I29" t="str">
            <v>A+</v>
          </cell>
        </row>
        <row r="30">
          <cell r="B30" t="str">
            <v>CIT</v>
          </cell>
          <cell r="C30" t="str">
            <v>CitiBank N.A</v>
          </cell>
          <cell r="D30" t="str">
            <v>Bank/DFI</v>
          </cell>
          <cell r="E30" t="str">
            <v>Standard &amp; Poor's</v>
          </cell>
          <cell r="F30" t="str">
            <v>A-1+</v>
          </cell>
          <cell r="G30">
            <v>1</v>
          </cell>
          <cell r="H30">
            <v>0.2</v>
          </cell>
          <cell r="I30" t="str">
            <v>AA+</v>
          </cell>
        </row>
        <row r="31">
          <cell r="B31" t="str">
            <v>CL</v>
          </cell>
          <cell r="C31" t="str">
            <v xml:space="preserve">Chenab Ltd. </v>
          </cell>
          <cell r="D31" t="str">
            <v>Corp</v>
          </cell>
          <cell r="H31">
            <v>1</v>
          </cell>
        </row>
        <row r="32">
          <cell r="B32" t="str">
            <v>COMM</v>
          </cell>
          <cell r="C32" t="str">
            <v>Commerce Bank Frankfurt</v>
          </cell>
          <cell r="D32" t="str">
            <v>Bank/DFI</v>
          </cell>
          <cell r="E32" t="str">
            <v>FITCH</v>
          </cell>
          <cell r="F32" t="str">
            <v>F-1</v>
          </cell>
          <cell r="G32">
            <v>1</v>
          </cell>
          <cell r="H32">
            <v>0.2</v>
          </cell>
          <cell r="I32" t="str">
            <v>A</v>
          </cell>
        </row>
        <row r="33">
          <cell r="D33" t="str">
            <v>Bank/DFI</v>
          </cell>
          <cell r="E33" t="str">
            <v>MOODY'S</v>
          </cell>
          <cell r="F33" t="str">
            <v>P-1</v>
          </cell>
          <cell r="G33">
            <v>1</v>
          </cell>
          <cell r="H33">
            <v>0.2</v>
          </cell>
        </row>
        <row r="34">
          <cell r="B34" t="str">
            <v>CP</v>
          </cell>
          <cell r="C34" t="str">
            <v>Century Papers</v>
          </cell>
          <cell r="D34" t="str">
            <v>Corp</v>
          </cell>
          <cell r="H34">
            <v>1</v>
          </cell>
          <cell r="I34" t="str">
            <v>BBB</v>
          </cell>
        </row>
        <row r="35">
          <cell r="B35" t="str">
            <v>CSZ</v>
          </cell>
          <cell r="C35" t="str">
            <v>Credit Suisse Bank, Zurich</v>
          </cell>
          <cell r="D35" t="str">
            <v>Bank/DFI</v>
          </cell>
          <cell r="E35" t="str">
            <v>FITCH</v>
          </cell>
          <cell r="F35" t="str">
            <v>F-1+</v>
          </cell>
          <cell r="G35">
            <v>1</v>
          </cell>
          <cell r="H35">
            <v>0.2</v>
          </cell>
        </row>
        <row r="36">
          <cell r="B36" t="str">
            <v>DB</v>
          </cell>
          <cell r="C36" t="str">
            <v>Deutsch Bank</v>
          </cell>
          <cell r="D36" t="str">
            <v>Bank/DFI</v>
          </cell>
          <cell r="E36" t="str">
            <v>Standard &amp; Poor's</v>
          </cell>
          <cell r="F36" t="str">
            <v>A-1+</v>
          </cell>
          <cell r="G36">
            <v>1</v>
          </cell>
          <cell r="H36">
            <v>0.2</v>
          </cell>
          <cell r="I36" t="str">
            <v>AA+</v>
          </cell>
        </row>
        <row r="37">
          <cell r="B37" t="str">
            <v>DCM</v>
          </cell>
          <cell r="C37" t="str">
            <v xml:space="preserve">Dostsons Cotton Mills </v>
          </cell>
          <cell r="D37" t="str">
            <v>Corp</v>
          </cell>
          <cell r="H37">
            <v>1</v>
          </cell>
        </row>
        <row r="38">
          <cell r="B38" t="str">
            <v>DGK</v>
          </cell>
          <cell r="C38" t="str">
            <v>Dera Ghazi Khan Cement</v>
          </cell>
          <cell r="D38" t="str">
            <v>Corp</v>
          </cell>
          <cell r="H38">
            <v>1</v>
          </cell>
        </row>
        <row r="39">
          <cell r="B39" t="str">
            <v>DHAC</v>
          </cell>
          <cell r="C39" t="str">
            <v>DHA Cogen</v>
          </cell>
          <cell r="D39" t="str">
            <v>Corp</v>
          </cell>
          <cell r="H39">
            <v>1</v>
          </cell>
        </row>
        <row r="40">
          <cell r="B40" t="str">
            <v>DJM SEC</v>
          </cell>
          <cell r="C40" t="str">
            <v>DJM SECURITIES</v>
          </cell>
          <cell r="H40">
            <v>1</v>
          </cell>
        </row>
        <row r="41">
          <cell r="B41" t="str">
            <v>DRES</v>
          </cell>
          <cell r="C41" t="str">
            <v>Dresden Bank</v>
          </cell>
          <cell r="D41" t="str">
            <v>Bank/DFI</v>
          </cell>
          <cell r="E41" t="str">
            <v>FITCH</v>
          </cell>
          <cell r="F41" t="str">
            <v>F-1</v>
          </cell>
          <cell r="G41">
            <v>1</v>
          </cell>
          <cell r="H41">
            <v>0.2</v>
          </cell>
          <cell r="I41" t="str">
            <v>A</v>
          </cell>
        </row>
        <row r="42">
          <cell r="D42" t="str">
            <v>Bank/DFI</v>
          </cell>
          <cell r="E42" t="str">
            <v>MOODY'S</v>
          </cell>
          <cell r="F42" t="str">
            <v>P-1</v>
          </cell>
          <cell r="G42">
            <v>1</v>
          </cell>
          <cell r="H42">
            <v>0.2</v>
          </cell>
        </row>
        <row r="43">
          <cell r="B43" t="str">
            <v>DTM</v>
          </cell>
          <cell r="C43" t="str">
            <v>Dar-es-Salaam Textile Mills</v>
          </cell>
          <cell r="D43" t="str">
            <v>Corp</v>
          </cell>
          <cell r="H43">
            <v>1</v>
          </cell>
        </row>
        <row r="44">
          <cell r="B44" t="str">
            <v>EC</v>
          </cell>
          <cell r="C44" t="str">
            <v>Engro Chemical Pakistan Limited</v>
          </cell>
          <cell r="D44" t="str">
            <v>Corp</v>
          </cell>
          <cell r="E44" t="str">
            <v>PACRA</v>
          </cell>
          <cell r="F44" t="str">
            <v>A1+</v>
          </cell>
          <cell r="G44">
            <v>1</v>
          </cell>
          <cell r="H44">
            <v>0.2</v>
          </cell>
          <cell r="I44" t="str">
            <v>AA-</v>
          </cell>
        </row>
        <row r="45">
          <cell r="B45" t="str">
            <v>EDF</v>
          </cell>
          <cell r="C45" t="str">
            <v xml:space="preserve">Ejaz Dying &amp; Finishing </v>
          </cell>
          <cell r="D45" t="str">
            <v>Corp</v>
          </cell>
          <cell r="H45">
            <v>1</v>
          </cell>
        </row>
        <row r="46">
          <cell r="B46" t="str">
            <v>EEXP</v>
          </cell>
          <cell r="C46" t="str">
            <v>Engro Eximp Pvt. Ltd.</v>
          </cell>
          <cell r="D46" t="str">
            <v>Corp</v>
          </cell>
          <cell r="H46">
            <v>1</v>
          </cell>
        </row>
        <row r="47">
          <cell r="B47" t="str">
            <v>EPZ</v>
          </cell>
          <cell r="C47" t="str">
            <v>Export Processing Zone</v>
          </cell>
          <cell r="D47" t="str">
            <v>Corp</v>
          </cell>
          <cell r="H47">
            <v>1</v>
          </cell>
          <cell r="I47" t="str">
            <v>Aa3</v>
          </cell>
        </row>
        <row r="48">
          <cell r="B48" t="str">
            <v>ESP</v>
          </cell>
          <cell r="C48" t="str">
            <v>Elixier sec</v>
          </cell>
          <cell r="D48" t="str">
            <v>Bank/DFI</v>
          </cell>
          <cell r="H48">
            <v>1</v>
          </cell>
        </row>
        <row r="49">
          <cell r="B49" t="str">
            <v>FAY</v>
          </cell>
          <cell r="C49" t="str">
            <v>Faysal Bank Limited</v>
          </cell>
          <cell r="D49" t="str">
            <v>Bank/DFI</v>
          </cell>
          <cell r="E49" t="str">
            <v>JCR-VIS</v>
          </cell>
          <cell r="F49" t="str">
            <v>A-1</v>
          </cell>
          <cell r="G49">
            <v>1</v>
          </cell>
          <cell r="H49">
            <v>0.2</v>
          </cell>
          <cell r="I49" t="str">
            <v>AA</v>
          </cell>
        </row>
        <row r="50">
          <cell r="B50" t="str">
            <v>FCDC</v>
          </cell>
          <cell r="C50" t="str">
            <v>First Credit and Investment Bank Ltd. (formerly First Credit and Discount Corporation Ltd.)</v>
          </cell>
          <cell r="D50" t="str">
            <v>Bank/DFI</v>
          </cell>
          <cell r="E50" t="str">
            <v>JCR-VIS</v>
          </cell>
          <cell r="F50" t="str">
            <v>A-2</v>
          </cell>
          <cell r="G50">
            <v>2</v>
          </cell>
          <cell r="H50">
            <v>0.5</v>
          </cell>
          <cell r="I50" t="str">
            <v>A</v>
          </cell>
        </row>
        <row r="51">
          <cell r="B51" t="str">
            <v>FCM</v>
          </cell>
          <cell r="C51" t="str">
            <v>Fazal Cloth Mills</v>
          </cell>
          <cell r="D51" t="str">
            <v>Corp</v>
          </cell>
          <cell r="H51">
            <v>1</v>
          </cell>
        </row>
        <row r="52">
          <cell r="B52" t="str">
            <v>FFCL</v>
          </cell>
          <cell r="C52" t="str">
            <v>Fauji Fertilizers</v>
          </cell>
          <cell r="D52" t="str">
            <v>Corp</v>
          </cell>
          <cell r="H52">
            <v>1</v>
          </cell>
          <cell r="I52" t="str">
            <v>A+</v>
          </cell>
        </row>
        <row r="53">
          <cell r="B53" t="str">
            <v>FFL</v>
          </cell>
          <cell r="C53" t="str">
            <v>Fatima Fertilizer Limited</v>
          </cell>
          <cell r="D53" t="str">
            <v>Corp</v>
          </cell>
          <cell r="H53">
            <v>1</v>
          </cell>
          <cell r="I53" t="str">
            <v>A2</v>
          </cell>
        </row>
        <row r="54">
          <cell r="B54" t="str">
            <v>FIB</v>
          </cell>
          <cell r="C54" t="str">
            <v>First Dawood investment Bank</v>
          </cell>
          <cell r="D54" t="str">
            <v>Bank/DFI</v>
          </cell>
          <cell r="E54" t="str">
            <v>PACRA</v>
          </cell>
          <cell r="F54" t="str">
            <v>A1</v>
          </cell>
          <cell r="G54">
            <v>1</v>
          </cell>
          <cell r="H54">
            <v>0.2</v>
          </cell>
          <cell r="I54" t="str">
            <v>A+</v>
          </cell>
        </row>
        <row r="55">
          <cell r="B55" t="str">
            <v>FNE</v>
          </cell>
          <cell r="C55" t="str">
            <v>First National equity</v>
          </cell>
          <cell r="H55">
            <v>1</v>
          </cell>
        </row>
        <row r="56">
          <cell r="B56" t="str">
            <v>FORTIS</v>
          </cell>
          <cell r="C56" t="str">
            <v>Fortis Bank</v>
          </cell>
          <cell r="D56" t="str">
            <v>Bank/DFI</v>
          </cell>
          <cell r="E56" t="str">
            <v>FITCH</v>
          </cell>
          <cell r="F56" t="str">
            <v>F-1+</v>
          </cell>
          <cell r="G56">
            <v>1</v>
          </cell>
          <cell r="H56">
            <v>0.2</v>
          </cell>
          <cell r="I56" t="str">
            <v>AA-</v>
          </cell>
        </row>
        <row r="57">
          <cell r="D57" t="str">
            <v>Bank/DFI</v>
          </cell>
          <cell r="E57" t="str">
            <v>MOODY'S</v>
          </cell>
          <cell r="F57" t="str">
            <v>P-1</v>
          </cell>
          <cell r="G57">
            <v>1</v>
          </cell>
          <cell r="H57">
            <v>0.2</v>
          </cell>
        </row>
        <row r="58">
          <cell r="B58" t="str">
            <v>FRT</v>
          </cell>
          <cell r="C58" t="str">
            <v>Fazal Rehman Textile</v>
          </cell>
          <cell r="D58" t="str">
            <v>Corp</v>
          </cell>
          <cell r="H58">
            <v>1</v>
          </cell>
          <cell r="I58" t="str">
            <v>A1</v>
          </cell>
        </row>
        <row r="59">
          <cell r="B59" t="str">
            <v>FS</v>
          </cell>
          <cell r="C59" t="str">
            <v>Faisal Spinning</v>
          </cell>
          <cell r="D59" t="str">
            <v>Corp</v>
          </cell>
          <cell r="H59">
            <v>1</v>
          </cell>
          <cell r="I59" t="str">
            <v>A-</v>
          </cell>
        </row>
        <row r="60">
          <cell r="B60" t="str">
            <v>FS</v>
          </cell>
          <cell r="C60" t="str">
            <v>Faisal Spinning</v>
          </cell>
          <cell r="D60" t="str">
            <v>Corp</v>
          </cell>
          <cell r="H60">
            <v>1</v>
          </cell>
        </row>
        <row r="61">
          <cell r="B61" t="str">
            <v>FWB</v>
          </cell>
          <cell r="C61" t="str">
            <v>First women bank</v>
          </cell>
          <cell r="D61" t="str">
            <v>Bank/DFI</v>
          </cell>
          <cell r="E61" t="str">
            <v>PACRA</v>
          </cell>
          <cell r="F61" t="str">
            <v>A-1+</v>
          </cell>
          <cell r="G61">
            <v>1</v>
          </cell>
          <cell r="H61">
            <v>0.2</v>
          </cell>
        </row>
        <row r="62">
          <cell r="B62" t="str">
            <v>GA</v>
          </cell>
          <cell r="C62" t="str">
            <v>Gul Ahmed Textile</v>
          </cell>
          <cell r="D62" t="str">
            <v>Corp</v>
          </cell>
          <cell r="H62">
            <v>1</v>
          </cell>
          <cell r="I62" t="str">
            <v>AA</v>
          </cell>
        </row>
        <row r="63">
          <cell r="B63" t="str">
            <v>GAT</v>
          </cell>
          <cell r="C63" t="str">
            <v>Gatron</v>
          </cell>
          <cell r="D63" t="str">
            <v>Corp</v>
          </cell>
          <cell r="H63">
            <v>1</v>
          </cell>
          <cell r="I63" t="str">
            <v>Aa1</v>
          </cell>
        </row>
        <row r="64">
          <cell r="B64" t="str">
            <v>GSPL</v>
          </cell>
          <cell r="C64" t="str">
            <v>Global Sec</v>
          </cell>
          <cell r="H64">
            <v>1</v>
          </cell>
        </row>
        <row r="65">
          <cell r="B65" t="str">
            <v>GSPL</v>
          </cell>
          <cell r="C65" t="str">
            <v>Gharib Sons Pvt. Ltd.</v>
          </cell>
          <cell r="D65" t="str">
            <v>Corp</v>
          </cell>
          <cell r="H65">
            <v>1</v>
          </cell>
        </row>
        <row r="66">
          <cell r="B66" t="str">
            <v>GUT</v>
          </cell>
          <cell r="C66" t="str">
            <v>Gulistan Textiles</v>
          </cell>
          <cell r="D66" t="str">
            <v>Corp</v>
          </cell>
          <cell r="H66">
            <v>1</v>
          </cell>
          <cell r="I66" t="str">
            <v>AA+</v>
          </cell>
        </row>
        <row r="67">
          <cell r="B67" t="str">
            <v>GWM</v>
          </cell>
          <cell r="C67" t="str">
            <v>Gulshan Weaving Mills</v>
          </cell>
          <cell r="D67" t="str">
            <v>Corp</v>
          </cell>
          <cell r="H67">
            <v>1</v>
          </cell>
        </row>
        <row r="68">
          <cell r="B68" t="str">
            <v>HBAGZ</v>
          </cell>
          <cell r="C68" t="str">
            <v>Habib Bank AG Zurich</v>
          </cell>
          <cell r="D68" t="str">
            <v>Bank/DFI</v>
          </cell>
          <cell r="E68" t="str">
            <v>JCR-VIS</v>
          </cell>
          <cell r="F68" t="str">
            <v>A-1+</v>
          </cell>
          <cell r="G68">
            <v>1</v>
          </cell>
          <cell r="H68">
            <v>0.2</v>
          </cell>
          <cell r="I68" t="str">
            <v>AA+</v>
          </cell>
        </row>
        <row r="69">
          <cell r="B69" t="str">
            <v>HBL</v>
          </cell>
          <cell r="C69" t="str">
            <v>Habib Bank Limited</v>
          </cell>
          <cell r="D69" t="str">
            <v>Bank/DFI</v>
          </cell>
          <cell r="E69" t="str">
            <v>JCR-VIS</v>
          </cell>
          <cell r="F69" t="str">
            <v>A-1+</v>
          </cell>
          <cell r="G69">
            <v>1</v>
          </cell>
          <cell r="H69">
            <v>0.2</v>
          </cell>
          <cell r="I69" t="str">
            <v>AA</v>
          </cell>
        </row>
        <row r="70">
          <cell r="B70" t="str">
            <v>HPK</v>
          </cell>
          <cell r="C70" t="str">
            <v xml:space="preserve">Hino pak Ltd. </v>
          </cell>
          <cell r="D70" t="str">
            <v>Corp</v>
          </cell>
          <cell r="H70">
            <v>1</v>
          </cell>
        </row>
        <row r="71">
          <cell r="B71" t="str">
            <v>HSB</v>
          </cell>
          <cell r="C71" t="str">
            <v xml:space="preserve">HSBC </v>
          </cell>
          <cell r="D71" t="str">
            <v>Bank/DFI</v>
          </cell>
          <cell r="E71" t="str">
            <v>Standard &amp; Poor's</v>
          </cell>
          <cell r="F71" t="str">
            <v>A-1+</v>
          </cell>
          <cell r="G71">
            <v>1</v>
          </cell>
          <cell r="H71">
            <v>0.2</v>
          </cell>
          <cell r="I71" t="str">
            <v>AA</v>
          </cell>
        </row>
        <row r="72">
          <cell r="B72" t="str">
            <v>HTM</v>
          </cell>
          <cell r="C72" t="str">
            <v xml:space="preserve">Hira Textile Mills </v>
          </cell>
          <cell r="D72" t="str">
            <v>Corp</v>
          </cell>
          <cell r="H72">
            <v>1</v>
          </cell>
        </row>
        <row r="73">
          <cell r="B73" t="str">
            <v>HTRM</v>
          </cell>
          <cell r="C73" t="str">
            <v>Hira Terry Mills</v>
          </cell>
          <cell r="D73" t="str">
            <v>Corp</v>
          </cell>
          <cell r="H73">
            <v>1</v>
          </cell>
        </row>
        <row r="74">
          <cell r="B74" t="str">
            <v>IC</v>
          </cell>
          <cell r="C74" t="str">
            <v>Invest Capital</v>
          </cell>
          <cell r="D74" t="str">
            <v>Corp</v>
          </cell>
          <cell r="H74">
            <v>1</v>
          </cell>
          <cell r="I74" t="str">
            <v>nil</v>
          </cell>
        </row>
        <row r="75">
          <cell r="B75" t="str">
            <v>ICI</v>
          </cell>
          <cell r="C75" t="str">
            <v>ICI Pakistan</v>
          </cell>
          <cell r="D75" t="str">
            <v>Corp</v>
          </cell>
          <cell r="H75">
            <v>1</v>
          </cell>
        </row>
        <row r="76">
          <cell r="B76" t="str">
            <v>IFSL</v>
          </cell>
          <cell r="C76" t="str">
            <v>Invest Fin sec</v>
          </cell>
          <cell r="H76">
            <v>1</v>
          </cell>
        </row>
        <row r="77">
          <cell r="B77" t="str">
            <v>INVISOR SEC</v>
          </cell>
          <cell r="C77" t="str">
            <v>Invisor sec</v>
          </cell>
          <cell r="H77">
            <v>1</v>
          </cell>
        </row>
        <row r="78">
          <cell r="B78" t="str">
            <v>IMC</v>
          </cell>
          <cell r="C78" t="str">
            <v>Indus Motor Co</v>
          </cell>
          <cell r="D78" t="str">
            <v>Corp</v>
          </cell>
          <cell r="H78">
            <v>1</v>
          </cell>
        </row>
        <row r="79">
          <cell r="B79" t="str">
            <v>IISL</v>
          </cell>
          <cell r="C79" t="str">
            <v>Ismail Iqbal sec</v>
          </cell>
          <cell r="H79">
            <v>1</v>
          </cell>
        </row>
        <row r="80">
          <cell r="B80" t="str">
            <v>JSC</v>
          </cell>
          <cell r="C80" t="str">
            <v>Jahangir Siddiqui &amp; Company Limited</v>
          </cell>
          <cell r="D80" t="str">
            <v>Corp</v>
          </cell>
          <cell r="E80" t="str">
            <v>PACRA</v>
          </cell>
          <cell r="F80" t="str">
            <v>A1+</v>
          </cell>
          <cell r="G80">
            <v>1</v>
          </cell>
          <cell r="H80">
            <v>0.2</v>
          </cell>
          <cell r="I80" t="str">
            <v>A1</v>
          </cell>
        </row>
        <row r="81">
          <cell r="B81" t="str">
            <v>JSIB</v>
          </cell>
          <cell r="C81" t="str">
            <v>Jahangir Siddiqui investment Bank Ltd</v>
          </cell>
          <cell r="D81" t="str">
            <v>Bank/DFI</v>
          </cell>
          <cell r="E81" t="str">
            <v>PACRA</v>
          </cell>
          <cell r="F81" t="str">
            <v>A+</v>
          </cell>
          <cell r="G81">
            <v>2</v>
          </cell>
          <cell r="H81">
            <v>0.5</v>
          </cell>
          <cell r="I81" t="str">
            <v>nil</v>
          </cell>
        </row>
        <row r="82">
          <cell r="B82" t="str">
            <v>JSCML</v>
          </cell>
          <cell r="C82" t="str">
            <v>Jahangeer siddiqui capital</v>
          </cell>
          <cell r="H82">
            <v>1</v>
          </cell>
        </row>
        <row r="83">
          <cell r="B83" t="str">
            <v>KARABHAI</v>
          </cell>
          <cell r="D83" t="str">
            <v>Corp</v>
          </cell>
          <cell r="H83">
            <v>1</v>
          </cell>
          <cell r="I83" t="str">
            <v>BBB</v>
          </cell>
        </row>
        <row r="84">
          <cell r="B84" t="str">
            <v>KASBSEC</v>
          </cell>
          <cell r="C84" t="str">
            <v>KASB Securities</v>
          </cell>
          <cell r="H84">
            <v>1</v>
          </cell>
        </row>
        <row r="85">
          <cell r="B85" t="str">
            <v>KHUSHHAL</v>
          </cell>
          <cell r="C85" t="str">
            <v>Khushhali Bank</v>
          </cell>
          <cell r="D85" t="str">
            <v>Bank/DFI</v>
          </cell>
          <cell r="E85" t="str">
            <v>JCR-VIS</v>
          </cell>
          <cell r="F85" t="str">
            <v>A-1</v>
          </cell>
          <cell r="G85">
            <v>1</v>
          </cell>
          <cell r="H85">
            <v>0.2</v>
          </cell>
          <cell r="I85" t="str">
            <v>A-</v>
          </cell>
        </row>
        <row r="86">
          <cell r="B86" t="str">
            <v>LC</v>
          </cell>
          <cell r="C86" t="str">
            <v>Lucky Cement</v>
          </cell>
          <cell r="D86" t="str">
            <v>Corp</v>
          </cell>
          <cell r="H86">
            <v>1</v>
          </cell>
          <cell r="I86" t="str">
            <v>A2</v>
          </cell>
        </row>
        <row r="87">
          <cell r="B87" t="str">
            <v>MBD</v>
          </cell>
          <cell r="C87" t="str">
            <v>Mashreq Bank, Dubai</v>
          </cell>
          <cell r="D87" t="str">
            <v>Bank/DFI</v>
          </cell>
          <cell r="E87" t="str">
            <v>FITCH</v>
          </cell>
          <cell r="F87" t="str">
            <v>F-1</v>
          </cell>
          <cell r="G87">
            <v>1</v>
          </cell>
          <cell r="H87">
            <v>0.2</v>
          </cell>
          <cell r="I87" t="str">
            <v>A-</v>
          </cell>
        </row>
        <row r="88">
          <cell r="D88" t="str">
            <v>Bank/DFI</v>
          </cell>
          <cell r="E88" t="str">
            <v>MOODY'S</v>
          </cell>
          <cell r="F88" t="str">
            <v>P-1</v>
          </cell>
          <cell r="G88">
            <v>1</v>
          </cell>
          <cell r="H88">
            <v>0.2</v>
          </cell>
        </row>
        <row r="89">
          <cell r="B89" t="str">
            <v>MCB</v>
          </cell>
          <cell r="C89" t="str">
            <v>MCB Bank Limited</v>
          </cell>
          <cell r="D89" t="str">
            <v>Bank/DFI</v>
          </cell>
          <cell r="E89" t="str">
            <v>PACRA</v>
          </cell>
          <cell r="F89" t="str">
            <v>A1+</v>
          </cell>
          <cell r="G89">
            <v>1</v>
          </cell>
          <cell r="H89">
            <v>0.2</v>
          </cell>
          <cell r="I89" t="str">
            <v>AA+</v>
          </cell>
        </row>
        <row r="90">
          <cell r="B90" t="str">
            <v>MEEZAN</v>
          </cell>
          <cell r="C90" t="str">
            <v>Meezan Bank Limited</v>
          </cell>
          <cell r="D90" t="str">
            <v>Bank/DFI</v>
          </cell>
          <cell r="E90" t="str">
            <v>JCR-VIS</v>
          </cell>
          <cell r="F90" t="str">
            <v>A-1</v>
          </cell>
          <cell r="G90">
            <v>1</v>
          </cell>
          <cell r="H90">
            <v>0.2</v>
          </cell>
          <cell r="I90" t="str">
            <v>A+</v>
          </cell>
        </row>
        <row r="91">
          <cell r="B91" t="str">
            <v>MET</v>
          </cell>
          <cell r="C91" t="str">
            <v>Metropolitan Bank Limited</v>
          </cell>
          <cell r="D91" t="str">
            <v>Bank/DFI</v>
          </cell>
          <cell r="E91" t="str">
            <v>PACRA</v>
          </cell>
          <cell r="F91" t="str">
            <v>A1+</v>
          </cell>
          <cell r="G91">
            <v>1</v>
          </cell>
          <cell r="H91">
            <v>0.2</v>
          </cell>
          <cell r="I91" t="str">
            <v>BB+</v>
          </cell>
        </row>
        <row r="92">
          <cell r="B92" t="str">
            <v>HMB</v>
          </cell>
          <cell r="C92" t="str">
            <v>Habib Metropolitan Bank</v>
          </cell>
          <cell r="D92" t="str">
            <v>Bank/DFI</v>
          </cell>
          <cell r="E92" t="str">
            <v>PACRA</v>
          </cell>
          <cell r="F92" t="str">
            <v>A1+</v>
          </cell>
          <cell r="G92">
            <v>1</v>
          </cell>
          <cell r="H92">
            <v>0.2</v>
          </cell>
          <cell r="I92" t="str">
            <v>AA+</v>
          </cell>
        </row>
        <row r="93">
          <cell r="B93" t="str">
            <v>MICROFIN</v>
          </cell>
          <cell r="C93" t="str">
            <v>The First Micro Finance Bank Limited</v>
          </cell>
          <cell r="D93" t="str">
            <v>Bank/DFI</v>
          </cell>
          <cell r="E93" t="str">
            <v>JCR-VIS</v>
          </cell>
          <cell r="F93" t="str">
            <v>A-1+</v>
          </cell>
          <cell r="G93">
            <v>1</v>
          </cell>
          <cell r="H93">
            <v>0.2</v>
          </cell>
          <cell r="I93" t="str">
            <v>A+</v>
          </cell>
        </row>
        <row r="94">
          <cell r="B94" t="str">
            <v>MM</v>
          </cell>
          <cell r="C94" t="str">
            <v>Matco Marketing</v>
          </cell>
          <cell r="D94" t="str">
            <v>Corp</v>
          </cell>
          <cell r="H94">
            <v>1</v>
          </cell>
        </row>
        <row r="95">
          <cell r="B95" t="str">
            <v>MOBILINK</v>
          </cell>
          <cell r="C95" t="str">
            <v>Pakistan Mobile Communication Limited</v>
          </cell>
          <cell r="D95" t="str">
            <v>Corp</v>
          </cell>
          <cell r="E95" t="str">
            <v>PACRA</v>
          </cell>
          <cell r="F95" t="str">
            <v>A1</v>
          </cell>
          <cell r="G95">
            <v>1</v>
          </cell>
          <cell r="H95">
            <v>0.2</v>
          </cell>
          <cell r="I95" t="str">
            <v>AAA</v>
          </cell>
        </row>
        <row r="96">
          <cell r="B96" t="str">
            <v>MRC</v>
          </cell>
          <cell r="C96" t="str">
            <v>Matco Rice Corp.</v>
          </cell>
          <cell r="D96" t="str">
            <v>Corp</v>
          </cell>
          <cell r="H96">
            <v>1</v>
          </cell>
        </row>
        <row r="97">
          <cell r="B97" t="str">
            <v>MSCTM</v>
          </cell>
          <cell r="C97" t="str">
            <v>MSC Textile Mills</v>
          </cell>
          <cell r="D97" t="str">
            <v>Corp</v>
          </cell>
          <cell r="H97">
            <v>1</v>
          </cell>
        </row>
        <row r="98">
          <cell r="B98" t="str">
            <v>NBK</v>
          </cell>
          <cell r="C98" t="str">
            <v>National Bank Kuwait</v>
          </cell>
          <cell r="D98" t="str">
            <v>Bank/DFI</v>
          </cell>
          <cell r="E98" t="str">
            <v>FITCH</v>
          </cell>
          <cell r="F98" t="str">
            <v>F-1</v>
          </cell>
          <cell r="G98">
            <v>1</v>
          </cell>
          <cell r="H98">
            <v>0.2</v>
          </cell>
          <cell r="I98" t="str">
            <v>A+</v>
          </cell>
        </row>
        <row r="99">
          <cell r="D99" t="str">
            <v>Bank/DFI</v>
          </cell>
          <cell r="E99" t="str">
            <v>MOODY'S</v>
          </cell>
          <cell r="F99" t="str">
            <v>P-1</v>
          </cell>
          <cell r="G99">
            <v>1</v>
          </cell>
          <cell r="H99">
            <v>0.2</v>
          </cell>
        </row>
        <row r="100">
          <cell r="B100" t="str">
            <v>NBP</v>
          </cell>
          <cell r="C100" t="str">
            <v>National Bank of Pakistan</v>
          </cell>
          <cell r="D100" t="str">
            <v>Bank/DFI</v>
          </cell>
          <cell r="E100" t="str">
            <v>PACRA</v>
          </cell>
          <cell r="F100" t="str">
            <v>A-1+</v>
          </cell>
          <cell r="G100">
            <v>1</v>
          </cell>
          <cell r="H100">
            <v>0.2</v>
          </cell>
          <cell r="I100" t="str">
            <v>AAA</v>
          </cell>
        </row>
        <row r="101">
          <cell r="B101" t="str">
            <v>NBP TOKYO</v>
          </cell>
          <cell r="C101" t="str">
            <v>NBP Tokyo</v>
          </cell>
          <cell r="D101" t="str">
            <v>Bank/DFI</v>
          </cell>
          <cell r="H101">
            <v>0.5</v>
          </cell>
          <cell r="I101" t="str">
            <v>AA</v>
          </cell>
        </row>
        <row r="102">
          <cell r="B102" t="str">
            <v>NCL</v>
          </cell>
          <cell r="C102" t="str">
            <v xml:space="preserve">Nishat Chunian Ltd. </v>
          </cell>
          <cell r="D102" t="str">
            <v>Corp</v>
          </cell>
          <cell r="H102">
            <v>1</v>
          </cell>
        </row>
        <row r="103">
          <cell r="B103" t="str">
            <v>NIB</v>
          </cell>
          <cell r="C103" t="str">
            <v>NIB(NDLC-IFIC) Bank Limited</v>
          </cell>
          <cell r="D103" t="str">
            <v>Bank/DFI</v>
          </cell>
          <cell r="E103" t="str">
            <v>PACRA</v>
          </cell>
          <cell r="F103" t="str">
            <v>A1</v>
          </cell>
          <cell r="G103">
            <v>1</v>
          </cell>
          <cell r="H103">
            <v>0.2</v>
          </cell>
          <cell r="I103" t="str">
            <v>AA+</v>
          </cell>
        </row>
        <row r="104">
          <cell r="B104" t="str">
            <v>NISHATTM</v>
          </cell>
          <cell r="C104" t="str">
            <v>Nishat Mills</v>
          </cell>
          <cell r="D104" t="str">
            <v>Corp</v>
          </cell>
          <cell r="E104" t="str">
            <v>PACRA</v>
          </cell>
          <cell r="F104" t="str">
            <v>A1</v>
          </cell>
          <cell r="G104">
            <v>1</v>
          </cell>
          <cell r="H104">
            <v>0.2</v>
          </cell>
          <cell r="I104" t="str">
            <v>AA</v>
          </cell>
        </row>
        <row r="105">
          <cell r="B105" t="str">
            <v>NJI</v>
          </cell>
          <cell r="C105" t="str">
            <v>New Jublee Life Insuarance</v>
          </cell>
          <cell r="D105" t="str">
            <v>Corp</v>
          </cell>
          <cell r="H105">
            <v>1</v>
          </cell>
          <cell r="I105" t="str">
            <v>A</v>
          </cell>
        </row>
        <row r="106">
          <cell r="B106" t="str">
            <v>NL</v>
          </cell>
          <cell r="C106" t="str">
            <v>Nova Leather</v>
          </cell>
          <cell r="D106" t="str">
            <v>Corp</v>
          </cell>
          <cell r="H106">
            <v>1</v>
          </cell>
        </row>
        <row r="107">
          <cell r="B107" t="str">
            <v>NXT</v>
          </cell>
          <cell r="C107" t="str">
            <v xml:space="preserve">Novatex Ltd. </v>
          </cell>
          <cell r="D107" t="str">
            <v>Corp</v>
          </cell>
          <cell r="H107">
            <v>1</v>
          </cell>
        </row>
        <row r="108">
          <cell r="B108" t="str">
            <v>OGDL</v>
          </cell>
          <cell r="D108" t="str">
            <v>Corp</v>
          </cell>
          <cell r="H108">
            <v>1</v>
          </cell>
        </row>
        <row r="109">
          <cell r="B109" t="str">
            <v>ORIX</v>
          </cell>
          <cell r="C109" t="str">
            <v>ORIX Investment Bank Pakistan ltd</v>
          </cell>
          <cell r="D109" t="str">
            <v>Bank/DFI</v>
          </cell>
          <cell r="E109" t="str">
            <v>PACRA</v>
          </cell>
          <cell r="F109" t="str">
            <v>A1</v>
          </cell>
          <cell r="G109">
            <v>1</v>
          </cell>
          <cell r="H109">
            <v>0.2</v>
          </cell>
          <cell r="I109" t="str">
            <v>A+</v>
          </cell>
        </row>
        <row r="110">
          <cell r="B110" t="str">
            <v>ORIXL</v>
          </cell>
          <cell r="C110" t="str">
            <v>Orix Leasing Pakistan Limited</v>
          </cell>
          <cell r="D110" t="str">
            <v>Corp</v>
          </cell>
          <cell r="E110" t="str">
            <v>PACRA</v>
          </cell>
          <cell r="F110" t="str">
            <v>A1+</v>
          </cell>
          <cell r="G110">
            <v>1</v>
          </cell>
          <cell r="H110">
            <v>0.2</v>
          </cell>
        </row>
        <row r="111">
          <cell r="B111" t="str">
            <v>PCB</v>
          </cell>
          <cell r="C111" t="str">
            <v>Prime Commercial Bank limited</v>
          </cell>
          <cell r="D111" t="str">
            <v>Bank/DFI</v>
          </cell>
          <cell r="E111" t="str">
            <v>PACRA</v>
          </cell>
          <cell r="F111" t="str">
            <v>A1</v>
          </cell>
          <cell r="G111">
            <v>1</v>
          </cell>
          <cell r="H111">
            <v>0.2</v>
          </cell>
          <cell r="I111" t="str">
            <v>A1</v>
          </cell>
        </row>
        <row r="112">
          <cell r="B112" t="str">
            <v>PIA</v>
          </cell>
          <cell r="C112" t="str">
            <v>Pakistan International Airline</v>
          </cell>
          <cell r="D112" t="str">
            <v>Corp</v>
          </cell>
          <cell r="H112">
            <v>1</v>
          </cell>
        </row>
        <row r="113">
          <cell r="B113" t="str">
            <v>PIB</v>
          </cell>
          <cell r="C113" t="str">
            <v>PICIC</v>
          </cell>
          <cell r="D113" t="str">
            <v>Bank/DFI</v>
          </cell>
          <cell r="E113" t="str">
            <v>PACRA</v>
          </cell>
          <cell r="F113" t="str">
            <v>A1+</v>
          </cell>
          <cell r="G113">
            <v>1</v>
          </cell>
          <cell r="H113">
            <v>0.2</v>
          </cell>
          <cell r="I113" t="str">
            <v>AA+</v>
          </cell>
        </row>
        <row r="114">
          <cell r="B114" t="str">
            <v>PICCOM</v>
          </cell>
          <cell r="C114" t="str">
            <v>PICIC Commercial Bank limited</v>
          </cell>
          <cell r="D114" t="str">
            <v>Bank/DFI</v>
          </cell>
          <cell r="E114" t="str">
            <v>JCR-VIS</v>
          </cell>
          <cell r="F114" t="str">
            <v>A-1</v>
          </cell>
          <cell r="G114">
            <v>1</v>
          </cell>
          <cell r="H114">
            <v>0.2</v>
          </cell>
          <cell r="I114" t="str">
            <v>A-</v>
          </cell>
        </row>
        <row r="115">
          <cell r="B115" t="str">
            <v>PKU</v>
          </cell>
          <cell r="C115" t="str">
            <v>Pak Kuwait Investment Bank</v>
          </cell>
          <cell r="D115" t="str">
            <v>Bank/DFI</v>
          </cell>
          <cell r="E115" t="str">
            <v>PACRA</v>
          </cell>
          <cell r="F115" t="str">
            <v>A1+</v>
          </cell>
          <cell r="G115">
            <v>1</v>
          </cell>
          <cell r="H115">
            <v>0.2</v>
          </cell>
          <cell r="I115" t="str">
            <v>AAA</v>
          </cell>
        </row>
        <row r="116">
          <cell r="B116" t="str">
            <v>PLB</v>
          </cell>
          <cell r="C116" t="str">
            <v>Pak Libya Holding Company</v>
          </cell>
          <cell r="D116" t="str">
            <v>Bank/DFI</v>
          </cell>
          <cell r="E116" t="str">
            <v>PACRA</v>
          </cell>
          <cell r="F116" t="str">
            <v>A1+</v>
          </cell>
          <cell r="G116">
            <v>1</v>
          </cell>
          <cell r="H116">
            <v>0.2</v>
          </cell>
          <cell r="I116" t="str">
            <v>AA-</v>
          </cell>
        </row>
        <row r="117">
          <cell r="B117" t="str">
            <v>POF</v>
          </cell>
          <cell r="C117" t="str">
            <v>Pak Oil Field</v>
          </cell>
          <cell r="D117" t="str">
            <v>Corp</v>
          </cell>
          <cell r="H117">
            <v>1</v>
          </cell>
        </row>
        <row r="118">
          <cell r="B118" t="str">
            <v>POI</v>
          </cell>
          <cell r="C118" t="str">
            <v>Pak Oman Investment Company</v>
          </cell>
          <cell r="D118" t="str">
            <v>Bank/DFI</v>
          </cell>
          <cell r="E118" t="str">
            <v>JCR-VIS</v>
          </cell>
          <cell r="F118" t="str">
            <v>A-1+</v>
          </cell>
          <cell r="G118">
            <v>1</v>
          </cell>
          <cell r="H118">
            <v>0.2</v>
          </cell>
          <cell r="I118" t="str">
            <v>AA+</v>
          </cell>
        </row>
        <row r="119">
          <cell r="B119" t="str">
            <v>PPL</v>
          </cell>
          <cell r="C119" t="str">
            <v>Pakistan Petroleum</v>
          </cell>
          <cell r="D119" t="str">
            <v>PSE</v>
          </cell>
          <cell r="H119">
            <v>0.5</v>
          </cell>
        </row>
        <row r="120">
          <cell r="B120" t="str">
            <v>PSO</v>
          </cell>
          <cell r="C120" t="str">
            <v>Pakistan Stat Oil</v>
          </cell>
          <cell r="D120" t="str">
            <v>Corp</v>
          </cell>
          <cell r="E120" t="str">
            <v>JCR-VIS</v>
          </cell>
          <cell r="F120" t="str">
            <v>A-1+</v>
          </cell>
          <cell r="H120">
            <v>0.2</v>
          </cell>
          <cell r="I120" t="str">
            <v>AAA</v>
          </cell>
        </row>
        <row r="121">
          <cell r="B121" t="str">
            <v>PS</v>
          </cell>
          <cell r="C121" t="str">
            <v xml:space="preserve">Paramount Spinning </v>
          </cell>
          <cell r="D121" t="str">
            <v>Corp</v>
          </cell>
          <cell r="H121">
            <v>1</v>
          </cell>
        </row>
        <row r="122">
          <cell r="B122" t="str">
            <v>PSM</v>
          </cell>
          <cell r="C122" t="str">
            <v>Paramount Spinning Mills</v>
          </cell>
          <cell r="D122" t="str">
            <v>Corp</v>
          </cell>
          <cell r="H122">
            <v>1</v>
          </cell>
        </row>
        <row r="123">
          <cell r="B123" t="str">
            <v>PTA</v>
          </cell>
          <cell r="C123" t="str">
            <v>Paksitan tele authorty</v>
          </cell>
          <cell r="D123" t="str">
            <v>PSE</v>
          </cell>
          <cell r="H123">
            <v>0.5</v>
          </cell>
        </row>
        <row r="124">
          <cell r="B124" t="str">
            <v>PTCL</v>
          </cell>
          <cell r="C124" t="str">
            <v>Pakistan Telecommunication</v>
          </cell>
          <cell r="D124" t="str">
            <v>PSE</v>
          </cell>
          <cell r="H124">
            <v>0.5</v>
          </cell>
        </row>
        <row r="125">
          <cell r="B125" t="str">
            <v>PW</v>
          </cell>
          <cell r="C125" t="str">
            <v xml:space="preserve">Prosperity Weaving </v>
          </cell>
          <cell r="D125" t="str">
            <v>Corp</v>
          </cell>
          <cell r="H125">
            <v>1</v>
          </cell>
        </row>
        <row r="126">
          <cell r="B126" t="str">
            <v>QUETTA</v>
          </cell>
          <cell r="C126" t="str">
            <v>Quetta Textiles</v>
          </cell>
          <cell r="D126" t="str">
            <v>Corp</v>
          </cell>
          <cell r="H126">
            <v>1</v>
          </cell>
        </row>
        <row r="127">
          <cell r="B127" t="str">
            <v>RBS</v>
          </cell>
          <cell r="C127" t="str">
            <v>Royal Bank Scotland</v>
          </cell>
          <cell r="D127" t="str">
            <v>Bank/DFI</v>
          </cell>
          <cell r="E127" t="str">
            <v>MOODY'S</v>
          </cell>
          <cell r="F127" t="str">
            <v>P-1</v>
          </cell>
          <cell r="G127">
            <v>1</v>
          </cell>
          <cell r="H127">
            <v>0.2</v>
          </cell>
        </row>
        <row r="128">
          <cell r="B128" t="str">
            <v>RT</v>
          </cell>
          <cell r="C128" t="str">
            <v>Royal Trend</v>
          </cell>
          <cell r="D128" t="str">
            <v>Corp</v>
          </cell>
          <cell r="H128">
            <v>1</v>
          </cell>
        </row>
        <row r="129">
          <cell r="B129" t="str">
            <v>RW</v>
          </cell>
          <cell r="C129" t="str">
            <v>Reliance Weaving</v>
          </cell>
          <cell r="D129" t="str">
            <v>Corp</v>
          </cell>
          <cell r="E129" t="str">
            <v>JCR-VIS</v>
          </cell>
          <cell r="F129" t="str">
            <v>A-3</v>
          </cell>
          <cell r="G129">
            <v>3</v>
          </cell>
          <cell r="H129">
            <v>1</v>
          </cell>
        </row>
        <row r="130">
          <cell r="B130" t="str">
            <v>SB</v>
          </cell>
          <cell r="C130" t="str">
            <v>Standard Bank London</v>
          </cell>
          <cell r="D130" t="str">
            <v>Bank/DFI</v>
          </cell>
          <cell r="E130" t="str">
            <v>FITCH</v>
          </cell>
          <cell r="F130" t="str">
            <v>BB+</v>
          </cell>
          <cell r="H130">
            <v>1</v>
          </cell>
        </row>
        <row r="131">
          <cell r="D131" t="str">
            <v>Bank/DFI</v>
          </cell>
          <cell r="E131" t="str">
            <v>MOODY'S</v>
          </cell>
          <cell r="F131" t="str">
            <v>P-1</v>
          </cell>
          <cell r="G131">
            <v>1</v>
          </cell>
          <cell r="H131">
            <v>0.2</v>
          </cell>
        </row>
        <row r="132">
          <cell r="B132" t="str">
            <v>SBL</v>
          </cell>
          <cell r="C132" t="str">
            <v>Soneri Bank Limited</v>
          </cell>
          <cell r="D132" t="str">
            <v>Bank/DFI</v>
          </cell>
          <cell r="E132" t="str">
            <v>PACRA</v>
          </cell>
          <cell r="F132" t="str">
            <v>A1+</v>
          </cell>
          <cell r="G132">
            <v>1</v>
          </cell>
          <cell r="H132">
            <v>0.2</v>
          </cell>
          <cell r="I132" t="str">
            <v>AA-</v>
          </cell>
        </row>
        <row r="133">
          <cell r="B133" t="str">
            <v>SBP</v>
          </cell>
          <cell r="C133" t="str">
            <v>State Bank of Pakistan</v>
          </cell>
          <cell r="D133" t="str">
            <v>Bank/DFI</v>
          </cell>
          <cell r="H133">
            <v>0</v>
          </cell>
        </row>
        <row r="134">
          <cell r="B134" t="str">
            <v>SCB</v>
          </cell>
          <cell r="C134" t="str">
            <v>Standard Chartered (Pak)</v>
          </cell>
          <cell r="D134" t="str">
            <v>Bank/DFI</v>
          </cell>
          <cell r="E134" t="str">
            <v>PACRA</v>
          </cell>
          <cell r="F134" t="str">
            <v>A1+</v>
          </cell>
          <cell r="G134">
            <v>1</v>
          </cell>
          <cell r="H134">
            <v>0.2</v>
          </cell>
          <cell r="I134" t="str">
            <v>AAA</v>
          </cell>
        </row>
        <row r="135">
          <cell r="B135" t="str">
            <v>SCBL</v>
          </cell>
          <cell r="C135" t="str">
            <v>SCB London</v>
          </cell>
          <cell r="D135" t="str">
            <v>Bank/DFI</v>
          </cell>
          <cell r="E135" t="str">
            <v>FITCH</v>
          </cell>
          <cell r="F135" t="str">
            <v>F-1</v>
          </cell>
          <cell r="G135">
            <v>1</v>
          </cell>
          <cell r="H135">
            <v>0.2</v>
          </cell>
          <cell r="I135" t="str">
            <v>A+</v>
          </cell>
        </row>
        <row r="136">
          <cell r="D136" t="str">
            <v>Bank/DFI</v>
          </cell>
          <cell r="E136" t="str">
            <v>MOODY'S</v>
          </cell>
          <cell r="F136" t="str">
            <v>P-1</v>
          </cell>
          <cell r="G136">
            <v>1</v>
          </cell>
          <cell r="H136">
            <v>0.2</v>
          </cell>
        </row>
        <row r="137">
          <cell r="B137" t="str">
            <v>SCBS</v>
          </cell>
          <cell r="C137" t="str">
            <v>SCB Singapore</v>
          </cell>
          <cell r="D137" t="str">
            <v>Bank/DFI</v>
          </cell>
          <cell r="E137" t="str">
            <v>FITCH</v>
          </cell>
          <cell r="F137" t="str">
            <v>F-1</v>
          </cell>
          <cell r="G137">
            <v>1</v>
          </cell>
          <cell r="H137">
            <v>0.2</v>
          </cell>
        </row>
        <row r="138">
          <cell r="B138" t="str">
            <v>SHE</v>
          </cell>
          <cell r="C138" t="str">
            <v xml:space="preserve">Shama Export </v>
          </cell>
          <cell r="D138" t="str">
            <v>Corp</v>
          </cell>
          <cell r="H138">
            <v>1</v>
          </cell>
        </row>
        <row r="139">
          <cell r="B139" t="str">
            <v>SN</v>
          </cell>
          <cell r="C139" t="str">
            <v>Sui Northern Gas</v>
          </cell>
          <cell r="H139">
            <v>1</v>
          </cell>
          <cell r="I139" t="str">
            <v>AA</v>
          </cell>
        </row>
        <row r="140">
          <cell r="B140" t="str">
            <v>SPC</v>
          </cell>
          <cell r="C140" t="str">
            <v>Saudi Pak Commercial Bank Limited</v>
          </cell>
          <cell r="D140" t="str">
            <v>Bank/DFI</v>
          </cell>
          <cell r="E140" t="str">
            <v>PACRA-JCR-VIS</v>
          </cell>
          <cell r="F140" t="str">
            <v>A-2</v>
          </cell>
          <cell r="G140">
            <v>2</v>
          </cell>
          <cell r="H140">
            <v>0.5</v>
          </cell>
          <cell r="I140" t="str">
            <v>A-</v>
          </cell>
        </row>
        <row r="141">
          <cell r="B141" t="str">
            <v>SPINDUS</v>
          </cell>
          <cell r="D141" t="str">
            <v>Corp</v>
          </cell>
          <cell r="H141">
            <v>1</v>
          </cell>
        </row>
        <row r="142">
          <cell r="B142" t="str">
            <v>SPL</v>
          </cell>
          <cell r="C142" t="str">
            <v>Singer Pakistan Ltd.</v>
          </cell>
          <cell r="D142" t="str">
            <v>Corp</v>
          </cell>
          <cell r="H142">
            <v>1</v>
          </cell>
        </row>
        <row r="143">
          <cell r="B143" t="str">
            <v>SSGC</v>
          </cell>
          <cell r="C143" t="str">
            <v>Sui Southern Gas</v>
          </cell>
          <cell r="D143" t="str">
            <v>Corp</v>
          </cell>
          <cell r="H143">
            <v>1</v>
          </cell>
          <cell r="I143" t="str">
            <v>AA</v>
          </cell>
        </row>
        <row r="144">
          <cell r="B144" t="str">
            <v>SSPL</v>
          </cell>
          <cell r="C144" t="str">
            <v>Sherman sec pvt LTD</v>
          </cell>
          <cell r="H144">
            <v>1</v>
          </cell>
        </row>
        <row r="145">
          <cell r="B145" t="str">
            <v>SXPT</v>
          </cell>
          <cell r="C145" t="str">
            <v>Shaftex Pvt. Ltd.</v>
          </cell>
          <cell r="D145" t="str">
            <v>Corp</v>
          </cell>
          <cell r="H145">
            <v>1</v>
          </cell>
        </row>
        <row r="146">
          <cell r="B146" t="str">
            <v>TSL</v>
          </cell>
          <cell r="C146" t="str">
            <v>Taurus sec</v>
          </cell>
          <cell r="H146">
            <v>1</v>
          </cell>
        </row>
        <row r="147">
          <cell r="B147" t="str">
            <v>TJM</v>
          </cell>
          <cell r="C147" t="str">
            <v>Thal Jute Mills</v>
          </cell>
          <cell r="D147" t="str">
            <v>Corp</v>
          </cell>
          <cell r="H147">
            <v>1</v>
          </cell>
        </row>
        <row r="148">
          <cell r="B148" t="str">
            <v>UNI</v>
          </cell>
          <cell r="C148" t="str">
            <v>Union Bank Limited</v>
          </cell>
          <cell r="D148" t="str">
            <v>Bank/DFI</v>
          </cell>
          <cell r="E148" t="str">
            <v>PACRA</v>
          </cell>
          <cell r="F148" t="str">
            <v>A1+</v>
          </cell>
          <cell r="G148">
            <v>1</v>
          </cell>
          <cell r="H148">
            <v>0.2</v>
          </cell>
        </row>
        <row r="149">
          <cell r="B149" t="str">
            <v>UBSZ</v>
          </cell>
          <cell r="C149" t="str">
            <v>Union Bank Switzerland</v>
          </cell>
          <cell r="D149" t="str">
            <v>Bank/DFI</v>
          </cell>
          <cell r="E149" t="str">
            <v>FITCH</v>
          </cell>
          <cell r="F149" t="str">
            <v>AAA</v>
          </cell>
          <cell r="G149">
            <v>1</v>
          </cell>
          <cell r="H149">
            <v>0.2</v>
          </cell>
        </row>
        <row r="150">
          <cell r="B150" t="str">
            <v>UNITED BANK DOHA</v>
          </cell>
          <cell r="D150" t="str">
            <v>Bank/DFI</v>
          </cell>
          <cell r="H150">
            <v>0</v>
          </cell>
        </row>
        <row r="151">
          <cell r="B151" t="str">
            <v>YB</v>
          </cell>
          <cell r="C151" t="str">
            <v>Younus Brothers</v>
          </cell>
          <cell r="D151" t="str">
            <v>Corp</v>
          </cell>
          <cell r="H151">
            <v>1</v>
          </cell>
        </row>
        <row r="152">
          <cell r="B152" t="str">
            <v>Not identified</v>
          </cell>
          <cell r="C152" t="str">
            <v>Counterparty not identified</v>
          </cell>
          <cell r="H152">
            <v>1</v>
          </cell>
        </row>
        <row r="193">
          <cell r="B193" t="str">
            <v>UBLCBG</v>
          </cell>
          <cell r="C193" t="str">
            <v>United Bank Limited (CBG)</v>
          </cell>
          <cell r="D193" t="str">
            <v>TFC</v>
          </cell>
          <cell r="E193" t="str">
            <v>JCR-VIS</v>
          </cell>
          <cell r="G193">
            <v>1</v>
          </cell>
          <cell r="H193">
            <v>0.2</v>
          </cell>
          <cell r="I193" t="str">
            <v>AA-</v>
          </cell>
        </row>
        <row r="194">
          <cell r="B194" t="str">
            <v>UNITFC</v>
          </cell>
          <cell r="C194" t="str">
            <v>Union Bank TFC-2</v>
          </cell>
          <cell r="D194" t="str">
            <v>TFC</v>
          </cell>
          <cell r="E194" t="str">
            <v>JCR-VIS</v>
          </cell>
          <cell r="G194">
            <v>2</v>
          </cell>
          <cell r="H194">
            <v>0.5</v>
          </cell>
          <cell r="I194" t="str">
            <v xml:space="preserve">A </v>
          </cell>
        </row>
        <row r="195">
          <cell r="B195" t="str">
            <v>JSC</v>
          </cell>
          <cell r="C195" t="str">
            <v>Jahangir Siddiqui and Co.</v>
          </cell>
          <cell r="D195" t="str">
            <v>TFC</v>
          </cell>
          <cell r="E195" t="str">
            <v>PACRA</v>
          </cell>
          <cell r="G195">
            <v>1</v>
          </cell>
          <cell r="H195">
            <v>0.2</v>
          </cell>
          <cell r="I195" t="str">
            <v>AA+</v>
          </cell>
        </row>
        <row r="196">
          <cell r="B196" t="str">
            <v>MOBILINK</v>
          </cell>
          <cell r="C196" t="str">
            <v>Pakistan Mobile Communication Ltd</v>
          </cell>
          <cell r="D196" t="str">
            <v>TFC</v>
          </cell>
          <cell r="E196" t="str">
            <v>PACRA</v>
          </cell>
          <cell r="G196">
            <v>1</v>
          </cell>
          <cell r="H196">
            <v>0.2</v>
          </cell>
          <cell r="I196" t="str">
            <v>AA-</v>
          </cell>
        </row>
        <row r="197">
          <cell r="B197" t="str">
            <v>POI</v>
          </cell>
          <cell r="C197" t="str">
            <v>Pak Oman Investmetn Co</v>
          </cell>
          <cell r="D197" t="str">
            <v>TFC</v>
          </cell>
          <cell r="G197" t="str">
            <v>issuer rating</v>
          </cell>
          <cell r="H197">
            <v>0.2</v>
          </cell>
        </row>
        <row r="198">
          <cell r="B198" t="str">
            <v>FAY</v>
          </cell>
          <cell r="C198" t="str">
            <v>Faysal Bank</v>
          </cell>
          <cell r="D198" t="str">
            <v>TFC</v>
          </cell>
          <cell r="G198" t="str">
            <v>issuer rating</v>
          </cell>
          <cell r="H198">
            <v>0.2</v>
          </cell>
        </row>
        <row r="199">
          <cell r="B199" t="str">
            <v>UMMFCDC</v>
          </cell>
          <cell r="C199" t="str">
            <v>UBL Fund</v>
          </cell>
          <cell r="D199" t="str">
            <v>TFC</v>
          </cell>
          <cell r="E199" t="str">
            <v>JCR-VIS</v>
          </cell>
          <cell r="G199">
            <v>1</v>
          </cell>
          <cell r="H199">
            <v>0.2</v>
          </cell>
          <cell r="I199" t="str">
            <v>AA-</v>
          </cell>
        </row>
        <row r="200">
          <cell r="B200" t="str">
            <v>NISHATTM</v>
          </cell>
          <cell r="C200" t="str">
            <v>Nishat Mills</v>
          </cell>
          <cell r="D200" t="str">
            <v>TFC</v>
          </cell>
          <cell r="G200">
            <v>1</v>
          </cell>
          <cell r="H200">
            <v>0.2</v>
          </cell>
          <cell r="I200" t="str">
            <v>AA-</v>
          </cell>
        </row>
        <row r="201">
          <cell r="B201" t="str">
            <v>CL</v>
          </cell>
          <cell r="C201" t="str">
            <v>Cresent leasing</v>
          </cell>
          <cell r="D201" t="str">
            <v xml:space="preserve">TFC </v>
          </cell>
          <cell r="E201" t="str">
            <v>JCR-VIS</v>
          </cell>
          <cell r="G201">
            <v>1</v>
          </cell>
          <cell r="H201">
            <v>0.2</v>
          </cell>
          <cell r="I201" t="str">
            <v>AA-</v>
          </cell>
        </row>
        <row r="202">
          <cell r="B202" t="str">
            <v>BAF</v>
          </cell>
          <cell r="C202" t="str">
            <v>Bank Alfalah</v>
          </cell>
          <cell r="D202" t="str">
            <v xml:space="preserve">TFC </v>
          </cell>
          <cell r="E202" t="str">
            <v>PACRA</v>
          </cell>
          <cell r="G202">
            <v>1</v>
          </cell>
          <cell r="H202">
            <v>0.2</v>
          </cell>
          <cell r="I202" t="str">
            <v>AA-</v>
          </cell>
        </row>
        <row r="203">
          <cell r="B203" t="str">
            <v>PIA</v>
          </cell>
          <cell r="C203" t="str">
            <v>Pakistan International Airlines</v>
          </cell>
          <cell r="D203" t="str">
            <v xml:space="preserve">TFC </v>
          </cell>
          <cell r="G203">
            <v>1</v>
          </cell>
          <cell r="H203">
            <v>0.2</v>
          </cell>
          <cell r="I203" t="str">
            <v>AA-</v>
          </cell>
        </row>
        <row r="204">
          <cell r="B204" t="str">
            <v>Azgard Nine</v>
          </cell>
          <cell r="C204" t="str">
            <v>Azgard Nine</v>
          </cell>
          <cell r="D204" t="str">
            <v xml:space="preserve">TFC </v>
          </cell>
          <cell r="E204" t="str">
            <v>JCR-VIS</v>
          </cell>
          <cell r="G204">
            <v>1</v>
          </cell>
          <cell r="H204">
            <v>0.2</v>
          </cell>
          <cell r="I204" t="str">
            <v>AA-</v>
          </cell>
        </row>
        <row r="205">
          <cell r="B205" t="str">
            <v>PKU</v>
          </cell>
          <cell r="C205" t="str">
            <v>Pak Kuwait Investment Bank</v>
          </cell>
          <cell r="D205" t="str">
            <v xml:space="preserve">TFC </v>
          </cell>
          <cell r="E205" t="str">
            <v>JCR-VIS</v>
          </cell>
          <cell r="G205">
            <v>1</v>
          </cell>
          <cell r="H205">
            <v>0.2</v>
          </cell>
          <cell r="I205" t="str">
            <v>A+</v>
          </cell>
        </row>
        <row r="206">
          <cell r="B206" t="str">
            <v>BAH</v>
          </cell>
          <cell r="C206" t="str">
            <v>Bank Al Habib \</v>
          </cell>
          <cell r="D206" t="str">
            <v>TFC</v>
          </cell>
          <cell r="E206" t="str">
            <v>PACRA</v>
          </cell>
          <cell r="H206">
            <v>0.2</v>
          </cell>
          <cell r="I206" t="str">
            <v>AA-</v>
          </cell>
        </row>
      </sheetData>
      <sheetData sheetId="20" refreshError="1">
        <row r="15">
          <cell r="A15" t="str">
            <v>Add on Factor under current exposure method</v>
          </cell>
        </row>
        <row r="16">
          <cell r="A16" t="str">
            <v>Residual Maturity</v>
          </cell>
          <cell r="B16" t="str">
            <v xml:space="preserve">Interest rate </v>
          </cell>
          <cell r="C16" t="str">
            <v>Foreign exchange</v>
          </cell>
          <cell r="D16" t="str">
            <v>Equity</v>
          </cell>
        </row>
        <row r="17">
          <cell r="A17" t="str">
            <v>below 1 year</v>
          </cell>
          <cell r="B17">
            <v>0</v>
          </cell>
          <cell r="C17">
            <v>0.01</v>
          </cell>
          <cell r="D17">
            <v>0.06</v>
          </cell>
        </row>
        <row r="18">
          <cell r="A18" t="str">
            <v>1 to 5 year</v>
          </cell>
          <cell r="B18">
            <v>5.0000000000000001E-3</v>
          </cell>
          <cell r="C18">
            <v>0.05</v>
          </cell>
          <cell r="D18">
            <v>0.08</v>
          </cell>
        </row>
        <row r="19">
          <cell r="A19" t="str">
            <v>over 5 year</v>
          </cell>
          <cell r="B19">
            <v>1.4999999999999999E-2</v>
          </cell>
          <cell r="C19">
            <v>7.4999999999999997E-2</v>
          </cell>
          <cell r="D19">
            <v>0.1</v>
          </cell>
        </row>
      </sheetData>
      <sheetData sheetId="21"/>
      <sheetData sheetId="22"/>
      <sheetData sheetId="23"/>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Abu Dhabi"/>
      <sheetName val="Tables"/>
      <sheetName val="Rating"/>
      <sheetName val="INPUT"/>
      <sheetName val="BSDOMOV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 val="Sheet4"/>
      <sheetName val="Tables"/>
      <sheetName val="Rating"/>
      <sheetName val="Investments"/>
      <sheetName val="MAY 1240001"/>
      <sheetName val="NORMAL"/>
      <sheetName val="bs&amp;Pl"/>
      <sheetName val="BS_final2"/>
      <sheetName val="BS_DEC022"/>
      <sheetName val="PL_DEC022"/>
      <sheetName val="notes_DEC022"/>
      <sheetName val="pl_NOTES2"/>
      <sheetName val="MAY_1240001"/>
      <sheetName val="A"/>
      <sheetName val="Data"/>
      <sheetName val="admin cross"/>
      <sheetName val="Manu Crss"/>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Data Sheet - Financials"/>
      <sheetName val="Data Sheet - Other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Term Deposits"/>
      <sheetName val="admin_cross"/>
      <sheetName val="Manu_Crss"/>
      <sheetName val="Adj"/>
      <sheetName val="Revenue-Fire-Marine-Motor"/>
      <sheetName val="Dropdown"/>
      <sheetName val="P&amp;L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Grouping of adv products"/>
      <sheetName val="Region"/>
      <sheetName val="Main 01-02"/>
      <sheetName val="GP_Analysis"/>
      <sheetName val="TAX COM"/>
      <sheetName val="Notes 1"/>
      <sheetName val="Stock_Quantity"/>
      <sheetName val="Stock_in_Trade"/>
      <sheetName val="Income_Tax"/>
      <sheetName val="Adv_to_vendor"/>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 val="LOCAL STUDENTS"/>
      <sheetName val="co"/>
      <sheetName val="WIP"/>
      <sheetName val="MAIN-QUOTdwgs (2)"/>
      <sheetName val="100082"/>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P-1"/>
      <sheetName val="EXP"/>
      <sheetName val="MYSIS-NOSTRO"/>
      <sheetName val="FE 25-BR"/>
      <sheetName val="FE 25-SUMM"/>
      <sheetName val="FCY-SUMM"/>
      <sheetName val="REUTERS"/>
      <sheetName val="RATES"/>
      <sheetName val="FROZEN"/>
      <sheetName val="NOS-WORKING"/>
      <sheetName val="NOST"/>
      <sheetName val="NET"/>
      <sheetName val="HIGH"/>
      <sheetName val="NOP"/>
      <sheetName val="EXP1"/>
      <sheetName val="NOP-DT"/>
      <sheetName val="PARITY"/>
      <sheetName val="FBP-SUMM"/>
      <sheetName val="FWD-SUMM"/>
      <sheetName val="FBP"/>
      <sheetName val="BAL1"/>
      <sheetName val="FWD PS BK"/>
      <sheetName val="FWD SALE"/>
      <sheetName val="SPOT"/>
      <sheetName val="ORS"/>
      <sheetName val="BROW Bank"/>
      <sheetName val="PLCMNET"/>
      <sheetName val="ORP"/>
      <sheetName val="LC"/>
      <sheetName val="ENTRY FOR MTM"/>
      <sheetName val="FWD-MTM1"/>
      <sheetName val="NOP-NOS"/>
      <sheetName val="GAP-DTL"/>
      <sheetName val="LIMIT6"/>
      <sheetName val="BK-SUMM1"/>
      <sheetName val="ON-EXPOS"/>
      <sheetName val="LMT-EXCEP3"/>
      <sheetName val="FE25-DEP"/>
      <sheetName val="RECON"/>
      <sheetName val="GAP"/>
      <sheetName val="BK"/>
      <sheetName val="BR"/>
      <sheetName val="MTM"/>
      <sheetName val="Deal"/>
      <sheetName val="BK-MKT VL"/>
      <sheetName val="FCY EXP"/>
      <sheetName val="FE SBP"/>
      <sheetName val="SBP FCY BORR"/>
      <sheetName val="RISK-WEIGHTAGE"/>
      <sheetName val="Daily Rates"/>
      <sheetName val="LIMITS"/>
    </sheetNames>
    <sheetDataSet>
      <sheetData sheetId="0" refreshError="1"/>
      <sheetData sheetId="1"/>
      <sheetData sheetId="2" refreshError="1"/>
      <sheetData sheetId="3" refreshError="1"/>
      <sheetData sheetId="4"/>
      <sheetData sheetId="5" refreshError="1"/>
      <sheetData sheetId="6"/>
      <sheetData sheetId="7">
        <row r="1">
          <cell r="BB1">
            <v>1</v>
          </cell>
          <cell r="BC1">
            <v>124.1549</v>
          </cell>
          <cell r="BE1">
            <v>1</v>
          </cell>
          <cell r="BF1">
            <v>0.55337142857142851</v>
          </cell>
          <cell r="BH1">
            <v>1</v>
          </cell>
          <cell r="BI1">
            <v>61.978571428571428</v>
          </cell>
          <cell r="BK1">
            <v>1</v>
          </cell>
          <cell r="BL1">
            <v>91.178442857142855</v>
          </cell>
          <cell r="BN1">
            <v>1</v>
          </cell>
          <cell r="BO1">
            <v>55.051857142857145</v>
          </cell>
          <cell r="BQ1">
            <v>1</v>
          </cell>
          <cell r="BR1">
            <v>63.141028571428571</v>
          </cell>
          <cell r="BT1">
            <v>1</v>
          </cell>
          <cell r="BU1">
            <v>43.080100000000002</v>
          </cell>
          <cell r="BW1">
            <v>1</v>
          </cell>
          <cell r="BX1">
            <v>16.8535</v>
          </cell>
        </row>
        <row r="2">
          <cell r="BB2">
            <v>2</v>
          </cell>
          <cell r="BC2">
            <v>124.1083</v>
          </cell>
          <cell r="BE2">
            <v>2</v>
          </cell>
          <cell r="BF2">
            <v>0.55324285714285715</v>
          </cell>
          <cell r="BH2">
            <v>2</v>
          </cell>
          <cell r="BI2">
            <v>61.957142857142856</v>
          </cell>
          <cell r="BK2">
            <v>2</v>
          </cell>
          <cell r="BL2">
            <v>91.148685714285719</v>
          </cell>
          <cell r="BN2">
            <v>2</v>
          </cell>
          <cell r="BO2">
            <v>55.036614285714286</v>
          </cell>
          <cell r="BQ2">
            <v>2</v>
          </cell>
          <cell r="BR2">
            <v>63.119857142857143</v>
          </cell>
          <cell r="BT2">
            <v>2</v>
          </cell>
          <cell r="BU2">
            <v>43.0687</v>
          </cell>
          <cell r="BW2">
            <v>2</v>
          </cell>
          <cell r="BX2">
            <v>16.825199999999999</v>
          </cell>
        </row>
        <row r="3">
          <cell r="BB3">
            <v>3</v>
          </cell>
          <cell r="BC3">
            <v>124.0617</v>
          </cell>
          <cell r="BE3">
            <v>3</v>
          </cell>
          <cell r="BF3">
            <v>0.55311428571428567</v>
          </cell>
          <cell r="BH3">
            <v>3</v>
          </cell>
          <cell r="BI3">
            <v>61.935714285714283</v>
          </cell>
          <cell r="BK3">
            <v>3</v>
          </cell>
          <cell r="BL3">
            <v>91.118928571428569</v>
          </cell>
          <cell r="BN3">
            <v>3</v>
          </cell>
          <cell r="BO3">
            <v>55.021371428571427</v>
          </cell>
          <cell r="BQ3">
            <v>3</v>
          </cell>
          <cell r="BR3">
            <v>63.098685714285715</v>
          </cell>
          <cell r="BT3">
            <v>3</v>
          </cell>
          <cell r="BU3">
            <v>43.057299999999998</v>
          </cell>
          <cell r="BW3">
            <v>3</v>
          </cell>
          <cell r="BX3">
            <v>16.796900000000001</v>
          </cell>
        </row>
        <row r="4">
          <cell r="BB4">
            <v>4</v>
          </cell>
          <cell r="BC4">
            <v>124.01509999999999</v>
          </cell>
          <cell r="BE4">
            <v>4</v>
          </cell>
          <cell r="BF4">
            <v>0.5529857142857143</v>
          </cell>
          <cell r="BH4">
            <v>4</v>
          </cell>
          <cell r="BI4">
            <v>61.914285714285718</v>
          </cell>
          <cell r="BK4">
            <v>4</v>
          </cell>
          <cell r="BL4">
            <v>91.089171428571433</v>
          </cell>
          <cell r="BN4">
            <v>4</v>
          </cell>
          <cell r="BO4">
            <v>55.006128571428576</v>
          </cell>
          <cell r="BQ4">
            <v>4</v>
          </cell>
          <cell r="BR4">
            <v>63.077514285714287</v>
          </cell>
          <cell r="BT4">
            <v>4</v>
          </cell>
          <cell r="BU4">
            <v>43.045900000000003</v>
          </cell>
          <cell r="BW4">
            <v>4</v>
          </cell>
          <cell r="BX4">
            <v>16.768599999999999</v>
          </cell>
        </row>
        <row r="5">
          <cell r="BB5">
            <v>5</v>
          </cell>
          <cell r="BC5">
            <v>123.96849999999999</v>
          </cell>
          <cell r="BE5">
            <v>5</v>
          </cell>
          <cell r="BF5">
            <v>0.55285714285714282</v>
          </cell>
          <cell r="BH5">
            <v>5</v>
          </cell>
          <cell r="BI5">
            <v>61.892857142857146</v>
          </cell>
          <cell r="BK5">
            <v>5</v>
          </cell>
          <cell r="BL5">
            <v>91.059414285714283</v>
          </cell>
          <cell r="BN5">
            <v>5</v>
          </cell>
          <cell r="BO5">
            <v>54.990885714285717</v>
          </cell>
          <cell r="BQ5">
            <v>5</v>
          </cell>
          <cell r="BR5">
            <v>63.056342857142859</v>
          </cell>
          <cell r="BT5">
            <v>5</v>
          </cell>
          <cell r="BU5">
            <v>43.034500000000001</v>
          </cell>
          <cell r="BW5">
            <v>5</v>
          </cell>
          <cell r="BX5">
            <v>16.740300000000001</v>
          </cell>
        </row>
        <row r="6">
          <cell r="BB6">
            <v>6</v>
          </cell>
          <cell r="BC6">
            <v>123.92189999999999</v>
          </cell>
          <cell r="BE6">
            <v>6</v>
          </cell>
          <cell r="BF6">
            <v>0.55272857142857146</v>
          </cell>
          <cell r="BH6">
            <v>6</v>
          </cell>
          <cell r="BI6">
            <v>61.871428571428574</v>
          </cell>
          <cell r="BK6">
            <v>6</v>
          </cell>
          <cell r="BL6">
            <v>91.029657142857147</v>
          </cell>
          <cell r="BN6">
            <v>6</v>
          </cell>
          <cell r="BO6">
            <v>54.975642857142859</v>
          </cell>
          <cell r="BQ6">
            <v>6</v>
          </cell>
          <cell r="BR6">
            <v>63.035171428571431</v>
          </cell>
          <cell r="BT6">
            <v>6</v>
          </cell>
          <cell r="BU6">
            <v>43.023099999999999</v>
          </cell>
          <cell r="BW6">
            <v>6</v>
          </cell>
          <cell r="BX6">
            <v>16.712</v>
          </cell>
        </row>
        <row r="7">
          <cell r="BB7">
            <v>7</v>
          </cell>
          <cell r="BC7">
            <v>123.8753</v>
          </cell>
          <cell r="BE7">
            <v>7</v>
          </cell>
          <cell r="BF7">
            <v>0.55259999999999998</v>
          </cell>
          <cell r="BH7">
            <v>7</v>
          </cell>
          <cell r="BI7">
            <v>61.85</v>
          </cell>
          <cell r="BK7">
            <v>7</v>
          </cell>
          <cell r="BL7">
            <v>90.999899999999997</v>
          </cell>
          <cell r="BN7">
            <v>7</v>
          </cell>
          <cell r="BO7">
            <v>54.9604</v>
          </cell>
          <cell r="BQ7">
            <v>7</v>
          </cell>
          <cell r="BR7">
            <v>63.014000000000003</v>
          </cell>
          <cell r="BT7">
            <v>7</v>
          </cell>
          <cell r="BU7">
            <v>43.011699999999998</v>
          </cell>
          <cell r="BW7">
            <v>7</v>
          </cell>
          <cell r="BX7">
            <v>16.683700000000002</v>
          </cell>
        </row>
        <row r="8">
          <cell r="BB8">
            <v>8</v>
          </cell>
          <cell r="BC8">
            <v>123.87570434782609</v>
          </cell>
          <cell r="BE8">
            <v>8</v>
          </cell>
          <cell r="BF8">
            <v>0.55268260869565211</v>
          </cell>
          <cell r="BH8">
            <v>8</v>
          </cell>
          <cell r="BI8">
            <v>61.852043478260867</v>
          </cell>
          <cell r="BK8">
            <v>8</v>
          </cell>
          <cell r="BL8">
            <v>91.004569565217395</v>
          </cell>
          <cell r="BN8">
            <v>8</v>
          </cell>
          <cell r="BO8">
            <v>54.965895652173913</v>
          </cell>
          <cell r="BQ8">
            <v>8</v>
          </cell>
          <cell r="BR8">
            <v>63.016913043478262</v>
          </cell>
          <cell r="BT8">
            <v>8</v>
          </cell>
          <cell r="BU8">
            <v>42.989769565217387</v>
          </cell>
          <cell r="BW8">
            <v>8</v>
          </cell>
          <cell r="BX8">
            <v>16.686439130434785</v>
          </cell>
        </row>
        <row r="9">
          <cell r="BB9">
            <v>9</v>
          </cell>
          <cell r="BC9">
            <v>123.87610869565216</v>
          </cell>
          <cell r="BE9">
            <v>9</v>
          </cell>
          <cell r="BF9">
            <v>0.55276521739130435</v>
          </cell>
          <cell r="BH9">
            <v>9</v>
          </cell>
          <cell r="BI9">
            <v>61.854086956521741</v>
          </cell>
          <cell r="BK9">
            <v>9</v>
          </cell>
          <cell r="BL9">
            <v>91.009239130434779</v>
          </cell>
          <cell r="BN9">
            <v>9</v>
          </cell>
          <cell r="BO9">
            <v>54.971391304347826</v>
          </cell>
          <cell r="BQ9">
            <v>9</v>
          </cell>
          <cell r="BR9">
            <v>63.019826086956527</v>
          </cell>
          <cell r="BT9">
            <v>9</v>
          </cell>
          <cell r="BU9">
            <v>42.967839130434783</v>
          </cell>
          <cell r="BW9">
            <v>9</v>
          </cell>
          <cell r="BX9">
            <v>16.689178260869568</v>
          </cell>
        </row>
        <row r="10">
          <cell r="BB10">
            <v>10</v>
          </cell>
          <cell r="BC10">
            <v>123.87651304347825</v>
          </cell>
          <cell r="BE10">
            <v>10</v>
          </cell>
          <cell r="BF10">
            <v>0.55284782608695648</v>
          </cell>
          <cell r="BH10">
            <v>10</v>
          </cell>
          <cell r="BI10">
            <v>61.856130434782607</v>
          </cell>
          <cell r="BK10">
            <v>10</v>
          </cell>
          <cell r="BL10">
            <v>91.013908695652177</v>
          </cell>
          <cell r="BN10">
            <v>10</v>
          </cell>
          <cell r="BO10">
            <v>54.976886956521739</v>
          </cell>
          <cell r="BQ10">
            <v>10</v>
          </cell>
          <cell r="BR10">
            <v>63.022739130434786</v>
          </cell>
          <cell r="BT10">
            <v>10</v>
          </cell>
          <cell r="BU10">
            <v>42.945908695652172</v>
          </cell>
          <cell r="BW10">
            <v>10</v>
          </cell>
          <cell r="BX10">
            <v>16.691917391304351</v>
          </cell>
        </row>
        <row r="11">
          <cell r="BB11">
            <v>11</v>
          </cell>
          <cell r="BC11">
            <v>123.87691739130435</v>
          </cell>
          <cell r="BE11">
            <v>11</v>
          </cell>
          <cell r="BF11">
            <v>0.55293043478260873</v>
          </cell>
          <cell r="BH11">
            <v>11</v>
          </cell>
          <cell r="BI11">
            <v>61.85817391304348</v>
          </cell>
          <cell r="BK11">
            <v>11</v>
          </cell>
          <cell r="BL11">
            <v>91.01857826086956</v>
          </cell>
          <cell r="BN11">
            <v>11</v>
          </cell>
          <cell r="BO11">
            <v>54.982382608695652</v>
          </cell>
          <cell r="BQ11">
            <v>11</v>
          </cell>
          <cell r="BR11">
            <v>63.025652173913045</v>
          </cell>
          <cell r="BT11">
            <v>11</v>
          </cell>
          <cell r="BU11">
            <v>42.923978260869561</v>
          </cell>
          <cell r="BW11">
            <v>11</v>
          </cell>
          <cell r="BX11">
            <v>16.69465652173913</v>
          </cell>
        </row>
        <row r="12">
          <cell r="BB12">
            <v>12</v>
          </cell>
          <cell r="BC12">
            <v>123.87732173913044</v>
          </cell>
          <cell r="BE12">
            <v>12</v>
          </cell>
          <cell r="BF12">
            <v>0.55301304347826086</v>
          </cell>
          <cell r="BH12">
            <v>12</v>
          </cell>
          <cell r="BI12">
            <v>61.860217391304346</v>
          </cell>
          <cell r="BK12">
            <v>12</v>
          </cell>
          <cell r="BL12">
            <v>91.023247826086958</v>
          </cell>
          <cell r="BN12">
            <v>12</v>
          </cell>
          <cell r="BO12">
            <v>54.987878260869564</v>
          </cell>
          <cell r="BQ12">
            <v>12</v>
          </cell>
          <cell r="BR12">
            <v>63.028565217391311</v>
          </cell>
          <cell r="BT12">
            <v>12</v>
          </cell>
          <cell r="BU12">
            <v>42.902047826086957</v>
          </cell>
          <cell r="BW12">
            <v>12</v>
          </cell>
          <cell r="BX12">
            <v>16.697395652173913</v>
          </cell>
        </row>
        <row r="13">
          <cell r="BB13">
            <v>13</v>
          </cell>
          <cell r="BC13">
            <v>123.87772608695651</v>
          </cell>
          <cell r="BE13">
            <v>13</v>
          </cell>
          <cell r="BF13">
            <v>0.55309565217391299</v>
          </cell>
          <cell r="BH13">
            <v>13</v>
          </cell>
          <cell r="BI13">
            <v>61.862260869565219</v>
          </cell>
          <cell r="BK13">
            <v>13</v>
          </cell>
          <cell r="BL13">
            <v>91.027917391304342</v>
          </cell>
          <cell r="BN13">
            <v>13</v>
          </cell>
          <cell r="BO13">
            <v>54.993373913043477</v>
          </cell>
          <cell r="BQ13">
            <v>13</v>
          </cell>
          <cell r="BR13">
            <v>63.031478260869569</v>
          </cell>
          <cell r="BT13">
            <v>13</v>
          </cell>
          <cell r="BU13">
            <v>42.880117391304346</v>
          </cell>
          <cell r="BW13">
            <v>13</v>
          </cell>
          <cell r="BX13">
            <v>16.700134782608696</v>
          </cell>
        </row>
        <row r="14">
          <cell r="BB14">
            <v>14</v>
          </cell>
          <cell r="BC14">
            <v>123.87813043478261</v>
          </cell>
          <cell r="BE14">
            <v>14</v>
          </cell>
          <cell r="BF14">
            <v>0.55317826086956523</v>
          </cell>
          <cell r="BH14">
            <v>14</v>
          </cell>
          <cell r="BI14">
            <v>61.864304347826085</v>
          </cell>
          <cell r="BK14">
            <v>14</v>
          </cell>
          <cell r="BL14">
            <v>91.03258695652174</v>
          </cell>
          <cell r="BN14">
            <v>14</v>
          </cell>
          <cell r="BO14">
            <v>54.99886956521739</v>
          </cell>
          <cell r="BQ14">
            <v>14</v>
          </cell>
          <cell r="BR14">
            <v>63.034391304347828</v>
          </cell>
          <cell r="BT14">
            <v>14</v>
          </cell>
          <cell r="BU14">
            <v>42.858186956521735</v>
          </cell>
          <cell r="BW14">
            <v>14</v>
          </cell>
          <cell r="BX14">
            <v>16.702873913043479</v>
          </cell>
        </row>
        <row r="15">
          <cell r="BB15">
            <v>15</v>
          </cell>
          <cell r="BC15">
            <v>123.8785347826087</v>
          </cell>
          <cell r="BE15">
            <v>15</v>
          </cell>
          <cell r="BF15">
            <v>0.55326086956521736</v>
          </cell>
          <cell r="BH15">
            <v>15</v>
          </cell>
          <cell r="BI15">
            <v>61.866347826086958</v>
          </cell>
          <cell r="BK15">
            <v>15</v>
          </cell>
          <cell r="BL15">
            <v>91.037256521739124</v>
          </cell>
          <cell r="BN15">
            <v>15</v>
          </cell>
          <cell r="BO15">
            <v>55.004365217391303</v>
          </cell>
          <cell r="BQ15">
            <v>15</v>
          </cell>
          <cell r="BR15">
            <v>63.037304347826087</v>
          </cell>
          <cell r="BT15">
            <v>15</v>
          </cell>
          <cell r="BU15">
            <v>42.836256521739131</v>
          </cell>
          <cell r="BW15">
            <v>15</v>
          </cell>
          <cell r="BX15">
            <v>16.705613043478262</v>
          </cell>
        </row>
        <row r="16">
          <cell r="BB16">
            <v>16</v>
          </cell>
          <cell r="BC16">
            <v>123.87893913043479</v>
          </cell>
          <cell r="BE16">
            <v>16</v>
          </cell>
          <cell r="BF16">
            <v>0.5533434782608696</v>
          </cell>
          <cell r="BH16">
            <v>16</v>
          </cell>
          <cell r="BI16">
            <v>61.868391304347824</v>
          </cell>
          <cell r="BK16">
            <v>16</v>
          </cell>
          <cell r="BL16">
            <v>91.041926086956522</v>
          </cell>
          <cell r="BN16">
            <v>16</v>
          </cell>
          <cell r="BO16">
            <v>55.009860869565216</v>
          </cell>
          <cell r="BQ16">
            <v>16</v>
          </cell>
          <cell r="BR16">
            <v>63.040217391304353</v>
          </cell>
          <cell r="BT16">
            <v>16</v>
          </cell>
          <cell r="BU16">
            <v>42.81432608695652</v>
          </cell>
          <cell r="BW16">
            <v>16</v>
          </cell>
          <cell r="BX16">
            <v>16.708352173913045</v>
          </cell>
        </row>
        <row r="17">
          <cell r="BB17">
            <v>17</v>
          </cell>
          <cell r="BC17">
            <v>123.87934347826086</v>
          </cell>
          <cell r="BE17">
            <v>17</v>
          </cell>
          <cell r="BF17">
            <v>0.55342608695652173</v>
          </cell>
          <cell r="BH17">
            <v>17</v>
          </cell>
          <cell r="BI17">
            <v>61.870434782608697</v>
          </cell>
          <cell r="BK17">
            <v>17</v>
          </cell>
          <cell r="BL17">
            <v>91.046595652173906</v>
          </cell>
          <cell r="BN17">
            <v>17</v>
          </cell>
          <cell r="BO17">
            <v>55.015356521739129</v>
          </cell>
          <cell r="BQ17">
            <v>17</v>
          </cell>
          <cell r="BR17">
            <v>63.043130434782611</v>
          </cell>
          <cell r="BT17">
            <v>17</v>
          </cell>
          <cell r="BU17">
            <v>42.792395652173909</v>
          </cell>
          <cell r="BW17">
            <v>17</v>
          </cell>
          <cell r="BX17">
            <v>16.711091304347828</v>
          </cell>
        </row>
        <row r="18">
          <cell r="BB18">
            <v>18</v>
          </cell>
          <cell r="BC18">
            <v>123.87974782608696</v>
          </cell>
          <cell r="BE18">
            <v>18</v>
          </cell>
          <cell r="BF18">
            <v>0.55350869565217387</v>
          </cell>
          <cell r="BH18">
            <v>18</v>
          </cell>
          <cell r="BI18">
            <v>61.872478260869563</v>
          </cell>
          <cell r="BK18">
            <v>18</v>
          </cell>
          <cell r="BL18">
            <v>91.051265217391304</v>
          </cell>
          <cell r="BN18">
            <v>18</v>
          </cell>
          <cell r="BO18">
            <v>55.020852173913042</v>
          </cell>
          <cell r="BQ18">
            <v>18</v>
          </cell>
          <cell r="BR18">
            <v>63.04604347826087</v>
          </cell>
          <cell r="BT18">
            <v>18</v>
          </cell>
          <cell r="BU18">
            <v>42.770465217391305</v>
          </cell>
          <cell r="BW18">
            <v>18</v>
          </cell>
          <cell r="BX18">
            <v>16.713830434782611</v>
          </cell>
        </row>
        <row r="19">
          <cell r="BB19">
            <v>19</v>
          </cell>
          <cell r="BC19">
            <v>123.88015217391305</v>
          </cell>
          <cell r="BE19">
            <v>19</v>
          </cell>
          <cell r="BF19">
            <v>0.55359130434782611</v>
          </cell>
          <cell r="BH19">
            <v>19</v>
          </cell>
          <cell r="BI19">
            <v>61.874521739130437</v>
          </cell>
          <cell r="BK19">
            <v>19</v>
          </cell>
          <cell r="BL19">
            <v>91.055934782608688</v>
          </cell>
          <cell r="BN19">
            <v>19</v>
          </cell>
          <cell r="BO19">
            <v>55.026347826086955</v>
          </cell>
          <cell r="BQ19">
            <v>19</v>
          </cell>
          <cell r="BR19">
            <v>63.048956521739136</v>
          </cell>
          <cell r="BT19">
            <v>19</v>
          </cell>
          <cell r="BU19">
            <v>42.748534782608694</v>
          </cell>
          <cell r="BW19">
            <v>19</v>
          </cell>
          <cell r="BX19">
            <v>16.716569565217391</v>
          </cell>
        </row>
        <row r="20">
          <cell r="BB20">
            <v>20</v>
          </cell>
          <cell r="BC20">
            <v>123.88055652173914</v>
          </cell>
          <cell r="BE20">
            <v>20</v>
          </cell>
          <cell r="BF20">
            <v>0.55367391304347824</v>
          </cell>
          <cell r="BH20">
            <v>20</v>
          </cell>
          <cell r="BI20">
            <v>61.876565217391303</v>
          </cell>
          <cell r="BK20">
            <v>20</v>
          </cell>
          <cell r="BL20">
            <v>91.060604347826086</v>
          </cell>
          <cell r="BN20">
            <v>20</v>
          </cell>
          <cell r="BO20">
            <v>55.031843478260868</v>
          </cell>
          <cell r="BQ20">
            <v>20</v>
          </cell>
          <cell r="BR20">
            <v>63.051869565217395</v>
          </cell>
          <cell r="BT20">
            <v>20</v>
          </cell>
          <cell r="BU20">
            <v>42.72660434782609</v>
          </cell>
          <cell r="BW20">
            <v>20</v>
          </cell>
          <cell r="BX20">
            <v>16.719308695652174</v>
          </cell>
        </row>
        <row r="21">
          <cell r="BB21">
            <v>21</v>
          </cell>
          <cell r="BC21">
            <v>123.88096086956521</v>
          </cell>
          <cell r="BE21">
            <v>21</v>
          </cell>
          <cell r="BF21">
            <v>0.55375652173913037</v>
          </cell>
          <cell r="BH21">
            <v>21</v>
          </cell>
          <cell r="BI21">
            <v>61.878608695652176</v>
          </cell>
          <cell r="BK21">
            <v>21</v>
          </cell>
          <cell r="BL21">
            <v>91.06527391304347</v>
          </cell>
          <cell r="BN21">
            <v>21</v>
          </cell>
          <cell r="BO21">
            <v>55.037339130434781</v>
          </cell>
          <cell r="BQ21">
            <v>21</v>
          </cell>
          <cell r="BR21">
            <v>63.054782608695653</v>
          </cell>
          <cell r="BT21">
            <v>21</v>
          </cell>
          <cell r="BU21">
            <v>42.704673913043479</v>
          </cell>
          <cell r="BW21">
            <v>21</v>
          </cell>
          <cell r="BX21">
            <v>16.722047826086957</v>
          </cell>
        </row>
        <row r="22">
          <cell r="BB22">
            <v>22</v>
          </cell>
          <cell r="BC22">
            <v>123.88136521739131</v>
          </cell>
          <cell r="BE22">
            <v>22</v>
          </cell>
          <cell r="BF22">
            <v>0.55383913043478261</v>
          </cell>
          <cell r="BH22">
            <v>22</v>
          </cell>
          <cell r="BI22">
            <v>61.880652173913042</v>
          </cell>
          <cell r="BK22">
            <v>22</v>
          </cell>
          <cell r="BL22">
            <v>91.069943478260868</v>
          </cell>
          <cell r="BN22">
            <v>22</v>
          </cell>
          <cell r="BO22">
            <v>55.042834782608693</v>
          </cell>
          <cell r="BQ22">
            <v>22</v>
          </cell>
          <cell r="BR22">
            <v>63.057695652173919</v>
          </cell>
          <cell r="BT22">
            <v>22</v>
          </cell>
          <cell r="BU22">
            <v>42.682743478260868</v>
          </cell>
          <cell r="BW22">
            <v>22</v>
          </cell>
          <cell r="BX22">
            <v>16.72478695652174</v>
          </cell>
        </row>
        <row r="23">
          <cell r="BB23">
            <v>23</v>
          </cell>
          <cell r="BC23">
            <v>123.8817695652174</v>
          </cell>
          <cell r="BE23">
            <v>23</v>
          </cell>
          <cell r="BF23">
            <v>0.55392173913043474</v>
          </cell>
          <cell r="BH23">
            <v>23</v>
          </cell>
          <cell r="BI23">
            <v>61.882695652173915</v>
          </cell>
          <cell r="BK23">
            <v>23</v>
          </cell>
          <cell r="BL23">
            <v>91.074613043478251</v>
          </cell>
          <cell r="BN23">
            <v>23</v>
          </cell>
          <cell r="BO23">
            <v>55.048330434782606</v>
          </cell>
          <cell r="BQ23">
            <v>23</v>
          </cell>
          <cell r="BR23">
            <v>63.060608695652178</v>
          </cell>
          <cell r="BT23">
            <v>23</v>
          </cell>
          <cell r="BU23">
            <v>42.660813043478264</v>
          </cell>
          <cell r="BW23">
            <v>23</v>
          </cell>
          <cell r="BX23">
            <v>16.727526086956523</v>
          </cell>
        </row>
        <row r="24">
          <cell r="BB24">
            <v>24</v>
          </cell>
          <cell r="BC24">
            <v>123.88217391304349</v>
          </cell>
          <cell r="BE24">
            <v>24</v>
          </cell>
          <cell r="BF24">
            <v>0.55400434782608698</v>
          </cell>
          <cell r="BH24">
            <v>24</v>
          </cell>
          <cell r="BI24">
            <v>61.884739130434781</v>
          </cell>
          <cell r="BK24">
            <v>24</v>
          </cell>
          <cell r="BL24">
            <v>91.07928260869565</v>
          </cell>
          <cell r="BN24">
            <v>24</v>
          </cell>
          <cell r="BO24">
            <v>55.053826086956519</v>
          </cell>
          <cell r="BQ24">
            <v>24</v>
          </cell>
          <cell r="BR24">
            <v>63.063521739130437</v>
          </cell>
          <cell r="BT24">
            <v>24</v>
          </cell>
          <cell r="BU24">
            <v>42.638882608695653</v>
          </cell>
          <cell r="BW24">
            <v>24</v>
          </cell>
          <cell r="BX24">
            <v>16.730265217391306</v>
          </cell>
        </row>
        <row r="25">
          <cell r="BB25">
            <v>25</v>
          </cell>
          <cell r="BC25">
            <v>123.88257826086956</v>
          </cell>
          <cell r="BE25">
            <v>25</v>
          </cell>
          <cell r="BF25">
            <v>0.55408695652173912</v>
          </cell>
          <cell r="BH25">
            <v>25</v>
          </cell>
          <cell r="BI25">
            <v>61.886782608695654</v>
          </cell>
          <cell r="BK25">
            <v>25</v>
          </cell>
          <cell r="BL25">
            <v>91.083952173913033</v>
          </cell>
          <cell r="BN25">
            <v>25</v>
          </cell>
          <cell r="BO25">
            <v>55.059321739130432</v>
          </cell>
          <cell r="BQ25">
            <v>25</v>
          </cell>
          <cell r="BR25">
            <v>63.066434782608695</v>
          </cell>
          <cell r="BT25">
            <v>25</v>
          </cell>
          <cell r="BU25">
            <v>42.616952173913042</v>
          </cell>
          <cell r="BW25">
            <v>25</v>
          </cell>
          <cell r="BX25">
            <v>16.733004347826089</v>
          </cell>
        </row>
        <row r="26">
          <cell r="BB26">
            <v>26</v>
          </cell>
          <cell r="BC26">
            <v>123.88298260869566</v>
          </cell>
          <cell r="BE26">
            <v>26</v>
          </cell>
          <cell r="BF26">
            <v>0.55416956521739125</v>
          </cell>
          <cell r="BH26">
            <v>26</v>
          </cell>
          <cell r="BI26">
            <v>61.88882608695652</v>
          </cell>
          <cell r="BK26">
            <v>26</v>
          </cell>
          <cell r="BL26">
            <v>91.088621739130431</v>
          </cell>
          <cell r="BN26">
            <v>26</v>
          </cell>
          <cell r="BO26">
            <v>55.064817391304345</v>
          </cell>
          <cell r="BQ26">
            <v>26</v>
          </cell>
          <cell r="BR26">
            <v>63.069347826086961</v>
          </cell>
          <cell r="BT26">
            <v>26</v>
          </cell>
          <cell r="BU26">
            <v>42.595021739130438</v>
          </cell>
          <cell r="BW26">
            <v>26</v>
          </cell>
          <cell r="BX26">
            <v>16.735743478260872</v>
          </cell>
        </row>
        <row r="27">
          <cell r="BB27">
            <v>27</v>
          </cell>
          <cell r="BC27">
            <v>123.88338695652175</v>
          </cell>
          <cell r="BE27">
            <v>27</v>
          </cell>
          <cell r="BF27">
            <v>0.55425217391304349</v>
          </cell>
          <cell r="BH27">
            <v>27</v>
          </cell>
          <cell r="BI27">
            <v>61.890869565217393</v>
          </cell>
          <cell r="BK27">
            <v>27</v>
          </cell>
          <cell r="BL27">
            <v>91.093291304347815</v>
          </cell>
          <cell r="BN27">
            <v>27</v>
          </cell>
          <cell r="BO27">
            <v>55.070313043478258</v>
          </cell>
          <cell r="BQ27">
            <v>27</v>
          </cell>
          <cell r="BR27">
            <v>63.07226086956522</v>
          </cell>
          <cell r="BT27">
            <v>27</v>
          </cell>
          <cell r="BU27">
            <v>42.573091304347827</v>
          </cell>
          <cell r="BW27">
            <v>27</v>
          </cell>
          <cell r="BX27">
            <v>16.738482608695652</v>
          </cell>
        </row>
        <row r="28">
          <cell r="BB28">
            <v>28</v>
          </cell>
          <cell r="BC28">
            <v>123.88379130434784</v>
          </cell>
          <cell r="BE28">
            <v>28</v>
          </cell>
          <cell r="BF28">
            <v>0.55433478260869562</v>
          </cell>
          <cell r="BH28">
            <v>28</v>
          </cell>
          <cell r="BI28">
            <v>61.892913043478259</v>
          </cell>
          <cell r="BK28">
            <v>28</v>
          </cell>
          <cell r="BL28">
            <v>91.097960869565213</v>
          </cell>
          <cell r="BN28">
            <v>28</v>
          </cell>
          <cell r="BO28">
            <v>55.075808695652171</v>
          </cell>
          <cell r="BQ28">
            <v>28</v>
          </cell>
          <cell r="BR28">
            <v>63.075173913043479</v>
          </cell>
          <cell r="BT28">
            <v>28</v>
          </cell>
          <cell r="BU28">
            <v>42.551160869565216</v>
          </cell>
          <cell r="BW28">
            <v>28</v>
          </cell>
          <cell r="BX28">
            <v>16.741221739130435</v>
          </cell>
        </row>
        <row r="29">
          <cell r="BB29">
            <v>29</v>
          </cell>
          <cell r="BC29">
            <v>123.88419565217391</v>
          </cell>
          <cell r="BE29">
            <v>29</v>
          </cell>
          <cell r="BF29">
            <v>0.55441739130434786</v>
          </cell>
          <cell r="BH29">
            <v>29</v>
          </cell>
          <cell r="BI29">
            <v>61.894956521739132</v>
          </cell>
          <cell r="BK29">
            <v>29</v>
          </cell>
          <cell r="BL29">
            <v>91.102630434782597</v>
          </cell>
          <cell r="BN29">
            <v>29</v>
          </cell>
          <cell r="BO29">
            <v>55.081304347826084</v>
          </cell>
          <cell r="BQ29">
            <v>29</v>
          </cell>
          <cell r="BR29">
            <v>63.078086956521744</v>
          </cell>
          <cell r="BT29">
            <v>29</v>
          </cell>
          <cell r="BU29">
            <v>42.529230434782612</v>
          </cell>
          <cell r="BW29">
            <v>29</v>
          </cell>
          <cell r="BX29">
            <v>16.743960869565218</v>
          </cell>
        </row>
        <row r="30">
          <cell r="BB30">
            <v>30</v>
          </cell>
          <cell r="BC30">
            <v>123.88460000000001</v>
          </cell>
          <cell r="BE30">
            <v>30</v>
          </cell>
          <cell r="BF30">
            <v>0.55449999999999999</v>
          </cell>
          <cell r="BH30">
            <v>30</v>
          </cell>
          <cell r="BI30">
            <v>61.896999999999998</v>
          </cell>
          <cell r="BK30">
            <v>30</v>
          </cell>
          <cell r="BL30">
            <v>91.107299999999995</v>
          </cell>
          <cell r="BN30">
            <v>30</v>
          </cell>
          <cell r="BO30">
            <v>55.086799999999997</v>
          </cell>
          <cell r="BQ30">
            <v>30</v>
          </cell>
          <cell r="BR30">
            <v>63.081000000000003</v>
          </cell>
          <cell r="BT30">
            <v>30</v>
          </cell>
          <cell r="BU30">
            <v>42.507300000000001</v>
          </cell>
          <cell r="BW30">
            <v>30</v>
          </cell>
          <cell r="BX30">
            <v>16.746700000000001</v>
          </cell>
        </row>
        <row r="31">
          <cell r="BB31">
            <v>31</v>
          </cell>
          <cell r="BC31">
            <v>123.88556666666668</v>
          </cell>
          <cell r="BE31">
            <v>31</v>
          </cell>
          <cell r="BF31">
            <v>0.55457666666666661</v>
          </cell>
          <cell r="BH31">
            <v>31</v>
          </cell>
          <cell r="BI31">
            <v>61.899016666666668</v>
          </cell>
          <cell r="BK31">
            <v>31</v>
          </cell>
          <cell r="BL31">
            <v>91.110746666666657</v>
          </cell>
          <cell r="BN31">
            <v>31</v>
          </cell>
          <cell r="BO31">
            <v>55.091453333333327</v>
          </cell>
          <cell r="BQ31">
            <v>31</v>
          </cell>
          <cell r="BR31">
            <v>63.083226666666668</v>
          </cell>
          <cell r="BT31">
            <v>31</v>
          </cell>
          <cell r="BU31">
            <v>42.512340000000002</v>
          </cell>
          <cell r="BW31">
            <v>31</v>
          </cell>
          <cell r="BX31">
            <v>16.742706666666667</v>
          </cell>
        </row>
        <row r="32">
          <cell r="BB32">
            <v>32</v>
          </cell>
          <cell r="BC32">
            <v>123.88653333333333</v>
          </cell>
          <cell r="BE32">
            <v>32</v>
          </cell>
          <cell r="BF32">
            <v>0.55465333333333333</v>
          </cell>
          <cell r="BH32">
            <v>32</v>
          </cell>
          <cell r="BI32">
            <v>61.901033333333331</v>
          </cell>
          <cell r="BK32">
            <v>32</v>
          </cell>
          <cell r="BL32">
            <v>91.114193333333333</v>
          </cell>
          <cell r="BN32">
            <v>32</v>
          </cell>
          <cell r="BO32">
            <v>55.096106666666664</v>
          </cell>
          <cell r="BQ32">
            <v>32</v>
          </cell>
          <cell r="BR32">
            <v>63.085453333333334</v>
          </cell>
          <cell r="BT32">
            <v>32</v>
          </cell>
          <cell r="BU32">
            <v>42.517380000000003</v>
          </cell>
          <cell r="BW32">
            <v>32</v>
          </cell>
          <cell r="BX32">
            <v>16.738713333333333</v>
          </cell>
        </row>
        <row r="33">
          <cell r="BB33">
            <v>33</v>
          </cell>
          <cell r="BC33">
            <v>123.8875</v>
          </cell>
          <cell r="BE33">
            <v>33</v>
          </cell>
          <cell r="BF33">
            <v>0.55472999999999995</v>
          </cell>
          <cell r="BH33">
            <v>33</v>
          </cell>
          <cell r="BI33">
            <v>61.90305</v>
          </cell>
          <cell r="BK33">
            <v>33</v>
          </cell>
          <cell r="BL33">
            <v>91.117639999999994</v>
          </cell>
          <cell r="BN33">
            <v>33</v>
          </cell>
          <cell r="BO33">
            <v>55.100759999999994</v>
          </cell>
          <cell r="BQ33">
            <v>33</v>
          </cell>
          <cell r="BR33">
            <v>63.087680000000006</v>
          </cell>
          <cell r="BT33">
            <v>33</v>
          </cell>
          <cell r="BU33">
            <v>42.522419999999997</v>
          </cell>
          <cell r="BW33">
            <v>33</v>
          </cell>
          <cell r="BX33">
            <v>16.734719999999999</v>
          </cell>
        </row>
        <row r="34">
          <cell r="BB34">
            <v>34</v>
          </cell>
          <cell r="BC34">
            <v>123.88846666666667</v>
          </cell>
          <cell r="BE34">
            <v>34</v>
          </cell>
          <cell r="BF34">
            <v>0.55480666666666667</v>
          </cell>
          <cell r="BH34">
            <v>34</v>
          </cell>
          <cell r="BI34">
            <v>61.905066666666663</v>
          </cell>
          <cell r="BK34">
            <v>34</v>
          </cell>
          <cell r="BL34">
            <v>91.121086666666656</v>
          </cell>
          <cell r="BN34">
            <v>34</v>
          </cell>
          <cell r="BO34">
            <v>55.105413333333331</v>
          </cell>
          <cell r="BQ34">
            <v>34</v>
          </cell>
          <cell r="BR34">
            <v>63.089906666666671</v>
          </cell>
          <cell r="BT34">
            <v>34</v>
          </cell>
          <cell r="BU34">
            <v>42.527459999999998</v>
          </cell>
          <cell r="BW34">
            <v>34</v>
          </cell>
          <cell r="BX34">
            <v>16.730726666666666</v>
          </cell>
        </row>
        <row r="35">
          <cell r="BB35">
            <v>35</v>
          </cell>
          <cell r="BC35">
            <v>123.88943333333334</v>
          </cell>
          <cell r="BE35">
            <v>35</v>
          </cell>
          <cell r="BF35">
            <v>0.55488333333333328</v>
          </cell>
          <cell r="BH35">
            <v>35</v>
          </cell>
          <cell r="BI35">
            <v>61.907083333333333</v>
          </cell>
          <cell r="BK35">
            <v>35</v>
          </cell>
          <cell r="BL35">
            <v>91.124533333333332</v>
          </cell>
          <cell r="BN35">
            <v>35</v>
          </cell>
          <cell r="BO35">
            <v>55.110066666666661</v>
          </cell>
          <cell r="BQ35">
            <v>35</v>
          </cell>
          <cell r="BR35">
            <v>63.092133333333337</v>
          </cell>
          <cell r="BT35">
            <v>35</v>
          </cell>
          <cell r="BU35">
            <v>42.532499999999999</v>
          </cell>
          <cell r="BW35">
            <v>35</v>
          </cell>
          <cell r="BX35">
            <v>16.726733333333335</v>
          </cell>
        </row>
        <row r="36">
          <cell r="BB36">
            <v>36</v>
          </cell>
          <cell r="BC36">
            <v>123.8904</v>
          </cell>
          <cell r="BE36">
            <v>36</v>
          </cell>
          <cell r="BF36">
            <v>0.55496000000000001</v>
          </cell>
          <cell r="BH36">
            <v>36</v>
          </cell>
          <cell r="BI36">
            <v>61.909100000000002</v>
          </cell>
          <cell r="BK36">
            <v>36</v>
          </cell>
          <cell r="BL36">
            <v>91.127979999999994</v>
          </cell>
          <cell r="BN36">
            <v>36</v>
          </cell>
          <cell r="BO36">
            <v>55.114719999999998</v>
          </cell>
          <cell r="BQ36">
            <v>36</v>
          </cell>
          <cell r="BR36">
            <v>63.094360000000002</v>
          </cell>
          <cell r="BT36">
            <v>36</v>
          </cell>
          <cell r="BU36">
            <v>42.53754</v>
          </cell>
          <cell r="BW36">
            <v>36</v>
          </cell>
          <cell r="BX36">
            <v>16.722740000000002</v>
          </cell>
        </row>
        <row r="37">
          <cell r="BB37">
            <v>37</v>
          </cell>
          <cell r="BC37">
            <v>123.89136666666667</v>
          </cell>
          <cell r="BE37">
            <v>37</v>
          </cell>
          <cell r="BF37">
            <v>0.55503666666666662</v>
          </cell>
          <cell r="BH37">
            <v>37</v>
          </cell>
          <cell r="BI37">
            <v>61.911116666666665</v>
          </cell>
          <cell r="BK37">
            <v>37</v>
          </cell>
          <cell r="BL37">
            <v>91.13142666666667</v>
          </cell>
          <cell r="BN37">
            <v>37</v>
          </cell>
          <cell r="BO37">
            <v>55.119373333333328</v>
          </cell>
          <cell r="BQ37">
            <v>37</v>
          </cell>
          <cell r="BR37">
            <v>63.096586666666667</v>
          </cell>
          <cell r="BT37">
            <v>37</v>
          </cell>
          <cell r="BU37">
            <v>42.542580000000001</v>
          </cell>
          <cell r="BW37">
            <v>37</v>
          </cell>
          <cell r="BX37">
            <v>16.718746666666668</v>
          </cell>
        </row>
        <row r="38">
          <cell r="BB38">
            <v>38</v>
          </cell>
          <cell r="BC38">
            <v>123.89233333333334</v>
          </cell>
          <cell r="BE38">
            <v>38</v>
          </cell>
          <cell r="BF38">
            <v>0.55511333333333335</v>
          </cell>
          <cell r="BH38">
            <v>38</v>
          </cell>
          <cell r="BI38">
            <v>61.913133333333334</v>
          </cell>
          <cell r="BK38">
            <v>38</v>
          </cell>
          <cell r="BL38">
            <v>91.134873333333331</v>
          </cell>
          <cell r="BN38">
            <v>38</v>
          </cell>
          <cell r="BO38">
            <v>55.124026666666666</v>
          </cell>
          <cell r="BQ38">
            <v>38</v>
          </cell>
          <cell r="BR38">
            <v>63.098813333333332</v>
          </cell>
          <cell r="BT38">
            <v>38</v>
          </cell>
          <cell r="BU38">
            <v>42.547620000000002</v>
          </cell>
          <cell r="BW38">
            <v>38</v>
          </cell>
          <cell r="BX38">
            <v>16.714753333333334</v>
          </cell>
        </row>
        <row r="39">
          <cell r="BB39">
            <v>39</v>
          </cell>
          <cell r="BC39">
            <v>123.89330000000001</v>
          </cell>
          <cell r="BE39">
            <v>39</v>
          </cell>
          <cell r="BF39">
            <v>0.55518999999999996</v>
          </cell>
          <cell r="BH39">
            <v>39</v>
          </cell>
          <cell r="BI39">
            <v>61.915149999999997</v>
          </cell>
          <cell r="BK39">
            <v>39</v>
          </cell>
          <cell r="BL39">
            <v>91.138319999999993</v>
          </cell>
          <cell r="BN39">
            <v>39</v>
          </cell>
          <cell r="BO39">
            <v>55.128679999999996</v>
          </cell>
          <cell r="BQ39">
            <v>39</v>
          </cell>
          <cell r="BR39">
            <v>63.101039999999998</v>
          </cell>
          <cell r="BT39">
            <v>39</v>
          </cell>
          <cell r="BU39">
            <v>42.552660000000003</v>
          </cell>
          <cell r="BW39">
            <v>39</v>
          </cell>
          <cell r="BX39">
            <v>16.710760000000001</v>
          </cell>
        </row>
        <row r="40">
          <cell r="BB40">
            <v>40</v>
          </cell>
          <cell r="BC40">
            <v>123.89426666666667</v>
          </cell>
          <cell r="BE40">
            <v>40</v>
          </cell>
          <cell r="BF40">
            <v>0.55526666666666669</v>
          </cell>
          <cell r="BH40">
            <v>40</v>
          </cell>
          <cell r="BI40">
            <v>61.917166666666667</v>
          </cell>
          <cell r="BK40">
            <v>40</v>
          </cell>
          <cell r="BL40">
            <v>91.141766666666669</v>
          </cell>
          <cell r="BN40">
            <v>40</v>
          </cell>
          <cell r="BO40">
            <v>55.133333333333333</v>
          </cell>
          <cell r="BQ40">
            <v>40</v>
          </cell>
          <cell r="BR40">
            <v>63.10326666666667</v>
          </cell>
          <cell r="BT40">
            <v>40</v>
          </cell>
          <cell r="BU40">
            <v>42.557699999999997</v>
          </cell>
          <cell r="BW40">
            <v>40</v>
          </cell>
          <cell r="BX40">
            <v>16.706766666666667</v>
          </cell>
        </row>
        <row r="41">
          <cell r="BB41">
            <v>41</v>
          </cell>
          <cell r="BC41">
            <v>123.89523333333334</v>
          </cell>
          <cell r="BE41">
            <v>41</v>
          </cell>
          <cell r="BF41">
            <v>0.5553433333333333</v>
          </cell>
          <cell r="BH41">
            <v>41</v>
          </cell>
          <cell r="BI41">
            <v>61.919183333333336</v>
          </cell>
          <cell r="BK41">
            <v>41</v>
          </cell>
          <cell r="BL41">
            <v>91.145213333333331</v>
          </cell>
          <cell r="BN41">
            <v>41</v>
          </cell>
          <cell r="BO41">
            <v>55.137986666666663</v>
          </cell>
          <cell r="BQ41">
            <v>41</v>
          </cell>
          <cell r="BR41">
            <v>63.105493333333335</v>
          </cell>
          <cell r="BT41">
            <v>41</v>
          </cell>
          <cell r="BU41">
            <v>42.562739999999998</v>
          </cell>
          <cell r="BW41">
            <v>41</v>
          </cell>
          <cell r="BX41">
            <v>16.702773333333333</v>
          </cell>
        </row>
        <row r="42">
          <cell r="BB42">
            <v>42</v>
          </cell>
          <cell r="BC42">
            <v>123.89620000000001</v>
          </cell>
          <cell r="BE42">
            <v>42</v>
          </cell>
          <cell r="BF42">
            <v>0.55542000000000002</v>
          </cell>
          <cell r="BH42">
            <v>42</v>
          </cell>
          <cell r="BI42">
            <v>61.921199999999999</v>
          </cell>
          <cell r="BK42">
            <v>42</v>
          </cell>
          <cell r="BL42">
            <v>91.148659999999992</v>
          </cell>
          <cell r="BN42">
            <v>42</v>
          </cell>
          <cell r="BO42">
            <v>55.14264</v>
          </cell>
          <cell r="BQ42">
            <v>42</v>
          </cell>
          <cell r="BR42">
            <v>63.10772</v>
          </cell>
          <cell r="BT42">
            <v>42</v>
          </cell>
          <cell r="BU42">
            <v>42.567779999999999</v>
          </cell>
          <cell r="BW42">
            <v>42</v>
          </cell>
          <cell r="BX42">
            <v>16.698779999999999</v>
          </cell>
        </row>
        <row r="43">
          <cell r="BB43">
            <v>43</v>
          </cell>
          <cell r="BC43">
            <v>123.89716666666668</v>
          </cell>
          <cell r="BE43">
            <v>43</v>
          </cell>
          <cell r="BF43">
            <v>0.55549666666666664</v>
          </cell>
          <cell r="BH43">
            <v>43</v>
          </cell>
          <cell r="BI43">
            <v>61.923216666666669</v>
          </cell>
          <cell r="BK43">
            <v>43</v>
          </cell>
          <cell r="BL43">
            <v>91.152106666666668</v>
          </cell>
          <cell r="BN43">
            <v>43</v>
          </cell>
          <cell r="BO43">
            <v>55.14729333333333</v>
          </cell>
          <cell r="BQ43">
            <v>43</v>
          </cell>
          <cell r="BR43">
            <v>63.109946666666666</v>
          </cell>
          <cell r="BT43">
            <v>43</v>
          </cell>
          <cell r="BU43">
            <v>42.57282</v>
          </cell>
          <cell r="BW43">
            <v>43</v>
          </cell>
          <cell r="BX43">
            <v>16.694786666666666</v>
          </cell>
        </row>
        <row r="44">
          <cell r="BB44">
            <v>44</v>
          </cell>
          <cell r="BC44">
            <v>123.89813333333333</v>
          </cell>
          <cell r="BE44">
            <v>44</v>
          </cell>
          <cell r="BF44">
            <v>0.55557333333333336</v>
          </cell>
          <cell r="BH44">
            <v>44</v>
          </cell>
          <cell r="BI44">
            <v>61.925233333333331</v>
          </cell>
          <cell r="BK44">
            <v>44</v>
          </cell>
          <cell r="BL44">
            <v>91.15555333333333</v>
          </cell>
          <cell r="BN44">
            <v>44</v>
          </cell>
          <cell r="BO44">
            <v>55.151946666666667</v>
          </cell>
          <cell r="BQ44">
            <v>44</v>
          </cell>
          <cell r="BR44">
            <v>63.112173333333331</v>
          </cell>
          <cell r="BT44">
            <v>44</v>
          </cell>
          <cell r="BU44">
            <v>42.577860000000001</v>
          </cell>
          <cell r="BW44">
            <v>44</v>
          </cell>
          <cell r="BX44">
            <v>16.690793333333332</v>
          </cell>
        </row>
        <row r="45">
          <cell r="BB45">
            <v>45</v>
          </cell>
          <cell r="BC45">
            <v>123.8991</v>
          </cell>
          <cell r="BE45">
            <v>45</v>
          </cell>
          <cell r="BF45">
            <v>0.55564999999999998</v>
          </cell>
          <cell r="BH45">
            <v>45</v>
          </cell>
          <cell r="BI45">
            <v>61.927250000000001</v>
          </cell>
          <cell r="BK45">
            <v>45</v>
          </cell>
          <cell r="BL45">
            <v>91.158999999999992</v>
          </cell>
          <cell r="BN45">
            <v>45</v>
          </cell>
          <cell r="BO45">
            <v>55.156599999999997</v>
          </cell>
          <cell r="BQ45">
            <v>45</v>
          </cell>
          <cell r="BR45">
            <v>63.114400000000003</v>
          </cell>
          <cell r="BT45">
            <v>45</v>
          </cell>
          <cell r="BU45">
            <v>42.582899999999995</v>
          </cell>
          <cell r="BW45">
            <v>45</v>
          </cell>
          <cell r="BX45">
            <v>16.686799999999998</v>
          </cell>
        </row>
        <row r="46">
          <cell r="BB46">
            <v>46</v>
          </cell>
          <cell r="BC46">
            <v>123.90006666666667</v>
          </cell>
          <cell r="BE46">
            <v>46</v>
          </cell>
          <cell r="BF46">
            <v>0.55572666666666659</v>
          </cell>
          <cell r="BH46">
            <v>46</v>
          </cell>
          <cell r="BI46">
            <v>61.92926666666667</v>
          </cell>
          <cell r="BK46">
            <v>46</v>
          </cell>
          <cell r="BL46">
            <v>91.162446666666668</v>
          </cell>
          <cell r="BN46">
            <v>46</v>
          </cell>
          <cell r="BO46">
            <v>55.161253333333327</v>
          </cell>
          <cell r="BQ46">
            <v>46</v>
          </cell>
          <cell r="BR46">
            <v>63.116626666666669</v>
          </cell>
          <cell r="BT46">
            <v>46</v>
          </cell>
          <cell r="BU46">
            <v>42.587939999999996</v>
          </cell>
          <cell r="BW46">
            <v>46</v>
          </cell>
          <cell r="BX46">
            <v>16.682806666666668</v>
          </cell>
        </row>
        <row r="47">
          <cell r="BB47">
            <v>47</v>
          </cell>
          <cell r="BC47">
            <v>123.90103333333333</v>
          </cell>
          <cell r="BE47">
            <v>47</v>
          </cell>
          <cell r="BF47">
            <v>0.55580333333333332</v>
          </cell>
          <cell r="BH47">
            <v>47</v>
          </cell>
          <cell r="BI47">
            <v>61.931283333333333</v>
          </cell>
          <cell r="BK47">
            <v>47</v>
          </cell>
          <cell r="BL47">
            <v>91.165893333333329</v>
          </cell>
          <cell r="BN47">
            <v>47</v>
          </cell>
          <cell r="BO47">
            <v>55.165906666666665</v>
          </cell>
          <cell r="BQ47">
            <v>47</v>
          </cell>
          <cell r="BR47">
            <v>63.118853333333334</v>
          </cell>
          <cell r="BT47">
            <v>47</v>
          </cell>
          <cell r="BU47">
            <v>42.592979999999997</v>
          </cell>
          <cell r="BW47">
            <v>47</v>
          </cell>
          <cell r="BX47">
            <v>16.678813333333334</v>
          </cell>
        </row>
        <row r="48">
          <cell r="BB48">
            <v>48</v>
          </cell>
          <cell r="BC48">
            <v>123.902</v>
          </cell>
          <cell r="BE48">
            <v>48</v>
          </cell>
          <cell r="BF48">
            <v>0.55587999999999993</v>
          </cell>
          <cell r="BH48">
            <v>48</v>
          </cell>
          <cell r="BI48">
            <v>61.933300000000003</v>
          </cell>
          <cell r="BK48">
            <v>48</v>
          </cell>
          <cell r="BL48">
            <v>91.169340000000005</v>
          </cell>
          <cell r="BN48">
            <v>48</v>
          </cell>
          <cell r="BO48">
            <v>55.170559999999995</v>
          </cell>
          <cell r="BQ48">
            <v>48</v>
          </cell>
          <cell r="BR48">
            <v>63.121079999999999</v>
          </cell>
          <cell r="BT48">
            <v>48</v>
          </cell>
          <cell r="BU48">
            <v>42.598019999999998</v>
          </cell>
          <cell r="BW48">
            <v>48</v>
          </cell>
          <cell r="BX48">
            <v>16.67482</v>
          </cell>
        </row>
        <row r="49">
          <cell r="BB49">
            <v>49</v>
          </cell>
          <cell r="BC49">
            <v>123.90296666666667</v>
          </cell>
          <cell r="BE49">
            <v>49</v>
          </cell>
          <cell r="BF49">
            <v>0.55595666666666665</v>
          </cell>
          <cell r="BH49">
            <v>49</v>
          </cell>
          <cell r="BI49">
            <v>61.935316666666665</v>
          </cell>
          <cell r="BK49">
            <v>49</v>
          </cell>
          <cell r="BL49">
            <v>91.172786666666667</v>
          </cell>
          <cell r="BN49">
            <v>49</v>
          </cell>
          <cell r="BO49">
            <v>55.175213333333332</v>
          </cell>
          <cell r="BQ49">
            <v>49</v>
          </cell>
          <cell r="BR49">
            <v>63.123306666666664</v>
          </cell>
          <cell r="BT49">
            <v>49</v>
          </cell>
          <cell r="BU49">
            <v>42.603059999999999</v>
          </cell>
          <cell r="BW49">
            <v>49</v>
          </cell>
          <cell r="BX49">
            <v>16.670826666666667</v>
          </cell>
        </row>
        <row r="50">
          <cell r="BB50">
            <v>50</v>
          </cell>
          <cell r="BC50">
            <v>123.90393333333334</v>
          </cell>
          <cell r="BE50">
            <v>50</v>
          </cell>
          <cell r="BF50">
            <v>0.55603333333333327</v>
          </cell>
          <cell r="BH50">
            <v>50</v>
          </cell>
          <cell r="BI50">
            <v>61.937333333333335</v>
          </cell>
          <cell r="BK50">
            <v>50</v>
          </cell>
          <cell r="BL50">
            <v>91.176233333333329</v>
          </cell>
          <cell r="BN50">
            <v>50</v>
          </cell>
          <cell r="BO50">
            <v>55.179866666666662</v>
          </cell>
          <cell r="BQ50">
            <v>50</v>
          </cell>
          <cell r="BR50">
            <v>63.12553333333333</v>
          </cell>
          <cell r="BT50">
            <v>50</v>
          </cell>
          <cell r="BU50">
            <v>42.6081</v>
          </cell>
          <cell r="BW50">
            <v>50</v>
          </cell>
          <cell r="BX50">
            <v>16.666833333333333</v>
          </cell>
        </row>
        <row r="51">
          <cell r="BB51">
            <v>51</v>
          </cell>
          <cell r="BC51">
            <v>123.9049</v>
          </cell>
          <cell r="BE51">
            <v>51</v>
          </cell>
          <cell r="BF51">
            <v>0.55610999999999999</v>
          </cell>
          <cell r="BH51">
            <v>51</v>
          </cell>
          <cell r="BI51">
            <v>61.939350000000005</v>
          </cell>
          <cell r="BK51">
            <v>51</v>
          </cell>
          <cell r="BL51">
            <v>91.179680000000005</v>
          </cell>
          <cell r="BN51">
            <v>51</v>
          </cell>
          <cell r="BO51">
            <v>55.184519999999999</v>
          </cell>
          <cell r="BQ51">
            <v>51</v>
          </cell>
          <cell r="BR51">
            <v>63.127759999999995</v>
          </cell>
          <cell r="BT51">
            <v>51</v>
          </cell>
          <cell r="BU51">
            <v>42.613140000000001</v>
          </cell>
          <cell r="BW51">
            <v>51</v>
          </cell>
          <cell r="BX51">
            <v>16.662839999999999</v>
          </cell>
        </row>
        <row r="52">
          <cell r="BB52">
            <v>52</v>
          </cell>
          <cell r="BC52">
            <v>123.90586666666667</v>
          </cell>
          <cell r="BE52">
            <v>52</v>
          </cell>
          <cell r="BF52">
            <v>0.55618666666666661</v>
          </cell>
          <cell r="BH52">
            <v>52</v>
          </cell>
          <cell r="BI52">
            <v>61.941366666666667</v>
          </cell>
          <cell r="BK52">
            <v>52</v>
          </cell>
          <cell r="BL52">
            <v>91.183126666666666</v>
          </cell>
          <cell r="BN52">
            <v>52</v>
          </cell>
          <cell r="BO52">
            <v>55.189173333333329</v>
          </cell>
          <cell r="BQ52">
            <v>52</v>
          </cell>
          <cell r="BR52">
            <v>63.129986666666667</v>
          </cell>
          <cell r="BT52">
            <v>52</v>
          </cell>
          <cell r="BU52">
            <v>42.618179999999995</v>
          </cell>
          <cell r="BW52">
            <v>52</v>
          </cell>
          <cell r="BX52">
            <v>16.658846666666665</v>
          </cell>
        </row>
        <row r="53">
          <cell r="BB53">
            <v>53</v>
          </cell>
          <cell r="BC53">
            <v>123.90683333333334</v>
          </cell>
          <cell r="BE53">
            <v>53</v>
          </cell>
          <cell r="BF53">
            <v>0.55626333333333333</v>
          </cell>
          <cell r="BH53">
            <v>53</v>
          </cell>
          <cell r="BI53">
            <v>61.943383333333337</v>
          </cell>
          <cell r="BK53">
            <v>53</v>
          </cell>
          <cell r="BL53">
            <v>91.186573333333328</v>
          </cell>
          <cell r="BN53">
            <v>53</v>
          </cell>
          <cell r="BO53">
            <v>55.193826666666666</v>
          </cell>
          <cell r="BQ53">
            <v>53</v>
          </cell>
          <cell r="BR53">
            <v>63.132213333333333</v>
          </cell>
          <cell r="BT53">
            <v>53</v>
          </cell>
          <cell r="BU53">
            <v>42.623219999999996</v>
          </cell>
          <cell r="BW53">
            <v>53</v>
          </cell>
          <cell r="BX53">
            <v>16.654853333333332</v>
          </cell>
        </row>
        <row r="54">
          <cell r="BB54">
            <v>54</v>
          </cell>
          <cell r="BC54">
            <v>123.90780000000001</v>
          </cell>
          <cell r="BE54">
            <v>54</v>
          </cell>
          <cell r="BF54">
            <v>0.55633999999999995</v>
          </cell>
          <cell r="BH54">
            <v>54</v>
          </cell>
          <cell r="BI54">
            <v>61.945399999999999</v>
          </cell>
          <cell r="BK54">
            <v>54</v>
          </cell>
          <cell r="BL54">
            <v>91.190020000000004</v>
          </cell>
          <cell r="BN54">
            <v>54</v>
          </cell>
          <cell r="BO54">
            <v>55.198479999999996</v>
          </cell>
          <cell r="BQ54">
            <v>54</v>
          </cell>
          <cell r="BR54">
            <v>63.134439999999998</v>
          </cell>
          <cell r="BT54">
            <v>54</v>
          </cell>
          <cell r="BU54">
            <v>42.628259999999997</v>
          </cell>
          <cell r="BW54">
            <v>54</v>
          </cell>
          <cell r="BX54">
            <v>16.650859999999998</v>
          </cell>
        </row>
        <row r="55">
          <cell r="BB55">
            <v>55</v>
          </cell>
          <cell r="BC55">
            <v>123.90876666666666</v>
          </cell>
          <cell r="BE55">
            <v>55</v>
          </cell>
          <cell r="BF55">
            <v>0.55641666666666667</v>
          </cell>
          <cell r="BH55">
            <v>55</v>
          </cell>
          <cell r="BI55">
            <v>61.947416666666669</v>
          </cell>
          <cell r="BK55">
            <v>55</v>
          </cell>
          <cell r="BL55">
            <v>91.193466666666666</v>
          </cell>
          <cell r="BN55">
            <v>55</v>
          </cell>
          <cell r="BO55">
            <v>55.203133333333334</v>
          </cell>
          <cell r="BQ55">
            <v>55</v>
          </cell>
          <cell r="BR55">
            <v>63.136666666666663</v>
          </cell>
          <cell r="BT55">
            <v>55</v>
          </cell>
          <cell r="BU55">
            <v>42.633299999999998</v>
          </cell>
          <cell r="BW55">
            <v>55</v>
          </cell>
          <cell r="BX55">
            <v>16.646866666666668</v>
          </cell>
        </row>
        <row r="56">
          <cell r="BB56">
            <v>56</v>
          </cell>
          <cell r="BC56">
            <v>123.90973333333334</v>
          </cell>
          <cell r="BE56">
            <v>56</v>
          </cell>
          <cell r="BF56">
            <v>0.55649333333333328</v>
          </cell>
          <cell r="BH56">
            <v>56</v>
          </cell>
          <cell r="BI56">
            <v>61.949433333333339</v>
          </cell>
          <cell r="BK56">
            <v>56</v>
          </cell>
          <cell r="BL56">
            <v>91.196913333333342</v>
          </cell>
          <cell r="BN56">
            <v>56</v>
          </cell>
          <cell r="BO56">
            <v>55.207786666666664</v>
          </cell>
          <cell r="BQ56">
            <v>56</v>
          </cell>
          <cell r="BR56">
            <v>63.138893333333328</v>
          </cell>
          <cell r="BT56">
            <v>56</v>
          </cell>
          <cell r="BU56">
            <v>42.638339999999999</v>
          </cell>
          <cell r="BW56">
            <v>56</v>
          </cell>
          <cell r="BX56">
            <v>16.642873333333334</v>
          </cell>
        </row>
        <row r="57">
          <cell r="BB57">
            <v>57</v>
          </cell>
          <cell r="BC57">
            <v>123.91070000000001</v>
          </cell>
          <cell r="BE57">
            <v>57</v>
          </cell>
          <cell r="BF57">
            <v>0.55657000000000001</v>
          </cell>
          <cell r="BH57">
            <v>57</v>
          </cell>
          <cell r="BI57">
            <v>61.951450000000001</v>
          </cell>
          <cell r="BK57">
            <v>57</v>
          </cell>
          <cell r="BL57">
            <v>91.200360000000003</v>
          </cell>
          <cell r="BN57">
            <v>57</v>
          </cell>
          <cell r="BO57">
            <v>55.212440000000001</v>
          </cell>
          <cell r="BQ57">
            <v>57</v>
          </cell>
          <cell r="BR57">
            <v>63.141120000000001</v>
          </cell>
          <cell r="BT57">
            <v>57</v>
          </cell>
          <cell r="BU57">
            <v>42.643379999999993</v>
          </cell>
          <cell r="BW57">
            <v>57</v>
          </cell>
          <cell r="BX57">
            <v>16.63888</v>
          </cell>
        </row>
        <row r="58">
          <cell r="BB58">
            <v>58</v>
          </cell>
          <cell r="BC58">
            <v>123.91166666666668</v>
          </cell>
          <cell r="BE58">
            <v>58</v>
          </cell>
          <cell r="BF58">
            <v>0.55664666666666662</v>
          </cell>
          <cell r="BH58">
            <v>58</v>
          </cell>
          <cell r="BI58">
            <v>61.953466666666671</v>
          </cell>
          <cell r="BK58">
            <v>58</v>
          </cell>
          <cell r="BL58">
            <v>91.203806666666665</v>
          </cell>
          <cell r="BN58">
            <v>58</v>
          </cell>
          <cell r="BO58">
            <v>55.217093333333331</v>
          </cell>
          <cell r="BQ58">
            <v>58</v>
          </cell>
          <cell r="BR58">
            <v>63.143346666666666</v>
          </cell>
          <cell r="BT58">
            <v>58</v>
          </cell>
          <cell r="BU58">
            <v>42.648419999999994</v>
          </cell>
          <cell r="BW58">
            <v>58</v>
          </cell>
          <cell r="BX58">
            <v>16.634886666666667</v>
          </cell>
        </row>
        <row r="59">
          <cell r="BB59">
            <v>59</v>
          </cell>
          <cell r="BC59">
            <v>123.91263333333333</v>
          </cell>
          <cell r="BE59">
            <v>59</v>
          </cell>
          <cell r="BF59">
            <v>0.55672333333333335</v>
          </cell>
          <cell r="BH59">
            <v>59</v>
          </cell>
          <cell r="BI59">
            <v>61.955483333333333</v>
          </cell>
          <cell r="BK59">
            <v>59</v>
          </cell>
          <cell r="BL59">
            <v>91.207253333333341</v>
          </cell>
          <cell r="BN59">
            <v>59</v>
          </cell>
          <cell r="BO59">
            <v>55.221746666666668</v>
          </cell>
          <cell r="BQ59">
            <v>59</v>
          </cell>
          <cell r="BR59">
            <v>63.145573333333331</v>
          </cell>
          <cell r="BT59">
            <v>59</v>
          </cell>
          <cell r="BU59">
            <v>42.653459999999995</v>
          </cell>
          <cell r="BW59">
            <v>59</v>
          </cell>
          <cell r="BX59">
            <v>16.630893333333333</v>
          </cell>
        </row>
        <row r="60">
          <cell r="BB60">
            <v>60</v>
          </cell>
          <cell r="BC60">
            <v>123.9136</v>
          </cell>
          <cell r="BE60">
            <v>60</v>
          </cell>
          <cell r="BF60">
            <v>0.55679999999999996</v>
          </cell>
          <cell r="BH60">
            <v>60</v>
          </cell>
          <cell r="BI60">
            <v>61.957500000000003</v>
          </cell>
          <cell r="BK60">
            <v>60</v>
          </cell>
          <cell r="BL60">
            <v>91.210700000000003</v>
          </cell>
          <cell r="BN60">
            <v>60</v>
          </cell>
          <cell r="BO60">
            <v>55.226399999999998</v>
          </cell>
          <cell r="BQ60">
            <v>60</v>
          </cell>
          <cell r="BR60">
            <v>63.147799999999997</v>
          </cell>
          <cell r="BT60">
            <v>60</v>
          </cell>
          <cell r="BU60">
            <v>42.658499999999997</v>
          </cell>
          <cell r="BW60">
            <v>60</v>
          </cell>
          <cell r="BX60">
            <v>16.626899999999999</v>
          </cell>
        </row>
        <row r="61">
          <cell r="BB61">
            <v>61</v>
          </cell>
          <cell r="BC61">
            <v>123.91559354838709</v>
          </cell>
          <cell r="BE61">
            <v>61</v>
          </cell>
          <cell r="BF61">
            <v>0.55688064516129032</v>
          </cell>
          <cell r="BH61">
            <v>61</v>
          </cell>
          <cell r="BI61">
            <v>61.960096774193552</v>
          </cell>
          <cell r="BK61">
            <v>61</v>
          </cell>
          <cell r="BL61">
            <v>91.214558064516126</v>
          </cell>
          <cell r="BN61">
            <v>61</v>
          </cell>
          <cell r="BO61">
            <v>55.231474193548387</v>
          </cell>
          <cell r="BQ61">
            <v>61</v>
          </cell>
          <cell r="BR61">
            <v>63.150754838709673</v>
          </cell>
          <cell r="BT61">
            <v>61</v>
          </cell>
          <cell r="BU61">
            <v>42.664190322580644</v>
          </cell>
          <cell r="BW61">
            <v>61</v>
          </cell>
          <cell r="BX61">
            <v>16.637129032258063</v>
          </cell>
        </row>
        <row r="62">
          <cell r="BB62">
            <v>62</v>
          </cell>
          <cell r="BC62">
            <v>123.9175870967742</v>
          </cell>
          <cell r="BE62">
            <v>62</v>
          </cell>
          <cell r="BF62">
            <v>0.55696129032258057</v>
          </cell>
          <cell r="BH62">
            <v>62</v>
          </cell>
          <cell r="BI62">
            <v>61.962693548387101</v>
          </cell>
          <cell r="BK62">
            <v>62</v>
          </cell>
          <cell r="BL62">
            <v>91.218416129032263</v>
          </cell>
          <cell r="BN62">
            <v>62</v>
          </cell>
          <cell r="BO62">
            <v>55.236548387096775</v>
          </cell>
          <cell r="BQ62">
            <v>62</v>
          </cell>
          <cell r="BR62">
            <v>63.15370967741935</v>
          </cell>
          <cell r="BT62">
            <v>62</v>
          </cell>
          <cell r="BU62">
            <v>42.669880645161285</v>
          </cell>
          <cell r="BW62">
            <v>62</v>
          </cell>
          <cell r="BX62">
            <v>16.64735806451613</v>
          </cell>
        </row>
        <row r="63">
          <cell r="BB63">
            <v>63</v>
          </cell>
          <cell r="BC63">
            <v>123.91958064516129</v>
          </cell>
          <cell r="BE63">
            <v>63</v>
          </cell>
          <cell r="BF63">
            <v>0.55704193548387093</v>
          </cell>
          <cell r="BH63">
            <v>63</v>
          </cell>
          <cell r="BI63">
            <v>61.96529032258065</v>
          </cell>
          <cell r="BK63">
            <v>63</v>
          </cell>
          <cell r="BL63">
            <v>91.222274193548387</v>
          </cell>
          <cell r="BN63">
            <v>63</v>
          </cell>
          <cell r="BO63">
            <v>55.241622580645156</v>
          </cell>
          <cell r="BQ63">
            <v>63</v>
          </cell>
          <cell r="BR63">
            <v>63.156664516129027</v>
          </cell>
          <cell r="BT63">
            <v>63</v>
          </cell>
          <cell r="BU63">
            <v>42.675570967741933</v>
          </cell>
          <cell r="BW63">
            <v>63</v>
          </cell>
          <cell r="BX63">
            <v>16.657587096774193</v>
          </cell>
        </row>
        <row r="64">
          <cell r="BB64">
            <v>64</v>
          </cell>
          <cell r="BC64">
            <v>123.92157419354839</v>
          </cell>
          <cell r="BE64">
            <v>64</v>
          </cell>
          <cell r="BF64">
            <v>0.55712258064516129</v>
          </cell>
          <cell r="BH64">
            <v>64</v>
          </cell>
          <cell r="BI64">
            <v>61.967887096774199</v>
          </cell>
          <cell r="BK64">
            <v>64</v>
          </cell>
          <cell r="BL64">
            <v>91.226132258064524</v>
          </cell>
          <cell r="BN64">
            <v>64</v>
          </cell>
          <cell r="BO64">
            <v>55.246696774193545</v>
          </cell>
          <cell r="BQ64">
            <v>64</v>
          </cell>
          <cell r="BR64">
            <v>63.159619354838711</v>
          </cell>
          <cell r="BT64">
            <v>64</v>
          </cell>
          <cell r="BU64">
            <v>42.681261290322574</v>
          </cell>
          <cell r="BW64">
            <v>64</v>
          </cell>
          <cell r="BX64">
            <v>16.667816129032257</v>
          </cell>
        </row>
        <row r="65">
          <cell r="BB65">
            <v>65</v>
          </cell>
          <cell r="BC65">
            <v>123.92356774193549</v>
          </cell>
          <cell r="BE65">
            <v>65</v>
          </cell>
          <cell r="BF65">
            <v>0.55720322580645154</v>
          </cell>
          <cell r="BH65">
            <v>65</v>
          </cell>
          <cell r="BI65">
            <v>61.970483870967747</v>
          </cell>
          <cell r="BK65">
            <v>65</v>
          </cell>
          <cell r="BL65">
            <v>91.229990322580647</v>
          </cell>
          <cell r="BN65">
            <v>65</v>
          </cell>
          <cell r="BO65">
            <v>55.251770967741933</v>
          </cell>
          <cell r="BQ65">
            <v>65</v>
          </cell>
          <cell r="BR65">
            <v>63.162574193548387</v>
          </cell>
          <cell r="BT65">
            <v>65</v>
          </cell>
          <cell r="BU65">
            <v>42.686951612903222</v>
          </cell>
          <cell r="BW65">
            <v>65</v>
          </cell>
          <cell r="BX65">
            <v>16.678045161290321</v>
          </cell>
        </row>
        <row r="66">
          <cell r="BB66">
            <v>66</v>
          </cell>
          <cell r="BC66">
            <v>123.92556129032258</v>
          </cell>
          <cell r="BE66">
            <v>66</v>
          </cell>
          <cell r="BF66">
            <v>0.5572838709677419</v>
          </cell>
          <cell r="BH66">
            <v>66</v>
          </cell>
          <cell r="BI66">
            <v>61.973080645161289</v>
          </cell>
          <cell r="BK66">
            <v>66</v>
          </cell>
          <cell r="BL66">
            <v>91.233848387096771</v>
          </cell>
          <cell r="BN66">
            <v>66</v>
          </cell>
          <cell r="BO66">
            <v>55.256845161290322</v>
          </cell>
          <cell r="BQ66">
            <v>66</v>
          </cell>
          <cell r="BR66">
            <v>63.165529032258064</v>
          </cell>
          <cell r="BT66">
            <v>66</v>
          </cell>
          <cell r="BU66">
            <v>42.69264193548387</v>
          </cell>
          <cell r="BW66">
            <v>66</v>
          </cell>
          <cell r="BX66">
            <v>16.688274193548388</v>
          </cell>
        </row>
        <row r="67">
          <cell r="BB67">
            <v>67</v>
          </cell>
          <cell r="BC67">
            <v>123.92755483870968</v>
          </cell>
          <cell r="BE67">
            <v>67</v>
          </cell>
          <cell r="BF67">
            <v>0.55736451612903226</v>
          </cell>
          <cell r="BH67">
            <v>67</v>
          </cell>
          <cell r="BI67">
            <v>61.975677419354838</v>
          </cell>
          <cell r="BK67">
            <v>67</v>
          </cell>
          <cell r="BL67">
            <v>91.237706451612908</v>
          </cell>
          <cell r="BN67">
            <v>67</v>
          </cell>
          <cell r="BO67">
            <v>55.26191935483871</v>
          </cell>
          <cell r="BQ67">
            <v>67</v>
          </cell>
          <cell r="BR67">
            <v>63.168483870967741</v>
          </cell>
          <cell r="BT67">
            <v>67</v>
          </cell>
          <cell r="BU67">
            <v>42.698332258064511</v>
          </cell>
          <cell r="BW67">
            <v>67</v>
          </cell>
          <cell r="BX67">
            <v>16.698503225806451</v>
          </cell>
        </row>
        <row r="68">
          <cell r="BB68">
            <v>68</v>
          </cell>
          <cell r="BC68">
            <v>123.92954838709677</v>
          </cell>
          <cell r="BE68">
            <v>68</v>
          </cell>
          <cell r="BF68">
            <v>0.55744516129032251</v>
          </cell>
          <cell r="BH68">
            <v>68</v>
          </cell>
          <cell r="BI68">
            <v>61.978274193548387</v>
          </cell>
          <cell r="BK68">
            <v>68</v>
          </cell>
          <cell r="BL68">
            <v>91.241564516129031</v>
          </cell>
          <cell r="BN68">
            <v>68</v>
          </cell>
          <cell r="BO68">
            <v>55.266993548387092</v>
          </cell>
          <cell r="BQ68">
            <v>68</v>
          </cell>
          <cell r="BR68">
            <v>63.171438709677417</v>
          </cell>
          <cell r="BT68">
            <v>68</v>
          </cell>
          <cell r="BU68">
            <v>42.704022580645159</v>
          </cell>
          <cell r="BW68">
            <v>68</v>
          </cell>
          <cell r="BX68">
            <v>16.708732258064515</v>
          </cell>
        </row>
        <row r="69">
          <cell r="BB69">
            <v>69</v>
          </cell>
          <cell r="BC69">
            <v>123.93154193548386</v>
          </cell>
          <cell r="BE69">
            <v>69</v>
          </cell>
          <cell r="BF69">
            <v>0.55752580645161287</v>
          </cell>
          <cell r="BH69">
            <v>69</v>
          </cell>
          <cell r="BI69">
            <v>61.980870967741936</v>
          </cell>
          <cell r="BK69">
            <v>69</v>
          </cell>
          <cell r="BL69">
            <v>91.245422580645155</v>
          </cell>
          <cell r="BN69">
            <v>69</v>
          </cell>
          <cell r="BO69">
            <v>55.27206774193548</v>
          </cell>
          <cell r="BQ69">
            <v>69</v>
          </cell>
          <cell r="BR69">
            <v>63.174393548387094</v>
          </cell>
          <cell r="BT69">
            <v>69</v>
          </cell>
          <cell r="BU69">
            <v>42.709712903225807</v>
          </cell>
          <cell r="BW69">
            <v>69</v>
          </cell>
          <cell r="BX69">
            <v>16.718961290322579</v>
          </cell>
        </row>
        <row r="70">
          <cell r="BB70">
            <v>70</v>
          </cell>
          <cell r="BC70">
            <v>123.93353548387097</v>
          </cell>
          <cell r="BE70">
            <v>70</v>
          </cell>
          <cell r="BF70">
            <v>0.55760645161290323</v>
          </cell>
          <cell r="BH70">
            <v>70</v>
          </cell>
          <cell r="BI70">
            <v>61.983467741935485</v>
          </cell>
          <cell r="BK70">
            <v>70</v>
          </cell>
          <cell r="BL70">
            <v>91.249280645161292</v>
          </cell>
          <cell r="BN70">
            <v>70</v>
          </cell>
          <cell r="BO70">
            <v>55.277141935483868</v>
          </cell>
          <cell r="BQ70">
            <v>70</v>
          </cell>
          <cell r="BR70">
            <v>63.177348387096771</v>
          </cell>
          <cell r="BT70">
            <v>70</v>
          </cell>
          <cell r="BU70">
            <v>42.715403225806448</v>
          </cell>
          <cell r="BW70">
            <v>70</v>
          </cell>
          <cell r="BX70">
            <v>16.729190322580646</v>
          </cell>
        </row>
        <row r="71">
          <cell r="BB71">
            <v>71</v>
          </cell>
          <cell r="BC71">
            <v>123.93552903225806</v>
          </cell>
          <cell r="BE71">
            <v>71</v>
          </cell>
          <cell r="BF71">
            <v>0.55768709677419348</v>
          </cell>
          <cell r="BH71">
            <v>71</v>
          </cell>
          <cell r="BI71">
            <v>61.986064516129034</v>
          </cell>
          <cell r="BK71">
            <v>71</v>
          </cell>
          <cell r="BL71">
            <v>91.253138709677415</v>
          </cell>
          <cell r="BN71">
            <v>71</v>
          </cell>
          <cell r="BO71">
            <v>55.282216129032257</v>
          </cell>
          <cell r="BQ71">
            <v>71</v>
          </cell>
          <cell r="BR71">
            <v>63.180303225806448</v>
          </cell>
          <cell r="BT71">
            <v>71</v>
          </cell>
          <cell r="BU71">
            <v>42.721093548387095</v>
          </cell>
          <cell r="BW71">
            <v>71</v>
          </cell>
          <cell r="BX71">
            <v>16.739419354838709</v>
          </cell>
        </row>
        <row r="72">
          <cell r="BB72">
            <v>72</v>
          </cell>
          <cell r="BC72">
            <v>123.93752258064517</v>
          </cell>
          <cell r="BE72">
            <v>72</v>
          </cell>
          <cell r="BF72">
            <v>0.55776774193548384</v>
          </cell>
          <cell r="BH72">
            <v>72</v>
          </cell>
          <cell r="BI72">
            <v>61.988661290322582</v>
          </cell>
          <cell r="BK72">
            <v>72</v>
          </cell>
          <cell r="BL72">
            <v>91.256996774193553</v>
          </cell>
          <cell r="BN72">
            <v>72</v>
          </cell>
          <cell r="BO72">
            <v>55.287290322580645</v>
          </cell>
          <cell r="BQ72">
            <v>72</v>
          </cell>
          <cell r="BR72">
            <v>63.183258064516131</v>
          </cell>
          <cell r="BT72">
            <v>72</v>
          </cell>
          <cell r="BU72">
            <v>42.726783870967736</v>
          </cell>
          <cell r="BW72">
            <v>72</v>
          </cell>
          <cell r="BX72">
            <v>16.749648387096773</v>
          </cell>
        </row>
        <row r="73">
          <cell r="BB73">
            <v>73</v>
          </cell>
          <cell r="BC73">
            <v>123.93951612903226</v>
          </cell>
          <cell r="BE73">
            <v>73</v>
          </cell>
          <cell r="BF73">
            <v>0.5578483870967742</v>
          </cell>
          <cell r="BH73">
            <v>73</v>
          </cell>
          <cell r="BI73">
            <v>61.991258064516131</v>
          </cell>
          <cell r="BK73">
            <v>73</v>
          </cell>
          <cell r="BL73">
            <v>91.260854838709676</v>
          </cell>
          <cell r="BN73">
            <v>73</v>
          </cell>
          <cell r="BO73">
            <v>55.292364516129027</v>
          </cell>
          <cell r="BQ73">
            <v>73</v>
          </cell>
          <cell r="BR73">
            <v>63.186212903225808</v>
          </cell>
          <cell r="BT73">
            <v>73</v>
          </cell>
          <cell r="BU73">
            <v>42.732474193548384</v>
          </cell>
          <cell r="BW73">
            <v>73</v>
          </cell>
          <cell r="BX73">
            <v>16.759877419354837</v>
          </cell>
        </row>
        <row r="74">
          <cell r="BB74">
            <v>74</v>
          </cell>
          <cell r="BC74">
            <v>123.94150967741935</v>
          </cell>
          <cell r="BE74">
            <v>74</v>
          </cell>
          <cell r="BF74">
            <v>0.55792903225806445</v>
          </cell>
          <cell r="BH74">
            <v>74</v>
          </cell>
          <cell r="BI74">
            <v>61.99385483870968</v>
          </cell>
          <cell r="BK74">
            <v>74</v>
          </cell>
          <cell r="BL74">
            <v>91.264712903225799</v>
          </cell>
          <cell r="BN74">
            <v>74</v>
          </cell>
          <cell r="BO74">
            <v>55.297438709677415</v>
          </cell>
          <cell r="BQ74">
            <v>74</v>
          </cell>
          <cell r="BR74">
            <v>63.189167741935485</v>
          </cell>
          <cell r="BT74">
            <v>74</v>
          </cell>
          <cell r="BU74">
            <v>42.738164516129032</v>
          </cell>
          <cell r="BW74">
            <v>74</v>
          </cell>
          <cell r="BX74">
            <v>16.770106451612904</v>
          </cell>
        </row>
        <row r="75">
          <cell r="BB75">
            <v>75</v>
          </cell>
          <cell r="BC75">
            <v>123.94350322580645</v>
          </cell>
          <cell r="BE75">
            <v>75</v>
          </cell>
          <cell r="BF75">
            <v>0.55800967741935481</v>
          </cell>
          <cell r="BH75">
            <v>75</v>
          </cell>
          <cell r="BI75">
            <v>61.996451612903229</v>
          </cell>
          <cell r="BK75">
            <v>75</v>
          </cell>
          <cell r="BL75">
            <v>91.268570967741937</v>
          </cell>
          <cell r="BN75">
            <v>75</v>
          </cell>
          <cell r="BO75">
            <v>55.302512903225804</v>
          </cell>
          <cell r="BQ75">
            <v>75</v>
          </cell>
          <cell r="BR75">
            <v>63.192122580645162</v>
          </cell>
          <cell r="BT75">
            <v>75</v>
          </cell>
          <cell r="BU75">
            <v>42.743854838709673</v>
          </cell>
          <cell r="BW75">
            <v>75</v>
          </cell>
          <cell r="BX75">
            <v>16.780335483870967</v>
          </cell>
        </row>
        <row r="76">
          <cell r="BB76">
            <v>76</v>
          </cell>
          <cell r="BC76">
            <v>123.94549677419354</v>
          </cell>
          <cell r="BE76">
            <v>76</v>
          </cell>
          <cell r="BF76">
            <v>0.55809032258064517</v>
          </cell>
          <cell r="BH76">
            <v>76</v>
          </cell>
          <cell r="BI76">
            <v>61.999048387096771</v>
          </cell>
          <cell r="BK76">
            <v>76</v>
          </cell>
          <cell r="BL76">
            <v>91.27242903225806</v>
          </cell>
          <cell r="BN76">
            <v>76</v>
          </cell>
          <cell r="BO76">
            <v>55.307587096774192</v>
          </cell>
          <cell r="BQ76">
            <v>76</v>
          </cell>
          <cell r="BR76">
            <v>63.195077419354838</v>
          </cell>
          <cell r="BT76">
            <v>76</v>
          </cell>
          <cell r="BU76">
            <v>42.749545161290321</v>
          </cell>
          <cell r="BW76">
            <v>76</v>
          </cell>
          <cell r="BX76">
            <v>16.790564516129031</v>
          </cell>
        </row>
        <row r="77">
          <cell r="BB77">
            <v>77</v>
          </cell>
          <cell r="BC77">
            <v>123.94749032258065</v>
          </cell>
          <cell r="BE77">
            <v>77</v>
          </cell>
          <cell r="BF77">
            <v>0.55817096774193553</v>
          </cell>
          <cell r="BH77">
            <v>77</v>
          </cell>
          <cell r="BI77">
            <v>62.00164516129032</v>
          </cell>
          <cell r="BK77">
            <v>77</v>
          </cell>
          <cell r="BL77">
            <v>91.276287096774197</v>
          </cell>
          <cell r="BN77">
            <v>77</v>
          </cell>
          <cell r="BO77">
            <v>55.31266129032258</v>
          </cell>
          <cell r="BQ77">
            <v>77</v>
          </cell>
          <cell r="BR77">
            <v>63.198032258064515</v>
          </cell>
          <cell r="BT77">
            <v>77</v>
          </cell>
          <cell r="BU77">
            <v>42.755235483870962</v>
          </cell>
          <cell r="BW77">
            <v>77</v>
          </cell>
          <cell r="BX77">
            <v>16.800793548387094</v>
          </cell>
        </row>
        <row r="78">
          <cell r="BB78">
            <v>78</v>
          </cell>
          <cell r="BC78">
            <v>123.94948387096774</v>
          </cell>
          <cell r="BE78">
            <v>78</v>
          </cell>
          <cell r="BF78">
            <v>0.55825161290322578</v>
          </cell>
          <cell r="BH78">
            <v>78</v>
          </cell>
          <cell r="BI78">
            <v>62.004241935483869</v>
          </cell>
          <cell r="BK78">
            <v>78</v>
          </cell>
          <cell r="BL78">
            <v>91.280145161290321</v>
          </cell>
          <cell r="BN78">
            <v>78</v>
          </cell>
          <cell r="BO78">
            <v>55.317735483870969</v>
          </cell>
          <cell r="BQ78">
            <v>78</v>
          </cell>
          <cell r="BR78">
            <v>63.200987096774192</v>
          </cell>
          <cell r="BT78">
            <v>78</v>
          </cell>
          <cell r="BU78">
            <v>42.76092580645161</v>
          </cell>
          <cell r="BW78">
            <v>78</v>
          </cell>
          <cell r="BX78">
            <v>16.811022580645162</v>
          </cell>
        </row>
        <row r="79">
          <cell r="BB79">
            <v>79</v>
          </cell>
          <cell r="BC79">
            <v>123.95147741935483</v>
          </cell>
          <cell r="BE79">
            <v>79</v>
          </cell>
          <cell r="BF79">
            <v>0.55833225806451614</v>
          </cell>
          <cell r="BH79">
            <v>79</v>
          </cell>
          <cell r="BI79">
            <v>62.006838709677417</v>
          </cell>
          <cell r="BK79">
            <v>79</v>
          </cell>
          <cell r="BL79">
            <v>91.284003225806444</v>
          </cell>
          <cell r="BN79">
            <v>79</v>
          </cell>
          <cell r="BO79">
            <v>55.32280967741935</v>
          </cell>
          <cell r="BQ79">
            <v>79</v>
          </cell>
          <cell r="BR79">
            <v>63.203941935483869</v>
          </cell>
          <cell r="BT79">
            <v>79</v>
          </cell>
          <cell r="BU79">
            <v>42.766616129032258</v>
          </cell>
          <cell r="BW79">
            <v>79</v>
          </cell>
          <cell r="BX79">
            <v>16.821251612903225</v>
          </cell>
        </row>
        <row r="80">
          <cell r="BB80">
            <v>80</v>
          </cell>
          <cell r="BC80">
            <v>123.95347096774194</v>
          </cell>
          <cell r="BE80">
            <v>80</v>
          </cell>
          <cell r="BF80">
            <v>0.5584129032258065</v>
          </cell>
          <cell r="BH80">
            <v>80</v>
          </cell>
          <cell r="BI80">
            <v>62.009435483870966</v>
          </cell>
          <cell r="BK80">
            <v>80</v>
          </cell>
          <cell r="BL80">
            <v>91.287861290322581</v>
          </cell>
          <cell r="BN80">
            <v>80</v>
          </cell>
          <cell r="BO80">
            <v>55.327883870967739</v>
          </cell>
          <cell r="BQ80">
            <v>80</v>
          </cell>
          <cell r="BR80">
            <v>63.206896774193552</v>
          </cell>
          <cell r="BT80">
            <v>80</v>
          </cell>
          <cell r="BU80">
            <v>42.772306451612899</v>
          </cell>
          <cell r="BW80">
            <v>80</v>
          </cell>
          <cell r="BX80">
            <v>16.831480645161289</v>
          </cell>
        </row>
        <row r="81">
          <cell r="BB81">
            <v>81</v>
          </cell>
          <cell r="BC81">
            <v>123.95546451612903</v>
          </cell>
          <cell r="BE81">
            <v>81</v>
          </cell>
          <cell r="BF81">
            <v>0.55849354838709675</v>
          </cell>
          <cell r="BH81">
            <v>81</v>
          </cell>
          <cell r="BI81">
            <v>62.012032258064515</v>
          </cell>
          <cell r="BK81">
            <v>81</v>
          </cell>
          <cell r="BL81">
            <v>91.291719354838705</v>
          </cell>
          <cell r="BN81">
            <v>81</v>
          </cell>
          <cell r="BO81">
            <v>55.332958064516127</v>
          </cell>
          <cell r="BQ81">
            <v>81</v>
          </cell>
          <cell r="BR81">
            <v>63.209851612903229</v>
          </cell>
          <cell r="BT81">
            <v>81</v>
          </cell>
          <cell r="BU81">
            <v>42.777996774193547</v>
          </cell>
          <cell r="BW81">
            <v>81</v>
          </cell>
          <cell r="BX81">
            <v>16.841709677419352</v>
          </cell>
        </row>
        <row r="82">
          <cell r="BB82">
            <v>82</v>
          </cell>
          <cell r="BC82">
            <v>123.95745806451613</v>
          </cell>
          <cell r="BE82">
            <v>82</v>
          </cell>
          <cell r="BF82">
            <v>0.55857419354838711</v>
          </cell>
          <cell r="BH82">
            <v>82</v>
          </cell>
          <cell r="BI82">
            <v>62.014629032258064</v>
          </cell>
          <cell r="BK82">
            <v>82</v>
          </cell>
          <cell r="BL82">
            <v>91.295577419354842</v>
          </cell>
          <cell r="BN82">
            <v>82</v>
          </cell>
          <cell r="BO82">
            <v>55.338032258064516</v>
          </cell>
          <cell r="BQ82">
            <v>82</v>
          </cell>
          <cell r="BR82">
            <v>63.212806451612906</v>
          </cell>
          <cell r="BT82">
            <v>82</v>
          </cell>
          <cell r="BU82">
            <v>42.783687096774187</v>
          </cell>
          <cell r="BW82">
            <v>82</v>
          </cell>
          <cell r="BX82">
            <v>16.85193870967742</v>
          </cell>
        </row>
        <row r="83">
          <cell r="BB83">
            <v>83</v>
          </cell>
          <cell r="BC83">
            <v>123.95945161290322</v>
          </cell>
          <cell r="BE83">
            <v>83</v>
          </cell>
          <cell r="BF83">
            <v>0.55865483870967747</v>
          </cell>
          <cell r="BH83">
            <v>83</v>
          </cell>
          <cell r="BI83">
            <v>62.017225806451613</v>
          </cell>
          <cell r="BK83">
            <v>83</v>
          </cell>
          <cell r="BL83">
            <v>91.299435483870965</v>
          </cell>
          <cell r="BN83">
            <v>83</v>
          </cell>
          <cell r="BO83">
            <v>55.343106451612904</v>
          </cell>
          <cell r="BQ83">
            <v>83</v>
          </cell>
          <cell r="BR83">
            <v>63.215761290322583</v>
          </cell>
          <cell r="BT83">
            <v>83</v>
          </cell>
          <cell r="BU83">
            <v>42.789377419354835</v>
          </cell>
          <cell r="BW83">
            <v>83</v>
          </cell>
          <cell r="BX83">
            <v>16.862167741935483</v>
          </cell>
        </row>
        <row r="84">
          <cell r="BB84">
            <v>84</v>
          </cell>
          <cell r="BC84">
            <v>123.96144516129031</v>
          </cell>
          <cell r="BE84">
            <v>84</v>
          </cell>
          <cell r="BF84">
            <v>0.55873548387096772</v>
          </cell>
          <cell r="BH84">
            <v>84</v>
          </cell>
          <cell r="BI84">
            <v>62.019822580645162</v>
          </cell>
          <cell r="BK84">
            <v>84</v>
          </cell>
          <cell r="BL84">
            <v>91.303293548387089</v>
          </cell>
          <cell r="BN84">
            <v>84</v>
          </cell>
          <cell r="BO84">
            <v>55.348180645161285</v>
          </cell>
          <cell r="BQ84">
            <v>84</v>
          </cell>
          <cell r="BR84">
            <v>63.218716129032259</v>
          </cell>
          <cell r="BT84">
            <v>84</v>
          </cell>
          <cell r="BU84">
            <v>42.795067741935483</v>
          </cell>
          <cell r="BW84">
            <v>84</v>
          </cell>
          <cell r="BX84">
            <v>16.872396774193547</v>
          </cell>
        </row>
        <row r="85">
          <cell r="BB85">
            <v>85</v>
          </cell>
          <cell r="BC85">
            <v>123.96343870967742</v>
          </cell>
          <cell r="BE85">
            <v>85</v>
          </cell>
          <cell r="BF85">
            <v>0.55881612903225808</v>
          </cell>
          <cell r="BH85">
            <v>85</v>
          </cell>
          <cell r="BI85">
            <v>62.022419354838711</v>
          </cell>
          <cell r="BK85">
            <v>85</v>
          </cell>
          <cell r="BL85">
            <v>91.307151612903226</v>
          </cell>
          <cell r="BN85">
            <v>85</v>
          </cell>
          <cell r="BO85">
            <v>55.353254838709674</v>
          </cell>
          <cell r="BQ85">
            <v>85</v>
          </cell>
          <cell r="BR85">
            <v>63.221670967741936</v>
          </cell>
          <cell r="BT85">
            <v>85</v>
          </cell>
          <cell r="BU85">
            <v>42.800758064516124</v>
          </cell>
          <cell r="BW85">
            <v>85</v>
          </cell>
          <cell r="BX85">
            <v>16.88262580645161</v>
          </cell>
        </row>
        <row r="86">
          <cell r="BB86">
            <v>86</v>
          </cell>
          <cell r="BC86">
            <v>123.96543225806451</v>
          </cell>
          <cell r="BE86">
            <v>86</v>
          </cell>
          <cell r="BF86">
            <v>0.55889677419354844</v>
          </cell>
          <cell r="BH86">
            <v>86</v>
          </cell>
          <cell r="BI86">
            <v>62.025016129032252</v>
          </cell>
          <cell r="BK86">
            <v>86</v>
          </cell>
          <cell r="BL86">
            <v>91.311009677419349</v>
          </cell>
          <cell r="BN86">
            <v>86</v>
          </cell>
          <cell r="BO86">
            <v>55.358329032258062</v>
          </cell>
          <cell r="BQ86">
            <v>86</v>
          </cell>
          <cell r="BR86">
            <v>63.224625806451613</v>
          </cell>
          <cell r="BT86">
            <v>86</v>
          </cell>
          <cell r="BU86">
            <v>42.806448387096772</v>
          </cell>
          <cell r="BW86">
            <v>86</v>
          </cell>
          <cell r="BX86">
            <v>16.892854838709678</v>
          </cell>
        </row>
        <row r="87">
          <cell r="BB87">
            <v>87</v>
          </cell>
          <cell r="BC87">
            <v>123.9674258064516</v>
          </cell>
          <cell r="BE87">
            <v>87</v>
          </cell>
          <cell r="BF87">
            <v>0.55897741935483869</v>
          </cell>
          <cell r="BH87">
            <v>87</v>
          </cell>
          <cell r="BI87">
            <v>62.027612903225801</v>
          </cell>
          <cell r="BK87">
            <v>87</v>
          </cell>
          <cell r="BL87">
            <v>91.314867741935473</v>
          </cell>
          <cell r="BN87">
            <v>87</v>
          </cell>
          <cell r="BO87">
            <v>55.363403225806451</v>
          </cell>
          <cell r="BQ87">
            <v>87</v>
          </cell>
          <cell r="BR87">
            <v>63.227580645161289</v>
          </cell>
          <cell r="BT87">
            <v>87</v>
          </cell>
          <cell r="BU87">
            <v>42.81213870967742</v>
          </cell>
          <cell r="BW87">
            <v>87</v>
          </cell>
          <cell r="BX87">
            <v>16.903083870967741</v>
          </cell>
        </row>
        <row r="88">
          <cell r="BB88">
            <v>88</v>
          </cell>
          <cell r="BC88">
            <v>123.96941935483871</v>
          </cell>
          <cell r="BE88">
            <v>88</v>
          </cell>
          <cell r="BF88">
            <v>0.55905806451612905</v>
          </cell>
          <cell r="BH88">
            <v>88</v>
          </cell>
          <cell r="BI88">
            <v>62.03020967741935</v>
          </cell>
          <cell r="BK88">
            <v>88</v>
          </cell>
          <cell r="BL88">
            <v>91.31872580645161</v>
          </cell>
          <cell r="BN88">
            <v>88</v>
          </cell>
          <cell r="BO88">
            <v>55.368477419354839</v>
          </cell>
          <cell r="BQ88">
            <v>88</v>
          </cell>
          <cell r="BR88">
            <v>63.230535483870973</v>
          </cell>
          <cell r="BT88">
            <v>88</v>
          </cell>
          <cell r="BU88">
            <v>42.817829032258061</v>
          </cell>
          <cell r="BW88">
            <v>88</v>
          </cell>
          <cell r="BX88">
            <v>16.913312903225805</v>
          </cell>
        </row>
        <row r="89">
          <cell r="BB89">
            <v>89</v>
          </cell>
          <cell r="BC89">
            <v>123.9714129032258</v>
          </cell>
          <cell r="BE89">
            <v>89</v>
          </cell>
          <cell r="BF89">
            <v>0.55913870967741941</v>
          </cell>
          <cell r="BH89">
            <v>89</v>
          </cell>
          <cell r="BI89">
            <v>62.032806451612899</v>
          </cell>
          <cell r="BK89">
            <v>89</v>
          </cell>
          <cell r="BL89">
            <v>91.322583870967733</v>
          </cell>
          <cell r="BN89">
            <v>89</v>
          </cell>
          <cell r="BO89">
            <v>55.373551612903221</v>
          </cell>
          <cell r="BQ89">
            <v>89</v>
          </cell>
          <cell r="BR89">
            <v>63.23349032258065</v>
          </cell>
          <cell r="BT89">
            <v>89</v>
          </cell>
          <cell r="BU89">
            <v>42.823519354838709</v>
          </cell>
          <cell r="BW89">
            <v>89</v>
          </cell>
          <cell r="BX89">
            <v>16.923541935483868</v>
          </cell>
        </row>
        <row r="90">
          <cell r="BB90">
            <v>90</v>
          </cell>
          <cell r="BC90">
            <v>123.9734064516129</v>
          </cell>
          <cell r="BE90">
            <v>90</v>
          </cell>
          <cell r="BF90">
            <v>0.55921935483870966</v>
          </cell>
          <cell r="BH90">
            <v>90</v>
          </cell>
          <cell r="BI90">
            <v>62.035403225806448</v>
          </cell>
          <cell r="BK90">
            <v>90</v>
          </cell>
          <cell r="BL90">
            <v>91.326441935483871</v>
          </cell>
          <cell r="BN90">
            <v>90</v>
          </cell>
          <cell r="BO90">
            <v>55.378625806451609</v>
          </cell>
          <cell r="BQ90">
            <v>90</v>
          </cell>
          <cell r="BR90">
            <v>63.236445161290327</v>
          </cell>
          <cell r="BT90">
            <v>90</v>
          </cell>
          <cell r="BU90">
            <v>42.82920967741935</v>
          </cell>
          <cell r="BW90">
            <v>90</v>
          </cell>
          <cell r="BX90">
            <v>16.933770967741935</v>
          </cell>
        </row>
        <row r="91">
          <cell r="BB91">
            <v>91</v>
          </cell>
          <cell r="BC91">
            <v>123.97539999999999</v>
          </cell>
          <cell r="BE91">
            <v>91</v>
          </cell>
          <cell r="BF91">
            <v>0.55930000000000002</v>
          </cell>
          <cell r="BH91">
            <v>91</v>
          </cell>
          <cell r="BI91">
            <v>62.037999999999997</v>
          </cell>
          <cell r="BK91">
            <v>91</v>
          </cell>
          <cell r="BL91">
            <v>91.330299999999994</v>
          </cell>
          <cell r="BN91">
            <v>91</v>
          </cell>
          <cell r="BO91">
            <v>55.383699999999997</v>
          </cell>
          <cell r="BQ91">
            <v>91</v>
          </cell>
          <cell r="BR91">
            <v>63.239400000000003</v>
          </cell>
          <cell r="BT91">
            <v>91</v>
          </cell>
          <cell r="BU91">
            <v>42.834899999999998</v>
          </cell>
          <cell r="BW91">
            <v>91</v>
          </cell>
          <cell r="BX91">
            <v>16.943999999999999</v>
          </cell>
        </row>
        <row r="92">
          <cell r="BB92">
            <v>92</v>
          </cell>
          <cell r="BC92">
            <v>123.97936333333332</v>
          </cell>
          <cell r="BE92">
            <v>92</v>
          </cell>
          <cell r="BF92">
            <v>0.55939000000000005</v>
          </cell>
          <cell r="BH92">
            <v>92</v>
          </cell>
          <cell r="BI92">
            <v>62.041983333333327</v>
          </cell>
          <cell r="BK92">
            <v>92</v>
          </cell>
          <cell r="BL92">
            <v>91.336019999999991</v>
          </cell>
          <cell r="BN92">
            <v>92</v>
          </cell>
          <cell r="BO92">
            <v>55.389876666666666</v>
          </cell>
          <cell r="BQ92">
            <v>92</v>
          </cell>
          <cell r="BR92">
            <v>63.243673333333334</v>
          </cell>
          <cell r="BT92">
            <v>92</v>
          </cell>
          <cell r="BU92">
            <v>42.837163333333329</v>
          </cell>
          <cell r="BW92">
            <v>92</v>
          </cell>
          <cell r="BX92">
            <v>16.943490000000001</v>
          </cell>
        </row>
        <row r="93">
          <cell r="BB93">
            <v>93</v>
          </cell>
          <cell r="BC93">
            <v>123.98332666666666</v>
          </cell>
          <cell r="BE93">
            <v>93</v>
          </cell>
          <cell r="BF93">
            <v>0.55947999999999998</v>
          </cell>
          <cell r="BH93">
            <v>93</v>
          </cell>
          <cell r="BI93">
            <v>62.045966666666665</v>
          </cell>
          <cell r="BK93">
            <v>93</v>
          </cell>
          <cell r="BL93">
            <v>91.341740000000001</v>
          </cell>
          <cell r="BN93">
            <v>93</v>
          </cell>
          <cell r="BO93">
            <v>55.396053333333334</v>
          </cell>
          <cell r="BQ93">
            <v>93</v>
          </cell>
          <cell r="BR93">
            <v>63.247946666666671</v>
          </cell>
          <cell r="BT93">
            <v>93</v>
          </cell>
          <cell r="BU93">
            <v>42.839426666666661</v>
          </cell>
          <cell r="BW93">
            <v>93</v>
          </cell>
          <cell r="BX93">
            <v>16.942979999999999</v>
          </cell>
        </row>
        <row r="94">
          <cell r="BB94">
            <v>94</v>
          </cell>
          <cell r="BC94">
            <v>123.98729</v>
          </cell>
          <cell r="BE94">
            <v>94</v>
          </cell>
          <cell r="BF94">
            <v>0.55957000000000001</v>
          </cell>
          <cell r="BH94">
            <v>94</v>
          </cell>
          <cell r="BI94">
            <v>62.049949999999995</v>
          </cell>
          <cell r="BK94">
            <v>94</v>
          </cell>
          <cell r="BL94">
            <v>91.347459999999998</v>
          </cell>
          <cell r="BN94">
            <v>94</v>
          </cell>
          <cell r="BO94">
            <v>55.402229999999996</v>
          </cell>
          <cell r="BQ94">
            <v>94</v>
          </cell>
          <cell r="BR94">
            <v>63.252220000000001</v>
          </cell>
          <cell r="BT94">
            <v>94</v>
          </cell>
          <cell r="BU94">
            <v>42.84169</v>
          </cell>
          <cell r="BW94">
            <v>94</v>
          </cell>
          <cell r="BX94">
            <v>16.94247</v>
          </cell>
        </row>
        <row r="95">
          <cell r="BB95">
            <v>95</v>
          </cell>
          <cell r="BC95">
            <v>123.99125333333333</v>
          </cell>
          <cell r="BE95">
            <v>95</v>
          </cell>
          <cell r="BF95">
            <v>0.55966000000000005</v>
          </cell>
          <cell r="BH95">
            <v>95</v>
          </cell>
          <cell r="BI95">
            <v>62.053933333333333</v>
          </cell>
          <cell r="BK95">
            <v>95</v>
          </cell>
          <cell r="BL95">
            <v>91.353179999999995</v>
          </cell>
          <cell r="BN95">
            <v>95</v>
          </cell>
          <cell r="BO95">
            <v>55.408406666666664</v>
          </cell>
          <cell r="BQ95">
            <v>95</v>
          </cell>
          <cell r="BR95">
            <v>63.256493333333339</v>
          </cell>
          <cell r="BT95">
            <v>95</v>
          </cell>
          <cell r="BU95">
            <v>42.843953333333332</v>
          </cell>
          <cell r="BW95">
            <v>95</v>
          </cell>
          <cell r="BX95">
            <v>16.941959999999998</v>
          </cell>
        </row>
        <row r="96">
          <cell r="BB96">
            <v>96</v>
          </cell>
          <cell r="BC96">
            <v>123.99521666666666</v>
          </cell>
          <cell r="BE96">
            <v>96</v>
          </cell>
          <cell r="BF96">
            <v>0.55974999999999997</v>
          </cell>
          <cell r="BH96">
            <v>96</v>
          </cell>
          <cell r="BI96">
            <v>62.057916666666664</v>
          </cell>
          <cell r="BK96">
            <v>96</v>
          </cell>
          <cell r="BL96">
            <v>91.358899999999991</v>
          </cell>
          <cell r="BN96">
            <v>96</v>
          </cell>
          <cell r="BO96">
            <v>55.414583333333333</v>
          </cell>
          <cell r="BQ96">
            <v>96</v>
          </cell>
          <cell r="BR96">
            <v>63.260766666666669</v>
          </cell>
          <cell r="BT96">
            <v>96</v>
          </cell>
          <cell r="BU96">
            <v>42.846216666666663</v>
          </cell>
          <cell r="BW96">
            <v>96</v>
          </cell>
          <cell r="BX96">
            <v>16.94145</v>
          </cell>
        </row>
        <row r="97">
          <cell r="BB97">
            <v>97</v>
          </cell>
          <cell r="BC97">
            <v>123.99918</v>
          </cell>
          <cell r="BE97">
            <v>97</v>
          </cell>
          <cell r="BF97">
            <v>0.55984</v>
          </cell>
          <cell r="BH97">
            <v>97</v>
          </cell>
          <cell r="BI97">
            <v>62.061899999999994</v>
          </cell>
          <cell r="BK97">
            <v>97</v>
          </cell>
          <cell r="BL97">
            <v>91.364620000000002</v>
          </cell>
          <cell r="BN97">
            <v>97</v>
          </cell>
          <cell r="BO97">
            <v>55.420760000000001</v>
          </cell>
          <cell r="BQ97">
            <v>97</v>
          </cell>
          <cell r="BR97">
            <v>63.265040000000006</v>
          </cell>
          <cell r="BT97">
            <v>97</v>
          </cell>
          <cell r="BU97">
            <v>42.848479999999995</v>
          </cell>
          <cell r="BW97">
            <v>97</v>
          </cell>
          <cell r="BX97">
            <v>16.940939999999998</v>
          </cell>
        </row>
        <row r="98">
          <cell r="BB98">
            <v>98</v>
          </cell>
          <cell r="BC98">
            <v>124.00314333333333</v>
          </cell>
          <cell r="BE98">
            <v>98</v>
          </cell>
          <cell r="BF98">
            <v>0.55993000000000004</v>
          </cell>
          <cell r="BH98">
            <v>98</v>
          </cell>
          <cell r="BI98">
            <v>62.065883333333332</v>
          </cell>
          <cell r="BK98">
            <v>98</v>
          </cell>
          <cell r="BL98">
            <v>91.370339999999999</v>
          </cell>
          <cell r="BN98">
            <v>98</v>
          </cell>
          <cell r="BO98">
            <v>55.426936666666663</v>
          </cell>
          <cell r="BQ98">
            <v>98</v>
          </cell>
          <cell r="BR98">
            <v>63.269313333333336</v>
          </cell>
          <cell r="BT98">
            <v>98</v>
          </cell>
          <cell r="BU98">
            <v>42.850743333333334</v>
          </cell>
          <cell r="BW98">
            <v>98</v>
          </cell>
          <cell r="BX98">
            <v>16.940429999999999</v>
          </cell>
        </row>
        <row r="99">
          <cell r="BB99">
            <v>99</v>
          </cell>
          <cell r="BC99">
            <v>124.00710666666666</v>
          </cell>
          <cell r="BE99">
            <v>99</v>
          </cell>
          <cell r="BF99">
            <v>0.56002000000000007</v>
          </cell>
          <cell r="BH99">
            <v>99</v>
          </cell>
          <cell r="BI99">
            <v>62.069866666666663</v>
          </cell>
          <cell r="BK99">
            <v>99</v>
          </cell>
          <cell r="BL99">
            <v>91.376059999999995</v>
          </cell>
          <cell r="BN99">
            <v>99</v>
          </cell>
          <cell r="BO99">
            <v>55.433113333333331</v>
          </cell>
          <cell r="BQ99">
            <v>99</v>
          </cell>
          <cell r="BR99">
            <v>63.273586666666667</v>
          </cell>
          <cell r="BT99">
            <v>99</v>
          </cell>
          <cell r="BU99">
            <v>42.853006666666666</v>
          </cell>
          <cell r="BW99">
            <v>99</v>
          </cell>
          <cell r="BX99">
            <v>16.939920000000001</v>
          </cell>
        </row>
        <row r="100">
          <cell r="BB100">
            <v>100</v>
          </cell>
          <cell r="BC100">
            <v>124.01106999999999</v>
          </cell>
          <cell r="BE100">
            <v>100</v>
          </cell>
          <cell r="BF100">
            <v>0.56011</v>
          </cell>
          <cell r="BH100">
            <v>100</v>
          </cell>
          <cell r="BI100">
            <v>62.07385</v>
          </cell>
          <cell r="BK100">
            <v>100</v>
          </cell>
          <cell r="BL100">
            <v>91.381779999999992</v>
          </cell>
          <cell r="BN100">
            <v>100</v>
          </cell>
          <cell r="BO100">
            <v>55.43929</v>
          </cell>
          <cell r="BQ100">
            <v>100</v>
          </cell>
          <cell r="BR100">
            <v>63.277860000000004</v>
          </cell>
          <cell r="BT100">
            <v>100</v>
          </cell>
          <cell r="BU100">
            <v>42.855269999999997</v>
          </cell>
          <cell r="BW100">
            <v>100</v>
          </cell>
          <cell r="BX100">
            <v>16.939409999999999</v>
          </cell>
        </row>
        <row r="101">
          <cell r="BB101">
            <v>101</v>
          </cell>
          <cell r="BC101">
            <v>124.01503333333334</v>
          </cell>
          <cell r="BE101">
            <v>101</v>
          </cell>
          <cell r="BF101">
            <v>0.56020000000000003</v>
          </cell>
          <cell r="BH101">
            <v>101</v>
          </cell>
          <cell r="BI101">
            <v>62.077833333333331</v>
          </cell>
          <cell r="BK101">
            <v>101</v>
          </cell>
          <cell r="BL101">
            <v>91.387500000000003</v>
          </cell>
          <cell r="BN101">
            <v>101</v>
          </cell>
          <cell r="BO101">
            <v>55.445466666666668</v>
          </cell>
          <cell r="BQ101">
            <v>101</v>
          </cell>
          <cell r="BR101">
            <v>63.282133333333334</v>
          </cell>
          <cell r="BT101">
            <v>101</v>
          </cell>
          <cell r="BU101">
            <v>42.857533333333329</v>
          </cell>
          <cell r="BW101">
            <v>101</v>
          </cell>
          <cell r="BX101">
            <v>16.9389</v>
          </cell>
        </row>
        <row r="102">
          <cell r="BB102">
            <v>102</v>
          </cell>
          <cell r="BC102">
            <v>124.01899666666667</v>
          </cell>
          <cell r="BE102">
            <v>102</v>
          </cell>
          <cell r="BF102">
            <v>0.56029000000000007</v>
          </cell>
          <cell r="BH102">
            <v>102</v>
          </cell>
          <cell r="BI102">
            <v>62.081816666666661</v>
          </cell>
          <cell r="BK102">
            <v>102</v>
          </cell>
          <cell r="BL102">
            <v>91.393219999999999</v>
          </cell>
          <cell r="BN102">
            <v>102</v>
          </cell>
          <cell r="BO102">
            <v>55.45164333333333</v>
          </cell>
          <cell r="BQ102">
            <v>102</v>
          </cell>
          <cell r="BR102">
            <v>63.286406666666672</v>
          </cell>
          <cell r="BT102">
            <v>102</v>
          </cell>
          <cell r="BU102">
            <v>42.859796666666668</v>
          </cell>
          <cell r="BW102">
            <v>102</v>
          </cell>
          <cell r="BX102">
            <v>16.938389999999998</v>
          </cell>
        </row>
        <row r="103">
          <cell r="BB103">
            <v>103</v>
          </cell>
          <cell r="BC103">
            <v>124.02296</v>
          </cell>
          <cell r="BE103">
            <v>103</v>
          </cell>
          <cell r="BF103">
            <v>0.56037999999999999</v>
          </cell>
          <cell r="BH103">
            <v>103</v>
          </cell>
          <cell r="BI103">
            <v>62.085799999999999</v>
          </cell>
          <cell r="BK103">
            <v>103</v>
          </cell>
          <cell r="BL103">
            <v>91.398939999999996</v>
          </cell>
          <cell r="BN103">
            <v>103</v>
          </cell>
          <cell r="BO103">
            <v>55.457819999999998</v>
          </cell>
          <cell r="BQ103">
            <v>103</v>
          </cell>
          <cell r="BR103">
            <v>63.290680000000002</v>
          </cell>
          <cell r="BT103">
            <v>103</v>
          </cell>
          <cell r="BU103">
            <v>42.86206</v>
          </cell>
          <cell r="BW103">
            <v>103</v>
          </cell>
          <cell r="BX103">
            <v>16.93788</v>
          </cell>
        </row>
        <row r="104">
          <cell r="BB104">
            <v>104</v>
          </cell>
          <cell r="BC104">
            <v>124.02692333333333</v>
          </cell>
          <cell r="BE104">
            <v>104</v>
          </cell>
          <cell r="BF104">
            <v>0.56047000000000002</v>
          </cell>
          <cell r="BH104">
            <v>104</v>
          </cell>
          <cell r="BI104">
            <v>62.08978333333333</v>
          </cell>
          <cell r="BK104">
            <v>104</v>
          </cell>
          <cell r="BL104">
            <v>91.404659999999993</v>
          </cell>
          <cell r="BN104">
            <v>104</v>
          </cell>
          <cell r="BO104">
            <v>55.463996666666667</v>
          </cell>
          <cell r="BQ104">
            <v>104</v>
          </cell>
          <cell r="BR104">
            <v>63.294953333333339</v>
          </cell>
          <cell r="BT104">
            <v>104</v>
          </cell>
          <cell r="BU104">
            <v>42.864323333333331</v>
          </cell>
          <cell r="BW104">
            <v>104</v>
          </cell>
          <cell r="BX104">
            <v>16.937369999999998</v>
          </cell>
        </row>
        <row r="105">
          <cell r="BB105">
            <v>105</v>
          </cell>
          <cell r="BC105">
            <v>124.03088666666666</v>
          </cell>
          <cell r="BE105">
            <v>105</v>
          </cell>
          <cell r="BF105">
            <v>0.56056000000000006</v>
          </cell>
          <cell r="BH105">
            <v>105</v>
          </cell>
          <cell r="BI105">
            <v>62.093766666666667</v>
          </cell>
          <cell r="BK105">
            <v>105</v>
          </cell>
          <cell r="BL105">
            <v>91.410380000000004</v>
          </cell>
          <cell r="BN105">
            <v>105</v>
          </cell>
          <cell r="BO105">
            <v>55.470173333333335</v>
          </cell>
          <cell r="BQ105">
            <v>105</v>
          </cell>
          <cell r="BR105">
            <v>63.299226666666669</v>
          </cell>
          <cell r="BT105">
            <v>105</v>
          </cell>
          <cell r="BU105">
            <v>42.866586666666663</v>
          </cell>
          <cell r="BW105">
            <v>105</v>
          </cell>
          <cell r="BX105">
            <v>16.936859999999999</v>
          </cell>
        </row>
        <row r="106">
          <cell r="BB106">
            <v>106</v>
          </cell>
          <cell r="BC106">
            <v>124.03485000000001</v>
          </cell>
          <cell r="BE106">
            <v>106</v>
          </cell>
          <cell r="BF106">
            <v>0.56065000000000009</v>
          </cell>
          <cell r="BH106">
            <v>106</v>
          </cell>
          <cell r="BI106">
            <v>62.097749999999998</v>
          </cell>
          <cell r="BK106">
            <v>106</v>
          </cell>
          <cell r="BL106">
            <v>91.4161</v>
          </cell>
          <cell r="BN106">
            <v>106</v>
          </cell>
          <cell r="BO106">
            <v>55.476349999999996</v>
          </cell>
          <cell r="BQ106">
            <v>106</v>
          </cell>
          <cell r="BR106">
            <v>63.3035</v>
          </cell>
          <cell r="BT106">
            <v>106</v>
          </cell>
          <cell r="BU106">
            <v>42.868849999999995</v>
          </cell>
          <cell r="BW106">
            <v>106</v>
          </cell>
          <cell r="BX106">
            <v>16.936349999999997</v>
          </cell>
        </row>
        <row r="107">
          <cell r="BB107">
            <v>107</v>
          </cell>
          <cell r="BC107">
            <v>124.03881333333334</v>
          </cell>
          <cell r="BE107">
            <v>107</v>
          </cell>
          <cell r="BF107">
            <v>0.56074000000000002</v>
          </cell>
          <cell r="BH107">
            <v>107</v>
          </cell>
          <cell r="BI107">
            <v>62.101733333333328</v>
          </cell>
          <cell r="BK107">
            <v>107</v>
          </cell>
          <cell r="BL107">
            <v>91.421819999999997</v>
          </cell>
          <cell r="BN107">
            <v>107</v>
          </cell>
          <cell r="BO107">
            <v>55.482526666666665</v>
          </cell>
          <cell r="BQ107">
            <v>107</v>
          </cell>
          <cell r="BR107">
            <v>63.307773333333337</v>
          </cell>
          <cell r="BT107">
            <v>107</v>
          </cell>
          <cell r="BU107">
            <v>42.871113333333334</v>
          </cell>
          <cell r="BW107">
            <v>107</v>
          </cell>
          <cell r="BX107">
            <v>16.935839999999999</v>
          </cell>
        </row>
        <row r="108">
          <cell r="BB108">
            <v>108</v>
          </cell>
          <cell r="BC108">
            <v>124.04277666666667</v>
          </cell>
          <cell r="BE108">
            <v>108</v>
          </cell>
          <cell r="BF108">
            <v>0.56083000000000005</v>
          </cell>
          <cell r="BH108">
            <v>108</v>
          </cell>
          <cell r="BI108">
            <v>62.105716666666666</v>
          </cell>
          <cell r="BK108">
            <v>108</v>
          </cell>
          <cell r="BL108">
            <v>91.427540000000008</v>
          </cell>
          <cell r="BN108">
            <v>108</v>
          </cell>
          <cell r="BO108">
            <v>55.488703333333333</v>
          </cell>
          <cell r="BQ108">
            <v>108</v>
          </cell>
          <cell r="BR108">
            <v>63.312046666666667</v>
          </cell>
          <cell r="BT108">
            <v>108</v>
          </cell>
          <cell r="BU108">
            <v>42.873376666666665</v>
          </cell>
          <cell r="BW108">
            <v>108</v>
          </cell>
          <cell r="BX108">
            <v>16.93533</v>
          </cell>
        </row>
        <row r="109">
          <cell r="BB109">
            <v>109</v>
          </cell>
          <cell r="BC109">
            <v>124.04674</v>
          </cell>
          <cell r="BE109">
            <v>109</v>
          </cell>
          <cell r="BF109">
            <v>0.56092000000000009</v>
          </cell>
          <cell r="BH109">
            <v>109</v>
          </cell>
          <cell r="BI109">
            <v>62.109699999999997</v>
          </cell>
          <cell r="BK109">
            <v>109</v>
          </cell>
          <cell r="BL109">
            <v>91.433260000000004</v>
          </cell>
          <cell r="BN109">
            <v>109</v>
          </cell>
          <cell r="BO109">
            <v>55.494880000000002</v>
          </cell>
          <cell r="BQ109">
            <v>109</v>
          </cell>
          <cell r="BR109">
            <v>63.316320000000005</v>
          </cell>
          <cell r="BT109">
            <v>109</v>
          </cell>
          <cell r="BU109">
            <v>42.875639999999997</v>
          </cell>
          <cell r="BW109">
            <v>109</v>
          </cell>
          <cell r="BX109">
            <v>16.934819999999998</v>
          </cell>
        </row>
        <row r="110">
          <cell r="BB110">
            <v>110</v>
          </cell>
          <cell r="BC110">
            <v>124.05070333333333</v>
          </cell>
          <cell r="BE110">
            <v>110</v>
          </cell>
          <cell r="BF110">
            <v>0.56101000000000001</v>
          </cell>
          <cell r="BH110">
            <v>110</v>
          </cell>
          <cell r="BI110">
            <v>62.113683333333334</v>
          </cell>
          <cell r="BK110">
            <v>110</v>
          </cell>
          <cell r="BL110">
            <v>91.438980000000001</v>
          </cell>
          <cell r="BN110">
            <v>110</v>
          </cell>
          <cell r="BO110">
            <v>55.50105666666667</v>
          </cell>
          <cell r="BQ110">
            <v>110</v>
          </cell>
          <cell r="BR110">
            <v>63.320593333333335</v>
          </cell>
          <cell r="BT110">
            <v>110</v>
          </cell>
          <cell r="BU110">
            <v>42.877903333333329</v>
          </cell>
          <cell r="BW110">
            <v>110</v>
          </cell>
          <cell r="BX110">
            <v>16.93431</v>
          </cell>
        </row>
        <row r="111">
          <cell r="BB111">
            <v>111</v>
          </cell>
          <cell r="BC111">
            <v>124.05466666666666</v>
          </cell>
          <cell r="BE111">
            <v>111</v>
          </cell>
          <cell r="BF111">
            <v>0.56110000000000004</v>
          </cell>
          <cell r="BH111">
            <v>111</v>
          </cell>
          <cell r="BI111">
            <v>62.117666666666665</v>
          </cell>
          <cell r="BK111">
            <v>111</v>
          </cell>
          <cell r="BL111">
            <v>91.444699999999997</v>
          </cell>
          <cell r="BN111">
            <v>111</v>
          </cell>
          <cell r="BO111">
            <v>55.507233333333332</v>
          </cell>
          <cell r="BQ111">
            <v>111</v>
          </cell>
          <cell r="BR111">
            <v>63.324866666666672</v>
          </cell>
          <cell r="BT111">
            <v>111</v>
          </cell>
          <cell r="BU111">
            <v>42.880166666666668</v>
          </cell>
          <cell r="BW111">
            <v>111</v>
          </cell>
          <cell r="BX111">
            <v>16.933799999999998</v>
          </cell>
        </row>
        <row r="112">
          <cell r="BB112">
            <v>112</v>
          </cell>
          <cell r="BC112">
            <v>124.05862999999999</v>
          </cell>
          <cell r="BE112">
            <v>112</v>
          </cell>
          <cell r="BF112">
            <v>0.56119000000000008</v>
          </cell>
          <cell r="BH112">
            <v>112</v>
          </cell>
          <cell r="BI112">
            <v>62.121649999999995</v>
          </cell>
          <cell r="BK112">
            <v>112</v>
          </cell>
          <cell r="BL112">
            <v>91.450420000000008</v>
          </cell>
          <cell r="BN112">
            <v>112</v>
          </cell>
          <cell r="BO112">
            <v>55.51341</v>
          </cell>
          <cell r="BQ112">
            <v>112</v>
          </cell>
          <cell r="BR112">
            <v>63.329140000000002</v>
          </cell>
          <cell r="BT112">
            <v>112</v>
          </cell>
          <cell r="BU112">
            <v>42.882429999999999</v>
          </cell>
          <cell r="BW112">
            <v>112</v>
          </cell>
          <cell r="BX112">
            <v>16.93329</v>
          </cell>
        </row>
        <row r="113">
          <cell r="BB113">
            <v>113</v>
          </cell>
          <cell r="BC113">
            <v>124.06259333333334</v>
          </cell>
          <cell r="BE113">
            <v>113</v>
          </cell>
          <cell r="BF113">
            <v>0.56128</v>
          </cell>
          <cell r="BH113">
            <v>113</v>
          </cell>
          <cell r="BI113">
            <v>62.125633333333333</v>
          </cell>
          <cell r="BK113">
            <v>113</v>
          </cell>
          <cell r="BL113">
            <v>91.456140000000005</v>
          </cell>
          <cell r="BN113">
            <v>113</v>
          </cell>
          <cell r="BO113">
            <v>55.519586666666669</v>
          </cell>
          <cell r="BQ113">
            <v>113</v>
          </cell>
          <cell r="BR113">
            <v>63.33341333333334</v>
          </cell>
          <cell r="BT113">
            <v>113</v>
          </cell>
          <cell r="BU113">
            <v>42.884693333333331</v>
          </cell>
          <cell r="BW113">
            <v>113</v>
          </cell>
          <cell r="BX113">
            <v>16.932779999999998</v>
          </cell>
        </row>
        <row r="114">
          <cell r="BB114">
            <v>114</v>
          </cell>
          <cell r="BC114">
            <v>124.06655666666667</v>
          </cell>
          <cell r="BE114">
            <v>114</v>
          </cell>
          <cell r="BF114">
            <v>0.56137000000000004</v>
          </cell>
          <cell r="BH114">
            <v>114</v>
          </cell>
          <cell r="BI114">
            <v>62.129616666666664</v>
          </cell>
          <cell r="BK114">
            <v>114</v>
          </cell>
          <cell r="BL114">
            <v>91.461860000000001</v>
          </cell>
          <cell r="BN114">
            <v>114</v>
          </cell>
          <cell r="BO114">
            <v>55.525763333333337</v>
          </cell>
          <cell r="BQ114">
            <v>114</v>
          </cell>
          <cell r="BR114">
            <v>63.33768666666667</v>
          </cell>
          <cell r="BT114">
            <v>114</v>
          </cell>
          <cell r="BU114">
            <v>42.886956666666663</v>
          </cell>
          <cell r="BW114">
            <v>114</v>
          </cell>
          <cell r="BX114">
            <v>16.932269999999999</v>
          </cell>
        </row>
        <row r="115">
          <cell r="BB115">
            <v>115</v>
          </cell>
          <cell r="BC115">
            <v>124.07052</v>
          </cell>
          <cell r="BE115">
            <v>115</v>
          </cell>
          <cell r="BF115">
            <v>0.56146000000000007</v>
          </cell>
          <cell r="BH115">
            <v>115</v>
          </cell>
          <cell r="BI115">
            <v>62.133600000000001</v>
          </cell>
          <cell r="BK115">
            <v>115</v>
          </cell>
          <cell r="BL115">
            <v>91.467579999999998</v>
          </cell>
          <cell r="BN115">
            <v>115</v>
          </cell>
          <cell r="BO115">
            <v>55.531939999999999</v>
          </cell>
          <cell r="BQ115">
            <v>115</v>
          </cell>
          <cell r="BR115">
            <v>63.34196</v>
          </cell>
          <cell r="BT115">
            <v>115</v>
          </cell>
          <cell r="BU115">
            <v>42.889220000000002</v>
          </cell>
          <cell r="BW115">
            <v>115</v>
          </cell>
          <cell r="BX115">
            <v>16.931760000000001</v>
          </cell>
        </row>
        <row r="116">
          <cell r="BB116">
            <v>116</v>
          </cell>
          <cell r="BC116">
            <v>124.07448333333333</v>
          </cell>
          <cell r="BE116">
            <v>116</v>
          </cell>
          <cell r="BF116">
            <v>0.56154999999999999</v>
          </cell>
          <cell r="BH116">
            <v>116</v>
          </cell>
          <cell r="BI116">
            <v>62.137583333333332</v>
          </cell>
          <cell r="BK116">
            <v>116</v>
          </cell>
          <cell r="BL116">
            <v>91.473300000000009</v>
          </cell>
          <cell r="BN116">
            <v>116</v>
          </cell>
          <cell r="BO116">
            <v>55.538116666666667</v>
          </cell>
          <cell r="BQ116">
            <v>116</v>
          </cell>
          <cell r="BR116">
            <v>63.346233333333338</v>
          </cell>
          <cell r="BT116">
            <v>116</v>
          </cell>
          <cell r="BU116">
            <v>42.891483333333333</v>
          </cell>
          <cell r="BW116">
            <v>116</v>
          </cell>
          <cell r="BX116">
            <v>16.931249999999999</v>
          </cell>
        </row>
        <row r="117">
          <cell r="BB117">
            <v>117</v>
          </cell>
          <cell r="BC117">
            <v>124.07844666666666</v>
          </cell>
          <cell r="BE117">
            <v>117</v>
          </cell>
          <cell r="BF117">
            <v>0.56164000000000003</v>
          </cell>
          <cell r="BH117">
            <v>117</v>
          </cell>
          <cell r="BI117">
            <v>62.141566666666662</v>
          </cell>
          <cell r="BK117">
            <v>117</v>
          </cell>
          <cell r="BL117">
            <v>91.479020000000006</v>
          </cell>
          <cell r="BN117">
            <v>117</v>
          </cell>
          <cell r="BO117">
            <v>55.544293333333336</v>
          </cell>
          <cell r="BQ117">
            <v>117</v>
          </cell>
          <cell r="BR117">
            <v>63.350506666666668</v>
          </cell>
          <cell r="BT117">
            <v>117</v>
          </cell>
          <cell r="BU117">
            <v>42.893746666666665</v>
          </cell>
          <cell r="BW117">
            <v>117</v>
          </cell>
          <cell r="BX117">
            <v>16.93074</v>
          </cell>
        </row>
        <row r="118">
          <cell r="BB118">
            <v>118</v>
          </cell>
          <cell r="BC118">
            <v>124.08241000000001</v>
          </cell>
          <cell r="BE118">
            <v>118</v>
          </cell>
          <cell r="BF118">
            <v>0.56173000000000006</v>
          </cell>
          <cell r="BH118">
            <v>118</v>
          </cell>
          <cell r="BI118">
            <v>62.14555</v>
          </cell>
          <cell r="BK118">
            <v>118</v>
          </cell>
          <cell r="BL118">
            <v>91.484740000000002</v>
          </cell>
          <cell r="BN118">
            <v>118</v>
          </cell>
          <cell r="BO118">
            <v>55.550470000000004</v>
          </cell>
          <cell r="BQ118">
            <v>118</v>
          </cell>
          <cell r="BR118">
            <v>63.354780000000005</v>
          </cell>
          <cell r="BT118">
            <v>118</v>
          </cell>
          <cell r="BU118">
            <v>42.896009999999997</v>
          </cell>
          <cell r="BW118">
            <v>118</v>
          </cell>
          <cell r="BX118">
            <v>16.930229999999998</v>
          </cell>
        </row>
        <row r="119">
          <cell r="BB119">
            <v>119</v>
          </cell>
          <cell r="BC119">
            <v>124.08637333333334</v>
          </cell>
          <cell r="BE119">
            <v>119</v>
          </cell>
          <cell r="BF119">
            <v>0.5618200000000001</v>
          </cell>
          <cell r="BH119">
            <v>119</v>
          </cell>
          <cell r="BI119">
            <v>62.149533333333331</v>
          </cell>
          <cell r="BK119">
            <v>119</v>
          </cell>
          <cell r="BL119">
            <v>91.490459999999999</v>
          </cell>
          <cell r="BN119">
            <v>119</v>
          </cell>
          <cell r="BO119">
            <v>55.556646666666666</v>
          </cell>
          <cell r="BQ119">
            <v>119</v>
          </cell>
          <cell r="BR119">
            <v>63.359053333333335</v>
          </cell>
          <cell r="BT119">
            <v>119</v>
          </cell>
          <cell r="BU119">
            <v>42.898273333333336</v>
          </cell>
          <cell r="BW119">
            <v>119</v>
          </cell>
          <cell r="BX119">
            <v>16.92972</v>
          </cell>
        </row>
        <row r="120">
          <cell r="BB120">
            <v>120</v>
          </cell>
          <cell r="BC120">
            <v>124.09033666666667</v>
          </cell>
          <cell r="BE120">
            <v>120</v>
          </cell>
          <cell r="BF120">
            <v>0.56191000000000002</v>
          </cell>
          <cell r="BH120">
            <v>120</v>
          </cell>
          <cell r="BI120">
            <v>62.153516666666668</v>
          </cell>
          <cell r="BK120">
            <v>120</v>
          </cell>
          <cell r="BL120">
            <v>91.49618000000001</v>
          </cell>
          <cell r="BN120">
            <v>120</v>
          </cell>
          <cell r="BO120">
            <v>55.562823333333334</v>
          </cell>
          <cell r="BQ120">
            <v>120</v>
          </cell>
          <cell r="BR120">
            <v>63.363326666666673</v>
          </cell>
          <cell r="BT120">
            <v>120</v>
          </cell>
          <cell r="BU120">
            <v>42.900536666666667</v>
          </cell>
          <cell r="BW120">
            <v>120</v>
          </cell>
          <cell r="BX120">
            <v>16.929209999999998</v>
          </cell>
        </row>
        <row r="121">
          <cell r="BB121">
            <v>121</v>
          </cell>
          <cell r="BC121">
            <v>124.0943</v>
          </cell>
          <cell r="BE121">
            <v>121</v>
          </cell>
          <cell r="BF121">
            <v>0.56200000000000006</v>
          </cell>
          <cell r="BH121">
            <v>121</v>
          </cell>
          <cell r="BI121">
            <v>62.157499999999999</v>
          </cell>
          <cell r="BK121">
            <v>121</v>
          </cell>
          <cell r="BL121">
            <v>91.501900000000006</v>
          </cell>
          <cell r="BN121">
            <v>121</v>
          </cell>
          <cell r="BO121">
            <v>55.569000000000003</v>
          </cell>
          <cell r="BQ121">
            <v>121</v>
          </cell>
          <cell r="BR121">
            <v>63.367600000000003</v>
          </cell>
          <cell r="BT121">
            <v>121</v>
          </cell>
          <cell r="BU121">
            <v>42.902799999999999</v>
          </cell>
          <cell r="BW121">
            <v>121</v>
          </cell>
          <cell r="BX121">
            <v>16.928699999999999</v>
          </cell>
        </row>
        <row r="122">
          <cell r="BB122">
            <v>122</v>
          </cell>
          <cell r="BC122">
            <v>124.09732666666667</v>
          </cell>
          <cell r="BE122">
            <v>122</v>
          </cell>
          <cell r="BF122">
            <v>0.56209000000000009</v>
          </cell>
          <cell r="BH122">
            <v>122</v>
          </cell>
          <cell r="BI122">
            <v>62.161016666666669</v>
          </cell>
          <cell r="BK122">
            <v>122</v>
          </cell>
          <cell r="BL122">
            <v>91.506666666666675</v>
          </cell>
          <cell r="BN122">
            <v>122</v>
          </cell>
          <cell r="BO122">
            <v>55.574443333333335</v>
          </cell>
          <cell r="BQ122">
            <v>122</v>
          </cell>
          <cell r="BR122">
            <v>63.370966666666668</v>
          </cell>
          <cell r="BT122">
            <v>122</v>
          </cell>
          <cell r="BU122">
            <v>42.907669999999996</v>
          </cell>
          <cell r="BW122">
            <v>122</v>
          </cell>
          <cell r="BX122">
            <v>16.931393333333332</v>
          </cell>
        </row>
        <row r="123">
          <cell r="BB123">
            <v>123</v>
          </cell>
          <cell r="BC123">
            <v>124.10035333333333</v>
          </cell>
          <cell r="BE123">
            <v>123</v>
          </cell>
          <cell r="BF123">
            <v>0.56218000000000001</v>
          </cell>
          <cell r="BH123">
            <v>123</v>
          </cell>
          <cell r="BI123">
            <v>62.164533333333331</v>
          </cell>
          <cell r="BK123">
            <v>123</v>
          </cell>
          <cell r="BL123">
            <v>91.511433333333343</v>
          </cell>
          <cell r="BN123">
            <v>123</v>
          </cell>
          <cell r="BO123">
            <v>55.579886666666667</v>
          </cell>
          <cell r="BQ123">
            <v>123</v>
          </cell>
          <cell r="BR123">
            <v>63.37433333333334</v>
          </cell>
          <cell r="BT123">
            <v>123</v>
          </cell>
          <cell r="BU123">
            <v>42.91254</v>
          </cell>
          <cell r="BW123">
            <v>123</v>
          </cell>
          <cell r="BX123">
            <v>16.934086666666666</v>
          </cell>
        </row>
        <row r="124">
          <cell r="BB124">
            <v>124</v>
          </cell>
          <cell r="BC124">
            <v>124.10338</v>
          </cell>
          <cell r="BE124">
            <v>124</v>
          </cell>
          <cell r="BF124">
            <v>0.56227000000000005</v>
          </cell>
          <cell r="BH124">
            <v>124</v>
          </cell>
          <cell r="BI124">
            <v>62.168050000000001</v>
          </cell>
          <cell r="BK124">
            <v>124</v>
          </cell>
          <cell r="BL124">
            <v>91.516200000000012</v>
          </cell>
          <cell r="BN124">
            <v>124</v>
          </cell>
          <cell r="BO124">
            <v>55.585329999999999</v>
          </cell>
          <cell r="BQ124">
            <v>124</v>
          </cell>
          <cell r="BR124">
            <v>63.377700000000004</v>
          </cell>
          <cell r="BT124">
            <v>124</v>
          </cell>
          <cell r="BU124">
            <v>42.917409999999997</v>
          </cell>
          <cell r="BW124">
            <v>124</v>
          </cell>
          <cell r="BX124">
            <v>16.936779999999999</v>
          </cell>
        </row>
        <row r="125">
          <cell r="BB125">
            <v>125</v>
          </cell>
          <cell r="BC125">
            <v>124.10640666666667</v>
          </cell>
          <cell r="BE125">
            <v>125</v>
          </cell>
          <cell r="BF125">
            <v>0.56236000000000008</v>
          </cell>
          <cell r="BH125">
            <v>125</v>
          </cell>
          <cell r="BI125">
            <v>62.171566666666664</v>
          </cell>
          <cell r="BK125">
            <v>125</v>
          </cell>
          <cell r="BL125">
            <v>91.520966666666666</v>
          </cell>
          <cell r="BN125">
            <v>125</v>
          </cell>
          <cell r="BO125">
            <v>55.590773333333338</v>
          </cell>
          <cell r="BQ125">
            <v>125</v>
          </cell>
          <cell r="BR125">
            <v>63.381066666666669</v>
          </cell>
          <cell r="BT125">
            <v>125</v>
          </cell>
          <cell r="BU125">
            <v>42.922280000000001</v>
          </cell>
          <cell r="BW125">
            <v>125</v>
          </cell>
          <cell r="BX125">
            <v>16.939473333333332</v>
          </cell>
        </row>
        <row r="126">
          <cell r="BB126">
            <v>126</v>
          </cell>
          <cell r="BC126">
            <v>124.10943333333334</v>
          </cell>
          <cell r="BE126">
            <v>126</v>
          </cell>
          <cell r="BF126">
            <v>0.56245000000000001</v>
          </cell>
          <cell r="BH126">
            <v>126</v>
          </cell>
          <cell r="BI126">
            <v>62.175083333333333</v>
          </cell>
          <cell r="BK126">
            <v>126</v>
          </cell>
          <cell r="BL126">
            <v>91.525733333333335</v>
          </cell>
          <cell r="BN126">
            <v>126</v>
          </cell>
          <cell r="BO126">
            <v>55.59621666666667</v>
          </cell>
          <cell r="BQ126">
            <v>126</v>
          </cell>
          <cell r="BR126">
            <v>63.384433333333334</v>
          </cell>
          <cell r="BT126">
            <v>126</v>
          </cell>
          <cell r="BU126">
            <v>42.927149999999997</v>
          </cell>
          <cell r="BW126">
            <v>126</v>
          </cell>
          <cell r="BX126">
            <v>16.942166666666665</v>
          </cell>
        </row>
        <row r="127">
          <cell r="BB127">
            <v>127</v>
          </cell>
          <cell r="BC127">
            <v>124.11246</v>
          </cell>
          <cell r="BE127">
            <v>127</v>
          </cell>
          <cell r="BF127">
            <v>0.56254000000000004</v>
          </cell>
          <cell r="BH127">
            <v>127</v>
          </cell>
          <cell r="BI127">
            <v>62.178599999999996</v>
          </cell>
          <cell r="BK127">
            <v>127</v>
          </cell>
          <cell r="BL127">
            <v>91.530500000000004</v>
          </cell>
          <cell r="BN127">
            <v>127</v>
          </cell>
          <cell r="BO127">
            <v>55.601660000000003</v>
          </cell>
          <cell r="BQ127">
            <v>127</v>
          </cell>
          <cell r="BR127">
            <v>63.387800000000006</v>
          </cell>
          <cell r="BT127">
            <v>127</v>
          </cell>
          <cell r="BU127">
            <v>42.932020000000001</v>
          </cell>
          <cell r="BW127">
            <v>127</v>
          </cell>
          <cell r="BX127">
            <v>16.944859999999998</v>
          </cell>
        </row>
        <row r="128">
          <cell r="BB128">
            <v>128</v>
          </cell>
          <cell r="BC128">
            <v>124.11548666666667</v>
          </cell>
          <cell r="BE128">
            <v>128</v>
          </cell>
          <cell r="BF128">
            <v>0.56263000000000007</v>
          </cell>
          <cell r="BH128">
            <v>128</v>
          </cell>
          <cell r="BI128">
            <v>62.182116666666666</v>
          </cell>
          <cell r="BK128">
            <v>128</v>
          </cell>
          <cell r="BL128">
            <v>91.535266666666672</v>
          </cell>
          <cell r="BN128">
            <v>128</v>
          </cell>
          <cell r="BO128">
            <v>55.607103333333335</v>
          </cell>
          <cell r="BQ128">
            <v>128</v>
          </cell>
          <cell r="BR128">
            <v>63.39116666666667</v>
          </cell>
          <cell r="BT128">
            <v>128</v>
          </cell>
          <cell r="BU128">
            <v>42.936889999999998</v>
          </cell>
          <cell r="BW128">
            <v>128</v>
          </cell>
          <cell r="BX128">
            <v>16.947553333333332</v>
          </cell>
        </row>
        <row r="129">
          <cell r="BB129">
            <v>129</v>
          </cell>
          <cell r="BC129">
            <v>124.11851333333334</v>
          </cell>
          <cell r="BE129">
            <v>129</v>
          </cell>
          <cell r="BF129">
            <v>0.56272</v>
          </cell>
          <cell r="BH129">
            <v>129</v>
          </cell>
          <cell r="BI129">
            <v>62.185633333333335</v>
          </cell>
          <cell r="BK129">
            <v>129</v>
          </cell>
          <cell r="BL129">
            <v>91.540033333333341</v>
          </cell>
          <cell r="BN129">
            <v>129</v>
          </cell>
          <cell r="BO129">
            <v>55.612546666666667</v>
          </cell>
          <cell r="BQ129">
            <v>129</v>
          </cell>
          <cell r="BR129">
            <v>63.394533333333335</v>
          </cell>
          <cell r="BT129">
            <v>129</v>
          </cell>
          <cell r="BU129">
            <v>42.941760000000002</v>
          </cell>
          <cell r="BW129">
            <v>129</v>
          </cell>
          <cell r="BX129">
            <v>16.950246666666665</v>
          </cell>
        </row>
        <row r="130">
          <cell r="BB130">
            <v>130</v>
          </cell>
          <cell r="BC130">
            <v>124.12154000000001</v>
          </cell>
          <cell r="BE130">
            <v>130</v>
          </cell>
          <cell r="BF130">
            <v>0.56281000000000003</v>
          </cell>
          <cell r="BH130">
            <v>130</v>
          </cell>
          <cell r="BI130">
            <v>62.189149999999998</v>
          </cell>
          <cell r="BK130">
            <v>130</v>
          </cell>
          <cell r="BL130">
            <v>91.544800000000009</v>
          </cell>
          <cell r="BN130">
            <v>130</v>
          </cell>
          <cell r="BO130">
            <v>55.617990000000006</v>
          </cell>
          <cell r="BQ130">
            <v>130</v>
          </cell>
          <cell r="BR130">
            <v>63.3979</v>
          </cell>
          <cell r="BT130">
            <v>130</v>
          </cell>
          <cell r="BU130">
            <v>42.946629999999999</v>
          </cell>
          <cell r="BW130">
            <v>130</v>
          </cell>
          <cell r="BX130">
            <v>16.952939999999998</v>
          </cell>
        </row>
        <row r="131">
          <cell r="BB131">
            <v>131</v>
          </cell>
          <cell r="BC131">
            <v>124.12456666666667</v>
          </cell>
          <cell r="BE131">
            <v>131</v>
          </cell>
          <cell r="BF131">
            <v>0.56290000000000007</v>
          </cell>
          <cell r="BH131">
            <v>131</v>
          </cell>
          <cell r="BI131">
            <v>62.192666666666668</v>
          </cell>
          <cell r="BK131">
            <v>131</v>
          </cell>
          <cell r="BL131">
            <v>91.549566666666678</v>
          </cell>
          <cell r="BN131">
            <v>131</v>
          </cell>
          <cell r="BO131">
            <v>55.623433333333338</v>
          </cell>
          <cell r="BQ131">
            <v>131</v>
          </cell>
          <cell r="BR131">
            <v>63.401266666666672</v>
          </cell>
          <cell r="BT131">
            <v>131</v>
          </cell>
          <cell r="BU131">
            <v>42.951500000000003</v>
          </cell>
          <cell r="BW131">
            <v>131</v>
          </cell>
          <cell r="BX131">
            <v>16.955633333333331</v>
          </cell>
        </row>
        <row r="132">
          <cell r="BB132">
            <v>132</v>
          </cell>
          <cell r="BC132">
            <v>124.12759333333334</v>
          </cell>
          <cell r="BE132">
            <v>132</v>
          </cell>
          <cell r="BF132">
            <v>0.56298999999999999</v>
          </cell>
          <cell r="BH132">
            <v>132</v>
          </cell>
          <cell r="BI132">
            <v>62.19618333333333</v>
          </cell>
          <cell r="BK132">
            <v>132</v>
          </cell>
          <cell r="BL132">
            <v>91.554333333333346</v>
          </cell>
          <cell r="BN132">
            <v>132</v>
          </cell>
          <cell r="BO132">
            <v>55.62887666666667</v>
          </cell>
          <cell r="BQ132">
            <v>132</v>
          </cell>
          <cell r="BR132">
            <v>63.404633333333337</v>
          </cell>
          <cell r="BT132">
            <v>132</v>
          </cell>
          <cell r="BU132">
            <v>42.95637</v>
          </cell>
          <cell r="BW132">
            <v>132</v>
          </cell>
          <cell r="BX132">
            <v>16.958326666666665</v>
          </cell>
        </row>
        <row r="133">
          <cell r="BB133">
            <v>133</v>
          </cell>
          <cell r="BC133">
            <v>124.13062000000001</v>
          </cell>
          <cell r="BE133">
            <v>133</v>
          </cell>
          <cell r="BF133">
            <v>0.56308000000000002</v>
          </cell>
          <cell r="BH133">
            <v>133</v>
          </cell>
          <cell r="BI133">
            <v>62.1997</v>
          </cell>
          <cell r="BK133">
            <v>133</v>
          </cell>
          <cell r="BL133">
            <v>91.559100000000001</v>
          </cell>
          <cell r="BN133">
            <v>133</v>
          </cell>
          <cell r="BO133">
            <v>55.634320000000002</v>
          </cell>
          <cell r="BQ133">
            <v>133</v>
          </cell>
          <cell r="BR133">
            <v>63.408000000000001</v>
          </cell>
          <cell r="BT133">
            <v>133</v>
          </cell>
          <cell r="BU133">
            <v>42.961240000000004</v>
          </cell>
          <cell r="BW133">
            <v>133</v>
          </cell>
          <cell r="BX133">
            <v>16.961019999999998</v>
          </cell>
        </row>
        <row r="134">
          <cell r="BB134">
            <v>134</v>
          </cell>
          <cell r="BC134">
            <v>124.13364666666668</v>
          </cell>
          <cell r="BE134">
            <v>134</v>
          </cell>
          <cell r="BF134">
            <v>0.56317000000000006</v>
          </cell>
          <cell r="BH134">
            <v>134</v>
          </cell>
          <cell r="BI134">
            <v>62.203216666666663</v>
          </cell>
          <cell r="BK134">
            <v>134</v>
          </cell>
          <cell r="BL134">
            <v>91.563866666666669</v>
          </cell>
          <cell r="BN134">
            <v>134</v>
          </cell>
          <cell r="BO134">
            <v>55.639763333333335</v>
          </cell>
          <cell r="BQ134">
            <v>134</v>
          </cell>
          <cell r="BR134">
            <v>63.411366666666666</v>
          </cell>
          <cell r="BT134">
            <v>134</v>
          </cell>
          <cell r="BU134">
            <v>42.96611</v>
          </cell>
          <cell r="BW134">
            <v>134</v>
          </cell>
          <cell r="BX134">
            <v>16.963713333333331</v>
          </cell>
        </row>
        <row r="135">
          <cell r="BB135">
            <v>135</v>
          </cell>
          <cell r="BC135">
            <v>124.13667333333333</v>
          </cell>
          <cell r="BE135">
            <v>135</v>
          </cell>
          <cell r="BF135">
            <v>0.56325999999999998</v>
          </cell>
          <cell r="BH135">
            <v>135</v>
          </cell>
          <cell r="BI135">
            <v>62.206733333333332</v>
          </cell>
          <cell r="BK135">
            <v>135</v>
          </cell>
          <cell r="BL135">
            <v>91.568633333333338</v>
          </cell>
          <cell r="BN135">
            <v>135</v>
          </cell>
          <cell r="BO135">
            <v>55.645206666666667</v>
          </cell>
          <cell r="BQ135">
            <v>135</v>
          </cell>
          <cell r="BR135">
            <v>63.414733333333338</v>
          </cell>
          <cell r="BT135">
            <v>135</v>
          </cell>
          <cell r="BU135">
            <v>42.970980000000004</v>
          </cell>
          <cell r="BW135">
            <v>135</v>
          </cell>
          <cell r="BX135">
            <v>16.966406666666664</v>
          </cell>
        </row>
        <row r="136">
          <cell r="BB136">
            <v>136</v>
          </cell>
          <cell r="BC136">
            <v>124.1397</v>
          </cell>
          <cell r="BE136">
            <v>136</v>
          </cell>
          <cell r="BF136">
            <v>0.56335000000000002</v>
          </cell>
          <cell r="BH136">
            <v>136</v>
          </cell>
          <cell r="BI136">
            <v>62.210250000000002</v>
          </cell>
          <cell r="BK136">
            <v>136</v>
          </cell>
          <cell r="BL136">
            <v>91.573400000000007</v>
          </cell>
          <cell r="BN136">
            <v>136</v>
          </cell>
          <cell r="BO136">
            <v>55.650649999999999</v>
          </cell>
          <cell r="BQ136">
            <v>136</v>
          </cell>
          <cell r="BR136">
            <v>63.418100000000003</v>
          </cell>
          <cell r="BT136">
            <v>136</v>
          </cell>
          <cell r="BU136">
            <v>42.975850000000001</v>
          </cell>
          <cell r="BW136">
            <v>136</v>
          </cell>
          <cell r="BX136">
            <v>16.969099999999997</v>
          </cell>
        </row>
        <row r="137">
          <cell r="BB137">
            <v>137</v>
          </cell>
          <cell r="BC137">
            <v>124.14272666666668</v>
          </cell>
          <cell r="BE137">
            <v>137</v>
          </cell>
          <cell r="BF137">
            <v>0.56344000000000005</v>
          </cell>
          <cell r="BH137">
            <v>137</v>
          </cell>
          <cell r="BI137">
            <v>62.213766666666665</v>
          </cell>
          <cell r="BK137">
            <v>137</v>
          </cell>
          <cell r="BL137">
            <v>91.578166666666675</v>
          </cell>
          <cell r="BN137">
            <v>137</v>
          </cell>
          <cell r="BO137">
            <v>55.656093333333338</v>
          </cell>
          <cell r="BQ137">
            <v>137</v>
          </cell>
          <cell r="BR137">
            <v>63.421466666666667</v>
          </cell>
          <cell r="BT137">
            <v>137</v>
          </cell>
          <cell r="BU137">
            <v>42.980719999999998</v>
          </cell>
          <cell r="BW137">
            <v>137</v>
          </cell>
          <cell r="BX137">
            <v>16.971793333333334</v>
          </cell>
        </row>
        <row r="138">
          <cell r="BB138">
            <v>138</v>
          </cell>
          <cell r="BC138">
            <v>124.14575333333333</v>
          </cell>
          <cell r="BE138">
            <v>138</v>
          </cell>
          <cell r="BF138">
            <v>0.56352999999999998</v>
          </cell>
          <cell r="BH138">
            <v>138</v>
          </cell>
          <cell r="BI138">
            <v>62.217283333333334</v>
          </cell>
          <cell r="BK138">
            <v>138</v>
          </cell>
          <cell r="BL138">
            <v>91.582933333333344</v>
          </cell>
          <cell r="BN138">
            <v>138</v>
          </cell>
          <cell r="BO138">
            <v>55.66153666666667</v>
          </cell>
          <cell r="BQ138">
            <v>138</v>
          </cell>
          <cell r="BR138">
            <v>63.424833333333339</v>
          </cell>
          <cell r="BT138">
            <v>138</v>
          </cell>
          <cell r="BU138">
            <v>42.985590000000002</v>
          </cell>
          <cell r="BW138">
            <v>138</v>
          </cell>
          <cell r="BX138">
            <v>16.974486666666667</v>
          </cell>
        </row>
        <row r="139">
          <cell r="BB139">
            <v>139</v>
          </cell>
          <cell r="BC139">
            <v>124.14878</v>
          </cell>
          <cell r="BE139">
            <v>139</v>
          </cell>
          <cell r="BF139">
            <v>0.56362000000000001</v>
          </cell>
          <cell r="BH139">
            <v>139</v>
          </cell>
          <cell r="BI139">
            <v>62.220799999999997</v>
          </cell>
          <cell r="BK139">
            <v>139</v>
          </cell>
          <cell r="BL139">
            <v>91.587700000000012</v>
          </cell>
          <cell r="BN139">
            <v>139</v>
          </cell>
          <cell r="BO139">
            <v>55.666980000000002</v>
          </cell>
          <cell r="BQ139">
            <v>139</v>
          </cell>
          <cell r="BR139">
            <v>63.428200000000004</v>
          </cell>
          <cell r="BT139">
            <v>139</v>
          </cell>
          <cell r="BU139">
            <v>42.990459999999999</v>
          </cell>
          <cell r="BW139">
            <v>139</v>
          </cell>
          <cell r="BX139">
            <v>16.977180000000001</v>
          </cell>
        </row>
        <row r="140">
          <cell r="BB140">
            <v>140</v>
          </cell>
          <cell r="BC140">
            <v>124.15180666666667</v>
          </cell>
          <cell r="BE140">
            <v>140</v>
          </cell>
          <cell r="BF140">
            <v>0.56371000000000004</v>
          </cell>
          <cell r="BH140">
            <v>140</v>
          </cell>
          <cell r="BI140">
            <v>62.224316666666667</v>
          </cell>
          <cell r="BK140">
            <v>140</v>
          </cell>
          <cell r="BL140">
            <v>91.592466666666667</v>
          </cell>
          <cell r="BN140">
            <v>140</v>
          </cell>
          <cell r="BO140">
            <v>55.672423333333334</v>
          </cell>
          <cell r="BQ140">
            <v>140</v>
          </cell>
          <cell r="BR140">
            <v>63.431566666666669</v>
          </cell>
          <cell r="BT140">
            <v>140</v>
          </cell>
          <cell r="BU140">
            <v>42.995330000000003</v>
          </cell>
          <cell r="BW140">
            <v>140</v>
          </cell>
          <cell r="BX140">
            <v>16.979873333333334</v>
          </cell>
        </row>
        <row r="141">
          <cell r="BB141">
            <v>141</v>
          </cell>
          <cell r="BC141">
            <v>124.15483333333334</v>
          </cell>
          <cell r="BE141">
            <v>141</v>
          </cell>
          <cell r="BF141">
            <v>0.56379999999999997</v>
          </cell>
          <cell r="BH141">
            <v>141</v>
          </cell>
          <cell r="BI141">
            <v>62.227833333333329</v>
          </cell>
          <cell r="BK141">
            <v>141</v>
          </cell>
          <cell r="BL141">
            <v>91.597233333333335</v>
          </cell>
          <cell r="BN141">
            <v>141</v>
          </cell>
          <cell r="BO141">
            <v>55.677866666666667</v>
          </cell>
          <cell r="BQ141">
            <v>141</v>
          </cell>
          <cell r="BR141">
            <v>63.434933333333333</v>
          </cell>
          <cell r="BT141">
            <v>141</v>
          </cell>
          <cell r="BU141">
            <v>43.0002</v>
          </cell>
          <cell r="BW141">
            <v>141</v>
          </cell>
          <cell r="BX141">
            <v>16.982566666666667</v>
          </cell>
        </row>
        <row r="142">
          <cell r="BB142">
            <v>142</v>
          </cell>
          <cell r="BC142">
            <v>124.15786</v>
          </cell>
          <cell r="BE142">
            <v>142</v>
          </cell>
          <cell r="BF142">
            <v>0.56389</v>
          </cell>
          <cell r="BH142">
            <v>142</v>
          </cell>
          <cell r="BI142">
            <v>62.231349999999999</v>
          </cell>
          <cell r="BK142">
            <v>142</v>
          </cell>
          <cell r="BL142">
            <v>91.602000000000004</v>
          </cell>
          <cell r="BN142">
            <v>142</v>
          </cell>
          <cell r="BO142">
            <v>55.683310000000006</v>
          </cell>
          <cell r="BQ142">
            <v>142</v>
          </cell>
          <cell r="BR142">
            <v>63.438300000000005</v>
          </cell>
          <cell r="BT142">
            <v>142</v>
          </cell>
          <cell r="BU142">
            <v>43.005070000000003</v>
          </cell>
          <cell r="BW142">
            <v>142</v>
          </cell>
          <cell r="BX142">
            <v>16.98526</v>
          </cell>
        </row>
        <row r="143">
          <cell r="BB143">
            <v>143</v>
          </cell>
          <cell r="BC143">
            <v>124.16088666666667</v>
          </cell>
          <cell r="BE143">
            <v>143</v>
          </cell>
          <cell r="BF143">
            <v>0.56398000000000004</v>
          </cell>
          <cell r="BH143">
            <v>143</v>
          </cell>
          <cell r="BI143">
            <v>62.234866666666662</v>
          </cell>
          <cell r="BK143">
            <v>143</v>
          </cell>
          <cell r="BL143">
            <v>91.606766666666672</v>
          </cell>
          <cell r="BN143">
            <v>143</v>
          </cell>
          <cell r="BO143">
            <v>55.688753333333338</v>
          </cell>
          <cell r="BQ143">
            <v>143</v>
          </cell>
          <cell r="BR143">
            <v>63.44166666666667</v>
          </cell>
          <cell r="BT143">
            <v>143</v>
          </cell>
          <cell r="BU143">
            <v>43.00994</v>
          </cell>
          <cell r="BW143">
            <v>143</v>
          </cell>
          <cell r="BX143">
            <v>16.987953333333333</v>
          </cell>
        </row>
        <row r="144">
          <cell r="BB144">
            <v>144</v>
          </cell>
          <cell r="BC144">
            <v>124.16391333333334</v>
          </cell>
          <cell r="BE144">
            <v>144</v>
          </cell>
          <cell r="BF144">
            <v>0.56406999999999996</v>
          </cell>
          <cell r="BH144">
            <v>144</v>
          </cell>
          <cell r="BI144">
            <v>62.238383333333331</v>
          </cell>
          <cell r="BK144">
            <v>144</v>
          </cell>
          <cell r="BL144">
            <v>91.611533333333341</v>
          </cell>
          <cell r="BN144">
            <v>144</v>
          </cell>
          <cell r="BO144">
            <v>55.69419666666667</v>
          </cell>
          <cell r="BQ144">
            <v>144</v>
          </cell>
          <cell r="BR144">
            <v>63.445033333333335</v>
          </cell>
          <cell r="BT144">
            <v>144</v>
          </cell>
          <cell r="BU144">
            <v>43.014810000000004</v>
          </cell>
          <cell r="BW144">
            <v>144</v>
          </cell>
          <cell r="BX144">
            <v>16.990646666666667</v>
          </cell>
        </row>
        <row r="145">
          <cell r="BB145">
            <v>145</v>
          </cell>
          <cell r="BC145">
            <v>124.16694000000001</v>
          </cell>
          <cell r="BE145">
            <v>145</v>
          </cell>
          <cell r="BF145">
            <v>0.56415999999999999</v>
          </cell>
          <cell r="BH145">
            <v>145</v>
          </cell>
          <cell r="BI145">
            <v>62.241900000000001</v>
          </cell>
          <cell r="BK145">
            <v>145</v>
          </cell>
          <cell r="BL145">
            <v>91.61630000000001</v>
          </cell>
          <cell r="BN145">
            <v>145</v>
          </cell>
          <cell r="BO145">
            <v>55.699640000000002</v>
          </cell>
          <cell r="BQ145">
            <v>145</v>
          </cell>
          <cell r="BR145">
            <v>63.448399999999999</v>
          </cell>
          <cell r="BT145">
            <v>145</v>
          </cell>
          <cell r="BU145">
            <v>43.019680000000001</v>
          </cell>
          <cell r="BW145">
            <v>145</v>
          </cell>
          <cell r="BX145">
            <v>16.99334</v>
          </cell>
        </row>
        <row r="146">
          <cell r="BB146">
            <v>146</v>
          </cell>
          <cell r="BC146">
            <v>124.16996666666667</v>
          </cell>
          <cell r="BE146">
            <v>146</v>
          </cell>
          <cell r="BF146">
            <v>0.56425000000000003</v>
          </cell>
          <cell r="BH146">
            <v>146</v>
          </cell>
          <cell r="BI146">
            <v>62.245416666666664</v>
          </cell>
          <cell r="BK146">
            <v>146</v>
          </cell>
          <cell r="BL146">
            <v>91.621066666666678</v>
          </cell>
          <cell r="BN146">
            <v>146</v>
          </cell>
          <cell r="BO146">
            <v>55.705083333333334</v>
          </cell>
          <cell r="BQ146">
            <v>146</v>
          </cell>
          <cell r="BR146">
            <v>63.451766666666671</v>
          </cell>
          <cell r="BT146">
            <v>146</v>
          </cell>
          <cell r="BU146">
            <v>43.024550000000005</v>
          </cell>
          <cell r="BW146">
            <v>146</v>
          </cell>
          <cell r="BX146">
            <v>16.996033333333333</v>
          </cell>
        </row>
        <row r="147">
          <cell r="BB147">
            <v>147</v>
          </cell>
          <cell r="BC147">
            <v>124.17299333333334</v>
          </cell>
          <cell r="BE147">
            <v>147</v>
          </cell>
          <cell r="BF147">
            <v>0.56433999999999995</v>
          </cell>
          <cell r="BH147">
            <v>147</v>
          </cell>
          <cell r="BI147">
            <v>62.248933333333333</v>
          </cell>
          <cell r="BK147">
            <v>147</v>
          </cell>
          <cell r="BL147">
            <v>91.625833333333347</v>
          </cell>
          <cell r="BN147">
            <v>147</v>
          </cell>
          <cell r="BO147">
            <v>55.710526666666667</v>
          </cell>
          <cell r="BQ147">
            <v>147</v>
          </cell>
          <cell r="BR147">
            <v>63.455133333333336</v>
          </cell>
          <cell r="BT147">
            <v>147</v>
          </cell>
          <cell r="BU147">
            <v>43.029420000000002</v>
          </cell>
          <cell r="BW147">
            <v>147</v>
          </cell>
          <cell r="BX147">
            <v>16.998726666666666</v>
          </cell>
        </row>
        <row r="148">
          <cell r="BB148">
            <v>148</v>
          </cell>
          <cell r="BC148">
            <v>124.17602000000001</v>
          </cell>
          <cell r="BE148">
            <v>148</v>
          </cell>
          <cell r="BF148">
            <v>0.56442999999999999</v>
          </cell>
          <cell r="BH148">
            <v>148</v>
          </cell>
          <cell r="BI148">
            <v>62.252449999999996</v>
          </cell>
          <cell r="BK148">
            <v>148</v>
          </cell>
          <cell r="BL148">
            <v>91.630600000000001</v>
          </cell>
          <cell r="BN148">
            <v>148</v>
          </cell>
          <cell r="BO148">
            <v>55.715969999999999</v>
          </cell>
          <cell r="BQ148">
            <v>148</v>
          </cell>
          <cell r="BR148">
            <v>63.458500000000001</v>
          </cell>
          <cell r="BT148">
            <v>148</v>
          </cell>
          <cell r="BU148">
            <v>43.034290000000006</v>
          </cell>
          <cell r="BW148">
            <v>148</v>
          </cell>
          <cell r="BX148">
            <v>17.00142</v>
          </cell>
        </row>
        <row r="149">
          <cell r="BB149">
            <v>149</v>
          </cell>
          <cell r="BC149">
            <v>124.17904666666668</v>
          </cell>
          <cell r="BE149">
            <v>149</v>
          </cell>
          <cell r="BF149">
            <v>0.56452000000000002</v>
          </cell>
          <cell r="BH149">
            <v>149</v>
          </cell>
          <cell r="BI149">
            <v>62.255966666666666</v>
          </cell>
          <cell r="BK149">
            <v>149</v>
          </cell>
          <cell r="BL149">
            <v>91.63536666666667</v>
          </cell>
          <cell r="BN149">
            <v>149</v>
          </cell>
          <cell r="BO149">
            <v>55.721413333333338</v>
          </cell>
          <cell r="BQ149">
            <v>149</v>
          </cell>
          <cell r="BR149">
            <v>63.461866666666666</v>
          </cell>
          <cell r="BT149">
            <v>149</v>
          </cell>
          <cell r="BU149">
            <v>43.039160000000003</v>
          </cell>
          <cell r="BW149">
            <v>149</v>
          </cell>
          <cell r="BX149">
            <v>17.004113333333333</v>
          </cell>
        </row>
        <row r="150">
          <cell r="BB150">
            <v>150</v>
          </cell>
          <cell r="BC150">
            <v>124.18207333333334</v>
          </cell>
          <cell r="BE150">
            <v>150</v>
          </cell>
          <cell r="BF150">
            <v>0.56460999999999995</v>
          </cell>
          <cell r="BH150">
            <v>150</v>
          </cell>
          <cell r="BI150">
            <v>62.259483333333328</v>
          </cell>
          <cell r="BK150">
            <v>150</v>
          </cell>
          <cell r="BL150">
            <v>91.640133333333338</v>
          </cell>
          <cell r="BN150">
            <v>150</v>
          </cell>
          <cell r="BO150">
            <v>55.72685666666667</v>
          </cell>
          <cell r="BQ150">
            <v>150</v>
          </cell>
          <cell r="BR150">
            <v>63.465233333333337</v>
          </cell>
          <cell r="BT150">
            <v>150</v>
          </cell>
          <cell r="BU150">
            <v>43.044030000000006</v>
          </cell>
          <cell r="BW150">
            <v>150</v>
          </cell>
          <cell r="BX150">
            <v>17.006806666666666</v>
          </cell>
        </row>
        <row r="151">
          <cell r="BB151">
            <v>151</v>
          </cell>
          <cell r="BC151">
            <v>124.18510000000001</v>
          </cell>
          <cell r="BE151">
            <v>151</v>
          </cell>
          <cell r="BF151">
            <v>0.56469999999999998</v>
          </cell>
          <cell r="BH151">
            <v>151</v>
          </cell>
          <cell r="BI151">
            <v>62.262999999999998</v>
          </cell>
          <cell r="BK151">
            <v>151</v>
          </cell>
          <cell r="BL151">
            <v>91.644900000000007</v>
          </cell>
          <cell r="BN151">
            <v>151</v>
          </cell>
          <cell r="BO151">
            <v>55.732300000000002</v>
          </cell>
          <cell r="BQ151">
            <v>151</v>
          </cell>
          <cell r="BR151">
            <v>63.468600000000002</v>
          </cell>
          <cell r="BT151">
            <v>151</v>
          </cell>
          <cell r="BU151">
            <v>43.048900000000003</v>
          </cell>
          <cell r="BW151">
            <v>151</v>
          </cell>
          <cell r="BX151">
            <v>17.009499999999999</v>
          </cell>
        </row>
        <row r="152">
          <cell r="BB152">
            <v>152</v>
          </cell>
          <cell r="BC152">
            <v>124.18857096774194</v>
          </cell>
          <cell r="BE152">
            <v>152</v>
          </cell>
          <cell r="BF152">
            <v>0.56478064516129034</v>
          </cell>
          <cell r="BH152">
            <v>152</v>
          </cell>
          <cell r="BI152">
            <v>62.266838709677415</v>
          </cell>
          <cell r="BK152">
            <v>152</v>
          </cell>
          <cell r="BL152">
            <v>91.803200000000004</v>
          </cell>
          <cell r="BN152">
            <v>152</v>
          </cell>
          <cell r="BO152">
            <v>55.903399999999998</v>
          </cell>
          <cell r="BQ152">
            <v>152</v>
          </cell>
          <cell r="BR152">
            <v>63.582000000000001</v>
          </cell>
          <cell r="BT152">
            <v>152</v>
          </cell>
          <cell r="BU152">
            <v>43.308399999999999</v>
          </cell>
          <cell r="BW152">
            <v>152</v>
          </cell>
          <cell r="BX152">
            <v>17.1648</v>
          </cell>
        </row>
        <row r="153">
          <cell r="BB153">
            <v>153</v>
          </cell>
          <cell r="BC153">
            <v>124.19204193548387</v>
          </cell>
          <cell r="BE153">
            <v>153</v>
          </cell>
          <cell r="BF153">
            <v>0.56486129032258059</v>
          </cell>
          <cell r="BH153">
            <v>153</v>
          </cell>
          <cell r="BI153">
            <v>62.27067741935484</v>
          </cell>
          <cell r="BK153">
            <v>153</v>
          </cell>
          <cell r="BL153">
            <v>91.808306451612907</v>
          </cell>
          <cell r="BN153">
            <v>153</v>
          </cell>
          <cell r="BO153">
            <v>55.908919354838709</v>
          </cell>
          <cell r="BQ153">
            <v>153</v>
          </cell>
          <cell r="BR153">
            <v>63.585658064516132</v>
          </cell>
          <cell r="BT153">
            <v>153</v>
          </cell>
          <cell r="BU153">
            <v>43.316770967741931</v>
          </cell>
          <cell r="BW153">
            <v>153</v>
          </cell>
          <cell r="BX153">
            <v>17.169809677419355</v>
          </cell>
        </row>
        <row r="154">
          <cell r="BB154">
            <v>154</v>
          </cell>
          <cell r="BC154">
            <v>124.1955129032258</v>
          </cell>
          <cell r="BE154">
            <v>154</v>
          </cell>
          <cell r="BF154">
            <v>0.56494193548387095</v>
          </cell>
          <cell r="BH154">
            <v>154</v>
          </cell>
          <cell r="BI154">
            <v>62.274516129032257</v>
          </cell>
          <cell r="BK154">
            <v>154</v>
          </cell>
          <cell r="BL154">
            <v>91.81341290322581</v>
          </cell>
          <cell r="BN154">
            <v>154</v>
          </cell>
          <cell r="BO154">
            <v>55.91443870967742</v>
          </cell>
          <cell r="BQ154">
            <v>154</v>
          </cell>
          <cell r="BR154">
            <v>63.589316129032255</v>
          </cell>
          <cell r="BT154">
            <v>154</v>
          </cell>
          <cell r="BU154">
            <v>43.32514193548387</v>
          </cell>
          <cell r="BW154">
            <v>154</v>
          </cell>
          <cell r="BX154">
            <v>17.174819354838711</v>
          </cell>
        </row>
        <row r="155">
          <cell r="BB155">
            <v>155</v>
          </cell>
          <cell r="BC155">
            <v>124.19898387096775</v>
          </cell>
          <cell r="BE155">
            <v>155</v>
          </cell>
          <cell r="BF155">
            <v>0.56502258064516131</v>
          </cell>
          <cell r="BH155">
            <v>155</v>
          </cell>
          <cell r="BI155">
            <v>62.278354838709674</v>
          </cell>
          <cell r="BK155">
            <v>155</v>
          </cell>
          <cell r="BL155">
            <v>91.818519354838713</v>
          </cell>
          <cell r="BN155">
            <v>155</v>
          </cell>
          <cell r="BO155">
            <v>55.919958064516123</v>
          </cell>
          <cell r="BQ155">
            <v>155</v>
          </cell>
          <cell r="BR155">
            <v>63.592974193548386</v>
          </cell>
          <cell r="BT155">
            <v>155</v>
          </cell>
          <cell r="BU155">
            <v>43.333512903225802</v>
          </cell>
          <cell r="BW155">
            <v>155</v>
          </cell>
          <cell r="BX155">
            <v>17.179829032258063</v>
          </cell>
        </row>
        <row r="156">
          <cell r="BB156">
            <v>156</v>
          </cell>
          <cell r="BC156">
            <v>124.20245483870968</v>
          </cell>
          <cell r="BE156">
            <v>156</v>
          </cell>
          <cell r="BF156">
            <v>0.56510322580645156</v>
          </cell>
          <cell r="BH156">
            <v>156</v>
          </cell>
          <cell r="BI156">
            <v>62.282193548387092</v>
          </cell>
          <cell r="BK156">
            <v>156</v>
          </cell>
          <cell r="BL156">
            <v>91.823625806451616</v>
          </cell>
          <cell r="BN156">
            <v>156</v>
          </cell>
          <cell r="BO156">
            <v>55.925477419354834</v>
          </cell>
          <cell r="BQ156">
            <v>156</v>
          </cell>
          <cell r="BR156">
            <v>63.596632258064517</v>
          </cell>
          <cell r="BT156">
            <v>156</v>
          </cell>
          <cell r="BU156">
            <v>43.341883870967742</v>
          </cell>
          <cell r="BW156">
            <v>156</v>
          </cell>
          <cell r="BX156">
            <v>17.184838709677418</v>
          </cell>
        </row>
        <row r="157">
          <cell r="BB157">
            <v>157</v>
          </cell>
          <cell r="BC157">
            <v>124.20592580645162</v>
          </cell>
          <cell r="BE157">
            <v>157</v>
          </cell>
          <cell r="BF157">
            <v>0.56518387096774192</v>
          </cell>
          <cell r="BH157">
            <v>157</v>
          </cell>
          <cell r="BI157">
            <v>62.286032258064516</v>
          </cell>
          <cell r="BK157">
            <v>157</v>
          </cell>
          <cell r="BL157">
            <v>91.82873225806452</v>
          </cell>
          <cell r="BN157">
            <v>157</v>
          </cell>
          <cell r="BO157">
            <v>55.930996774193545</v>
          </cell>
          <cell r="BQ157">
            <v>157</v>
          </cell>
          <cell r="BR157">
            <v>63.600290322580648</v>
          </cell>
          <cell r="BT157">
            <v>157</v>
          </cell>
          <cell r="BU157">
            <v>43.350254838709674</v>
          </cell>
          <cell r="BW157">
            <v>157</v>
          </cell>
          <cell r="BX157">
            <v>17.189848387096774</v>
          </cell>
        </row>
        <row r="158">
          <cell r="BB158">
            <v>158</v>
          </cell>
          <cell r="BC158">
            <v>124.20939677419355</v>
          </cell>
          <cell r="BE158">
            <v>158</v>
          </cell>
          <cell r="BF158">
            <v>0.56526451612903228</v>
          </cell>
          <cell r="BH158">
            <v>158</v>
          </cell>
          <cell r="BI158">
            <v>62.289870967741933</v>
          </cell>
          <cell r="BK158">
            <v>158</v>
          </cell>
          <cell r="BL158">
            <v>91.833838709677423</v>
          </cell>
          <cell r="BN158">
            <v>158</v>
          </cell>
          <cell r="BO158">
            <v>55.936516129032256</v>
          </cell>
          <cell r="BQ158">
            <v>158</v>
          </cell>
          <cell r="BR158">
            <v>63.603948387096771</v>
          </cell>
          <cell r="BT158">
            <v>158</v>
          </cell>
          <cell r="BU158">
            <v>43.358625806451613</v>
          </cell>
          <cell r="BW158">
            <v>158</v>
          </cell>
          <cell r="BX158">
            <v>17.194858064516129</v>
          </cell>
        </row>
        <row r="159">
          <cell r="BB159">
            <v>159</v>
          </cell>
          <cell r="BC159">
            <v>124.21286774193548</v>
          </cell>
          <cell r="BE159">
            <v>159</v>
          </cell>
          <cell r="BF159">
            <v>0.56534516129032253</v>
          </cell>
          <cell r="BH159">
            <v>159</v>
          </cell>
          <cell r="BI159">
            <v>62.293709677419351</v>
          </cell>
          <cell r="BK159">
            <v>159</v>
          </cell>
          <cell r="BL159">
            <v>91.838945161290326</v>
          </cell>
          <cell r="BN159">
            <v>159</v>
          </cell>
          <cell r="BO159">
            <v>55.942035483870967</v>
          </cell>
          <cell r="BQ159">
            <v>159</v>
          </cell>
          <cell r="BR159">
            <v>63.607606451612902</v>
          </cell>
          <cell r="BT159">
            <v>159</v>
          </cell>
          <cell r="BU159">
            <v>43.366996774193545</v>
          </cell>
          <cell r="BW159">
            <v>159</v>
          </cell>
          <cell r="BX159">
            <v>17.199867741935485</v>
          </cell>
        </row>
        <row r="160">
          <cell r="BB160">
            <v>160</v>
          </cell>
          <cell r="BC160">
            <v>124.21633870967742</v>
          </cell>
          <cell r="BE160">
            <v>160</v>
          </cell>
          <cell r="BF160">
            <v>0.56542580645161289</v>
          </cell>
          <cell r="BH160">
            <v>160</v>
          </cell>
          <cell r="BI160">
            <v>62.297548387096775</v>
          </cell>
          <cell r="BK160">
            <v>160</v>
          </cell>
          <cell r="BL160">
            <v>91.844051612903229</v>
          </cell>
          <cell r="BN160">
            <v>160</v>
          </cell>
          <cell r="BO160">
            <v>55.947554838709671</v>
          </cell>
          <cell r="BQ160">
            <v>160</v>
          </cell>
          <cell r="BR160">
            <v>63.611264516129033</v>
          </cell>
          <cell r="BT160">
            <v>160</v>
          </cell>
          <cell r="BU160">
            <v>43.375367741935484</v>
          </cell>
          <cell r="BW160">
            <v>160</v>
          </cell>
          <cell r="BX160">
            <v>17.204877419354837</v>
          </cell>
        </row>
        <row r="161">
          <cell r="BB161">
            <v>161</v>
          </cell>
          <cell r="BC161">
            <v>124.21980967741936</v>
          </cell>
          <cell r="BE161">
            <v>161</v>
          </cell>
          <cell r="BF161">
            <v>0.56550645161290325</v>
          </cell>
          <cell r="BH161">
            <v>161</v>
          </cell>
          <cell r="BI161">
            <v>62.301387096774192</v>
          </cell>
          <cell r="BK161">
            <v>161</v>
          </cell>
          <cell r="BL161">
            <v>91.849158064516132</v>
          </cell>
          <cell r="BN161">
            <v>161</v>
          </cell>
          <cell r="BO161">
            <v>55.953074193548382</v>
          </cell>
          <cell r="BQ161">
            <v>161</v>
          </cell>
          <cell r="BR161">
            <v>63.614922580645164</v>
          </cell>
          <cell r="BT161">
            <v>161</v>
          </cell>
          <cell r="BU161">
            <v>43.383738709677417</v>
          </cell>
          <cell r="BW161">
            <v>161</v>
          </cell>
          <cell r="BX161">
            <v>17.209887096774192</v>
          </cell>
        </row>
        <row r="162">
          <cell r="BB162">
            <v>162</v>
          </cell>
          <cell r="BC162">
            <v>124.2232806451613</v>
          </cell>
          <cell r="BE162">
            <v>162</v>
          </cell>
          <cell r="BF162">
            <v>0.5655870967741935</v>
          </cell>
          <cell r="BH162">
            <v>162</v>
          </cell>
          <cell r="BI162">
            <v>62.30522580645161</v>
          </cell>
          <cell r="BK162">
            <v>162</v>
          </cell>
          <cell r="BL162">
            <v>91.854264516129035</v>
          </cell>
          <cell r="BN162">
            <v>162</v>
          </cell>
          <cell r="BO162">
            <v>55.958593548387093</v>
          </cell>
          <cell r="BQ162">
            <v>162</v>
          </cell>
          <cell r="BR162">
            <v>63.618580645161288</v>
          </cell>
          <cell r="BT162">
            <v>162</v>
          </cell>
          <cell r="BU162">
            <v>43.392109677419356</v>
          </cell>
          <cell r="BW162">
            <v>162</v>
          </cell>
          <cell r="BX162">
            <v>17.214896774193548</v>
          </cell>
        </row>
        <row r="163">
          <cell r="BB163">
            <v>163</v>
          </cell>
          <cell r="BC163">
            <v>124.22675161290323</v>
          </cell>
          <cell r="BE163">
            <v>163</v>
          </cell>
          <cell r="BF163">
            <v>0.56566774193548386</v>
          </cell>
          <cell r="BH163">
            <v>163</v>
          </cell>
          <cell r="BI163">
            <v>62.309064516129027</v>
          </cell>
          <cell r="BK163">
            <v>163</v>
          </cell>
          <cell r="BL163">
            <v>91.859370967741938</v>
          </cell>
          <cell r="BN163">
            <v>163</v>
          </cell>
          <cell r="BO163">
            <v>55.964112903225804</v>
          </cell>
          <cell r="BQ163">
            <v>163</v>
          </cell>
          <cell r="BR163">
            <v>63.622238709677418</v>
          </cell>
          <cell r="BT163">
            <v>163</v>
          </cell>
          <cell r="BU163">
            <v>43.400480645161288</v>
          </cell>
          <cell r="BW163">
            <v>163</v>
          </cell>
          <cell r="BX163">
            <v>17.219906451612903</v>
          </cell>
        </row>
        <row r="164">
          <cell r="BB164">
            <v>164</v>
          </cell>
          <cell r="BC164">
            <v>124.23022258064516</v>
          </cell>
          <cell r="BE164">
            <v>164</v>
          </cell>
          <cell r="BF164">
            <v>0.56574838709677422</v>
          </cell>
          <cell r="BH164">
            <v>164</v>
          </cell>
          <cell r="BI164">
            <v>62.312903225806451</v>
          </cell>
          <cell r="BK164">
            <v>164</v>
          </cell>
          <cell r="BL164">
            <v>91.864477419354841</v>
          </cell>
          <cell r="BN164">
            <v>164</v>
          </cell>
          <cell r="BO164">
            <v>55.969632258064514</v>
          </cell>
          <cell r="BQ164">
            <v>164</v>
          </cell>
          <cell r="BR164">
            <v>63.625896774193549</v>
          </cell>
          <cell r="BT164">
            <v>164</v>
          </cell>
          <cell r="BU164">
            <v>43.40885161290322</v>
          </cell>
          <cell r="BW164">
            <v>164</v>
          </cell>
          <cell r="BX164">
            <v>17.224916129032259</v>
          </cell>
        </row>
        <row r="165">
          <cell r="BB165">
            <v>165</v>
          </cell>
          <cell r="BC165">
            <v>124.23369354838709</v>
          </cell>
          <cell r="BE165">
            <v>165</v>
          </cell>
          <cell r="BF165">
            <v>0.56582903225806447</v>
          </cell>
          <cell r="BH165">
            <v>165</v>
          </cell>
          <cell r="BI165">
            <v>62.316741935483869</v>
          </cell>
          <cell r="BK165">
            <v>165</v>
          </cell>
          <cell r="BL165">
            <v>91.869583870967745</v>
          </cell>
          <cell r="BN165">
            <v>165</v>
          </cell>
          <cell r="BO165">
            <v>55.975151612903218</v>
          </cell>
          <cell r="BQ165">
            <v>165</v>
          </cell>
          <cell r="BR165">
            <v>63.62955483870968</v>
          </cell>
          <cell r="BT165">
            <v>165</v>
          </cell>
          <cell r="BU165">
            <v>43.417222580645159</v>
          </cell>
          <cell r="BW165">
            <v>165</v>
          </cell>
          <cell r="BX165">
            <v>17.229925806451611</v>
          </cell>
        </row>
        <row r="166">
          <cell r="BB166">
            <v>166</v>
          </cell>
          <cell r="BC166">
            <v>124.23716451612903</v>
          </cell>
          <cell r="BE166">
            <v>166</v>
          </cell>
          <cell r="BF166">
            <v>0.56590967741935483</v>
          </cell>
          <cell r="BH166">
            <v>166</v>
          </cell>
          <cell r="BI166">
            <v>62.320580645161286</v>
          </cell>
          <cell r="BK166">
            <v>166</v>
          </cell>
          <cell r="BL166">
            <v>91.874690322580648</v>
          </cell>
          <cell r="BN166">
            <v>166</v>
          </cell>
          <cell r="BO166">
            <v>55.980670967741929</v>
          </cell>
          <cell r="BQ166">
            <v>166</v>
          </cell>
          <cell r="BR166">
            <v>63.633212903225804</v>
          </cell>
          <cell r="BT166">
            <v>166</v>
          </cell>
          <cell r="BU166">
            <v>43.425593548387091</v>
          </cell>
          <cell r="BW166">
            <v>166</v>
          </cell>
          <cell r="BX166">
            <v>17.234935483870967</v>
          </cell>
        </row>
        <row r="167">
          <cell r="BB167">
            <v>167</v>
          </cell>
          <cell r="BC167">
            <v>124.24063548387097</v>
          </cell>
          <cell r="BE167">
            <v>167</v>
          </cell>
          <cell r="BF167">
            <v>0.56599032258064519</v>
          </cell>
          <cell r="BH167">
            <v>167</v>
          </cell>
          <cell r="BI167">
            <v>62.32441935483871</v>
          </cell>
          <cell r="BK167">
            <v>167</v>
          </cell>
          <cell r="BL167">
            <v>91.879796774193551</v>
          </cell>
          <cell r="BN167">
            <v>167</v>
          </cell>
          <cell r="BO167">
            <v>55.98619032258064</v>
          </cell>
          <cell r="BQ167">
            <v>167</v>
          </cell>
          <cell r="BR167">
            <v>63.636870967741935</v>
          </cell>
          <cell r="BT167">
            <v>167</v>
          </cell>
          <cell r="BU167">
            <v>43.433964516129031</v>
          </cell>
          <cell r="BW167">
            <v>167</v>
          </cell>
          <cell r="BX167">
            <v>17.239945161290322</v>
          </cell>
        </row>
        <row r="168">
          <cell r="BB168">
            <v>168</v>
          </cell>
          <cell r="BC168">
            <v>124.24410645161291</v>
          </cell>
          <cell r="BE168">
            <v>168</v>
          </cell>
          <cell r="BF168">
            <v>0.56607096774193555</v>
          </cell>
          <cell r="BH168">
            <v>168</v>
          </cell>
          <cell r="BI168">
            <v>62.328258064516127</v>
          </cell>
          <cell r="BK168">
            <v>168</v>
          </cell>
          <cell r="BL168">
            <v>91.884903225806454</v>
          </cell>
          <cell r="BN168">
            <v>168</v>
          </cell>
          <cell r="BO168">
            <v>55.991709677419351</v>
          </cell>
          <cell r="BQ168">
            <v>168</v>
          </cell>
          <cell r="BR168">
            <v>63.640529032258065</v>
          </cell>
          <cell r="BT168">
            <v>168</v>
          </cell>
          <cell r="BU168">
            <v>43.442335483870963</v>
          </cell>
          <cell r="BW168">
            <v>168</v>
          </cell>
          <cell r="BX168">
            <v>17.244954838709678</v>
          </cell>
        </row>
        <row r="169">
          <cell r="BB169">
            <v>169</v>
          </cell>
          <cell r="BC169">
            <v>124.24757741935484</v>
          </cell>
          <cell r="BE169">
            <v>169</v>
          </cell>
          <cell r="BF169">
            <v>0.5661516129032258</v>
          </cell>
          <cell r="BH169">
            <v>169</v>
          </cell>
          <cell r="BI169">
            <v>62.332096774193545</v>
          </cell>
          <cell r="BK169">
            <v>169</v>
          </cell>
          <cell r="BL169">
            <v>91.890009677419357</v>
          </cell>
          <cell r="BN169">
            <v>169</v>
          </cell>
          <cell r="BO169">
            <v>55.997229032258062</v>
          </cell>
          <cell r="BQ169">
            <v>169</v>
          </cell>
          <cell r="BR169">
            <v>63.644187096774196</v>
          </cell>
          <cell r="BT169">
            <v>169</v>
          </cell>
          <cell r="BU169">
            <v>43.450706451612902</v>
          </cell>
          <cell r="BW169">
            <v>169</v>
          </cell>
          <cell r="BX169">
            <v>17.249964516129033</v>
          </cell>
        </row>
        <row r="170">
          <cell r="BB170">
            <v>170</v>
          </cell>
          <cell r="BC170">
            <v>124.25104838709677</v>
          </cell>
          <cell r="BE170">
            <v>170</v>
          </cell>
          <cell r="BF170">
            <v>0.56623225806451616</v>
          </cell>
          <cell r="BH170">
            <v>170</v>
          </cell>
          <cell r="BI170">
            <v>62.335935483870969</v>
          </cell>
          <cell r="BK170">
            <v>170</v>
          </cell>
          <cell r="BL170">
            <v>91.89511612903226</v>
          </cell>
          <cell r="BN170">
            <v>170</v>
          </cell>
          <cell r="BO170">
            <v>56.002748387096773</v>
          </cell>
          <cell r="BQ170">
            <v>170</v>
          </cell>
          <cell r="BR170">
            <v>63.64784516129032</v>
          </cell>
          <cell r="BT170">
            <v>170</v>
          </cell>
          <cell r="BU170">
            <v>43.459077419354834</v>
          </cell>
          <cell r="BW170">
            <v>170</v>
          </cell>
          <cell r="BX170">
            <v>17.254974193548389</v>
          </cell>
        </row>
        <row r="171">
          <cell r="BB171">
            <v>171</v>
          </cell>
          <cell r="BC171">
            <v>124.25451935483871</v>
          </cell>
          <cell r="BE171">
            <v>171</v>
          </cell>
          <cell r="BF171">
            <v>0.56631290322580652</v>
          </cell>
          <cell r="BH171">
            <v>171</v>
          </cell>
          <cell r="BI171">
            <v>62.339774193548386</v>
          </cell>
          <cell r="BK171">
            <v>171</v>
          </cell>
          <cell r="BL171">
            <v>91.900222580645163</v>
          </cell>
          <cell r="BN171">
            <v>171</v>
          </cell>
          <cell r="BO171">
            <v>56.008267741935477</v>
          </cell>
          <cell r="BQ171">
            <v>171</v>
          </cell>
          <cell r="BR171">
            <v>63.651503225806451</v>
          </cell>
          <cell r="BT171">
            <v>171</v>
          </cell>
          <cell r="BU171">
            <v>43.467448387096773</v>
          </cell>
          <cell r="BW171">
            <v>171</v>
          </cell>
          <cell r="BX171">
            <v>17.259983870967741</v>
          </cell>
        </row>
        <row r="172">
          <cell r="BB172">
            <v>172</v>
          </cell>
          <cell r="BC172">
            <v>124.25799032258064</v>
          </cell>
          <cell r="BE172">
            <v>172</v>
          </cell>
          <cell r="BF172">
            <v>0.56639354838709677</v>
          </cell>
          <cell r="BH172">
            <v>172</v>
          </cell>
          <cell r="BI172">
            <v>62.343612903225804</v>
          </cell>
          <cell r="BK172">
            <v>172</v>
          </cell>
          <cell r="BL172">
            <v>91.905329032258066</v>
          </cell>
          <cell r="BN172">
            <v>172</v>
          </cell>
          <cell r="BO172">
            <v>56.013787096774188</v>
          </cell>
          <cell r="BQ172">
            <v>172</v>
          </cell>
          <cell r="BR172">
            <v>63.655161290322582</v>
          </cell>
          <cell r="BT172">
            <v>172</v>
          </cell>
          <cell r="BU172">
            <v>43.475819354838706</v>
          </cell>
          <cell r="BW172">
            <v>172</v>
          </cell>
          <cell r="BX172">
            <v>17.264993548387096</v>
          </cell>
        </row>
        <row r="173">
          <cell r="BB173">
            <v>173</v>
          </cell>
          <cell r="BC173">
            <v>124.26146129032259</v>
          </cell>
          <cell r="BE173">
            <v>173</v>
          </cell>
          <cell r="BF173">
            <v>0.56647419354838713</v>
          </cell>
          <cell r="BH173">
            <v>173</v>
          </cell>
          <cell r="BI173">
            <v>62.347451612903221</v>
          </cell>
          <cell r="BK173">
            <v>173</v>
          </cell>
          <cell r="BL173">
            <v>91.91043548387097</v>
          </cell>
          <cell r="BN173">
            <v>173</v>
          </cell>
          <cell r="BO173">
            <v>56.019306451612898</v>
          </cell>
          <cell r="BQ173">
            <v>173</v>
          </cell>
          <cell r="BR173">
            <v>63.658819354838712</v>
          </cell>
          <cell r="BT173">
            <v>173</v>
          </cell>
          <cell r="BU173">
            <v>43.484190322580638</v>
          </cell>
          <cell r="BW173">
            <v>173</v>
          </cell>
          <cell r="BX173">
            <v>17.270003225806452</v>
          </cell>
        </row>
        <row r="174">
          <cell r="BB174">
            <v>174</v>
          </cell>
          <cell r="BC174">
            <v>124.26493225806452</v>
          </cell>
          <cell r="BE174">
            <v>174</v>
          </cell>
          <cell r="BF174">
            <v>0.56655483870967749</v>
          </cell>
          <cell r="BH174">
            <v>174</v>
          </cell>
          <cell r="BI174">
            <v>62.351290322580645</v>
          </cell>
          <cell r="BK174">
            <v>174</v>
          </cell>
          <cell r="BL174">
            <v>91.915541935483873</v>
          </cell>
          <cell r="BN174">
            <v>174</v>
          </cell>
          <cell r="BO174">
            <v>56.024825806451609</v>
          </cell>
          <cell r="BQ174">
            <v>174</v>
          </cell>
          <cell r="BR174">
            <v>63.662477419354836</v>
          </cell>
          <cell r="BT174">
            <v>174</v>
          </cell>
          <cell r="BU174">
            <v>43.492561290322577</v>
          </cell>
          <cell r="BW174">
            <v>174</v>
          </cell>
          <cell r="BX174">
            <v>17.275012903225807</v>
          </cell>
        </row>
        <row r="175">
          <cell r="BB175">
            <v>175</v>
          </cell>
          <cell r="BC175">
            <v>124.26840322580645</v>
          </cell>
          <cell r="BE175">
            <v>175</v>
          </cell>
          <cell r="BF175">
            <v>0.56663548387096774</v>
          </cell>
          <cell r="BH175">
            <v>175</v>
          </cell>
          <cell r="BI175">
            <v>62.355129032258063</v>
          </cell>
          <cell r="BK175">
            <v>175</v>
          </cell>
          <cell r="BL175">
            <v>91.920648387096776</v>
          </cell>
          <cell r="BN175">
            <v>175</v>
          </cell>
          <cell r="BO175">
            <v>56.03034516129032</v>
          </cell>
          <cell r="BQ175">
            <v>175</v>
          </cell>
          <cell r="BR175">
            <v>63.666135483870967</v>
          </cell>
          <cell r="BT175">
            <v>175</v>
          </cell>
          <cell r="BU175">
            <v>43.500932258064509</v>
          </cell>
          <cell r="BW175">
            <v>175</v>
          </cell>
          <cell r="BX175">
            <v>17.280022580645163</v>
          </cell>
        </row>
        <row r="176">
          <cell r="BB176">
            <v>176</v>
          </cell>
          <cell r="BC176">
            <v>124.27187419354838</v>
          </cell>
          <cell r="BE176">
            <v>176</v>
          </cell>
          <cell r="BF176">
            <v>0.5667161290322581</v>
          </cell>
          <cell r="BH176">
            <v>176</v>
          </cell>
          <cell r="BI176">
            <v>62.35896774193548</v>
          </cell>
          <cell r="BK176">
            <v>176</v>
          </cell>
          <cell r="BL176">
            <v>91.925754838709679</v>
          </cell>
          <cell r="BN176">
            <v>176</v>
          </cell>
          <cell r="BO176">
            <v>56.035864516129024</v>
          </cell>
          <cell r="BQ176">
            <v>176</v>
          </cell>
          <cell r="BR176">
            <v>63.669793548387098</v>
          </cell>
          <cell r="BT176">
            <v>176</v>
          </cell>
          <cell r="BU176">
            <v>43.509303225806448</v>
          </cell>
          <cell r="BW176">
            <v>176</v>
          </cell>
          <cell r="BX176">
            <v>17.285032258064515</v>
          </cell>
        </row>
        <row r="177">
          <cell r="BB177">
            <v>177</v>
          </cell>
          <cell r="BC177">
            <v>124.27534516129032</v>
          </cell>
          <cell r="BE177">
            <v>177</v>
          </cell>
          <cell r="BF177">
            <v>0.56679677419354846</v>
          </cell>
          <cell r="BH177">
            <v>177</v>
          </cell>
          <cell r="BI177">
            <v>62.362806451612904</v>
          </cell>
          <cell r="BK177">
            <v>177</v>
          </cell>
          <cell r="BL177">
            <v>91.930861290322582</v>
          </cell>
          <cell r="BN177">
            <v>177</v>
          </cell>
          <cell r="BO177">
            <v>56.041383870967735</v>
          </cell>
          <cell r="BQ177">
            <v>177</v>
          </cell>
          <cell r="BR177">
            <v>63.673451612903229</v>
          </cell>
          <cell r="BT177">
            <v>177</v>
          </cell>
          <cell r="BU177">
            <v>43.51767419354838</v>
          </cell>
          <cell r="BW177">
            <v>177</v>
          </cell>
          <cell r="BX177">
            <v>17.29004193548387</v>
          </cell>
        </row>
        <row r="178">
          <cell r="BB178">
            <v>178</v>
          </cell>
          <cell r="BC178">
            <v>124.27881612903225</v>
          </cell>
          <cell r="BE178">
            <v>178</v>
          </cell>
          <cell r="BF178">
            <v>0.56687741935483871</v>
          </cell>
          <cell r="BH178">
            <v>178</v>
          </cell>
          <cell r="BI178">
            <v>62.366645161290322</v>
          </cell>
          <cell r="BK178">
            <v>178</v>
          </cell>
          <cell r="BL178">
            <v>91.935967741935485</v>
          </cell>
          <cell r="BN178">
            <v>178</v>
          </cell>
          <cell r="BO178">
            <v>56.046903225806446</v>
          </cell>
          <cell r="BQ178">
            <v>178</v>
          </cell>
          <cell r="BR178">
            <v>63.677109677419352</v>
          </cell>
          <cell r="BT178">
            <v>178</v>
          </cell>
          <cell r="BU178">
            <v>43.52604516129032</v>
          </cell>
          <cell r="BW178">
            <v>178</v>
          </cell>
          <cell r="BX178">
            <v>17.295051612903226</v>
          </cell>
        </row>
        <row r="179">
          <cell r="BB179">
            <v>179</v>
          </cell>
          <cell r="BC179">
            <v>124.2822870967742</v>
          </cell>
          <cell r="BE179">
            <v>179</v>
          </cell>
          <cell r="BF179">
            <v>0.56695806451612907</v>
          </cell>
          <cell r="BH179">
            <v>179</v>
          </cell>
          <cell r="BI179">
            <v>62.370483870967739</v>
          </cell>
          <cell r="BK179">
            <v>179</v>
          </cell>
          <cell r="BL179">
            <v>91.941074193548388</v>
          </cell>
          <cell r="BN179">
            <v>179</v>
          </cell>
          <cell r="BO179">
            <v>56.052422580645157</v>
          </cell>
          <cell r="BQ179">
            <v>179</v>
          </cell>
          <cell r="BR179">
            <v>63.680767741935483</v>
          </cell>
          <cell r="BT179">
            <v>179</v>
          </cell>
          <cell r="BU179">
            <v>43.534416129032252</v>
          </cell>
          <cell r="BW179">
            <v>179</v>
          </cell>
          <cell r="BX179">
            <v>17.300061290322581</v>
          </cell>
        </row>
        <row r="180">
          <cell r="BB180">
            <v>180</v>
          </cell>
          <cell r="BC180">
            <v>124.28575806451613</v>
          </cell>
          <cell r="BE180">
            <v>180</v>
          </cell>
          <cell r="BF180">
            <v>0.56703870967741943</v>
          </cell>
          <cell r="BH180">
            <v>180</v>
          </cell>
          <cell r="BI180">
            <v>62.374322580645156</v>
          </cell>
          <cell r="BK180">
            <v>180</v>
          </cell>
          <cell r="BL180">
            <v>91.946180645161292</v>
          </cell>
          <cell r="BN180">
            <v>180</v>
          </cell>
          <cell r="BO180">
            <v>56.057941935483868</v>
          </cell>
          <cell r="BQ180">
            <v>180</v>
          </cell>
          <cell r="BR180">
            <v>63.684425806451614</v>
          </cell>
          <cell r="BT180">
            <v>180</v>
          </cell>
          <cell r="BU180">
            <v>43.542787096774191</v>
          </cell>
          <cell r="BW180">
            <v>180</v>
          </cell>
          <cell r="BX180">
            <v>17.305070967741937</v>
          </cell>
        </row>
        <row r="181">
          <cell r="BB181">
            <v>181</v>
          </cell>
          <cell r="BC181">
            <v>124.28922903225806</v>
          </cell>
          <cell r="BE181">
            <v>181</v>
          </cell>
          <cell r="BF181">
            <v>0.56711935483870968</v>
          </cell>
          <cell r="BH181">
            <v>181</v>
          </cell>
          <cell r="BI181">
            <v>62.378161290322581</v>
          </cell>
          <cell r="BK181">
            <v>181</v>
          </cell>
          <cell r="BL181">
            <v>91.951287096774195</v>
          </cell>
          <cell r="BN181">
            <v>181</v>
          </cell>
          <cell r="BO181">
            <v>56.063461290322572</v>
          </cell>
          <cell r="BQ181">
            <v>181</v>
          </cell>
          <cell r="BR181">
            <v>63.688083870967745</v>
          </cell>
          <cell r="BT181">
            <v>181</v>
          </cell>
          <cell r="BU181">
            <v>43.551158064516123</v>
          </cell>
          <cell r="BW181">
            <v>181</v>
          </cell>
          <cell r="BX181">
            <v>17.310080645161289</v>
          </cell>
        </row>
        <row r="182">
          <cell r="BB182">
            <v>182</v>
          </cell>
          <cell r="BC182">
            <v>124.2927</v>
          </cell>
          <cell r="BE182">
            <v>182</v>
          </cell>
          <cell r="BF182">
            <v>0.56720000000000004</v>
          </cell>
          <cell r="BH182">
            <v>182</v>
          </cell>
          <cell r="BI182">
            <v>62.381999999999998</v>
          </cell>
          <cell r="BK182">
            <v>182</v>
          </cell>
          <cell r="BL182">
            <v>91.803200000000004</v>
          </cell>
          <cell r="BN182">
            <v>182</v>
          </cell>
          <cell r="BO182">
            <v>55.903399999999998</v>
          </cell>
          <cell r="BQ182">
            <v>182</v>
          </cell>
          <cell r="BR182">
            <v>63.582000000000001</v>
          </cell>
          <cell r="BT182">
            <v>182</v>
          </cell>
          <cell r="BU182">
            <v>43.308399999999999</v>
          </cell>
          <cell r="BW182">
            <v>182</v>
          </cell>
          <cell r="BX182">
            <v>17.1648</v>
          </cell>
        </row>
        <row r="183">
          <cell r="BB183">
            <v>183</v>
          </cell>
          <cell r="BC183">
            <v>124.31914999999999</v>
          </cell>
          <cell r="BE183">
            <v>183</v>
          </cell>
          <cell r="BF183">
            <v>0.56403674614305754</v>
          </cell>
          <cell r="BH183">
            <v>183</v>
          </cell>
          <cell r="BI183">
            <v>62.386663043478258</v>
          </cell>
          <cell r="BK183">
            <v>183</v>
          </cell>
          <cell r="BL183">
            <v>91.808459239130443</v>
          </cell>
          <cell r="BN183">
            <v>183</v>
          </cell>
          <cell r="BO183">
            <v>55.295754347826083</v>
          </cell>
          <cell r="BQ183">
            <v>183</v>
          </cell>
          <cell r="BR183">
            <v>62.890891304347825</v>
          </cell>
          <cell r="BT183">
            <v>183</v>
          </cell>
          <cell r="BU183">
            <v>42.837656521739127</v>
          </cell>
          <cell r="BW183">
            <v>183</v>
          </cell>
          <cell r="BX183">
            <v>16.978226086956521</v>
          </cell>
        </row>
        <row r="184">
          <cell r="BB184">
            <v>184</v>
          </cell>
          <cell r="BC184">
            <v>124.34559999999999</v>
          </cell>
          <cell r="BE184">
            <v>184</v>
          </cell>
          <cell r="BF184">
            <v>0.5609541374474053</v>
          </cell>
          <cell r="BH184">
            <v>184</v>
          </cell>
          <cell r="BI184">
            <v>62.391326086956518</v>
          </cell>
          <cell r="BK184">
            <v>184</v>
          </cell>
          <cell r="BL184">
            <v>91.813718478260867</v>
          </cell>
          <cell r="BN184">
            <v>184</v>
          </cell>
          <cell r="BO184">
            <v>54.688108695652168</v>
          </cell>
          <cell r="BQ184">
            <v>184</v>
          </cell>
          <cell r="BR184">
            <v>62.199782608695656</v>
          </cell>
          <cell r="BT184">
            <v>184</v>
          </cell>
          <cell r="BU184">
            <v>42.366913043478263</v>
          </cell>
          <cell r="BW184">
            <v>184</v>
          </cell>
          <cell r="BX184">
            <v>16.791652173913043</v>
          </cell>
        </row>
        <row r="185">
          <cell r="BB185">
            <v>185</v>
          </cell>
          <cell r="BC185">
            <v>124.37205</v>
          </cell>
          <cell r="BE185">
            <v>185</v>
          </cell>
          <cell r="BF185">
            <v>0.55787152875175317</v>
          </cell>
          <cell r="BH185">
            <v>185</v>
          </cell>
          <cell r="BI185">
            <v>62.395989130434778</v>
          </cell>
          <cell r="BK185">
            <v>185</v>
          </cell>
          <cell r="BL185">
            <v>91.818977717391306</v>
          </cell>
          <cell r="BN185">
            <v>185</v>
          </cell>
          <cell r="BO185">
            <v>54.080463043478261</v>
          </cell>
          <cell r="BQ185">
            <v>185</v>
          </cell>
          <cell r="BR185">
            <v>61.508673913043481</v>
          </cell>
          <cell r="BT185">
            <v>185</v>
          </cell>
          <cell r="BU185">
            <v>41.896169565217392</v>
          </cell>
          <cell r="BW185">
            <v>185</v>
          </cell>
          <cell r="BX185">
            <v>16.605078260869565</v>
          </cell>
        </row>
        <row r="186">
          <cell r="BB186">
            <v>186</v>
          </cell>
          <cell r="BC186">
            <v>124.3985</v>
          </cell>
          <cell r="BE186">
            <v>186</v>
          </cell>
          <cell r="BF186">
            <v>0.55478892005610103</v>
          </cell>
          <cell r="BH186">
            <v>186</v>
          </cell>
          <cell r="BI186">
            <v>62.400652173913045</v>
          </cell>
          <cell r="BK186">
            <v>186</v>
          </cell>
          <cell r="BL186">
            <v>91.824236956521744</v>
          </cell>
          <cell r="BN186">
            <v>186</v>
          </cell>
          <cell r="BO186">
            <v>53.472817391304346</v>
          </cell>
          <cell r="BQ186">
            <v>186</v>
          </cell>
          <cell r="BR186">
            <v>60.817565217391305</v>
          </cell>
          <cell r="BT186">
            <v>186</v>
          </cell>
          <cell r="BU186">
            <v>41.42542608695652</v>
          </cell>
          <cell r="BW186">
            <v>186</v>
          </cell>
          <cell r="BX186">
            <v>16.418504347826087</v>
          </cell>
        </row>
        <row r="187">
          <cell r="BB187">
            <v>187</v>
          </cell>
          <cell r="BC187">
            <v>124.42495</v>
          </cell>
          <cell r="BE187">
            <v>187</v>
          </cell>
          <cell r="BF187">
            <v>0.55170631136044879</v>
          </cell>
          <cell r="BH187">
            <v>187</v>
          </cell>
          <cell r="BI187">
            <v>62.405315217391305</v>
          </cell>
          <cell r="BK187">
            <v>187</v>
          </cell>
          <cell r="BL187">
            <v>91.829496195652183</v>
          </cell>
          <cell r="BN187">
            <v>187</v>
          </cell>
          <cell r="BO187">
            <v>52.865171739130432</v>
          </cell>
          <cell r="BQ187">
            <v>187</v>
          </cell>
          <cell r="BR187">
            <v>60.126456521739129</v>
          </cell>
          <cell r="BT187">
            <v>187</v>
          </cell>
          <cell r="BU187">
            <v>40.954682608695649</v>
          </cell>
          <cell r="BW187">
            <v>187</v>
          </cell>
          <cell r="BX187">
            <v>16.231930434782608</v>
          </cell>
        </row>
        <row r="188">
          <cell r="BB188">
            <v>188</v>
          </cell>
          <cell r="BC188">
            <v>124.45139999999999</v>
          </cell>
          <cell r="BE188">
            <v>188</v>
          </cell>
          <cell r="BF188">
            <v>0.54862370266479665</v>
          </cell>
          <cell r="BH188">
            <v>188</v>
          </cell>
          <cell r="BI188">
            <v>62.409978260869565</v>
          </cell>
          <cell r="BK188">
            <v>188</v>
          </cell>
          <cell r="BL188">
            <v>91.834755434782608</v>
          </cell>
          <cell r="BN188">
            <v>188</v>
          </cell>
          <cell r="BO188">
            <v>52.257526086956517</v>
          </cell>
          <cell r="BQ188">
            <v>188</v>
          </cell>
          <cell r="BR188">
            <v>59.435347826086954</v>
          </cell>
          <cell r="BT188">
            <v>188</v>
          </cell>
          <cell r="BU188">
            <v>40.483939130434784</v>
          </cell>
          <cell r="BW188">
            <v>188</v>
          </cell>
          <cell r="BX188">
            <v>16.04535652173913</v>
          </cell>
        </row>
        <row r="189">
          <cell r="BB189">
            <v>189</v>
          </cell>
          <cell r="BC189">
            <v>124.47785</v>
          </cell>
          <cell r="BE189">
            <v>189</v>
          </cell>
          <cell r="BF189">
            <v>0.54554109396914441</v>
          </cell>
          <cell r="BH189">
            <v>189</v>
          </cell>
          <cell r="BI189">
            <v>62.414641304347825</v>
          </cell>
          <cell r="BK189">
            <v>189</v>
          </cell>
          <cell r="BL189">
            <v>91.840014673913046</v>
          </cell>
          <cell r="BN189">
            <v>189</v>
          </cell>
          <cell r="BO189">
            <v>51.649880434782609</v>
          </cell>
          <cell r="BQ189">
            <v>189</v>
          </cell>
          <cell r="BR189">
            <v>58.744239130434785</v>
          </cell>
          <cell r="BT189">
            <v>189</v>
          </cell>
          <cell r="BU189">
            <v>40.013195652173913</v>
          </cell>
          <cell r="BW189">
            <v>189</v>
          </cell>
          <cell r="BX189">
            <v>15.858782608695652</v>
          </cell>
        </row>
        <row r="190">
          <cell r="BB190">
            <v>190</v>
          </cell>
          <cell r="BC190">
            <v>124.5043</v>
          </cell>
          <cell r="BE190">
            <v>190</v>
          </cell>
          <cell r="BF190">
            <v>0.54245848527349227</v>
          </cell>
          <cell r="BH190">
            <v>190</v>
          </cell>
          <cell r="BI190">
            <v>62.419304347826085</v>
          </cell>
          <cell r="BK190">
            <v>190</v>
          </cell>
          <cell r="BL190">
            <v>91.845273913043485</v>
          </cell>
          <cell r="BN190">
            <v>190</v>
          </cell>
          <cell r="BO190">
            <v>51.042234782608695</v>
          </cell>
          <cell r="BQ190">
            <v>190</v>
          </cell>
          <cell r="BR190">
            <v>58.053130434782609</v>
          </cell>
          <cell r="BT190">
            <v>190</v>
          </cell>
          <cell r="BU190">
            <v>39.542452173913041</v>
          </cell>
          <cell r="BW190">
            <v>190</v>
          </cell>
          <cell r="BX190">
            <v>15.672208695652174</v>
          </cell>
        </row>
        <row r="191">
          <cell r="BB191">
            <v>191</v>
          </cell>
          <cell r="BC191">
            <v>124.53075</v>
          </cell>
          <cell r="BE191">
            <v>191</v>
          </cell>
          <cell r="BF191">
            <v>0.53937587657784014</v>
          </cell>
          <cell r="BH191">
            <v>191</v>
          </cell>
          <cell r="BI191">
            <v>62.423967391304345</v>
          </cell>
          <cell r="BK191">
            <v>191</v>
          </cell>
          <cell r="BL191">
            <v>91.850533152173909</v>
          </cell>
          <cell r="BN191">
            <v>191</v>
          </cell>
          <cell r="BO191">
            <v>50.43458913043478</v>
          </cell>
          <cell r="BQ191">
            <v>191</v>
          </cell>
          <cell r="BR191">
            <v>57.362021739130434</v>
          </cell>
          <cell r="BT191">
            <v>191</v>
          </cell>
          <cell r="BU191">
            <v>39.07170869565217</v>
          </cell>
          <cell r="BW191">
            <v>191</v>
          </cell>
          <cell r="BX191">
            <v>15.485634782608695</v>
          </cell>
        </row>
        <row r="192">
          <cell r="BB192">
            <v>192</v>
          </cell>
          <cell r="BC192">
            <v>124.55719999999999</v>
          </cell>
          <cell r="BE192">
            <v>192</v>
          </cell>
          <cell r="BF192">
            <v>0.5362932678821879</v>
          </cell>
          <cell r="BH192">
            <v>192</v>
          </cell>
          <cell r="BI192">
            <v>62.428630434782605</v>
          </cell>
          <cell r="BK192">
            <v>192</v>
          </cell>
          <cell r="BL192">
            <v>91.855792391304348</v>
          </cell>
          <cell r="BN192">
            <v>192</v>
          </cell>
          <cell r="BO192">
            <v>49.826943478260866</v>
          </cell>
          <cell r="BQ192">
            <v>192</v>
          </cell>
          <cell r="BR192">
            <v>56.670913043478258</v>
          </cell>
          <cell r="BT192">
            <v>192</v>
          </cell>
          <cell r="BU192">
            <v>38.600965217391305</v>
          </cell>
          <cell r="BW192">
            <v>192</v>
          </cell>
          <cell r="BX192">
            <v>15.299060869565217</v>
          </cell>
        </row>
        <row r="193">
          <cell r="BB193">
            <v>193</v>
          </cell>
          <cell r="BC193">
            <v>124.58364999999999</v>
          </cell>
          <cell r="BE193">
            <v>193</v>
          </cell>
          <cell r="BF193">
            <v>0.53321065918653576</v>
          </cell>
          <cell r="BH193">
            <v>193</v>
          </cell>
          <cell r="BI193">
            <v>62.433293478260865</v>
          </cell>
          <cell r="BK193">
            <v>193</v>
          </cell>
          <cell r="BL193">
            <v>91.861051630434787</v>
          </cell>
          <cell r="BN193">
            <v>193</v>
          </cell>
          <cell r="BO193">
            <v>49.219297826086951</v>
          </cell>
          <cell r="BQ193">
            <v>193</v>
          </cell>
          <cell r="BR193">
            <v>55.979804347826089</v>
          </cell>
          <cell r="BT193">
            <v>193</v>
          </cell>
          <cell r="BU193">
            <v>38.130221739130434</v>
          </cell>
          <cell r="BW193">
            <v>193</v>
          </cell>
          <cell r="BX193">
            <v>15.112486956521739</v>
          </cell>
        </row>
        <row r="194">
          <cell r="BB194">
            <v>194</v>
          </cell>
          <cell r="BC194">
            <v>124.6101</v>
          </cell>
          <cell r="BE194">
            <v>194</v>
          </cell>
          <cell r="BF194">
            <v>0.53012805049088363</v>
          </cell>
          <cell r="BH194">
            <v>194</v>
          </cell>
          <cell r="BI194">
            <v>62.437956521739132</v>
          </cell>
          <cell r="BK194">
            <v>194</v>
          </cell>
          <cell r="BL194">
            <v>91.866310869565226</v>
          </cell>
          <cell r="BN194">
            <v>194</v>
          </cell>
          <cell r="BO194">
            <v>48.611652173913043</v>
          </cell>
          <cell r="BQ194">
            <v>194</v>
          </cell>
          <cell r="BR194">
            <v>55.288695652173914</v>
          </cell>
          <cell r="BT194">
            <v>194</v>
          </cell>
          <cell r="BU194">
            <v>37.659478260869562</v>
          </cell>
          <cell r="BW194">
            <v>194</v>
          </cell>
          <cell r="BX194">
            <v>14.925913043478261</v>
          </cell>
        </row>
        <row r="195">
          <cell r="BB195">
            <v>195</v>
          </cell>
          <cell r="BC195">
            <v>124.63655</v>
          </cell>
          <cell r="BE195">
            <v>195</v>
          </cell>
          <cell r="BF195">
            <v>0.52704544179523138</v>
          </cell>
          <cell r="BH195">
            <v>195</v>
          </cell>
          <cell r="BI195">
            <v>62.442619565217392</v>
          </cell>
          <cell r="BK195">
            <v>195</v>
          </cell>
          <cell r="BL195">
            <v>91.87157010869565</v>
          </cell>
          <cell r="BN195">
            <v>195</v>
          </cell>
          <cell r="BO195">
            <v>48.004006521739129</v>
          </cell>
          <cell r="BQ195">
            <v>195</v>
          </cell>
          <cell r="BR195">
            <v>54.597586956521738</v>
          </cell>
          <cell r="BT195">
            <v>195</v>
          </cell>
          <cell r="BU195">
            <v>37.188734782608698</v>
          </cell>
          <cell r="BW195">
            <v>195</v>
          </cell>
          <cell r="BX195">
            <v>14.739339130434782</v>
          </cell>
        </row>
        <row r="196">
          <cell r="BB196">
            <v>196</v>
          </cell>
          <cell r="BC196">
            <v>124.663</v>
          </cell>
          <cell r="BE196">
            <v>196</v>
          </cell>
          <cell r="BF196">
            <v>0.52396283309957925</v>
          </cell>
          <cell r="BH196">
            <v>196</v>
          </cell>
          <cell r="BI196">
            <v>62.447282608695652</v>
          </cell>
          <cell r="BK196">
            <v>196</v>
          </cell>
          <cell r="BL196">
            <v>91.876829347826089</v>
          </cell>
          <cell r="BN196">
            <v>196</v>
          </cell>
          <cell r="BO196">
            <v>47.396360869565214</v>
          </cell>
          <cell r="BQ196">
            <v>196</v>
          </cell>
          <cell r="BR196">
            <v>53.906478260869562</v>
          </cell>
          <cell r="BT196">
            <v>196</v>
          </cell>
          <cell r="BU196">
            <v>36.717991304347827</v>
          </cell>
          <cell r="BW196">
            <v>196</v>
          </cell>
          <cell r="BX196">
            <v>14.552765217391304</v>
          </cell>
        </row>
        <row r="197">
          <cell r="BB197">
            <v>197</v>
          </cell>
          <cell r="BC197">
            <v>124.68944999999999</v>
          </cell>
          <cell r="BE197">
            <v>197</v>
          </cell>
          <cell r="BF197">
            <v>0.52088022440392701</v>
          </cell>
          <cell r="BH197">
            <v>197</v>
          </cell>
          <cell r="BI197">
            <v>62.451945652173912</v>
          </cell>
          <cell r="BK197">
            <v>197</v>
          </cell>
          <cell r="BL197">
            <v>91.882088586956527</v>
          </cell>
          <cell r="BN197">
            <v>197</v>
          </cell>
          <cell r="BO197">
            <v>46.788715217391299</v>
          </cell>
          <cell r="BQ197">
            <v>197</v>
          </cell>
          <cell r="BR197">
            <v>53.215369565217394</v>
          </cell>
          <cell r="BT197">
            <v>197</v>
          </cell>
          <cell r="BU197">
            <v>36.247247826086955</v>
          </cell>
          <cell r="BW197">
            <v>197</v>
          </cell>
          <cell r="BX197">
            <v>14.366191304347826</v>
          </cell>
        </row>
        <row r="198">
          <cell r="BB198">
            <v>198</v>
          </cell>
          <cell r="BC198">
            <v>124.71589999999999</v>
          </cell>
          <cell r="BE198">
            <v>198</v>
          </cell>
          <cell r="BF198">
            <v>0.51779761570827487</v>
          </cell>
          <cell r="BH198">
            <v>198</v>
          </cell>
          <cell r="BI198">
            <v>62.456608695652172</v>
          </cell>
          <cell r="BK198">
            <v>198</v>
          </cell>
          <cell r="BL198">
            <v>91.887347826086952</v>
          </cell>
          <cell r="BN198">
            <v>198</v>
          </cell>
          <cell r="BO198">
            <v>46.181069565217392</v>
          </cell>
          <cell r="BQ198">
            <v>198</v>
          </cell>
          <cell r="BR198">
            <v>52.524260869565218</v>
          </cell>
          <cell r="BT198">
            <v>198</v>
          </cell>
          <cell r="BU198">
            <v>35.776504347826084</v>
          </cell>
          <cell r="BW198">
            <v>198</v>
          </cell>
          <cell r="BX198">
            <v>14.179617391304348</v>
          </cell>
        </row>
        <row r="199">
          <cell r="BB199">
            <v>199</v>
          </cell>
          <cell r="BC199">
            <v>124.74235</v>
          </cell>
          <cell r="BE199">
            <v>199</v>
          </cell>
          <cell r="BF199">
            <v>0.51471500701262274</v>
          </cell>
          <cell r="BH199">
            <v>199</v>
          </cell>
          <cell r="BI199">
            <v>62.461271739130432</v>
          </cell>
          <cell r="BK199">
            <v>199</v>
          </cell>
          <cell r="BL199">
            <v>91.892607065217391</v>
          </cell>
          <cell r="BN199">
            <v>199</v>
          </cell>
          <cell r="BO199">
            <v>45.573423913043477</v>
          </cell>
          <cell r="BQ199">
            <v>199</v>
          </cell>
          <cell r="BR199">
            <v>51.833152173913042</v>
          </cell>
          <cell r="BT199">
            <v>199</v>
          </cell>
          <cell r="BU199">
            <v>35.305760869565219</v>
          </cell>
          <cell r="BW199">
            <v>199</v>
          </cell>
          <cell r="BX199">
            <v>13.993043478260869</v>
          </cell>
        </row>
        <row r="200">
          <cell r="BB200">
            <v>200</v>
          </cell>
          <cell r="BC200">
            <v>124.7688</v>
          </cell>
          <cell r="BE200">
            <v>200</v>
          </cell>
          <cell r="BF200">
            <v>0.5116323983169706</v>
          </cell>
          <cell r="BH200">
            <v>200</v>
          </cell>
          <cell r="BI200">
            <v>62.465934782608691</v>
          </cell>
          <cell r="BK200">
            <v>200</v>
          </cell>
          <cell r="BL200">
            <v>91.897866304347829</v>
          </cell>
          <cell r="BN200">
            <v>200</v>
          </cell>
          <cell r="BO200">
            <v>44.965778260869563</v>
          </cell>
          <cell r="BQ200">
            <v>200</v>
          </cell>
          <cell r="BR200">
            <v>51.142043478260867</v>
          </cell>
          <cell r="BT200">
            <v>200</v>
          </cell>
          <cell r="BU200">
            <v>34.835017391304348</v>
          </cell>
          <cell r="BW200">
            <v>200</v>
          </cell>
          <cell r="BX200">
            <v>13.806469565217391</v>
          </cell>
        </row>
        <row r="201">
          <cell r="BB201">
            <v>201</v>
          </cell>
          <cell r="BC201">
            <v>124.79525</v>
          </cell>
          <cell r="BE201">
            <v>201</v>
          </cell>
          <cell r="BF201">
            <v>0.50854978962131836</v>
          </cell>
          <cell r="BH201">
            <v>201</v>
          </cell>
          <cell r="BI201">
            <v>62.470597826086951</v>
          </cell>
          <cell r="BK201">
            <v>201</v>
          </cell>
          <cell r="BL201">
            <v>91.903125543478268</v>
          </cell>
          <cell r="BN201">
            <v>201</v>
          </cell>
          <cell r="BO201">
            <v>44.358132608695648</v>
          </cell>
          <cell r="BQ201">
            <v>201</v>
          </cell>
          <cell r="BR201">
            <v>50.450934782608698</v>
          </cell>
          <cell r="BT201">
            <v>201</v>
          </cell>
          <cell r="BU201">
            <v>34.364273913043476</v>
          </cell>
          <cell r="BW201">
            <v>201</v>
          </cell>
          <cell r="BX201">
            <v>13.619895652173913</v>
          </cell>
        </row>
        <row r="202">
          <cell r="BB202">
            <v>202</v>
          </cell>
          <cell r="BC202">
            <v>124.82169999999999</v>
          </cell>
          <cell r="BE202">
            <v>202</v>
          </cell>
          <cell r="BF202">
            <v>0.50546718092566623</v>
          </cell>
          <cell r="BH202">
            <v>202</v>
          </cell>
          <cell r="BI202">
            <v>62.475260869565219</v>
          </cell>
          <cell r="BK202">
            <v>202</v>
          </cell>
          <cell r="BL202">
            <v>91.908384782608692</v>
          </cell>
          <cell r="BN202">
            <v>202</v>
          </cell>
          <cell r="BO202">
            <v>43.75048695652174</v>
          </cell>
          <cell r="BQ202">
            <v>202</v>
          </cell>
          <cell r="BR202">
            <v>49.759826086956522</v>
          </cell>
          <cell r="BT202">
            <v>202</v>
          </cell>
          <cell r="BU202">
            <v>33.893530434782605</v>
          </cell>
          <cell r="BW202">
            <v>202</v>
          </cell>
          <cell r="BX202">
            <v>13.433321739130434</v>
          </cell>
        </row>
        <row r="203">
          <cell r="BB203">
            <v>203</v>
          </cell>
          <cell r="BC203">
            <v>124.84815</v>
          </cell>
          <cell r="BE203">
            <v>203</v>
          </cell>
          <cell r="BF203">
            <v>0.50238457223001398</v>
          </cell>
          <cell r="BH203">
            <v>203</v>
          </cell>
          <cell r="BI203">
            <v>62.479923913043478</v>
          </cell>
          <cell r="BK203">
            <v>203</v>
          </cell>
          <cell r="BL203">
            <v>91.913644021739131</v>
          </cell>
          <cell r="BN203">
            <v>203</v>
          </cell>
          <cell r="BO203">
            <v>43.142841304347826</v>
          </cell>
          <cell r="BQ203">
            <v>203</v>
          </cell>
          <cell r="BR203">
            <v>49.068717391304347</v>
          </cell>
          <cell r="BT203">
            <v>203</v>
          </cell>
          <cell r="BU203">
            <v>33.42278695652174</v>
          </cell>
          <cell r="BW203">
            <v>203</v>
          </cell>
          <cell r="BX203">
            <v>13.246747826086956</v>
          </cell>
        </row>
        <row r="204">
          <cell r="BB204">
            <v>204</v>
          </cell>
          <cell r="BC204">
            <v>124.8746</v>
          </cell>
          <cell r="BE204">
            <v>204</v>
          </cell>
          <cell r="BF204">
            <v>0.49930196353436185</v>
          </cell>
          <cell r="BH204">
            <v>204</v>
          </cell>
          <cell r="BI204">
            <v>62.484586956521738</v>
          </cell>
          <cell r="BK204">
            <v>204</v>
          </cell>
          <cell r="BL204">
            <v>91.91890326086957</v>
          </cell>
          <cell r="BN204">
            <v>204</v>
          </cell>
          <cell r="BO204">
            <v>42.535195652173911</v>
          </cell>
          <cell r="BQ204">
            <v>204</v>
          </cell>
          <cell r="BR204">
            <v>48.377608695652171</v>
          </cell>
          <cell r="BT204">
            <v>204</v>
          </cell>
          <cell r="BU204">
            <v>32.952043478260869</v>
          </cell>
          <cell r="BW204">
            <v>204</v>
          </cell>
          <cell r="BX204">
            <v>13.060173913043478</v>
          </cell>
        </row>
        <row r="205">
          <cell r="BB205">
            <v>205</v>
          </cell>
          <cell r="BC205">
            <v>124.90105</v>
          </cell>
          <cell r="BE205">
            <v>205</v>
          </cell>
          <cell r="BF205">
            <v>0.49621935483870966</v>
          </cell>
          <cell r="BH205">
            <v>205</v>
          </cell>
          <cell r="BI205">
            <v>62.489249999999998</v>
          </cell>
          <cell r="BK205">
            <v>205</v>
          </cell>
          <cell r="BL205">
            <v>91.924162499999994</v>
          </cell>
          <cell r="BN205">
            <v>205</v>
          </cell>
          <cell r="BO205">
            <v>41.927549999999997</v>
          </cell>
          <cell r="BQ205">
            <v>205</v>
          </cell>
          <cell r="BR205">
            <v>47.686500000000002</v>
          </cell>
          <cell r="BT205">
            <v>205</v>
          </cell>
          <cell r="BU205">
            <v>32.481299999999997</v>
          </cell>
          <cell r="BW205">
            <v>205</v>
          </cell>
          <cell r="BX205">
            <v>12.8736</v>
          </cell>
        </row>
        <row r="206">
          <cell r="BB206">
            <v>206</v>
          </cell>
          <cell r="BC206">
            <v>124.92749999999999</v>
          </cell>
          <cell r="BE206">
            <v>206</v>
          </cell>
          <cell r="BF206">
            <v>0.49313674614305747</v>
          </cell>
          <cell r="BH206">
            <v>206</v>
          </cell>
          <cell r="BI206">
            <v>62.493913043478258</v>
          </cell>
          <cell r="BK206">
            <v>206</v>
          </cell>
          <cell r="BL206">
            <v>91.929421739130433</v>
          </cell>
          <cell r="BN206">
            <v>206</v>
          </cell>
          <cell r="BO206">
            <v>41.319904347826082</v>
          </cell>
          <cell r="BQ206">
            <v>206</v>
          </cell>
          <cell r="BR206">
            <v>46.995391304347827</v>
          </cell>
          <cell r="BT206">
            <v>206</v>
          </cell>
          <cell r="BU206">
            <v>32.010556521739133</v>
          </cell>
          <cell r="BW206">
            <v>206</v>
          </cell>
          <cell r="BX206">
            <v>12.687026086956521</v>
          </cell>
        </row>
        <row r="207">
          <cell r="BB207">
            <v>207</v>
          </cell>
          <cell r="BC207">
            <v>124.95394999999999</v>
          </cell>
          <cell r="BE207">
            <v>207</v>
          </cell>
          <cell r="BF207">
            <v>0.49005413744740534</v>
          </cell>
          <cell r="BH207">
            <v>207</v>
          </cell>
          <cell r="BI207">
            <v>62.498576086956518</v>
          </cell>
          <cell r="BK207">
            <v>207</v>
          </cell>
          <cell r="BL207">
            <v>91.934680978260872</v>
          </cell>
          <cell r="BN207">
            <v>207</v>
          </cell>
          <cell r="BO207">
            <v>40.712258695652167</v>
          </cell>
          <cell r="BQ207">
            <v>207</v>
          </cell>
          <cell r="BR207">
            <v>46.304282608695658</v>
          </cell>
          <cell r="BT207">
            <v>207</v>
          </cell>
          <cell r="BU207">
            <v>31.539813043478262</v>
          </cell>
          <cell r="BW207">
            <v>207</v>
          </cell>
          <cell r="BX207">
            <v>12.500452173913043</v>
          </cell>
        </row>
        <row r="208">
          <cell r="BB208">
            <v>208</v>
          </cell>
          <cell r="BC208">
            <v>124.9804</v>
          </cell>
          <cell r="BE208">
            <v>208</v>
          </cell>
          <cell r="BF208">
            <v>0.48697152875175315</v>
          </cell>
          <cell r="BH208">
            <v>208</v>
          </cell>
          <cell r="BI208">
            <v>62.503239130434778</v>
          </cell>
          <cell r="BK208">
            <v>208</v>
          </cell>
          <cell r="BL208">
            <v>91.93994021739131</v>
          </cell>
          <cell r="BN208">
            <v>208</v>
          </cell>
          <cell r="BO208">
            <v>40.10461304347826</v>
          </cell>
          <cell r="BQ208">
            <v>208</v>
          </cell>
          <cell r="BR208">
            <v>45.613173913043482</v>
          </cell>
          <cell r="BT208">
            <v>208</v>
          </cell>
          <cell r="BU208">
            <v>31.06906956521739</v>
          </cell>
          <cell r="BW208">
            <v>208</v>
          </cell>
          <cell r="BX208">
            <v>12.313878260869565</v>
          </cell>
        </row>
        <row r="209">
          <cell r="BB209">
            <v>209</v>
          </cell>
          <cell r="BC209">
            <v>125.00685</v>
          </cell>
          <cell r="BE209">
            <v>209</v>
          </cell>
          <cell r="BF209">
            <v>0.48388892005610096</v>
          </cell>
          <cell r="BH209">
            <v>209</v>
          </cell>
          <cell r="BI209">
            <v>62.507902173913045</v>
          </cell>
          <cell r="BK209">
            <v>209</v>
          </cell>
          <cell r="BL209">
            <v>91.945199456521735</v>
          </cell>
          <cell r="BN209">
            <v>209</v>
          </cell>
          <cell r="BO209">
            <v>39.496967391304352</v>
          </cell>
          <cell r="BQ209">
            <v>209</v>
          </cell>
          <cell r="BR209">
            <v>44.922065217391307</v>
          </cell>
          <cell r="BT209">
            <v>209</v>
          </cell>
          <cell r="BU209">
            <v>30.598326086956519</v>
          </cell>
          <cell r="BW209">
            <v>209</v>
          </cell>
          <cell r="BX209">
            <v>12.127304347826087</v>
          </cell>
        </row>
        <row r="210">
          <cell r="BB210">
            <v>210</v>
          </cell>
          <cell r="BC210">
            <v>125.0333</v>
          </cell>
          <cell r="BE210">
            <v>210</v>
          </cell>
          <cell r="BF210">
            <v>0.48080631136044882</v>
          </cell>
          <cell r="BH210">
            <v>210</v>
          </cell>
          <cell r="BI210">
            <v>62.512565217391305</v>
          </cell>
          <cell r="BK210">
            <v>210</v>
          </cell>
          <cell r="BL210">
            <v>91.950458695652173</v>
          </cell>
          <cell r="BN210">
            <v>210</v>
          </cell>
          <cell r="BO210">
            <v>38.889321739130438</v>
          </cell>
          <cell r="BQ210">
            <v>210</v>
          </cell>
          <cell r="BR210">
            <v>44.230956521739131</v>
          </cell>
          <cell r="BT210">
            <v>210</v>
          </cell>
          <cell r="BU210">
            <v>30.127582608695654</v>
          </cell>
          <cell r="BW210">
            <v>210</v>
          </cell>
          <cell r="BX210">
            <v>11.940730434782608</v>
          </cell>
        </row>
        <row r="211">
          <cell r="BB211">
            <v>211</v>
          </cell>
          <cell r="BC211">
            <v>125.05974999999999</v>
          </cell>
          <cell r="BE211">
            <v>211</v>
          </cell>
          <cell r="BF211">
            <v>0.47772370266479663</v>
          </cell>
          <cell r="BH211">
            <v>211</v>
          </cell>
          <cell r="BI211">
            <v>62.517228260869565</v>
          </cell>
          <cell r="BK211">
            <v>211</v>
          </cell>
          <cell r="BL211">
            <v>91.955717934782612</v>
          </cell>
          <cell r="BN211">
            <v>211</v>
          </cell>
          <cell r="BO211">
            <v>38.281676086956523</v>
          </cell>
          <cell r="BQ211">
            <v>211</v>
          </cell>
          <cell r="BR211">
            <v>43.539847826086955</v>
          </cell>
          <cell r="BT211">
            <v>211</v>
          </cell>
          <cell r="BU211">
            <v>29.656839130434783</v>
          </cell>
          <cell r="BW211">
            <v>211</v>
          </cell>
          <cell r="BX211">
            <v>11.75415652173913</v>
          </cell>
        </row>
        <row r="212">
          <cell r="BB212">
            <v>212</v>
          </cell>
          <cell r="BC212">
            <v>125.08620000000001</v>
          </cell>
          <cell r="BE212">
            <v>212</v>
          </cell>
          <cell r="BF212">
            <v>0.47464109396914445</v>
          </cell>
          <cell r="BH212">
            <v>212</v>
          </cell>
          <cell r="BI212">
            <v>62.521891304347825</v>
          </cell>
          <cell r="BK212">
            <v>212</v>
          </cell>
          <cell r="BL212">
            <v>91.960977173913051</v>
          </cell>
          <cell r="BN212">
            <v>212</v>
          </cell>
          <cell r="BO212">
            <v>37.674030434782608</v>
          </cell>
          <cell r="BQ212">
            <v>212</v>
          </cell>
          <cell r="BR212">
            <v>42.84873913043478</v>
          </cell>
          <cell r="BT212">
            <v>212</v>
          </cell>
          <cell r="BU212">
            <v>29.186095652173911</v>
          </cell>
          <cell r="BW212">
            <v>212</v>
          </cell>
          <cell r="BX212">
            <v>11.567582608695652</v>
          </cell>
        </row>
        <row r="213">
          <cell r="BB213">
            <v>213</v>
          </cell>
          <cell r="BC213">
            <v>125.11265</v>
          </cell>
          <cell r="BE213">
            <v>213</v>
          </cell>
          <cell r="BF213">
            <v>0.47155848527349231</v>
          </cell>
          <cell r="BH213">
            <v>213</v>
          </cell>
          <cell r="BI213">
            <v>62.526554347826085</v>
          </cell>
          <cell r="BK213">
            <v>213</v>
          </cell>
          <cell r="BL213">
            <v>91.966236413043475</v>
          </cell>
          <cell r="BN213">
            <v>213</v>
          </cell>
          <cell r="BO213">
            <v>37.066384782608694</v>
          </cell>
          <cell r="BQ213">
            <v>213</v>
          </cell>
          <cell r="BR213">
            <v>42.157630434782611</v>
          </cell>
          <cell r="BT213">
            <v>213</v>
          </cell>
          <cell r="BU213">
            <v>28.71535217391304</v>
          </cell>
          <cell r="BW213">
            <v>213</v>
          </cell>
          <cell r="BX213">
            <v>11.381008695652174</v>
          </cell>
        </row>
        <row r="214">
          <cell r="BB214">
            <v>214</v>
          </cell>
          <cell r="BC214">
            <v>125.1391</v>
          </cell>
          <cell r="BE214">
            <v>214</v>
          </cell>
          <cell r="BF214">
            <v>0.46847587657784012</v>
          </cell>
          <cell r="BH214">
            <v>214</v>
          </cell>
          <cell r="BI214">
            <v>62.531217391304345</v>
          </cell>
          <cell r="BK214">
            <v>214</v>
          </cell>
          <cell r="BL214">
            <v>91.971495652173914</v>
          </cell>
          <cell r="BN214">
            <v>214</v>
          </cell>
          <cell r="BO214">
            <v>36.458739130434779</v>
          </cell>
          <cell r="BQ214">
            <v>214</v>
          </cell>
          <cell r="BR214">
            <v>41.466521739130435</v>
          </cell>
          <cell r="BT214">
            <v>214</v>
          </cell>
          <cell r="BU214">
            <v>28.244608695652175</v>
          </cell>
          <cell r="BW214">
            <v>214</v>
          </cell>
          <cell r="BX214">
            <v>11.194434782608695</v>
          </cell>
        </row>
        <row r="215">
          <cell r="BB215">
            <v>215</v>
          </cell>
          <cell r="BC215">
            <v>125.16555</v>
          </cell>
          <cell r="BE215">
            <v>215</v>
          </cell>
          <cell r="BF215">
            <v>0.46539326788218793</v>
          </cell>
          <cell r="BH215">
            <v>215</v>
          </cell>
          <cell r="BI215">
            <v>62.535880434782605</v>
          </cell>
          <cell r="BK215">
            <v>215</v>
          </cell>
          <cell r="BL215">
            <v>91.976754891304353</v>
          </cell>
          <cell r="BN215">
            <v>215</v>
          </cell>
          <cell r="BO215">
            <v>35.851093478260864</v>
          </cell>
          <cell r="BQ215">
            <v>215</v>
          </cell>
          <cell r="BR215">
            <v>40.77541304347826</v>
          </cell>
          <cell r="BT215">
            <v>215</v>
          </cell>
          <cell r="BU215">
            <v>27.773865217391304</v>
          </cell>
          <cell r="BW215">
            <v>215</v>
          </cell>
          <cell r="BX215">
            <v>11.007860869565217</v>
          </cell>
        </row>
        <row r="216">
          <cell r="BB216">
            <v>216</v>
          </cell>
          <cell r="BC216">
            <v>125.19199999999999</v>
          </cell>
          <cell r="BE216">
            <v>216</v>
          </cell>
          <cell r="BF216">
            <v>0.46231065918653574</v>
          </cell>
          <cell r="BH216">
            <v>216</v>
          </cell>
          <cell r="BI216">
            <v>62.540543478260865</v>
          </cell>
          <cell r="BK216">
            <v>216</v>
          </cell>
          <cell r="BL216">
            <v>91.982014130434777</v>
          </cell>
          <cell r="BN216">
            <v>216</v>
          </cell>
          <cell r="BO216">
            <v>35.24344782608695</v>
          </cell>
          <cell r="BQ216">
            <v>216</v>
          </cell>
          <cell r="BR216">
            <v>40.084304347826091</v>
          </cell>
          <cell r="BT216">
            <v>216</v>
          </cell>
          <cell r="BU216">
            <v>27.303121739130432</v>
          </cell>
          <cell r="BW216">
            <v>216</v>
          </cell>
          <cell r="BX216">
            <v>10.821286956521739</v>
          </cell>
        </row>
        <row r="217">
          <cell r="BB217">
            <v>217</v>
          </cell>
          <cell r="BC217">
            <v>125.21845</v>
          </cell>
          <cell r="BE217">
            <v>217</v>
          </cell>
          <cell r="BF217">
            <v>0.45922805049088355</v>
          </cell>
          <cell r="BH217">
            <v>217</v>
          </cell>
          <cell r="BI217">
            <v>62.545206521739132</v>
          </cell>
          <cell r="BK217">
            <v>217</v>
          </cell>
          <cell r="BL217">
            <v>91.987273369565216</v>
          </cell>
          <cell r="BN217">
            <v>217</v>
          </cell>
          <cell r="BO217">
            <v>34.635802173913042</v>
          </cell>
          <cell r="BQ217">
            <v>217</v>
          </cell>
          <cell r="BR217">
            <v>39.393195652173915</v>
          </cell>
          <cell r="BT217">
            <v>217</v>
          </cell>
          <cell r="BU217">
            <v>26.832378260869564</v>
          </cell>
          <cell r="BW217">
            <v>217</v>
          </cell>
          <cell r="BX217">
            <v>10.634713043478261</v>
          </cell>
        </row>
        <row r="218">
          <cell r="BB218">
            <v>218</v>
          </cell>
          <cell r="BC218">
            <v>125.2449</v>
          </cell>
          <cell r="BE218">
            <v>218</v>
          </cell>
          <cell r="BF218">
            <v>0.45614544179523142</v>
          </cell>
          <cell r="BH218">
            <v>218</v>
          </cell>
          <cell r="BI218">
            <v>62.549869565217392</v>
          </cell>
          <cell r="BK218">
            <v>218</v>
          </cell>
          <cell r="BL218">
            <v>91.992532608695655</v>
          </cell>
          <cell r="BN218">
            <v>218</v>
          </cell>
          <cell r="BO218">
            <v>34.028156521739135</v>
          </cell>
          <cell r="BQ218">
            <v>218</v>
          </cell>
          <cell r="BR218">
            <v>38.70208695652174</v>
          </cell>
          <cell r="BT218">
            <v>218</v>
          </cell>
          <cell r="BU218">
            <v>26.361634782608693</v>
          </cell>
          <cell r="BW218">
            <v>218</v>
          </cell>
          <cell r="BX218">
            <v>10.448139130434782</v>
          </cell>
        </row>
        <row r="219">
          <cell r="BB219">
            <v>219</v>
          </cell>
          <cell r="BC219">
            <v>125.27135</v>
          </cell>
          <cell r="BE219">
            <v>219</v>
          </cell>
          <cell r="BF219">
            <v>0.45306283309957923</v>
          </cell>
          <cell r="BH219">
            <v>219</v>
          </cell>
          <cell r="BI219">
            <v>62.554532608695652</v>
          </cell>
          <cell r="BK219">
            <v>219</v>
          </cell>
          <cell r="BL219">
            <v>91.997791847826093</v>
          </cell>
          <cell r="BN219">
            <v>219</v>
          </cell>
          <cell r="BO219">
            <v>33.42051086956522</v>
          </cell>
          <cell r="BQ219">
            <v>219</v>
          </cell>
          <cell r="BR219">
            <v>38.010978260869564</v>
          </cell>
          <cell r="BT219">
            <v>219</v>
          </cell>
          <cell r="BU219">
            <v>25.890891304347825</v>
          </cell>
          <cell r="BW219">
            <v>219</v>
          </cell>
          <cell r="BX219">
            <v>10.261565217391304</v>
          </cell>
        </row>
        <row r="220">
          <cell r="BB220">
            <v>220</v>
          </cell>
          <cell r="BC220">
            <v>125.2978</v>
          </cell>
          <cell r="BE220">
            <v>220</v>
          </cell>
          <cell r="BF220">
            <v>0.44998022440392704</v>
          </cell>
          <cell r="BH220">
            <v>220</v>
          </cell>
          <cell r="BI220">
            <v>62.559195652173912</v>
          </cell>
          <cell r="BK220">
            <v>220</v>
          </cell>
          <cell r="BL220">
            <v>92.003051086956518</v>
          </cell>
          <cell r="BN220">
            <v>220</v>
          </cell>
          <cell r="BO220">
            <v>32.812865217391305</v>
          </cell>
          <cell r="BQ220">
            <v>220</v>
          </cell>
          <cell r="BR220">
            <v>37.319869565217388</v>
          </cell>
          <cell r="BT220">
            <v>220</v>
          </cell>
          <cell r="BU220">
            <v>25.420147826086957</v>
          </cell>
          <cell r="BW220">
            <v>220</v>
          </cell>
          <cell r="BX220">
            <v>10.074991304347826</v>
          </cell>
        </row>
        <row r="221">
          <cell r="BB221">
            <v>221</v>
          </cell>
          <cell r="BC221">
            <v>125.32424999999999</v>
          </cell>
          <cell r="BE221">
            <v>221</v>
          </cell>
          <cell r="BF221">
            <v>0.44689761570827491</v>
          </cell>
          <cell r="BH221">
            <v>221</v>
          </cell>
          <cell r="BI221">
            <v>62.563858695652172</v>
          </cell>
          <cell r="BK221">
            <v>221</v>
          </cell>
          <cell r="BL221">
            <v>92.008310326086956</v>
          </cell>
          <cell r="BN221">
            <v>221</v>
          </cell>
          <cell r="BO221">
            <v>32.205219565217391</v>
          </cell>
          <cell r="BQ221">
            <v>221</v>
          </cell>
          <cell r="BR221">
            <v>36.62876086956522</v>
          </cell>
          <cell r="BT221">
            <v>221</v>
          </cell>
          <cell r="BU221">
            <v>24.949404347826086</v>
          </cell>
          <cell r="BW221">
            <v>221</v>
          </cell>
          <cell r="BX221">
            <v>9.8884173913043476</v>
          </cell>
        </row>
        <row r="222">
          <cell r="BB222">
            <v>222</v>
          </cell>
          <cell r="BC222">
            <v>125.3507</v>
          </cell>
          <cell r="BE222">
            <v>222</v>
          </cell>
          <cell r="BF222">
            <v>0.44381500701262272</v>
          </cell>
          <cell r="BH222">
            <v>222</v>
          </cell>
          <cell r="BI222">
            <v>62.568521739130432</v>
          </cell>
          <cell r="BK222">
            <v>222</v>
          </cell>
          <cell r="BL222">
            <v>92.013569565217395</v>
          </cell>
          <cell r="BN222">
            <v>222</v>
          </cell>
          <cell r="BO222">
            <v>31.597573913043476</v>
          </cell>
          <cell r="BQ222">
            <v>222</v>
          </cell>
          <cell r="BR222">
            <v>35.937652173913037</v>
          </cell>
          <cell r="BT222">
            <v>222</v>
          </cell>
          <cell r="BU222">
            <v>24.478660869565218</v>
          </cell>
          <cell r="BW222">
            <v>222</v>
          </cell>
          <cell r="BX222">
            <v>9.7018434782608693</v>
          </cell>
        </row>
        <row r="223">
          <cell r="BB223">
            <v>223</v>
          </cell>
          <cell r="BC223">
            <v>125.37715</v>
          </cell>
          <cell r="BE223">
            <v>223</v>
          </cell>
          <cell r="BF223">
            <v>0.44073239831697053</v>
          </cell>
          <cell r="BH223">
            <v>223</v>
          </cell>
          <cell r="BI223">
            <v>62.573184782608692</v>
          </cell>
          <cell r="BK223">
            <v>223</v>
          </cell>
          <cell r="BL223">
            <v>92.01882880434782</v>
          </cell>
          <cell r="BN223">
            <v>223</v>
          </cell>
          <cell r="BO223">
            <v>30.989928260869561</v>
          </cell>
          <cell r="BQ223">
            <v>223</v>
          </cell>
          <cell r="BR223">
            <v>35.246543478260868</v>
          </cell>
          <cell r="BT223">
            <v>223</v>
          </cell>
          <cell r="BU223">
            <v>24.007917391304346</v>
          </cell>
          <cell r="BW223">
            <v>223</v>
          </cell>
          <cell r="BX223">
            <v>9.5152695652173911</v>
          </cell>
        </row>
        <row r="224">
          <cell r="BB224">
            <v>224</v>
          </cell>
          <cell r="BC224">
            <v>125.4036</v>
          </cell>
          <cell r="BE224">
            <v>224</v>
          </cell>
          <cell r="BF224">
            <v>0.4376497896213184</v>
          </cell>
          <cell r="BH224">
            <v>224</v>
          </cell>
          <cell r="BI224">
            <v>62.577847826086952</v>
          </cell>
          <cell r="BK224">
            <v>224</v>
          </cell>
          <cell r="BL224">
            <v>92.024088043478258</v>
          </cell>
          <cell r="BN224">
            <v>224</v>
          </cell>
          <cell r="BO224">
            <v>30.38228260869565</v>
          </cell>
          <cell r="BQ224">
            <v>224</v>
          </cell>
          <cell r="BR224">
            <v>34.5554347826087</v>
          </cell>
          <cell r="BT224">
            <v>224</v>
          </cell>
          <cell r="BU224">
            <v>23.537173913043478</v>
          </cell>
          <cell r="BW224">
            <v>224</v>
          </cell>
          <cell r="BX224">
            <v>9.3286956521739128</v>
          </cell>
        </row>
        <row r="225">
          <cell r="BB225">
            <v>225</v>
          </cell>
          <cell r="BC225">
            <v>125.43004999999999</v>
          </cell>
          <cell r="BE225">
            <v>225</v>
          </cell>
          <cell r="BF225">
            <v>0.43456718092566615</v>
          </cell>
          <cell r="BH225">
            <v>225</v>
          </cell>
          <cell r="BI225">
            <v>62.582510869565219</v>
          </cell>
          <cell r="BK225">
            <v>225</v>
          </cell>
          <cell r="BL225">
            <v>92.029347282608697</v>
          </cell>
          <cell r="BN225">
            <v>225</v>
          </cell>
          <cell r="BO225">
            <v>29.774636956521736</v>
          </cell>
          <cell r="BQ225">
            <v>225</v>
          </cell>
          <cell r="BR225">
            <v>33.864326086956524</v>
          </cell>
          <cell r="BT225">
            <v>225</v>
          </cell>
          <cell r="BU225">
            <v>23.066430434782607</v>
          </cell>
          <cell r="BW225">
            <v>225</v>
          </cell>
          <cell r="BX225">
            <v>9.1421217391304346</v>
          </cell>
        </row>
        <row r="226">
          <cell r="BB226">
            <v>226</v>
          </cell>
          <cell r="BC226">
            <v>125.45650000000001</v>
          </cell>
          <cell r="BE226">
            <v>226</v>
          </cell>
          <cell r="BF226">
            <v>0.43148457223001402</v>
          </cell>
          <cell r="BH226">
            <v>226</v>
          </cell>
          <cell r="BI226">
            <v>62.587173913043479</v>
          </cell>
          <cell r="BK226">
            <v>226</v>
          </cell>
          <cell r="BL226">
            <v>92.034606521739136</v>
          </cell>
          <cell r="BN226">
            <v>226</v>
          </cell>
          <cell r="BO226">
            <v>29.166991304347821</v>
          </cell>
          <cell r="BQ226">
            <v>226</v>
          </cell>
          <cell r="BR226">
            <v>33.173217391304348</v>
          </cell>
          <cell r="BT226">
            <v>226</v>
          </cell>
          <cell r="BU226">
            <v>22.595686956521739</v>
          </cell>
          <cell r="BW226">
            <v>226</v>
          </cell>
          <cell r="BX226">
            <v>8.9555478260869563</v>
          </cell>
        </row>
        <row r="227">
          <cell r="BB227">
            <v>227</v>
          </cell>
          <cell r="BC227">
            <v>125.48295</v>
          </cell>
          <cell r="BE227">
            <v>227</v>
          </cell>
          <cell r="BF227">
            <v>0.42840196353436188</v>
          </cell>
          <cell r="BH227">
            <v>227</v>
          </cell>
          <cell r="BI227">
            <v>62.591836956521739</v>
          </cell>
          <cell r="BK227">
            <v>227</v>
          </cell>
          <cell r="BL227">
            <v>92.03986576086956</v>
          </cell>
          <cell r="BN227">
            <v>227</v>
          </cell>
          <cell r="BO227">
            <v>28.559345652173914</v>
          </cell>
          <cell r="BQ227">
            <v>227</v>
          </cell>
          <cell r="BR227">
            <v>32.482108695652173</v>
          </cell>
          <cell r="BT227">
            <v>227</v>
          </cell>
          <cell r="BU227">
            <v>22.124943478260871</v>
          </cell>
          <cell r="BW227">
            <v>227</v>
          </cell>
          <cell r="BX227">
            <v>8.7689739130434781</v>
          </cell>
        </row>
        <row r="228">
          <cell r="BB228">
            <v>228</v>
          </cell>
          <cell r="BC228">
            <v>125.5094</v>
          </cell>
          <cell r="BE228">
            <v>228</v>
          </cell>
          <cell r="BF228">
            <v>0.42531935483870964</v>
          </cell>
          <cell r="BH228">
            <v>228</v>
          </cell>
          <cell r="BI228">
            <v>62.596499999999999</v>
          </cell>
          <cell r="BK228">
            <v>228</v>
          </cell>
          <cell r="BL228">
            <v>92.045124999999999</v>
          </cell>
          <cell r="BN228">
            <v>228</v>
          </cell>
          <cell r="BO228">
            <v>27.951699999999999</v>
          </cell>
          <cell r="BQ228">
            <v>228</v>
          </cell>
          <cell r="BR228">
            <v>31.791</v>
          </cell>
          <cell r="BT228">
            <v>228</v>
          </cell>
          <cell r="BU228">
            <v>21.654199999999999</v>
          </cell>
          <cell r="BW228">
            <v>228</v>
          </cell>
          <cell r="BX228">
            <v>8.5823999999999998</v>
          </cell>
        </row>
        <row r="229">
          <cell r="BB229">
            <v>229</v>
          </cell>
          <cell r="BC229">
            <v>125.53585</v>
          </cell>
          <cell r="BE229">
            <v>229</v>
          </cell>
          <cell r="BF229">
            <v>0.42223674614305751</v>
          </cell>
          <cell r="BH229">
            <v>229</v>
          </cell>
          <cell r="BI229">
            <v>62.601163043478259</v>
          </cell>
          <cell r="BK229">
            <v>229</v>
          </cell>
          <cell r="BL229">
            <v>92.050384239130437</v>
          </cell>
          <cell r="BN229">
            <v>229</v>
          </cell>
          <cell r="BO229">
            <v>27.344054347826084</v>
          </cell>
          <cell r="BQ229">
            <v>229</v>
          </cell>
          <cell r="BR229">
            <v>31.099891304347828</v>
          </cell>
          <cell r="BT229">
            <v>229</v>
          </cell>
          <cell r="BU229">
            <v>21.183456521739132</v>
          </cell>
          <cell r="BW229">
            <v>229</v>
          </cell>
          <cell r="BX229">
            <v>8.3958260869565216</v>
          </cell>
        </row>
        <row r="230">
          <cell r="BB230">
            <v>230</v>
          </cell>
          <cell r="BC230">
            <v>125.56229999999999</v>
          </cell>
          <cell r="BE230">
            <v>230</v>
          </cell>
          <cell r="BF230">
            <v>0.41915413744740532</v>
          </cell>
          <cell r="BH230">
            <v>230</v>
          </cell>
          <cell r="BI230">
            <v>62.605826086956519</v>
          </cell>
          <cell r="BK230">
            <v>230</v>
          </cell>
          <cell r="BL230">
            <v>92.055643478260862</v>
          </cell>
          <cell r="BN230">
            <v>230</v>
          </cell>
          <cell r="BO230">
            <v>26.736408695652173</v>
          </cell>
          <cell r="BQ230">
            <v>230</v>
          </cell>
          <cell r="BR230">
            <v>30.408782608695653</v>
          </cell>
          <cell r="BT230">
            <v>230</v>
          </cell>
          <cell r="BU230">
            <v>20.71271304347826</v>
          </cell>
          <cell r="BW230">
            <v>230</v>
          </cell>
          <cell r="BX230">
            <v>8.2092521739130433</v>
          </cell>
        </row>
        <row r="231">
          <cell r="BB231">
            <v>231</v>
          </cell>
          <cell r="BC231">
            <v>125.58875</v>
          </cell>
          <cell r="BE231">
            <v>231</v>
          </cell>
          <cell r="BF231">
            <v>0.41607152875175313</v>
          </cell>
          <cell r="BH231">
            <v>231</v>
          </cell>
          <cell r="BI231">
            <v>62.610489130434779</v>
          </cell>
          <cell r="BK231">
            <v>231</v>
          </cell>
          <cell r="BL231">
            <v>92.060902717391301</v>
          </cell>
          <cell r="BN231">
            <v>231</v>
          </cell>
          <cell r="BO231">
            <v>26.128763043478259</v>
          </cell>
          <cell r="BQ231">
            <v>231</v>
          </cell>
          <cell r="BR231">
            <v>29.717673913043477</v>
          </cell>
          <cell r="BT231">
            <v>231</v>
          </cell>
          <cell r="BU231">
            <v>20.241969565217392</v>
          </cell>
          <cell r="BW231">
            <v>231</v>
          </cell>
          <cell r="BX231">
            <v>8.022678260869565</v>
          </cell>
        </row>
        <row r="232">
          <cell r="BB232">
            <v>232</v>
          </cell>
          <cell r="BC232">
            <v>125.6152</v>
          </cell>
          <cell r="BE232">
            <v>232</v>
          </cell>
          <cell r="BF232">
            <v>0.41298892005610099</v>
          </cell>
          <cell r="BH232">
            <v>232</v>
          </cell>
          <cell r="BI232">
            <v>62.615152173913046</v>
          </cell>
          <cell r="BK232">
            <v>232</v>
          </cell>
          <cell r="BL232">
            <v>92.066161956521739</v>
          </cell>
          <cell r="BN232">
            <v>232</v>
          </cell>
          <cell r="BO232">
            <v>25.521117391304344</v>
          </cell>
          <cell r="BQ232">
            <v>232</v>
          </cell>
          <cell r="BR232">
            <v>29.026565217391308</v>
          </cell>
          <cell r="BT232">
            <v>232</v>
          </cell>
          <cell r="BU232">
            <v>19.771226086956521</v>
          </cell>
          <cell r="BW232">
            <v>232</v>
          </cell>
          <cell r="BX232">
            <v>7.8361043478260868</v>
          </cell>
        </row>
        <row r="233">
          <cell r="BB233">
            <v>233</v>
          </cell>
          <cell r="BC233">
            <v>125.64165</v>
          </cell>
          <cell r="BE233">
            <v>233</v>
          </cell>
          <cell r="BF233">
            <v>0.40990631136044881</v>
          </cell>
          <cell r="BH233">
            <v>233</v>
          </cell>
          <cell r="BI233">
            <v>62.619815217391306</v>
          </cell>
          <cell r="BK233">
            <v>233</v>
          </cell>
          <cell r="BL233">
            <v>92.071421195652178</v>
          </cell>
          <cell r="BN233">
            <v>233</v>
          </cell>
          <cell r="BO233">
            <v>24.913471739130436</v>
          </cell>
          <cell r="BQ233">
            <v>233</v>
          </cell>
          <cell r="BR233">
            <v>28.335456521739125</v>
          </cell>
          <cell r="BT233">
            <v>233</v>
          </cell>
          <cell r="BU233">
            <v>19.300482608695653</v>
          </cell>
          <cell r="BW233">
            <v>233</v>
          </cell>
          <cell r="BX233">
            <v>7.6495304347826085</v>
          </cell>
        </row>
        <row r="234">
          <cell r="BB234">
            <v>234</v>
          </cell>
          <cell r="BC234">
            <v>125.6681</v>
          </cell>
          <cell r="BE234">
            <v>234</v>
          </cell>
          <cell r="BF234">
            <v>0.40682370266479662</v>
          </cell>
          <cell r="BH234">
            <v>234</v>
          </cell>
          <cell r="BI234">
            <v>62.624478260869566</v>
          </cell>
          <cell r="BK234">
            <v>234</v>
          </cell>
          <cell r="BL234">
            <v>92.076680434782602</v>
          </cell>
          <cell r="BN234">
            <v>234</v>
          </cell>
          <cell r="BO234">
            <v>24.305826086956522</v>
          </cell>
          <cell r="BQ234">
            <v>234</v>
          </cell>
          <cell r="BR234">
            <v>27.644347826086957</v>
          </cell>
          <cell r="BT234">
            <v>234</v>
          </cell>
          <cell r="BU234">
            <v>18.829739130434785</v>
          </cell>
          <cell r="BW234">
            <v>234</v>
          </cell>
          <cell r="BX234">
            <v>7.4629565217391303</v>
          </cell>
        </row>
        <row r="235">
          <cell r="BB235">
            <v>235</v>
          </cell>
          <cell r="BC235">
            <v>125.69455000000001</v>
          </cell>
          <cell r="BE235">
            <v>235</v>
          </cell>
          <cell r="BF235">
            <v>0.40374109396914448</v>
          </cell>
          <cell r="BH235">
            <v>235</v>
          </cell>
          <cell r="BI235">
            <v>62.629141304347826</v>
          </cell>
          <cell r="BK235">
            <v>235</v>
          </cell>
          <cell r="BL235">
            <v>92.081939673913041</v>
          </cell>
          <cell r="BN235">
            <v>235</v>
          </cell>
          <cell r="BO235">
            <v>23.698180434782607</v>
          </cell>
          <cell r="BQ235">
            <v>235</v>
          </cell>
          <cell r="BR235">
            <v>26.953239130434781</v>
          </cell>
          <cell r="BT235">
            <v>235</v>
          </cell>
          <cell r="BU235">
            <v>18.358995652173913</v>
          </cell>
          <cell r="BW235">
            <v>235</v>
          </cell>
          <cell r="BX235">
            <v>7.276382608695652</v>
          </cell>
        </row>
        <row r="236">
          <cell r="BB236">
            <v>236</v>
          </cell>
          <cell r="BC236">
            <v>125.721</v>
          </cell>
          <cell r="BE236">
            <v>236</v>
          </cell>
          <cell r="BF236">
            <v>0.40065848527349224</v>
          </cell>
          <cell r="BH236">
            <v>236</v>
          </cell>
          <cell r="BI236">
            <v>62.633804347826086</v>
          </cell>
          <cell r="BK236">
            <v>236</v>
          </cell>
          <cell r="BL236">
            <v>92.08719891304348</v>
          </cell>
          <cell r="BN236">
            <v>236</v>
          </cell>
          <cell r="BO236">
            <v>23.0905347826087</v>
          </cell>
          <cell r="BQ236">
            <v>236</v>
          </cell>
          <cell r="BR236">
            <v>26.262130434782613</v>
          </cell>
          <cell r="BT236">
            <v>236</v>
          </cell>
          <cell r="BU236">
            <v>17.888252173913042</v>
          </cell>
          <cell r="BW236">
            <v>236</v>
          </cell>
          <cell r="BX236">
            <v>7.0898086956521738</v>
          </cell>
        </row>
        <row r="237">
          <cell r="BB237">
            <v>237</v>
          </cell>
          <cell r="BC237">
            <v>125.74745</v>
          </cell>
          <cell r="BE237">
            <v>237</v>
          </cell>
          <cell r="BF237">
            <v>0.3975758765778401</v>
          </cell>
          <cell r="BH237">
            <v>237</v>
          </cell>
          <cell r="BI237">
            <v>62.638467391304346</v>
          </cell>
          <cell r="BK237">
            <v>237</v>
          </cell>
          <cell r="BL237">
            <v>92.092458152173904</v>
          </cell>
          <cell r="BN237">
            <v>237</v>
          </cell>
          <cell r="BO237">
            <v>22.482889130434785</v>
          </cell>
          <cell r="BQ237">
            <v>237</v>
          </cell>
          <cell r="BR237">
            <v>25.57102173913043</v>
          </cell>
          <cell r="BT237">
            <v>237</v>
          </cell>
          <cell r="BU237">
            <v>17.417508695652174</v>
          </cell>
          <cell r="BW237">
            <v>237</v>
          </cell>
          <cell r="BX237">
            <v>6.9032347826086955</v>
          </cell>
        </row>
        <row r="238">
          <cell r="BB238">
            <v>238</v>
          </cell>
          <cell r="BC238">
            <v>125.7739</v>
          </cell>
          <cell r="BE238">
            <v>238</v>
          </cell>
          <cell r="BF238">
            <v>0.39449326788218797</v>
          </cell>
          <cell r="BH238">
            <v>238</v>
          </cell>
          <cell r="BI238">
            <v>62.643130434782606</v>
          </cell>
          <cell r="BK238">
            <v>238</v>
          </cell>
          <cell r="BL238">
            <v>92.097717391304343</v>
          </cell>
          <cell r="BN238">
            <v>238</v>
          </cell>
          <cell r="BO238">
            <v>21.87524347826087</v>
          </cell>
          <cell r="BQ238">
            <v>238</v>
          </cell>
          <cell r="BR238">
            <v>24.879913043478261</v>
          </cell>
          <cell r="BT238">
            <v>238</v>
          </cell>
          <cell r="BU238">
            <v>16.946765217391306</v>
          </cell>
          <cell r="BW238">
            <v>238</v>
          </cell>
          <cell r="BX238">
            <v>6.7166608695652172</v>
          </cell>
        </row>
        <row r="239">
          <cell r="BB239">
            <v>239</v>
          </cell>
          <cell r="BC239">
            <v>125.80034999999999</v>
          </cell>
          <cell r="BE239">
            <v>239</v>
          </cell>
          <cell r="BF239">
            <v>0.39141065918653573</v>
          </cell>
          <cell r="BH239">
            <v>239</v>
          </cell>
          <cell r="BI239">
            <v>62.647793478260866</v>
          </cell>
          <cell r="BK239">
            <v>239</v>
          </cell>
          <cell r="BL239">
            <v>92.102976630434782</v>
          </cell>
          <cell r="BN239">
            <v>239</v>
          </cell>
          <cell r="BO239">
            <v>21.267597826086956</v>
          </cell>
          <cell r="BQ239">
            <v>239</v>
          </cell>
          <cell r="BR239">
            <v>24.188804347826085</v>
          </cell>
          <cell r="BT239">
            <v>239</v>
          </cell>
          <cell r="BU239">
            <v>16.476021739130434</v>
          </cell>
          <cell r="BW239">
            <v>239</v>
          </cell>
          <cell r="BX239">
            <v>6.530086956521739</v>
          </cell>
        </row>
        <row r="240">
          <cell r="BB240">
            <v>240</v>
          </cell>
          <cell r="BC240">
            <v>125.82680000000001</v>
          </cell>
          <cell r="BE240">
            <v>240</v>
          </cell>
          <cell r="BF240">
            <v>0.38832805049088359</v>
          </cell>
          <cell r="BH240">
            <v>240</v>
          </cell>
          <cell r="BI240">
            <v>62.652456521739133</v>
          </cell>
          <cell r="BK240">
            <v>240</v>
          </cell>
          <cell r="BL240">
            <v>92.10823586956522</v>
          </cell>
          <cell r="BN240">
            <v>240</v>
          </cell>
          <cell r="BO240">
            <v>20.659952173913041</v>
          </cell>
          <cell r="BQ240">
            <v>240</v>
          </cell>
          <cell r="BR240">
            <v>23.497695652173917</v>
          </cell>
          <cell r="BT240">
            <v>240</v>
          </cell>
          <cell r="BU240">
            <v>16.005278260869563</v>
          </cell>
          <cell r="BW240">
            <v>240</v>
          </cell>
          <cell r="BX240">
            <v>6.3435130434782607</v>
          </cell>
        </row>
        <row r="241">
          <cell r="BB241">
            <v>241</v>
          </cell>
          <cell r="BC241">
            <v>125.85325</v>
          </cell>
          <cell r="BE241">
            <v>241</v>
          </cell>
          <cell r="BF241">
            <v>0.3852454417952314</v>
          </cell>
          <cell r="BH241">
            <v>241</v>
          </cell>
          <cell r="BI241">
            <v>62.657119565217393</v>
          </cell>
          <cell r="BK241">
            <v>241</v>
          </cell>
          <cell r="BL241">
            <v>92.113495108695645</v>
          </cell>
          <cell r="BN241">
            <v>241</v>
          </cell>
          <cell r="BO241">
            <v>20.052306521739126</v>
          </cell>
          <cell r="BQ241">
            <v>241</v>
          </cell>
          <cell r="BR241">
            <v>22.806586956521741</v>
          </cell>
          <cell r="BT241">
            <v>241</v>
          </cell>
          <cell r="BU241">
            <v>15.534534782608695</v>
          </cell>
          <cell r="BW241">
            <v>241</v>
          </cell>
          <cell r="BX241">
            <v>6.1569391304347825</v>
          </cell>
        </row>
        <row r="242">
          <cell r="BB242">
            <v>242</v>
          </cell>
          <cell r="BC242">
            <v>125.8797</v>
          </cell>
          <cell r="BE242">
            <v>242</v>
          </cell>
          <cell r="BF242">
            <v>0.38216283309957921</v>
          </cell>
          <cell r="BH242">
            <v>242</v>
          </cell>
          <cell r="BI242">
            <v>62.661782608695653</v>
          </cell>
          <cell r="BK242">
            <v>242</v>
          </cell>
          <cell r="BL242">
            <v>92.118754347826084</v>
          </cell>
          <cell r="BN242">
            <v>242</v>
          </cell>
          <cell r="BO242">
            <v>19.444660869565219</v>
          </cell>
          <cell r="BQ242">
            <v>242</v>
          </cell>
          <cell r="BR242">
            <v>22.115478260869565</v>
          </cell>
          <cell r="BT242">
            <v>242</v>
          </cell>
          <cell r="BU242">
            <v>15.063791304347827</v>
          </cell>
          <cell r="BW242">
            <v>242</v>
          </cell>
          <cell r="BX242">
            <v>5.9703652173913042</v>
          </cell>
        </row>
        <row r="243">
          <cell r="BB243">
            <v>243</v>
          </cell>
          <cell r="BC243">
            <v>125.90615</v>
          </cell>
          <cell r="BE243">
            <v>243</v>
          </cell>
          <cell r="BF243">
            <v>0.37908022440392708</v>
          </cell>
          <cell r="BH243">
            <v>243</v>
          </cell>
          <cell r="BI243">
            <v>62.666445652173913</v>
          </cell>
          <cell r="BK243">
            <v>243</v>
          </cell>
          <cell r="BL243">
            <v>92.124013586956522</v>
          </cell>
          <cell r="BN243">
            <v>243</v>
          </cell>
          <cell r="BO243">
            <v>18.837015217391304</v>
          </cell>
          <cell r="BQ243">
            <v>243</v>
          </cell>
          <cell r="BR243">
            <v>21.42436956521739</v>
          </cell>
          <cell r="BT243">
            <v>243</v>
          </cell>
          <cell r="BU243">
            <v>14.593047826086959</v>
          </cell>
          <cell r="BW243">
            <v>243</v>
          </cell>
          <cell r="BX243">
            <v>5.783791304347826</v>
          </cell>
        </row>
        <row r="244">
          <cell r="BB244">
            <v>244</v>
          </cell>
          <cell r="BC244">
            <v>125.93259999999999</v>
          </cell>
          <cell r="BE244">
            <v>244</v>
          </cell>
          <cell r="BF244">
            <v>0.37599761570827489</v>
          </cell>
          <cell r="BH244">
            <v>244</v>
          </cell>
          <cell r="BI244">
            <v>62.671108695652173</v>
          </cell>
          <cell r="BK244">
            <v>244</v>
          </cell>
          <cell r="BL244">
            <v>92.129272826086947</v>
          </cell>
          <cell r="BN244">
            <v>244</v>
          </cell>
          <cell r="BO244">
            <v>18.229369565217389</v>
          </cell>
          <cell r="BQ244">
            <v>244</v>
          </cell>
          <cell r="BR244">
            <v>20.733260869565221</v>
          </cell>
          <cell r="BT244">
            <v>244</v>
          </cell>
          <cell r="BU244">
            <v>14.122304347826084</v>
          </cell>
          <cell r="BW244">
            <v>244</v>
          </cell>
          <cell r="BX244">
            <v>5.5972173913043477</v>
          </cell>
        </row>
        <row r="245">
          <cell r="BB245">
            <v>245</v>
          </cell>
          <cell r="BC245">
            <v>125.95905</v>
          </cell>
          <cell r="BE245">
            <v>245</v>
          </cell>
          <cell r="BF245">
            <v>0.3729150070126227</v>
          </cell>
          <cell r="BH245">
            <v>245</v>
          </cell>
          <cell r="BI245">
            <v>62.675771739130433</v>
          </cell>
          <cell r="BK245">
            <v>245</v>
          </cell>
          <cell r="BL245">
            <v>92.134532065217385</v>
          </cell>
          <cell r="BN245">
            <v>245</v>
          </cell>
          <cell r="BO245">
            <v>17.621723913043482</v>
          </cell>
          <cell r="BQ245">
            <v>245</v>
          </cell>
          <cell r="BR245">
            <v>20.042152173913045</v>
          </cell>
          <cell r="BT245">
            <v>245</v>
          </cell>
          <cell r="BU245">
            <v>13.651560869565216</v>
          </cell>
          <cell r="BW245">
            <v>245</v>
          </cell>
          <cell r="BX245">
            <v>5.4106434782608694</v>
          </cell>
        </row>
        <row r="246">
          <cell r="BB246">
            <v>246</v>
          </cell>
          <cell r="BC246">
            <v>125.9855</v>
          </cell>
          <cell r="BE246">
            <v>246</v>
          </cell>
          <cell r="BF246">
            <v>0.36983239831697057</v>
          </cell>
          <cell r="BH246">
            <v>246</v>
          </cell>
          <cell r="BI246">
            <v>62.680434782608693</v>
          </cell>
          <cell r="BK246">
            <v>246</v>
          </cell>
          <cell r="BL246">
            <v>92.139791304347824</v>
          </cell>
          <cell r="BN246">
            <v>246</v>
          </cell>
          <cell r="BO246">
            <v>17.014078260869567</v>
          </cell>
          <cell r="BQ246">
            <v>246</v>
          </cell>
          <cell r="BR246">
            <v>19.35104347826087</v>
          </cell>
          <cell r="BT246">
            <v>246</v>
          </cell>
          <cell r="BU246">
            <v>13.180817391304348</v>
          </cell>
          <cell r="BW246">
            <v>246</v>
          </cell>
          <cell r="BX246">
            <v>5.2240695652173912</v>
          </cell>
        </row>
        <row r="247">
          <cell r="BB247">
            <v>247</v>
          </cell>
          <cell r="BC247">
            <v>126.01195</v>
          </cell>
          <cell r="BE247">
            <v>247</v>
          </cell>
          <cell r="BF247">
            <v>0.36674978962131832</v>
          </cell>
          <cell r="BH247">
            <v>247</v>
          </cell>
          <cell r="BI247">
            <v>62.685097826086952</v>
          </cell>
          <cell r="BK247">
            <v>247</v>
          </cell>
          <cell r="BL247">
            <v>92.145050543478263</v>
          </cell>
          <cell r="BN247">
            <v>247</v>
          </cell>
          <cell r="BO247">
            <v>16.406432608695653</v>
          </cell>
          <cell r="BQ247">
            <v>247</v>
          </cell>
          <cell r="BR247">
            <v>18.659934782608694</v>
          </cell>
          <cell r="BT247">
            <v>247</v>
          </cell>
          <cell r="BU247">
            <v>12.71007391304348</v>
          </cell>
          <cell r="BW247">
            <v>247</v>
          </cell>
          <cell r="BX247">
            <v>5.0374956521739129</v>
          </cell>
        </row>
        <row r="248">
          <cell r="BB248">
            <v>248</v>
          </cell>
          <cell r="BC248">
            <v>126.0384</v>
          </cell>
          <cell r="BE248">
            <v>248</v>
          </cell>
          <cell r="BF248">
            <v>0.36366718092566619</v>
          </cell>
          <cell r="BH248">
            <v>248</v>
          </cell>
          <cell r="BI248">
            <v>62.68976086956522</v>
          </cell>
          <cell r="BK248">
            <v>248</v>
          </cell>
          <cell r="BL248">
            <v>92.150309782608687</v>
          </cell>
          <cell r="BN248">
            <v>248</v>
          </cell>
          <cell r="BO248">
            <v>15.798786956521738</v>
          </cell>
          <cell r="BQ248">
            <v>248</v>
          </cell>
          <cell r="BR248">
            <v>17.968826086956518</v>
          </cell>
          <cell r="BT248">
            <v>248</v>
          </cell>
          <cell r="BU248">
            <v>12.239330434782612</v>
          </cell>
          <cell r="BW248">
            <v>248</v>
          </cell>
          <cell r="BX248">
            <v>4.8509217391304347</v>
          </cell>
        </row>
        <row r="249">
          <cell r="BB249">
            <v>249</v>
          </cell>
          <cell r="BC249">
            <v>126.06485000000001</v>
          </cell>
          <cell r="BE249">
            <v>249</v>
          </cell>
          <cell r="BF249">
            <v>0.36058457223001406</v>
          </cell>
          <cell r="BH249">
            <v>249</v>
          </cell>
          <cell r="BI249">
            <v>62.69442391304348</v>
          </cell>
          <cell r="BK249">
            <v>249</v>
          </cell>
          <cell r="BL249">
            <v>92.155569021739126</v>
          </cell>
          <cell r="BN249">
            <v>249</v>
          </cell>
          <cell r="BO249">
            <v>15.191141304347823</v>
          </cell>
          <cell r="BQ249">
            <v>249</v>
          </cell>
          <cell r="BR249">
            <v>17.27771739130435</v>
          </cell>
          <cell r="BT249">
            <v>249</v>
          </cell>
          <cell r="BU249">
            <v>11.768586956521737</v>
          </cell>
          <cell r="BW249">
            <v>249</v>
          </cell>
          <cell r="BX249">
            <v>4.6643478260869564</v>
          </cell>
        </row>
        <row r="250">
          <cell r="BB250">
            <v>250</v>
          </cell>
          <cell r="BC250">
            <v>126.0913</v>
          </cell>
          <cell r="BE250">
            <v>250</v>
          </cell>
          <cell r="BF250">
            <v>0.35750196353436181</v>
          </cell>
          <cell r="BH250">
            <v>250</v>
          </cell>
          <cell r="BI250">
            <v>62.699086956521739</v>
          </cell>
          <cell r="BK250">
            <v>250</v>
          </cell>
          <cell r="BL250">
            <v>92.160828260869565</v>
          </cell>
          <cell r="BN250">
            <v>250</v>
          </cell>
          <cell r="BO250">
            <v>14.583495652173909</v>
          </cell>
          <cell r="BQ250">
            <v>250</v>
          </cell>
          <cell r="BR250">
            <v>16.586608695652174</v>
          </cell>
          <cell r="BT250">
            <v>250</v>
          </cell>
          <cell r="BU250">
            <v>11.297843478260866</v>
          </cell>
          <cell r="BW250">
            <v>250</v>
          </cell>
          <cell r="BX250">
            <v>4.4777739130434782</v>
          </cell>
        </row>
        <row r="251">
          <cell r="BB251">
            <v>251</v>
          </cell>
          <cell r="BC251">
            <v>126.11775</v>
          </cell>
          <cell r="BE251">
            <v>251</v>
          </cell>
          <cell r="BF251">
            <v>0.35441935483870968</v>
          </cell>
          <cell r="BH251">
            <v>251</v>
          </cell>
          <cell r="BI251">
            <v>62.703749999999999</v>
          </cell>
          <cell r="BK251">
            <v>251</v>
          </cell>
          <cell r="BL251">
            <v>92.166087500000003</v>
          </cell>
          <cell r="BN251">
            <v>251</v>
          </cell>
          <cell r="BO251">
            <v>13.975850000000001</v>
          </cell>
          <cell r="BQ251">
            <v>251</v>
          </cell>
          <cell r="BR251">
            <v>15.895499999999998</v>
          </cell>
          <cell r="BT251">
            <v>251</v>
          </cell>
          <cell r="BU251">
            <v>10.827100000000002</v>
          </cell>
          <cell r="BW251">
            <v>251</v>
          </cell>
          <cell r="BX251">
            <v>4.2911999999999999</v>
          </cell>
        </row>
        <row r="252">
          <cell r="BB252">
            <v>252</v>
          </cell>
          <cell r="BC252">
            <v>126.1442</v>
          </cell>
          <cell r="BE252">
            <v>252</v>
          </cell>
          <cell r="BF252">
            <v>0.35133674614305749</v>
          </cell>
          <cell r="BH252">
            <v>252</v>
          </cell>
          <cell r="BI252">
            <v>62.708413043478259</v>
          </cell>
          <cell r="BK252">
            <v>252</v>
          </cell>
          <cell r="BL252">
            <v>92.171346739130428</v>
          </cell>
          <cell r="BN252">
            <v>252</v>
          </cell>
          <cell r="BO252">
            <v>13.368204347826087</v>
          </cell>
          <cell r="BQ252">
            <v>252</v>
          </cell>
          <cell r="BR252">
            <v>15.20439130434783</v>
          </cell>
          <cell r="BT252">
            <v>252</v>
          </cell>
          <cell r="BU252">
            <v>10.35635652173913</v>
          </cell>
          <cell r="BW252">
            <v>252</v>
          </cell>
          <cell r="BX252">
            <v>4.1046260869565199</v>
          </cell>
        </row>
        <row r="253">
          <cell r="BB253">
            <v>253</v>
          </cell>
          <cell r="BC253">
            <v>126.17064999999999</v>
          </cell>
          <cell r="BE253">
            <v>253</v>
          </cell>
          <cell r="BF253">
            <v>0.3482541374474053</v>
          </cell>
          <cell r="BH253">
            <v>253</v>
          </cell>
          <cell r="BI253">
            <v>62.713076086956519</v>
          </cell>
          <cell r="BK253">
            <v>253</v>
          </cell>
          <cell r="BL253">
            <v>92.176605978260866</v>
          </cell>
          <cell r="BN253">
            <v>253</v>
          </cell>
          <cell r="BO253">
            <v>12.760558695652172</v>
          </cell>
          <cell r="BQ253">
            <v>253</v>
          </cell>
          <cell r="BR253">
            <v>14.513282608695654</v>
          </cell>
          <cell r="BT253">
            <v>253</v>
          </cell>
          <cell r="BU253">
            <v>9.8856130434782585</v>
          </cell>
          <cell r="BW253">
            <v>253</v>
          </cell>
          <cell r="BX253">
            <v>3.9180521739130416</v>
          </cell>
        </row>
        <row r="254">
          <cell r="BB254">
            <v>254</v>
          </cell>
          <cell r="BC254">
            <v>126.19710000000001</v>
          </cell>
          <cell r="BE254">
            <v>254</v>
          </cell>
          <cell r="BF254">
            <v>0.34517152875175316</v>
          </cell>
          <cell r="BH254">
            <v>254</v>
          </cell>
          <cell r="BI254">
            <v>62.717739130434779</v>
          </cell>
          <cell r="BK254">
            <v>254</v>
          </cell>
          <cell r="BL254">
            <v>92.181865217391305</v>
          </cell>
          <cell r="BN254">
            <v>254</v>
          </cell>
          <cell r="BO254">
            <v>12.152913043478264</v>
          </cell>
          <cell r="BQ254">
            <v>254</v>
          </cell>
          <cell r="BR254">
            <v>13.822173913043471</v>
          </cell>
          <cell r="BT254">
            <v>254</v>
          </cell>
          <cell r="BU254">
            <v>9.414869565217387</v>
          </cell>
          <cell r="BW254">
            <v>254</v>
          </cell>
          <cell r="BX254">
            <v>3.7314782608695634</v>
          </cell>
        </row>
        <row r="255">
          <cell r="BB255">
            <v>255</v>
          </cell>
          <cell r="BC255">
            <v>126.22355</v>
          </cell>
          <cell r="BE255">
            <v>255</v>
          </cell>
          <cell r="BF255">
            <v>0.34208892005610098</v>
          </cell>
          <cell r="BH255">
            <v>255</v>
          </cell>
          <cell r="BI255">
            <v>62.722402173913046</v>
          </cell>
          <cell r="BK255">
            <v>255</v>
          </cell>
          <cell r="BL255">
            <v>92.18712445652173</v>
          </cell>
          <cell r="BN255">
            <v>255</v>
          </cell>
          <cell r="BO255">
            <v>11.54526739130435</v>
          </cell>
          <cell r="BQ255">
            <v>255</v>
          </cell>
          <cell r="BR255">
            <v>13.13106521739131</v>
          </cell>
          <cell r="BT255">
            <v>255</v>
          </cell>
          <cell r="BU255">
            <v>8.9441260869565227</v>
          </cell>
          <cell r="BW255">
            <v>255</v>
          </cell>
          <cell r="BX255">
            <v>3.5449043478260887</v>
          </cell>
        </row>
        <row r="256">
          <cell r="BB256">
            <v>256</v>
          </cell>
          <cell r="BC256">
            <v>126.25</v>
          </cell>
          <cell r="BE256">
            <v>256</v>
          </cell>
          <cell r="BF256">
            <v>0.33900631136044879</v>
          </cell>
          <cell r="BH256">
            <v>256</v>
          </cell>
          <cell r="BI256">
            <v>62.727065217391306</v>
          </cell>
          <cell r="BK256">
            <v>256</v>
          </cell>
          <cell r="BL256">
            <v>92.192383695652168</v>
          </cell>
          <cell r="BN256">
            <v>256</v>
          </cell>
          <cell r="BO256">
            <v>10.937621739130435</v>
          </cell>
          <cell r="BQ256">
            <v>256</v>
          </cell>
          <cell r="BR256">
            <v>12.439956521739127</v>
          </cell>
          <cell r="BT256">
            <v>256</v>
          </cell>
          <cell r="BU256">
            <v>8.4733826086956512</v>
          </cell>
          <cell r="BW256">
            <v>256</v>
          </cell>
          <cell r="BX256">
            <v>3.3583304347826104</v>
          </cell>
        </row>
        <row r="257">
          <cell r="BB257">
            <v>257</v>
          </cell>
          <cell r="BC257">
            <v>126.27645</v>
          </cell>
          <cell r="BE257">
            <v>257</v>
          </cell>
          <cell r="BF257">
            <v>0.3359237026647966</v>
          </cell>
          <cell r="BH257">
            <v>257</v>
          </cell>
          <cell r="BI257">
            <v>62.731728260869566</v>
          </cell>
          <cell r="BK257">
            <v>257</v>
          </cell>
          <cell r="BL257">
            <v>92.197642934782607</v>
          </cell>
          <cell r="BN257">
            <v>257</v>
          </cell>
          <cell r="BO257">
            <v>10.32997608695652</v>
          </cell>
          <cell r="BQ257">
            <v>257</v>
          </cell>
          <cell r="BR257">
            <v>11.748847826086958</v>
          </cell>
          <cell r="BT257">
            <v>257</v>
          </cell>
          <cell r="BU257">
            <v>8.0026391304347797</v>
          </cell>
          <cell r="BW257">
            <v>257</v>
          </cell>
          <cell r="BX257">
            <v>3.1717565217391304</v>
          </cell>
        </row>
        <row r="258">
          <cell r="BB258">
            <v>258</v>
          </cell>
          <cell r="BC258">
            <v>126.30290000000001</v>
          </cell>
          <cell r="BE258">
            <v>258</v>
          </cell>
          <cell r="BF258">
            <v>0.33284109396914441</v>
          </cell>
          <cell r="BH258">
            <v>258</v>
          </cell>
          <cell r="BI258">
            <v>62.736391304347826</v>
          </cell>
          <cell r="BK258">
            <v>258</v>
          </cell>
          <cell r="BL258">
            <v>92.202902173913046</v>
          </cell>
          <cell r="BN258">
            <v>258</v>
          </cell>
          <cell r="BO258">
            <v>9.7223304347826058</v>
          </cell>
          <cell r="BQ258">
            <v>258</v>
          </cell>
          <cell r="BR258">
            <v>11.057739130434783</v>
          </cell>
          <cell r="BT258">
            <v>258</v>
          </cell>
          <cell r="BU258">
            <v>7.5318956521739153</v>
          </cell>
          <cell r="BW258">
            <v>258</v>
          </cell>
          <cell r="BX258">
            <v>2.9851826086956521</v>
          </cell>
        </row>
        <row r="259">
          <cell r="BB259">
            <v>259</v>
          </cell>
          <cell r="BC259">
            <v>126.32935000000001</v>
          </cell>
          <cell r="BE259">
            <v>259</v>
          </cell>
          <cell r="BF259">
            <v>0.32975848527349227</v>
          </cell>
          <cell r="BH259">
            <v>259</v>
          </cell>
          <cell r="BI259">
            <v>62.741054347826086</v>
          </cell>
          <cell r="BK259">
            <v>259</v>
          </cell>
          <cell r="BL259">
            <v>92.20816141304347</v>
          </cell>
          <cell r="BN259">
            <v>259</v>
          </cell>
          <cell r="BO259">
            <v>9.1146847826086983</v>
          </cell>
          <cell r="BQ259">
            <v>259</v>
          </cell>
          <cell r="BR259">
            <v>10.366630434782607</v>
          </cell>
          <cell r="BT259">
            <v>259</v>
          </cell>
          <cell r="BU259">
            <v>7.0611521739130438</v>
          </cell>
          <cell r="BW259">
            <v>259</v>
          </cell>
          <cell r="BX259">
            <v>2.7986086956521739</v>
          </cell>
        </row>
        <row r="260">
          <cell r="BB260">
            <v>260</v>
          </cell>
          <cell r="BC260">
            <v>126.3558</v>
          </cell>
          <cell r="BE260">
            <v>260</v>
          </cell>
          <cell r="BF260">
            <v>0.32667587657784009</v>
          </cell>
          <cell r="BH260">
            <v>260</v>
          </cell>
          <cell r="BI260">
            <v>62.745717391304346</v>
          </cell>
          <cell r="BK260">
            <v>260</v>
          </cell>
          <cell r="BL260">
            <v>92.213420652173909</v>
          </cell>
          <cell r="BN260">
            <v>260</v>
          </cell>
          <cell r="BO260">
            <v>8.5070391304347837</v>
          </cell>
          <cell r="BQ260">
            <v>260</v>
          </cell>
          <cell r="BR260">
            <v>9.6755217391304384</v>
          </cell>
          <cell r="BT260">
            <v>260</v>
          </cell>
          <cell r="BU260">
            <v>6.5904086956521724</v>
          </cell>
          <cell r="BW260">
            <v>260</v>
          </cell>
          <cell r="BX260">
            <v>2.6120347826086956</v>
          </cell>
        </row>
        <row r="261">
          <cell r="BB261">
            <v>261</v>
          </cell>
          <cell r="BC261">
            <v>126.38225</v>
          </cell>
          <cell r="BE261">
            <v>261</v>
          </cell>
          <cell r="BF261">
            <v>0.3235932678821879</v>
          </cell>
          <cell r="BH261">
            <v>261</v>
          </cell>
          <cell r="BI261">
            <v>62.750380434782606</v>
          </cell>
          <cell r="BK261">
            <v>261</v>
          </cell>
          <cell r="BL261">
            <v>92.218679891304348</v>
          </cell>
          <cell r="BN261">
            <v>261</v>
          </cell>
          <cell r="BO261">
            <v>7.899393478260869</v>
          </cell>
          <cell r="BQ261">
            <v>261</v>
          </cell>
          <cell r="BR261">
            <v>8.9844130434782628</v>
          </cell>
          <cell r="BT261">
            <v>261</v>
          </cell>
          <cell r="BU261">
            <v>6.1196652173913009</v>
          </cell>
          <cell r="BW261">
            <v>261</v>
          </cell>
          <cell r="BX261">
            <v>2.4254608695652173</v>
          </cell>
        </row>
        <row r="262">
          <cell r="BB262">
            <v>262</v>
          </cell>
          <cell r="BC262">
            <v>126.4087</v>
          </cell>
          <cell r="BE262">
            <v>262</v>
          </cell>
          <cell r="BF262">
            <v>0.32051065918653576</v>
          </cell>
          <cell r="BH262">
            <v>262</v>
          </cell>
          <cell r="BI262">
            <v>62.755043478260866</v>
          </cell>
          <cell r="BK262">
            <v>262</v>
          </cell>
          <cell r="BL262">
            <v>92.223939130434772</v>
          </cell>
          <cell r="BN262">
            <v>262</v>
          </cell>
          <cell r="BO262">
            <v>7.2917478260869544</v>
          </cell>
          <cell r="BQ262">
            <v>262</v>
          </cell>
          <cell r="BR262">
            <v>8.2933043478260799</v>
          </cell>
          <cell r="BT262">
            <v>262</v>
          </cell>
          <cell r="BU262">
            <v>5.6489217391304365</v>
          </cell>
          <cell r="BW262">
            <v>262</v>
          </cell>
          <cell r="BX262">
            <v>2.2388869565217391</v>
          </cell>
        </row>
        <row r="263">
          <cell r="BB263">
            <v>263</v>
          </cell>
          <cell r="BC263">
            <v>126.43515000000001</v>
          </cell>
          <cell r="BE263">
            <v>263</v>
          </cell>
          <cell r="BF263">
            <v>0.31742805049088357</v>
          </cell>
          <cell r="BH263">
            <v>263</v>
          </cell>
          <cell r="BI263">
            <v>62.759706521739133</v>
          </cell>
          <cell r="BK263">
            <v>263</v>
          </cell>
          <cell r="BL263">
            <v>92.229198369565211</v>
          </cell>
          <cell r="BN263">
            <v>263</v>
          </cell>
          <cell r="BO263">
            <v>6.6841021739130397</v>
          </cell>
          <cell r="BQ263">
            <v>263</v>
          </cell>
          <cell r="BR263">
            <v>7.6021956521739185</v>
          </cell>
          <cell r="BT263">
            <v>263</v>
          </cell>
          <cell r="BU263">
            <v>5.178178260869565</v>
          </cell>
          <cell r="BW263">
            <v>263</v>
          </cell>
          <cell r="BX263">
            <v>2.0523130434782608</v>
          </cell>
        </row>
        <row r="264">
          <cell r="BB264">
            <v>264</v>
          </cell>
          <cell r="BC264">
            <v>126.4616</v>
          </cell>
          <cell r="BE264">
            <v>264</v>
          </cell>
          <cell r="BF264">
            <v>0.31434544179523138</v>
          </cell>
          <cell r="BH264">
            <v>264</v>
          </cell>
          <cell r="BI264">
            <v>62.764369565217393</v>
          </cell>
          <cell r="BK264">
            <v>264</v>
          </cell>
          <cell r="BL264">
            <v>92.234457608695649</v>
          </cell>
          <cell r="BN264">
            <v>264</v>
          </cell>
          <cell r="BO264">
            <v>6.0764565217391251</v>
          </cell>
          <cell r="BQ264">
            <v>264</v>
          </cell>
          <cell r="BR264">
            <v>6.9110869565217357</v>
          </cell>
          <cell r="BT264">
            <v>264</v>
          </cell>
          <cell r="BU264">
            <v>4.7074347826086935</v>
          </cell>
          <cell r="BW264">
            <v>264</v>
          </cell>
          <cell r="BX264">
            <v>1.8657391304347826</v>
          </cell>
        </row>
        <row r="265">
          <cell r="BB265">
            <v>265</v>
          </cell>
          <cell r="BC265">
            <v>126.48805</v>
          </cell>
          <cell r="BE265">
            <v>265</v>
          </cell>
          <cell r="BF265">
            <v>0.31126283309957919</v>
          </cell>
          <cell r="BH265">
            <v>265</v>
          </cell>
          <cell r="BI265">
            <v>62.769032608695653</v>
          </cell>
          <cell r="BK265">
            <v>265</v>
          </cell>
          <cell r="BL265">
            <v>92.239716847826088</v>
          </cell>
          <cell r="BN265">
            <v>265</v>
          </cell>
          <cell r="BO265">
            <v>5.4688108695652176</v>
          </cell>
          <cell r="BQ265">
            <v>265</v>
          </cell>
          <cell r="BR265">
            <v>6.21997826086956</v>
          </cell>
          <cell r="BT265">
            <v>265</v>
          </cell>
          <cell r="BU265">
            <v>4.2366913043478291</v>
          </cell>
          <cell r="BW265">
            <v>265</v>
          </cell>
          <cell r="BX265">
            <v>1.6791652173913043</v>
          </cell>
        </row>
        <row r="266">
          <cell r="BB266">
            <v>266</v>
          </cell>
          <cell r="BC266">
            <v>126.5145</v>
          </cell>
          <cell r="BE266">
            <v>266</v>
          </cell>
          <cell r="BF266">
            <v>0.30818022440392706</v>
          </cell>
          <cell r="BH266">
            <v>266</v>
          </cell>
          <cell r="BI266">
            <v>62.773695652173913</v>
          </cell>
          <cell r="BK266">
            <v>266</v>
          </cell>
          <cell r="BL266">
            <v>92.244976086956513</v>
          </cell>
          <cell r="BN266">
            <v>266</v>
          </cell>
          <cell r="BO266">
            <v>4.8611652173913029</v>
          </cell>
          <cell r="BQ266">
            <v>266</v>
          </cell>
          <cell r="BR266">
            <v>5.5288695652173914</v>
          </cell>
          <cell r="BT266">
            <v>266</v>
          </cell>
          <cell r="BU266">
            <v>3.7659478260869577</v>
          </cell>
          <cell r="BW266">
            <v>266</v>
          </cell>
          <cell r="BX266">
            <v>1.4925913043478261</v>
          </cell>
        </row>
        <row r="267">
          <cell r="BB267">
            <v>267</v>
          </cell>
          <cell r="BC267">
            <v>126.54095</v>
          </cell>
          <cell r="BE267">
            <v>267</v>
          </cell>
          <cell r="BF267">
            <v>0.30509761570827487</v>
          </cell>
          <cell r="BH267">
            <v>267</v>
          </cell>
          <cell r="BI267">
            <v>62.778358695652173</v>
          </cell>
          <cell r="BK267">
            <v>267</v>
          </cell>
          <cell r="BL267">
            <v>92.250235326086951</v>
          </cell>
          <cell r="BN267">
            <v>267</v>
          </cell>
          <cell r="BO267">
            <v>4.2535195652173883</v>
          </cell>
          <cell r="BQ267">
            <v>267</v>
          </cell>
          <cell r="BR267">
            <v>4.8377608695652157</v>
          </cell>
          <cell r="BT267">
            <v>267</v>
          </cell>
          <cell r="BU267">
            <v>3.2952043478260862</v>
          </cell>
          <cell r="BW267">
            <v>267</v>
          </cell>
          <cell r="BX267">
            <v>1.3060173913043478</v>
          </cell>
        </row>
        <row r="268">
          <cell r="BB268">
            <v>268</v>
          </cell>
          <cell r="BC268">
            <v>126.56740000000001</v>
          </cell>
          <cell r="BE268">
            <v>268</v>
          </cell>
          <cell r="BF268">
            <v>0.30201500701262268</v>
          </cell>
          <cell r="BH268">
            <v>268</v>
          </cell>
          <cell r="BI268">
            <v>62.783021739130433</v>
          </cell>
          <cell r="BK268">
            <v>268</v>
          </cell>
          <cell r="BL268">
            <v>92.25549456521739</v>
          </cell>
          <cell r="BN268">
            <v>268</v>
          </cell>
          <cell r="BO268">
            <v>3.6458739130434736</v>
          </cell>
          <cell r="BQ268">
            <v>268</v>
          </cell>
          <cell r="BR268">
            <v>4.1466521739130471</v>
          </cell>
          <cell r="BT268">
            <v>268</v>
          </cell>
          <cell r="BU268">
            <v>2.8244608695652147</v>
          </cell>
          <cell r="BW268">
            <v>268</v>
          </cell>
          <cell r="BX268">
            <v>1.1194434782608695</v>
          </cell>
        </row>
        <row r="269">
          <cell r="BB269">
            <v>269</v>
          </cell>
          <cell r="BC269">
            <v>126.59385</v>
          </cell>
          <cell r="BE269">
            <v>269</v>
          </cell>
          <cell r="BF269">
            <v>0.29893239831697055</v>
          </cell>
          <cell r="BH269">
            <v>269</v>
          </cell>
          <cell r="BI269">
            <v>62.787684782608693</v>
          </cell>
          <cell r="BK269">
            <v>269</v>
          </cell>
          <cell r="BL269">
            <v>92.260753804347814</v>
          </cell>
          <cell r="BN269">
            <v>269</v>
          </cell>
          <cell r="BO269">
            <v>3.038228260869559</v>
          </cell>
          <cell r="BQ269">
            <v>269</v>
          </cell>
          <cell r="BR269">
            <v>3.4555434782608714</v>
          </cell>
          <cell r="BT269">
            <v>269</v>
          </cell>
          <cell r="BU269">
            <v>2.3537173913043503</v>
          </cell>
          <cell r="BW269">
            <v>269</v>
          </cell>
          <cell r="BX269">
            <v>0.93286956521739128</v>
          </cell>
        </row>
        <row r="270">
          <cell r="BB270">
            <v>270</v>
          </cell>
          <cell r="BC270">
            <v>126.6203</v>
          </cell>
          <cell r="BE270">
            <v>270</v>
          </cell>
          <cell r="BF270">
            <v>0.29584978962131836</v>
          </cell>
          <cell r="BH270">
            <v>270</v>
          </cell>
          <cell r="BI270">
            <v>62.792347826086953</v>
          </cell>
          <cell r="BK270">
            <v>270</v>
          </cell>
          <cell r="BL270">
            <v>92.266013043478253</v>
          </cell>
          <cell r="BN270">
            <v>270</v>
          </cell>
          <cell r="BO270">
            <v>2.4305826086956444</v>
          </cell>
          <cell r="BQ270">
            <v>270</v>
          </cell>
          <cell r="BR270">
            <v>2.7644347826086957</v>
          </cell>
          <cell r="BT270">
            <v>270</v>
          </cell>
          <cell r="BU270">
            <v>1.8829739130434788</v>
          </cell>
          <cell r="BW270">
            <v>270</v>
          </cell>
          <cell r="BX270">
            <v>0.74629565217391303</v>
          </cell>
        </row>
        <row r="271">
          <cell r="BB271">
            <v>271</v>
          </cell>
          <cell r="BC271">
            <v>126.64675</v>
          </cell>
          <cell r="BE271">
            <v>271</v>
          </cell>
          <cell r="BF271">
            <v>0.29276718092566617</v>
          </cell>
          <cell r="BH271">
            <v>271</v>
          </cell>
          <cell r="BI271">
            <v>62.79701086956522</v>
          </cell>
          <cell r="BK271">
            <v>271</v>
          </cell>
          <cell r="BL271">
            <v>92.271272282608692</v>
          </cell>
          <cell r="BN271">
            <v>271</v>
          </cell>
          <cell r="BO271">
            <v>1.8229369565217439</v>
          </cell>
          <cell r="BQ271">
            <v>271</v>
          </cell>
          <cell r="BR271">
            <v>2.0733260869565271</v>
          </cell>
          <cell r="BT271">
            <v>271</v>
          </cell>
          <cell r="BU271">
            <v>1.4122304347826073</v>
          </cell>
          <cell r="BW271">
            <v>271</v>
          </cell>
          <cell r="BX271">
            <v>0.55972173913043477</v>
          </cell>
        </row>
        <row r="272">
          <cell r="BB272">
            <v>272</v>
          </cell>
          <cell r="BC272">
            <v>126.67320000000001</v>
          </cell>
          <cell r="BE272">
            <v>272</v>
          </cell>
          <cell r="BF272">
            <v>0.28968457223001404</v>
          </cell>
          <cell r="BH272">
            <v>272</v>
          </cell>
          <cell r="BI272">
            <v>62.80167391304348</v>
          </cell>
          <cell r="BK272">
            <v>272</v>
          </cell>
          <cell r="BL272">
            <v>92.27653152173913</v>
          </cell>
          <cell r="BN272">
            <v>272</v>
          </cell>
          <cell r="BO272">
            <v>1.2152913043478293</v>
          </cell>
          <cell r="BQ272">
            <v>272</v>
          </cell>
          <cell r="BR272">
            <v>1.3822173913043443</v>
          </cell>
          <cell r="BT272">
            <v>272</v>
          </cell>
          <cell r="BU272">
            <v>0.94148695652174297</v>
          </cell>
          <cell r="BW272">
            <v>272</v>
          </cell>
          <cell r="BX272">
            <v>0.37314782608695651</v>
          </cell>
        </row>
        <row r="273">
          <cell r="BB273">
            <v>273</v>
          </cell>
          <cell r="BC273">
            <v>126.69965000000001</v>
          </cell>
          <cell r="BE273">
            <v>273</v>
          </cell>
          <cell r="BF273">
            <v>0.28660196353436185</v>
          </cell>
          <cell r="BH273">
            <v>273</v>
          </cell>
          <cell r="BI273">
            <v>62.80633695652174</v>
          </cell>
          <cell r="BK273">
            <v>273</v>
          </cell>
          <cell r="BL273">
            <v>92.281790760869555</v>
          </cell>
          <cell r="BN273">
            <v>273</v>
          </cell>
          <cell r="BO273">
            <v>0.60764565217391464</v>
          </cell>
          <cell r="BQ273">
            <v>273</v>
          </cell>
          <cell r="BR273">
            <v>0.69110869565216859</v>
          </cell>
          <cell r="BT273">
            <v>273</v>
          </cell>
          <cell r="BU273">
            <v>0.47074347826087148</v>
          </cell>
          <cell r="BW273">
            <v>273</v>
          </cell>
          <cell r="BX273">
            <v>0.18657391304347826</v>
          </cell>
        </row>
        <row r="274">
          <cell r="BB274">
            <v>274</v>
          </cell>
          <cell r="BC274">
            <v>126.7261</v>
          </cell>
          <cell r="BE274">
            <v>274</v>
          </cell>
          <cell r="BF274">
            <v>0.28360000000000002</v>
          </cell>
          <cell r="BH274">
            <v>274</v>
          </cell>
          <cell r="BI274">
            <v>62.811</v>
          </cell>
          <cell r="BK274">
            <v>274</v>
          </cell>
          <cell r="BL274">
            <v>92.287049999999994</v>
          </cell>
          <cell r="BN274">
            <v>274</v>
          </cell>
          <cell r="BO274">
            <v>0</v>
          </cell>
          <cell r="BQ274">
            <v>274</v>
          </cell>
          <cell r="BR274">
            <v>0</v>
          </cell>
          <cell r="BT274">
            <v>274</v>
          </cell>
          <cell r="BU274">
            <v>0</v>
          </cell>
          <cell r="BW274">
            <v>274</v>
          </cell>
          <cell r="BX274">
            <v>0</v>
          </cell>
        </row>
        <row r="275">
          <cell r="BB275">
            <v>275</v>
          </cell>
          <cell r="BC275">
            <v>126.70822857142858</v>
          </cell>
          <cell r="BE275">
            <v>275</v>
          </cell>
          <cell r="BF275">
            <v>0.28048351648351649</v>
          </cell>
          <cell r="BH275">
            <v>275</v>
          </cell>
          <cell r="BI275">
            <v>62.815714285714286</v>
          </cell>
          <cell r="BK275">
            <v>275</v>
          </cell>
          <cell r="BL275">
            <v>92.292367032967022</v>
          </cell>
          <cell r="BN275">
            <v>275</v>
          </cell>
          <cell r="BO275">
            <v>0</v>
          </cell>
          <cell r="BQ275">
            <v>275</v>
          </cell>
          <cell r="BR275">
            <v>0</v>
          </cell>
          <cell r="BT275">
            <v>275</v>
          </cell>
          <cell r="BU275">
            <v>0</v>
          </cell>
          <cell r="BW275">
            <v>275</v>
          </cell>
          <cell r="BX275">
            <v>0</v>
          </cell>
        </row>
        <row r="276">
          <cell r="BB276">
            <v>276</v>
          </cell>
          <cell r="BC276">
            <v>126.69035714285714</v>
          </cell>
          <cell r="BE276">
            <v>276</v>
          </cell>
          <cell r="BF276">
            <v>0.27736703296703297</v>
          </cell>
          <cell r="BH276">
            <v>276</v>
          </cell>
          <cell r="BI276">
            <v>62.820428571428572</v>
          </cell>
          <cell r="BK276">
            <v>276</v>
          </cell>
          <cell r="BL276">
            <v>92.297684065934064</v>
          </cell>
          <cell r="BN276">
            <v>276</v>
          </cell>
          <cell r="BO276">
            <v>0</v>
          </cell>
          <cell r="BQ276">
            <v>276</v>
          </cell>
          <cell r="BR276">
            <v>0</v>
          </cell>
          <cell r="BT276">
            <v>276</v>
          </cell>
          <cell r="BU276">
            <v>0</v>
          </cell>
          <cell r="BW276">
            <v>276</v>
          </cell>
          <cell r="BX276">
            <v>0</v>
          </cell>
        </row>
        <row r="277">
          <cell r="BB277">
            <v>277</v>
          </cell>
          <cell r="BC277">
            <v>126.67248571428571</v>
          </cell>
          <cell r="BE277">
            <v>277</v>
          </cell>
          <cell r="BF277">
            <v>0.2742505494505495</v>
          </cell>
          <cell r="BH277">
            <v>277</v>
          </cell>
          <cell r="BI277">
            <v>62.825142857142858</v>
          </cell>
          <cell r="BK277">
            <v>277</v>
          </cell>
          <cell r="BL277">
            <v>92.303001098901092</v>
          </cell>
          <cell r="BN277">
            <v>277</v>
          </cell>
          <cell r="BO277">
            <v>0</v>
          </cell>
          <cell r="BQ277">
            <v>277</v>
          </cell>
          <cell r="BR277">
            <v>0</v>
          </cell>
          <cell r="BT277">
            <v>277</v>
          </cell>
          <cell r="BU277">
            <v>0</v>
          </cell>
          <cell r="BW277">
            <v>277</v>
          </cell>
          <cell r="BX277">
            <v>0</v>
          </cell>
        </row>
        <row r="278">
          <cell r="BB278">
            <v>278</v>
          </cell>
          <cell r="BC278">
            <v>126.65461428571429</v>
          </cell>
          <cell r="BE278">
            <v>278</v>
          </cell>
          <cell r="BF278">
            <v>0.27113406593406597</v>
          </cell>
          <cell r="BH278">
            <v>278</v>
          </cell>
          <cell r="BI278">
            <v>62.829857142857144</v>
          </cell>
          <cell r="BK278">
            <v>278</v>
          </cell>
          <cell r="BL278">
            <v>92.30831813186812</v>
          </cell>
          <cell r="BN278">
            <v>278</v>
          </cell>
          <cell r="BO278">
            <v>0</v>
          </cell>
          <cell r="BQ278">
            <v>278</v>
          </cell>
          <cell r="BR278">
            <v>0</v>
          </cell>
          <cell r="BT278">
            <v>278</v>
          </cell>
          <cell r="BU278">
            <v>0</v>
          </cell>
          <cell r="BW278">
            <v>278</v>
          </cell>
          <cell r="BX278">
            <v>0</v>
          </cell>
        </row>
        <row r="279">
          <cell r="BB279">
            <v>279</v>
          </cell>
          <cell r="BC279">
            <v>126.63674285714286</v>
          </cell>
          <cell r="BE279">
            <v>279</v>
          </cell>
          <cell r="BF279">
            <v>0.26801758241758245</v>
          </cell>
          <cell r="BH279">
            <v>279</v>
          </cell>
          <cell r="BI279">
            <v>62.834571428571429</v>
          </cell>
          <cell r="BK279">
            <v>279</v>
          </cell>
          <cell r="BL279">
            <v>92.313635164835162</v>
          </cell>
          <cell r="BN279">
            <v>279</v>
          </cell>
          <cell r="BO279">
            <v>0</v>
          </cell>
          <cell r="BQ279">
            <v>279</v>
          </cell>
          <cell r="BR279">
            <v>0</v>
          </cell>
          <cell r="BT279">
            <v>279</v>
          </cell>
          <cell r="BU279">
            <v>0</v>
          </cell>
          <cell r="BW279">
            <v>279</v>
          </cell>
          <cell r="BX279">
            <v>0</v>
          </cell>
        </row>
        <row r="280">
          <cell r="BB280">
            <v>280</v>
          </cell>
          <cell r="BC280">
            <v>126.61887142857142</v>
          </cell>
          <cell r="BE280">
            <v>280</v>
          </cell>
          <cell r="BF280">
            <v>0.26490109890109892</v>
          </cell>
          <cell r="BH280">
            <v>280</v>
          </cell>
          <cell r="BI280">
            <v>62.839285714285715</v>
          </cell>
          <cell r="BK280">
            <v>280</v>
          </cell>
          <cell r="BL280">
            <v>92.31895219780219</v>
          </cell>
          <cell r="BN280">
            <v>280</v>
          </cell>
          <cell r="BO280">
            <v>0</v>
          </cell>
          <cell r="BQ280">
            <v>280</v>
          </cell>
          <cell r="BR280">
            <v>0</v>
          </cell>
          <cell r="BT280">
            <v>280</v>
          </cell>
          <cell r="BU280">
            <v>0</v>
          </cell>
          <cell r="BW280">
            <v>280</v>
          </cell>
          <cell r="BX280">
            <v>0</v>
          </cell>
        </row>
        <row r="281">
          <cell r="BB281">
            <v>281</v>
          </cell>
          <cell r="BC281">
            <v>126.601</v>
          </cell>
          <cell r="BE281">
            <v>281</v>
          </cell>
          <cell r="BF281">
            <v>0.26178461538461539</v>
          </cell>
          <cell r="BH281">
            <v>281</v>
          </cell>
          <cell r="BI281">
            <v>62.844000000000001</v>
          </cell>
          <cell r="BK281">
            <v>281</v>
          </cell>
          <cell r="BL281">
            <v>92.324269230769218</v>
          </cell>
          <cell r="BN281">
            <v>281</v>
          </cell>
          <cell r="BO281">
            <v>0</v>
          </cell>
          <cell r="BQ281">
            <v>281</v>
          </cell>
          <cell r="BR281">
            <v>0</v>
          </cell>
          <cell r="BT281">
            <v>281</v>
          </cell>
          <cell r="BU281">
            <v>0</v>
          </cell>
          <cell r="BW281">
            <v>281</v>
          </cell>
          <cell r="BX281">
            <v>0</v>
          </cell>
        </row>
        <row r="282">
          <cell r="BB282">
            <v>282</v>
          </cell>
          <cell r="BC282">
            <v>126.58312857142857</v>
          </cell>
          <cell r="BE282">
            <v>282</v>
          </cell>
          <cell r="BF282">
            <v>0.25866813186813187</v>
          </cell>
          <cell r="BH282">
            <v>282</v>
          </cell>
          <cell r="BI282">
            <v>62.848714285714287</v>
          </cell>
          <cell r="BK282">
            <v>282</v>
          </cell>
          <cell r="BL282">
            <v>92.32958626373626</v>
          </cell>
          <cell r="BN282">
            <v>282</v>
          </cell>
          <cell r="BO282">
            <v>0</v>
          </cell>
          <cell r="BQ282">
            <v>282</v>
          </cell>
          <cell r="BR282">
            <v>0</v>
          </cell>
          <cell r="BT282">
            <v>282</v>
          </cell>
          <cell r="BU282">
            <v>0</v>
          </cell>
          <cell r="BW282">
            <v>282</v>
          </cell>
          <cell r="BX282">
            <v>0</v>
          </cell>
        </row>
        <row r="283">
          <cell r="BB283">
            <v>283</v>
          </cell>
          <cell r="BC283">
            <v>126.56525714285715</v>
          </cell>
          <cell r="BE283">
            <v>283</v>
          </cell>
          <cell r="BF283">
            <v>0.25555164835164834</v>
          </cell>
          <cell r="BH283">
            <v>283</v>
          </cell>
          <cell r="BI283">
            <v>62.853428571428573</v>
          </cell>
          <cell r="BK283">
            <v>283</v>
          </cell>
          <cell r="BL283">
            <v>92.334903296703288</v>
          </cell>
          <cell r="BN283">
            <v>283</v>
          </cell>
          <cell r="BO283">
            <v>0</v>
          </cell>
          <cell r="BQ283">
            <v>283</v>
          </cell>
          <cell r="BR283">
            <v>0</v>
          </cell>
          <cell r="BT283">
            <v>283</v>
          </cell>
          <cell r="BU283">
            <v>0</v>
          </cell>
          <cell r="BW283">
            <v>283</v>
          </cell>
          <cell r="BX283">
            <v>0</v>
          </cell>
        </row>
        <row r="284">
          <cell r="BB284">
            <v>284</v>
          </cell>
          <cell r="BC284">
            <v>126.54738571428571</v>
          </cell>
          <cell r="BE284">
            <v>284</v>
          </cell>
          <cell r="BF284">
            <v>0.25243516483516487</v>
          </cell>
          <cell r="BH284">
            <v>284</v>
          </cell>
          <cell r="BI284">
            <v>62.858142857142859</v>
          </cell>
          <cell r="BK284">
            <v>284</v>
          </cell>
          <cell r="BL284">
            <v>92.340220329670331</v>
          </cell>
          <cell r="BN284">
            <v>284</v>
          </cell>
          <cell r="BO284">
            <v>0</v>
          </cell>
          <cell r="BQ284">
            <v>284</v>
          </cell>
          <cell r="BR284">
            <v>0</v>
          </cell>
          <cell r="BT284">
            <v>284</v>
          </cell>
          <cell r="BU284">
            <v>0</v>
          </cell>
          <cell r="BW284">
            <v>284</v>
          </cell>
          <cell r="BX284">
            <v>0</v>
          </cell>
        </row>
        <row r="285">
          <cell r="BB285">
            <v>285</v>
          </cell>
          <cell r="BC285">
            <v>126.52951428571428</v>
          </cell>
          <cell r="BE285">
            <v>285</v>
          </cell>
          <cell r="BF285">
            <v>0.24931868131868135</v>
          </cell>
          <cell r="BH285">
            <v>285</v>
          </cell>
          <cell r="BI285">
            <v>62.862857142857145</v>
          </cell>
          <cell r="BK285">
            <v>285</v>
          </cell>
          <cell r="BL285">
            <v>92.345537362637359</v>
          </cell>
          <cell r="BN285">
            <v>285</v>
          </cell>
          <cell r="BO285">
            <v>0</v>
          </cell>
          <cell r="BQ285">
            <v>285</v>
          </cell>
          <cell r="BR285">
            <v>0</v>
          </cell>
          <cell r="BT285">
            <v>285</v>
          </cell>
          <cell r="BU285">
            <v>0</v>
          </cell>
          <cell r="BW285">
            <v>285</v>
          </cell>
          <cell r="BX285">
            <v>0</v>
          </cell>
        </row>
        <row r="286">
          <cell r="BB286">
            <v>286</v>
          </cell>
          <cell r="BC286">
            <v>126.51164285714286</v>
          </cell>
          <cell r="BE286">
            <v>286</v>
          </cell>
          <cell r="BF286">
            <v>0.24620219780219782</v>
          </cell>
          <cell r="BH286">
            <v>286</v>
          </cell>
          <cell r="BI286">
            <v>62.867571428571431</v>
          </cell>
          <cell r="BK286">
            <v>286</v>
          </cell>
          <cell r="BL286">
            <v>92.350854395604387</v>
          </cell>
          <cell r="BN286">
            <v>286</v>
          </cell>
          <cell r="BO286">
            <v>0</v>
          </cell>
          <cell r="BQ286">
            <v>286</v>
          </cell>
          <cell r="BR286">
            <v>0</v>
          </cell>
          <cell r="BT286">
            <v>286</v>
          </cell>
          <cell r="BU286">
            <v>0</v>
          </cell>
          <cell r="BW286">
            <v>286</v>
          </cell>
          <cell r="BX286">
            <v>0</v>
          </cell>
        </row>
        <row r="287">
          <cell r="BB287">
            <v>287</v>
          </cell>
          <cell r="BC287">
            <v>126.49377142857143</v>
          </cell>
          <cell r="BE287">
            <v>287</v>
          </cell>
          <cell r="BF287">
            <v>0.24308571428571429</v>
          </cell>
          <cell r="BH287">
            <v>287</v>
          </cell>
          <cell r="BI287">
            <v>62.872285714285717</v>
          </cell>
          <cell r="BK287">
            <v>287</v>
          </cell>
          <cell r="BL287">
            <v>92.356171428571429</v>
          </cell>
          <cell r="BN287">
            <v>287</v>
          </cell>
          <cell r="BO287">
            <v>0</v>
          </cell>
          <cell r="BQ287">
            <v>287</v>
          </cell>
          <cell r="BR287">
            <v>0</v>
          </cell>
          <cell r="BT287">
            <v>287</v>
          </cell>
          <cell r="BU287">
            <v>0</v>
          </cell>
          <cell r="BW287">
            <v>287</v>
          </cell>
          <cell r="BX287">
            <v>0</v>
          </cell>
        </row>
        <row r="288">
          <cell r="BB288">
            <v>288</v>
          </cell>
          <cell r="BC288">
            <v>126.4759</v>
          </cell>
          <cell r="BE288">
            <v>288</v>
          </cell>
          <cell r="BF288">
            <v>0.2399692307692308</v>
          </cell>
          <cell r="BH288">
            <v>288</v>
          </cell>
          <cell r="BI288">
            <v>62.877000000000002</v>
          </cell>
          <cell r="BK288">
            <v>288</v>
          </cell>
          <cell r="BL288">
            <v>92.361488461538457</v>
          </cell>
          <cell r="BN288">
            <v>288</v>
          </cell>
          <cell r="BO288">
            <v>0</v>
          </cell>
          <cell r="BQ288">
            <v>288</v>
          </cell>
          <cell r="BR288">
            <v>0</v>
          </cell>
          <cell r="BT288">
            <v>288</v>
          </cell>
          <cell r="BU288">
            <v>0</v>
          </cell>
          <cell r="BW288">
            <v>288</v>
          </cell>
          <cell r="BX288">
            <v>0</v>
          </cell>
        </row>
        <row r="289">
          <cell r="BB289">
            <v>289</v>
          </cell>
          <cell r="BC289">
            <v>126.45802857142857</v>
          </cell>
          <cell r="BE289">
            <v>289</v>
          </cell>
          <cell r="BF289">
            <v>0.23685274725274727</v>
          </cell>
          <cell r="BH289">
            <v>289</v>
          </cell>
          <cell r="BI289">
            <v>62.881714285714288</v>
          </cell>
          <cell r="BK289">
            <v>289</v>
          </cell>
          <cell r="BL289">
            <v>92.366805494505485</v>
          </cell>
          <cell r="BN289">
            <v>289</v>
          </cell>
          <cell r="BO289">
            <v>0</v>
          </cell>
          <cell r="BQ289">
            <v>289</v>
          </cell>
          <cell r="BR289">
            <v>0</v>
          </cell>
          <cell r="BT289">
            <v>289</v>
          </cell>
          <cell r="BU289">
            <v>0</v>
          </cell>
          <cell r="BW289">
            <v>289</v>
          </cell>
          <cell r="BX289">
            <v>0</v>
          </cell>
        </row>
        <row r="290">
          <cell r="BB290">
            <v>290</v>
          </cell>
          <cell r="BC290">
            <v>126.44015714285715</v>
          </cell>
          <cell r="BE290">
            <v>290</v>
          </cell>
          <cell r="BF290">
            <v>0.23373626373626374</v>
          </cell>
          <cell r="BH290">
            <v>290</v>
          </cell>
          <cell r="BI290">
            <v>62.886428571428574</v>
          </cell>
          <cell r="BK290">
            <v>290</v>
          </cell>
          <cell r="BL290">
            <v>92.372122527472527</v>
          </cell>
          <cell r="BN290">
            <v>290</v>
          </cell>
          <cell r="BO290">
            <v>0</v>
          </cell>
          <cell r="BQ290">
            <v>290</v>
          </cell>
          <cell r="BR290">
            <v>0</v>
          </cell>
          <cell r="BT290">
            <v>290</v>
          </cell>
          <cell r="BU290">
            <v>0</v>
          </cell>
          <cell r="BW290">
            <v>290</v>
          </cell>
          <cell r="BX290">
            <v>0</v>
          </cell>
        </row>
        <row r="291">
          <cell r="BB291">
            <v>291</v>
          </cell>
          <cell r="BC291">
            <v>126.42228571428572</v>
          </cell>
          <cell r="BE291">
            <v>291</v>
          </cell>
          <cell r="BF291">
            <v>0.23061978021978025</v>
          </cell>
          <cell r="BH291">
            <v>291</v>
          </cell>
          <cell r="BI291">
            <v>62.89114285714286</v>
          </cell>
          <cell r="BK291">
            <v>291</v>
          </cell>
          <cell r="BL291">
            <v>92.377439560439555</v>
          </cell>
          <cell r="BN291">
            <v>291</v>
          </cell>
          <cell r="BO291">
            <v>0</v>
          </cell>
          <cell r="BQ291">
            <v>291</v>
          </cell>
          <cell r="BR291">
            <v>0</v>
          </cell>
          <cell r="BT291">
            <v>291</v>
          </cell>
          <cell r="BU291">
            <v>0</v>
          </cell>
          <cell r="BW291">
            <v>291</v>
          </cell>
          <cell r="BX291">
            <v>0</v>
          </cell>
        </row>
        <row r="292">
          <cell r="BB292">
            <v>292</v>
          </cell>
          <cell r="BC292">
            <v>126.40441428571428</v>
          </cell>
          <cell r="BE292">
            <v>292</v>
          </cell>
          <cell r="BF292">
            <v>0.22750329670329672</v>
          </cell>
          <cell r="BH292">
            <v>292</v>
          </cell>
          <cell r="BI292">
            <v>62.895857142857146</v>
          </cell>
          <cell r="BK292">
            <v>292</v>
          </cell>
          <cell r="BL292">
            <v>92.382756593406583</v>
          </cell>
          <cell r="BN292">
            <v>292</v>
          </cell>
          <cell r="BO292">
            <v>0</v>
          </cell>
          <cell r="BQ292">
            <v>292</v>
          </cell>
          <cell r="BR292">
            <v>0</v>
          </cell>
          <cell r="BT292">
            <v>292</v>
          </cell>
          <cell r="BU292">
            <v>0</v>
          </cell>
          <cell r="BW292">
            <v>292</v>
          </cell>
          <cell r="BX292">
            <v>0</v>
          </cell>
        </row>
        <row r="293">
          <cell r="BB293">
            <v>293</v>
          </cell>
          <cell r="BC293">
            <v>126.38654285714286</v>
          </cell>
          <cell r="BE293">
            <v>293</v>
          </cell>
          <cell r="BF293">
            <v>0.22438681318681319</v>
          </cell>
          <cell r="BH293">
            <v>293</v>
          </cell>
          <cell r="BI293">
            <v>62.900571428571432</v>
          </cell>
          <cell r="BK293">
            <v>293</v>
          </cell>
          <cell r="BL293">
            <v>92.388073626373625</v>
          </cell>
          <cell r="BN293">
            <v>293</v>
          </cell>
          <cell r="BO293">
            <v>0</v>
          </cell>
          <cell r="BQ293">
            <v>293</v>
          </cell>
          <cell r="BR293">
            <v>0</v>
          </cell>
          <cell r="BT293">
            <v>293</v>
          </cell>
          <cell r="BU293">
            <v>0</v>
          </cell>
          <cell r="BW293">
            <v>293</v>
          </cell>
          <cell r="BX293">
            <v>0</v>
          </cell>
        </row>
        <row r="294">
          <cell r="BB294">
            <v>294</v>
          </cell>
          <cell r="BC294">
            <v>126.36867142857143</v>
          </cell>
          <cell r="BE294">
            <v>294</v>
          </cell>
          <cell r="BF294">
            <v>0.22127032967032967</v>
          </cell>
          <cell r="BH294">
            <v>294</v>
          </cell>
          <cell r="BI294">
            <v>62.905285714285718</v>
          </cell>
          <cell r="BK294">
            <v>294</v>
          </cell>
          <cell r="BL294">
            <v>92.393390659340653</v>
          </cell>
          <cell r="BN294">
            <v>294</v>
          </cell>
          <cell r="BO294">
            <v>0</v>
          </cell>
          <cell r="BQ294">
            <v>294</v>
          </cell>
          <cell r="BR294">
            <v>0</v>
          </cell>
          <cell r="BT294">
            <v>294</v>
          </cell>
          <cell r="BU294">
            <v>0</v>
          </cell>
          <cell r="BW294">
            <v>294</v>
          </cell>
          <cell r="BX294">
            <v>0</v>
          </cell>
        </row>
        <row r="295">
          <cell r="BB295">
            <v>295</v>
          </cell>
          <cell r="BC295">
            <v>126.35080000000001</v>
          </cell>
          <cell r="BE295">
            <v>295</v>
          </cell>
          <cell r="BF295">
            <v>0.21815384615384617</v>
          </cell>
          <cell r="BH295">
            <v>295</v>
          </cell>
          <cell r="BI295">
            <v>62.910000000000004</v>
          </cell>
          <cell r="BK295">
            <v>295</v>
          </cell>
          <cell r="BL295">
            <v>92.398707692307681</v>
          </cell>
          <cell r="BN295">
            <v>295</v>
          </cell>
          <cell r="BO295">
            <v>0</v>
          </cell>
          <cell r="BQ295">
            <v>295</v>
          </cell>
          <cell r="BR295">
            <v>0</v>
          </cell>
          <cell r="BT295">
            <v>295</v>
          </cell>
          <cell r="BU295">
            <v>0</v>
          </cell>
          <cell r="BW295">
            <v>295</v>
          </cell>
          <cell r="BX295">
            <v>0</v>
          </cell>
        </row>
        <row r="296">
          <cell r="BB296">
            <v>296</v>
          </cell>
          <cell r="BC296">
            <v>126.33292857142857</v>
          </cell>
          <cell r="BE296">
            <v>296</v>
          </cell>
          <cell r="BF296">
            <v>0.21503736263736267</v>
          </cell>
          <cell r="BH296">
            <v>296</v>
          </cell>
          <cell r="BI296">
            <v>62.91471428571429</v>
          </cell>
          <cell r="BK296">
            <v>296</v>
          </cell>
          <cell r="BL296">
            <v>92.404024725274724</v>
          </cell>
          <cell r="BN296">
            <v>296</v>
          </cell>
          <cell r="BO296">
            <v>0</v>
          </cell>
          <cell r="BQ296">
            <v>296</v>
          </cell>
          <cell r="BR296">
            <v>0</v>
          </cell>
          <cell r="BT296">
            <v>296</v>
          </cell>
          <cell r="BU296">
            <v>0</v>
          </cell>
          <cell r="BW296">
            <v>296</v>
          </cell>
          <cell r="BX296">
            <v>0</v>
          </cell>
        </row>
        <row r="297">
          <cell r="BB297">
            <v>297</v>
          </cell>
          <cell r="BC297">
            <v>126.31505714285714</v>
          </cell>
          <cell r="BE297">
            <v>297</v>
          </cell>
          <cell r="BF297">
            <v>0.21192087912087915</v>
          </cell>
          <cell r="BH297">
            <v>297</v>
          </cell>
          <cell r="BI297">
            <v>62.919428571428568</v>
          </cell>
          <cell r="BK297">
            <v>297</v>
          </cell>
          <cell r="BL297">
            <v>92.409341758241752</v>
          </cell>
          <cell r="BN297">
            <v>297</v>
          </cell>
          <cell r="BO297">
            <v>0</v>
          </cell>
          <cell r="BQ297">
            <v>297</v>
          </cell>
          <cell r="BR297">
            <v>0</v>
          </cell>
          <cell r="BT297">
            <v>297</v>
          </cell>
          <cell r="BU297">
            <v>0</v>
          </cell>
          <cell r="BW297">
            <v>297</v>
          </cell>
          <cell r="BX297">
            <v>0</v>
          </cell>
        </row>
        <row r="298">
          <cell r="BB298">
            <v>298</v>
          </cell>
          <cell r="BC298">
            <v>126.29718571428572</v>
          </cell>
          <cell r="BE298">
            <v>298</v>
          </cell>
          <cell r="BF298">
            <v>0.20880439560439562</v>
          </cell>
          <cell r="BH298">
            <v>298</v>
          </cell>
          <cell r="BI298">
            <v>62.924142857142854</v>
          </cell>
          <cell r="BK298">
            <v>298</v>
          </cell>
          <cell r="BL298">
            <v>92.41465879120878</v>
          </cell>
          <cell r="BN298">
            <v>298</v>
          </cell>
          <cell r="BO298">
            <v>0</v>
          </cell>
          <cell r="BQ298">
            <v>298</v>
          </cell>
          <cell r="BR298">
            <v>0</v>
          </cell>
          <cell r="BT298">
            <v>298</v>
          </cell>
          <cell r="BU298">
            <v>0</v>
          </cell>
          <cell r="BW298">
            <v>298</v>
          </cell>
          <cell r="BX298">
            <v>0</v>
          </cell>
        </row>
        <row r="299">
          <cell r="BB299">
            <v>299</v>
          </cell>
          <cell r="BC299">
            <v>126.27931428571429</v>
          </cell>
          <cell r="BE299">
            <v>299</v>
          </cell>
          <cell r="BF299">
            <v>0.20568791208791209</v>
          </cell>
          <cell r="BH299">
            <v>299</v>
          </cell>
          <cell r="BI299">
            <v>62.92885714285714</v>
          </cell>
          <cell r="BK299">
            <v>299</v>
          </cell>
          <cell r="BL299">
            <v>92.419975824175822</v>
          </cell>
          <cell r="BN299">
            <v>299</v>
          </cell>
          <cell r="BO299">
            <v>0</v>
          </cell>
          <cell r="BQ299">
            <v>299</v>
          </cell>
          <cell r="BR299">
            <v>0</v>
          </cell>
          <cell r="BT299">
            <v>299</v>
          </cell>
          <cell r="BU299">
            <v>0</v>
          </cell>
          <cell r="BW299">
            <v>299</v>
          </cell>
          <cell r="BX299">
            <v>0</v>
          </cell>
        </row>
        <row r="300">
          <cell r="BB300">
            <v>300</v>
          </cell>
          <cell r="BC300">
            <v>126.26144285714285</v>
          </cell>
          <cell r="BE300">
            <v>300</v>
          </cell>
          <cell r="BF300">
            <v>0.20257142857142857</v>
          </cell>
          <cell r="BH300">
            <v>300</v>
          </cell>
          <cell r="BI300">
            <v>62.933571428571426</v>
          </cell>
          <cell r="BK300">
            <v>300</v>
          </cell>
          <cell r="BL300">
            <v>92.42529285714285</v>
          </cell>
          <cell r="BN300">
            <v>300</v>
          </cell>
          <cell r="BO300">
            <v>0</v>
          </cell>
          <cell r="BQ300">
            <v>300</v>
          </cell>
          <cell r="BR300">
            <v>0</v>
          </cell>
          <cell r="BT300">
            <v>300</v>
          </cell>
          <cell r="BU300">
            <v>0</v>
          </cell>
          <cell r="BW300">
            <v>300</v>
          </cell>
          <cell r="BX300">
            <v>0</v>
          </cell>
        </row>
        <row r="301">
          <cell r="BB301">
            <v>301</v>
          </cell>
          <cell r="BC301">
            <v>126.24357142857143</v>
          </cell>
          <cell r="BE301">
            <v>301</v>
          </cell>
          <cell r="BF301">
            <v>0.19945494505494507</v>
          </cell>
          <cell r="BH301">
            <v>301</v>
          </cell>
          <cell r="BI301">
            <v>62.938285714285712</v>
          </cell>
          <cell r="BK301">
            <v>301</v>
          </cell>
          <cell r="BL301">
            <v>92.430609890109878</v>
          </cell>
          <cell r="BN301">
            <v>301</v>
          </cell>
          <cell r="BO301">
            <v>0</v>
          </cell>
          <cell r="BQ301">
            <v>301</v>
          </cell>
          <cell r="BR301">
            <v>0</v>
          </cell>
          <cell r="BT301">
            <v>301</v>
          </cell>
          <cell r="BU301">
            <v>0</v>
          </cell>
          <cell r="BW301">
            <v>301</v>
          </cell>
          <cell r="BX301">
            <v>0</v>
          </cell>
        </row>
        <row r="302">
          <cell r="BB302">
            <v>302</v>
          </cell>
          <cell r="BC302">
            <v>126.2257</v>
          </cell>
          <cell r="BE302">
            <v>302</v>
          </cell>
          <cell r="BF302">
            <v>0.19633846153846157</v>
          </cell>
          <cell r="BH302">
            <v>302</v>
          </cell>
          <cell r="BI302">
            <v>62.942999999999998</v>
          </cell>
          <cell r="BK302">
            <v>302</v>
          </cell>
          <cell r="BL302">
            <v>92.43592692307692</v>
          </cell>
          <cell r="BN302">
            <v>302</v>
          </cell>
          <cell r="BO302">
            <v>0</v>
          </cell>
          <cell r="BQ302">
            <v>302</v>
          </cell>
          <cell r="BR302">
            <v>0</v>
          </cell>
          <cell r="BT302">
            <v>302</v>
          </cell>
          <cell r="BU302">
            <v>0</v>
          </cell>
          <cell r="BW302">
            <v>302</v>
          </cell>
          <cell r="BX302">
            <v>0</v>
          </cell>
        </row>
        <row r="303">
          <cell r="BB303">
            <v>303</v>
          </cell>
          <cell r="BC303">
            <v>126.20782857142858</v>
          </cell>
          <cell r="BE303">
            <v>303</v>
          </cell>
          <cell r="BF303">
            <v>0.19322197802197805</v>
          </cell>
          <cell r="BH303">
            <v>303</v>
          </cell>
          <cell r="BI303">
            <v>62.947714285714284</v>
          </cell>
          <cell r="BK303">
            <v>303</v>
          </cell>
          <cell r="BL303">
            <v>92.441243956043948</v>
          </cell>
          <cell r="BN303">
            <v>303</v>
          </cell>
          <cell r="BO303">
            <v>0</v>
          </cell>
          <cell r="BQ303">
            <v>303</v>
          </cell>
          <cell r="BR303">
            <v>0</v>
          </cell>
          <cell r="BT303">
            <v>303</v>
          </cell>
          <cell r="BU303">
            <v>0</v>
          </cell>
          <cell r="BW303">
            <v>303</v>
          </cell>
          <cell r="BX303">
            <v>0</v>
          </cell>
        </row>
        <row r="304">
          <cell r="BB304">
            <v>304</v>
          </cell>
          <cell r="BC304">
            <v>126.18995714285714</v>
          </cell>
          <cell r="BE304">
            <v>304</v>
          </cell>
          <cell r="BF304">
            <v>0.19010549450549452</v>
          </cell>
          <cell r="BH304">
            <v>304</v>
          </cell>
          <cell r="BI304">
            <v>62.95242857142857</v>
          </cell>
          <cell r="BK304">
            <v>304</v>
          </cell>
          <cell r="BL304">
            <v>92.44656098901099</v>
          </cell>
          <cell r="BN304">
            <v>304</v>
          </cell>
          <cell r="BO304">
            <v>0</v>
          </cell>
          <cell r="BQ304">
            <v>304</v>
          </cell>
          <cell r="BR304">
            <v>0</v>
          </cell>
          <cell r="BT304">
            <v>304</v>
          </cell>
          <cell r="BU304">
            <v>0</v>
          </cell>
          <cell r="BW304">
            <v>304</v>
          </cell>
          <cell r="BX304">
            <v>0</v>
          </cell>
        </row>
        <row r="305">
          <cell r="BB305">
            <v>305</v>
          </cell>
          <cell r="BC305">
            <v>126.17208571428571</v>
          </cell>
          <cell r="BE305">
            <v>305</v>
          </cell>
          <cell r="BF305">
            <v>0.186989010989011</v>
          </cell>
          <cell r="BH305">
            <v>305</v>
          </cell>
          <cell r="BI305">
            <v>62.957142857142856</v>
          </cell>
          <cell r="BK305">
            <v>305</v>
          </cell>
          <cell r="BL305">
            <v>92.451878021978018</v>
          </cell>
          <cell r="BN305">
            <v>305</v>
          </cell>
          <cell r="BO305">
            <v>0</v>
          </cell>
          <cell r="BQ305">
            <v>305</v>
          </cell>
          <cell r="BR305">
            <v>0</v>
          </cell>
          <cell r="BT305">
            <v>305</v>
          </cell>
          <cell r="BU305">
            <v>0</v>
          </cell>
          <cell r="BW305">
            <v>305</v>
          </cell>
          <cell r="BX305">
            <v>0</v>
          </cell>
        </row>
        <row r="306">
          <cell r="BB306">
            <v>306</v>
          </cell>
          <cell r="BC306">
            <v>126.15421428571429</v>
          </cell>
          <cell r="BE306">
            <v>306</v>
          </cell>
          <cell r="BF306">
            <v>0.18387252747252747</v>
          </cell>
          <cell r="BH306">
            <v>306</v>
          </cell>
          <cell r="BI306">
            <v>62.961857142857141</v>
          </cell>
          <cell r="BK306">
            <v>306</v>
          </cell>
          <cell r="BL306">
            <v>92.457195054945046</v>
          </cell>
          <cell r="BN306">
            <v>306</v>
          </cell>
          <cell r="BO306">
            <v>0</v>
          </cell>
          <cell r="BQ306">
            <v>306</v>
          </cell>
          <cell r="BR306">
            <v>0</v>
          </cell>
          <cell r="BT306">
            <v>306</v>
          </cell>
          <cell r="BU306">
            <v>0</v>
          </cell>
          <cell r="BW306">
            <v>306</v>
          </cell>
          <cell r="BX306">
            <v>0</v>
          </cell>
        </row>
        <row r="307">
          <cell r="BB307">
            <v>307</v>
          </cell>
          <cell r="BC307">
            <v>126.13634285714286</v>
          </cell>
          <cell r="BE307">
            <v>307</v>
          </cell>
          <cell r="BF307">
            <v>0.18075604395604397</v>
          </cell>
          <cell r="BH307">
            <v>307</v>
          </cell>
          <cell r="BI307">
            <v>62.966571428571427</v>
          </cell>
          <cell r="BK307">
            <v>307</v>
          </cell>
          <cell r="BL307">
            <v>92.462512087912089</v>
          </cell>
          <cell r="BN307">
            <v>307</v>
          </cell>
          <cell r="BO307">
            <v>0</v>
          </cell>
          <cell r="BQ307">
            <v>307</v>
          </cell>
          <cell r="BR307">
            <v>0</v>
          </cell>
          <cell r="BT307">
            <v>307</v>
          </cell>
          <cell r="BU307">
            <v>0</v>
          </cell>
          <cell r="BW307">
            <v>307</v>
          </cell>
          <cell r="BX307">
            <v>0</v>
          </cell>
        </row>
        <row r="308">
          <cell r="BB308">
            <v>308</v>
          </cell>
          <cell r="BC308">
            <v>126.11847142857143</v>
          </cell>
          <cell r="BE308">
            <v>308</v>
          </cell>
          <cell r="BF308">
            <v>0.17763956043956047</v>
          </cell>
          <cell r="BH308">
            <v>308</v>
          </cell>
          <cell r="BI308">
            <v>62.971285714285713</v>
          </cell>
          <cell r="BK308">
            <v>308</v>
          </cell>
          <cell r="BL308">
            <v>92.467829120879117</v>
          </cell>
          <cell r="BN308">
            <v>308</v>
          </cell>
          <cell r="BO308">
            <v>0</v>
          </cell>
          <cell r="BQ308">
            <v>308</v>
          </cell>
          <cell r="BR308">
            <v>0</v>
          </cell>
          <cell r="BT308">
            <v>308</v>
          </cell>
          <cell r="BU308">
            <v>0</v>
          </cell>
          <cell r="BW308">
            <v>308</v>
          </cell>
          <cell r="BX308">
            <v>0</v>
          </cell>
        </row>
        <row r="309">
          <cell r="BB309">
            <v>309</v>
          </cell>
          <cell r="BC309">
            <v>126.1006</v>
          </cell>
          <cell r="BE309">
            <v>309</v>
          </cell>
          <cell r="BF309">
            <v>0.17452307692307695</v>
          </cell>
          <cell r="BH309">
            <v>309</v>
          </cell>
          <cell r="BI309">
            <v>62.975999999999999</v>
          </cell>
          <cell r="BK309">
            <v>309</v>
          </cell>
          <cell r="BL309">
            <v>92.473146153846145</v>
          </cell>
          <cell r="BN309">
            <v>309</v>
          </cell>
          <cell r="BO309">
            <v>0</v>
          </cell>
          <cell r="BQ309">
            <v>309</v>
          </cell>
          <cell r="BR309">
            <v>0</v>
          </cell>
          <cell r="BT309">
            <v>309</v>
          </cell>
          <cell r="BU309">
            <v>0</v>
          </cell>
          <cell r="BW309">
            <v>309</v>
          </cell>
          <cell r="BX309">
            <v>0</v>
          </cell>
        </row>
        <row r="310">
          <cell r="BB310">
            <v>310</v>
          </cell>
          <cell r="BC310">
            <v>126.08272857142858</v>
          </cell>
          <cell r="BE310">
            <v>310</v>
          </cell>
          <cell r="BF310">
            <v>0.17140659340659342</v>
          </cell>
          <cell r="BH310">
            <v>310</v>
          </cell>
          <cell r="BI310">
            <v>62.980714285714285</v>
          </cell>
          <cell r="BK310">
            <v>310</v>
          </cell>
          <cell r="BL310">
            <v>92.478463186813187</v>
          </cell>
          <cell r="BN310">
            <v>310</v>
          </cell>
          <cell r="BO310">
            <v>0</v>
          </cell>
          <cell r="BQ310">
            <v>310</v>
          </cell>
          <cell r="BR310">
            <v>0</v>
          </cell>
          <cell r="BT310">
            <v>310</v>
          </cell>
          <cell r="BU310">
            <v>0</v>
          </cell>
          <cell r="BW310">
            <v>310</v>
          </cell>
          <cell r="BX310">
            <v>0</v>
          </cell>
        </row>
        <row r="311">
          <cell r="BB311">
            <v>311</v>
          </cell>
          <cell r="BC311">
            <v>126.06485714285715</v>
          </cell>
          <cell r="BE311">
            <v>311</v>
          </cell>
          <cell r="BF311">
            <v>0.1682901098901099</v>
          </cell>
          <cell r="BH311">
            <v>311</v>
          </cell>
          <cell r="BI311">
            <v>62.985428571428571</v>
          </cell>
          <cell r="BK311">
            <v>311</v>
          </cell>
          <cell r="BL311">
            <v>92.483780219780215</v>
          </cell>
          <cell r="BN311">
            <v>311</v>
          </cell>
          <cell r="BO311">
            <v>0</v>
          </cell>
          <cell r="BQ311">
            <v>311</v>
          </cell>
          <cell r="BR311">
            <v>0</v>
          </cell>
          <cell r="BT311">
            <v>311</v>
          </cell>
          <cell r="BU311">
            <v>0</v>
          </cell>
          <cell r="BW311">
            <v>311</v>
          </cell>
          <cell r="BX311">
            <v>0</v>
          </cell>
        </row>
        <row r="312">
          <cell r="BB312">
            <v>312</v>
          </cell>
          <cell r="BC312">
            <v>126.04698571428571</v>
          </cell>
          <cell r="BE312">
            <v>312</v>
          </cell>
          <cell r="BF312">
            <v>0.16517362637362637</v>
          </cell>
          <cell r="BH312">
            <v>312</v>
          </cell>
          <cell r="BI312">
            <v>62.990142857142857</v>
          </cell>
          <cell r="BK312">
            <v>312</v>
          </cell>
          <cell r="BL312">
            <v>92.489097252747243</v>
          </cell>
          <cell r="BN312">
            <v>312</v>
          </cell>
          <cell r="BO312">
            <v>0</v>
          </cell>
          <cell r="BQ312">
            <v>312</v>
          </cell>
          <cell r="BR312">
            <v>0</v>
          </cell>
          <cell r="BT312">
            <v>312</v>
          </cell>
          <cell r="BU312">
            <v>0</v>
          </cell>
          <cell r="BW312">
            <v>312</v>
          </cell>
          <cell r="BX312">
            <v>0</v>
          </cell>
        </row>
        <row r="313">
          <cell r="BB313">
            <v>313</v>
          </cell>
          <cell r="BC313">
            <v>126.02911428571429</v>
          </cell>
          <cell r="BE313">
            <v>313</v>
          </cell>
          <cell r="BF313">
            <v>0.16205714285714284</v>
          </cell>
          <cell r="BH313">
            <v>313</v>
          </cell>
          <cell r="BI313">
            <v>62.994857142857143</v>
          </cell>
          <cell r="BK313">
            <v>313</v>
          </cell>
          <cell r="BL313">
            <v>92.494414285714285</v>
          </cell>
          <cell r="BN313">
            <v>313</v>
          </cell>
          <cell r="BO313">
            <v>0</v>
          </cell>
          <cell r="BQ313">
            <v>313</v>
          </cell>
          <cell r="BR313">
            <v>0</v>
          </cell>
          <cell r="BT313">
            <v>313</v>
          </cell>
          <cell r="BU313">
            <v>0</v>
          </cell>
          <cell r="BW313">
            <v>313</v>
          </cell>
          <cell r="BX313">
            <v>0</v>
          </cell>
        </row>
        <row r="314">
          <cell r="BB314">
            <v>314</v>
          </cell>
          <cell r="BC314">
            <v>126.01124285714286</v>
          </cell>
          <cell r="BE314">
            <v>314</v>
          </cell>
          <cell r="BF314">
            <v>0.15894065934065935</v>
          </cell>
          <cell r="BH314">
            <v>314</v>
          </cell>
          <cell r="BI314">
            <v>62.999571428571429</v>
          </cell>
          <cell r="BK314">
            <v>314</v>
          </cell>
          <cell r="BL314">
            <v>92.499731318681313</v>
          </cell>
          <cell r="BN314">
            <v>314</v>
          </cell>
          <cell r="BO314">
            <v>0</v>
          </cell>
          <cell r="BQ314">
            <v>314</v>
          </cell>
          <cell r="BR314">
            <v>0</v>
          </cell>
          <cell r="BT314">
            <v>314</v>
          </cell>
          <cell r="BU314">
            <v>0</v>
          </cell>
          <cell r="BW314">
            <v>314</v>
          </cell>
          <cell r="BX314">
            <v>0</v>
          </cell>
        </row>
        <row r="315">
          <cell r="BB315">
            <v>315</v>
          </cell>
          <cell r="BC315">
            <v>125.99337142857144</v>
          </cell>
          <cell r="BE315">
            <v>315</v>
          </cell>
          <cell r="BF315">
            <v>0.15582417582417582</v>
          </cell>
          <cell r="BH315">
            <v>315</v>
          </cell>
          <cell r="BI315">
            <v>63.004285714285714</v>
          </cell>
          <cell r="BK315">
            <v>315</v>
          </cell>
          <cell r="BL315">
            <v>92.505048351648341</v>
          </cell>
          <cell r="BN315">
            <v>315</v>
          </cell>
          <cell r="BO315">
            <v>0</v>
          </cell>
          <cell r="BQ315">
            <v>315</v>
          </cell>
          <cell r="BR315">
            <v>0</v>
          </cell>
          <cell r="BT315">
            <v>315</v>
          </cell>
          <cell r="BU315">
            <v>0</v>
          </cell>
          <cell r="BW315">
            <v>315</v>
          </cell>
          <cell r="BX315">
            <v>0</v>
          </cell>
        </row>
        <row r="316">
          <cell r="BB316">
            <v>316</v>
          </cell>
          <cell r="BC316">
            <v>125.9755</v>
          </cell>
          <cell r="BE316">
            <v>316</v>
          </cell>
          <cell r="BF316">
            <v>0.15270769230769232</v>
          </cell>
          <cell r="BH316">
            <v>316</v>
          </cell>
          <cell r="BI316">
            <v>63.009</v>
          </cell>
          <cell r="BK316">
            <v>316</v>
          </cell>
          <cell r="BL316">
            <v>92.510365384615383</v>
          </cell>
          <cell r="BN316">
            <v>316</v>
          </cell>
          <cell r="BO316">
            <v>0</v>
          </cell>
          <cell r="BQ316">
            <v>316</v>
          </cell>
          <cell r="BR316">
            <v>0</v>
          </cell>
          <cell r="BT316">
            <v>316</v>
          </cell>
          <cell r="BU316">
            <v>0</v>
          </cell>
          <cell r="BW316">
            <v>316</v>
          </cell>
          <cell r="BX316">
            <v>0</v>
          </cell>
        </row>
        <row r="317">
          <cell r="BB317">
            <v>317</v>
          </cell>
          <cell r="BC317">
            <v>125.95762857142857</v>
          </cell>
          <cell r="BE317">
            <v>317</v>
          </cell>
          <cell r="BF317">
            <v>0.1495912087912088</v>
          </cell>
          <cell r="BH317">
            <v>317</v>
          </cell>
          <cell r="BI317">
            <v>63.013714285714286</v>
          </cell>
          <cell r="BK317">
            <v>317</v>
          </cell>
          <cell r="BL317">
            <v>92.515682417582411</v>
          </cell>
          <cell r="BN317">
            <v>317</v>
          </cell>
          <cell r="BO317">
            <v>0</v>
          </cell>
          <cell r="BQ317">
            <v>317</v>
          </cell>
          <cell r="BR317">
            <v>0</v>
          </cell>
          <cell r="BT317">
            <v>317</v>
          </cell>
          <cell r="BU317">
            <v>0</v>
          </cell>
          <cell r="BW317">
            <v>317</v>
          </cell>
          <cell r="BX317">
            <v>0</v>
          </cell>
        </row>
        <row r="318">
          <cell r="BB318">
            <v>318</v>
          </cell>
          <cell r="BC318">
            <v>125.93975714285715</v>
          </cell>
          <cell r="BE318">
            <v>318</v>
          </cell>
          <cell r="BF318">
            <v>0.1464747252747253</v>
          </cell>
          <cell r="BH318">
            <v>318</v>
          </cell>
          <cell r="BI318">
            <v>63.018428571428572</v>
          </cell>
          <cell r="BK318">
            <v>318</v>
          </cell>
          <cell r="BL318">
            <v>92.520999450549439</v>
          </cell>
          <cell r="BN318">
            <v>318</v>
          </cell>
          <cell r="BO318">
            <v>0</v>
          </cell>
          <cell r="BQ318">
            <v>318</v>
          </cell>
          <cell r="BR318">
            <v>0</v>
          </cell>
          <cell r="BT318">
            <v>318</v>
          </cell>
          <cell r="BU318">
            <v>0</v>
          </cell>
          <cell r="BW318">
            <v>318</v>
          </cell>
          <cell r="BX318">
            <v>0</v>
          </cell>
        </row>
        <row r="319">
          <cell r="BB319">
            <v>319</v>
          </cell>
          <cell r="BC319">
            <v>125.92188571428572</v>
          </cell>
          <cell r="BE319">
            <v>319</v>
          </cell>
          <cell r="BF319">
            <v>0.14335824175824177</v>
          </cell>
          <cell r="BH319">
            <v>319</v>
          </cell>
          <cell r="BI319">
            <v>63.023142857142858</v>
          </cell>
          <cell r="BK319">
            <v>319</v>
          </cell>
          <cell r="BL319">
            <v>92.526316483516482</v>
          </cell>
          <cell r="BN319">
            <v>319</v>
          </cell>
          <cell r="BO319">
            <v>0</v>
          </cell>
          <cell r="BQ319">
            <v>319</v>
          </cell>
          <cell r="BR319">
            <v>0</v>
          </cell>
          <cell r="BT319">
            <v>319</v>
          </cell>
          <cell r="BU319">
            <v>0</v>
          </cell>
          <cell r="BW319">
            <v>319</v>
          </cell>
          <cell r="BX319">
            <v>0</v>
          </cell>
        </row>
        <row r="320">
          <cell r="BB320">
            <v>320</v>
          </cell>
          <cell r="BC320">
            <v>125.90401428571428</v>
          </cell>
          <cell r="BE320">
            <v>320</v>
          </cell>
          <cell r="BF320">
            <v>0.14024175824175825</v>
          </cell>
          <cell r="BH320">
            <v>320</v>
          </cell>
          <cell r="BI320">
            <v>63.027857142857144</v>
          </cell>
          <cell r="BK320">
            <v>320</v>
          </cell>
          <cell r="BL320">
            <v>92.53163351648351</v>
          </cell>
          <cell r="BN320">
            <v>320</v>
          </cell>
          <cell r="BO320">
            <v>0</v>
          </cell>
          <cell r="BQ320">
            <v>320</v>
          </cell>
          <cell r="BR320">
            <v>0</v>
          </cell>
          <cell r="BT320">
            <v>320</v>
          </cell>
          <cell r="BU320">
            <v>0</v>
          </cell>
          <cell r="BW320">
            <v>320</v>
          </cell>
          <cell r="BX320">
            <v>0</v>
          </cell>
        </row>
        <row r="321">
          <cell r="BB321">
            <v>321</v>
          </cell>
          <cell r="BC321">
            <v>125.88614285714286</v>
          </cell>
          <cell r="BE321">
            <v>321</v>
          </cell>
          <cell r="BF321">
            <v>0.13712527472527475</v>
          </cell>
          <cell r="BH321">
            <v>321</v>
          </cell>
          <cell r="BI321">
            <v>63.03257142857143</v>
          </cell>
          <cell r="BK321">
            <v>321</v>
          </cell>
          <cell r="BL321">
            <v>92.536950549450552</v>
          </cell>
          <cell r="BN321">
            <v>321</v>
          </cell>
          <cell r="BO321">
            <v>0</v>
          </cell>
          <cell r="BQ321">
            <v>321</v>
          </cell>
          <cell r="BR321">
            <v>0</v>
          </cell>
          <cell r="BT321">
            <v>321</v>
          </cell>
          <cell r="BU321">
            <v>0</v>
          </cell>
          <cell r="BW321">
            <v>321</v>
          </cell>
          <cell r="BX321">
            <v>0</v>
          </cell>
        </row>
        <row r="322">
          <cell r="BB322">
            <v>322</v>
          </cell>
          <cell r="BC322">
            <v>125.86827142857143</v>
          </cell>
          <cell r="BE322">
            <v>322</v>
          </cell>
          <cell r="BF322">
            <v>0.13400879120879122</v>
          </cell>
          <cell r="BH322">
            <v>322</v>
          </cell>
          <cell r="BI322">
            <v>63.037285714285716</v>
          </cell>
          <cell r="BK322">
            <v>322</v>
          </cell>
          <cell r="BL322">
            <v>92.54226758241758</v>
          </cell>
          <cell r="BN322">
            <v>322</v>
          </cell>
          <cell r="BO322">
            <v>0</v>
          </cell>
          <cell r="BQ322">
            <v>322</v>
          </cell>
          <cell r="BR322">
            <v>0</v>
          </cell>
          <cell r="BT322">
            <v>322</v>
          </cell>
          <cell r="BU322">
            <v>0</v>
          </cell>
          <cell r="BW322">
            <v>322</v>
          </cell>
          <cell r="BX322">
            <v>0</v>
          </cell>
        </row>
        <row r="323">
          <cell r="BB323">
            <v>323</v>
          </cell>
          <cell r="BC323">
            <v>125.85040000000001</v>
          </cell>
          <cell r="BE323">
            <v>323</v>
          </cell>
          <cell r="BF323">
            <v>0.1308923076923077</v>
          </cell>
          <cell r="BH323">
            <v>323</v>
          </cell>
          <cell r="BI323">
            <v>63.042000000000002</v>
          </cell>
          <cell r="BK323">
            <v>323</v>
          </cell>
          <cell r="BL323">
            <v>92.547584615384608</v>
          </cell>
          <cell r="BN323">
            <v>323</v>
          </cell>
          <cell r="BO323">
            <v>0</v>
          </cell>
          <cell r="BQ323">
            <v>323</v>
          </cell>
          <cell r="BR323">
            <v>0</v>
          </cell>
          <cell r="BT323">
            <v>323</v>
          </cell>
          <cell r="BU323">
            <v>0</v>
          </cell>
          <cell r="BW323">
            <v>323</v>
          </cell>
          <cell r="BX323">
            <v>0</v>
          </cell>
        </row>
        <row r="324">
          <cell r="BB324">
            <v>324</v>
          </cell>
          <cell r="BC324">
            <v>125.83252857142857</v>
          </cell>
          <cell r="BE324">
            <v>324</v>
          </cell>
          <cell r="BF324">
            <v>0.12777582417582417</v>
          </cell>
          <cell r="BH324">
            <v>324</v>
          </cell>
          <cell r="BI324">
            <v>63.046714285714287</v>
          </cell>
          <cell r="BK324">
            <v>324</v>
          </cell>
          <cell r="BL324">
            <v>92.55290164835165</v>
          </cell>
          <cell r="BN324">
            <v>324</v>
          </cell>
          <cell r="BO324">
            <v>0</v>
          </cell>
          <cell r="BQ324">
            <v>324</v>
          </cell>
          <cell r="BR324">
            <v>0</v>
          </cell>
          <cell r="BT324">
            <v>324</v>
          </cell>
          <cell r="BU324">
            <v>0</v>
          </cell>
          <cell r="BW324">
            <v>324</v>
          </cell>
          <cell r="BX324">
            <v>0</v>
          </cell>
        </row>
        <row r="325">
          <cell r="BB325">
            <v>325</v>
          </cell>
          <cell r="BC325">
            <v>125.81465714285714</v>
          </cell>
          <cell r="BE325">
            <v>325</v>
          </cell>
          <cell r="BF325">
            <v>0.12465934065934067</v>
          </cell>
          <cell r="BH325">
            <v>325</v>
          </cell>
          <cell r="BI325">
            <v>63.051428571428573</v>
          </cell>
          <cell r="BK325">
            <v>325</v>
          </cell>
          <cell r="BL325">
            <v>92.558218681318678</v>
          </cell>
          <cell r="BN325">
            <v>325</v>
          </cell>
          <cell r="BO325">
            <v>0</v>
          </cell>
          <cell r="BQ325">
            <v>325</v>
          </cell>
          <cell r="BR325">
            <v>0</v>
          </cell>
          <cell r="BT325">
            <v>325</v>
          </cell>
          <cell r="BU325">
            <v>0</v>
          </cell>
          <cell r="BW325">
            <v>325</v>
          </cell>
          <cell r="BX325">
            <v>0</v>
          </cell>
        </row>
        <row r="326">
          <cell r="BB326">
            <v>326</v>
          </cell>
          <cell r="BC326">
            <v>125.79678571428572</v>
          </cell>
          <cell r="BE326">
            <v>326</v>
          </cell>
          <cell r="BF326">
            <v>0.12154285714285715</v>
          </cell>
          <cell r="BH326">
            <v>326</v>
          </cell>
          <cell r="BI326">
            <v>63.056142857142859</v>
          </cell>
          <cell r="BK326">
            <v>326</v>
          </cell>
          <cell r="BL326">
            <v>92.563535714285706</v>
          </cell>
          <cell r="BN326">
            <v>326</v>
          </cell>
          <cell r="BO326">
            <v>0</v>
          </cell>
          <cell r="BQ326">
            <v>326</v>
          </cell>
          <cell r="BR326">
            <v>0</v>
          </cell>
          <cell r="BT326">
            <v>326</v>
          </cell>
          <cell r="BU326">
            <v>0</v>
          </cell>
          <cell r="BW326">
            <v>326</v>
          </cell>
          <cell r="BX326">
            <v>0</v>
          </cell>
        </row>
        <row r="327">
          <cell r="BB327">
            <v>327</v>
          </cell>
          <cell r="BC327">
            <v>125.77891428571429</v>
          </cell>
          <cell r="BE327">
            <v>327</v>
          </cell>
          <cell r="BF327">
            <v>0.11842637362637362</v>
          </cell>
          <cell r="BH327">
            <v>327</v>
          </cell>
          <cell r="BI327">
            <v>63.060857142857145</v>
          </cell>
          <cell r="BK327">
            <v>327</v>
          </cell>
          <cell r="BL327">
            <v>92.568852747252748</v>
          </cell>
          <cell r="BN327">
            <v>327</v>
          </cell>
          <cell r="BO327">
            <v>0</v>
          </cell>
          <cell r="BQ327">
            <v>327</v>
          </cell>
          <cell r="BR327">
            <v>0</v>
          </cell>
          <cell r="BT327">
            <v>327</v>
          </cell>
          <cell r="BU327">
            <v>0</v>
          </cell>
          <cell r="BW327">
            <v>327</v>
          </cell>
          <cell r="BX327">
            <v>0</v>
          </cell>
        </row>
        <row r="328">
          <cell r="BB328">
            <v>328</v>
          </cell>
          <cell r="BC328">
            <v>125.76104285714285</v>
          </cell>
          <cell r="BE328">
            <v>328</v>
          </cell>
          <cell r="BF328">
            <v>0.11530989010989012</v>
          </cell>
          <cell r="BH328">
            <v>328</v>
          </cell>
          <cell r="BI328">
            <v>63.065571428571431</v>
          </cell>
          <cell r="BK328">
            <v>328</v>
          </cell>
          <cell r="BL328">
            <v>92.574169780219776</v>
          </cell>
          <cell r="BN328">
            <v>328</v>
          </cell>
          <cell r="BO328">
            <v>0</v>
          </cell>
          <cell r="BQ328">
            <v>328</v>
          </cell>
          <cell r="BR328">
            <v>0</v>
          </cell>
          <cell r="BT328">
            <v>328</v>
          </cell>
          <cell r="BU328">
            <v>0</v>
          </cell>
          <cell r="BW328">
            <v>328</v>
          </cell>
          <cell r="BX328">
            <v>0</v>
          </cell>
        </row>
        <row r="329">
          <cell r="BB329">
            <v>329</v>
          </cell>
          <cell r="BC329">
            <v>125.74317142857143</v>
          </cell>
          <cell r="BE329">
            <v>329</v>
          </cell>
          <cell r="BF329">
            <v>0.1121934065934066</v>
          </cell>
          <cell r="BH329">
            <v>329</v>
          </cell>
          <cell r="BI329">
            <v>63.070285714285717</v>
          </cell>
          <cell r="BK329">
            <v>329</v>
          </cell>
          <cell r="BL329">
            <v>92.579486813186804</v>
          </cell>
          <cell r="BN329">
            <v>329</v>
          </cell>
          <cell r="BO329">
            <v>0</v>
          </cell>
          <cell r="BQ329">
            <v>329</v>
          </cell>
          <cell r="BR329">
            <v>0</v>
          </cell>
          <cell r="BT329">
            <v>329</v>
          </cell>
          <cell r="BU329">
            <v>0</v>
          </cell>
          <cell r="BW329">
            <v>329</v>
          </cell>
          <cell r="BX329">
            <v>0</v>
          </cell>
        </row>
        <row r="330">
          <cell r="BB330">
            <v>330</v>
          </cell>
          <cell r="BC330">
            <v>125.7253</v>
          </cell>
          <cell r="BE330">
            <v>330</v>
          </cell>
          <cell r="BF330">
            <v>0.1090769230769231</v>
          </cell>
          <cell r="BH330">
            <v>330</v>
          </cell>
          <cell r="BI330">
            <v>63.075000000000003</v>
          </cell>
          <cell r="BK330">
            <v>330</v>
          </cell>
          <cell r="BL330">
            <v>92.584803846153847</v>
          </cell>
          <cell r="BN330">
            <v>330</v>
          </cell>
          <cell r="BO330">
            <v>0</v>
          </cell>
          <cell r="BQ330">
            <v>330</v>
          </cell>
          <cell r="BR330">
            <v>0</v>
          </cell>
          <cell r="BT330">
            <v>330</v>
          </cell>
          <cell r="BU330">
            <v>0</v>
          </cell>
          <cell r="BW330">
            <v>330</v>
          </cell>
          <cell r="BX330">
            <v>0</v>
          </cell>
        </row>
        <row r="331">
          <cell r="BB331">
            <v>331</v>
          </cell>
          <cell r="BC331">
            <v>125.70742857142858</v>
          </cell>
          <cell r="BE331">
            <v>331</v>
          </cell>
          <cell r="BF331">
            <v>0.10596043956043955</v>
          </cell>
          <cell r="BH331">
            <v>331</v>
          </cell>
          <cell r="BI331">
            <v>63.079714285714289</v>
          </cell>
          <cell r="BK331">
            <v>331</v>
          </cell>
          <cell r="BL331">
            <v>92.590120879120875</v>
          </cell>
          <cell r="BN331">
            <v>331</v>
          </cell>
          <cell r="BO331">
            <v>0</v>
          </cell>
          <cell r="BQ331">
            <v>331</v>
          </cell>
          <cell r="BR331">
            <v>0</v>
          </cell>
          <cell r="BT331">
            <v>331</v>
          </cell>
          <cell r="BU331">
            <v>0</v>
          </cell>
          <cell r="BW331">
            <v>331</v>
          </cell>
          <cell r="BX331">
            <v>0</v>
          </cell>
        </row>
        <row r="332">
          <cell r="BB332">
            <v>332</v>
          </cell>
          <cell r="BC332">
            <v>125.68955714285714</v>
          </cell>
          <cell r="BE332">
            <v>332</v>
          </cell>
          <cell r="BF332">
            <v>0.10284395604395605</v>
          </cell>
          <cell r="BH332">
            <v>332</v>
          </cell>
          <cell r="BI332">
            <v>63.084428571428575</v>
          </cell>
          <cell r="BK332">
            <v>332</v>
          </cell>
          <cell r="BL332">
            <v>92.595437912087903</v>
          </cell>
          <cell r="BN332">
            <v>332</v>
          </cell>
          <cell r="BO332">
            <v>0</v>
          </cell>
          <cell r="BQ332">
            <v>332</v>
          </cell>
          <cell r="BR332">
            <v>0</v>
          </cell>
          <cell r="BT332">
            <v>332</v>
          </cell>
          <cell r="BU332">
            <v>0</v>
          </cell>
          <cell r="BW332">
            <v>332</v>
          </cell>
          <cell r="BX332">
            <v>0</v>
          </cell>
        </row>
        <row r="333">
          <cell r="BB333">
            <v>333</v>
          </cell>
          <cell r="BC333">
            <v>125.67168571428572</v>
          </cell>
          <cell r="BE333">
            <v>333</v>
          </cell>
          <cell r="BF333">
            <v>9.9727472527472522E-2</v>
          </cell>
          <cell r="BH333">
            <v>333</v>
          </cell>
          <cell r="BI333">
            <v>63.089142857142861</v>
          </cell>
          <cell r="BK333">
            <v>333</v>
          </cell>
          <cell r="BL333">
            <v>92.600754945054945</v>
          </cell>
          <cell r="BN333">
            <v>333</v>
          </cell>
          <cell r="BO333">
            <v>0</v>
          </cell>
          <cell r="BQ333">
            <v>333</v>
          </cell>
          <cell r="BR333">
            <v>0</v>
          </cell>
          <cell r="BT333">
            <v>333</v>
          </cell>
          <cell r="BU333">
            <v>0</v>
          </cell>
          <cell r="BW333">
            <v>333</v>
          </cell>
          <cell r="BX333">
            <v>0</v>
          </cell>
        </row>
        <row r="334">
          <cell r="BB334">
            <v>334</v>
          </cell>
          <cell r="BC334">
            <v>125.65381428571429</v>
          </cell>
          <cell r="BE334">
            <v>334</v>
          </cell>
          <cell r="BF334">
            <v>9.6610989010989023E-2</v>
          </cell>
          <cell r="BH334">
            <v>334</v>
          </cell>
          <cell r="BI334">
            <v>63.093857142857146</v>
          </cell>
          <cell r="BK334">
            <v>334</v>
          </cell>
          <cell r="BL334">
            <v>92.606071978021973</v>
          </cell>
          <cell r="BN334">
            <v>334</v>
          </cell>
          <cell r="BO334">
            <v>0</v>
          </cell>
          <cell r="BQ334">
            <v>334</v>
          </cell>
          <cell r="BR334">
            <v>0</v>
          </cell>
          <cell r="BT334">
            <v>334</v>
          </cell>
          <cell r="BU334">
            <v>0</v>
          </cell>
          <cell r="BW334">
            <v>334</v>
          </cell>
          <cell r="BX334">
            <v>0</v>
          </cell>
        </row>
        <row r="335">
          <cell r="BB335">
            <v>335</v>
          </cell>
          <cell r="BC335">
            <v>125.63594285714287</v>
          </cell>
          <cell r="BE335">
            <v>335</v>
          </cell>
          <cell r="BF335">
            <v>9.3494505494505498E-2</v>
          </cell>
          <cell r="BH335">
            <v>335</v>
          </cell>
          <cell r="BI335">
            <v>63.098571428571432</v>
          </cell>
          <cell r="BK335">
            <v>335</v>
          </cell>
          <cell r="BL335">
            <v>92.611389010989001</v>
          </cell>
          <cell r="BN335">
            <v>335</v>
          </cell>
          <cell r="BO335">
            <v>0</v>
          </cell>
          <cell r="BQ335">
            <v>335</v>
          </cell>
          <cell r="BR335">
            <v>0</v>
          </cell>
          <cell r="BT335">
            <v>335</v>
          </cell>
          <cell r="BU335">
            <v>0</v>
          </cell>
          <cell r="BW335">
            <v>335</v>
          </cell>
          <cell r="BX335">
            <v>0</v>
          </cell>
        </row>
        <row r="336">
          <cell r="BB336">
            <v>336</v>
          </cell>
          <cell r="BC336">
            <v>125.61807142857143</v>
          </cell>
          <cell r="BE336">
            <v>336</v>
          </cell>
          <cell r="BF336">
            <v>9.0378021978021972E-2</v>
          </cell>
          <cell r="BH336">
            <v>336</v>
          </cell>
          <cell r="BI336">
            <v>63.103285714285718</v>
          </cell>
          <cell r="BK336">
            <v>336</v>
          </cell>
          <cell r="BL336">
            <v>92.616706043956043</v>
          </cell>
          <cell r="BN336">
            <v>336</v>
          </cell>
          <cell r="BO336">
            <v>0</v>
          </cell>
          <cell r="BQ336">
            <v>336</v>
          </cell>
          <cell r="BR336">
            <v>0</v>
          </cell>
          <cell r="BT336">
            <v>336</v>
          </cell>
          <cell r="BU336">
            <v>0</v>
          </cell>
          <cell r="BW336">
            <v>336</v>
          </cell>
          <cell r="BX336">
            <v>0</v>
          </cell>
        </row>
        <row r="337">
          <cell r="BB337">
            <v>337</v>
          </cell>
          <cell r="BC337">
            <v>125.6002</v>
          </cell>
          <cell r="BE337">
            <v>337</v>
          </cell>
          <cell r="BF337">
            <v>8.7261538461538474E-2</v>
          </cell>
          <cell r="BH337">
            <v>337</v>
          </cell>
          <cell r="BI337">
            <v>63.108000000000004</v>
          </cell>
          <cell r="BK337">
            <v>337</v>
          </cell>
          <cell r="BL337">
            <v>92.622023076923071</v>
          </cell>
          <cell r="BN337">
            <v>337</v>
          </cell>
          <cell r="BO337">
            <v>0</v>
          </cell>
          <cell r="BQ337">
            <v>337</v>
          </cell>
          <cell r="BR337">
            <v>0</v>
          </cell>
          <cell r="BT337">
            <v>337</v>
          </cell>
          <cell r="BU337">
            <v>0</v>
          </cell>
          <cell r="BW337">
            <v>337</v>
          </cell>
          <cell r="BX337">
            <v>0</v>
          </cell>
        </row>
        <row r="338">
          <cell r="BB338">
            <v>338</v>
          </cell>
          <cell r="BC338">
            <v>125.58232857142858</v>
          </cell>
          <cell r="BE338">
            <v>338</v>
          </cell>
          <cell r="BF338">
            <v>8.4145054945054948E-2</v>
          </cell>
          <cell r="BH338">
            <v>338</v>
          </cell>
          <cell r="BI338">
            <v>63.11271428571429</v>
          </cell>
          <cell r="BK338">
            <v>338</v>
          </cell>
          <cell r="BL338">
            <v>92.627340109890113</v>
          </cell>
          <cell r="BN338">
            <v>338</v>
          </cell>
          <cell r="BO338">
            <v>0</v>
          </cell>
          <cell r="BQ338">
            <v>338</v>
          </cell>
          <cell r="BR338">
            <v>0</v>
          </cell>
          <cell r="BT338">
            <v>338</v>
          </cell>
          <cell r="BU338">
            <v>0</v>
          </cell>
          <cell r="BW338">
            <v>338</v>
          </cell>
          <cell r="BX338">
            <v>0</v>
          </cell>
        </row>
        <row r="339">
          <cell r="BB339">
            <v>339</v>
          </cell>
          <cell r="BC339">
            <v>125.56445714285715</v>
          </cell>
          <cell r="BE339">
            <v>339</v>
          </cell>
          <cell r="BF339">
            <v>8.1028571428571422E-2</v>
          </cell>
          <cell r="BH339">
            <v>339</v>
          </cell>
          <cell r="BI339">
            <v>63.117428571428576</v>
          </cell>
          <cell r="BK339">
            <v>339</v>
          </cell>
          <cell r="BL339">
            <v>92.632657142857141</v>
          </cell>
          <cell r="BN339">
            <v>339</v>
          </cell>
          <cell r="BO339">
            <v>0</v>
          </cell>
          <cell r="BQ339">
            <v>339</v>
          </cell>
          <cell r="BR339">
            <v>0</v>
          </cell>
          <cell r="BT339">
            <v>339</v>
          </cell>
          <cell r="BU339">
            <v>0</v>
          </cell>
          <cell r="BW339">
            <v>339</v>
          </cell>
          <cell r="BX339">
            <v>0</v>
          </cell>
        </row>
        <row r="340">
          <cell r="BB340">
            <v>340</v>
          </cell>
          <cell r="BC340">
            <v>125.54658571428571</v>
          </cell>
          <cell r="BE340">
            <v>340</v>
          </cell>
          <cell r="BF340">
            <v>7.7912087912087924E-2</v>
          </cell>
          <cell r="BH340">
            <v>340</v>
          </cell>
          <cell r="BI340">
            <v>63.122142857142862</v>
          </cell>
          <cell r="BK340">
            <v>340</v>
          </cell>
          <cell r="BL340">
            <v>92.637974175824169</v>
          </cell>
          <cell r="BN340">
            <v>340</v>
          </cell>
          <cell r="BO340">
            <v>0</v>
          </cell>
          <cell r="BQ340">
            <v>340</v>
          </cell>
          <cell r="BR340">
            <v>0</v>
          </cell>
          <cell r="BT340">
            <v>340</v>
          </cell>
          <cell r="BU340">
            <v>0</v>
          </cell>
          <cell r="BW340">
            <v>340</v>
          </cell>
          <cell r="BX340">
            <v>0</v>
          </cell>
        </row>
        <row r="341">
          <cell r="BB341">
            <v>341</v>
          </cell>
          <cell r="BC341">
            <v>125.52871428571429</v>
          </cell>
          <cell r="BE341">
            <v>341</v>
          </cell>
          <cell r="BF341">
            <v>7.4795604395604398E-2</v>
          </cell>
          <cell r="BH341">
            <v>341</v>
          </cell>
          <cell r="BI341">
            <v>63.126857142857148</v>
          </cell>
          <cell r="BK341">
            <v>341</v>
          </cell>
          <cell r="BL341">
            <v>92.643291208791211</v>
          </cell>
          <cell r="BN341">
            <v>341</v>
          </cell>
          <cell r="BO341">
            <v>0</v>
          </cell>
          <cell r="BQ341">
            <v>341</v>
          </cell>
          <cell r="BR341">
            <v>0</v>
          </cell>
          <cell r="BT341">
            <v>341</v>
          </cell>
          <cell r="BU341">
            <v>0</v>
          </cell>
          <cell r="BW341">
            <v>341</v>
          </cell>
          <cell r="BX341">
            <v>0</v>
          </cell>
        </row>
        <row r="342">
          <cell r="BB342">
            <v>342</v>
          </cell>
          <cell r="BC342">
            <v>125.51084285714286</v>
          </cell>
          <cell r="BE342">
            <v>342</v>
          </cell>
          <cell r="BF342">
            <v>7.16791208791209E-2</v>
          </cell>
          <cell r="BH342">
            <v>342</v>
          </cell>
          <cell r="BI342">
            <v>63.131571428571434</v>
          </cell>
          <cell r="BK342">
            <v>342</v>
          </cell>
          <cell r="BL342">
            <v>92.64860824175824</v>
          </cell>
          <cell r="BN342">
            <v>342</v>
          </cell>
          <cell r="BO342">
            <v>0</v>
          </cell>
          <cell r="BQ342">
            <v>342</v>
          </cell>
          <cell r="BR342">
            <v>0</v>
          </cell>
          <cell r="BT342">
            <v>342</v>
          </cell>
          <cell r="BU342">
            <v>0</v>
          </cell>
          <cell r="BW342">
            <v>342</v>
          </cell>
          <cell r="BX342">
            <v>0</v>
          </cell>
        </row>
        <row r="343">
          <cell r="BB343">
            <v>343</v>
          </cell>
          <cell r="BC343">
            <v>125.49297142857144</v>
          </cell>
          <cell r="BE343">
            <v>343</v>
          </cell>
          <cell r="BF343">
            <v>6.8562637362637374E-2</v>
          </cell>
          <cell r="BH343">
            <v>343</v>
          </cell>
          <cell r="BI343">
            <v>63.136285714285712</v>
          </cell>
          <cell r="BK343">
            <v>343</v>
          </cell>
          <cell r="BL343">
            <v>92.653925274725268</v>
          </cell>
          <cell r="BN343">
            <v>343</v>
          </cell>
          <cell r="BO343">
            <v>0</v>
          </cell>
          <cell r="BQ343">
            <v>343</v>
          </cell>
          <cell r="BR343">
            <v>0</v>
          </cell>
          <cell r="BT343">
            <v>343</v>
          </cell>
          <cell r="BU343">
            <v>0</v>
          </cell>
          <cell r="BW343">
            <v>343</v>
          </cell>
          <cell r="BX343">
            <v>0</v>
          </cell>
        </row>
        <row r="344">
          <cell r="BB344">
            <v>344</v>
          </cell>
          <cell r="BC344">
            <v>125.4751</v>
          </cell>
          <cell r="BE344">
            <v>344</v>
          </cell>
          <cell r="BF344">
            <v>6.5446153846153848E-2</v>
          </cell>
          <cell r="BH344">
            <v>344</v>
          </cell>
          <cell r="BI344">
            <v>63.140999999999998</v>
          </cell>
          <cell r="BK344">
            <v>344</v>
          </cell>
          <cell r="BL344">
            <v>92.65924230769231</v>
          </cell>
          <cell r="BN344">
            <v>344</v>
          </cell>
          <cell r="BO344">
            <v>0</v>
          </cell>
          <cell r="BQ344">
            <v>344</v>
          </cell>
          <cell r="BR344">
            <v>0</v>
          </cell>
          <cell r="BT344">
            <v>344</v>
          </cell>
          <cell r="BU344">
            <v>0</v>
          </cell>
          <cell r="BW344">
            <v>344</v>
          </cell>
          <cell r="BX344">
            <v>0</v>
          </cell>
        </row>
        <row r="345">
          <cell r="BB345">
            <v>345</v>
          </cell>
          <cell r="BC345">
            <v>125.45722857142857</v>
          </cell>
          <cell r="BE345">
            <v>345</v>
          </cell>
          <cell r="BF345">
            <v>6.232967032967035E-2</v>
          </cell>
          <cell r="BH345">
            <v>345</v>
          </cell>
          <cell r="BI345">
            <v>63.145714285714284</v>
          </cell>
          <cell r="BK345">
            <v>345</v>
          </cell>
          <cell r="BL345">
            <v>92.664559340659338</v>
          </cell>
          <cell r="BN345">
            <v>345</v>
          </cell>
          <cell r="BO345">
            <v>0</v>
          </cell>
          <cell r="BQ345">
            <v>345</v>
          </cell>
          <cell r="BR345">
            <v>0</v>
          </cell>
          <cell r="BT345">
            <v>345</v>
          </cell>
          <cell r="BU345">
            <v>0</v>
          </cell>
          <cell r="BW345">
            <v>345</v>
          </cell>
          <cell r="BX345">
            <v>0</v>
          </cell>
        </row>
        <row r="346">
          <cell r="BB346">
            <v>346</v>
          </cell>
          <cell r="BC346">
            <v>125.43935714285715</v>
          </cell>
          <cell r="BE346">
            <v>346</v>
          </cell>
          <cell r="BF346">
            <v>5.9213186813186824E-2</v>
          </cell>
          <cell r="BH346">
            <v>346</v>
          </cell>
          <cell r="BI346">
            <v>63.15042857142857</v>
          </cell>
          <cell r="BK346">
            <v>346</v>
          </cell>
          <cell r="BL346">
            <v>92.669876373626366</v>
          </cell>
          <cell r="BN346">
            <v>346</v>
          </cell>
          <cell r="BO346">
            <v>0</v>
          </cell>
          <cell r="BQ346">
            <v>346</v>
          </cell>
          <cell r="BR346">
            <v>0</v>
          </cell>
          <cell r="BT346">
            <v>346</v>
          </cell>
          <cell r="BU346">
            <v>0</v>
          </cell>
          <cell r="BW346">
            <v>346</v>
          </cell>
          <cell r="BX346">
            <v>0</v>
          </cell>
        </row>
        <row r="347">
          <cell r="BB347">
            <v>347</v>
          </cell>
          <cell r="BC347">
            <v>125.42148571428572</v>
          </cell>
          <cell r="BE347">
            <v>347</v>
          </cell>
          <cell r="BF347">
            <v>5.6096703296703326E-2</v>
          </cell>
          <cell r="BH347">
            <v>347</v>
          </cell>
          <cell r="BI347">
            <v>63.155142857142856</v>
          </cell>
          <cell r="BK347">
            <v>347</v>
          </cell>
          <cell r="BL347">
            <v>92.675193406593408</v>
          </cell>
          <cell r="BN347">
            <v>347</v>
          </cell>
          <cell r="BO347">
            <v>0</v>
          </cell>
          <cell r="BQ347">
            <v>347</v>
          </cell>
          <cell r="BR347">
            <v>0</v>
          </cell>
          <cell r="BT347">
            <v>347</v>
          </cell>
          <cell r="BU347">
            <v>0</v>
          </cell>
          <cell r="BW347">
            <v>347</v>
          </cell>
          <cell r="BX347">
            <v>0</v>
          </cell>
        </row>
        <row r="348">
          <cell r="BB348">
            <v>348</v>
          </cell>
          <cell r="BC348">
            <v>125.40361428571428</v>
          </cell>
          <cell r="BE348">
            <v>348</v>
          </cell>
          <cell r="BF348">
            <v>5.29802197802198E-2</v>
          </cell>
          <cell r="BH348">
            <v>348</v>
          </cell>
          <cell r="BI348">
            <v>63.159857142857142</v>
          </cell>
          <cell r="BK348">
            <v>348</v>
          </cell>
          <cell r="BL348">
            <v>92.680510439560436</v>
          </cell>
          <cell r="BN348">
            <v>348</v>
          </cell>
          <cell r="BO348">
            <v>0</v>
          </cell>
          <cell r="BQ348">
            <v>348</v>
          </cell>
          <cell r="BR348">
            <v>0</v>
          </cell>
          <cell r="BT348">
            <v>348</v>
          </cell>
          <cell r="BU348">
            <v>0</v>
          </cell>
          <cell r="BW348">
            <v>348</v>
          </cell>
          <cell r="BX348">
            <v>0</v>
          </cell>
        </row>
        <row r="349">
          <cell r="BB349">
            <v>349</v>
          </cell>
          <cell r="BC349">
            <v>125.38574285714286</v>
          </cell>
          <cell r="BE349">
            <v>349</v>
          </cell>
          <cell r="BF349">
            <v>4.9863736263736247E-2</v>
          </cell>
          <cell r="BH349">
            <v>349</v>
          </cell>
          <cell r="BI349">
            <v>63.164571428571428</v>
          </cell>
          <cell r="BK349">
            <v>349</v>
          </cell>
          <cell r="BL349">
            <v>92.685827472527464</v>
          </cell>
          <cell r="BN349">
            <v>349</v>
          </cell>
          <cell r="BO349">
            <v>0</v>
          </cell>
          <cell r="BQ349">
            <v>349</v>
          </cell>
          <cell r="BR349">
            <v>0</v>
          </cell>
          <cell r="BT349">
            <v>349</v>
          </cell>
          <cell r="BU349">
            <v>0</v>
          </cell>
          <cell r="BW349">
            <v>349</v>
          </cell>
          <cell r="BX349">
            <v>0</v>
          </cell>
        </row>
        <row r="350">
          <cell r="BB350">
            <v>350</v>
          </cell>
          <cell r="BC350">
            <v>125.36787142857143</v>
          </cell>
          <cell r="BE350">
            <v>350</v>
          </cell>
          <cell r="BF350">
            <v>4.6747252747252721E-2</v>
          </cell>
          <cell r="BH350">
            <v>350</v>
          </cell>
          <cell r="BI350">
            <v>63.169285714285714</v>
          </cell>
          <cell r="BK350">
            <v>350</v>
          </cell>
          <cell r="BL350">
            <v>92.691144505494506</v>
          </cell>
          <cell r="BN350">
            <v>350</v>
          </cell>
          <cell r="BO350">
            <v>0</v>
          </cell>
          <cell r="BQ350">
            <v>350</v>
          </cell>
          <cell r="BR350">
            <v>0</v>
          </cell>
          <cell r="BT350">
            <v>350</v>
          </cell>
          <cell r="BU350">
            <v>0</v>
          </cell>
          <cell r="BW350">
            <v>350</v>
          </cell>
          <cell r="BX350">
            <v>0</v>
          </cell>
        </row>
        <row r="351">
          <cell r="BB351">
            <v>351</v>
          </cell>
          <cell r="BC351">
            <v>125.35000000000001</v>
          </cell>
          <cell r="BE351">
            <v>351</v>
          </cell>
          <cell r="BF351">
            <v>4.3630769230769223E-2</v>
          </cell>
          <cell r="BH351">
            <v>351</v>
          </cell>
          <cell r="BI351">
            <v>63.173999999999999</v>
          </cell>
          <cell r="BK351">
            <v>351</v>
          </cell>
          <cell r="BL351">
            <v>92.696461538461534</v>
          </cell>
          <cell r="BN351">
            <v>351</v>
          </cell>
          <cell r="BO351">
            <v>0</v>
          </cell>
          <cell r="BQ351">
            <v>351</v>
          </cell>
          <cell r="BR351">
            <v>0</v>
          </cell>
          <cell r="BT351">
            <v>351</v>
          </cell>
          <cell r="BU351">
            <v>0</v>
          </cell>
          <cell r="BW351">
            <v>351</v>
          </cell>
          <cell r="BX351">
            <v>0</v>
          </cell>
        </row>
        <row r="352">
          <cell r="BB352">
            <v>352</v>
          </cell>
          <cell r="BC352">
            <v>125.33212857142857</v>
          </cell>
          <cell r="BE352">
            <v>352</v>
          </cell>
          <cell r="BF352">
            <v>4.0514285714285697E-2</v>
          </cell>
          <cell r="BH352">
            <v>352</v>
          </cell>
          <cell r="BI352">
            <v>63.178714285714285</v>
          </cell>
          <cell r="BK352">
            <v>352</v>
          </cell>
          <cell r="BL352">
            <v>92.701778571428562</v>
          </cell>
          <cell r="BN352">
            <v>352</v>
          </cell>
          <cell r="BO352">
            <v>0</v>
          </cell>
          <cell r="BQ352">
            <v>352</v>
          </cell>
          <cell r="BR352">
            <v>0</v>
          </cell>
          <cell r="BT352">
            <v>352</v>
          </cell>
          <cell r="BU352">
            <v>0</v>
          </cell>
          <cell r="BW352">
            <v>352</v>
          </cell>
          <cell r="BX352">
            <v>0</v>
          </cell>
        </row>
        <row r="353">
          <cell r="BB353">
            <v>353</v>
          </cell>
          <cell r="BC353">
            <v>125.31425714285714</v>
          </cell>
          <cell r="BE353">
            <v>353</v>
          </cell>
          <cell r="BF353">
            <v>3.7397802197802199E-2</v>
          </cell>
          <cell r="BH353">
            <v>353</v>
          </cell>
          <cell r="BI353">
            <v>63.183428571428571</v>
          </cell>
          <cell r="BK353">
            <v>353</v>
          </cell>
          <cell r="BL353">
            <v>92.707095604395604</v>
          </cell>
          <cell r="BN353">
            <v>353</v>
          </cell>
          <cell r="BO353">
            <v>0</v>
          </cell>
          <cell r="BQ353">
            <v>353</v>
          </cell>
          <cell r="BR353">
            <v>0</v>
          </cell>
          <cell r="BT353">
            <v>353</v>
          </cell>
          <cell r="BU353">
            <v>0</v>
          </cell>
          <cell r="BW353">
            <v>353</v>
          </cell>
          <cell r="BX353">
            <v>0</v>
          </cell>
        </row>
        <row r="354">
          <cell r="BB354">
            <v>354</v>
          </cell>
          <cell r="BC354">
            <v>125.29638571428572</v>
          </cell>
          <cell r="BE354">
            <v>354</v>
          </cell>
          <cell r="BF354">
            <v>3.4281318681318673E-2</v>
          </cell>
          <cell r="BH354">
            <v>354</v>
          </cell>
          <cell r="BI354">
            <v>63.188142857142857</v>
          </cell>
          <cell r="BK354">
            <v>354</v>
          </cell>
          <cell r="BL354">
            <v>92.712412637362632</v>
          </cell>
          <cell r="BN354">
            <v>354</v>
          </cell>
          <cell r="BO354">
            <v>0</v>
          </cell>
          <cell r="BQ354">
            <v>354</v>
          </cell>
          <cell r="BR354">
            <v>0</v>
          </cell>
          <cell r="BT354">
            <v>354</v>
          </cell>
          <cell r="BU354">
            <v>0</v>
          </cell>
          <cell r="BW354">
            <v>354</v>
          </cell>
          <cell r="BX354">
            <v>0</v>
          </cell>
        </row>
        <row r="355">
          <cell r="BB355">
            <v>355</v>
          </cell>
          <cell r="BC355">
            <v>125.27851428571429</v>
          </cell>
          <cell r="BE355">
            <v>355</v>
          </cell>
          <cell r="BF355">
            <v>3.1164835164835147E-2</v>
          </cell>
          <cell r="BH355">
            <v>355</v>
          </cell>
          <cell r="BI355">
            <v>63.192857142857143</v>
          </cell>
          <cell r="BK355">
            <v>355</v>
          </cell>
          <cell r="BL355">
            <v>92.717729670329661</v>
          </cell>
          <cell r="BN355">
            <v>355</v>
          </cell>
          <cell r="BO355">
            <v>0</v>
          </cell>
          <cell r="BQ355">
            <v>355</v>
          </cell>
          <cell r="BR355">
            <v>0</v>
          </cell>
          <cell r="BT355">
            <v>355</v>
          </cell>
          <cell r="BU355">
            <v>0</v>
          </cell>
          <cell r="BW355">
            <v>355</v>
          </cell>
          <cell r="BX355">
            <v>0</v>
          </cell>
        </row>
        <row r="356">
          <cell r="BB356">
            <v>356</v>
          </cell>
          <cell r="BC356">
            <v>125.26064285714286</v>
          </cell>
          <cell r="BE356">
            <v>356</v>
          </cell>
          <cell r="BF356">
            <v>2.8048351648351622E-2</v>
          </cell>
          <cell r="BH356">
            <v>356</v>
          </cell>
          <cell r="BI356">
            <v>63.197571428571429</v>
          </cell>
          <cell r="BK356">
            <v>356</v>
          </cell>
          <cell r="BL356">
            <v>92.723046703296703</v>
          </cell>
          <cell r="BN356">
            <v>356</v>
          </cell>
          <cell r="BO356">
            <v>0</v>
          </cell>
          <cell r="BQ356">
            <v>356</v>
          </cell>
          <cell r="BR356">
            <v>0</v>
          </cell>
          <cell r="BT356">
            <v>356</v>
          </cell>
          <cell r="BU356">
            <v>0</v>
          </cell>
          <cell r="BW356">
            <v>356</v>
          </cell>
          <cell r="BX356">
            <v>0</v>
          </cell>
        </row>
        <row r="357">
          <cell r="BB357">
            <v>357</v>
          </cell>
          <cell r="BC357">
            <v>125.24277142857143</v>
          </cell>
          <cell r="BE357">
            <v>357</v>
          </cell>
          <cell r="BF357">
            <v>2.4931868131868151E-2</v>
          </cell>
          <cell r="BH357">
            <v>357</v>
          </cell>
          <cell r="BI357">
            <v>63.202285714285715</v>
          </cell>
          <cell r="BK357">
            <v>357</v>
          </cell>
          <cell r="BL357">
            <v>92.728363736263731</v>
          </cell>
          <cell r="BN357">
            <v>357</v>
          </cell>
          <cell r="BO357">
            <v>0</v>
          </cell>
          <cell r="BQ357">
            <v>357</v>
          </cell>
          <cell r="BR357">
            <v>0</v>
          </cell>
          <cell r="BT357">
            <v>357</v>
          </cell>
          <cell r="BU357">
            <v>0</v>
          </cell>
          <cell r="BW357">
            <v>357</v>
          </cell>
          <cell r="BX357">
            <v>0</v>
          </cell>
        </row>
        <row r="358">
          <cell r="BB358">
            <v>358</v>
          </cell>
          <cell r="BC358">
            <v>125.22490000000001</v>
          </cell>
          <cell r="BE358">
            <v>358</v>
          </cell>
          <cell r="BF358">
            <v>2.1815384615384625E-2</v>
          </cell>
          <cell r="BH358">
            <v>358</v>
          </cell>
          <cell r="BI358">
            <v>63.207000000000001</v>
          </cell>
          <cell r="BK358">
            <v>358</v>
          </cell>
          <cell r="BL358">
            <v>92.733680769230773</v>
          </cell>
          <cell r="BN358">
            <v>358</v>
          </cell>
          <cell r="BO358">
            <v>0</v>
          </cell>
          <cell r="BQ358">
            <v>358</v>
          </cell>
          <cell r="BR358">
            <v>0</v>
          </cell>
          <cell r="BT358">
            <v>358</v>
          </cell>
          <cell r="BU358">
            <v>0</v>
          </cell>
          <cell r="BW358">
            <v>358</v>
          </cell>
          <cell r="BX358">
            <v>0</v>
          </cell>
        </row>
        <row r="359">
          <cell r="BB359">
            <v>359</v>
          </cell>
          <cell r="BC359">
            <v>125.20702857142857</v>
          </cell>
          <cell r="BE359">
            <v>359</v>
          </cell>
          <cell r="BF359">
            <v>1.86989010989011E-2</v>
          </cell>
          <cell r="BH359">
            <v>359</v>
          </cell>
          <cell r="BI359">
            <v>63.211714285714287</v>
          </cell>
          <cell r="BK359">
            <v>359</v>
          </cell>
          <cell r="BL359">
            <v>92.738997802197801</v>
          </cell>
          <cell r="BN359">
            <v>359</v>
          </cell>
          <cell r="BO359">
            <v>0</v>
          </cell>
          <cell r="BQ359">
            <v>359</v>
          </cell>
          <cell r="BR359">
            <v>0</v>
          </cell>
          <cell r="BT359">
            <v>359</v>
          </cell>
          <cell r="BU359">
            <v>0</v>
          </cell>
          <cell r="BW359">
            <v>359</v>
          </cell>
          <cell r="BX359">
            <v>0</v>
          </cell>
        </row>
        <row r="360">
          <cell r="BB360">
            <v>360</v>
          </cell>
          <cell r="BC360">
            <v>125.18915714285714</v>
          </cell>
          <cell r="BE360">
            <v>360</v>
          </cell>
          <cell r="BF360">
            <v>1.5582417582417574E-2</v>
          </cell>
          <cell r="BH360">
            <v>360</v>
          </cell>
          <cell r="BI360">
            <v>63.216428571428573</v>
          </cell>
          <cell r="BK360">
            <v>360</v>
          </cell>
          <cell r="BL360">
            <v>92.744314835164829</v>
          </cell>
          <cell r="BN360">
            <v>360</v>
          </cell>
          <cell r="BO360">
            <v>0</v>
          </cell>
          <cell r="BQ360">
            <v>360</v>
          </cell>
          <cell r="BR360">
            <v>0</v>
          </cell>
          <cell r="BT360">
            <v>360</v>
          </cell>
          <cell r="BU360">
            <v>0</v>
          </cell>
          <cell r="BW360">
            <v>360</v>
          </cell>
          <cell r="BX360">
            <v>0</v>
          </cell>
        </row>
        <row r="361">
          <cell r="BB361">
            <v>361</v>
          </cell>
          <cell r="BC361">
            <v>125.17128571428572</v>
          </cell>
          <cell r="BE361">
            <v>361</v>
          </cell>
          <cell r="BF361">
            <v>1.2465934065934048E-2</v>
          </cell>
          <cell r="BH361">
            <v>361</v>
          </cell>
          <cell r="BI361">
            <v>63.221142857142858</v>
          </cell>
          <cell r="BK361">
            <v>361</v>
          </cell>
          <cell r="BL361">
            <v>92.749631868131871</v>
          </cell>
          <cell r="BN361">
            <v>361</v>
          </cell>
          <cell r="BO361">
            <v>0</v>
          </cell>
          <cell r="BQ361">
            <v>361</v>
          </cell>
          <cell r="BR361">
            <v>0</v>
          </cell>
          <cell r="BT361">
            <v>361</v>
          </cell>
          <cell r="BU361">
            <v>0</v>
          </cell>
          <cell r="BW361">
            <v>361</v>
          </cell>
          <cell r="BX361">
            <v>0</v>
          </cell>
        </row>
        <row r="362">
          <cell r="BB362">
            <v>362</v>
          </cell>
          <cell r="BC362">
            <v>125.15341428571429</v>
          </cell>
          <cell r="BE362">
            <v>362</v>
          </cell>
          <cell r="BF362">
            <v>9.3494505494505775E-3</v>
          </cell>
          <cell r="BH362">
            <v>362</v>
          </cell>
          <cell r="BI362">
            <v>63.225857142857144</v>
          </cell>
          <cell r="BK362">
            <v>362</v>
          </cell>
          <cell r="BL362">
            <v>92.754948901098899</v>
          </cell>
          <cell r="BN362">
            <v>362</v>
          </cell>
          <cell r="BO362">
            <v>0</v>
          </cell>
          <cell r="BQ362">
            <v>362</v>
          </cell>
          <cell r="BR362">
            <v>0</v>
          </cell>
          <cell r="BT362">
            <v>362</v>
          </cell>
          <cell r="BU362">
            <v>0</v>
          </cell>
          <cell r="BW362">
            <v>362</v>
          </cell>
          <cell r="BX362">
            <v>0</v>
          </cell>
        </row>
        <row r="363">
          <cell r="BB363">
            <v>363</v>
          </cell>
          <cell r="BC363">
            <v>125.13554285714287</v>
          </cell>
          <cell r="BE363">
            <v>363</v>
          </cell>
          <cell r="BF363">
            <v>6.2329670329670517E-3</v>
          </cell>
          <cell r="BH363">
            <v>363</v>
          </cell>
          <cell r="BI363">
            <v>63.23057142857143</v>
          </cell>
          <cell r="BK363">
            <v>363</v>
          </cell>
          <cell r="BL363">
            <v>92.760265934065927</v>
          </cell>
          <cell r="BN363">
            <v>363</v>
          </cell>
          <cell r="BO363">
            <v>0</v>
          </cell>
          <cell r="BQ363">
            <v>363</v>
          </cell>
          <cell r="BR363">
            <v>0</v>
          </cell>
          <cell r="BT363">
            <v>363</v>
          </cell>
          <cell r="BU363">
            <v>0</v>
          </cell>
          <cell r="BW363">
            <v>363</v>
          </cell>
          <cell r="BX363">
            <v>0</v>
          </cell>
        </row>
        <row r="364">
          <cell r="BB364">
            <v>364</v>
          </cell>
          <cell r="BC364">
            <v>125.11767142857143</v>
          </cell>
          <cell r="BE364">
            <v>364</v>
          </cell>
          <cell r="BF364">
            <v>3.1164835164835258E-3</v>
          </cell>
          <cell r="BH364">
            <v>364</v>
          </cell>
          <cell r="BI364">
            <v>63.235285714285716</v>
          </cell>
          <cell r="BK364">
            <v>364</v>
          </cell>
          <cell r="BL364">
            <v>92.765582967032969</v>
          </cell>
          <cell r="BN364">
            <v>364</v>
          </cell>
          <cell r="BO364">
            <v>0</v>
          </cell>
          <cell r="BQ364">
            <v>364</v>
          </cell>
          <cell r="BR364">
            <v>0</v>
          </cell>
          <cell r="BT364">
            <v>364</v>
          </cell>
          <cell r="BU364">
            <v>0</v>
          </cell>
          <cell r="BW364">
            <v>364</v>
          </cell>
          <cell r="BX364">
            <v>0</v>
          </cell>
        </row>
        <row r="365">
          <cell r="BB365">
            <v>365</v>
          </cell>
          <cell r="BC365">
            <v>125.0998</v>
          </cell>
          <cell r="BE365">
            <v>365</v>
          </cell>
          <cell r="BF365">
            <v>0</v>
          </cell>
          <cell r="BH365">
            <v>365</v>
          </cell>
          <cell r="BI365">
            <v>63.24</v>
          </cell>
          <cell r="BK365">
            <v>365</v>
          </cell>
          <cell r="BL365">
            <v>92.770899999999997</v>
          </cell>
          <cell r="BN365">
            <v>365</v>
          </cell>
          <cell r="BO365">
            <v>0</v>
          </cell>
          <cell r="BQ365">
            <v>365</v>
          </cell>
          <cell r="BR365">
            <v>0</v>
          </cell>
          <cell r="BT365">
            <v>365</v>
          </cell>
          <cell r="BU365">
            <v>0</v>
          </cell>
          <cell r="BW365">
            <v>365</v>
          </cell>
          <cell r="BX365">
            <v>0</v>
          </cell>
        </row>
        <row r="366">
          <cell r="BB366">
            <v>366</v>
          </cell>
          <cell r="BE366">
            <v>366</v>
          </cell>
          <cell r="BF366">
            <v>0</v>
          </cell>
          <cell r="BH366">
            <v>366</v>
          </cell>
          <cell r="BI366">
            <v>63.24</v>
          </cell>
          <cell r="BK366">
            <v>0</v>
          </cell>
          <cell r="BL366">
            <v>91.208200000000005</v>
          </cell>
          <cell r="BN366">
            <v>0</v>
          </cell>
          <cell r="BO366">
            <v>0</v>
          </cell>
          <cell r="BQ366">
            <v>0</v>
          </cell>
          <cell r="BR366">
            <v>0</v>
          </cell>
          <cell r="BT366">
            <v>0</v>
          </cell>
          <cell r="BU366">
            <v>0</v>
          </cell>
          <cell r="BW366">
            <v>0</v>
          </cell>
          <cell r="BX366">
            <v>0</v>
          </cell>
        </row>
        <row r="367">
          <cell r="BB367">
            <v>0</v>
          </cell>
          <cell r="BC367">
            <v>124.2015</v>
          </cell>
          <cell r="BE367">
            <v>0</v>
          </cell>
          <cell r="BF367">
            <v>0.55349999999999999</v>
          </cell>
          <cell r="BH367">
            <v>0</v>
          </cell>
          <cell r="BI367">
            <v>62</v>
          </cell>
          <cell r="BK367">
            <v>-1</v>
          </cell>
          <cell r="BL367">
            <v>91.208200000000005</v>
          </cell>
          <cell r="BN367">
            <v>-1</v>
          </cell>
          <cell r="BO367">
            <v>55.067100000000003</v>
          </cell>
          <cell r="BQ367">
            <v>-1</v>
          </cell>
          <cell r="BR367">
            <v>63.162199999999999</v>
          </cell>
          <cell r="BT367">
            <v>-1</v>
          </cell>
          <cell r="BU367">
            <v>43.091500000000003</v>
          </cell>
          <cell r="BW367">
            <v>-1</v>
          </cell>
          <cell r="BX367">
            <v>16.881799999999998</v>
          </cell>
        </row>
        <row r="368">
          <cell r="BB368">
            <v>-1</v>
          </cell>
          <cell r="BC368">
            <v>124.2015</v>
          </cell>
          <cell r="BE368">
            <v>-1</v>
          </cell>
          <cell r="BF368">
            <v>0.55349999999999999</v>
          </cell>
          <cell r="BH368">
            <v>-1</v>
          </cell>
          <cell r="BI368">
            <v>62</v>
          </cell>
          <cell r="BK368">
            <v>-2</v>
          </cell>
          <cell r="BL368">
            <v>91.208200000000005</v>
          </cell>
          <cell r="BN368">
            <v>-2</v>
          </cell>
          <cell r="BO368">
            <v>55.067100000000003</v>
          </cell>
          <cell r="BQ368">
            <v>-2</v>
          </cell>
          <cell r="BR368">
            <v>63.162199999999999</v>
          </cell>
          <cell r="BT368">
            <v>-2</v>
          </cell>
          <cell r="BU368">
            <v>43.091500000000003</v>
          </cell>
          <cell r="BW368">
            <v>-2</v>
          </cell>
          <cell r="BX368">
            <v>16.881799999999998</v>
          </cell>
        </row>
        <row r="369">
          <cell r="BB369">
            <v>-2</v>
          </cell>
          <cell r="BC369">
            <v>124.2015</v>
          </cell>
          <cell r="BE369">
            <v>-2</v>
          </cell>
          <cell r="BF369">
            <v>0.55349999999999999</v>
          </cell>
          <cell r="BH369">
            <v>-2</v>
          </cell>
          <cell r="BI369">
            <v>62</v>
          </cell>
          <cell r="BK369">
            <v>-3</v>
          </cell>
          <cell r="BL369">
            <v>91.208200000000005</v>
          </cell>
          <cell r="BN369">
            <v>-3</v>
          </cell>
          <cell r="BO369">
            <v>55.067100000000003</v>
          </cell>
          <cell r="BQ369">
            <v>-3</v>
          </cell>
          <cell r="BR369">
            <v>63.162199999999999</v>
          </cell>
          <cell r="BT369">
            <v>-3</v>
          </cell>
          <cell r="BU369">
            <v>43.091500000000003</v>
          </cell>
          <cell r="BW369">
            <v>-3</v>
          </cell>
          <cell r="BX369">
            <v>16.881799999999998</v>
          </cell>
        </row>
        <row r="370">
          <cell r="BB370">
            <v>-3</v>
          </cell>
          <cell r="BC370">
            <v>124.2015</v>
          </cell>
          <cell r="BE370">
            <v>-3</v>
          </cell>
          <cell r="BF370">
            <v>0.55349999999999999</v>
          </cell>
          <cell r="BH370">
            <v>-3</v>
          </cell>
          <cell r="BI370">
            <v>62</v>
          </cell>
          <cell r="BK370">
            <v>-4</v>
          </cell>
          <cell r="BL370">
            <v>91.208200000000005</v>
          </cell>
          <cell r="BN370">
            <v>-4</v>
          </cell>
          <cell r="BO370">
            <v>55.067100000000003</v>
          </cell>
          <cell r="BQ370">
            <v>-4</v>
          </cell>
          <cell r="BR370">
            <v>63.162199999999999</v>
          </cell>
          <cell r="BT370">
            <v>-4</v>
          </cell>
          <cell r="BU370">
            <v>43.091500000000003</v>
          </cell>
          <cell r="BW370">
            <v>-4</v>
          </cell>
          <cell r="BX370">
            <v>16.881799999999998</v>
          </cell>
        </row>
        <row r="371">
          <cell r="BB371">
            <v>-4</v>
          </cell>
          <cell r="BC371">
            <v>124.2015</v>
          </cell>
          <cell r="BE371">
            <v>-4</v>
          </cell>
          <cell r="BF371">
            <v>0.55349999999999999</v>
          </cell>
          <cell r="BH371">
            <v>-4</v>
          </cell>
          <cell r="BI371">
            <v>62</v>
          </cell>
          <cell r="BK371">
            <v>-5</v>
          </cell>
          <cell r="BL371">
            <v>91.208200000000005</v>
          </cell>
          <cell r="BN371">
            <v>-5</v>
          </cell>
          <cell r="BO371">
            <v>55.067100000000003</v>
          </cell>
          <cell r="BQ371">
            <v>-5</v>
          </cell>
          <cell r="BR371">
            <v>63.162199999999999</v>
          </cell>
          <cell r="BT371">
            <v>-5</v>
          </cell>
          <cell r="BU371">
            <v>43.091500000000003</v>
          </cell>
          <cell r="BW371">
            <v>-5</v>
          </cell>
          <cell r="BX371">
            <v>16.881799999999998</v>
          </cell>
        </row>
        <row r="372">
          <cell r="BB372">
            <v>-5</v>
          </cell>
          <cell r="BC372">
            <v>124.2015</v>
          </cell>
          <cell r="BE372">
            <v>-5</v>
          </cell>
          <cell r="BF372">
            <v>0.55349999999999999</v>
          </cell>
          <cell r="BH372">
            <v>-5</v>
          </cell>
          <cell r="BI372">
            <v>62</v>
          </cell>
          <cell r="BK372">
            <v>-6</v>
          </cell>
          <cell r="BL372">
            <v>91.208200000000005</v>
          </cell>
          <cell r="BN372">
            <v>-6</v>
          </cell>
          <cell r="BO372">
            <v>55.067100000000003</v>
          </cell>
          <cell r="BQ372">
            <v>-6</v>
          </cell>
          <cell r="BR372">
            <v>63.162199999999999</v>
          </cell>
          <cell r="BT372">
            <v>-6</v>
          </cell>
          <cell r="BU372">
            <v>43.091500000000003</v>
          </cell>
          <cell r="BW372">
            <v>-6</v>
          </cell>
          <cell r="BX372">
            <v>16.881799999999998</v>
          </cell>
        </row>
        <row r="373">
          <cell r="BB373">
            <v>-6</v>
          </cell>
          <cell r="BC373">
            <v>124.2015</v>
          </cell>
          <cell r="BE373">
            <v>-6</v>
          </cell>
          <cell r="BF373">
            <v>0.55349999999999999</v>
          </cell>
          <cell r="BH373">
            <v>-6</v>
          </cell>
          <cell r="BI373">
            <v>62</v>
          </cell>
          <cell r="BK373">
            <v>-7</v>
          </cell>
          <cell r="BL373">
            <v>91.208200000000005</v>
          </cell>
          <cell r="BN373">
            <v>-7</v>
          </cell>
          <cell r="BO373">
            <v>55.067100000000003</v>
          </cell>
          <cell r="BQ373">
            <v>-7</v>
          </cell>
          <cell r="BR373">
            <v>63.162199999999999</v>
          </cell>
          <cell r="BT373">
            <v>-7</v>
          </cell>
          <cell r="BU373">
            <v>43.091500000000003</v>
          </cell>
          <cell r="BW373">
            <v>-7</v>
          </cell>
          <cell r="BX373">
            <v>16.881799999999998</v>
          </cell>
        </row>
        <row r="374">
          <cell r="BB374">
            <v>-7</v>
          </cell>
          <cell r="BC374">
            <v>124.2015</v>
          </cell>
          <cell r="BE374">
            <v>-7</v>
          </cell>
          <cell r="BF374">
            <v>0.55349999999999999</v>
          </cell>
          <cell r="BH374">
            <v>-7</v>
          </cell>
          <cell r="BI374">
            <v>62</v>
          </cell>
          <cell r="BK374">
            <v>-8</v>
          </cell>
          <cell r="BL374">
            <v>91.208200000000005</v>
          </cell>
          <cell r="BN374">
            <v>-8</v>
          </cell>
          <cell r="BO374">
            <v>55.067100000000003</v>
          </cell>
          <cell r="BQ374">
            <v>-8</v>
          </cell>
          <cell r="BR374">
            <v>63.162199999999999</v>
          </cell>
          <cell r="BT374">
            <v>-8</v>
          </cell>
          <cell r="BU374">
            <v>43.091500000000003</v>
          </cell>
          <cell r="BW374">
            <v>-8</v>
          </cell>
          <cell r="BX374">
            <v>16.881799999999998</v>
          </cell>
        </row>
        <row r="375">
          <cell r="BB375">
            <v>-8</v>
          </cell>
          <cell r="BC375">
            <v>124.2015</v>
          </cell>
          <cell r="BE375">
            <v>-8</v>
          </cell>
          <cell r="BF375">
            <v>0.55349999999999999</v>
          </cell>
          <cell r="BH375">
            <v>-8</v>
          </cell>
          <cell r="BI375">
            <v>62</v>
          </cell>
          <cell r="BK375">
            <v>-9</v>
          </cell>
          <cell r="BL375">
            <v>91.208200000000005</v>
          </cell>
          <cell r="BN375">
            <v>-9</v>
          </cell>
          <cell r="BO375">
            <v>55.067100000000003</v>
          </cell>
          <cell r="BQ375">
            <v>-9</v>
          </cell>
          <cell r="BR375">
            <v>63.162199999999999</v>
          </cell>
          <cell r="BT375">
            <v>-9</v>
          </cell>
          <cell r="BU375">
            <v>43.091500000000003</v>
          </cell>
          <cell r="BW375">
            <v>-9</v>
          </cell>
          <cell r="BX375">
            <v>16.881799999999998</v>
          </cell>
        </row>
        <row r="376">
          <cell r="BB376">
            <v>-9</v>
          </cell>
          <cell r="BC376">
            <v>124.2015</v>
          </cell>
          <cell r="BE376">
            <v>-9</v>
          </cell>
          <cell r="BF376">
            <v>0.55349999999999999</v>
          </cell>
          <cell r="BH376">
            <v>-9</v>
          </cell>
          <cell r="BI376">
            <v>62</v>
          </cell>
          <cell r="BK376">
            <v>-10</v>
          </cell>
          <cell r="BL376">
            <v>91.208200000000005</v>
          </cell>
          <cell r="BN376">
            <v>-10</v>
          </cell>
          <cell r="BO376">
            <v>55.067100000000003</v>
          </cell>
          <cell r="BQ376">
            <v>-10</v>
          </cell>
          <cell r="BR376">
            <v>63.162199999999999</v>
          </cell>
          <cell r="BT376">
            <v>-10</v>
          </cell>
          <cell r="BU376">
            <v>43.091500000000003</v>
          </cell>
          <cell r="BW376">
            <v>-10</v>
          </cell>
          <cell r="BX376">
            <v>16.881799999999998</v>
          </cell>
        </row>
        <row r="377">
          <cell r="BB377">
            <v>-10</v>
          </cell>
          <cell r="BC377">
            <v>124.2015</v>
          </cell>
          <cell r="BE377">
            <v>-10</v>
          </cell>
          <cell r="BF377">
            <v>0.55349999999999999</v>
          </cell>
          <cell r="BH377">
            <v>-10</v>
          </cell>
          <cell r="BI377">
            <v>62</v>
          </cell>
          <cell r="BK377">
            <v>-11</v>
          </cell>
          <cell r="BL377">
            <v>91.208200000000005</v>
          </cell>
          <cell r="BN377">
            <v>-11</v>
          </cell>
          <cell r="BO377">
            <v>55.067100000000003</v>
          </cell>
          <cell r="BQ377">
            <v>-11</v>
          </cell>
          <cell r="BR377">
            <v>63.162199999999999</v>
          </cell>
          <cell r="BT377">
            <v>-11</v>
          </cell>
          <cell r="BU377">
            <v>43.091500000000003</v>
          </cell>
          <cell r="BW377">
            <v>-11</v>
          </cell>
          <cell r="BX377">
            <v>16.881799999999998</v>
          </cell>
        </row>
        <row r="378">
          <cell r="BB378">
            <v>-11</v>
          </cell>
          <cell r="BC378">
            <v>124.2015</v>
          </cell>
          <cell r="BE378">
            <v>-11</v>
          </cell>
          <cell r="BF378">
            <v>0.55349999999999999</v>
          </cell>
          <cell r="BH378">
            <v>-11</v>
          </cell>
          <cell r="BI378">
            <v>62</v>
          </cell>
          <cell r="BK378">
            <v>-12</v>
          </cell>
          <cell r="BL378">
            <v>91.208200000000005</v>
          </cell>
          <cell r="BN378">
            <v>-12</v>
          </cell>
          <cell r="BO378">
            <v>55.067100000000003</v>
          </cell>
          <cell r="BQ378">
            <v>-12</v>
          </cell>
          <cell r="BR378">
            <v>63.162199999999999</v>
          </cell>
          <cell r="BT378">
            <v>-12</v>
          </cell>
          <cell r="BU378">
            <v>43.091500000000003</v>
          </cell>
          <cell r="BW378">
            <v>-12</v>
          </cell>
          <cell r="BX378">
            <v>16.881799999999998</v>
          </cell>
        </row>
        <row r="379">
          <cell r="BB379">
            <v>-12</v>
          </cell>
          <cell r="BC379">
            <v>124.2015</v>
          </cell>
          <cell r="BE379">
            <v>-12</v>
          </cell>
          <cell r="BF379">
            <v>0.55349999999999999</v>
          </cell>
          <cell r="BH379">
            <v>-12</v>
          </cell>
          <cell r="BI379">
            <v>62</v>
          </cell>
          <cell r="BK379">
            <v>-13</v>
          </cell>
          <cell r="BL379">
            <v>91.208200000000005</v>
          </cell>
          <cell r="BN379">
            <v>-13</v>
          </cell>
          <cell r="BO379">
            <v>55.067100000000003</v>
          </cell>
          <cell r="BQ379">
            <v>-13</v>
          </cell>
          <cell r="BR379">
            <v>63.162199999999999</v>
          </cell>
          <cell r="BT379">
            <v>-13</v>
          </cell>
          <cell r="BU379">
            <v>43.091500000000003</v>
          </cell>
          <cell r="BW379">
            <v>-13</v>
          </cell>
          <cell r="BX379">
            <v>16.881799999999998</v>
          </cell>
        </row>
        <row r="380">
          <cell r="BB380">
            <v>-13</v>
          </cell>
          <cell r="BC380">
            <v>124.2015</v>
          </cell>
          <cell r="BE380">
            <v>-13</v>
          </cell>
          <cell r="BF380">
            <v>0.55349999999999999</v>
          </cell>
          <cell r="BH380">
            <v>-13</v>
          </cell>
          <cell r="BI380">
            <v>62</v>
          </cell>
          <cell r="BK380">
            <v>-14</v>
          </cell>
          <cell r="BL380">
            <v>91.208200000000005</v>
          </cell>
          <cell r="BN380">
            <v>-14</v>
          </cell>
          <cell r="BO380">
            <v>55.067100000000003</v>
          </cell>
          <cell r="BQ380">
            <v>-14</v>
          </cell>
          <cell r="BR380">
            <v>63.162199999999999</v>
          </cell>
          <cell r="BT380">
            <v>-14</v>
          </cell>
          <cell r="BU380">
            <v>43.091500000000003</v>
          </cell>
          <cell r="BW380">
            <v>-14</v>
          </cell>
          <cell r="BX380">
            <v>16.881799999999998</v>
          </cell>
        </row>
        <row r="381">
          <cell r="BB381">
            <v>-14</v>
          </cell>
          <cell r="BC381">
            <v>124.2015</v>
          </cell>
          <cell r="BE381">
            <v>-14</v>
          </cell>
          <cell r="BF381">
            <v>0.55349999999999999</v>
          </cell>
          <cell r="BH381">
            <v>-14</v>
          </cell>
          <cell r="BI381">
            <v>62</v>
          </cell>
          <cell r="BK381">
            <v>-15</v>
          </cell>
          <cell r="BL381">
            <v>91.208200000000005</v>
          </cell>
          <cell r="BN381">
            <v>-15</v>
          </cell>
          <cell r="BO381">
            <v>55.067100000000003</v>
          </cell>
          <cell r="BQ381">
            <v>-15</v>
          </cell>
          <cell r="BR381">
            <v>63.162199999999999</v>
          </cell>
          <cell r="BT381">
            <v>-15</v>
          </cell>
          <cell r="BU381">
            <v>43.091500000000003</v>
          </cell>
          <cell r="BW381">
            <v>-15</v>
          </cell>
          <cell r="BX381">
            <v>16.881799999999998</v>
          </cell>
        </row>
        <row r="382">
          <cell r="BB382">
            <v>-15</v>
          </cell>
          <cell r="BC382">
            <v>124.2015</v>
          </cell>
          <cell r="BE382">
            <v>-15</v>
          </cell>
          <cell r="BF382">
            <v>0.55349999999999999</v>
          </cell>
          <cell r="BH382">
            <v>-15</v>
          </cell>
          <cell r="BI382">
            <v>62</v>
          </cell>
          <cell r="BK382">
            <v>-16</v>
          </cell>
          <cell r="BL382">
            <v>91.208200000000005</v>
          </cell>
          <cell r="BN382">
            <v>-16</v>
          </cell>
          <cell r="BO382">
            <v>55.067100000000003</v>
          </cell>
          <cell r="BQ382">
            <v>-16</v>
          </cell>
          <cell r="BR382">
            <v>63.162199999999999</v>
          </cell>
          <cell r="BT382">
            <v>-16</v>
          </cell>
          <cell r="BU382">
            <v>43.091500000000003</v>
          </cell>
          <cell r="BW382">
            <v>-16</v>
          </cell>
          <cell r="BX382">
            <v>16.881799999999998</v>
          </cell>
        </row>
        <row r="383">
          <cell r="BB383">
            <v>-16</v>
          </cell>
          <cell r="BC383">
            <v>124.2015</v>
          </cell>
          <cell r="BE383">
            <v>-16</v>
          </cell>
          <cell r="BF383">
            <v>0.55349999999999999</v>
          </cell>
          <cell r="BH383">
            <v>-16</v>
          </cell>
          <cell r="BI383">
            <v>62</v>
          </cell>
          <cell r="BK383">
            <v>-17</v>
          </cell>
          <cell r="BL383">
            <v>91.208200000000005</v>
          </cell>
          <cell r="BN383">
            <v>-17</v>
          </cell>
          <cell r="BO383">
            <v>55.067100000000003</v>
          </cell>
          <cell r="BQ383">
            <v>-17</v>
          </cell>
          <cell r="BR383">
            <v>63.162199999999999</v>
          </cell>
          <cell r="BT383">
            <v>-17</v>
          </cell>
          <cell r="BU383">
            <v>43.091500000000003</v>
          </cell>
          <cell r="BW383">
            <v>-17</v>
          </cell>
          <cell r="BX383">
            <v>16.881799999999998</v>
          </cell>
        </row>
        <row r="384">
          <cell r="BB384">
            <v>-17</v>
          </cell>
          <cell r="BC384">
            <v>124.2015</v>
          </cell>
          <cell r="BE384">
            <v>-17</v>
          </cell>
          <cell r="BF384">
            <v>0.55349999999999999</v>
          </cell>
          <cell r="BH384">
            <v>-17</v>
          </cell>
          <cell r="BI384">
            <v>62</v>
          </cell>
          <cell r="BK384">
            <v>-18</v>
          </cell>
          <cell r="BL384">
            <v>91.208200000000005</v>
          </cell>
          <cell r="BN384">
            <v>-18</v>
          </cell>
          <cell r="BO384">
            <v>55.067100000000003</v>
          </cell>
          <cell r="BQ384">
            <v>-18</v>
          </cell>
          <cell r="BR384">
            <v>63.162199999999999</v>
          </cell>
          <cell r="BT384">
            <v>-18</v>
          </cell>
          <cell r="BU384">
            <v>43.091500000000003</v>
          </cell>
          <cell r="BW384">
            <v>-18</v>
          </cell>
          <cell r="BX384">
            <v>16.881799999999998</v>
          </cell>
        </row>
        <row r="385">
          <cell r="BB385">
            <v>-18</v>
          </cell>
          <cell r="BC385">
            <v>124.2015</v>
          </cell>
          <cell r="BE385">
            <v>-18</v>
          </cell>
          <cell r="BF385">
            <v>0.55349999999999999</v>
          </cell>
          <cell r="BH385">
            <v>-18</v>
          </cell>
          <cell r="BI385">
            <v>62</v>
          </cell>
          <cell r="BK385">
            <v>-19</v>
          </cell>
          <cell r="BL385">
            <v>91.208200000000005</v>
          </cell>
          <cell r="BN385">
            <v>-19</v>
          </cell>
          <cell r="BO385">
            <v>55.067100000000003</v>
          </cell>
          <cell r="BQ385">
            <v>-19</v>
          </cell>
          <cell r="BR385">
            <v>63.162199999999999</v>
          </cell>
          <cell r="BT385">
            <v>-19</v>
          </cell>
          <cell r="BU385">
            <v>43.091500000000003</v>
          </cell>
          <cell r="BW385">
            <v>-19</v>
          </cell>
          <cell r="BX385">
            <v>16.881799999999998</v>
          </cell>
        </row>
        <row r="386">
          <cell r="BB386">
            <v>-19</v>
          </cell>
          <cell r="BC386">
            <v>124.2015</v>
          </cell>
          <cell r="BE386">
            <v>-19</v>
          </cell>
          <cell r="BF386">
            <v>0.55349999999999999</v>
          </cell>
          <cell r="BH386">
            <v>-19</v>
          </cell>
          <cell r="BI386">
            <v>62</v>
          </cell>
          <cell r="BK386">
            <v>-20</v>
          </cell>
          <cell r="BL386">
            <v>91.208200000000005</v>
          </cell>
          <cell r="BN386">
            <v>-20</v>
          </cell>
          <cell r="BO386">
            <v>55.067100000000003</v>
          </cell>
          <cell r="BQ386">
            <v>-20</v>
          </cell>
          <cell r="BR386">
            <v>63.162199999999999</v>
          </cell>
          <cell r="BT386">
            <v>-20</v>
          </cell>
          <cell r="BU386">
            <v>43.091500000000003</v>
          </cell>
          <cell r="BW386">
            <v>-20</v>
          </cell>
          <cell r="BX386">
            <v>16.881799999999998</v>
          </cell>
        </row>
        <row r="387">
          <cell r="BB387">
            <v>-20</v>
          </cell>
          <cell r="BC387">
            <v>124.2015</v>
          </cell>
          <cell r="BE387">
            <v>-20</v>
          </cell>
          <cell r="BF387">
            <v>0.55349999999999999</v>
          </cell>
          <cell r="BH387">
            <v>-20</v>
          </cell>
          <cell r="BI387">
            <v>62</v>
          </cell>
          <cell r="BK387">
            <v>-21</v>
          </cell>
          <cell r="BL387">
            <v>91.208200000000005</v>
          </cell>
          <cell r="BN387">
            <v>-21</v>
          </cell>
          <cell r="BO387">
            <v>55.067100000000003</v>
          </cell>
          <cell r="BQ387">
            <v>-21</v>
          </cell>
          <cell r="BR387">
            <v>63.162199999999999</v>
          </cell>
          <cell r="BT387">
            <v>-21</v>
          </cell>
          <cell r="BU387">
            <v>43.091500000000003</v>
          </cell>
          <cell r="BW387">
            <v>-21</v>
          </cell>
          <cell r="BX387">
            <v>16.881799999999998</v>
          </cell>
        </row>
        <row r="388">
          <cell r="BB388">
            <v>-21</v>
          </cell>
          <cell r="BC388">
            <v>124.2015</v>
          </cell>
          <cell r="BE388">
            <v>-21</v>
          </cell>
          <cell r="BF388">
            <v>0.55349999999999999</v>
          </cell>
          <cell r="BH388">
            <v>-21</v>
          </cell>
          <cell r="BI388">
            <v>62</v>
          </cell>
          <cell r="BK388">
            <v>-22</v>
          </cell>
          <cell r="BL388">
            <v>91.208200000000005</v>
          </cell>
          <cell r="BN388">
            <v>-22</v>
          </cell>
          <cell r="BO388">
            <v>55.067100000000003</v>
          </cell>
          <cell r="BQ388">
            <v>-22</v>
          </cell>
          <cell r="BR388">
            <v>63.162199999999999</v>
          </cell>
          <cell r="BT388">
            <v>-22</v>
          </cell>
          <cell r="BU388">
            <v>43.091500000000003</v>
          </cell>
          <cell r="BW388">
            <v>-22</v>
          </cell>
          <cell r="BX388">
            <v>16.881799999999998</v>
          </cell>
        </row>
        <row r="389">
          <cell r="BB389">
            <v>-22</v>
          </cell>
          <cell r="BC389">
            <v>124.2015</v>
          </cell>
          <cell r="BE389">
            <v>-22</v>
          </cell>
          <cell r="BF389">
            <v>0.55349999999999999</v>
          </cell>
          <cell r="BH389">
            <v>-22</v>
          </cell>
          <cell r="BI389">
            <v>62</v>
          </cell>
          <cell r="BK389">
            <v>-23</v>
          </cell>
          <cell r="BL389">
            <v>91.208200000000005</v>
          </cell>
          <cell r="BN389">
            <v>-23</v>
          </cell>
          <cell r="BO389">
            <v>55.067100000000003</v>
          </cell>
          <cell r="BQ389">
            <v>-23</v>
          </cell>
          <cell r="BR389">
            <v>63.162199999999999</v>
          </cell>
          <cell r="BT389">
            <v>-23</v>
          </cell>
          <cell r="BU389">
            <v>43.091500000000003</v>
          </cell>
          <cell r="BW389">
            <v>-23</v>
          </cell>
          <cell r="BX389">
            <v>16.881799999999998</v>
          </cell>
        </row>
        <row r="390">
          <cell r="BB390">
            <v>-23</v>
          </cell>
          <cell r="BC390">
            <v>124.2015</v>
          </cell>
          <cell r="BE390">
            <v>-23</v>
          </cell>
          <cell r="BF390">
            <v>0.55349999999999999</v>
          </cell>
          <cell r="BH390">
            <v>-23</v>
          </cell>
          <cell r="BI390">
            <v>62</v>
          </cell>
          <cell r="BK390">
            <v>-24</v>
          </cell>
          <cell r="BL390">
            <v>91.208200000000005</v>
          </cell>
          <cell r="BN390">
            <v>-24</v>
          </cell>
          <cell r="BO390">
            <v>55.067100000000003</v>
          </cell>
          <cell r="BQ390">
            <v>-24</v>
          </cell>
          <cell r="BR390">
            <v>63.162199999999999</v>
          </cell>
          <cell r="BT390">
            <v>-24</v>
          </cell>
          <cell r="BU390">
            <v>43.091500000000003</v>
          </cell>
          <cell r="BW390">
            <v>-24</v>
          </cell>
          <cell r="BX390">
            <v>16.881799999999998</v>
          </cell>
        </row>
        <row r="391">
          <cell r="BB391">
            <v>-24</v>
          </cell>
          <cell r="BC391">
            <v>124.2015</v>
          </cell>
          <cell r="BE391">
            <v>-24</v>
          </cell>
          <cell r="BF391">
            <v>0.55349999999999999</v>
          </cell>
          <cell r="BH391">
            <v>-24</v>
          </cell>
          <cell r="BI391">
            <v>62</v>
          </cell>
          <cell r="BK391">
            <v>-25</v>
          </cell>
          <cell r="BL391">
            <v>91.208200000000005</v>
          </cell>
          <cell r="BN391">
            <v>-25</v>
          </cell>
          <cell r="BO391">
            <v>55.067100000000003</v>
          </cell>
          <cell r="BQ391">
            <v>-25</v>
          </cell>
          <cell r="BR391">
            <v>63.162199999999999</v>
          </cell>
          <cell r="BT391">
            <v>-25</v>
          </cell>
          <cell r="BU391">
            <v>43.091500000000003</v>
          </cell>
          <cell r="BW391">
            <v>-25</v>
          </cell>
          <cell r="BX391">
            <v>16.881799999999998</v>
          </cell>
        </row>
        <row r="392">
          <cell r="BB392">
            <v>-25</v>
          </cell>
          <cell r="BC392">
            <v>124.2015</v>
          </cell>
          <cell r="BE392">
            <v>-25</v>
          </cell>
          <cell r="BF392">
            <v>0.55349999999999999</v>
          </cell>
          <cell r="BH392">
            <v>-25</v>
          </cell>
          <cell r="BI392">
            <v>62</v>
          </cell>
          <cell r="BK392">
            <v>-26</v>
          </cell>
          <cell r="BL392">
            <v>91.208200000000005</v>
          </cell>
          <cell r="BN392">
            <v>-26</v>
          </cell>
          <cell r="BO392">
            <v>55.067100000000003</v>
          </cell>
          <cell r="BQ392">
            <v>-26</v>
          </cell>
          <cell r="BR392">
            <v>63.162199999999999</v>
          </cell>
          <cell r="BT392">
            <v>-26</v>
          </cell>
          <cell r="BU392">
            <v>43.091500000000003</v>
          </cell>
          <cell r="BW392">
            <v>-26</v>
          </cell>
          <cell r="BX392">
            <v>16.881799999999998</v>
          </cell>
        </row>
        <row r="393">
          <cell r="BB393">
            <v>-26</v>
          </cell>
          <cell r="BC393">
            <v>124.2015</v>
          </cell>
          <cell r="BE393">
            <v>-26</v>
          </cell>
          <cell r="BF393">
            <v>0.55349999999999999</v>
          </cell>
          <cell r="BH393">
            <v>-26</v>
          </cell>
          <cell r="BI393">
            <v>62</v>
          </cell>
          <cell r="BK393">
            <v>-27</v>
          </cell>
          <cell r="BL393">
            <v>91.208200000000005</v>
          </cell>
          <cell r="BN393">
            <v>-27</v>
          </cell>
          <cell r="BO393">
            <v>55.067100000000003</v>
          </cell>
          <cell r="BQ393">
            <v>-27</v>
          </cell>
          <cell r="BR393">
            <v>63.162199999999999</v>
          </cell>
          <cell r="BT393">
            <v>-27</v>
          </cell>
          <cell r="BU393">
            <v>43.091500000000003</v>
          </cell>
          <cell r="BW393">
            <v>-27</v>
          </cell>
          <cell r="BX393">
            <v>16.881799999999998</v>
          </cell>
        </row>
        <row r="394">
          <cell r="BB394">
            <v>-27</v>
          </cell>
          <cell r="BC394">
            <v>124.2015</v>
          </cell>
          <cell r="BE394">
            <v>-27</v>
          </cell>
          <cell r="BF394">
            <v>0.55349999999999999</v>
          </cell>
          <cell r="BH394">
            <v>-27</v>
          </cell>
          <cell r="BI394">
            <v>62</v>
          </cell>
          <cell r="BK394">
            <v>-28</v>
          </cell>
          <cell r="BL394">
            <v>91.208200000000005</v>
          </cell>
          <cell r="BN394">
            <v>-28</v>
          </cell>
          <cell r="BO394">
            <v>55.067100000000003</v>
          </cell>
          <cell r="BQ394">
            <v>-28</v>
          </cell>
          <cell r="BR394">
            <v>63.162199999999999</v>
          </cell>
          <cell r="BT394">
            <v>-28</v>
          </cell>
          <cell r="BU394">
            <v>43.091500000000003</v>
          </cell>
          <cell r="BW394">
            <v>-28</v>
          </cell>
          <cell r="BX394">
            <v>16.881799999999998</v>
          </cell>
        </row>
        <row r="395">
          <cell r="BB395">
            <v>-28</v>
          </cell>
          <cell r="BC395">
            <v>124.2015</v>
          </cell>
          <cell r="BE395">
            <v>-28</v>
          </cell>
          <cell r="BF395">
            <v>0.55349999999999999</v>
          </cell>
          <cell r="BH395">
            <v>-28</v>
          </cell>
          <cell r="BI395">
            <v>62</v>
          </cell>
          <cell r="BK395">
            <v>-29</v>
          </cell>
          <cell r="BL395">
            <v>91.208200000000005</v>
          </cell>
          <cell r="BN395">
            <v>-29</v>
          </cell>
          <cell r="BO395">
            <v>55.067100000000003</v>
          </cell>
          <cell r="BQ395">
            <v>-29</v>
          </cell>
          <cell r="BR395">
            <v>63.162199999999999</v>
          </cell>
          <cell r="BT395">
            <v>-29</v>
          </cell>
          <cell r="BU395">
            <v>43.091500000000003</v>
          </cell>
          <cell r="BW395">
            <v>-29</v>
          </cell>
          <cell r="BX395">
            <v>16.881799999999998</v>
          </cell>
        </row>
        <row r="396">
          <cell r="BB396">
            <v>-29</v>
          </cell>
          <cell r="BC396">
            <v>124.2015</v>
          </cell>
          <cell r="BE396">
            <v>-29</v>
          </cell>
          <cell r="BF396">
            <v>0.55349999999999999</v>
          </cell>
          <cell r="BH396">
            <v>-29</v>
          </cell>
          <cell r="BI396">
            <v>62</v>
          </cell>
          <cell r="BK396">
            <v>-30</v>
          </cell>
          <cell r="BL396">
            <v>91.208200000000005</v>
          </cell>
          <cell r="BN396">
            <v>-30</v>
          </cell>
          <cell r="BO396">
            <v>55.067100000000003</v>
          </cell>
          <cell r="BQ396">
            <v>-30</v>
          </cell>
          <cell r="BR396">
            <v>63.162199999999999</v>
          </cell>
          <cell r="BT396">
            <v>-30</v>
          </cell>
          <cell r="BU396">
            <v>43.091500000000003</v>
          </cell>
          <cell r="BW396">
            <v>-30</v>
          </cell>
          <cell r="BX396">
            <v>16.881799999999998</v>
          </cell>
        </row>
        <row r="397">
          <cell r="BB397">
            <v>-30</v>
          </cell>
          <cell r="BC397">
            <v>124.2015</v>
          </cell>
          <cell r="BE397">
            <v>-30</v>
          </cell>
          <cell r="BF397">
            <v>0.55349999999999999</v>
          </cell>
          <cell r="BH397">
            <v>-30</v>
          </cell>
          <cell r="BI397">
            <v>62</v>
          </cell>
          <cell r="BK397">
            <v>-31</v>
          </cell>
          <cell r="BL397">
            <v>91.208200000000005</v>
          </cell>
          <cell r="BN397">
            <v>-31</v>
          </cell>
          <cell r="BO397">
            <v>55.067100000000003</v>
          </cell>
          <cell r="BQ397">
            <v>-31</v>
          </cell>
          <cell r="BR397">
            <v>63.162199999999999</v>
          </cell>
          <cell r="BT397">
            <v>-31</v>
          </cell>
          <cell r="BU397">
            <v>43.091500000000003</v>
          </cell>
          <cell r="BW397">
            <v>-31</v>
          </cell>
          <cell r="BX397">
            <v>16.881799999999998</v>
          </cell>
        </row>
        <row r="398">
          <cell r="BB398">
            <v>-31</v>
          </cell>
          <cell r="BC398">
            <v>124.2015</v>
          </cell>
          <cell r="BE398">
            <v>-31</v>
          </cell>
          <cell r="BF398">
            <v>0.55349999999999999</v>
          </cell>
          <cell r="BH398">
            <v>-31</v>
          </cell>
          <cell r="BI398">
            <v>62</v>
          </cell>
          <cell r="BK398">
            <v>-32</v>
          </cell>
          <cell r="BL398">
            <v>91.208200000000005</v>
          </cell>
          <cell r="BN398">
            <v>-32</v>
          </cell>
          <cell r="BO398">
            <v>55.067100000000003</v>
          </cell>
          <cell r="BQ398">
            <v>-32</v>
          </cell>
          <cell r="BR398">
            <v>63.162199999999999</v>
          </cell>
          <cell r="BT398">
            <v>-32</v>
          </cell>
          <cell r="BU398">
            <v>43.091500000000003</v>
          </cell>
          <cell r="BW398">
            <v>-32</v>
          </cell>
          <cell r="BX398">
            <v>16.881799999999998</v>
          </cell>
        </row>
        <row r="399">
          <cell r="BB399">
            <v>-32</v>
          </cell>
          <cell r="BC399">
            <v>124.2015</v>
          </cell>
          <cell r="BE399">
            <v>-32</v>
          </cell>
          <cell r="BF399">
            <v>0.55349999999999999</v>
          </cell>
          <cell r="BH399">
            <v>-32</v>
          </cell>
          <cell r="BI399">
            <v>62</v>
          </cell>
          <cell r="BK399">
            <v>-33</v>
          </cell>
          <cell r="BL399">
            <v>91.208200000000005</v>
          </cell>
          <cell r="BN399">
            <v>-33</v>
          </cell>
          <cell r="BO399">
            <v>55.067100000000003</v>
          </cell>
          <cell r="BQ399">
            <v>-33</v>
          </cell>
          <cell r="BR399">
            <v>63.162199999999999</v>
          </cell>
          <cell r="BT399">
            <v>-33</v>
          </cell>
          <cell r="BU399">
            <v>43.091500000000003</v>
          </cell>
          <cell r="BW399">
            <v>-33</v>
          </cell>
          <cell r="BX399">
            <v>16.881799999999998</v>
          </cell>
        </row>
        <row r="400">
          <cell r="BB400">
            <v>-33</v>
          </cell>
          <cell r="BC400">
            <v>124.2015</v>
          </cell>
          <cell r="BE400">
            <v>-33</v>
          </cell>
          <cell r="BF400">
            <v>0.55349999999999999</v>
          </cell>
          <cell r="BH400">
            <v>-33</v>
          </cell>
          <cell r="BI400">
            <v>62</v>
          </cell>
          <cell r="BK400">
            <v>-34</v>
          </cell>
          <cell r="BL400">
            <v>91.208200000000005</v>
          </cell>
          <cell r="BN400">
            <v>-34</v>
          </cell>
          <cell r="BO400">
            <v>55.067100000000003</v>
          </cell>
          <cell r="BQ400">
            <v>-34</v>
          </cell>
          <cell r="BR400">
            <v>63.162199999999999</v>
          </cell>
          <cell r="BT400">
            <v>-34</v>
          </cell>
          <cell r="BU400">
            <v>43.091500000000003</v>
          </cell>
          <cell r="BW400">
            <v>-34</v>
          </cell>
          <cell r="BX400">
            <v>16.881799999999998</v>
          </cell>
        </row>
        <row r="401">
          <cell r="BB401">
            <v>-34</v>
          </cell>
          <cell r="BC401">
            <v>124.2015</v>
          </cell>
          <cell r="BE401">
            <v>-34</v>
          </cell>
          <cell r="BF401">
            <v>0.55349999999999999</v>
          </cell>
          <cell r="BH401">
            <v>-34</v>
          </cell>
          <cell r="BI401">
            <v>62</v>
          </cell>
          <cell r="BK401">
            <v>-35</v>
          </cell>
          <cell r="BL401">
            <v>91.208200000000005</v>
          </cell>
          <cell r="BN401">
            <v>-35</v>
          </cell>
          <cell r="BO401">
            <v>55.067100000000003</v>
          </cell>
          <cell r="BQ401">
            <v>-35</v>
          </cell>
          <cell r="BR401">
            <v>63.162199999999999</v>
          </cell>
          <cell r="BT401">
            <v>-35</v>
          </cell>
          <cell r="BU401">
            <v>43.091500000000003</v>
          </cell>
          <cell r="BW401">
            <v>-35</v>
          </cell>
          <cell r="BX401">
            <v>16.881799999999998</v>
          </cell>
        </row>
        <row r="402">
          <cell r="BB402">
            <v>-35</v>
          </cell>
          <cell r="BC402">
            <v>124.2015</v>
          </cell>
          <cell r="BE402">
            <v>-35</v>
          </cell>
          <cell r="BF402">
            <v>0.55349999999999999</v>
          </cell>
          <cell r="BH402">
            <v>-35</v>
          </cell>
          <cell r="BI402">
            <v>62</v>
          </cell>
          <cell r="BK402">
            <v>-36</v>
          </cell>
          <cell r="BL402">
            <v>91.208200000000005</v>
          </cell>
          <cell r="BN402">
            <v>-36</v>
          </cell>
          <cell r="BO402">
            <v>55.067100000000003</v>
          </cell>
          <cell r="BQ402">
            <v>-36</v>
          </cell>
          <cell r="BR402">
            <v>63.162199999999999</v>
          </cell>
          <cell r="BT402">
            <v>-36</v>
          </cell>
          <cell r="BU402">
            <v>43.091500000000003</v>
          </cell>
          <cell r="BW402">
            <v>-36</v>
          </cell>
          <cell r="BX402">
            <v>16.881799999999998</v>
          </cell>
        </row>
        <row r="403">
          <cell r="BB403">
            <v>-36</v>
          </cell>
          <cell r="BC403">
            <v>124.2015</v>
          </cell>
          <cell r="BE403">
            <v>-36</v>
          </cell>
          <cell r="BF403">
            <v>0.55349999999999999</v>
          </cell>
          <cell r="BH403">
            <v>-36</v>
          </cell>
          <cell r="BI403">
            <v>62</v>
          </cell>
          <cell r="BK403">
            <v>-37</v>
          </cell>
          <cell r="BL403">
            <v>91.208200000000005</v>
          </cell>
          <cell r="BN403">
            <v>-37</v>
          </cell>
          <cell r="BO403">
            <v>55.067100000000003</v>
          </cell>
          <cell r="BQ403">
            <v>-37</v>
          </cell>
          <cell r="BR403">
            <v>63.162199999999999</v>
          </cell>
          <cell r="BT403">
            <v>-37</v>
          </cell>
          <cell r="BU403">
            <v>43.091500000000003</v>
          </cell>
          <cell r="BW403">
            <v>-37</v>
          </cell>
          <cell r="BX403">
            <v>16.881799999999998</v>
          </cell>
        </row>
        <row r="404">
          <cell r="BB404">
            <v>-37</v>
          </cell>
          <cell r="BC404">
            <v>124.2015</v>
          </cell>
          <cell r="BE404">
            <v>-37</v>
          </cell>
          <cell r="BF404">
            <v>0.55349999999999999</v>
          </cell>
          <cell r="BH404">
            <v>-37</v>
          </cell>
          <cell r="BI404">
            <v>62</v>
          </cell>
          <cell r="BK404">
            <v>-38</v>
          </cell>
          <cell r="BL404">
            <v>91.208200000000005</v>
          </cell>
          <cell r="BN404">
            <v>-38</v>
          </cell>
          <cell r="BO404">
            <v>55.067100000000003</v>
          </cell>
          <cell r="BQ404">
            <v>-38</v>
          </cell>
          <cell r="BR404">
            <v>63.162199999999999</v>
          </cell>
          <cell r="BT404">
            <v>-38</v>
          </cell>
          <cell r="BU404">
            <v>43.091500000000003</v>
          </cell>
          <cell r="BW404">
            <v>-38</v>
          </cell>
          <cell r="BX404">
            <v>16.881799999999998</v>
          </cell>
        </row>
        <row r="405">
          <cell r="BB405">
            <v>-38</v>
          </cell>
          <cell r="BC405">
            <v>124.2015</v>
          </cell>
          <cell r="BE405">
            <v>-38</v>
          </cell>
          <cell r="BF405">
            <v>0.55349999999999999</v>
          </cell>
          <cell r="BH405">
            <v>-38</v>
          </cell>
          <cell r="BI405">
            <v>62</v>
          </cell>
          <cell r="BK405">
            <v>-39</v>
          </cell>
          <cell r="BL405">
            <v>91.208200000000005</v>
          </cell>
          <cell r="BN405">
            <v>-39</v>
          </cell>
          <cell r="BO405">
            <v>55.067100000000003</v>
          </cell>
          <cell r="BQ405">
            <v>-39</v>
          </cell>
          <cell r="BR405">
            <v>63.162199999999999</v>
          </cell>
          <cell r="BT405">
            <v>-39</v>
          </cell>
          <cell r="BU405">
            <v>43.091500000000003</v>
          </cell>
          <cell r="BW405">
            <v>-39</v>
          </cell>
          <cell r="BX405">
            <v>16.881799999999998</v>
          </cell>
        </row>
        <row r="406">
          <cell r="BB406">
            <v>-39</v>
          </cell>
          <cell r="BC406">
            <v>124.2015</v>
          </cell>
          <cell r="BE406">
            <v>-39</v>
          </cell>
          <cell r="BF406">
            <v>0.55349999999999999</v>
          </cell>
          <cell r="BH406">
            <v>-39</v>
          </cell>
          <cell r="BI406">
            <v>62</v>
          </cell>
          <cell r="BK406">
            <v>-40</v>
          </cell>
          <cell r="BL406">
            <v>91.208200000000005</v>
          </cell>
          <cell r="BN406">
            <v>-40</v>
          </cell>
          <cell r="BO406">
            <v>55.067100000000003</v>
          </cell>
          <cell r="BQ406">
            <v>-40</v>
          </cell>
          <cell r="BR406">
            <v>63.162199999999999</v>
          </cell>
          <cell r="BT406">
            <v>-40</v>
          </cell>
          <cell r="BU406">
            <v>43.091500000000003</v>
          </cell>
          <cell r="BW406">
            <v>-40</v>
          </cell>
          <cell r="BX406">
            <v>16.881799999999998</v>
          </cell>
        </row>
        <row r="407">
          <cell r="BB407">
            <v>-40</v>
          </cell>
          <cell r="BC407">
            <v>124.2015</v>
          </cell>
          <cell r="BE407">
            <v>-40</v>
          </cell>
          <cell r="BF407">
            <v>0.55349999999999999</v>
          </cell>
          <cell r="BH407">
            <v>-40</v>
          </cell>
          <cell r="BI407">
            <v>62</v>
          </cell>
          <cell r="BK407">
            <v>-41</v>
          </cell>
          <cell r="BL407">
            <v>91.208200000000005</v>
          </cell>
          <cell r="BN407">
            <v>-41</v>
          </cell>
          <cell r="BO407">
            <v>55.067100000000003</v>
          </cell>
          <cell r="BQ407">
            <v>-41</v>
          </cell>
          <cell r="BR407">
            <v>63.162199999999999</v>
          </cell>
          <cell r="BT407">
            <v>-41</v>
          </cell>
          <cell r="BU407">
            <v>43.091500000000003</v>
          </cell>
          <cell r="BW407">
            <v>-41</v>
          </cell>
          <cell r="BX407">
            <v>16.881799999999998</v>
          </cell>
        </row>
        <row r="408">
          <cell r="BB408">
            <v>-41</v>
          </cell>
          <cell r="BC408">
            <v>124.2015</v>
          </cell>
          <cell r="BE408">
            <v>-41</v>
          </cell>
          <cell r="BF408">
            <v>0.55349999999999999</v>
          </cell>
          <cell r="BH408">
            <v>-41</v>
          </cell>
          <cell r="BI408">
            <v>62</v>
          </cell>
          <cell r="BK408">
            <v>-42</v>
          </cell>
          <cell r="BL408">
            <v>91.208200000000005</v>
          </cell>
          <cell r="BN408">
            <v>-42</v>
          </cell>
          <cell r="BO408">
            <v>55.067100000000003</v>
          </cell>
          <cell r="BQ408">
            <v>-42</v>
          </cell>
          <cell r="BR408">
            <v>63.162199999999999</v>
          </cell>
          <cell r="BT408">
            <v>-42</v>
          </cell>
          <cell r="BU408">
            <v>43.091500000000003</v>
          </cell>
          <cell r="BW408">
            <v>-42</v>
          </cell>
          <cell r="BX408">
            <v>16.881799999999998</v>
          </cell>
        </row>
        <row r="409">
          <cell r="BB409">
            <v>-42</v>
          </cell>
          <cell r="BC409">
            <v>124.2015</v>
          </cell>
          <cell r="BE409">
            <v>-42</v>
          </cell>
          <cell r="BF409">
            <v>0.55349999999999999</v>
          </cell>
          <cell r="BH409">
            <v>-42</v>
          </cell>
          <cell r="BI409">
            <v>62</v>
          </cell>
          <cell r="BK409">
            <v>-43</v>
          </cell>
          <cell r="BL409">
            <v>91.208200000000005</v>
          </cell>
          <cell r="BN409">
            <v>-43</v>
          </cell>
          <cell r="BO409">
            <v>55.067100000000003</v>
          </cell>
          <cell r="BQ409">
            <v>-43</v>
          </cell>
          <cell r="BR409">
            <v>63.162199999999999</v>
          </cell>
          <cell r="BT409">
            <v>-43</v>
          </cell>
          <cell r="BU409">
            <v>43.091500000000003</v>
          </cell>
          <cell r="BW409">
            <v>-43</v>
          </cell>
          <cell r="BX409">
            <v>16.881799999999998</v>
          </cell>
        </row>
        <row r="410">
          <cell r="BB410">
            <v>-43</v>
          </cell>
          <cell r="BC410">
            <v>124.2015</v>
          </cell>
          <cell r="BE410">
            <v>-43</v>
          </cell>
          <cell r="BF410">
            <v>0.55349999999999999</v>
          </cell>
          <cell r="BH410">
            <v>-43</v>
          </cell>
          <cell r="BI410">
            <v>62</v>
          </cell>
          <cell r="BK410">
            <v>-44</v>
          </cell>
          <cell r="BL410">
            <v>91.208200000000005</v>
          </cell>
          <cell r="BN410">
            <v>-44</v>
          </cell>
          <cell r="BO410">
            <v>55.067100000000003</v>
          </cell>
          <cell r="BQ410">
            <v>-44</v>
          </cell>
          <cell r="BR410">
            <v>63.162199999999999</v>
          </cell>
          <cell r="BT410">
            <v>-44</v>
          </cell>
          <cell r="BU410">
            <v>43.091500000000003</v>
          </cell>
          <cell r="BW410">
            <v>-44</v>
          </cell>
          <cell r="BX410">
            <v>16.881799999999998</v>
          </cell>
        </row>
        <row r="411">
          <cell r="BB411">
            <v>-44</v>
          </cell>
          <cell r="BC411">
            <v>124.2015</v>
          </cell>
          <cell r="BE411">
            <v>-44</v>
          </cell>
          <cell r="BF411">
            <v>0.55349999999999999</v>
          </cell>
          <cell r="BH411">
            <v>-44</v>
          </cell>
          <cell r="BI411">
            <v>62</v>
          </cell>
          <cell r="BK411">
            <v>-45</v>
          </cell>
          <cell r="BL411">
            <v>91.208200000000005</v>
          </cell>
          <cell r="BN411">
            <v>-45</v>
          </cell>
          <cell r="BO411">
            <v>55.067100000000003</v>
          </cell>
          <cell r="BQ411">
            <v>-45</v>
          </cell>
          <cell r="BR411">
            <v>63.162199999999999</v>
          </cell>
          <cell r="BT411">
            <v>-45</v>
          </cell>
          <cell r="BU411">
            <v>43.091500000000003</v>
          </cell>
          <cell r="BW411">
            <v>-45</v>
          </cell>
          <cell r="BX411">
            <v>16.881799999999998</v>
          </cell>
        </row>
        <row r="412">
          <cell r="BB412">
            <v>-45</v>
          </cell>
          <cell r="BC412">
            <v>124.2015</v>
          </cell>
          <cell r="BE412">
            <v>-45</v>
          </cell>
          <cell r="BF412">
            <v>0.55349999999999999</v>
          </cell>
          <cell r="BH412">
            <v>-45</v>
          </cell>
          <cell r="BI412">
            <v>62</v>
          </cell>
          <cell r="BK412">
            <v>-46</v>
          </cell>
          <cell r="BL412">
            <v>91.208200000000005</v>
          </cell>
          <cell r="BN412">
            <v>-46</v>
          </cell>
          <cell r="BO412">
            <v>55.067100000000003</v>
          </cell>
          <cell r="BQ412">
            <v>-46</v>
          </cell>
          <cell r="BR412">
            <v>63.162199999999999</v>
          </cell>
          <cell r="BT412">
            <v>-46</v>
          </cell>
          <cell r="BU412">
            <v>43.091500000000003</v>
          </cell>
          <cell r="BW412">
            <v>-46</v>
          </cell>
          <cell r="BX412">
            <v>16.881799999999998</v>
          </cell>
        </row>
        <row r="413">
          <cell r="BB413">
            <v>-46</v>
          </cell>
          <cell r="BC413">
            <v>124.2015</v>
          </cell>
          <cell r="BE413">
            <v>-46</v>
          </cell>
          <cell r="BF413">
            <v>0.55349999999999999</v>
          </cell>
          <cell r="BH413">
            <v>-46</v>
          </cell>
          <cell r="BI413">
            <v>62</v>
          </cell>
          <cell r="BK413">
            <v>-47</v>
          </cell>
          <cell r="BL413">
            <v>91.208200000000005</v>
          </cell>
          <cell r="BN413">
            <v>-47</v>
          </cell>
          <cell r="BO413">
            <v>55.067100000000003</v>
          </cell>
          <cell r="BQ413">
            <v>-47</v>
          </cell>
          <cell r="BR413">
            <v>63.162199999999999</v>
          </cell>
          <cell r="BT413">
            <v>-47</v>
          </cell>
          <cell r="BU413">
            <v>43.091500000000003</v>
          </cell>
          <cell r="BW413">
            <v>-47</v>
          </cell>
          <cell r="BX413">
            <v>16.881799999999998</v>
          </cell>
        </row>
        <row r="414">
          <cell r="BB414">
            <v>-47</v>
          </cell>
          <cell r="BC414">
            <v>124.2015</v>
          </cell>
          <cell r="BE414">
            <v>-47</v>
          </cell>
          <cell r="BF414">
            <v>0.55349999999999999</v>
          </cell>
          <cell r="BH414">
            <v>-47</v>
          </cell>
          <cell r="BI414">
            <v>62</v>
          </cell>
          <cell r="BK414">
            <v>-48</v>
          </cell>
          <cell r="BL414">
            <v>91.208200000000005</v>
          </cell>
          <cell r="BN414">
            <v>-48</v>
          </cell>
          <cell r="BO414">
            <v>55.067100000000003</v>
          </cell>
          <cell r="BQ414">
            <v>-48</v>
          </cell>
          <cell r="BR414">
            <v>63.162199999999999</v>
          </cell>
          <cell r="BT414">
            <v>-48</v>
          </cell>
          <cell r="BU414">
            <v>43.091500000000003</v>
          </cell>
          <cell r="BW414">
            <v>-48</v>
          </cell>
          <cell r="BX414">
            <v>16.881799999999998</v>
          </cell>
        </row>
        <row r="415">
          <cell r="BB415">
            <v>-48</v>
          </cell>
          <cell r="BC415">
            <v>124.2015</v>
          </cell>
          <cell r="BE415">
            <v>-48</v>
          </cell>
          <cell r="BF415">
            <v>0.55349999999999999</v>
          </cell>
          <cell r="BH415">
            <v>-48</v>
          </cell>
          <cell r="BI415">
            <v>62</v>
          </cell>
          <cell r="BK415">
            <v>-49</v>
          </cell>
          <cell r="BL415">
            <v>91.208200000000005</v>
          </cell>
          <cell r="BN415">
            <v>-49</v>
          </cell>
          <cell r="BO415">
            <v>55.067100000000003</v>
          </cell>
          <cell r="BQ415">
            <v>-49</v>
          </cell>
          <cell r="BR415">
            <v>63.162199999999999</v>
          </cell>
          <cell r="BT415">
            <v>-49</v>
          </cell>
          <cell r="BU415">
            <v>43.091500000000003</v>
          </cell>
          <cell r="BW415">
            <v>-49</v>
          </cell>
          <cell r="BX415">
            <v>16.881799999999998</v>
          </cell>
        </row>
        <row r="416">
          <cell r="BB416">
            <v>-49</v>
          </cell>
          <cell r="BC416">
            <v>124.2015</v>
          </cell>
          <cell r="BE416">
            <v>-49</v>
          </cell>
          <cell r="BF416">
            <v>0.55349999999999999</v>
          </cell>
          <cell r="BH416">
            <v>-49</v>
          </cell>
          <cell r="BI416">
            <v>62</v>
          </cell>
          <cell r="BK416">
            <v>-50</v>
          </cell>
          <cell r="BL416">
            <v>91.208200000000005</v>
          </cell>
          <cell r="BN416">
            <v>-50</v>
          </cell>
          <cell r="BO416">
            <v>55.067100000000003</v>
          </cell>
          <cell r="BQ416">
            <v>-50</v>
          </cell>
          <cell r="BR416">
            <v>63.162199999999999</v>
          </cell>
          <cell r="BT416">
            <v>-50</v>
          </cell>
          <cell r="BU416">
            <v>43.091500000000003</v>
          </cell>
          <cell r="BW416">
            <v>-50</v>
          </cell>
          <cell r="BX416">
            <v>16.881799999999998</v>
          </cell>
        </row>
        <row r="417">
          <cell r="BB417">
            <v>-50</v>
          </cell>
          <cell r="BC417">
            <v>124.2015</v>
          </cell>
          <cell r="BE417">
            <v>-50</v>
          </cell>
          <cell r="BF417">
            <v>0.55349999999999999</v>
          </cell>
          <cell r="BH417">
            <v>-50</v>
          </cell>
          <cell r="BI417">
            <v>62</v>
          </cell>
          <cell r="BK417">
            <v>-51</v>
          </cell>
          <cell r="BL417">
            <v>91.208200000000005</v>
          </cell>
          <cell r="BN417">
            <v>-51</v>
          </cell>
          <cell r="BO417">
            <v>55.067100000000003</v>
          </cell>
          <cell r="BQ417">
            <v>-51</v>
          </cell>
          <cell r="BR417">
            <v>63.162199999999999</v>
          </cell>
          <cell r="BT417">
            <v>-51</v>
          </cell>
          <cell r="BU417">
            <v>43.091500000000003</v>
          </cell>
          <cell r="BW417">
            <v>-51</v>
          </cell>
          <cell r="BX417">
            <v>16.881799999999998</v>
          </cell>
        </row>
        <row r="418">
          <cell r="BB418">
            <v>-51</v>
          </cell>
          <cell r="BC418">
            <v>124.2015</v>
          </cell>
          <cell r="BE418">
            <v>-51</v>
          </cell>
          <cell r="BF418">
            <v>0.55349999999999999</v>
          </cell>
          <cell r="BH418">
            <v>-51</v>
          </cell>
          <cell r="BI418">
            <v>62</v>
          </cell>
          <cell r="BK418">
            <v>-52</v>
          </cell>
          <cell r="BL418">
            <v>91.208200000000005</v>
          </cell>
          <cell r="BN418">
            <v>-52</v>
          </cell>
          <cell r="BO418">
            <v>55.067100000000003</v>
          </cell>
          <cell r="BQ418">
            <v>-52</v>
          </cell>
          <cell r="BR418">
            <v>63.162199999999999</v>
          </cell>
          <cell r="BT418">
            <v>-52</v>
          </cell>
          <cell r="BU418">
            <v>43.091500000000003</v>
          </cell>
          <cell r="BW418">
            <v>-52</v>
          </cell>
          <cell r="BX418">
            <v>16.881799999999998</v>
          </cell>
        </row>
        <row r="419">
          <cell r="BB419">
            <v>-52</v>
          </cell>
          <cell r="BC419">
            <v>124.2015</v>
          </cell>
          <cell r="BE419">
            <v>-52</v>
          </cell>
          <cell r="BF419">
            <v>0.55349999999999999</v>
          </cell>
          <cell r="BH419">
            <v>-52</v>
          </cell>
          <cell r="BI419">
            <v>62</v>
          </cell>
          <cell r="BK419">
            <v>-53</v>
          </cell>
          <cell r="BL419">
            <v>91.208200000000005</v>
          </cell>
          <cell r="BN419">
            <v>-53</v>
          </cell>
          <cell r="BO419">
            <v>55.067100000000003</v>
          </cell>
          <cell r="BQ419">
            <v>-53</v>
          </cell>
          <cell r="BR419">
            <v>63.162199999999999</v>
          </cell>
          <cell r="BT419">
            <v>-53</v>
          </cell>
          <cell r="BU419">
            <v>43.091500000000003</v>
          </cell>
          <cell r="BW419">
            <v>-53</v>
          </cell>
          <cell r="BX419">
            <v>16.881799999999998</v>
          </cell>
        </row>
        <row r="420">
          <cell r="BB420">
            <v>-53</v>
          </cell>
          <cell r="BC420">
            <v>124.2015</v>
          </cell>
          <cell r="BE420">
            <v>-53</v>
          </cell>
          <cell r="BF420">
            <v>0.55349999999999999</v>
          </cell>
          <cell r="BH420">
            <v>-53</v>
          </cell>
          <cell r="BI420">
            <v>62</v>
          </cell>
          <cell r="BK420">
            <v>-54</v>
          </cell>
          <cell r="BL420">
            <v>91.208200000000005</v>
          </cell>
          <cell r="BN420">
            <v>-54</v>
          </cell>
          <cell r="BO420">
            <v>55.067100000000003</v>
          </cell>
          <cell r="BQ420">
            <v>-54</v>
          </cell>
          <cell r="BR420">
            <v>63.162199999999999</v>
          </cell>
          <cell r="BT420">
            <v>-54</v>
          </cell>
          <cell r="BU420">
            <v>43.091500000000003</v>
          </cell>
          <cell r="BW420">
            <v>-54</v>
          </cell>
          <cell r="BX420">
            <v>16.881799999999998</v>
          </cell>
        </row>
        <row r="421">
          <cell r="BB421">
            <v>-54</v>
          </cell>
          <cell r="BC421">
            <v>124.2015</v>
          </cell>
          <cell r="BE421">
            <v>-54</v>
          </cell>
          <cell r="BF421">
            <v>0.55349999999999999</v>
          </cell>
          <cell r="BH421">
            <v>-54</v>
          </cell>
          <cell r="BI421">
            <v>62</v>
          </cell>
          <cell r="BK421">
            <v>-55</v>
          </cell>
          <cell r="BL421">
            <v>91.208200000000005</v>
          </cell>
          <cell r="BN421">
            <v>-55</v>
          </cell>
          <cell r="BO421">
            <v>55.067100000000003</v>
          </cell>
          <cell r="BQ421">
            <v>-55</v>
          </cell>
          <cell r="BR421">
            <v>63.162199999999999</v>
          </cell>
          <cell r="BT421">
            <v>-55</v>
          </cell>
          <cell r="BU421">
            <v>43.091500000000003</v>
          </cell>
          <cell r="BW421">
            <v>-55</v>
          </cell>
          <cell r="BX421">
            <v>16.881799999999998</v>
          </cell>
        </row>
        <row r="422">
          <cell r="BB422">
            <v>-55</v>
          </cell>
          <cell r="BC422">
            <v>124.2015</v>
          </cell>
          <cell r="BE422">
            <v>-55</v>
          </cell>
          <cell r="BF422">
            <v>0.55349999999999999</v>
          </cell>
          <cell r="BH422">
            <v>-55</v>
          </cell>
          <cell r="BI422">
            <v>62</v>
          </cell>
          <cell r="BK422">
            <v>-56</v>
          </cell>
          <cell r="BL422">
            <v>91.208200000000005</v>
          </cell>
          <cell r="BN422">
            <v>-56</v>
          </cell>
          <cell r="BO422">
            <v>55.067100000000003</v>
          </cell>
          <cell r="BQ422">
            <v>-56</v>
          </cell>
          <cell r="BR422">
            <v>63.162199999999999</v>
          </cell>
          <cell r="BT422">
            <v>-56</v>
          </cell>
          <cell r="BU422">
            <v>43.091500000000003</v>
          </cell>
          <cell r="BW422">
            <v>-56</v>
          </cell>
          <cell r="BX422">
            <v>16.881799999999998</v>
          </cell>
        </row>
        <row r="423">
          <cell r="BB423">
            <v>-56</v>
          </cell>
          <cell r="BC423">
            <v>124.2015</v>
          </cell>
          <cell r="BE423">
            <v>-56</v>
          </cell>
          <cell r="BF423">
            <v>0.55349999999999999</v>
          </cell>
          <cell r="BH423">
            <v>-56</v>
          </cell>
          <cell r="BI423">
            <v>62</v>
          </cell>
          <cell r="BK423">
            <v>-57</v>
          </cell>
          <cell r="BL423">
            <v>91.208200000000005</v>
          </cell>
          <cell r="BN423">
            <v>-57</v>
          </cell>
          <cell r="BO423">
            <v>55.067100000000003</v>
          </cell>
          <cell r="BQ423">
            <v>-57</v>
          </cell>
          <cell r="BR423">
            <v>63.162199999999999</v>
          </cell>
          <cell r="BT423">
            <v>-57</v>
          </cell>
          <cell r="BU423">
            <v>43.091500000000003</v>
          </cell>
          <cell r="BW423">
            <v>-57</v>
          </cell>
          <cell r="BX423">
            <v>16.881799999999998</v>
          </cell>
        </row>
        <row r="424">
          <cell r="BB424">
            <v>-57</v>
          </cell>
          <cell r="BC424">
            <v>124.2015</v>
          </cell>
          <cell r="BE424">
            <v>-57</v>
          </cell>
          <cell r="BF424">
            <v>0.55349999999999999</v>
          </cell>
          <cell r="BH424">
            <v>-57</v>
          </cell>
          <cell r="BI424">
            <v>62</v>
          </cell>
          <cell r="BK424">
            <v>-58</v>
          </cell>
          <cell r="BL424">
            <v>91.208200000000005</v>
          </cell>
          <cell r="BN424">
            <v>-58</v>
          </cell>
          <cell r="BO424">
            <v>55.067100000000003</v>
          </cell>
          <cell r="BQ424">
            <v>-58</v>
          </cell>
          <cell r="BR424">
            <v>63.162199999999999</v>
          </cell>
          <cell r="BT424">
            <v>-58</v>
          </cell>
          <cell r="BU424">
            <v>43.091500000000003</v>
          </cell>
          <cell r="BW424">
            <v>-58</v>
          </cell>
          <cell r="BX424">
            <v>16.881799999999998</v>
          </cell>
        </row>
        <row r="425">
          <cell r="BB425">
            <v>-58</v>
          </cell>
          <cell r="BC425">
            <v>124.2015</v>
          </cell>
          <cell r="BE425">
            <v>-58</v>
          </cell>
          <cell r="BF425">
            <v>0.55349999999999999</v>
          </cell>
          <cell r="BH425">
            <v>-58</v>
          </cell>
          <cell r="BI425">
            <v>62</v>
          </cell>
          <cell r="BK425">
            <v>-59</v>
          </cell>
          <cell r="BL425">
            <v>91.208200000000005</v>
          </cell>
          <cell r="BN425">
            <v>-59</v>
          </cell>
          <cell r="BO425">
            <v>55.067100000000003</v>
          </cell>
          <cell r="BQ425">
            <v>-59</v>
          </cell>
          <cell r="BR425">
            <v>63.162199999999999</v>
          </cell>
          <cell r="BT425">
            <v>-59</v>
          </cell>
          <cell r="BU425">
            <v>43.091500000000003</v>
          </cell>
          <cell r="BW425">
            <v>-59</v>
          </cell>
          <cell r="BX425">
            <v>16.881799999999998</v>
          </cell>
        </row>
        <row r="426">
          <cell r="BB426">
            <v>-59</v>
          </cell>
          <cell r="BC426">
            <v>124.2015</v>
          </cell>
          <cell r="BE426">
            <v>-59</v>
          </cell>
          <cell r="BF426">
            <v>0.55349999999999999</v>
          </cell>
          <cell r="BH426">
            <v>-59</v>
          </cell>
          <cell r="BI426">
            <v>62</v>
          </cell>
          <cell r="BK426">
            <v>-60</v>
          </cell>
          <cell r="BL426">
            <v>91.208200000000005</v>
          </cell>
          <cell r="BN426">
            <v>-60</v>
          </cell>
          <cell r="BO426">
            <v>55.067100000000003</v>
          </cell>
          <cell r="BQ426">
            <v>-60</v>
          </cell>
          <cell r="BR426">
            <v>63.162199999999999</v>
          </cell>
          <cell r="BT426">
            <v>-60</v>
          </cell>
          <cell r="BU426">
            <v>43.091500000000003</v>
          </cell>
          <cell r="BW426">
            <v>-60</v>
          </cell>
          <cell r="BX426">
            <v>16.881799999999998</v>
          </cell>
        </row>
        <row r="427">
          <cell r="BB427">
            <v>-60</v>
          </cell>
          <cell r="BC427">
            <v>124.2015</v>
          </cell>
          <cell r="BE427">
            <v>-60</v>
          </cell>
          <cell r="BF427">
            <v>0.55349999999999999</v>
          </cell>
          <cell r="BH427">
            <v>-60</v>
          </cell>
          <cell r="BI427">
            <v>62</v>
          </cell>
          <cell r="BK427">
            <v>-61</v>
          </cell>
          <cell r="BL427">
            <v>91.208200000000005</v>
          </cell>
          <cell r="BN427">
            <v>-61</v>
          </cell>
          <cell r="BO427">
            <v>55.067100000000003</v>
          </cell>
          <cell r="BQ427">
            <v>-61</v>
          </cell>
          <cell r="BR427">
            <v>63.162199999999999</v>
          </cell>
          <cell r="BT427">
            <v>-61</v>
          </cell>
          <cell r="BU427">
            <v>43.091500000000003</v>
          </cell>
          <cell r="BW427">
            <v>-61</v>
          </cell>
          <cell r="BX427">
            <v>16.881799999999998</v>
          </cell>
        </row>
        <row r="428">
          <cell r="BB428">
            <v>-61</v>
          </cell>
          <cell r="BC428">
            <v>124.2015</v>
          </cell>
          <cell r="BE428">
            <v>-61</v>
          </cell>
          <cell r="BF428">
            <v>0.55349999999999999</v>
          </cell>
          <cell r="BH428">
            <v>-61</v>
          </cell>
          <cell r="BI428">
            <v>62</v>
          </cell>
          <cell r="BK428">
            <v>-62</v>
          </cell>
          <cell r="BL428">
            <v>91.208200000000005</v>
          </cell>
          <cell r="BN428">
            <v>-62</v>
          </cell>
          <cell r="BO428">
            <v>55.067100000000003</v>
          </cell>
          <cell r="BQ428">
            <v>-62</v>
          </cell>
          <cell r="BR428">
            <v>63.162199999999999</v>
          </cell>
          <cell r="BT428">
            <v>-62</v>
          </cell>
          <cell r="BU428">
            <v>43.091500000000003</v>
          </cell>
          <cell r="BW428">
            <v>-62</v>
          </cell>
          <cell r="BX428">
            <v>16.881799999999998</v>
          </cell>
        </row>
        <row r="429">
          <cell r="BB429">
            <v>-62</v>
          </cell>
          <cell r="BC429">
            <v>124.2015</v>
          </cell>
          <cell r="BE429">
            <v>-62</v>
          </cell>
          <cell r="BF429">
            <v>0.55349999999999999</v>
          </cell>
          <cell r="BH429">
            <v>-62</v>
          </cell>
          <cell r="BI429">
            <v>62</v>
          </cell>
          <cell r="BK429">
            <v>-63</v>
          </cell>
          <cell r="BL429">
            <v>91.208200000000005</v>
          </cell>
          <cell r="BN429">
            <v>-63</v>
          </cell>
          <cell r="BO429">
            <v>55.067100000000003</v>
          </cell>
          <cell r="BQ429">
            <v>-63</v>
          </cell>
          <cell r="BR429">
            <v>63.162199999999999</v>
          </cell>
          <cell r="BT429">
            <v>-63</v>
          </cell>
          <cell r="BU429">
            <v>43.091500000000003</v>
          </cell>
          <cell r="BW429">
            <v>-63</v>
          </cell>
          <cell r="BX429">
            <v>16.881799999999998</v>
          </cell>
        </row>
        <row r="430">
          <cell r="BB430">
            <v>-63</v>
          </cell>
          <cell r="BC430">
            <v>124.2015</v>
          </cell>
          <cell r="BE430">
            <v>-63</v>
          </cell>
          <cell r="BF430">
            <v>0.55349999999999999</v>
          </cell>
          <cell r="BH430">
            <v>-63</v>
          </cell>
          <cell r="BI430">
            <v>62</v>
          </cell>
          <cell r="BK430">
            <v>-64</v>
          </cell>
          <cell r="BL430">
            <v>91.208200000000005</v>
          </cell>
          <cell r="BN430">
            <v>-64</v>
          </cell>
          <cell r="BO430">
            <v>55.067100000000003</v>
          </cell>
          <cell r="BQ430">
            <v>-64</v>
          </cell>
          <cell r="BR430">
            <v>63.162199999999999</v>
          </cell>
          <cell r="BT430">
            <v>-64</v>
          </cell>
          <cell r="BU430">
            <v>43.091500000000003</v>
          </cell>
          <cell r="BW430">
            <v>-64</v>
          </cell>
          <cell r="BX430">
            <v>16.881799999999998</v>
          </cell>
        </row>
        <row r="431">
          <cell r="BB431">
            <v>-64</v>
          </cell>
          <cell r="BC431">
            <v>124.2015</v>
          </cell>
          <cell r="BE431">
            <v>-64</v>
          </cell>
          <cell r="BF431">
            <v>0.55349999999999999</v>
          </cell>
          <cell r="BH431">
            <v>-64</v>
          </cell>
          <cell r="BI431">
            <v>62</v>
          </cell>
          <cell r="BK431">
            <v>-65</v>
          </cell>
          <cell r="BL431">
            <v>91.208200000000005</v>
          </cell>
          <cell r="BN431">
            <v>-65</v>
          </cell>
          <cell r="BO431">
            <v>55.067100000000003</v>
          </cell>
          <cell r="BQ431">
            <v>-65</v>
          </cell>
          <cell r="BR431">
            <v>63.162199999999999</v>
          </cell>
          <cell r="BT431">
            <v>-65</v>
          </cell>
          <cell r="BU431">
            <v>43.091500000000003</v>
          </cell>
          <cell r="BW431">
            <v>-65</v>
          </cell>
          <cell r="BX431">
            <v>16.881799999999998</v>
          </cell>
        </row>
        <row r="432">
          <cell r="BB432">
            <v>-65</v>
          </cell>
          <cell r="BC432">
            <v>124.2015</v>
          </cell>
          <cell r="BE432">
            <v>-65</v>
          </cell>
          <cell r="BF432">
            <v>0.55349999999999999</v>
          </cell>
          <cell r="BH432">
            <v>-65</v>
          </cell>
          <cell r="BI432">
            <v>62</v>
          </cell>
          <cell r="BK432">
            <v>-66</v>
          </cell>
          <cell r="BL432">
            <v>91.208200000000005</v>
          </cell>
          <cell r="BN432">
            <v>-66</v>
          </cell>
          <cell r="BO432">
            <v>55.067100000000003</v>
          </cell>
          <cell r="BQ432">
            <v>-66</v>
          </cell>
          <cell r="BR432">
            <v>63.162199999999999</v>
          </cell>
          <cell r="BT432">
            <v>-66</v>
          </cell>
          <cell r="BU432">
            <v>43.091500000000003</v>
          </cell>
          <cell r="BW432">
            <v>-66</v>
          </cell>
          <cell r="BX432">
            <v>16.881799999999998</v>
          </cell>
        </row>
        <row r="433">
          <cell r="BB433">
            <v>-66</v>
          </cell>
          <cell r="BC433">
            <v>124.2015</v>
          </cell>
          <cell r="BE433">
            <v>-66</v>
          </cell>
          <cell r="BF433">
            <v>0.55349999999999999</v>
          </cell>
          <cell r="BH433">
            <v>-66</v>
          </cell>
          <cell r="BI433">
            <v>62</v>
          </cell>
          <cell r="BK433">
            <v>-67</v>
          </cell>
          <cell r="BL433">
            <v>91.208200000000005</v>
          </cell>
          <cell r="BN433">
            <v>-67</v>
          </cell>
          <cell r="BO433">
            <v>55.067100000000003</v>
          </cell>
          <cell r="BQ433">
            <v>-67</v>
          </cell>
          <cell r="BR433">
            <v>63.162199999999999</v>
          </cell>
          <cell r="BT433">
            <v>-67</v>
          </cell>
          <cell r="BU433">
            <v>43.091500000000003</v>
          </cell>
          <cell r="BW433">
            <v>-67</v>
          </cell>
          <cell r="BX433">
            <v>16.881799999999998</v>
          </cell>
        </row>
        <row r="434">
          <cell r="BB434">
            <v>-67</v>
          </cell>
          <cell r="BC434">
            <v>124.2015</v>
          </cell>
          <cell r="BE434">
            <v>-67</v>
          </cell>
          <cell r="BF434">
            <v>0.55349999999999999</v>
          </cell>
          <cell r="BH434">
            <v>-67</v>
          </cell>
          <cell r="BI434">
            <v>62</v>
          </cell>
          <cell r="BK434">
            <v>-68</v>
          </cell>
          <cell r="BL434">
            <v>91.208200000000005</v>
          </cell>
          <cell r="BN434">
            <v>-68</v>
          </cell>
          <cell r="BO434">
            <v>55.067100000000003</v>
          </cell>
          <cell r="BQ434">
            <v>-68</v>
          </cell>
          <cell r="BR434">
            <v>63.162199999999999</v>
          </cell>
          <cell r="BT434">
            <v>-68</v>
          </cell>
          <cell r="BU434">
            <v>43.091500000000003</v>
          </cell>
          <cell r="BW434">
            <v>-68</v>
          </cell>
          <cell r="BX434">
            <v>16.881799999999998</v>
          </cell>
        </row>
        <row r="435">
          <cell r="BB435">
            <v>-68</v>
          </cell>
          <cell r="BC435">
            <v>124.2015</v>
          </cell>
          <cell r="BE435">
            <v>-68</v>
          </cell>
          <cell r="BF435">
            <v>0.55349999999999999</v>
          </cell>
          <cell r="BH435">
            <v>-68</v>
          </cell>
          <cell r="BI435">
            <v>62</v>
          </cell>
          <cell r="BK435">
            <v>-69</v>
          </cell>
          <cell r="BL435">
            <v>91.208200000000005</v>
          </cell>
          <cell r="BN435">
            <v>-69</v>
          </cell>
          <cell r="BO435">
            <v>55.067100000000003</v>
          </cell>
          <cell r="BQ435">
            <v>-69</v>
          </cell>
          <cell r="BR435">
            <v>63.162199999999999</v>
          </cell>
          <cell r="BT435">
            <v>-69</v>
          </cell>
          <cell r="BU435">
            <v>43.091500000000003</v>
          </cell>
          <cell r="BW435">
            <v>-69</v>
          </cell>
          <cell r="BX435">
            <v>16.881799999999998</v>
          </cell>
        </row>
        <row r="436">
          <cell r="BB436">
            <v>-69</v>
          </cell>
          <cell r="BC436">
            <v>124.2015</v>
          </cell>
          <cell r="BE436">
            <v>-69</v>
          </cell>
          <cell r="BF436">
            <v>0.55349999999999999</v>
          </cell>
          <cell r="BH436">
            <v>-69</v>
          </cell>
          <cell r="BI436">
            <v>62</v>
          </cell>
          <cell r="BK436">
            <v>-70</v>
          </cell>
          <cell r="BL436">
            <v>91.208200000000005</v>
          </cell>
          <cell r="BN436">
            <v>-70</v>
          </cell>
          <cell r="BO436">
            <v>55.067100000000003</v>
          </cell>
          <cell r="BQ436">
            <v>-70</v>
          </cell>
          <cell r="BR436">
            <v>63.162199999999999</v>
          </cell>
          <cell r="BT436">
            <v>-70</v>
          </cell>
          <cell r="BU436">
            <v>43.091500000000003</v>
          </cell>
          <cell r="BW436">
            <v>-70</v>
          </cell>
          <cell r="BX436">
            <v>16.881799999999998</v>
          </cell>
        </row>
        <row r="437">
          <cell r="BB437">
            <v>-70</v>
          </cell>
          <cell r="BC437">
            <v>124.2015</v>
          </cell>
          <cell r="BE437">
            <v>-70</v>
          </cell>
          <cell r="BF437">
            <v>0.55349999999999999</v>
          </cell>
          <cell r="BH437">
            <v>-70</v>
          </cell>
          <cell r="BI437">
            <v>62</v>
          </cell>
          <cell r="BK437">
            <v>-71</v>
          </cell>
          <cell r="BL437">
            <v>91.208200000000005</v>
          </cell>
          <cell r="BN437">
            <v>-71</v>
          </cell>
          <cell r="BO437">
            <v>55.067100000000003</v>
          </cell>
          <cell r="BQ437">
            <v>-71</v>
          </cell>
          <cell r="BR437">
            <v>63.162199999999999</v>
          </cell>
          <cell r="BT437">
            <v>-71</v>
          </cell>
          <cell r="BU437">
            <v>43.091500000000003</v>
          </cell>
          <cell r="BW437">
            <v>-71</v>
          </cell>
          <cell r="BX437">
            <v>16.881799999999998</v>
          </cell>
        </row>
        <row r="438">
          <cell r="BB438">
            <v>-71</v>
          </cell>
          <cell r="BC438">
            <v>124.2015</v>
          </cell>
          <cell r="BE438">
            <v>-71</v>
          </cell>
          <cell r="BF438">
            <v>0.55349999999999999</v>
          </cell>
          <cell r="BH438">
            <v>-71</v>
          </cell>
          <cell r="BI438">
            <v>62</v>
          </cell>
          <cell r="BK438">
            <v>-72</v>
          </cell>
          <cell r="BL438">
            <v>91.208200000000005</v>
          </cell>
          <cell r="BN438">
            <v>-72</v>
          </cell>
          <cell r="BO438">
            <v>55.067100000000003</v>
          </cell>
          <cell r="BQ438">
            <v>-72</v>
          </cell>
          <cell r="BR438">
            <v>63.162199999999999</v>
          </cell>
          <cell r="BT438">
            <v>-72</v>
          </cell>
          <cell r="BU438">
            <v>43.091500000000003</v>
          </cell>
          <cell r="BW438">
            <v>-72</v>
          </cell>
          <cell r="BX438">
            <v>16.881799999999998</v>
          </cell>
        </row>
        <row r="439">
          <cell r="BB439">
            <v>-72</v>
          </cell>
          <cell r="BC439">
            <v>124.2015</v>
          </cell>
          <cell r="BE439">
            <v>-72</v>
          </cell>
          <cell r="BF439">
            <v>0.55349999999999999</v>
          </cell>
          <cell r="BH439">
            <v>-72</v>
          </cell>
          <cell r="BI439">
            <v>62</v>
          </cell>
          <cell r="BK439">
            <v>-73</v>
          </cell>
          <cell r="BL439">
            <v>91.208200000000005</v>
          </cell>
          <cell r="BN439">
            <v>-73</v>
          </cell>
          <cell r="BO439">
            <v>55.067100000000003</v>
          </cell>
          <cell r="BQ439">
            <v>-73</v>
          </cell>
          <cell r="BR439">
            <v>63.162199999999999</v>
          </cell>
          <cell r="BT439">
            <v>-73</v>
          </cell>
          <cell r="BU439">
            <v>43.091500000000003</v>
          </cell>
          <cell r="BW439">
            <v>-73</v>
          </cell>
          <cell r="BX439">
            <v>16.881799999999998</v>
          </cell>
        </row>
        <row r="440">
          <cell r="BB440">
            <v>-73</v>
          </cell>
          <cell r="BC440">
            <v>124.2015</v>
          </cell>
          <cell r="BE440">
            <v>-73</v>
          </cell>
          <cell r="BF440">
            <v>0.55349999999999999</v>
          </cell>
          <cell r="BH440">
            <v>-73</v>
          </cell>
          <cell r="BI440">
            <v>62</v>
          </cell>
          <cell r="BK440">
            <v>-74</v>
          </cell>
          <cell r="BL440">
            <v>91.208200000000005</v>
          </cell>
          <cell r="BN440">
            <v>-74</v>
          </cell>
          <cell r="BO440">
            <v>55.067100000000003</v>
          </cell>
          <cell r="BQ440">
            <v>-74</v>
          </cell>
          <cell r="BR440">
            <v>63.162199999999999</v>
          </cell>
          <cell r="BT440">
            <v>-74</v>
          </cell>
          <cell r="BU440">
            <v>43.091500000000003</v>
          </cell>
          <cell r="BW440">
            <v>-74</v>
          </cell>
          <cell r="BX440">
            <v>16.881799999999998</v>
          </cell>
        </row>
        <row r="441">
          <cell r="BB441">
            <v>-74</v>
          </cell>
          <cell r="BC441">
            <v>124.2015</v>
          </cell>
          <cell r="BE441">
            <v>-74</v>
          </cell>
          <cell r="BF441">
            <v>0.55349999999999999</v>
          </cell>
          <cell r="BH441">
            <v>-74</v>
          </cell>
          <cell r="BI441">
            <v>62</v>
          </cell>
          <cell r="BK441">
            <v>-75</v>
          </cell>
          <cell r="BL441">
            <v>91.208200000000005</v>
          </cell>
          <cell r="BN441">
            <v>-75</v>
          </cell>
          <cell r="BO441">
            <v>55.067100000000003</v>
          </cell>
          <cell r="BQ441">
            <v>-75</v>
          </cell>
          <cell r="BR441">
            <v>63.162199999999999</v>
          </cell>
          <cell r="BT441">
            <v>-75</v>
          </cell>
          <cell r="BU441">
            <v>43.091500000000003</v>
          </cell>
          <cell r="BW441">
            <v>-75</v>
          </cell>
          <cell r="BX441">
            <v>16.881799999999998</v>
          </cell>
        </row>
        <row r="442">
          <cell r="BB442">
            <v>-75</v>
          </cell>
          <cell r="BC442">
            <v>124.2015</v>
          </cell>
          <cell r="BE442">
            <v>-75</v>
          </cell>
          <cell r="BF442">
            <v>0.55349999999999999</v>
          </cell>
          <cell r="BH442">
            <v>-75</v>
          </cell>
          <cell r="BI442">
            <v>62</v>
          </cell>
          <cell r="BK442">
            <v>-76</v>
          </cell>
          <cell r="BL442">
            <v>91.208200000000005</v>
          </cell>
          <cell r="BN442">
            <v>-76</v>
          </cell>
          <cell r="BO442">
            <v>55.067100000000003</v>
          </cell>
          <cell r="BQ442">
            <v>-76</v>
          </cell>
          <cell r="BR442">
            <v>63.162199999999999</v>
          </cell>
          <cell r="BT442">
            <v>-76</v>
          </cell>
          <cell r="BU442">
            <v>43.091500000000003</v>
          </cell>
          <cell r="BW442">
            <v>-76</v>
          </cell>
          <cell r="BX442">
            <v>16.881799999999998</v>
          </cell>
        </row>
        <row r="443">
          <cell r="BB443">
            <v>-76</v>
          </cell>
          <cell r="BC443">
            <v>124.2015</v>
          </cell>
          <cell r="BE443">
            <v>-76</v>
          </cell>
          <cell r="BF443">
            <v>0.55349999999999999</v>
          </cell>
          <cell r="BH443">
            <v>-76</v>
          </cell>
          <cell r="BI443">
            <v>62</v>
          </cell>
          <cell r="BK443">
            <v>-77</v>
          </cell>
          <cell r="BL443">
            <v>91.208200000000005</v>
          </cell>
          <cell r="BN443">
            <v>-77</v>
          </cell>
          <cell r="BO443">
            <v>55.067100000000003</v>
          </cell>
          <cell r="BQ443">
            <v>-77</v>
          </cell>
          <cell r="BR443">
            <v>63.162199999999999</v>
          </cell>
          <cell r="BT443">
            <v>-77</v>
          </cell>
          <cell r="BU443">
            <v>43.091500000000003</v>
          </cell>
          <cell r="BW443">
            <v>-77</v>
          </cell>
          <cell r="BX443">
            <v>16.881799999999998</v>
          </cell>
        </row>
        <row r="444">
          <cell r="BB444">
            <v>-77</v>
          </cell>
          <cell r="BC444">
            <v>124.2015</v>
          </cell>
          <cell r="BE444">
            <v>-77</v>
          </cell>
          <cell r="BF444">
            <v>0.55349999999999999</v>
          </cell>
          <cell r="BH444">
            <v>-77</v>
          </cell>
          <cell r="BI444">
            <v>62</v>
          </cell>
          <cell r="BK444">
            <v>-78</v>
          </cell>
          <cell r="BL444">
            <v>91.208200000000005</v>
          </cell>
          <cell r="BN444">
            <v>-78</v>
          </cell>
          <cell r="BO444">
            <v>55.067100000000003</v>
          </cell>
          <cell r="BQ444">
            <v>-78</v>
          </cell>
          <cell r="BR444">
            <v>63.162199999999999</v>
          </cell>
          <cell r="BT444">
            <v>-78</v>
          </cell>
          <cell r="BU444">
            <v>43.091500000000003</v>
          </cell>
          <cell r="BW444">
            <v>-78</v>
          </cell>
          <cell r="BX444">
            <v>16.881799999999998</v>
          </cell>
        </row>
        <row r="445">
          <cell r="BB445">
            <v>-78</v>
          </cell>
          <cell r="BC445">
            <v>124.2015</v>
          </cell>
          <cell r="BE445">
            <v>-78</v>
          </cell>
          <cell r="BF445">
            <v>0.55349999999999999</v>
          </cell>
          <cell r="BH445">
            <v>-78</v>
          </cell>
          <cell r="BI445">
            <v>62</v>
          </cell>
          <cell r="BK445">
            <v>-79</v>
          </cell>
          <cell r="BL445">
            <v>91.208200000000005</v>
          </cell>
          <cell r="BN445">
            <v>-79</v>
          </cell>
          <cell r="BO445">
            <v>55.067100000000003</v>
          </cell>
          <cell r="BQ445">
            <v>-79</v>
          </cell>
          <cell r="BR445">
            <v>63.162199999999999</v>
          </cell>
          <cell r="BT445">
            <v>-79</v>
          </cell>
          <cell r="BU445">
            <v>43.091500000000003</v>
          </cell>
          <cell r="BW445">
            <v>-79</v>
          </cell>
          <cell r="BX445">
            <v>16.881799999999998</v>
          </cell>
        </row>
        <row r="446">
          <cell r="BB446">
            <v>-79</v>
          </cell>
          <cell r="BC446">
            <v>124.2015</v>
          </cell>
          <cell r="BE446">
            <v>-79</v>
          </cell>
          <cell r="BF446">
            <v>0.55349999999999999</v>
          </cell>
          <cell r="BH446">
            <v>-79</v>
          </cell>
          <cell r="BI446">
            <v>62</v>
          </cell>
          <cell r="BK446">
            <v>-80</v>
          </cell>
          <cell r="BL446">
            <v>91.208200000000005</v>
          </cell>
          <cell r="BN446">
            <v>-80</v>
          </cell>
          <cell r="BO446">
            <v>55.067100000000003</v>
          </cell>
          <cell r="BQ446">
            <v>-80</v>
          </cell>
          <cell r="BR446">
            <v>63.162199999999999</v>
          </cell>
          <cell r="BT446">
            <v>-80</v>
          </cell>
          <cell r="BU446">
            <v>43.091500000000003</v>
          </cell>
          <cell r="BW446">
            <v>-80</v>
          </cell>
          <cell r="BX446">
            <v>16.881799999999998</v>
          </cell>
        </row>
        <row r="447">
          <cell r="BB447">
            <v>-80</v>
          </cell>
          <cell r="BC447">
            <v>124.2015</v>
          </cell>
          <cell r="BE447">
            <v>-80</v>
          </cell>
          <cell r="BF447">
            <v>0.55349999999999999</v>
          </cell>
          <cell r="BH447">
            <v>-80</v>
          </cell>
          <cell r="BI447">
            <v>62</v>
          </cell>
          <cell r="BK447">
            <v>-81</v>
          </cell>
          <cell r="BL447">
            <v>91.208200000000005</v>
          </cell>
          <cell r="BN447">
            <v>-81</v>
          </cell>
          <cell r="BO447">
            <v>55.067100000000003</v>
          </cell>
          <cell r="BQ447">
            <v>-81</v>
          </cell>
          <cell r="BR447">
            <v>63.162199999999999</v>
          </cell>
          <cell r="BT447">
            <v>-81</v>
          </cell>
          <cell r="BU447">
            <v>43.091500000000003</v>
          </cell>
          <cell r="BW447">
            <v>-81</v>
          </cell>
          <cell r="BX447">
            <v>16.881799999999998</v>
          </cell>
        </row>
        <row r="448">
          <cell r="BB448">
            <v>-81</v>
          </cell>
          <cell r="BC448">
            <v>124.2015</v>
          </cell>
          <cell r="BE448">
            <v>-81</v>
          </cell>
          <cell r="BF448">
            <v>0.55349999999999999</v>
          </cell>
          <cell r="BH448">
            <v>-81</v>
          </cell>
          <cell r="BI448">
            <v>62</v>
          </cell>
          <cell r="BK448">
            <v>-82</v>
          </cell>
          <cell r="BL448">
            <v>91.208200000000005</v>
          </cell>
          <cell r="BN448">
            <v>-82</v>
          </cell>
          <cell r="BO448">
            <v>55.067100000000003</v>
          </cell>
          <cell r="BQ448">
            <v>-82</v>
          </cell>
          <cell r="BR448">
            <v>63.162199999999999</v>
          </cell>
          <cell r="BT448">
            <v>-82</v>
          </cell>
          <cell r="BU448">
            <v>43.091500000000003</v>
          </cell>
          <cell r="BW448">
            <v>-82</v>
          </cell>
          <cell r="BX448">
            <v>16.881799999999998</v>
          </cell>
        </row>
        <row r="449">
          <cell r="BB449">
            <v>-82</v>
          </cell>
          <cell r="BC449">
            <v>124.2015</v>
          </cell>
          <cell r="BE449">
            <v>-82</v>
          </cell>
          <cell r="BF449">
            <v>0.55349999999999999</v>
          </cell>
          <cell r="BH449">
            <v>-82</v>
          </cell>
          <cell r="BI449">
            <v>62</v>
          </cell>
          <cell r="BK449">
            <v>-83</v>
          </cell>
          <cell r="BL449">
            <v>91.208200000000005</v>
          </cell>
          <cell r="BN449">
            <v>-83</v>
          </cell>
          <cell r="BO449">
            <v>55.067100000000003</v>
          </cell>
          <cell r="BQ449">
            <v>-83</v>
          </cell>
          <cell r="BR449">
            <v>63.162199999999999</v>
          </cell>
          <cell r="BT449">
            <v>-83</v>
          </cell>
          <cell r="BU449">
            <v>43.091500000000003</v>
          </cell>
          <cell r="BW449">
            <v>-83</v>
          </cell>
          <cell r="BX449">
            <v>16.881799999999998</v>
          </cell>
        </row>
        <row r="450">
          <cell r="BB450">
            <v>-83</v>
          </cell>
          <cell r="BC450">
            <v>124.2015</v>
          </cell>
          <cell r="BE450">
            <v>-83</v>
          </cell>
          <cell r="BF450">
            <v>0.55349999999999999</v>
          </cell>
          <cell r="BH450">
            <v>-83</v>
          </cell>
          <cell r="BI450">
            <v>62</v>
          </cell>
          <cell r="BK450">
            <v>-84</v>
          </cell>
          <cell r="BL450">
            <v>91.208200000000005</v>
          </cell>
          <cell r="BN450">
            <v>-84</v>
          </cell>
          <cell r="BO450">
            <v>55.067100000000003</v>
          </cell>
          <cell r="BQ450">
            <v>-84</v>
          </cell>
          <cell r="BR450">
            <v>63.162199999999999</v>
          </cell>
          <cell r="BT450">
            <v>-84</v>
          </cell>
          <cell r="BU450">
            <v>43.091500000000003</v>
          </cell>
          <cell r="BW450">
            <v>-84</v>
          </cell>
          <cell r="BX450">
            <v>16.881799999999998</v>
          </cell>
        </row>
        <row r="451">
          <cell r="BB451">
            <v>-84</v>
          </cell>
          <cell r="BC451">
            <v>124.2015</v>
          </cell>
          <cell r="BE451">
            <v>-84</v>
          </cell>
          <cell r="BF451">
            <v>0.55349999999999999</v>
          </cell>
          <cell r="BH451">
            <v>-84</v>
          </cell>
          <cell r="BI451">
            <v>62</v>
          </cell>
          <cell r="BK451">
            <v>-85</v>
          </cell>
          <cell r="BL451">
            <v>91.208200000000005</v>
          </cell>
          <cell r="BN451">
            <v>-85</v>
          </cell>
          <cell r="BO451">
            <v>55.067100000000003</v>
          </cell>
          <cell r="BQ451">
            <v>-85</v>
          </cell>
          <cell r="BR451">
            <v>63.162199999999999</v>
          </cell>
          <cell r="BT451">
            <v>-85</v>
          </cell>
          <cell r="BU451">
            <v>43.091500000000003</v>
          </cell>
          <cell r="BW451">
            <v>-85</v>
          </cell>
          <cell r="BX451">
            <v>16.881799999999998</v>
          </cell>
        </row>
        <row r="452">
          <cell r="BB452">
            <v>-85</v>
          </cell>
          <cell r="BC452">
            <v>124.2015</v>
          </cell>
          <cell r="BE452">
            <v>-85</v>
          </cell>
          <cell r="BF452">
            <v>0.55349999999999999</v>
          </cell>
          <cell r="BH452">
            <v>-85</v>
          </cell>
          <cell r="BI452">
            <v>62</v>
          </cell>
          <cell r="BK452">
            <v>-86</v>
          </cell>
          <cell r="BL452">
            <v>91.208200000000005</v>
          </cell>
          <cell r="BN452">
            <v>-86</v>
          </cell>
          <cell r="BO452">
            <v>55.067100000000003</v>
          </cell>
          <cell r="BQ452">
            <v>-86</v>
          </cell>
          <cell r="BR452">
            <v>63.162199999999999</v>
          </cell>
          <cell r="BT452">
            <v>-86</v>
          </cell>
          <cell r="BU452">
            <v>43.091500000000003</v>
          </cell>
          <cell r="BW452">
            <v>-86</v>
          </cell>
          <cell r="BX452">
            <v>16.881799999999998</v>
          </cell>
        </row>
        <row r="453">
          <cell r="BB453">
            <v>-86</v>
          </cell>
          <cell r="BC453">
            <v>124.2015</v>
          </cell>
          <cell r="BE453">
            <v>-86</v>
          </cell>
          <cell r="BF453">
            <v>0.55349999999999999</v>
          </cell>
          <cell r="BH453">
            <v>-86</v>
          </cell>
          <cell r="BI453">
            <v>62</v>
          </cell>
          <cell r="BK453">
            <v>-87</v>
          </cell>
          <cell r="BL453">
            <v>91.208200000000005</v>
          </cell>
          <cell r="BN453">
            <v>-87</v>
          </cell>
          <cell r="BO453">
            <v>55.067100000000003</v>
          </cell>
          <cell r="BQ453">
            <v>-87</v>
          </cell>
          <cell r="BR453">
            <v>63.162199999999999</v>
          </cell>
          <cell r="BT453">
            <v>-87</v>
          </cell>
          <cell r="BU453">
            <v>43.091500000000003</v>
          </cell>
          <cell r="BW453">
            <v>-87</v>
          </cell>
          <cell r="BX453">
            <v>16.881799999999998</v>
          </cell>
        </row>
        <row r="454">
          <cell r="BB454">
            <v>-87</v>
          </cell>
          <cell r="BC454">
            <v>124.2015</v>
          </cell>
          <cell r="BE454">
            <v>-87</v>
          </cell>
          <cell r="BF454">
            <v>0.55349999999999999</v>
          </cell>
          <cell r="BH454">
            <v>-87</v>
          </cell>
          <cell r="BI454">
            <v>62</v>
          </cell>
          <cell r="BK454">
            <v>-88</v>
          </cell>
          <cell r="BL454">
            <v>91.208200000000005</v>
          </cell>
          <cell r="BN454">
            <v>-88</v>
          </cell>
          <cell r="BO454">
            <v>55.067100000000003</v>
          </cell>
          <cell r="BQ454">
            <v>-88</v>
          </cell>
          <cell r="BR454">
            <v>63.162199999999999</v>
          </cell>
          <cell r="BT454">
            <v>-88</v>
          </cell>
          <cell r="BU454">
            <v>43.091500000000003</v>
          </cell>
          <cell r="BW454">
            <v>-88</v>
          </cell>
          <cell r="BX454">
            <v>16.881799999999998</v>
          </cell>
        </row>
        <row r="455">
          <cell r="BB455">
            <v>-88</v>
          </cell>
          <cell r="BC455">
            <v>124.2015</v>
          </cell>
          <cell r="BE455">
            <v>-88</v>
          </cell>
          <cell r="BF455">
            <v>0.55349999999999999</v>
          </cell>
          <cell r="BH455">
            <v>-88</v>
          </cell>
          <cell r="BI455">
            <v>62</v>
          </cell>
          <cell r="BK455">
            <v>-89</v>
          </cell>
          <cell r="BL455">
            <v>91.208200000000005</v>
          </cell>
          <cell r="BN455">
            <v>-89</v>
          </cell>
          <cell r="BO455">
            <v>55.067100000000003</v>
          </cell>
          <cell r="BQ455">
            <v>-89</v>
          </cell>
          <cell r="BR455">
            <v>63.162199999999999</v>
          </cell>
          <cell r="BT455">
            <v>-89</v>
          </cell>
          <cell r="BU455">
            <v>43.091500000000003</v>
          </cell>
          <cell r="BW455">
            <v>-89</v>
          </cell>
          <cell r="BX455">
            <v>16.881799999999998</v>
          </cell>
        </row>
        <row r="456">
          <cell r="BB456">
            <v>-89</v>
          </cell>
          <cell r="BC456">
            <v>124.2015</v>
          </cell>
          <cell r="BE456">
            <v>-89</v>
          </cell>
          <cell r="BF456">
            <v>0.55349999999999999</v>
          </cell>
          <cell r="BH456">
            <v>-89</v>
          </cell>
          <cell r="BI456">
            <v>62</v>
          </cell>
          <cell r="BK456">
            <v>-90</v>
          </cell>
          <cell r="BL456">
            <v>91.208200000000005</v>
          </cell>
          <cell r="BN456">
            <v>-90</v>
          </cell>
          <cell r="BO456">
            <v>55.067100000000003</v>
          </cell>
          <cell r="BQ456">
            <v>-90</v>
          </cell>
          <cell r="BR456">
            <v>63.162199999999999</v>
          </cell>
          <cell r="BT456">
            <v>-90</v>
          </cell>
          <cell r="BU456">
            <v>43.091500000000003</v>
          </cell>
          <cell r="BW456">
            <v>-90</v>
          </cell>
          <cell r="BX456">
            <v>16.881799999999998</v>
          </cell>
        </row>
        <row r="457">
          <cell r="BB457">
            <v>-90</v>
          </cell>
          <cell r="BC457">
            <v>124.2015</v>
          </cell>
          <cell r="BE457">
            <v>-90</v>
          </cell>
          <cell r="BF457">
            <v>0.55349999999999999</v>
          </cell>
          <cell r="BH457">
            <v>-90</v>
          </cell>
          <cell r="BI457">
            <v>62</v>
          </cell>
          <cell r="BK457">
            <v>-91</v>
          </cell>
          <cell r="BL457">
            <v>91.208200000000005</v>
          </cell>
          <cell r="BN457">
            <v>-91</v>
          </cell>
          <cell r="BO457">
            <v>55.067100000000003</v>
          </cell>
          <cell r="BQ457">
            <v>-91</v>
          </cell>
          <cell r="BR457">
            <v>63.162199999999999</v>
          </cell>
          <cell r="BT457">
            <v>-91</v>
          </cell>
          <cell r="BU457">
            <v>43.091500000000003</v>
          </cell>
          <cell r="BW457">
            <v>-91</v>
          </cell>
          <cell r="BX457">
            <v>16.881799999999998</v>
          </cell>
        </row>
        <row r="458">
          <cell r="BB458">
            <v>-91</v>
          </cell>
          <cell r="BC458">
            <v>124.2015</v>
          </cell>
          <cell r="BE458">
            <v>-91</v>
          </cell>
          <cell r="BF458">
            <v>0.55349999999999999</v>
          </cell>
          <cell r="BH458">
            <v>-91</v>
          </cell>
          <cell r="BI458">
            <v>62</v>
          </cell>
          <cell r="BK458">
            <v>-92</v>
          </cell>
          <cell r="BL458">
            <v>91.208200000000005</v>
          </cell>
          <cell r="BN458">
            <v>-92</v>
          </cell>
          <cell r="BO458">
            <v>55.067100000000003</v>
          </cell>
          <cell r="BQ458">
            <v>-92</v>
          </cell>
          <cell r="BR458">
            <v>63.162199999999999</v>
          </cell>
          <cell r="BT458">
            <v>-92</v>
          </cell>
          <cell r="BU458">
            <v>43.091500000000003</v>
          </cell>
          <cell r="BW458">
            <v>-92</v>
          </cell>
          <cell r="BX458">
            <v>16.881799999999998</v>
          </cell>
        </row>
        <row r="459">
          <cell r="BB459">
            <v>-92</v>
          </cell>
          <cell r="BC459">
            <v>124.2015</v>
          </cell>
          <cell r="BE459">
            <v>-92</v>
          </cell>
          <cell r="BF459">
            <v>0.55349999999999999</v>
          </cell>
          <cell r="BH459">
            <v>-92</v>
          </cell>
          <cell r="BI459">
            <v>62</v>
          </cell>
          <cell r="BK459">
            <v>-93</v>
          </cell>
          <cell r="BL459">
            <v>91.208200000000005</v>
          </cell>
          <cell r="BN459">
            <v>-93</v>
          </cell>
          <cell r="BO459">
            <v>55.067100000000003</v>
          </cell>
          <cell r="BQ459">
            <v>-93</v>
          </cell>
          <cell r="BR459">
            <v>63.162199999999999</v>
          </cell>
          <cell r="BT459">
            <v>-93</v>
          </cell>
          <cell r="BU459">
            <v>43.091500000000003</v>
          </cell>
          <cell r="BW459">
            <v>-93</v>
          </cell>
          <cell r="BX459">
            <v>16.881799999999998</v>
          </cell>
        </row>
        <row r="460">
          <cell r="BB460">
            <v>-93</v>
          </cell>
          <cell r="BC460">
            <v>124.2015</v>
          </cell>
          <cell r="BE460">
            <v>-93</v>
          </cell>
          <cell r="BF460">
            <v>0.55349999999999999</v>
          </cell>
          <cell r="BH460">
            <v>-93</v>
          </cell>
          <cell r="BI460">
            <v>62</v>
          </cell>
          <cell r="BK460">
            <v>-94</v>
          </cell>
          <cell r="BL460">
            <v>91.208200000000005</v>
          </cell>
          <cell r="BN460">
            <v>-94</v>
          </cell>
          <cell r="BO460">
            <v>55.067100000000003</v>
          </cell>
          <cell r="BQ460">
            <v>-94</v>
          </cell>
          <cell r="BR460">
            <v>63.162199999999999</v>
          </cell>
          <cell r="BT460">
            <v>-94</v>
          </cell>
          <cell r="BU460">
            <v>43.091500000000003</v>
          </cell>
          <cell r="BW460">
            <v>-94</v>
          </cell>
          <cell r="BX460">
            <v>16.881799999999998</v>
          </cell>
        </row>
        <row r="461">
          <cell r="BB461">
            <v>-94</v>
          </cell>
          <cell r="BC461">
            <v>124.2015</v>
          </cell>
          <cell r="BE461">
            <v>-94</v>
          </cell>
          <cell r="BF461">
            <v>0.55349999999999999</v>
          </cell>
          <cell r="BH461">
            <v>-94</v>
          </cell>
          <cell r="BI461">
            <v>62</v>
          </cell>
          <cell r="BK461">
            <v>-95</v>
          </cell>
          <cell r="BL461">
            <v>91.208200000000005</v>
          </cell>
          <cell r="BN461">
            <v>-95</v>
          </cell>
          <cell r="BO461">
            <v>55.067100000000003</v>
          </cell>
          <cell r="BQ461">
            <v>-95</v>
          </cell>
          <cell r="BR461">
            <v>63.162199999999999</v>
          </cell>
          <cell r="BT461">
            <v>-95</v>
          </cell>
          <cell r="BU461">
            <v>43.091500000000003</v>
          </cell>
          <cell r="BW461">
            <v>-95</v>
          </cell>
          <cell r="BX461">
            <v>16.881799999999998</v>
          </cell>
        </row>
        <row r="462">
          <cell r="BB462">
            <v>-95</v>
          </cell>
          <cell r="BC462">
            <v>124.2015</v>
          </cell>
          <cell r="BE462">
            <v>-95</v>
          </cell>
          <cell r="BF462">
            <v>0.55349999999999999</v>
          </cell>
          <cell r="BH462">
            <v>-95</v>
          </cell>
          <cell r="BI462">
            <v>62</v>
          </cell>
          <cell r="BK462">
            <v>-96</v>
          </cell>
          <cell r="BL462">
            <v>91.208200000000005</v>
          </cell>
          <cell r="BN462">
            <v>-96</v>
          </cell>
          <cell r="BO462">
            <v>55.067100000000003</v>
          </cell>
          <cell r="BQ462">
            <v>-96</v>
          </cell>
          <cell r="BR462">
            <v>63.162199999999999</v>
          </cell>
          <cell r="BT462">
            <v>-96</v>
          </cell>
          <cell r="BU462">
            <v>43.091500000000003</v>
          </cell>
          <cell r="BW462">
            <v>-96</v>
          </cell>
          <cell r="BX462">
            <v>16.881799999999998</v>
          </cell>
        </row>
        <row r="463">
          <cell r="BB463">
            <v>-96</v>
          </cell>
          <cell r="BC463">
            <v>124.2015</v>
          </cell>
          <cell r="BE463">
            <v>-96</v>
          </cell>
          <cell r="BF463">
            <v>0.55349999999999999</v>
          </cell>
          <cell r="BH463">
            <v>-96</v>
          </cell>
          <cell r="BI463">
            <v>62</v>
          </cell>
          <cell r="BK463">
            <v>-97</v>
          </cell>
          <cell r="BL463">
            <v>91.208200000000005</v>
          </cell>
          <cell r="BN463">
            <v>-97</v>
          </cell>
          <cell r="BO463">
            <v>55.067100000000003</v>
          </cell>
          <cell r="BQ463">
            <v>-97</v>
          </cell>
          <cell r="BR463">
            <v>63.162199999999999</v>
          </cell>
          <cell r="BT463">
            <v>-97</v>
          </cell>
          <cell r="BU463">
            <v>43.091500000000003</v>
          </cell>
          <cell r="BW463">
            <v>-97</v>
          </cell>
          <cell r="BX463">
            <v>16.881799999999998</v>
          </cell>
        </row>
        <row r="464">
          <cell r="BB464">
            <v>-97</v>
          </cell>
          <cell r="BC464">
            <v>124.2015</v>
          </cell>
          <cell r="BE464">
            <v>-97</v>
          </cell>
          <cell r="BF464">
            <v>0.55349999999999999</v>
          </cell>
          <cell r="BH464">
            <v>-97</v>
          </cell>
          <cell r="BI464">
            <v>62</v>
          </cell>
          <cell r="BK464">
            <v>-98</v>
          </cell>
          <cell r="BL464">
            <v>91.208200000000005</v>
          </cell>
          <cell r="BN464">
            <v>-98</v>
          </cell>
          <cell r="BO464">
            <v>55.067100000000003</v>
          </cell>
          <cell r="BQ464">
            <v>-98</v>
          </cell>
          <cell r="BR464">
            <v>63.162199999999999</v>
          </cell>
          <cell r="BT464">
            <v>-98</v>
          </cell>
          <cell r="BU464">
            <v>43.091500000000003</v>
          </cell>
          <cell r="BW464">
            <v>-98</v>
          </cell>
          <cell r="BX464">
            <v>16.881799999999998</v>
          </cell>
        </row>
        <row r="465">
          <cell r="BB465">
            <v>-98</v>
          </cell>
          <cell r="BC465">
            <v>124.2015</v>
          </cell>
          <cell r="BE465">
            <v>-98</v>
          </cell>
          <cell r="BF465">
            <v>0.55349999999999999</v>
          </cell>
          <cell r="BH465">
            <v>-98</v>
          </cell>
          <cell r="BI465">
            <v>62</v>
          </cell>
          <cell r="BK465">
            <v>-99</v>
          </cell>
          <cell r="BL465">
            <v>91.208200000000005</v>
          </cell>
          <cell r="BN465">
            <v>-99</v>
          </cell>
          <cell r="BO465">
            <v>55.067100000000003</v>
          </cell>
          <cell r="BQ465">
            <v>-99</v>
          </cell>
          <cell r="BR465">
            <v>63.162199999999999</v>
          </cell>
          <cell r="BT465">
            <v>-99</v>
          </cell>
          <cell r="BU465">
            <v>43.091500000000003</v>
          </cell>
          <cell r="BW465">
            <v>-99</v>
          </cell>
          <cell r="BX465">
            <v>16.881799999999998</v>
          </cell>
        </row>
        <row r="466">
          <cell r="BB466">
            <v>-99</v>
          </cell>
          <cell r="BC466">
            <v>124.2015</v>
          </cell>
          <cell r="BE466">
            <v>-99</v>
          </cell>
          <cell r="BF466">
            <v>0.55349999999999999</v>
          </cell>
          <cell r="BH466">
            <v>-99</v>
          </cell>
          <cell r="BI466">
            <v>62</v>
          </cell>
          <cell r="BK466">
            <v>-100</v>
          </cell>
          <cell r="BL466">
            <v>91.208200000000005</v>
          </cell>
          <cell r="BN466">
            <v>-100</v>
          </cell>
          <cell r="BO466">
            <v>55.067100000000003</v>
          </cell>
          <cell r="BQ466">
            <v>-100</v>
          </cell>
          <cell r="BR466">
            <v>63.162199999999999</v>
          </cell>
          <cell r="BT466">
            <v>-100</v>
          </cell>
          <cell r="BU466">
            <v>43.091500000000003</v>
          </cell>
          <cell r="BW466">
            <v>-100</v>
          </cell>
          <cell r="BX466">
            <v>16.881799999999998</v>
          </cell>
        </row>
        <row r="467">
          <cell r="BB467">
            <v>-100</v>
          </cell>
          <cell r="BC467">
            <v>124.2015</v>
          </cell>
          <cell r="BE467">
            <v>-100</v>
          </cell>
          <cell r="BF467">
            <v>0.55349999999999999</v>
          </cell>
          <cell r="BH467">
            <v>-100</v>
          </cell>
          <cell r="BI467">
            <v>62</v>
          </cell>
          <cell r="BK467">
            <v>-101</v>
          </cell>
          <cell r="BL467">
            <v>91.208200000000005</v>
          </cell>
          <cell r="BN467">
            <v>-101</v>
          </cell>
          <cell r="BO467">
            <v>55.067100000000003</v>
          </cell>
          <cell r="BQ467">
            <v>-101</v>
          </cell>
          <cell r="BR467">
            <v>63.162199999999999</v>
          </cell>
          <cell r="BT467">
            <v>-101</v>
          </cell>
          <cell r="BU467">
            <v>43.091500000000003</v>
          </cell>
          <cell r="BW467">
            <v>-101</v>
          </cell>
          <cell r="BX467">
            <v>16.881799999999998</v>
          </cell>
        </row>
        <row r="468">
          <cell r="BB468">
            <v>-101</v>
          </cell>
          <cell r="BC468">
            <v>124.2015</v>
          </cell>
          <cell r="BE468">
            <v>-101</v>
          </cell>
          <cell r="BF468">
            <v>0.55349999999999999</v>
          </cell>
          <cell r="BH468">
            <v>-101</v>
          </cell>
          <cell r="BI468">
            <v>62</v>
          </cell>
          <cell r="BK468">
            <v>-102</v>
          </cell>
          <cell r="BL468">
            <v>91.208200000000005</v>
          </cell>
          <cell r="BN468">
            <v>-102</v>
          </cell>
          <cell r="BO468">
            <v>55.067100000000003</v>
          </cell>
          <cell r="BQ468">
            <v>-102</v>
          </cell>
          <cell r="BR468">
            <v>63.162199999999999</v>
          </cell>
          <cell r="BT468">
            <v>-102</v>
          </cell>
          <cell r="BU468">
            <v>43.091500000000003</v>
          </cell>
          <cell r="BW468">
            <v>-102</v>
          </cell>
          <cell r="BX468">
            <v>16.881799999999998</v>
          </cell>
        </row>
        <row r="469">
          <cell r="BB469">
            <v>-102</v>
          </cell>
          <cell r="BC469">
            <v>124.2015</v>
          </cell>
          <cell r="BE469">
            <v>-102</v>
          </cell>
          <cell r="BF469">
            <v>0.55349999999999999</v>
          </cell>
          <cell r="BH469">
            <v>-102</v>
          </cell>
          <cell r="BI469">
            <v>62</v>
          </cell>
          <cell r="BK469">
            <v>-103</v>
          </cell>
          <cell r="BL469">
            <v>91.208200000000005</v>
          </cell>
          <cell r="BN469">
            <v>-103</v>
          </cell>
          <cell r="BO469">
            <v>55.067100000000003</v>
          </cell>
          <cell r="BQ469">
            <v>-103</v>
          </cell>
          <cell r="BR469">
            <v>63.162199999999999</v>
          </cell>
          <cell r="BT469">
            <v>-103</v>
          </cell>
          <cell r="BU469">
            <v>43.091500000000003</v>
          </cell>
          <cell r="BW469">
            <v>-103</v>
          </cell>
          <cell r="BX469">
            <v>16.881799999999998</v>
          </cell>
        </row>
        <row r="470">
          <cell r="BB470">
            <v>-103</v>
          </cell>
          <cell r="BC470">
            <v>124.2015</v>
          </cell>
          <cell r="BE470">
            <v>-103</v>
          </cell>
          <cell r="BF470">
            <v>0.55349999999999999</v>
          </cell>
          <cell r="BH470">
            <v>-103</v>
          </cell>
          <cell r="BI470">
            <v>62</v>
          </cell>
          <cell r="BK470">
            <v>-104</v>
          </cell>
          <cell r="BL470">
            <v>91.208200000000005</v>
          </cell>
          <cell r="BN470">
            <v>-104</v>
          </cell>
          <cell r="BO470">
            <v>55.067100000000003</v>
          </cell>
          <cell r="BQ470">
            <v>-104</v>
          </cell>
          <cell r="BR470">
            <v>63.162199999999999</v>
          </cell>
          <cell r="BT470">
            <v>-104</v>
          </cell>
          <cell r="BU470">
            <v>43.091500000000003</v>
          </cell>
          <cell r="BW470">
            <v>-104</v>
          </cell>
          <cell r="BX470">
            <v>16.881799999999998</v>
          </cell>
        </row>
        <row r="471">
          <cell r="BB471">
            <v>-104</v>
          </cell>
          <cell r="BC471">
            <v>124.2015</v>
          </cell>
          <cell r="BE471">
            <v>-104</v>
          </cell>
          <cell r="BF471">
            <v>0.55349999999999999</v>
          </cell>
          <cell r="BH471">
            <v>-104</v>
          </cell>
          <cell r="BI471">
            <v>62</v>
          </cell>
          <cell r="BK471">
            <v>-105</v>
          </cell>
          <cell r="BL471">
            <v>91.208200000000005</v>
          </cell>
          <cell r="BN471">
            <v>-105</v>
          </cell>
          <cell r="BO471">
            <v>55.067100000000003</v>
          </cell>
          <cell r="BQ471">
            <v>-105</v>
          </cell>
          <cell r="BR471">
            <v>63.162199999999999</v>
          </cell>
          <cell r="BT471">
            <v>-105</v>
          </cell>
          <cell r="BU471">
            <v>43.091500000000003</v>
          </cell>
          <cell r="BW471">
            <v>-105</v>
          </cell>
          <cell r="BX471">
            <v>16.881799999999998</v>
          </cell>
        </row>
        <row r="472">
          <cell r="BB472">
            <v>-105</v>
          </cell>
          <cell r="BC472">
            <v>124.2015</v>
          </cell>
          <cell r="BE472">
            <v>-105</v>
          </cell>
          <cell r="BF472">
            <v>0.55349999999999999</v>
          </cell>
          <cell r="BH472">
            <v>-105</v>
          </cell>
          <cell r="BI472">
            <v>62</v>
          </cell>
          <cell r="BK472">
            <v>-106</v>
          </cell>
          <cell r="BL472">
            <v>91.208200000000005</v>
          </cell>
          <cell r="BN472">
            <v>-106</v>
          </cell>
          <cell r="BO472">
            <v>55.067100000000003</v>
          </cell>
          <cell r="BQ472">
            <v>-106</v>
          </cell>
          <cell r="BR472">
            <v>63.162199999999999</v>
          </cell>
          <cell r="BT472">
            <v>-106</v>
          </cell>
          <cell r="BU472">
            <v>43.091500000000003</v>
          </cell>
          <cell r="BW472">
            <v>-106</v>
          </cell>
          <cell r="BX472">
            <v>16.881799999999998</v>
          </cell>
        </row>
        <row r="473">
          <cell r="BB473">
            <v>-106</v>
          </cell>
          <cell r="BC473">
            <v>124.2015</v>
          </cell>
          <cell r="BE473">
            <v>-106</v>
          </cell>
          <cell r="BF473">
            <v>0.55349999999999999</v>
          </cell>
          <cell r="BH473">
            <v>-106</v>
          </cell>
          <cell r="BI473">
            <v>62</v>
          </cell>
          <cell r="BK473">
            <v>-107</v>
          </cell>
          <cell r="BL473">
            <v>91.208200000000005</v>
          </cell>
          <cell r="BN473">
            <v>-107</v>
          </cell>
          <cell r="BO473">
            <v>55.067100000000003</v>
          </cell>
          <cell r="BQ473">
            <v>-107</v>
          </cell>
          <cell r="BR473">
            <v>63.162199999999999</v>
          </cell>
          <cell r="BT473">
            <v>-107</v>
          </cell>
          <cell r="BU473">
            <v>43.091500000000003</v>
          </cell>
          <cell r="BW473">
            <v>-107</v>
          </cell>
          <cell r="BX473">
            <v>16.881799999999998</v>
          </cell>
        </row>
        <row r="474">
          <cell r="BB474">
            <v>-107</v>
          </cell>
          <cell r="BC474">
            <v>124.2015</v>
          </cell>
          <cell r="BE474">
            <v>-107</v>
          </cell>
          <cell r="BF474">
            <v>0.55349999999999999</v>
          </cell>
          <cell r="BH474">
            <v>-107</v>
          </cell>
          <cell r="BI474">
            <v>62</v>
          </cell>
          <cell r="BK474">
            <v>-108</v>
          </cell>
          <cell r="BL474">
            <v>91.208200000000005</v>
          </cell>
          <cell r="BN474">
            <v>-108</v>
          </cell>
          <cell r="BO474">
            <v>55.067100000000003</v>
          </cell>
          <cell r="BQ474">
            <v>-108</v>
          </cell>
          <cell r="BR474">
            <v>63.162199999999999</v>
          </cell>
          <cell r="BT474">
            <v>-108</v>
          </cell>
          <cell r="BU474">
            <v>43.091500000000003</v>
          </cell>
          <cell r="BW474">
            <v>-108</v>
          </cell>
          <cell r="BX474">
            <v>16.881799999999998</v>
          </cell>
        </row>
        <row r="475">
          <cell r="BB475">
            <v>-108</v>
          </cell>
          <cell r="BC475">
            <v>124.2015</v>
          </cell>
          <cell r="BE475">
            <v>-108</v>
          </cell>
          <cell r="BF475">
            <v>0.55349999999999999</v>
          </cell>
          <cell r="BH475">
            <v>-108</v>
          </cell>
          <cell r="BI475">
            <v>62</v>
          </cell>
          <cell r="BK475">
            <v>-109</v>
          </cell>
          <cell r="BL475">
            <v>91.208200000000005</v>
          </cell>
          <cell r="BN475">
            <v>-109</v>
          </cell>
          <cell r="BO475">
            <v>55.067100000000003</v>
          </cell>
          <cell r="BQ475">
            <v>-109</v>
          </cell>
          <cell r="BR475">
            <v>63.162199999999999</v>
          </cell>
          <cell r="BT475">
            <v>-109</v>
          </cell>
          <cell r="BU475">
            <v>43.091500000000003</v>
          </cell>
          <cell r="BW475">
            <v>-109</v>
          </cell>
          <cell r="BX475">
            <v>16.881799999999998</v>
          </cell>
        </row>
        <row r="476">
          <cell r="BB476">
            <v>-109</v>
          </cell>
          <cell r="BC476">
            <v>124.2015</v>
          </cell>
          <cell r="BE476">
            <v>-109</v>
          </cell>
          <cell r="BF476">
            <v>0.55349999999999999</v>
          </cell>
          <cell r="BH476">
            <v>-109</v>
          </cell>
          <cell r="BI476">
            <v>62</v>
          </cell>
          <cell r="BK476">
            <v>-110</v>
          </cell>
          <cell r="BL476">
            <v>91.208200000000005</v>
          </cell>
          <cell r="BN476">
            <v>-110</v>
          </cell>
          <cell r="BO476">
            <v>55.067100000000003</v>
          </cell>
          <cell r="BQ476">
            <v>-110</v>
          </cell>
          <cell r="BR476">
            <v>63.162199999999999</v>
          </cell>
          <cell r="BT476">
            <v>-110</v>
          </cell>
          <cell r="BU476">
            <v>43.091500000000003</v>
          </cell>
          <cell r="BW476">
            <v>-110</v>
          </cell>
          <cell r="BX476">
            <v>16.881799999999998</v>
          </cell>
        </row>
        <row r="477">
          <cell r="BB477">
            <v>-110</v>
          </cell>
          <cell r="BC477">
            <v>124.2015</v>
          </cell>
          <cell r="BE477">
            <v>-110</v>
          </cell>
          <cell r="BF477">
            <v>0.55349999999999999</v>
          </cell>
          <cell r="BH477">
            <v>-110</v>
          </cell>
          <cell r="BI477">
            <v>62</v>
          </cell>
          <cell r="BK477">
            <v>-111</v>
          </cell>
          <cell r="BL477">
            <v>91.208200000000005</v>
          </cell>
          <cell r="BN477">
            <v>-111</v>
          </cell>
          <cell r="BO477">
            <v>55.067100000000003</v>
          </cell>
          <cell r="BQ477">
            <v>-111</v>
          </cell>
          <cell r="BR477">
            <v>63.162199999999999</v>
          </cell>
          <cell r="BT477">
            <v>-111</v>
          </cell>
          <cell r="BU477">
            <v>43.091500000000003</v>
          </cell>
          <cell r="BW477">
            <v>-111</v>
          </cell>
          <cell r="BX477">
            <v>16.881799999999998</v>
          </cell>
        </row>
        <row r="478">
          <cell r="BB478">
            <v>-111</v>
          </cell>
          <cell r="BC478">
            <v>124.2015</v>
          </cell>
          <cell r="BE478">
            <v>-111</v>
          </cell>
          <cell r="BF478">
            <v>0.55349999999999999</v>
          </cell>
          <cell r="BH478">
            <v>-111</v>
          </cell>
          <cell r="BI478">
            <v>62</v>
          </cell>
          <cell r="BK478">
            <v>-112</v>
          </cell>
          <cell r="BL478">
            <v>91.208200000000005</v>
          </cell>
          <cell r="BN478">
            <v>-112</v>
          </cell>
          <cell r="BO478">
            <v>55.067100000000003</v>
          </cell>
          <cell r="BQ478">
            <v>-112</v>
          </cell>
          <cell r="BR478">
            <v>63.162199999999999</v>
          </cell>
          <cell r="BT478">
            <v>-112</v>
          </cell>
          <cell r="BU478">
            <v>43.091500000000003</v>
          </cell>
          <cell r="BW478">
            <v>-112</v>
          </cell>
          <cell r="BX478">
            <v>16.881799999999998</v>
          </cell>
        </row>
        <row r="479">
          <cell r="BB479">
            <v>-112</v>
          </cell>
          <cell r="BC479">
            <v>124.2015</v>
          </cell>
          <cell r="BE479">
            <v>-112</v>
          </cell>
          <cell r="BF479">
            <v>0.55349999999999999</v>
          </cell>
          <cell r="BH479">
            <v>-112</v>
          </cell>
          <cell r="BI479">
            <v>62</v>
          </cell>
          <cell r="BK479">
            <v>-113</v>
          </cell>
          <cell r="BL479">
            <v>91.208200000000005</v>
          </cell>
          <cell r="BN479">
            <v>-113</v>
          </cell>
          <cell r="BO479">
            <v>55.067100000000003</v>
          </cell>
          <cell r="BQ479">
            <v>-113</v>
          </cell>
          <cell r="BR479">
            <v>63.162199999999999</v>
          </cell>
          <cell r="BT479">
            <v>-113</v>
          </cell>
          <cell r="BU479">
            <v>43.091500000000003</v>
          </cell>
          <cell r="BW479">
            <v>-113</v>
          </cell>
          <cell r="BX479">
            <v>16.881799999999998</v>
          </cell>
        </row>
        <row r="480">
          <cell r="BB480">
            <v>-113</v>
          </cell>
          <cell r="BC480">
            <v>124.2015</v>
          </cell>
          <cell r="BE480">
            <v>-113</v>
          </cell>
          <cell r="BF480">
            <v>0.55349999999999999</v>
          </cell>
          <cell r="BH480">
            <v>-113</v>
          </cell>
          <cell r="BI480">
            <v>62</v>
          </cell>
          <cell r="BK480">
            <v>-114</v>
          </cell>
          <cell r="BL480">
            <v>91.208200000000005</v>
          </cell>
          <cell r="BN480">
            <v>-114</v>
          </cell>
          <cell r="BO480">
            <v>55.067100000000003</v>
          </cell>
          <cell r="BQ480">
            <v>-114</v>
          </cell>
          <cell r="BR480">
            <v>63.162199999999999</v>
          </cell>
          <cell r="BT480">
            <v>-114</v>
          </cell>
          <cell r="BU480">
            <v>43.091500000000003</v>
          </cell>
          <cell r="BW480">
            <v>-114</v>
          </cell>
          <cell r="BX480">
            <v>16.881799999999998</v>
          </cell>
        </row>
        <row r="481">
          <cell r="BB481">
            <v>-114</v>
          </cell>
          <cell r="BC481">
            <v>124.2015</v>
          </cell>
          <cell r="BE481">
            <v>-114</v>
          </cell>
          <cell r="BF481">
            <v>0.55349999999999999</v>
          </cell>
          <cell r="BH481">
            <v>-114</v>
          </cell>
          <cell r="BI481">
            <v>62</v>
          </cell>
          <cell r="BK481">
            <v>-115</v>
          </cell>
          <cell r="BL481">
            <v>91.208200000000005</v>
          </cell>
          <cell r="BN481">
            <v>-115</v>
          </cell>
          <cell r="BO481">
            <v>55.067100000000003</v>
          </cell>
          <cell r="BQ481">
            <v>-115</v>
          </cell>
          <cell r="BR481">
            <v>63.162199999999999</v>
          </cell>
          <cell r="BT481">
            <v>-115</v>
          </cell>
          <cell r="BU481">
            <v>43.091500000000003</v>
          </cell>
          <cell r="BW481">
            <v>-115</v>
          </cell>
          <cell r="BX481">
            <v>16.881799999999998</v>
          </cell>
        </row>
        <row r="482">
          <cell r="BB482">
            <v>-115</v>
          </cell>
          <cell r="BC482">
            <v>124.2015</v>
          </cell>
          <cell r="BE482">
            <v>-115</v>
          </cell>
          <cell r="BF482">
            <v>0.55349999999999999</v>
          </cell>
          <cell r="BH482">
            <v>-115</v>
          </cell>
          <cell r="BI482">
            <v>62</v>
          </cell>
          <cell r="BK482">
            <v>-116</v>
          </cell>
          <cell r="BL482">
            <v>91.208200000000005</v>
          </cell>
          <cell r="BN482">
            <v>-116</v>
          </cell>
          <cell r="BO482">
            <v>55.067100000000003</v>
          </cell>
          <cell r="BQ482">
            <v>-116</v>
          </cell>
          <cell r="BR482">
            <v>63.162199999999999</v>
          </cell>
          <cell r="BT482">
            <v>-116</v>
          </cell>
          <cell r="BU482">
            <v>43.091500000000003</v>
          </cell>
          <cell r="BW482">
            <v>-116</v>
          </cell>
          <cell r="BX482">
            <v>16.881799999999998</v>
          </cell>
        </row>
        <row r="483">
          <cell r="BB483">
            <v>-116</v>
          </cell>
          <cell r="BC483">
            <v>124.2015</v>
          </cell>
          <cell r="BE483">
            <v>-116</v>
          </cell>
          <cell r="BF483">
            <v>0.55349999999999999</v>
          </cell>
          <cell r="BH483">
            <v>-116</v>
          </cell>
          <cell r="BI483">
            <v>62</v>
          </cell>
          <cell r="BK483">
            <v>-117</v>
          </cell>
          <cell r="BL483">
            <v>91.208200000000005</v>
          </cell>
          <cell r="BN483">
            <v>-117</v>
          </cell>
          <cell r="BO483">
            <v>55.067100000000003</v>
          </cell>
          <cell r="BQ483">
            <v>-117</v>
          </cell>
          <cell r="BR483">
            <v>63.162199999999999</v>
          </cell>
          <cell r="BT483">
            <v>-117</v>
          </cell>
          <cell r="BU483">
            <v>43.091500000000003</v>
          </cell>
          <cell r="BW483">
            <v>-117</v>
          </cell>
          <cell r="BX483">
            <v>16.881799999999998</v>
          </cell>
        </row>
        <row r="484">
          <cell r="BB484">
            <v>-117</v>
          </cell>
          <cell r="BC484">
            <v>124.2015</v>
          </cell>
          <cell r="BE484">
            <v>-117</v>
          </cell>
          <cell r="BF484">
            <v>0.55349999999999999</v>
          </cell>
          <cell r="BH484">
            <v>-117</v>
          </cell>
          <cell r="BI484">
            <v>62</v>
          </cell>
          <cell r="BK484">
            <v>-118</v>
          </cell>
          <cell r="BL484">
            <v>91.208200000000005</v>
          </cell>
          <cell r="BN484">
            <v>-118</v>
          </cell>
          <cell r="BO484">
            <v>55.067100000000003</v>
          </cell>
          <cell r="BQ484">
            <v>-118</v>
          </cell>
          <cell r="BR484">
            <v>63.162199999999999</v>
          </cell>
          <cell r="BT484">
            <v>-118</v>
          </cell>
          <cell r="BU484">
            <v>43.091500000000003</v>
          </cell>
          <cell r="BW484">
            <v>-118</v>
          </cell>
          <cell r="BX484">
            <v>16.881799999999998</v>
          </cell>
        </row>
        <row r="485">
          <cell r="BB485">
            <v>-118</v>
          </cell>
          <cell r="BC485">
            <v>124.2015</v>
          </cell>
          <cell r="BE485">
            <v>-118</v>
          </cell>
          <cell r="BF485">
            <v>0.55349999999999999</v>
          </cell>
          <cell r="BH485">
            <v>-118</v>
          </cell>
          <cell r="BI485">
            <v>62</v>
          </cell>
          <cell r="BK485">
            <v>-119</v>
          </cell>
          <cell r="BL485">
            <v>91.208200000000005</v>
          </cell>
          <cell r="BN485">
            <v>-119</v>
          </cell>
          <cell r="BO485">
            <v>55.067100000000003</v>
          </cell>
          <cell r="BQ485">
            <v>-119</v>
          </cell>
          <cell r="BR485">
            <v>63.162199999999999</v>
          </cell>
          <cell r="BT485">
            <v>-119</v>
          </cell>
          <cell r="BU485">
            <v>43.091500000000003</v>
          </cell>
          <cell r="BW485">
            <v>-119</v>
          </cell>
          <cell r="BX485">
            <v>16.881799999999998</v>
          </cell>
        </row>
        <row r="486">
          <cell r="BB486">
            <v>-119</v>
          </cell>
          <cell r="BC486">
            <v>124.2015</v>
          </cell>
          <cell r="BE486">
            <v>-119</v>
          </cell>
          <cell r="BF486">
            <v>0.55349999999999999</v>
          </cell>
          <cell r="BH486">
            <v>-119</v>
          </cell>
          <cell r="BI486">
            <v>62</v>
          </cell>
          <cell r="BK486">
            <v>-120</v>
          </cell>
          <cell r="BL486">
            <v>91.208200000000005</v>
          </cell>
          <cell r="BN486">
            <v>-120</v>
          </cell>
          <cell r="BO486">
            <v>55.067100000000003</v>
          </cell>
          <cell r="BQ486">
            <v>-120</v>
          </cell>
          <cell r="BR486">
            <v>63.162199999999999</v>
          </cell>
          <cell r="BT486">
            <v>-120</v>
          </cell>
          <cell r="BU486">
            <v>43.091500000000003</v>
          </cell>
          <cell r="BW486">
            <v>-120</v>
          </cell>
          <cell r="BX486">
            <v>16.881799999999998</v>
          </cell>
        </row>
        <row r="487">
          <cell r="BB487">
            <v>-120</v>
          </cell>
          <cell r="BC487">
            <v>124.2015</v>
          </cell>
          <cell r="BE487">
            <v>-120</v>
          </cell>
          <cell r="BF487">
            <v>0.55349999999999999</v>
          </cell>
          <cell r="BH487">
            <v>-120</v>
          </cell>
          <cell r="BI487">
            <v>62</v>
          </cell>
          <cell r="BK487">
            <v>-121</v>
          </cell>
          <cell r="BL487">
            <v>91.208200000000005</v>
          </cell>
          <cell r="BN487">
            <v>-121</v>
          </cell>
          <cell r="BO487">
            <v>55.067100000000003</v>
          </cell>
          <cell r="BQ487">
            <v>-121</v>
          </cell>
          <cell r="BR487">
            <v>63.162199999999999</v>
          </cell>
          <cell r="BT487">
            <v>-121</v>
          </cell>
          <cell r="BU487">
            <v>43.091500000000003</v>
          </cell>
          <cell r="BW487">
            <v>-121</v>
          </cell>
          <cell r="BX487">
            <v>16.881799999999998</v>
          </cell>
        </row>
        <row r="488">
          <cell r="BB488">
            <v>-121</v>
          </cell>
          <cell r="BC488">
            <v>124.2015</v>
          </cell>
          <cell r="BE488">
            <v>-121</v>
          </cell>
          <cell r="BF488">
            <v>0.55349999999999999</v>
          </cell>
          <cell r="BH488">
            <v>-121</v>
          </cell>
          <cell r="BI488">
            <v>62</v>
          </cell>
          <cell r="BK488">
            <v>-122</v>
          </cell>
          <cell r="BL488">
            <v>91.208200000000005</v>
          </cell>
          <cell r="BN488">
            <v>-122</v>
          </cell>
          <cell r="BO488">
            <v>55.067100000000003</v>
          </cell>
          <cell r="BQ488">
            <v>-122</v>
          </cell>
          <cell r="BR488">
            <v>63.162199999999999</v>
          </cell>
          <cell r="BT488">
            <v>-122</v>
          </cell>
          <cell r="BU488">
            <v>43.091500000000003</v>
          </cell>
          <cell r="BW488">
            <v>-122</v>
          </cell>
          <cell r="BX488">
            <v>16.881799999999998</v>
          </cell>
        </row>
        <row r="489">
          <cell r="BB489">
            <v>-122</v>
          </cell>
          <cell r="BC489">
            <v>124.2015</v>
          </cell>
          <cell r="BE489">
            <v>-122</v>
          </cell>
          <cell r="BF489">
            <v>0.55349999999999999</v>
          </cell>
          <cell r="BH489">
            <v>-122</v>
          </cell>
          <cell r="BI489">
            <v>62</v>
          </cell>
          <cell r="BK489">
            <v>-123</v>
          </cell>
          <cell r="BL489">
            <v>91.208200000000005</v>
          </cell>
          <cell r="BN489">
            <v>-123</v>
          </cell>
          <cell r="BO489">
            <v>55.067100000000003</v>
          </cell>
          <cell r="BQ489">
            <v>-123</v>
          </cell>
          <cell r="BR489">
            <v>63.162199999999999</v>
          </cell>
          <cell r="BT489">
            <v>-123</v>
          </cell>
          <cell r="BU489">
            <v>43.091500000000003</v>
          </cell>
          <cell r="BW489">
            <v>-123</v>
          </cell>
          <cell r="BX489">
            <v>16.881799999999998</v>
          </cell>
        </row>
        <row r="490">
          <cell r="BB490">
            <v>-123</v>
          </cell>
          <cell r="BC490">
            <v>124.2015</v>
          </cell>
          <cell r="BE490">
            <v>-123</v>
          </cell>
          <cell r="BF490">
            <v>0.55349999999999999</v>
          </cell>
          <cell r="BH490">
            <v>-123</v>
          </cell>
          <cell r="BI490">
            <v>62</v>
          </cell>
          <cell r="BK490">
            <v>-124</v>
          </cell>
          <cell r="BL490">
            <v>91.208200000000005</v>
          </cell>
          <cell r="BN490">
            <v>-124</v>
          </cell>
          <cell r="BO490">
            <v>55.067100000000003</v>
          </cell>
          <cell r="BQ490">
            <v>-124</v>
          </cell>
          <cell r="BR490">
            <v>63.162199999999999</v>
          </cell>
          <cell r="BT490">
            <v>-124</v>
          </cell>
          <cell r="BU490">
            <v>43.091500000000003</v>
          </cell>
          <cell r="BW490">
            <v>-124</v>
          </cell>
          <cell r="BX490">
            <v>16.881799999999998</v>
          </cell>
        </row>
        <row r="491">
          <cell r="BB491">
            <v>-124</v>
          </cell>
          <cell r="BC491">
            <v>124.2015</v>
          </cell>
          <cell r="BE491">
            <v>-124</v>
          </cell>
          <cell r="BF491">
            <v>0.55349999999999999</v>
          </cell>
          <cell r="BH491">
            <v>-124</v>
          </cell>
          <cell r="BI491">
            <v>62</v>
          </cell>
          <cell r="BK491">
            <v>-125</v>
          </cell>
          <cell r="BL491">
            <v>91.208200000000005</v>
          </cell>
          <cell r="BN491">
            <v>-125</v>
          </cell>
          <cell r="BO491">
            <v>55.067100000000003</v>
          </cell>
          <cell r="BQ491">
            <v>-125</v>
          </cell>
          <cell r="BR491">
            <v>63.162199999999999</v>
          </cell>
          <cell r="BT491">
            <v>-125</v>
          </cell>
          <cell r="BU491">
            <v>43.091500000000003</v>
          </cell>
          <cell r="BW491">
            <v>-125</v>
          </cell>
          <cell r="BX491">
            <v>16.881799999999998</v>
          </cell>
        </row>
        <row r="492">
          <cell r="BB492">
            <v>-125</v>
          </cell>
          <cell r="BC492">
            <v>124.2015</v>
          </cell>
          <cell r="BE492">
            <v>-125</v>
          </cell>
          <cell r="BF492">
            <v>0.55349999999999999</v>
          </cell>
          <cell r="BH492">
            <v>-125</v>
          </cell>
          <cell r="BI492">
            <v>62</v>
          </cell>
          <cell r="BK492">
            <v>-126</v>
          </cell>
          <cell r="BL492">
            <v>91.208200000000005</v>
          </cell>
          <cell r="BN492">
            <v>-126</v>
          </cell>
          <cell r="BO492">
            <v>55.067100000000003</v>
          </cell>
          <cell r="BQ492">
            <v>-126</v>
          </cell>
          <cell r="BR492">
            <v>63.162199999999999</v>
          </cell>
          <cell r="BT492">
            <v>-126</v>
          </cell>
          <cell r="BU492">
            <v>43.091500000000003</v>
          </cell>
          <cell r="BW492">
            <v>-126</v>
          </cell>
          <cell r="BX492">
            <v>16.881799999999998</v>
          </cell>
        </row>
        <row r="493">
          <cell r="BB493">
            <v>-126</v>
          </cell>
          <cell r="BC493">
            <v>124.2015</v>
          </cell>
          <cell r="BE493">
            <v>-126</v>
          </cell>
          <cell r="BF493">
            <v>0.55349999999999999</v>
          </cell>
          <cell r="BH493">
            <v>-126</v>
          </cell>
          <cell r="BI493">
            <v>62</v>
          </cell>
          <cell r="BK493">
            <v>-127</v>
          </cell>
          <cell r="BL493">
            <v>91.208200000000005</v>
          </cell>
          <cell r="BN493">
            <v>-127</v>
          </cell>
          <cell r="BO493">
            <v>55.067100000000003</v>
          </cell>
          <cell r="BQ493">
            <v>-127</v>
          </cell>
          <cell r="BR493">
            <v>63.162199999999999</v>
          </cell>
          <cell r="BT493">
            <v>-127</v>
          </cell>
          <cell r="BU493">
            <v>43.091500000000003</v>
          </cell>
          <cell r="BW493">
            <v>-127</v>
          </cell>
          <cell r="BX493">
            <v>16.881799999999998</v>
          </cell>
        </row>
        <row r="494">
          <cell r="BB494">
            <v>-127</v>
          </cell>
          <cell r="BC494">
            <v>124.2015</v>
          </cell>
          <cell r="BE494">
            <v>-127</v>
          </cell>
          <cell r="BF494">
            <v>0.55349999999999999</v>
          </cell>
          <cell r="BH494">
            <v>-127</v>
          </cell>
          <cell r="BI494">
            <v>62</v>
          </cell>
          <cell r="BK494">
            <v>-128</v>
          </cell>
          <cell r="BL494">
            <v>91.208200000000005</v>
          </cell>
          <cell r="BN494">
            <v>-128</v>
          </cell>
          <cell r="BO494">
            <v>55.067100000000003</v>
          </cell>
          <cell r="BQ494">
            <v>-128</v>
          </cell>
          <cell r="BR494">
            <v>63.162199999999999</v>
          </cell>
          <cell r="BT494">
            <v>-128</v>
          </cell>
          <cell r="BU494">
            <v>43.091500000000003</v>
          </cell>
          <cell r="BW494">
            <v>-128</v>
          </cell>
          <cell r="BX494">
            <v>16.881799999999998</v>
          </cell>
        </row>
        <row r="495">
          <cell r="BB495">
            <v>-128</v>
          </cell>
          <cell r="BC495">
            <v>124.2015</v>
          </cell>
          <cell r="BE495">
            <v>-128</v>
          </cell>
          <cell r="BF495">
            <v>0.55349999999999999</v>
          </cell>
          <cell r="BH495">
            <v>-128</v>
          </cell>
          <cell r="BI495">
            <v>62</v>
          </cell>
          <cell r="BK495">
            <v>-129</v>
          </cell>
          <cell r="BL495">
            <v>91.208200000000005</v>
          </cell>
          <cell r="BN495">
            <v>-129</v>
          </cell>
          <cell r="BO495">
            <v>55.067100000000003</v>
          </cell>
          <cell r="BQ495">
            <v>-129</v>
          </cell>
          <cell r="BR495">
            <v>63.162199999999999</v>
          </cell>
          <cell r="BT495">
            <v>-129</v>
          </cell>
          <cell r="BU495">
            <v>43.091500000000003</v>
          </cell>
          <cell r="BW495">
            <v>-129</v>
          </cell>
          <cell r="BX495">
            <v>16.881799999999998</v>
          </cell>
        </row>
        <row r="496">
          <cell r="BB496">
            <v>-129</v>
          </cell>
          <cell r="BC496">
            <v>124.2015</v>
          </cell>
          <cell r="BE496">
            <v>-129</v>
          </cell>
          <cell r="BF496">
            <v>0.55349999999999999</v>
          </cell>
          <cell r="BH496">
            <v>-129</v>
          </cell>
          <cell r="BI496">
            <v>62</v>
          </cell>
          <cell r="BK496">
            <v>-130</v>
          </cell>
          <cell r="BL496">
            <v>91.208200000000005</v>
          </cell>
          <cell r="BN496">
            <v>-130</v>
          </cell>
          <cell r="BO496">
            <v>55.067100000000003</v>
          </cell>
          <cell r="BQ496">
            <v>-130</v>
          </cell>
          <cell r="BR496">
            <v>63.162199999999999</v>
          </cell>
          <cell r="BT496">
            <v>-130</v>
          </cell>
          <cell r="BU496">
            <v>43.091500000000003</v>
          </cell>
          <cell r="BW496">
            <v>-130</v>
          </cell>
          <cell r="BX496">
            <v>16.881799999999998</v>
          </cell>
        </row>
        <row r="497">
          <cell r="BB497">
            <v>-130</v>
          </cell>
          <cell r="BC497">
            <v>124.2015</v>
          </cell>
          <cell r="BE497">
            <v>-130</v>
          </cell>
          <cell r="BF497">
            <v>0.55349999999999999</v>
          </cell>
          <cell r="BH497">
            <v>-130</v>
          </cell>
          <cell r="BI497">
            <v>62</v>
          </cell>
          <cell r="BK497">
            <v>-131</v>
          </cell>
          <cell r="BL497">
            <v>91.208200000000005</v>
          </cell>
          <cell r="BN497">
            <v>-131</v>
          </cell>
          <cell r="BO497">
            <v>55.067100000000003</v>
          </cell>
          <cell r="BQ497">
            <v>-131</v>
          </cell>
          <cell r="BR497">
            <v>63.162199999999999</v>
          </cell>
          <cell r="BT497">
            <v>-131</v>
          </cell>
          <cell r="BU497">
            <v>43.091500000000003</v>
          </cell>
          <cell r="BW497">
            <v>-131</v>
          </cell>
          <cell r="BX497">
            <v>16.881799999999998</v>
          </cell>
        </row>
        <row r="498">
          <cell r="BB498">
            <v>-131</v>
          </cell>
          <cell r="BC498">
            <v>124.2015</v>
          </cell>
          <cell r="BE498">
            <v>-131</v>
          </cell>
          <cell r="BF498">
            <v>0.55349999999999999</v>
          </cell>
          <cell r="BH498">
            <v>-131</v>
          </cell>
          <cell r="BI498">
            <v>62</v>
          </cell>
          <cell r="BK498">
            <v>-132</v>
          </cell>
          <cell r="BL498">
            <v>91.208200000000005</v>
          </cell>
          <cell r="BN498">
            <v>-132</v>
          </cell>
          <cell r="BO498">
            <v>55.067100000000003</v>
          </cell>
          <cell r="BQ498">
            <v>-132</v>
          </cell>
          <cell r="BR498">
            <v>63.162199999999999</v>
          </cell>
          <cell r="BT498">
            <v>-132</v>
          </cell>
          <cell r="BU498">
            <v>43.091500000000003</v>
          </cell>
          <cell r="BW498">
            <v>-132</v>
          </cell>
          <cell r="BX498">
            <v>16.881799999999998</v>
          </cell>
        </row>
        <row r="499">
          <cell r="BB499">
            <v>-132</v>
          </cell>
          <cell r="BC499">
            <v>124.2015</v>
          </cell>
          <cell r="BE499">
            <v>-132</v>
          </cell>
          <cell r="BF499">
            <v>0.55349999999999999</v>
          </cell>
          <cell r="BH499">
            <v>-132</v>
          </cell>
          <cell r="BI499">
            <v>62</v>
          </cell>
          <cell r="BK499">
            <v>-133</v>
          </cell>
          <cell r="BL499">
            <v>91.208200000000005</v>
          </cell>
          <cell r="BN499">
            <v>-133</v>
          </cell>
          <cell r="BO499">
            <v>55.067100000000003</v>
          </cell>
          <cell r="BQ499">
            <v>-133</v>
          </cell>
          <cell r="BR499">
            <v>63.162199999999999</v>
          </cell>
          <cell r="BT499">
            <v>-133</v>
          </cell>
          <cell r="BU499">
            <v>43.091500000000003</v>
          </cell>
          <cell r="BW499">
            <v>-133</v>
          </cell>
          <cell r="BX499">
            <v>16.881799999999998</v>
          </cell>
        </row>
        <row r="500">
          <cell r="BB500">
            <v>-133</v>
          </cell>
          <cell r="BC500">
            <v>124.2015</v>
          </cell>
          <cell r="BE500">
            <v>-133</v>
          </cell>
          <cell r="BF500">
            <v>0.55349999999999999</v>
          </cell>
          <cell r="BH500">
            <v>-133</v>
          </cell>
          <cell r="BI500">
            <v>62</v>
          </cell>
          <cell r="BK500">
            <v>-134</v>
          </cell>
          <cell r="BL500">
            <v>91.208200000000005</v>
          </cell>
          <cell r="BN500">
            <v>-134</v>
          </cell>
          <cell r="BO500">
            <v>55.067100000000003</v>
          </cell>
          <cell r="BQ500">
            <v>-134</v>
          </cell>
          <cell r="BR500">
            <v>63.162199999999999</v>
          </cell>
          <cell r="BT500">
            <v>-134</v>
          </cell>
          <cell r="BU500">
            <v>43.091500000000003</v>
          </cell>
          <cell r="BW500">
            <v>-134</v>
          </cell>
          <cell r="BX500">
            <v>16.881799999999998</v>
          </cell>
        </row>
        <row r="501">
          <cell r="BB501">
            <v>-134</v>
          </cell>
          <cell r="BC501">
            <v>124.2015</v>
          </cell>
          <cell r="BE501">
            <v>-134</v>
          </cell>
          <cell r="BF501">
            <v>0.55349999999999999</v>
          </cell>
          <cell r="BH501">
            <v>-134</v>
          </cell>
          <cell r="BI501">
            <v>62</v>
          </cell>
          <cell r="BK501">
            <v>-135</v>
          </cell>
          <cell r="BL501">
            <v>91.208200000000005</v>
          </cell>
          <cell r="BN501">
            <v>-135</v>
          </cell>
          <cell r="BO501">
            <v>55.067100000000003</v>
          </cell>
          <cell r="BQ501">
            <v>-135</v>
          </cell>
          <cell r="BR501">
            <v>63.162199999999999</v>
          </cell>
          <cell r="BT501">
            <v>-135</v>
          </cell>
          <cell r="BU501">
            <v>43.091500000000003</v>
          </cell>
          <cell r="BW501">
            <v>-135</v>
          </cell>
          <cell r="BX501">
            <v>16.881799999999998</v>
          </cell>
        </row>
        <row r="502">
          <cell r="BB502">
            <v>-135</v>
          </cell>
          <cell r="BC502">
            <v>124.2015</v>
          </cell>
          <cell r="BE502">
            <v>-135</v>
          </cell>
          <cell r="BF502">
            <v>0.55349999999999999</v>
          </cell>
          <cell r="BH502">
            <v>-135</v>
          </cell>
          <cell r="BI502">
            <v>62</v>
          </cell>
          <cell r="BK502">
            <v>-136</v>
          </cell>
          <cell r="BL502">
            <v>91.208200000000005</v>
          </cell>
          <cell r="BN502">
            <v>-136</v>
          </cell>
          <cell r="BO502">
            <v>55.067100000000003</v>
          </cell>
          <cell r="BQ502">
            <v>-136</v>
          </cell>
          <cell r="BR502">
            <v>63.162199999999999</v>
          </cell>
          <cell r="BT502">
            <v>-136</v>
          </cell>
          <cell r="BU502">
            <v>43.091500000000003</v>
          </cell>
          <cell r="BW502">
            <v>-136</v>
          </cell>
          <cell r="BX502">
            <v>16.881799999999998</v>
          </cell>
        </row>
        <row r="503">
          <cell r="BB503">
            <v>-136</v>
          </cell>
          <cell r="BC503">
            <v>124.2015</v>
          </cell>
          <cell r="BE503">
            <v>-136</v>
          </cell>
          <cell r="BF503">
            <v>0.55349999999999999</v>
          </cell>
          <cell r="BH503">
            <v>-136</v>
          </cell>
          <cell r="BI503">
            <v>62</v>
          </cell>
          <cell r="BK503">
            <v>-137</v>
          </cell>
          <cell r="BL503">
            <v>91.208200000000005</v>
          </cell>
          <cell r="BN503">
            <v>-137</v>
          </cell>
          <cell r="BO503">
            <v>55.067100000000003</v>
          </cell>
          <cell r="BQ503">
            <v>-137</v>
          </cell>
          <cell r="BR503">
            <v>63.162199999999999</v>
          </cell>
          <cell r="BT503">
            <v>-137</v>
          </cell>
          <cell r="BU503">
            <v>43.091500000000003</v>
          </cell>
          <cell r="BW503">
            <v>-137</v>
          </cell>
          <cell r="BX503">
            <v>16.881799999999998</v>
          </cell>
        </row>
        <row r="504">
          <cell r="BB504">
            <v>-137</v>
          </cell>
          <cell r="BC504">
            <v>124.2015</v>
          </cell>
          <cell r="BE504">
            <v>-137</v>
          </cell>
          <cell r="BF504">
            <v>0.55349999999999999</v>
          </cell>
          <cell r="BH504">
            <v>-137</v>
          </cell>
          <cell r="BI504">
            <v>62</v>
          </cell>
          <cell r="BK504">
            <v>-138</v>
          </cell>
          <cell r="BL504">
            <v>91.208200000000005</v>
          </cell>
          <cell r="BN504">
            <v>-138</v>
          </cell>
          <cell r="BO504">
            <v>55.067100000000003</v>
          </cell>
          <cell r="BQ504">
            <v>-138</v>
          </cell>
          <cell r="BR504">
            <v>63.162199999999999</v>
          </cell>
          <cell r="BT504">
            <v>-138</v>
          </cell>
          <cell r="BU504">
            <v>43.091500000000003</v>
          </cell>
          <cell r="BW504">
            <v>-138</v>
          </cell>
          <cell r="BX504">
            <v>16.881799999999998</v>
          </cell>
        </row>
        <row r="505">
          <cell r="BB505">
            <v>-138</v>
          </cell>
          <cell r="BC505">
            <v>124.2015</v>
          </cell>
          <cell r="BE505">
            <v>-138</v>
          </cell>
          <cell r="BF505">
            <v>0.55349999999999999</v>
          </cell>
          <cell r="BH505">
            <v>-138</v>
          </cell>
          <cell r="BI505">
            <v>62</v>
          </cell>
          <cell r="BK505">
            <v>-139</v>
          </cell>
          <cell r="BL505">
            <v>91.208200000000005</v>
          </cell>
          <cell r="BN505">
            <v>-139</v>
          </cell>
          <cell r="BO505">
            <v>55.067100000000003</v>
          </cell>
          <cell r="BQ505">
            <v>-139</v>
          </cell>
          <cell r="BR505">
            <v>63.162199999999999</v>
          </cell>
          <cell r="BT505">
            <v>-139</v>
          </cell>
          <cell r="BU505">
            <v>43.091500000000003</v>
          </cell>
          <cell r="BW505">
            <v>-139</v>
          </cell>
          <cell r="BX505">
            <v>16.881799999999998</v>
          </cell>
        </row>
        <row r="506">
          <cell r="BB506">
            <v>-139</v>
          </cell>
          <cell r="BC506">
            <v>124.2015</v>
          </cell>
          <cell r="BE506">
            <v>-139</v>
          </cell>
          <cell r="BF506">
            <v>0.55349999999999999</v>
          </cell>
          <cell r="BH506">
            <v>-139</v>
          </cell>
          <cell r="BI506">
            <v>62</v>
          </cell>
          <cell r="BK506">
            <v>-140</v>
          </cell>
          <cell r="BL506">
            <v>91.208200000000005</v>
          </cell>
          <cell r="BN506">
            <v>-140</v>
          </cell>
          <cell r="BO506">
            <v>55.067100000000003</v>
          </cell>
          <cell r="BQ506">
            <v>-140</v>
          </cell>
          <cell r="BR506">
            <v>63.162199999999999</v>
          </cell>
          <cell r="BT506">
            <v>-140</v>
          </cell>
          <cell r="BU506">
            <v>43.091500000000003</v>
          </cell>
          <cell r="BW506">
            <v>-140</v>
          </cell>
          <cell r="BX506">
            <v>16.881799999999998</v>
          </cell>
        </row>
        <row r="507">
          <cell r="BB507">
            <v>-140</v>
          </cell>
          <cell r="BC507">
            <v>124.2015</v>
          </cell>
          <cell r="BE507">
            <v>-140</v>
          </cell>
          <cell r="BF507">
            <v>0.55349999999999999</v>
          </cell>
          <cell r="BH507">
            <v>-140</v>
          </cell>
          <cell r="BI507">
            <v>62</v>
          </cell>
          <cell r="BK507">
            <v>-141</v>
          </cell>
          <cell r="BL507">
            <v>91.208200000000005</v>
          </cell>
          <cell r="BN507">
            <v>-141</v>
          </cell>
          <cell r="BO507">
            <v>55.067100000000003</v>
          </cell>
          <cell r="BQ507">
            <v>-141</v>
          </cell>
          <cell r="BR507">
            <v>63.162199999999999</v>
          </cell>
          <cell r="BT507">
            <v>-141</v>
          </cell>
          <cell r="BU507">
            <v>43.091500000000003</v>
          </cell>
          <cell r="BW507">
            <v>-141</v>
          </cell>
          <cell r="BX507">
            <v>16.881799999999998</v>
          </cell>
        </row>
        <row r="508">
          <cell r="BB508">
            <v>-141</v>
          </cell>
          <cell r="BC508">
            <v>124.2015</v>
          </cell>
          <cell r="BE508">
            <v>-141</v>
          </cell>
          <cell r="BF508">
            <v>0.55349999999999999</v>
          </cell>
          <cell r="BH508">
            <v>-141</v>
          </cell>
          <cell r="BI508">
            <v>62</v>
          </cell>
          <cell r="BK508">
            <v>-142</v>
          </cell>
          <cell r="BL508">
            <v>91.208200000000005</v>
          </cell>
          <cell r="BN508">
            <v>-142</v>
          </cell>
          <cell r="BO508">
            <v>55.067100000000003</v>
          </cell>
          <cell r="BQ508">
            <v>-142</v>
          </cell>
          <cell r="BR508">
            <v>63.162199999999999</v>
          </cell>
          <cell r="BT508">
            <v>-142</v>
          </cell>
          <cell r="BU508">
            <v>43.091500000000003</v>
          </cell>
          <cell r="BW508">
            <v>-142</v>
          </cell>
          <cell r="BX508">
            <v>16.881799999999998</v>
          </cell>
        </row>
        <row r="509">
          <cell r="BB509">
            <v>-142</v>
          </cell>
          <cell r="BC509">
            <v>124.2015</v>
          </cell>
          <cell r="BE509">
            <v>-142</v>
          </cell>
          <cell r="BF509">
            <v>0.55349999999999999</v>
          </cell>
          <cell r="BH509">
            <v>-142</v>
          </cell>
          <cell r="BI509">
            <v>62</v>
          </cell>
          <cell r="BK509">
            <v>-143</v>
          </cell>
          <cell r="BL509">
            <v>91.208200000000005</v>
          </cell>
          <cell r="BN509">
            <v>-143</v>
          </cell>
          <cell r="BO509">
            <v>55.067100000000003</v>
          </cell>
          <cell r="BQ509">
            <v>-143</v>
          </cell>
          <cell r="BR509">
            <v>63.162199999999999</v>
          </cell>
          <cell r="BT509">
            <v>-143</v>
          </cell>
          <cell r="BU509">
            <v>43.091500000000003</v>
          </cell>
          <cell r="BW509">
            <v>-143</v>
          </cell>
          <cell r="BX509">
            <v>16.881799999999998</v>
          </cell>
        </row>
        <row r="510">
          <cell r="BB510">
            <v>-143</v>
          </cell>
          <cell r="BC510">
            <v>124.2015</v>
          </cell>
          <cell r="BE510">
            <v>-143</v>
          </cell>
          <cell r="BF510">
            <v>0.55349999999999999</v>
          </cell>
          <cell r="BH510">
            <v>-143</v>
          </cell>
          <cell r="BI510">
            <v>62</v>
          </cell>
          <cell r="BK510">
            <v>-144</v>
          </cell>
          <cell r="BL510">
            <v>91.208200000000005</v>
          </cell>
          <cell r="BN510">
            <v>-144</v>
          </cell>
          <cell r="BO510">
            <v>55.067100000000003</v>
          </cell>
          <cell r="BQ510">
            <v>-144</v>
          </cell>
          <cell r="BR510">
            <v>63.162199999999999</v>
          </cell>
          <cell r="BT510">
            <v>-144</v>
          </cell>
          <cell r="BU510">
            <v>43.091500000000003</v>
          </cell>
          <cell r="BW510">
            <v>-144</v>
          </cell>
          <cell r="BX510">
            <v>16.881799999999998</v>
          </cell>
        </row>
        <row r="511">
          <cell r="BB511">
            <v>-144</v>
          </cell>
          <cell r="BC511">
            <v>124.2015</v>
          </cell>
          <cell r="BE511">
            <v>-144</v>
          </cell>
          <cell r="BF511">
            <v>0.55349999999999999</v>
          </cell>
          <cell r="BH511">
            <v>-144</v>
          </cell>
          <cell r="BI511">
            <v>62</v>
          </cell>
          <cell r="BK511">
            <v>-145</v>
          </cell>
          <cell r="BL511">
            <v>91.208200000000005</v>
          </cell>
          <cell r="BN511">
            <v>-145</v>
          </cell>
          <cell r="BO511">
            <v>55.067100000000003</v>
          </cell>
          <cell r="BQ511">
            <v>-145</v>
          </cell>
          <cell r="BR511">
            <v>63.162199999999999</v>
          </cell>
          <cell r="BT511">
            <v>-145</v>
          </cell>
          <cell r="BU511">
            <v>43.091500000000003</v>
          </cell>
          <cell r="BW511">
            <v>-145</v>
          </cell>
          <cell r="BX511">
            <v>16.881799999999998</v>
          </cell>
        </row>
        <row r="512">
          <cell r="BB512">
            <v>-145</v>
          </cell>
          <cell r="BC512">
            <v>124.2015</v>
          </cell>
          <cell r="BE512">
            <v>-145</v>
          </cell>
          <cell r="BF512">
            <v>0.55349999999999999</v>
          </cell>
          <cell r="BH512">
            <v>-145</v>
          </cell>
          <cell r="BI512">
            <v>62</v>
          </cell>
          <cell r="BK512">
            <v>-146</v>
          </cell>
          <cell r="BL512">
            <v>91.208200000000005</v>
          </cell>
          <cell r="BN512">
            <v>-146</v>
          </cell>
          <cell r="BO512">
            <v>55.067100000000003</v>
          </cell>
          <cell r="BQ512">
            <v>-146</v>
          </cell>
          <cell r="BR512">
            <v>63.162199999999999</v>
          </cell>
          <cell r="BT512">
            <v>-146</v>
          </cell>
          <cell r="BU512">
            <v>43.091500000000003</v>
          </cell>
          <cell r="BW512">
            <v>-146</v>
          </cell>
          <cell r="BX512">
            <v>16.881799999999998</v>
          </cell>
        </row>
        <row r="513">
          <cell r="BB513">
            <v>-146</v>
          </cell>
          <cell r="BC513">
            <v>124.2015</v>
          </cell>
          <cell r="BE513">
            <v>-146</v>
          </cell>
          <cell r="BF513">
            <v>0.55349999999999999</v>
          </cell>
          <cell r="BH513">
            <v>-146</v>
          </cell>
          <cell r="BI513">
            <v>62</v>
          </cell>
          <cell r="BK513">
            <v>-147</v>
          </cell>
          <cell r="BL513">
            <v>91.208200000000005</v>
          </cell>
          <cell r="BN513">
            <v>-147</v>
          </cell>
          <cell r="BO513">
            <v>55.067100000000003</v>
          </cell>
          <cell r="BQ513">
            <v>-147</v>
          </cell>
          <cell r="BR513">
            <v>63.162199999999999</v>
          </cell>
          <cell r="BT513">
            <v>-147</v>
          </cell>
          <cell r="BU513">
            <v>43.091500000000003</v>
          </cell>
          <cell r="BW513">
            <v>-147</v>
          </cell>
          <cell r="BX513">
            <v>16.881799999999998</v>
          </cell>
        </row>
        <row r="514">
          <cell r="BB514">
            <v>-147</v>
          </cell>
          <cell r="BC514">
            <v>124.2015</v>
          </cell>
          <cell r="BE514">
            <v>-147</v>
          </cell>
          <cell r="BF514">
            <v>0.55349999999999999</v>
          </cell>
          <cell r="BH514">
            <v>-147</v>
          </cell>
          <cell r="BI514">
            <v>62</v>
          </cell>
          <cell r="BK514">
            <v>-148</v>
          </cell>
          <cell r="BL514">
            <v>91.208200000000005</v>
          </cell>
          <cell r="BN514">
            <v>-148</v>
          </cell>
          <cell r="BO514">
            <v>55.067100000000003</v>
          </cell>
          <cell r="BQ514">
            <v>-148</v>
          </cell>
          <cell r="BR514">
            <v>63.162199999999999</v>
          </cell>
          <cell r="BT514">
            <v>-148</v>
          </cell>
          <cell r="BU514">
            <v>43.091500000000003</v>
          </cell>
          <cell r="BW514">
            <v>-148</v>
          </cell>
          <cell r="BX514">
            <v>16.881799999999998</v>
          </cell>
        </row>
        <row r="515">
          <cell r="BB515">
            <v>-148</v>
          </cell>
          <cell r="BC515">
            <v>124.2015</v>
          </cell>
          <cell r="BE515">
            <v>-148</v>
          </cell>
          <cell r="BF515">
            <v>0.55349999999999999</v>
          </cell>
          <cell r="BH515">
            <v>-148</v>
          </cell>
          <cell r="BI515">
            <v>62</v>
          </cell>
          <cell r="BK515">
            <v>-149</v>
          </cell>
          <cell r="BL515">
            <v>91.208200000000005</v>
          </cell>
          <cell r="BN515">
            <v>-149</v>
          </cell>
          <cell r="BO515">
            <v>55.067100000000003</v>
          </cell>
          <cell r="BQ515">
            <v>-149</v>
          </cell>
          <cell r="BR515">
            <v>63.162199999999999</v>
          </cell>
          <cell r="BT515">
            <v>-149</v>
          </cell>
          <cell r="BU515">
            <v>43.091500000000003</v>
          </cell>
          <cell r="BW515">
            <v>-149</v>
          </cell>
          <cell r="BX515">
            <v>16.881799999999998</v>
          </cell>
        </row>
        <row r="516">
          <cell r="BB516">
            <v>-149</v>
          </cell>
          <cell r="BC516">
            <v>124.2015</v>
          </cell>
          <cell r="BE516">
            <v>-149</v>
          </cell>
          <cell r="BF516">
            <v>0.55349999999999999</v>
          </cell>
          <cell r="BH516">
            <v>-149</v>
          </cell>
          <cell r="BI516">
            <v>62</v>
          </cell>
          <cell r="BK516">
            <v>-150</v>
          </cell>
          <cell r="BL516">
            <v>91.208200000000005</v>
          </cell>
          <cell r="BN516">
            <v>-150</v>
          </cell>
          <cell r="BO516">
            <v>55.067100000000003</v>
          </cell>
          <cell r="BQ516">
            <v>-150</v>
          </cell>
          <cell r="BR516">
            <v>63.162199999999999</v>
          </cell>
          <cell r="BT516">
            <v>-150</v>
          </cell>
          <cell r="BU516">
            <v>43.091500000000003</v>
          </cell>
          <cell r="BW516">
            <v>-150</v>
          </cell>
          <cell r="BX516">
            <v>16.881799999999998</v>
          </cell>
        </row>
        <row r="517">
          <cell r="BB517">
            <v>-150</v>
          </cell>
          <cell r="BC517">
            <v>124.2015</v>
          </cell>
          <cell r="BE517">
            <v>-150</v>
          </cell>
          <cell r="BF517">
            <v>0.55349999999999999</v>
          </cell>
          <cell r="BH517">
            <v>-150</v>
          </cell>
          <cell r="BI517">
            <v>62</v>
          </cell>
          <cell r="BK517">
            <v>-151</v>
          </cell>
          <cell r="BL517">
            <v>91.208200000000005</v>
          </cell>
          <cell r="BN517">
            <v>-151</v>
          </cell>
          <cell r="BO517">
            <v>55.067100000000003</v>
          </cell>
          <cell r="BQ517">
            <v>-151</v>
          </cell>
          <cell r="BR517">
            <v>63.162199999999999</v>
          </cell>
          <cell r="BT517">
            <v>-151</v>
          </cell>
          <cell r="BU517">
            <v>43.091500000000003</v>
          </cell>
          <cell r="BW517">
            <v>-151</v>
          </cell>
          <cell r="BX517">
            <v>16.881799999999998</v>
          </cell>
        </row>
        <row r="518">
          <cell r="BB518">
            <v>-151</v>
          </cell>
          <cell r="BC518">
            <v>124.2015</v>
          </cell>
          <cell r="BE518">
            <v>-151</v>
          </cell>
          <cell r="BF518">
            <v>0.55349999999999999</v>
          </cell>
          <cell r="BH518">
            <v>-151</v>
          </cell>
          <cell r="BI518">
            <v>62</v>
          </cell>
          <cell r="BK518">
            <v>-152</v>
          </cell>
          <cell r="BL518">
            <v>91.208200000000005</v>
          </cell>
          <cell r="BN518">
            <v>-152</v>
          </cell>
          <cell r="BO518">
            <v>55.067100000000003</v>
          </cell>
          <cell r="BQ518">
            <v>-152</v>
          </cell>
          <cell r="BR518">
            <v>63.162199999999999</v>
          </cell>
          <cell r="BT518">
            <v>-152</v>
          </cell>
          <cell r="BU518">
            <v>43.091500000000003</v>
          </cell>
          <cell r="BW518">
            <v>-152</v>
          </cell>
          <cell r="BX518">
            <v>16.881799999999998</v>
          </cell>
        </row>
        <row r="519">
          <cell r="BB519">
            <v>-152</v>
          </cell>
          <cell r="BC519">
            <v>124.2015</v>
          </cell>
          <cell r="BE519">
            <v>-152</v>
          </cell>
          <cell r="BF519">
            <v>0.55349999999999999</v>
          </cell>
          <cell r="BH519">
            <v>-152</v>
          </cell>
          <cell r="BI519">
            <v>62</v>
          </cell>
          <cell r="BK519">
            <v>-153</v>
          </cell>
          <cell r="BL519">
            <v>91.208200000000005</v>
          </cell>
          <cell r="BN519">
            <v>-153</v>
          </cell>
          <cell r="BO519">
            <v>55.067100000000003</v>
          </cell>
          <cell r="BQ519">
            <v>-153</v>
          </cell>
          <cell r="BR519">
            <v>63.162199999999999</v>
          </cell>
          <cell r="BT519">
            <v>-153</v>
          </cell>
          <cell r="BU519">
            <v>43.091500000000003</v>
          </cell>
          <cell r="BW519">
            <v>-153</v>
          </cell>
          <cell r="BX519">
            <v>16.881799999999998</v>
          </cell>
        </row>
        <row r="520">
          <cell r="BB520">
            <v>-153</v>
          </cell>
          <cell r="BC520">
            <v>124.2015</v>
          </cell>
          <cell r="BE520">
            <v>-153</v>
          </cell>
          <cell r="BF520">
            <v>0.55349999999999999</v>
          </cell>
          <cell r="BH520">
            <v>-153</v>
          </cell>
          <cell r="BI520">
            <v>62</v>
          </cell>
          <cell r="BK520">
            <v>-154</v>
          </cell>
          <cell r="BL520">
            <v>91.208200000000005</v>
          </cell>
          <cell r="BN520">
            <v>-154</v>
          </cell>
          <cell r="BO520">
            <v>55.067100000000003</v>
          </cell>
          <cell r="BQ520">
            <v>-154</v>
          </cell>
          <cell r="BR520">
            <v>63.162199999999999</v>
          </cell>
          <cell r="BT520">
            <v>-154</v>
          </cell>
          <cell r="BU520">
            <v>43.091500000000003</v>
          </cell>
          <cell r="BW520">
            <v>-154</v>
          </cell>
          <cell r="BX520">
            <v>16.881799999999998</v>
          </cell>
        </row>
        <row r="521">
          <cell r="BB521">
            <v>-154</v>
          </cell>
          <cell r="BC521">
            <v>124.2015</v>
          </cell>
          <cell r="BE521">
            <v>-154</v>
          </cell>
          <cell r="BF521">
            <v>0.55349999999999999</v>
          </cell>
          <cell r="BH521">
            <v>-154</v>
          </cell>
          <cell r="BI521">
            <v>62</v>
          </cell>
          <cell r="BK521">
            <v>-155</v>
          </cell>
          <cell r="BL521">
            <v>91.208200000000005</v>
          </cell>
          <cell r="BN521">
            <v>-155</v>
          </cell>
          <cell r="BO521">
            <v>55.067100000000003</v>
          </cell>
          <cell r="BQ521">
            <v>-155</v>
          </cell>
          <cell r="BR521">
            <v>63.162199999999999</v>
          </cell>
          <cell r="BT521">
            <v>-155</v>
          </cell>
          <cell r="BU521">
            <v>43.091500000000003</v>
          </cell>
          <cell r="BW521">
            <v>-155</v>
          </cell>
          <cell r="BX521">
            <v>16.881799999999998</v>
          </cell>
        </row>
        <row r="522">
          <cell r="BB522">
            <v>-155</v>
          </cell>
          <cell r="BC522">
            <v>124.2015</v>
          </cell>
          <cell r="BE522">
            <v>-155</v>
          </cell>
          <cell r="BF522">
            <v>0.55349999999999999</v>
          </cell>
          <cell r="BH522">
            <v>-155</v>
          </cell>
          <cell r="BI522">
            <v>62</v>
          </cell>
          <cell r="BK522">
            <v>-156</v>
          </cell>
          <cell r="BL522">
            <v>91.208200000000005</v>
          </cell>
          <cell r="BN522">
            <v>-156</v>
          </cell>
          <cell r="BO522">
            <v>55.067100000000003</v>
          </cell>
          <cell r="BQ522">
            <v>-156</v>
          </cell>
          <cell r="BR522">
            <v>63.162199999999999</v>
          </cell>
          <cell r="BT522">
            <v>-156</v>
          </cell>
          <cell r="BU522">
            <v>43.091500000000003</v>
          </cell>
          <cell r="BW522">
            <v>-156</v>
          </cell>
          <cell r="BX522">
            <v>16.881799999999998</v>
          </cell>
        </row>
        <row r="523">
          <cell r="BB523">
            <v>-156</v>
          </cell>
          <cell r="BC523">
            <v>124.2015</v>
          </cell>
          <cell r="BE523">
            <v>-156</v>
          </cell>
          <cell r="BF523">
            <v>0.55349999999999999</v>
          </cell>
          <cell r="BH523">
            <v>-156</v>
          </cell>
          <cell r="BI523">
            <v>62</v>
          </cell>
          <cell r="BK523">
            <v>-157</v>
          </cell>
          <cell r="BL523">
            <v>91.208200000000005</v>
          </cell>
          <cell r="BN523">
            <v>-157</v>
          </cell>
          <cell r="BO523">
            <v>55.067100000000003</v>
          </cell>
          <cell r="BQ523">
            <v>-157</v>
          </cell>
          <cell r="BR523">
            <v>63.162199999999999</v>
          </cell>
          <cell r="BT523">
            <v>-157</v>
          </cell>
          <cell r="BU523">
            <v>43.091500000000003</v>
          </cell>
          <cell r="BW523">
            <v>-157</v>
          </cell>
          <cell r="BX523">
            <v>16.881799999999998</v>
          </cell>
        </row>
        <row r="524">
          <cell r="BB524">
            <v>-157</v>
          </cell>
          <cell r="BC524">
            <v>124.2015</v>
          </cell>
          <cell r="BE524">
            <v>-157</v>
          </cell>
          <cell r="BF524">
            <v>0.55349999999999999</v>
          </cell>
          <cell r="BH524">
            <v>-157</v>
          </cell>
          <cell r="BI524">
            <v>62</v>
          </cell>
          <cell r="BK524">
            <v>-158</v>
          </cell>
          <cell r="BL524">
            <v>91.208200000000005</v>
          </cell>
          <cell r="BN524">
            <v>-158</v>
          </cell>
          <cell r="BO524">
            <v>55.067100000000003</v>
          </cell>
          <cell r="BQ524">
            <v>-158</v>
          </cell>
          <cell r="BR524">
            <v>63.162199999999999</v>
          </cell>
          <cell r="BT524">
            <v>-158</v>
          </cell>
          <cell r="BU524">
            <v>43.091500000000003</v>
          </cell>
          <cell r="BW524">
            <v>-158</v>
          </cell>
          <cell r="BX524">
            <v>16.881799999999998</v>
          </cell>
        </row>
        <row r="525">
          <cell r="BB525">
            <v>-158</v>
          </cell>
          <cell r="BC525">
            <v>124.2015</v>
          </cell>
          <cell r="BE525">
            <v>-158</v>
          </cell>
          <cell r="BF525">
            <v>0.55349999999999999</v>
          </cell>
          <cell r="BH525">
            <v>-158</v>
          </cell>
          <cell r="BI525">
            <v>62</v>
          </cell>
          <cell r="BK525">
            <v>-159</v>
          </cell>
          <cell r="BL525">
            <v>91.208200000000005</v>
          </cell>
          <cell r="BN525">
            <v>-159</v>
          </cell>
          <cell r="BO525">
            <v>55.067100000000003</v>
          </cell>
          <cell r="BQ525">
            <v>-159</v>
          </cell>
          <cell r="BR525">
            <v>63.162199999999999</v>
          </cell>
          <cell r="BT525">
            <v>-159</v>
          </cell>
          <cell r="BU525">
            <v>43.091500000000003</v>
          </cell>
          <cell r="BW525">
            <v>-159</v>
          </cell>
          <cell r="BX525">
            <v>16.881799999999998</v>
          </cell>
        </row>
        <row r="526">
          <cell r="BB526">
            <v>-159</v>
          </cell>
          <cell r="BC526">
            <v>124.2015</v>
          </cell>
          <cell r="BE526">
            <v>-159</v>
          </cell>
          <cell r="BF526">
            <v>0.55349999999999999</v>
          </cell>
          <cell r="BH526">
            <v>-159</v>
          </cell>
          <cell r="BI526">
            <v>62</v>
          </cell>
          <cell r="BK526">
            <v>-160</v>
          </cell>
          <cell r="BL526">
            <v>91.208200000000005</v>
          </cell>
          <cell r="BN526">
            <v>-160</v>
          </cell>
          <cell r="BO526">
            <v>55.067100000000003</v>
          </cell>
          <cell r="BQ526">
            <v>-160</v>
          </cell>
          <cell r="BR526">
            <v>63.162199999999999</v>
          </cell>
          <cell r="BT526">
            <v>-160</v>
          </cell>
          <cell r="BU526">
            <v>43.091500000000003</v>
          </cell>
          <cell r="BW526">
            <v>-160</v>
          </cell>
          <cell r="BX526">
            <v>16.881799999999998</v>
          </cell>
        </row>
        <row r="527">
          <cell r="BB527">
            <v>-160</v>
          </cell>
          <cell r="BC527">
            <v>124.2015</v>
          </cell>
          <cell r="BE527">
            <v>-160</v>
          </cell>
          <cell r="BF527">
            <v>0.55349999999999999</v>
          </cell>
          <cell r="BH527">
            <v>-160</v>
          </cell>
          <cell r="BI527">
            <v>62</v>
          </cell>
          <cell r="BK527">
            <v>-161</v>
          </cell>
          <cell r="BL527">
            <v>91.208200000000005</v>
          </cell>
          <cell r="BN527">
            <v>-161</v>
          </cell>
          <cell r="BO527">
            <v>55.067100000000003</v>
          </cell>
          <cell r="BQ527">
            <v>-161</v>
          </cell>
          <cell r="BR527">
            <v>63.162199999999999</v>
          </cell>
          <cell r="BT527">
            <v>-161</v>
          </cell>
          <cell r="BU527">
            <v>43.091500000000003</v>
          </cell>
          <cell r="BW527">
            <v>-161</v>
          </cell>
          <cell r="BX527">
            <v>16.881799999999998</v>
          </cell>
        </row>
        <row r="528">
          <cell r="BB528">
            <v>-161</v>
          </cell>
          <cell r="BC528">
            <v>124.2015</v>
          </cell>
          <cell r="BE528">
            <v>-161</v>
          </cell>
          <cell r="BF528">
            <v>0.55349999999999999</v>
          </cell>
          <cell r="BH528">
            <v>-161</v>
          </cell>
          <cell r="BI528">
            <v>62</v>
          </cell>
          <cell r="BK528">
            <v>-162</v>
          </cell>
          <cell r="BL528">
            <v>91.208200000000005</v>
          </cell>
          <cell r="BN528">
            <v>-162</v>
          </cell>
          <cell r="BO528">
            <v>55.067100000000003</v>
          </cell>
          <cell r="BQ528">
            <v>-162</v>
          </cell>
          <cell r="BR528">
            <v>63.162199999999999</v>
          </cell>
          <cell r="BT528">
            <v>-162</v>
          </cell>
          <cell r="BU528">
            <v>43.091500000000003</v>
          </cell>
          <cell r="BW528">
            <v>-162</v>
          </cell>
          <cell r="BX528">
            <v>16.881799999999998</v>
          </cell>
        </row>
        <row r="529">
          <cell r="BB529">
            <v>-162</v>
          </cell>
          <cell r="BC529">
            <v>124.2015</v>
          </cell>
          <cell r="BE529">
            <v>-162</v>
          </cell>
          <cell r="BF529">
            <v>0.55349999999999999</v>
          </cell>
          <cell r="BH529">
            <v>-162</v>
          </cell>
          <cell r="BI529">
            <v>62</v>
          </cell>
          <cell r="BK529">
            <v>-163</v>
          </cell>
          <cell r="BL529">
            <v>91.208200000000005</v>
          </cell>
          <cell r="BN529">
            <v>-163</v>
          </cell>
          <cell r="BO529">
            <v>55.067100000000003</v>
          </cell>
          <cell r="BQ529">
            <v>-163</v>
          </cell>
          <cell r="BR529">
            <v>63.162199999999999</v>
          </cell>
          <cell r="BT529">
            <v>-163</v>
          </cell>
          <cell r="BU529">
            <v>43.091500000000003</v>
          </cell>
          <cell r="BW529">
            <v>-163</v>
          </cell>
          <cell r="BX529">
            <v>16.881799999999998</v>
          </cell>
        </row>
        <row r="530">
          <cell r="BB530">
            <v>-163</v>
          </cell>
          <cell r="BC530">
            <v>124.2015</v>
          </cell>
          <cell r="BE530">
            <v>-163</v>
          </cell>
          <cell r="BF530">
            <v>0.55349999999999999</v>
          </cell>
          <cell r="BH530">
            <v>-163</v>
          </cell>
          <cell r="BI530">
            <v>62</v>
          </cell>
          <cell r="BK530">
            <v>-164</v>
          </cell>
          <cell r="BL530">
            <v>91.208200000000005</v>
          </cell>
          <cell r="BN530">
            <v>-164</v>
          </cell>
          <cell r="BO530">
            <v>55.067100000000003</v>
          </cell>
          <cell r="BQ530">
            <v>-164</v>
          </cell>
          <cell r="BR530">
            <v>63.162199999999999</v>
          </cell>
          <cell r="BT530">
            <v>-164</v>
          </cell>
          <cell r="BU530">
            <v>43.091500000000003</v>
          </cell>
          <cell r="BW530">
            <v>-164</v>
          </cell>
          <cell r="BX530">
            <v>16.881799999999998</v>
          </cell>
        </row>
        <row r="531">
          <cell r="BB531">
            <v>-164</v>
          </cell>
          <cell r="BC531">
            <v>124.2015</v>
          </cell>
          <cell r="BE531">
            <v>-164</v>
          </cell>
          <cell r="BF531">
            <v>0.55349999999999999</v>
          </cell>
          <cell r="BH531">
            <v>-164</v>
          </cell>
          <cell r="BI531">
            <v>62</v>
          </cell>
          <cell r="BK531">
            <v>-165</v>
          </cell>
          <cell r="BL531">
            <v>91.208200000000005</v>
          </cell>
          <cell r="BN531">
            <v>-165</v>
          </cell>
          <cell r="BO531">
            <v>55.067100000000003</v>
          </cell>
          <cell r="BQ531">
            <v>-165</v>
          </cell>
          <cell r="BR531">
            <v>63.162199999999999</v>
          </cell>
          <cell r="BT531">
            <v>-165</v>
          </cell>
          <cell r="BU531">
            <v>43.091500000000003</v>
          </cell>
          <cell r="BW531">
            <v>-165</v>
          </cell>
          <cell r="BX531">
            <v>16.881799999999998</v>
          </cell>
        </row>
        <row r="532">
          <cell r="BB532">
            <v>-165</v>
          </cell>
          <cell r="BC532">
            <v>124.2015</v>
          </cell>
          <cell r="BE532">
            <v>-165</v>
          </cell>
          <cell r="BF532">
            <v>0.55349999999999999</v>
          </cell>
          <cell r="BH532">
            <v>-165</v>
          </cell>
          <cell r="BI532">
            <v>62</v>
          </cell>
          <cell r="BK532">
            <v>-166</v>
          </cell>
          <cell r="BL532">
            <v>91.208200000000005</v>
          </cell>
          <cell r="BN532">
            <v>-166</v>
          </cell>
          <cell r="BO532">
            <v>55.067100000000003</v>
          </cell>
          <cell r="BQ532">
            <v>-166</v>
          </cell>
          <cell r="BR532">
            <v>63.162199999999999</v>
          </cell>
          <cell r="BT532">
            <v>-166</v>
          </cell>
          <cell r="BU532">
            <v>43.091500000000003</v>
          </cell>
          <cell r="BW532">
            <v>-166</v>
          </cell>
          <cell r="BX532">
            <v>16.881799999999998</v>
          </cell>
        </row>
        <row r="533">
          <cell r="BB533">
            <v>-166</v>
          </cell>
          <cell r="BC533">
            <v>124.2015</v>
          </cell>
          <cell r="BE533">
            <v>-166</v>
          </cell>
          <cell r="BF533">
            <v>0.55349999999999999</v>
          </cell>
          <cell r="BH533">
            <v>-166</v>
          </cell>
          <cell r="BI533">
            <v>62</v>
          </cell>
          <cell r="BK533">
            <v>-167</v>
          </cell>
          <cell r="BL533">
            <v>91.208200000000005</v>
          </cell>
          <cell r="BN533">
            <v>-167</v>
          </cell>
          <cell r="BO533">
            <v>55.067100000000003</v>
          </cell>
          <cell r="BQ533">
            <v>-167</v>
          </cell>
          <cell r="BR533">
            <v>63.162199999999999</v>
          </cell>
          <cell r="BT533">
            <v>-167</v>
          </cell>
          <cell r="BU533">
            <v>43.091500000000003</v>
          </cell>
          <cell r="BW533">
            <v>-167</v>
          </cell>
          <cell r="BX533">
            <v>16.881799999999998</v>
          </cell>
        </row>
        <row r="534">
          <cell r="BB534">
            <v>-167</v>
          </cell>
          <cell r="BC534">
            <v>124.2015</v>
          </cell>
          <cell r="BE534">
            <v>-167</v>
          </cell>
          <cell r="BF534">
            <v>0.55349999999999999</v>
          </cell>
          <cell r="BH534">
            <v>-167</v>
          </cell>
          <cell r="BI534">
            <v>62</v>
          </cell>
          <cell r="BK534">
            <v>-168</v>
          </cell>
          <cell r="BL534">
            <v>91.208200000000005</v>
          </cell>
          <cell r="BN534">
            <v>-168</v>
          </cell>
          <cell r="BO534">
            <v>55.067100000000003</v>
          </cell>
          <cell r="BQ534">
            <v>-168</v>
          </cell>
          <cell r="BR534">
            <v>63.162199999999999</v>
          </cell>
          <cell r="BT534">
            <v>-168</v>
          </cell>
          <cell r="BU534">
            <v>43.091500000000003</v>
          </cell>
          <cell r="BW534">
            <v>-168</v>
          </cell>
          <cell r="BX534">
            <v>16.881799999999998</v>
          </cell>
        </row>
        <row r="535">
          <cell r="BB535">
            <v>-168</v>
          </cell>
          <cell r="BC535">
            <v>124.2015</v>
          </cell>
          <cell r="BE535">
            <v>-168</v>
          </cell>
          <cell r="BF535">
            <v>0.55349999999999999</v>
          </cell>
          <cell r="BH535">
            <v>-168</v>
          </cell>
          <cell r="BI535">
            <v>62</v>
          </cell>
          <cell r="BK535">
            <v>-169</v>
          </cell>
          <cell r="BL535">
            <v>91.208200000000005</v>
          </cell>
          <cell r="BN535">
            <v>-169</v>
          </cell>
          <cell r="BO535">
            <v>55.067100000000003</v>
          </cell>
          <cell r="BQ535">
            <v>-169</v>
          </cell>
          <cell r="BR535">
            <v>63.162199999999999</v>
          </cell>
          <cell r="BT535">
            <v>-169</v>
          </cell>
          <cell r="BU535">
            <v>43.091500000000003</v>
          </cell>
          <cell r="BW535">
            <v>-169</v>
          </cell>
          <cell r="BX535">
            <v>16.881799999999998</v>
          </cell>
        </row>
        <row r="536">
          <cell r="BB536">
            <v>-169</v>
          </cell>
          <cell r="BC536">
            <v>124.2015</v>
          </cell>
          <cell r="BE536">
            <v>-169</v>
          </cell>
          <cell r="BF536">
            <v>0.55349999999999999</v>
          </cell>
          <cell r="BH536">
            <v>-169</v>
          </cell>
          <cell r="BI536">
            <v>62</v>
          </cell>
          <cell r="BK536">
            <v>-170</v>
          </cell>
          <cell r="BL536">
            <v>91.208200000000005</v>
          </cell>
          <cell r="BN536">
            <v>-170</v>
          </cell>
          <cell r="BO536">
            <v>55.067100000000003</v>
          </cell>
          <cell r="BQ536">
            <v>-170</v>
          </cell>
          <cell r="BR536">
            <v>63.162199999999999</v>
          </cell>
          <cell r="BT536">
            <v>-170</v>
          </cell>
          <cell r="BU536">
            <v>43.091500000000003</v>
          </cell>
          <cell r="BW536">
            <v>-170</v>
          </cell>
          <cell r="BX536">
            <v>16.881799999999998</v>
          </cell>
        </row>
        <row r="537">
          <cell r="BB537">
            <v>-170</v>
          </cell>
          <cell r="BC537">
            <v>124.2015</v>
          </cell>
          <cell r="BE537">
            <v>-170</v>
          </cell>
          <cell r="BF537">
            <v>0.55349999999999999</v>
          </cell>
          <cell r="BH537">
            <v>-170</v>
          </cell>
          <cell r="BI537">
            <v>62</v>
          </cell>
          <cell r="BK537">
            <v>-171</v>
          </cell>
          <cell r="BL537">
            <v>91.208200000000005</v>
          </cell>
          <cell r="BN537">
            <v>-171</v>
          </cell>
          <cell r="BO537">
            <v>55.067100000000003</v>
          </cell>
          <cell r="BQ537">
            <v>-171</v>
          </cell>
          <cell r="BR537">
            <v>63.162199999999999</v>
          </cell>
          <cell r="BT537">
            <v>-171</v>
          </cell>
          <cell r="BU537">
            <v>43.091500000000003</v>
          </cell>
          <cell r="BW537">
            <v>-171</v>
          </cell>
          <cell r="BX537">
            <v>16.881799999999998</v>
          </cell>
        </row>
        <row r="538">
          <cell r="BB538">
            <v>-171</v>
          </cell>
          <cell r="BC538">
            <v>124.2015</v>
          </cell>
          <cell r="BE538">
            <v>-171</v>
          </cell>
          <cell r="BF538">
            <v>0.55349999999999999</v>
          </cell>
          <cell r="BH538">
            <v>-171</v>
          </cell>
          <cell r="BI538">
            <v>62</v>
          </cell>
          <cell r="BK538">
            <v>-172</v>
          </cell>
          <cell r="BL538">
            <v>91.208200000000005</v>
          </cell>
          <cell r="BN538">
            <v>-172</v>
          </cell>
          <cell r="BO538">
            <v>55.067100000000003</v>
          </cell>
          <cell r="BQ538">
            <v>-172</v>
          </cell>
          <cell r="BR538">
            <v>63.162199999999999</v>
          </cell>
          <cell r="BT538">
            <v>-172</v>
          </cell>
          <cell r="BU538">
            <v>43.091500000000003</v>
          </cell>
          <cell r="BW538">
            <v>-172</v>
          </cell>
          <cell r="BX538">
            <v>16.881799999999998</v>
          </cell>
        </row>
        <row r="539">
          <cell r="BB539">
            <v>-172</v>
          </cell>
          <cell r="BC539">
            <v>124.2015</v>
          </cell>
          <cell r="BE539">
            <v>-172</v>
          </cell>
          <cell r="BF539">
            <v>0.55349999999999999</v>
          </cell>
          <cell r="BH539">
            <v>-172</v>
          </cell>
          <cell r="BI539">
            <v>62</v>
          </cell>
          <cell r="BK539">
            <v>-173</v>
          </cell>
          <cell r="BL539">
            <v>91.208200000000005</v>
          </cell>
          <cell r="BN539">
            <v>-173</v>
          </cell>
          <cell r="BO539">
            <v>55.067100000000003</v>
          </cell>
          <cell r="BQ539">
            <v>-173</v>
          </cell>
          <cell r="BR539">
            <v>63.162199999999999</v>
          </cell>
          <cell r="BT539">
            <v>-173</v>
          </cell>
          <cell r="BU539">
            <v>43.091500000000003</v>
          </cell>
          <cell r="BW539">
            <v>-173</v>
          </cell>
          <cell r="BX539">
            <v>16.881799999999998</v>
          </cell>
        </row>
        <row r="540">
          <cell r="BB540">
            <v>-173</v>
          </cell>
          <cell r="BC540">
            <v>124.2015</v>
          </cell>
          <cell r="BE540">
            <v>-173</v>
          </cell>
          <cell r="BF540">
            <v>0.55349999999999999</v>
          </cell>
          <cell r="BH540">
            <v>-173</v>
          </cell>
          <cell r="BI540">
            <v>62</v>
          </cell>
          <cell r="BK540">
            <v>-174</v>
          </cell>
          <cell r="BL540">
            <v>91.208200000000005</v>
          </cell>
          <cell r="BN540">
            <v>-174</v>
          </cell>
          <cell r="BO540">
            <v>55.067100000000003</v>
          </cell>
          <cell r="BQ540">
            <v>-174</v>
          </cell>
          <cell r="BR540">
            <v>63.162199999999999</v>
          </cell>
          <cell r="BT540">
            <v>-174</v>
          </cell>
          <cell r="BU540">
            <v>43.091500000000003</v>
          </cell>
          <cell r="BW540">
            <v>-174</v>
          </cell>
          <cell r="BX540">
            <v>16.881799999999998</v>
          </cell>
        </row>
        <row r="541">
          <cell r="BB541">
            <v>-174</v>
          </cell>
          <cell r="BC541">
            <v>124.2015</v>
          </cell>
          <cell r="BE541">
            <v>-174</v>
          </cell>
          <cell r="BF541">
            <v>0.55349999999999999</v>
          </cell>
          <cell r="BH541">
            <v>-174</v>
          </cell>
          <cell r="BI541">
            <v>62</v>
          </cell>
          <cell r="BK541">
            <v>-175</v>
          </cell>
          <cell r="BL541">
            <v>91.208200000000005</v>
          </cell>
          <cell r="BN541">
            <v>-175</v>
          </cell>
          <cell r="BO541">
            <v>55.067100000000003</v>
          </cell>
          <cell r="BQ541">
            <v>-175</v>
          </cell>
          <cell r="BR541">
            <v>63.162199999999999</v>
          </cell>
          <cell r="BT541">
            <v>-175</v>
          </cell>
          <cell r="BU541">
            <v>43.091500000000003</v>
          </cell>
          <cell r="BW541">
            <v>-175</v>
          </cell>
          <cell r="BX541">
            <v>16.881799999999998</v>
          </cell>
        </row>
        <row r="542">
          <cell r="BB542">
            <v>-175</v>
          </cell>
          <cell r="BC542">
            <v>124.2015</v>
          </cell>
          <cell r="BE542">
            <v>-175</v>
          </cell>
          <cell r="BF542">
            <v>0.55349999999999999</v>
          </cell>
          <cell r="BH542">
            <v>-175</v>
          </cell>
          <cell r="BI542">
            <v>62</v>
          </cell>
          <cell r="BK542">
            <v>-176</v>
          </cell>
          <cell r="BL542">
            <v>91.208200000000005</v>
          </cell>
          <cell r="BN542">
            <v>-176</v>
          </cell>
          <cell r="BO542">
            <v>55.067100000000003</v>
          </cell>
          <cell r="BQ542">
            <v>-176</v>
          </cell>
          <cell r="BR542">
            <v>63.162199999999999</v>
          </cell>
          <cell r="BT542">
            <v>-176</v>
          </cell>
          <cell r="BU542">
            <v>43.091500000000003</v>
          </cell>
          <cell r="BW542">
            <v>-176</v>
          </cell>
          <cell r="BX542">
            <v>16.881799999999998</v>
          </cell>
        </row>
        <row r="543">
          <cell r="BB543">
            <v>-176</v>
          </cell>
          <cell r="BC543">
            <v>124.2015</v>
          </cell>
          <cell r="BE543">
            <v>-176</v>
          </cell>
          <cell r="BF543">
            <v>0.55349999999999999</v>
          </cell>
          <cell r="BH543">
            <v>-176</v>
          </cell>
          <cell r="BI543">
            <v>62</v>
          </cell>
          <cell r="BK543">
            <v>-177</v>
          </cell>
          <cell r="BL543">
            <v>91.208200000000005</v>
          </cell>
          <cell r="BN543">
            <v>-177</v>
          </cell>
          <cell r="BO543">
            <v>55.067100000000003</v>
          </cell>
          <cell r="BQ543">
            <v>-177</v>
          </cell>
          <cell r="BR543">
            <v>63.162199999999999</v>
          </cell>
          <cell r="BT543">
            <v>-177</v>
          </cell>
          <cell r="BU543">
            <v>43.091500000000003</v>
          </cell>
          <cell r="BW543">
            <v>-177</v>
          </cell>
          <cell r="BX543">
            <v>16.881799999999998</v>
          </cell>
        </row>
        <row r="544">
          <cell r="BB544">
            <v>-177</v>
          </cell>
          <cell r="BC544">
            <v>124.2015</v>
          </cell>
          <cell r="BE544">
            <v>-177</v>
          </cell>
          <cell r="BF544">
            <v>0.55349999999999999</v>
          </cell>
          <cell r="BH544">
            <v>-177</v>
          </cell>
          <cell r="BI544">
            <v>62</v>
          </cell>
          <cell r="BK544">
            <v>-178</v>
          </cell>
          <cell r="BL544">
            <v>91.208200000000005</v>
          </cell>
          <cell r="BN544">
            <v>-178</v>
          </cell>
          <cell r="BO544">
            <v>55.067100000000003</v>
          </cell>
          <cell r="BQ544">
            <v>-178</v>
          </cell>
          <cell r="BR544">
            <v>63.162199999999999</v>
          </cell>
          <cell r="BT544">
            <v>-178</v>
          </cell>
          <cell r="BU544">
            <v>43.091500000000003</v>
          </cell>
          <cell r="BW544">
            <v>-178</v>
          </cell>
          <cell r="BX544">
            <v>16.881799999999998</v>
          </cell>
        </row>
        <row r="545">
          <cell r="BB545">
            <v>-178</v>
          </cell>
          <cell r="BC545">
            <v>124.2015</v>
          </cell>
          <cell r="BE545">
            <v>-178</v>
          </cell>
          <cell r="BF545">
            <v>0.55349999999999999</v>
          </cell>
          <cell r="BH545">
            <v>-178</v>
          </cell>
          <cell r="BI545">
            <v>62</v>
          </cell>
          <cell r="BK545">
            <v>-179</v>
          </cell>
          <cell r="BL545">
            <v>91.208200000000005</v>
          </cell>
          <cell r="BN545">
            <v>-179</v>
          </cell>
          <cell r="BO545">
            <v>55.067100000000003</v>
          </cell>
          <cell r="BQ545">
            <v>-179</v>
          </cell>
          <cell r="BR545">
            <v>63.162199999999999</v>
          </cell>
          <cell r="BT545">
            <v>-179</v>
          </cell>
          <cell r="BU545">
            <v>43.091500000000003</v>
          </cell>
          <cell r="BW545">
            <v>-179</v>
          </cell>
          <cell r="BX545">
            <v>16.881799999999998</v>
          </cell>
        </row>
        <row r="546">
          <cell r="BB546">
            <v>-179</v>
          </cell>
          <cell r="BC546">
            <v>124.2015</v>
          </cell>
          <cell r="BE546">
            <v>-179</v>
          </cell>
          <cell r="BF546">
            <v>0.55349999999999999</v>
          </cell>
          <cell r="BH546">
            <v>-179</v>
          </cell>
          <cell r="BI546">
            <v>62</v>
          </cell>
          <cell r="BK546">
            <v>-180</v>
          </cell>
          <cell r="BL546">
            <v>91.208200000000005</v>
          </cell>
          <cell r="BN546">
            <v>-180</v>
          </cell>
          <cell r="BO546">
            <v>55.067100000000003</v>
          </cell>
          <cell r="BQ546">
            <v>-180</v>
          </cell>
          <cell r="BR546">
            <v>63.162199999999999</v>
          </cell>
          <cell r="BT546">
            <v>-180</v>
          </cell>
          <cell r="BU546">
            <v>43.091500000000003</v>
          </cell>
          <cell r="BW546">
            <v>-180</v>
          </cell>
          <cell r="BX546">
            <v>16.881799999999998</v>
          </cell>
        </row>
        <row r="547">
          <cell r="BB547">
            <v>-180</v>
          </cell>
          <cell r="BC547">
            <v>124.2015</v>
          </cell>
          <cell r="BE547">
            <v>-180</v>
          </cell>
          <cell r="BF547">
            <v>0.55349999999999999</v>
          </cell>
          <cell r="BH547">
            <v>-180</v>
          </cell>
          <cell r="BI547">
            <v>62</v>
          </cell>
          <cell r="BK547">
            <v>-181</v>
          </cell>
          <cell r="BL547">
            <v>91.208200000000005</v>
          </cell>
          <cell r="BN547">
            <v>-181</v>
          </cell>
          <cell r="BO547">
            <v>55.067100000000003</v>
          </cell>
          <cell r="BQ547">
            <v>-181</v>
          </cell>
          <cell r="BR547">
            <v>63.162199999999999</v>
          </cell>
          <cell r="BT547">
            <v>-181</v>
          </cell>
          <cell r="BU547">
            <v>43.091500000000003</v>
          </cell>
          <cell r="BW547">
            <v>-181</v>
          </cell>
          <cell r="BX547">
            <v>16.881799999999998</v>
          </cell>
        </row>
        <row r="548">
          <cell r="BB548">
            <v>-181</v>
          </cell>
          <cell r="BC548">
            <v>124.2015</v>
          </cell>
          <cell r="BE548">
            <v>-181</v>
          </cell>
          <cell r="BF548">
            <v>0.55349999999999999</v>
          </cell>
          <cell r="BH548">
            <v>-181</v>
          </cell>
          <cell r="BI548">
            <v>62</v>
          </cell>
          <cell r="BK548">
            <v>-182</v>
          </cell>
          <cell r="BL548">
            <v>91.208200000000005</v>
          </cell>
          <cell r="BN548">
            <v>-182</v>
          </cell>
          <cell r="BO548">
            <v>55.067100000000003</v>
          </cell>
          <cell r="BQ548">
            <v>-182</v>
          </cell>
          <cell r="BR548">
            <v>63.162199999999999</v>
          </cell>
          <cell r="BT548">
            <v>-182</v>
          </cell>
          <cell r="BU548">
            <v>43.091500000000003</v>
          </cell>
          <cell r="BW548">
            <v>-182</v>
          </cell>
          <cell r="BX548">
            <v>16.881799999999998</v>
          </cell>
        </row>
        <row r="549">
          <cell r="BB549">
            <v>-182</v>
          </cell>
          <cell r="BC549">
            <v>124.2015</v>
          </cell>
          <cell r="BE549">
            <v>-182</v>
          </cell>
          <cell r="BF549">
            <v>0.55349999999999999</v>
          </cell>
          <cell r="BH549">
            <v>-182</v>
          </cell>
          <cell r="BI549">
            <v>62</v>
          </cell>
          <cell r="BK549">
            <v>-183</v>
          </cell>
          <cell r="BL549">
            <v>91.208200000000005</v>
          </cell>
          <cell r="BN549">
            <v>-183</v>
          </cell>
          <cell r="BO549">
            <v>55.067100000000003</v>
          </cell>
          <cell r="BQ549">
            <v>-183</v>
          </cell>
          <cell r="BR549">
            <v>63.162199999999999</v>
          </cell>
          <cell r="BT549">
            <v>-183</v>
          </cell>
          <cell r="BU549">
            <v>43.091500000000003</v>
          </cell>
          <cell r="BW549">
            <v>-183</v>
          </cell>
          <cell r="BX549">
            <v>16.881799999999998</v>
          </cell>
        </row>
        <row r="550">
          <cell r="BB550">
            <v>-183</v>
          </cell>
          <cell r="BC550">
            <v>124.2015</v>
          </cell>
          <cell r="BE550">
            <v>-183</v>
          </cell>
          <cell r="BF550">
            <v>0.55349999999999999</v>
          </cell>
          <cell r="BH550">
            <v>-183</v>
          </cell>
          <cell r="BI550">
            <v>62</v>
          </cell>
          <cell r="BK550">
            <v>-184</v>
          </cell>
          <cell r="BL550">
            <v>91.208200000000005</v>
          </cell>
          <cell r="BN550">
            <v>-184</v>
          </cell>
          <cell r="BO550">
            <v>55.067100000000003</v>
          </cell>
          <cell r="BQ550">
            <v>-184</v>
          </cell>
          <cell r="BR550">
            <v>63.162199999999999</v>
          </cell>
          <cell r="BT550">
            <v>-184</v>
          </cell>
          <cell r="BU550">
            <v>43.091500000000003</v>
          </cell>
          <cell r="BW550">
            <v>-184</v>
          </cell>
          <cell r="BX550">
            <v>16.881799999999998</v>
          </cell>
        </row>
        <row r="551">
          <cell r="BB551">
            <v>-184</v>
          </cell>
          <cell r="BC551">
            <v>124.2015</v>
          </cell>
          <cell r="BE551">
            <v>-184</v>
          </cell>
          <cell r="BF551">
            <v>0.55349999999999999</v>
          </cell>
          <cell r="BH551">
            <v>-184</v>
          </cell>
          <cell r="BI551">
            <v>62</v>
          </cell>
          <cell r="BK551">
            <v>-185</v>
          </cell>
          <cell r="BL551">
            <v>91.208200000000005</v>
          </cell>
          <cell r="BN551">
            <v>-185</v>
          </cell>
          <cell r="BO551">
            <v>55.067100000000003</v>
          </cell>
          <cell r="BQ551">
            <v>-185</v>
          </cell>
          <cell r="BR551">
            <v>63.162199999999999</v>
          </cell>
          <cell r="BT551">
            <v>-185</v>
          </cell>
          <cell r="BU551">
            <v>43.091500000000003</v>
          </cell>
          <cell r="BW551">
            <v>-185</v>
          </cell>
          <cell r="BX551">
            <v>16.881799999999998</v>
          </cell>
        </row>
        <row r="552">
          <cell r="BB552">
            <v>-185</v>
          </cell>
          <cell r="BC552">
            <v>124.2015</v>
          </cell>
          <cell r="BE552">
            <v>-185</v>
          </cell>
          <cell r="BF552">
            <v>0.55349999999999999</v>
          </cell>
          <cell r="BH552">
            <v>-185</v>
          </cell>
          <cell r="BI552">
            <v>62</v>
          </cell>
          <cell r="BK552">
            <v>-186</v>
          </cell>
          <cell r="BL552">
            <v>91.208200000000005</v>
          </cell>
          <cell r="BN552">
            <v>-186</v>
          </cell>
          <cell r="BO552">
            <v>55.067100000000003</v>
          </cell>
          <cell r="BQ552">
            <v>-186</v>
          </cell>
          <cell r="BR552">
            <v>63.162199999999999</v>
          </cell>
          <cell r="BT552">
            <v>-186</v>
          </cell>
          <cell r="BU552">
            <v>43.091500000000003</v>
          </cell>
          <cell r="BW552">
            <v>-186</v>
          </cell>
          <cell r="BX552">
            <v>16.881799999999998</v>
          </cell>
        </row>
        <row r="553">
          <cell r="BB553">
            <v>-186</v>
          </cell>
          <cell r="BC553">
            <v>124.2015</v>
          </cell>
          <cell r="BE553">
            <v>-186</v>
          </cell>
          <cell r="BF553">
            <v>0.55349999999999999</v>
          </cell>
          <cell r="BH553">
            <v>-186</v>
          </cell>
          <cell r="BI553">
            <v>62</v>
          </cell>
          <cell r="BK553">
            <v>-187</v>
          </cell>
          <cell r="BL553">
            <v>91.208200000000005</v>
          </cell>
          <cell r="BN553">
            <v>-187</v>
          </cell>
          <cell r="BO553">
            <v>55.067100000000003</v>
          </cell>
          <cell r="BQ553">
            <v>-187</v>
          </cell>
          <cell r="BR553">
            <v>63.162199999999999</v>
          </cell>
          <cell r="BT553">
            <v>-187</v>
          </cell>
          <cell r="BU553">
            <v>43.091500000000003</v>
          </cell>
          <cell r="BW553">
            <v>-187</v>
          </cell>
          <cell r="BX553">
            <v>16.881799999999998</v>
          </cell>
        </row>
        <row r="554">
          <cell r="BB554">
            <v>-187</v>
          </cell>
          <cell r="BC554">
            <v>124.2015</v>
          </cell>
          <cell r="BE554">
            <v>-187</v>
          </cell>
          <cell r="BF554">
            <v>0.55349999999999999</v>
          </cell>
          <cell r="BH554">
            <v>-187</v>
          </cell>
          <cell r="BI554">
            <v>62</v>
          </cell>
          <cell r="BK554">
            <v>-188</v>
          </cell>
          <cell r="BL554">
            <v>91.208200000000005</v>
          </cell>
          <cell r="BN554">
            <v>-188</v>
          </cell>
          <cell r="BO554">
            <v>55.067100000000003</v>
          </cell>
          <cell r="BQ554">
            <v>-188</v>
          </cell>
          <cell r="BR554">
            <v>63.162199999999999</v>
          </cell>
          <cell r="BT554">
            <v>-188</v>
          </cell>
          <cell r="BU554">
            <v>43.091500000000003</v>
          </cell>
          <cell r="BW554">
            <v>-188</v>
          </cell>
          <cell r="BX554">
            <v>16.881799999999998</v>
          </cell>
        </row>
        <row r="555">
          <cell r="BB555">
            <v>-188</v>
          </cell>
          <cell r="BC555">
            <v>124.2015</v>
          </cell>
          <cell r="BE555">
            <v>-188</v>
          </cell>
          <cell r="BF555">
            <v>0.55349999999999999</v>
          </cell>
          <cell r="BH555">
            <v>-188</v>
          </cell>
          <cell r="BI555">
            <v>62</v>
          </cell>
          <cell r="BK555">
            <v>-189</v>
          </cell>
          <cell r="BL555">
            <v>91.208200000000005</v>
          </cell>
          <cell r="BN555">
            <v>-189</v>
          </cell>
          <cell r="BO555">
            <v>55.067100000000003</v>
          </cell>
          <cell r="BQ555">
            <v>-189</v>
          </cell>
          <cell r="BR555">
            <v>63.162199999999999</v>
          </cell>
          <cell r="BT555">
            <v>-189</v>
          </cell>
          <cell r="BU555">
            <v>43.091500000000003</v>
          </cell>
          <cell r="BW555">
            <v>-189</v>
          </cell>
          <cell r="BX555">
            <v>16.881799999999998</v>
          </cell>
        </row>
        <row r="556">
          <cell r="BB556">
            <v>-189</v>
          </cell>
          <cell r="BC556">
            <v>124.2015</v>
          </cell>
          <cell r="BE556">
            <v>-189</v>
          </cell>
          <cell r="BF556">
            <v>0.55349999999999999</v>
          </cell>
          <cell r="BH556">
            <v>-189</v>
          </cell>
          <cell r="BI556">
            <v>62</v>
          </cell>
          <cell r="BK556">
            <v>-190</v>
          </cell>
          <cell r="BL556">
            <v>91.208200000000005</v>
          </cell>
          <cell r="BN556">
            <v>-190</v>
          </cell>
          <cell r="BO556">
            <v>55.067100000000003</v>
          </cell>
          <cell r="BQ556">
            <v>-190</v>
          </cell>
          <cell r="BR556">
            <v>63.162199999999999</v>
          </cell>
          <cell r="BT556">
            <v>-190</v>
          </cell>
          <cell r="BU556">
            <v>43.091500000000003</v>
          </cell>
          <cell r="BW556">
            <v>-190</v>
          </cell>
          <cell r="BX556">
            <v>16.881799999999998</v>
          </cell>
        </row>
        <row r="557">
          <cell r="BB557">
            <v>-190</v>
          </cell>
          <cell r="BC557">
            <v>124.2015</v>
          </cell>
          <cell r="BE557">
            <v>-190</v>
          </cell>
          <cell r="BF557">
            <v>0.55349999999999999</v>
          </cell>
          <cell r="BH557">
            <v>-190</v>
          </cell>
          <cell r="BI557">
            <v>62</v>
          </cell>
          <cell r="BK557">
            <v>-191</v>
          </cell>
          <cell r="BL557">
            <v>91.208200000000005</v>
          </cell>
          <cell r="BN557">
            <v>-191</v>
          </cell>
          <cell r="BO557">
            <v>55.067100000000003</v>
          </cell>
          <cell r="BQ557">
            <v>-191</v>
          </cell>
          <cell r="BR557">
            <v>63.162199999999999</v>
          </cell>
          <cell r="BT557">
            <v>-191</v>
          </cell>
          <cell r="BU557">
            <v>43.091500000000003</v>
          </cell>
          <cell r="BW557">
            <v>-191</v>
          </cell>
          <cell r="BX557">
            <v>16.881799999999998</v>
          </cell>
        </row>
        <row r="558">
          <cell r="BB558">
            <v>-191</v>
          </cell>
          <cell r="BC558">
            <v>124.2015</v>
          </cell>
          <cell r="BE558">
            <v>-191</v>
          </cell>
          <cell r="BF558">
            <v>0.55349999999999999</v>
          </cell>
          <cell r="BH558">
            <v>-191</v>
          </cell>
          <cell r="BI558">
            <v>62</v>
          </cell>
          <cell r="BK558">
            <v>-192</v>
          </cell>
          <cell r="BL558">
            <v>91.208200000000005</v>
          </cell>
          <cell r="BN558">
            <v>-192</v>
          </cell>
          <cell r="BO558">
            <v>55.067100000000003</v>
          </cell>
          <cell r="BQ558">
            <v>-192</v>
          </cell>
          <cell r="BR558">
            <v>63.162199999999999</v>
          </cell>
          <cell r="BT558">
            <v>-192</v>
          </cell>
          <cell r="BU558">
            <v>43.091500000000003</v>
          </cell>
          <cell r="BW558">
            <v>-192</v>
          </cell>
          <cell r="BX558">
            <v>16.881799999999998</v>
          </cell>
        </row>
        <row r="559">
          <cell r="BB559">
            <v>-192</v>
          </cell>
          <cell r="BC559">
            <v>124.2015</v>
          </cell>
          <cell r="BE559">
            <v>-192</v>
          </cell>
          <cell r="BF559">
            <v>0.55349999999999999</v>
          </cell>
          <cell r="BH559">
            <v>-192</v>
          </cell>
          <cell r="BI559">
            <v>62</v>
          </cell>
          <cell r="BK559">
            <v>-193</v>
          </cell>
          <cell r="BL559">
            <v>91.208200000000005</v>
          </cell>
          <cell r="BN559">
            <v>-193</v>
          </cell>
          <cell r="BO559">
            <v>55.067100000000003</v>
          </cell>
          <cell r="BQ559">
            <v>-193</v>
          </cell>
          <cell r="BR559">
            <v>63.162199999999999</v>
          </cell>
          <cell r="BT559">
            <v>-193</v>
          </cell>
          <cell r="BU559">
            <v>43.091500000000003</v>
          </cell>
          <cell r="BW559">
            <v>-193</v>
          </cell>
          <cell r="BX559">
            <v>16.881799999999998</v>
          </cell>
        </row>
        <row r="560">
          <cell r="BB560">
            <v>-193</v>
          </cell>
          <cell r="BC560">
            <v>124.2015</v>
          </cell>
          <cell r="BE560">
            <v>-193</v>
          </cell>
          <cell r="BF560">
            <v>0.55349999999999999</v>
          </cell>
          <cell r="BH560">
            <v>-193</v>
          </cell>
          <cell r="BI560">
            <v>62</v>
          </cell>
          <cell r="BK560">
            <v>-194</v>
          </cell>
          <cell r="BL560">
            <v>91.208200000000005</v>
          </cell>
          <cell r="BN560">
            <v>-194</v>
          </cell>
          <cell r="BO560">
            <v>55.067100000000003</v>
          </cell>
          <cell r="BQ560">
            <v>-194</v>
          </cell>
          <cell r="BR560">
            <v>63.162199999999999</v>
          </cell>
          <cell r="BT560">
            <v>-194</v>
          </cell>
          <cell r="BU560">
            <v>43.091500000000003</v>
          </cell>
          <cell r="BW560">
            <v>-194</v>
          </cell>
          <cell r="BX560">
            <v>16.881799999999998</v>
          </cell>
        </row>
        <row r="561">
          <cell r="BB561">
            <v>-194</v>
          </cell>
          <cell r="BC561">
            <v>124.2015</v>
          </cell>
          <cell r="BE561">
            <v>-194</v>
          </cell>
          <cell r="BF561">
            <v>0.55349999999999999</v>
          </cell>
          <cell r="BH561">
            <v>-194</v>
          </cell>
          <cell r="BI561">
            <v>62</v>
          </cell>
          <cell r="BK561">
            <v>-195</v>
          </cell>
          <cell r="BL561">
            <v>91.208200000000005</v>
          </cell>
          <cell r="BN561">
            <v>-195</v>
          </cell>
          <cell r="BO561">
            <v>55.067100000000003</v>
          </cell>
          <cell r="BQ561">
            <v>-195</v>
          </cell>
          <cell r="BR561">
            <v>63.162199999999999</v>
          </cell>
          <cell r="BT561">
            <v>-195</v>
          </cell>
          <cell r="BU561">
            <v>43.091500000000003</v>
          </cell>
          <cell r="BW561">
            <v>-195</v>
          </cell>
          <cell r="BX561">
            <v>16.881799999999998</v>
          </cell>
        </row>
        <row r="562">
          <cell r="BB562">
            <v>-195</v>
          </cell>
          <cell r="BC562">
            <v>124.2015</v>
          </cell>
          <cell r="BE562">
            <v>-195</v>
          </cell>
          <cell r="BF562">
            <v>0.55349999999999999</v>
          </cell>
          <cell r="BH562">
            <v>-195</v>
          </cell>
          <cell r="BI562">
            <v>62</v>
          </cell>
          <cell r="BK562">
            <v>-196</v>
          </cell>
          <cell r="BL562">
            <v>91.208200000000005</v>
          </cell>
          <cell r="BN562">
            <v>-196</v>
          </cell>
          <cell r="BO562">
            <v>55.067100000000003</v>
          </cell>
          <cell r="BQ562">
            <v>-196</v>
          </cell>
          <cell r="BR562">
            <v>63.162199999999999</v>
          </cell>
          <cell r="BT562">
            <v>-196</v>
          </cell>
          <cell r="BU562">
            <v>43.091500000000003</v>
          </cell>
          <cell r="BW562">
            <v>-196</v>
          </cell>
          <cell r="BX562">
            <v>16.881799999999998</v>
          </cell>
        </row>
        <row r="563">
          <cell r="BB563">
            <v>-196</v>
          </cell>
          <cell r="BC563">
            <v>124.2015</v>
          </cell>
          <cell r="BE563">
            <v>-196</v>
          </cell>
          <cell r="BF563">
            <v>0.55349999999999999</v>
          </cell>
          <cell r="BH563">
            <v>-196</v>
          </cell>
          <cell r="BI563">
            <v>62</v>
          </cell>
          <cell r="BK563">
            <v>-197</v>
          </cell>
          <cell r="BL563">
            <v>91.208200000000005</v>
          </cell>
          <cell r="BN563">
            <v>-197</v>
          </cell>
          <cell r="BO563">
            <v>55.067100000000003</v>
          </cell>
          <cell r="BQ563">
            <v>-197</v>
          </cell>
          <cell r="BR563">
            <v>63.162199999999999</v>
          </cell>
          <cell r="BT563">
            <v>-197</v>
          </cell>
          <cell r="BU563">
            <v>43.091500000000003</v>
          </cell>
          <cell r="BW563">
            <v>-197</v>
          </cell>
          <cell r="BX563">
            <v>16.881799999999998</v>
          </cell>
        </row>
        <row r="564">
          <cell r="BB564">
            <v>-197</v>
          </cell>
          <cell r="BC564">
            <v>124.2015</v>
          </cell>
          <cell r="BE564">
            <v>-197</v>
          </cell>
          <cell r="BF564">
            <v>0.55349999999999999</v>
          </cell>
          <cell r="BH564">
            <v>-197</v>
          </cell>
          <cell r="BI564">
            <v>62</v>
          </cell>
          <cell r="BK564">
            <v>-198</v>
          </cell>
          <cell r="BL564">
            <v>91.208200000000005</v>
          </cell>
          <cell r="BN564">
            <v>-198</v>
          </cell>
          <cell r="BO564">
            <v>55.067100000000003</v>
          </cell>
          <cell r="BQ564">
            <v>-198</v>
          </cell>
          <cell r="BR564">
            <v>63.162199999999999</v>
          </cell>
          <cell r="BT564">
            <v>-198</v>
          </cell>
          <cell r="BU564">
            <v>43.091500000000003</v>
          </cell>
          <cell r="BW564">
            <v>-198</v>
          </cell>
          <cell r="BX564">
            <v>16.881799999999998</v>
          </cell>
        </row>
        <row r="565">
          <cell r="BB565">
            <v>-198</v>
          </cell>
          <cell r="BC565">
            <v>124.2015</v>
          </cell>
          <cell r="BE565">
            <v>-198</v>
          </cell>
          <cell r="BF565">
            <v>0.55349999999999999</v>
          </cell>
          <cell r="BH565">
            <v>-198</v>
          </cell>
          <cell r="BI565">
            <v>62</v>
          </cell>
          <cell r="BK565">
            <v>-199</v>
          </cell>
          <cell r="BL565">
            <v>91.208200000000005</v>
          </cell>
          <cell r="BN565">
            <v>-199</v>
          </cell>
          <cell r="BO565">
            <v>55.067100000000003</v>
          </cell>
          <cell r="BQ565">
            <v>-199</v>
          </cell>
          <cell r="BR565">
            <v>63.162199999999999</v>
          </cell>
          <cell r="BT565">
            <v>-199</v>
          </cell>
          <cell r="BU565">
            <v>43.091500000000003</v>
          </cell>
          <cell r="BW565">
            <v>-199</v>
          </cell>
          <cell r="BX565">
            <v>16.881799999999998</v>
          </cell>
        </row>
        <row r="566">
          <cell r="BB566">
            <v>-199</v>
          </cell>
          <cell r="BC566">
            <v>124.2015</v>
          </cell>
          <cell r="BE566">
            <v>-199</v>
          </cell>
          <cell r="BF566">
            <v>0.55349999999999999</v>
          </cell>
          <cell r="BH566">
            <v>-199</v>
          </cell>
          <cell r="BI566">
            <v>62</v>
          </cell>
          <cell r="BK566">
            <v>-200</v>
          </cell>
          <cell r="BL566">
            <v>91.208200000000005</v>
          </cell>
          <cell r="BN566">
            <v>-200</v>
          </cell>
          <cell r="BO566">
            <v>55.067100000000003</v>
          </cell>
          <cell r="BQ566">
            <v>-200</v>
          </cell>
          <cell r="BR566">
            <v>63.162199999999999</v>
          </cell>
          <cell r="BT566">
            <v>-200</v>
          </cell>
          <cell r="BU566">
            <v>43.091500000000003</v>
          </cell>
          <cell r="BW566">
            <v>-200</v>
          </cell>
          <cell r="BX566">
            <v>16.881799999999998</v>
          </cell>
        </row>
        <row r="567">
          <cell r="BB567">
            <v>-200</v>
          </cell>
          <cell r="BC567">
            <v>124.2015</v>
          </cell>
          <cell r="BE567">
            <v>-200</v>
          </cell>
          <cell r="BF567">
            <v>0.55349999999999999</v>
          </cell>
          <cell r="BH567">
            <v>-200</v>
          </cell>
          <cell r="BI567">
            <v>62</v>
          </cell>
          <cell r="BK567">
            <v>-201</v>
          </cell>
          <cell r="BL567">
            <v>91.208200000000005</v>
          </cell>
          <cell r="BN567">
            <v>-201</v>
          </cell>
          <cell r="BO567">
            <v>55.067100000000003</v>
          </cell>
          <cell r="BQ567">
            <v>-201</v>
          </cell>
          <cell r="BR567">
            <v>63.162199999999999</v>
          </cell>
          <cell r="BT567">
            <v>-201</v>
          </cell>
          <cell r="BU567">
            <v>43.091500000000003</v>
          </cell>
          <cell r="BW567">
            <v>-201</v>
          </cell>
          <cell r="BX567">
            <v>16.881799999999998</v>
          </cell>
        </row>
        <row r="568">
          <cell r="BB568">
            <v>-201</v>
          </cell>
          <cell r="BC568">
            <v>124.2015</v>
          </cell>
          <cell r="BE568">
            <v>-201</v>
          </cell>
          <cell r="BF568">
            <v>0.55349999999999999</v>
          </cell>
          <cell r="BH568">
            <v>-201</v>
          </cell>
          <cell r="BI568">
            <v>62</v>
          </cell>
          <cell r="BK568">
            <v>-202</v>
          </cell>
          <cell r="BL568">
            <v>91.208200000000005</v>
          </cell>
          <cell r="BN568">
            <v>-202</v>
          </cell>
          <cell r="BO568">
            <v>55.067100000000003</v>
          </cell>
          <cell r="BQ568">
            <v>-202</v>
          </cell>
          <cell r="BR568">
            <v>63.162199999999999</v>
          </cell>
          <cell r="BT568">
            <v>-202</v>
          </cell>
          <cell r="BU568">
            <v>43.091500000000003</v>
          </cell>
          <cell r="BW568">
            <v>-202</v>
          </cell>
          <cell r="BX568">
            <v>16.881799999999998</v>
          </cell>
        </row>
        <row r="569">
          <cell r="BB569">
            <v>-202</v>
          </cell>
          <cell r="BC569">
            <v>124.2015</v>
          </cell>
          <cell r="BE569">
            <v>-202</v>
          </cell>
          <cell r="BF569">
            <v>0.55349999999999999</v>
          </cell>
          <cell r="BH569">
            <v>-202</v>
          </cell>
          <cell r="BI569">
            <v>62</v>
          </cell>
          <cell r="BK569">
            <v>-203</v>
          </cell>
          <cell r="BL569">
            <v>91.208200000000005</v>
          </cell>
          <cell r="BN569">
            <v>-203</v>
          </cell>
          <cell r="BO569">
            <v>55.067100000000003</v>
          </cell>
          <cell r="BQ569">
            <v>-203</v>
          </cell>
          <cell r="BR569">
            <v>63.162199999999999</v>
          </cell>
          <cell r="BT569">
            <v>-203</v>
          </cell>
          <cell r="BU569">
            <v>43.091500000000003</v>
          </cell>
          <cell r="BW569">
            <v>-203</v>
          </cell>
          <cell r="BX569">
            <v>16.881799999999998</v>
          </cell>
        </row>
        <row r="570">
          <cell r="BB570">
            <v>-203</v>
          </cell>
          <cell r="BC570">
            <v>124.2015</v>
          </cell>
          <cell r="BE570">
            <v>-203</v>
          </cell>
          <cell r="BF570">
            <v>0.55349999999999999</v>
          </cell>
          <cell r="BH570">
            <v>-203</v>
          </cell>
          <cell r="BI570">
            <v>62</v>
          </cell>
          <cell r="BK570">
            <v>-204</v>
          </cell>
          <cell r="BL570">
            <v>91.208200000000005</v>
          </cell>
          <cell r="BN570">
            <v>-204</v>
          </cell>
          <cell r="BO570">
            <v>55.067100000000003</v>
          </cell>
          <cell r="BQ570">
            <v>-204</v>
          </cell>
          <cell r="BR570">
            <v>63.162199999999999</v>
          </cell>
          <cell r="BT570">
            <v>-204</v>
          </cell>
          <cell r="BU570">
            <v>43.091500000000003</v>
          </cell>
          <cell r="BW570">
            <v>-204</v>
          </cell>
          <cell r="BX570">
            <v>16.881799999999998</v>
          </cell>
        </row>
        <row r="571">
          <cell r="BB571">
            <v>-204</v>
          </cell>
          <cell r="BC571">
            <v>124.2015</v>
          </cell>
          <cell r="BE571">
            <v>-204</v>
          </cell>
          <cell r="BF571">
            <v>0.55349999999999999</v>
          </cell>
          <cell r="BH571">
            <v>-204</v>
          </cell>
          <cell r="BI571">
            <v>62</v>
          </cell>
          <cell r="BK571">
            <v>-205</v>
          </cell>
          <cell r="BL571">
            <v>91.208200000000005</v>
          </cell>
          <cell r="BN571">
            <v>-205</v>
          </cell>
          <cell r="BO571">
            <v>55.067100000000003</v>
          </cell>
          <cell r="BQ571">
            <v>-205</v>
          </cell>
          <cell r="BR571">
            <v>63.162199999999999</v>
          </cell>
          <cell r="BT571">
            <v>-205</v>
          </cell>
          <cell r="BU571">
            <v>43.091500000000003</v>
          </cell>
          <cell r="BW571">
            <v>-205</v>
          </cell>
          <cell r="BX571">
            <v>16.881799999999998</v>
          </cell>
        </row>
        <row r="572">
          <cell r="BB572">
            <v>-205</v>
          </cell>
          <cell r="BC572">
            <v>124.2015</v>
          </cell>
          <cell r="BE572">
            <v>-205</v>
          </cell>
          <cell r="BF572">
            <v>0.55349999999999999</v>
          </cell>
          <cell r="BH572">
            <v>-205</v>
          </cell>
          <cell r="BI572">
            <v>62</v>
          </cell>
          <cell r="BK572">
            <v>-206</v>
          </cell>
          <cell r="BL572">
            <v>91.208200000000005</v>
          </cell>
          <cell r="BN572">
            <v>-206</v>
          </cell>
          <cell r="BO572">
            <v>55.067100000000003</v>
          </cell>
          <cell r="BQ572">
            <v>-206</v>
          </cell>
          <cell r="BR572">
            <v>63.162199999999999</v>
          </cell>
          <cell r="BT572">
            <v>-206</v>
          </cell>
          <cell r="BU572">
            <v>43.091500000000003</v>
          </cell>
          <cell r="BW572">
            <v>-206</v>
          </cell>
          <cell r="BX572">
            <v>16.881799999999998</v>
          </cell>
        </row>
        <row r="573">
          <cell r="BB573">
            <v>-206</v>
          </cell>
          <cell r="BC573">
            <v>124.2015</v>
          </cell>
          <cell r="BE573">
            <v>-206</v>
          </cell>
          <cell r="BF573">
            <v>0.55349999999999999</v>
          </cell>
          <cell r="BH573">
            <v>-206</v>
          </cell>
          <cell r="BI573">
            <v>62</v>
          </cell>
          <cell r="BK573">
            <v>-207</v>
          </cell>
          <cell r="BL573">
            <v>91.208200000000005</v>
          </cell>
          <cell r="BN573">
            <v>-207</v>
          </cell>
          <cell r="BO573">
            <v>55.067100000000003</v>
          </cell>
          <cell r="BQ573">
            <v>-207</v>
          </cell>
          <cell r="BR573">
            <v>63.162199999999999</v>
          </cell>
          <cell r="BT573">
            <v>-207</v>
          </cell>
          <cell r="BU573">
            <v>43.091500000000003</v>
          </cell>
          <cell r="BW573">
            <v>-207</v>
          </cell>
          <cell r="BX573">
            <v>16.881799999999998</v>
          </cell>
        </row>
        <row r="574">
          <cell r="BB574">
            <v>-207</v>
          </cell>
          <cell r="BC574">
            <v>124.2015</v>
          </cell>
          <cell r="BE574">
            <v>-207</v>
          </cell>
          <cell r="BF574">
            <v>0.55349999999999999</v>
          </cell>
          <cell r="BH574">
            <v>-207</v>
          </cell>
          <cell r="BI574">
            <v>62</v>
          </cell>
          <cell r="BK574">
            <v>-208</v>
          </cell>
          <cell r="BL574">
            <v>91.208200000000005</v>
          </cell>
          <cell r="BN574">
            <v>-208</v>
          </cell>
          <cell r="BO574">
            <v>55.067100000000003</v>
          </cell>
          <cell r="BQ574">
            <v>-208</v>
          </cell>
          <cell r="BR574">
            <v>63.162199999999999</v>
          </cell>
          <cell r="BT574">
            <v>-208</v>
          </cell>
          <cell r="BU574">
            <v>43.091500000000003</v>
          </cell>
          <cell r="BW574">
            <v>-208</v>
          </cell>
          <cell r="BX574">
            <v>16.881799999999998</v>
          </cell>
        </row>
        <row r="575">
          <cell r="BB575">
            <v>-208</v>
          </cell>
          <cell r="BC575">
            <v>124.2015</v>
          </cell>
          <cell r="BE575">
            <v>-208</v>
          </cell>
          <cell r="BF575">
            <v>0.55349999999999999</v>
          </cell>
          <cell r="BH575">
            <v>-208</v>
          </cell>
          <cell r="BI575">
            <v>62</v>
          </cell>
          <cell r="BK575">
            <v>-209</v>
          </cell>
          <cell r="BL575">
            <v>91.208200000000005</v>
          </cell>
          <cell r="BN575">
            <v>-209</v>
          </cell>
          <cell r="BO575">
            <v>55.067100000000003</v>
          </cell>
          <cell r="BQ575">
            <v>-209</v>
          </cell>
          <cell r="BR575">
            <v>63.162199999999999</v>
          </cell>
          <cell r="BT575">
            <v>-209</v>
          </cell>
          <cell r="BU575">
            <v>43.091500000000003</v>
          </cell>
          <cell r="BW575">
            <v>-209</v>
          </cell>
          <cell r="BX575">
            <v>16.881799999999998</v>
          </cell>
        </row>
        <row r="576">
          <cell r="BB576">
            <v>-209</v>
          </cell>
          <cell r="BC576">
            <v>124.2015</v>
          </cell>
          <cell r="BE576">
            <v>-209</v>
          </cell>
          <cell r="BF576">
            <v>0.55349999999999999</v>
          </cell>
          <cell r="BH576">
            <v>-209</v>
          </cell>
          <cell r="BI576">
            <v>62</v>
          </cell>
          <cell r="BK576">
            <v>-210</v>
          </cell>
          <cell r="BL576">
            <v>91.208200000000005</v>
          </cell>
          <cell r="BN576">
            <v>-210</v>
          </cell>
          <cell r="BO576">
            <v>55.067100000000003</v>
          </cell>
          <cell r="BQ576">
            <v>-210</v>
          </cell>
          <cell r="BR576">
            <v>63.162199999999999</v>
          </cell>
          <cell r="BT576">
            <v>-210</v>
          </cell>
          <cell r="BU576">
            <v>43.091500000000003</v>
          </cell>
          <cell r="BW576">
            <v>-210</v>
          </cell>
          <cell r="BX576">
            <v>16.881799999999998</v>
          </cell>
        </row>
        <row r="577">
          <cell r="BB577">
            <v>-210</v>
          </cell>
          <cell r="BC577">
            <v>124.2015</v>
          </cell>
          <cell r="BE577">
            <v>-210</v>
          </cell>
          <cell r="BF577">
            <v>0.55349999999999999</v>
          </cell>
          <cell r="BH577">
            <v>-210</v>
          </cell>
          <cell r="BI577">
            <v>62</v>
          </cell>
          <cell r="BK577">
            <v>-211</v>
          </cell>
          <cell r="BL577">
            <v>91.208200000000005</v>
          </cell>
          <cell r="BN577">
            <v>-211</v>
          </cell>
          <cell r="BO577">
            <v>55.067100000000003</v>
          </cell>
          <cell r="BQ577">
            <v>-211</v>
          </cell>
          <cell r="BR577">
            <v>63.162199999999999</v>
          </cell>
          <cell r="BT577">
            <v>-211</v>
          </cell>
          <cell r="BU577">
            <v>43.091500000000003</v>
          </cell>
          <cell r="BW577">
            <v>-211</v>
          </cell>
          <cell r="BX577">
            <v>16.881799999999998</v>
          </cell>
        </row>
        <row r="578">
          <cell r="BB578">
            <v>-211</v>
          </cell>
          <cell r="BC578">
            <v>124.2015</v>
          </cell>
          <cell r="BE578">
            <v>-211</v>
          </cell>
          <cell r="BF578">
            <v>0.55349999999999999</v>
          </cell>
          <cell r="BH578">
            <v>-211</v>
          </cell>
          <cell r="BI578">
            <v>62</v>
          </cell>
          <cell r="BK578">
            <v>-212</v>
          </cell>
          <cell r="BL578">
            <v>91.208200000000005</v>
          </cell>
          <cell r="BN578">
            <v>-212</v>
          </cell>
          <cell r="BO578">
            <v>55.067100000000003</v>
          </cell>
          <cell r="BQ578">
            <v>-212</v>
          </cell>
          <cell r="BR578">
            <v>63.162199999999999</v>
          </cell>
          <cell r="BT578">
            <v>-212</v>
          </cell>
          <cell r="BU578">
            <v>43.091500000000003</v>
          </cell>
          <cell r="BW578">
            <v>-212</v>
          </cell>
          <cell r="BX578">
            <v>16.881799999999998</v>
          </cell>
        </row>
        <row r="579">
          <cell r="BB579">
            <v>-212</v>
          </cell>
          <cell r="BC579">
            <v>124.2015</v>
          </cell>
          <cell r="BE579">
            <v>-212</v>
          </cell>
          <cell r="BF579">
            <v>0.55349999999999999</v>
          </cell>
          <cell r="BH579">
            <v>-212</v>
          </cell>
          <cell r="BI579">
            <v>62</v>
          </cell>
          <cell r="BK579">
            <v>-213</v>
          </cell>
          <cell r="BL579">
            <v>91.208200000000005</v>
          </cell>
          <cell r="BN579">
            <v>-213</v>
          </cell>
          <cell r="BO579">
            <v>55.067100000000003</v>
          </cell>
          <cell r="BQ579">
            <v>-213</v>
          </cell>
          <cell r="BR579">
            <v>63.162199999999999</v>
          </cell>
          <cell r="BT579">
            <v>-213</v>
          </cell>
          <cell r="BU579">
            <v>43.091500000000003</v>
          </cell>
          <cell r="BW579">
            <v>-213</v>
          </cell>
          <cell r="BX579">
            <v>16.881799999999998</v>
          </cell>
        </row>
        <row r="580">
          <cell r="BB580">
            <v>-213</v>
          </cell>
          <cell r="BC580">
            <v>124.2015</v>
          </cell>
          <cell r="BE580">
            <v>-213</v>
          </cell>
          <cell r="BF580">
            <v>0.55349999999999999</v>
          </cell>
          <cell r="BH580">
            <v>-213</v>
          </cell>
          <cell r="BI580">
            <v>62</v>
          </cell>
          <cell r="BK580">
            <v>-214</v>
          </cell>
          <cell r="BL580">
            <v>91.208200000000005</v>
          </cell>
          <cell r="BN580">
            <v>-214</v>
          </cell>
          <cell r="BO580">
            <v>55.067100000000003</v>
          </cell>
          <cell r="BQ580">
            <v>-214</v>
          </cell>
          <cell r="BR580">
            <v>63.162199999999999</v>
          </cell>
          <cell r="BT580">
            <v>-214</v>
          </cell>
          <cell r="BU580">
            <v>43.091500000000003</v>
          </cell>
          <cell r="BW580">
            <v>-214</v>
          </cell>
          <cell r="BX580">
            <v>16.881799999999998</v>
          </cell>
        </row>
        <row r="581">
          <cell r="BB581">
            <v>-214</v>
          </cell>
          <cell r="BC581">
            <v>124.2015</v>
          </cell>
          <cell r="BE581">
            <v>-214</v>
          </cell>
          <cell r="BF581">
            <v>0.55349999999999999</v>
          </cell>
          <cell r="BH581">
            <v>-214</v>
          </cell>
          <cell r="BI581">
            <v>62</v>
          </cell>
          <cell r="BK581">
            <v>-215</v>
          </cell>
          <cell r="BL581">
            <v>91.208200000000005</v>
          </cell>
          <cell r="BN581">
            <v>-215</v>
          </cell>
          <cell r="BO581">
            <v>55.067100000000003</v>
          </cell>
          <cell r="BQ581">
            <v>-215</v>
          </cell>
          <cell r="BR581">
            <v>63.162199999999999</v>
          </cell>
          <cell r="BT581">
            <v>-215</v>
          </cell>
          <cell r="BU581">
            <v>43.091500000000003</v>
          </cell>
          <cell r="BW581">
            <v>-215</v>
          </cell>
          <cell r="BX581">
            <v>16.881799999999998</v>
          </cell>
        </row>
        <row r="582">
          <cell r="BB582">
            <v>-215</v>
          </cell>
          <cell r="BC582">
            <v>124.2015</v>
          </cell>
          <cell r="BE582">
            <v>-215</v>
          </cell>
          <cell r="BF582">
            <v>0.55349999999999999</v>
          </cell>
          <cell r="BH582">
            <v>-215</v>
          </cell>
          <cell r="BI582">
            <v>62</v>
          </cell>
          <cell r="BK582">
            <v>-216</v>
          </cell>
          <cell r="BL582">
            <v>91.208200000000005</v>
          </cell>
          <cell r="BN582">
            <v>-216</v>
          </cell>
          <cell r="BO582">
            <v>55.067100000000003</v>
          </cell>
          <cell r="BQ582">
            <v>-216</v>
          </cell>
          <cell r="BR582">
            <v>63.162199999999999</v>
          </cell>
          <cell r="BT582">
            <v>-216</v>
          </cell>
          <cell r="BU582">
            <v>43.091500000000003</v>
          </cell>
          <cell r="BW582">
            <v>-216</v>
          </cell>
          <cell r="BX582">
            <v>16.881799999999998</v>
          </cell>
        </row>
        <row r="583">
          <cell r="BB583">
            <v>-216</v>
          </cell>
          <cell r="BC583">
            <v>124.2015</v>
          </cell>
          <cell r="BE583">
            <v>-216</v>
          </cell>
          <cell r="BF583">
            <v>0.55349999999999999</v>
          </cell>
          <cell r="BH583">
            <v>-216</v>
          </cell>
          <cell r="BI583">
            <v>62</v>
          </cell>
          <cell r="BK583">
            <v>-217</v>
          </cell>
          <cell r="BL583">
            <v>91.208200000000005</v>
          </cell>
          <cell r="BN583">
            <v>-217</v>
          </cell>
          <cell r="BO583">
            <v>55.067100000000003</v>
          </cell>
          <cell r="BQ583">
            <v>-217</v>
          </cell>
          <cell r="BR583">
            <v>63.162199999999999</v>
          </cell>
          <cell r="BT583">
            <v>-217</v>
          </cell>
          <cell r="BU583">
            <v>43.091500000000003</v>
          </cell>
          <cell r="BW583">
            <v>-217</v>
          </cell>
          <cell r="BX583">
            <v>16.881799999999998</v>
          </cell>
        </row>
        <row r="584">
          <cell r="BB584">
            <v>-217</v>
          </cell>
          <cell r="BC584">
            <v>124.2015</v>
          </cell>
          <cell r="BE584">
            <v>-217</v>
          </cell>
          <cell r="BF584">
            <v>0.55349999999999999</v>
          </cell>
          <cell r="BH584">
            <v>-217</v>
          </cell>
          <cell r="BI584">
            <v>62</v>
          </cell>
          <cell r="BK584">
            <v>-218</v>
          </cell>
          <cell r="BL584">
            <v>91.208200000000005</v>
          </cell>
          <cell r="BN584">
            <v>-218</v>
          </cell>
          <cell r="BO584">
            <v>55.067100000000003</v>
          </cell>
          <cell r="BQ584">
            <v>-218</v>
          </cell>
          <cell r="BR584">
            <v>63.162199999999999</v>
          </cell>
          <cell r="BT584">
            <v>-218</v>
          </cell>
          <cell r="BU584">
            <v>43.091500000000003</v>
          </cell>
          <cell r="BW584">
            <v>-218</v>
          </cell>
          <cell r="BX584">
            <v>16.881799999999998</v>
          </cell>
        </row>
        <row r="585">
          <cell r="BB585">
            <v>-218</v>
          </cell>
          <cell r="BC585">
            <v>124.2015</v>
          </cell>
          <cell r="BE585">
            <v>-218</v>
          </cell>
          <cell r="BF585">
            <v>0.55349999999999999</v>
          </cell>
          <cell r="BH585">
            <v>-218</v>
          </cell>
          <cell r="BI585">
            <v>62</v>
          </cell>
          <cell r="BK585">
            <v>-219</v>
          </cell>
          <cell r="BL585">
            <v>91.208200000000005</v>
          </cell>
          <cell r="BN585">
            <v>-219</v>
          </cell>
          <cell r="BO585">
            <v>55.067100000000003</v>
          </cell>
          <cell r="BQ585">
            <v>-219</v>
          </cell>
          <cell r="BR585">
            <v>63.162199999999999</v>
          </cell>
          <cell r="BT585">
            <v>-219</v>
          </cell>
          <cell r="BU585">
            <v>43.091500000000003</v>
          </cell>
          <cell r="BW585">
            <v>-219</v>
          </cell>
          <cell r="BX585">
            <v>16.881799999999998</v>
          </cell>
        </row>
        <row r="586">
          <cell r="BB586">
            <v>-219</v>
          </cell>
          <cell r="BC586">
            <v>124.2015</v>
          </cell>
          <cell r="BE586">
            <v>-219</v>
          </cell>
          <cell r="BF586">
            <v>0.55349999999999999</v>
          </cell>
          <cell r="BH586">
            <v>-219</v>
          </cell>
          <cell r="BI586">
            <v>62</v>
          </cell>
          <cell r="BK586">
            <v>-220</v>
          </cell>
          <cell r="BL586">
            <v>91.208200000000005</v>
          </cell>
          <cell r="BN586">
            <v>-220</v>
          </cell>
          <cell r="BO586">
            <v>55.067100000000003</v>
          </cell>
          <cell r="BQ586">
            <v>-220</v>
          </cell>
          <cell r="BR586">
            <v>63.162199999999999</v>
          </cell>
          <cell r="BT586">
            <v>-220</v>
          </cell>
          <cell r="BU586">
            <v>43.091500000000003</v>
          </cell>
          <cell r="BW586">
            <v>-220</v>
          </cell>
          <cell r="BX586">
            <v>16.881799999999998</v>
          </cell>
        </row>
        <row r="587">
          <cell r="BB587">
            <v>-220</v>
          </cell>
          <cell r="BC587">
            <v>124.2015</v>
          </cell>
          <cell r="BE587">
            <v>-220</v>
          </cell>
          <cell r="BF587">
            <v>0.55349999999999999</v>
          </cell>
          <cell r="BH587">
            <v>-220</v>
          </cell>
          <cell r="BI587">
            <v>62</v>
          </cell>
          <cell r="BK587">
            <v>-221</v>
          </cell>
          <cell r="BL587">
            <v>91.208200000000005</v>
          </cell>
          <cell r="BN587">
            <v>-221</v>
          </cell>
          <cell r="BO587">
            <v>55.067100000000003</v>
          </cell>
          <cell r="BQ587">
            <v>-221</v>
          </cell>
          <cell r="BR587">
            <v>63.162199999999999</v>
          </cell>
          <cell r="BT587">
            <v>-221</v>
          </cell>
          <cell r="BU587">
            <v>43.091500000000003</v>
          </cell>
          <cell r="BW587">
            <v>-221</v>
          </cell>
          <cell r="BX587">
            <v>16.881799999999998</v>
          </cell>
        </row>
        <row r="588">
          <cell r="BB588">
            <v>-221</v>
          </cell>
          <cell r="BC588">
            <v>124.2015</v>
          </cell>
          <cell r="BE588">
            <v>-221</v>
          </cell>
          <cell r="BF588">
            <v>0.55349999999999999</v>
          </cell>
          <cell r="BH588">
            <v>-221</v>
          </cell>
          <cell r="BI588">
            <v>62</v>
          </cell>
          <cell r="BK588">
            <v>-222</v>
          </cell>
          <cell r="BL588">
            <v>91.208200000000005</v>
          </cell>
          <cell r="BN588">
            <v>-222</v>
          </cell>
          <cell r="BO588">
            <v>55.067100000000003</v>
          </cell>
          <cell r="BQ588">
            <v>-222</v>
          </cell>
          <cell r="BR588">
            <v>63.162199999999999</v>
          </cell>
          <cell r="BT588">
            <v>-222</v>
          </cell>
          <cell r="BU588">
            <v>43.091500000000003</v>
          </cell>
          <cell r="BW588">
            <v>-222</v>
          </cell>
          <cell r="BX588">
            <v>16.881799999999998</v>
          </cell>
        </row>
        <row r="589">
          <cell r="BB589">
            <v>-222</v>
          </cell>
          <cell r="BC589">
            <v>124.2015</v>
          </cell>
          <cell r="BE589">
            <v>-222</v>
          </cell>
          <cell r="BF589">
            <v>0.55349999999999999</v>
          </cell>
          <cell r="BH589">
            <v>-222</v>
          </cell>
          <cell r="BI589">
            <v>62</v>
          </cell>
          <cell r="BK589">
            <v>-223</v>
          </cell>
          <cell r="BL589">
            <v>91.208200000000005</v>
          </cell>
          <cell r="BN589">
            <v>-223</v>
          </cell>
          <cell r="BO589">
            <v>55.067100000000003</v>
          </cell>
          <cell r="BQ589">
            <v>-223</v>
          </cell>
          <cell r="BR589">
            <v>63.162199999999999</v>
          </cell>
          <cell r="BT589">
            <v>-223</v>
          </cell>
          <cell r="BU589">
            <v>43.091500000000003</v>
          </cell>
          <cell r="BW589">
            <v>-223</v>
          </cell>
          <cell r="BX589">
            <v>16.881799999999998</v>
          </cell>
        </row>
        <row r="590">
          <cell r="BB590">
            <v>-223</v>
          </cell>
          <cell r="BC590">
            <v>124.2015</v>
          </cell>
          <cell r="BE590">
            <v>-223</v>
          </cell>
          <cell r="BF590">
            <v>0.55349999999999999</v>
          </cell>
          <cell r="BH590">
            <v>-223</v>
          </cell>
          <cell r="BI590">
            <v>62</v>
          </cell>
          <cell r="BK590">
            <v>-224</v>
          </cell>
          <cell r="BL590">
            <v>91.208200000000005</v>
          </cell>
          <cell r="BN590">
            <v>-224</v>
          </cell>
          <cell r="BO590">
            <v>55.067100000000003</v>
          </cell>
          <cell r="BQ590">
            <v>-224</v>
          </cell>
          <cell r="BR590">
            <v>63.162199999999999</v>
          </cell>
          <cell r="BT590">
            <v>-224</v>
          </cell>
          <cell r="BU590">
            <v>43.091500000000003</v>
          </cell>
          <cell r="BW590">
            <v>-224</v>
          </cell>
          <cell r="BX590">
            <v>16.881799999999998</v>
          </cell>
        </row>
        <row r="591">
          <cell r="BB591">
            <v>-224</v>
          </cell>
          <cell r="BC591">
            <v>124.2015</v>
          </cell>
          <cell r="BE591">
            <v>-224</v>
          </cell>
          <cell r="BF591">
            <v>0.55349999999999999</v>
          </cell>
          <cell r="BH591">
            <v>-224</v>
          </cell>
          <cell r="BI591">
            <v>62</v>
          </cell>
          <cell r="BK591">
            <v>-225</v>
          </cell>
          <cell r="BL591">
            <v>91.208200000000005</v>
          </cell>
          <cell r="BN591">
            <v>-225</v>
          </cell>
          <cell r="BO591">
            <v>55.067100000000003</v>
          </cell>
          <cell r="BQ591">
            <v>-225</v>
          </cell>
          <cell r="BR591">
            <v>63.162199999999999</v>
          </cell>
          <cell r="BT591">
            <v>-225</v>
          </cell>
          <cell r="BU591">
            <v>43.091500000000003</v>
          </cell>
          <cell r="BW591">
            <v>-225</v>
          </cell>
          <cell r="BX591">
            <v>16.881799999999998</v>
          </cell>
        </row>
        <row r="592">
          <cell r="BB592">
            <v>-225</v>
          </cell>
          <cell r="BC592">
            <v>124.2015</v>
          </cell>
          <cell r="BE592">
            <v>-225</v>
          </cell>
          <cell r="BF592">
            <v>0.55349999999999999</v>
          </cell>
          <cell r="BH592">
            <v>-225</v>
          </cell>
          <cell r="BI592">
            <v>62</v>
          </cell>
          <cell r="BK592">
            <v>-226</v>
          </cell>
          <cell r="BL592">
            <v>91.208200000000005</v>
          </cell>
          <cell r="BN592">
            <v>-226</v>
          </cell>
          <cell r="BO592">
            <v>55.067100000000003</v>
          </cell>
          <cell r="BQ592">
            <v>-226</v>
          </cell>
          <cell r="BR592">
            <v>63.162199999999999</v>
          </cell>
          <cell r="BT592">
            <v>-226</v>
          </cell>
          <cell r="BU592">
            <v>43.091500000000003</v>
          </cell>
          <cell r="BW592">
            <v>-226</v>
          </cell>
          <cell r="BX592">
            <v>16.881799999999998</v>
          </cell>
        </row>
        <row r="593">
          <cell r="BB593">
            <v>-226</v>
          </cell>
          <cell r="BC593">
            <v>124.2015</v>
          </cell>
          <cell r="BE593">
            <v>-226</v>
          </cell>
          <cell r="BF593">
            <v>0.55349999999999999</v>
          </cell>
          <cell r="BH593">
            <v>-226</v>
          </cell>
          <cell r="BI593">
            <v>62</v>
          </cell>
          <cell r="BK593">
            <v>-227</v>
          </cell>
          <cell r="BL593">
            <v>91.208200000000005</v>
          </cell>
          <cell r="BN593">
            <v>-227</v>
          </cell>
          <cell r="BO593">
            <v>55.067100000000003</v>
          </cell>
          <cell r="BQ593">
            <v>-227</v>
          </cell>
          <cell r="BR593">
            <v>63.162199999999999</v>
          </cell>
          <cell r="BT593">
            <v>-227</v>
          </cell>
          <cell r="BU593">
            <v>43.091500000000003</v>
          </cell>
          <cell r="BW593">
            <v>-227</v>
          </cell>
          <cell r="BX593">
            <v>16.881799999999998</v>
          </cell>
        </row>
        <row r="594">
          <cell r="BB594">
            <v>-227</v>
          </cell>
          <cell r="BC594">
            <v>124.2015</v>
          </cell>
          <cell r="BE594">
            <v>-227</v>
          </cell>
          <cell r="BF594">
            <v>0.55349999999999999</v>
          </cell>
          <cell r="BH594">
            <v>-227</v>
          </cell>
          <cell r="BI594">
            <v>62</v>
          </cell>
          <cell r="BK594">
            <v>-228</v>
          </cell>
          <cell r="BL594">
            <v>91.208200000000005</v>
          </cell>
          <cell r="BN594">
            <v>-228</v>
          </cell>
          <cell r="BO594">
            <v>55.067100000000003</v>
          </cell>
          <cell r="BQ594">
            <v>-228</v>
          </cell>
          <cell r="BR594">
            <v>63.162199999999999</v>
          </cell>
          <cell r="BT594">
            <v>-228</v>
          </cell>
          <cell r="BU594">
            <v>43.091500000000003</v>
          </cell>
          <cell r="BW594">
            <v>-228</v>
          </cell>
          <cell r="BX594">
            <v>16.881799999999998</v>
          </cell>
        </row>
        <row r="595">
          <cell r="BB595">
            <v>-228</v>
          </cell>
          <cell r="BC595">
            <v>124.2015</v>
          </cell>
          <cell r="BE595">
            <v>-228</v>
          </cell>
          <cell r="BF595">
            <v>0.55349999999999999</v>
          </cell>
          <cell r="BH595">
            <v>-228</v>
          </cell>
          <cell r="BI595">
            <v>62</v>
          </cell>
          <cell r="BK595">
            <v>-229</v>
          </cell>
          <cell r="BL595">
            <v>91.208200000000005</v>
          </cell>
          <cell r="BN595">
            <v>-229</v>
          </cell>
          <cell r="BO595">
            <v>55.067100000000003</v>
          </cell>
          <cell r="BQ595">
            <v>-229</v>
          </cell>
          <cell r="BR595">
            <v>63.162199999999999</v>
          </cell>
          <cell r="BT595">
            <v>-229</v>
          </cell>
          <cell r="BU595">
            <v>43.091500000000003</v>
          </cell>
          <cell r="BW595">
            <v>-229</v>
          </cell>
          <cell r="BX595">
            <v>16.881799999999998</v>
          </cell>
        </row>
        <row r="596">
          <cell r="BB596">
            <v>-229</v>
          </cell>
          <cell r="BC596">
            <v>124.2015</v>
          </cell>
          <cell r="BE596">
            <v>-229</v>
          </cell>
          <cell r="BF596">
            <v>0.55349999999999999</v>
          </cell>
          <cell r="BH596">
            <v>-229</v>
          </cell>
          <cell r="BI596">
            <v>62</v>
          </cell>
          <cell r="BK596">
            <v>-230</v>
          </cell>
          <cell r="BL596">
            <v>91.208200000000005</v>
          </cell>
          <cell r="BN596">
            <v>-230</v>
          </cell>
          <cell r="BO596">
            <v>55.067100000000003</v>
          </cell>
          <cell r="BQ596">
            <v>-230</v>
          </cell>
          <cell r="BR596">
            <v>63.162199999999999</v>
          </cell>
          <cell r="BT596">
            <v>-230</v>
          </cell>
          <cell r="BU596">
            <v>43.091500000000003</v>
          </cell>
          <cell r="BW596">
            <v>-230</v>
          </cell>
          <cell r="BX596">
            <v>16.881799999999998</v>
          </cell>
        </row>
        <row r="597">
          <cell r="BB597">
            <v>-230</v>
          </cell>
          <cell r="BC597">
            <v>124.2015</v>
          </cell>
          <cell r="BE597">
            <v>-230</v>
          </cell>
          <cell r="BF597">
            <v>0.55349999999999999</v>
          </cell>
          <cell r="BH597">
            <v>-230</v>
          </cell>
          <cell r="BI597">
            <v>62</v>
          </cell>
          <cell r="BK597">
            <v>-231</v>
          </cell>
          <cell r="BL597">
            <v>91.208200000000005</v>
          </cell>
          <cell r="BN597">
            <v>-231</v>
          </cell>
          <cell r="BO597">
            <v>55.067100000000003</v>
          </cell>
          <cell r="BQ597">
            <v>-231</v>
          </cell>
          <cell r="BR597">
            <v>63.162199999999999</v>
          </cell>
          <cell r="BT597">
            <v>-231</v>
          </cell>
          <cell r="BU597">
            <v>43.091500000000003</v>
          </cell>
          <cell r="BW597">
            <v>-231</v>
          </cell>
          <cell r="BX597">
            <v>16.881799999999998</v>
          </cell>
        </row>
        <row r="598">
          <cell r="BB598">
            <v>-231</v>
          </cell>
          <cell r="BC598">
            <v>124.2015</v>
          </cell>
          <cell r="BE598">
            <v>-231</v>
          </cell>
          <cell r="BF598">
            <v>0.55349999999999999</v>
          </cell>
          <cell r="BH598">
            <v>-231</v>
          </cell>
          <cell r="BI598">
            <v>62</v>
          </cell>
          <cell r="BK598">
            <v>-232</v>
          </cell>
          <cell r="BL598">
            <v>91.208200000000005</v>
          </cell>
          <cell r="BN598">
            <v>-232</v>
          </cell>
          <cell r="BO598">
            <v>55.067100000000003</v>
          </cell>
          <cell r="BQ598">
            <v>-232</v>
          </cell>
          <cell r="BR598">
            <v>63.162199999999999</v>
          </cell>
          <cell r="BT598">
            <v>-232</v>
          </cell>
          <cell r="BU598">
            <v>43.091500000000003</v>
          </cell>
          <cell r="BW598">
            <v>-232</v>
          </cell>
          <cell r="BX598">
            <v>16.881799999999998</v>
          </cell>
        </row>
        <row r="599">
          <cell r="BB599">
            <v>-232</v>
          </cell>
          <cell r="BC599">
            <v>124.2015</v>
          </cell>
          <cell r="BE599">
            <v>-232</v>
          </cell>
          <cell r="BF599">
            <v>0.55349999999999999</v>
          </cell>
          <cell r="BH599">
            <v>-232</v>
          </cell>
          <cell r="BI599">
            <v>62</v>
          </cell>
          <cell r="BK599">
            <v>-233</v>
          </cell>
          <cell r="BL599">
            <v>91.208200000000005</v>
          </cell>
          <cell r="BN599">
            <v>-233</v>
          </cell>
          <cell r="BO599">
            <v>55.067100000000003</v>
          </cell>
          <cell r="BQ599">
            <v>-233</v>
          </cell>
          <cell r="BR599">
            <v>63.162199999999999</v>
          </cell>
          <cell r="BT599">
            <v>-233</v>
          </cell>
          <cell r="BU599">
            <v>43.091500000000003</v>
          </cell>
          <cell r="BW599">
            <v>-233</v>
          </cell>
          <cell r="BX599">
            <v>16.881799999999998</v>
          </cell>
        </row>
        <row r="600">
          <cell r="BB600">
            <v>-233</v>
          </cell>
          <cell r="BC600">
            <v>124.2015</v>
          </cell>
          <cell r="BE600">
            <v>-233</v>
          </cell>
          <cell r="BF600">
            <v>0.55349999999999999</v>
          </cell>
          <cell r="BH600">
            <v>-233</v>
          </cell>
          <cell r="BI600">
            <v>62</v>
          </cell>
          <cell r="BK600">
            <v>-234</v>
          </cell>
          <cell r="BL600">
            <v>91.208200000000005</v>
          </cell>
          <cell r="BN600">
            <v>-234</v>
          </cell>
          <cell r="BO600">
            <v>55.067100000000003</v>
          </cell>
          <cell r="BQ600">
            <v>-234</v>
          </cell>
          <cell r="BR600">
            <v>63.162199999999999</v>
          </cell>
          <cell r="BT600">
            <v>-234</v>
          </cell>
          <cell r="BU600">
            <v>43.091500000000003</v>
          </cell>
          <cell r="BW600">
            <v>-234</v>
          </cell>
          <cell r="BX600">
            <v>16.881799999999998</v>
          </cell>
        </row>
        <row r="601">
          <cell r="BB601">
            <v>-234</v>
          </cell>
          <cell r="BC601">
            <v>124.2015</v>
          </cell>
          <cell r="BE601">
            <v>-234</v>
          </cell>
          <cell r="BF601">
            <v>0.55349999999999999</v>
          </cell>
          <cell r="BH601">
            <v>-234</v>
          </cell>
          <cell r="BI601">
            <v>62</v>
          </cell>
          <cell r="BK601">
            <v>-235</v>
          </cell>
          <cell r="BL601">
            <v>91.208200000000005</v>
          </cell>
          <cell r="BN601">
            <v>-235</v>
          </cell>
          <cell r="BO601">
            <v>55.067100000000003</v>
          </cell>
          <cell r="BQ601">
            <v>-235</v>
          </cell>
          <cell r="BR601">
            <v>63.162199999999999</v>
          </cell>
          <cell r="BT601">
            <v>-235</v>
          </cell>
          <cell r="BU601">
            <v>43.091500000000003</v>
          </cell>
          <cell r="BW601">
            <v>-235</v>
          </cell>
          <cell r="BX601">
            <v>16.881799999999998</v>
          </cell>
        </row>
        <row r="602">
          <cell r="BB602">
            <v>-235</v>
          </cell>
          <cell r="BC602">
            <v>124.2015</v>
          </cell>
          <cell r="BE602">
            <v>-235</v>
          </cell>
          <cell r="BF602">
            <v>0.55349999999999999</v>
          </cell>
          <cell r="BH602">
            <v>-235</v>
          </cell>
          <cell r="BI602">
            <v>62</v>
          </cell>
          <cell r="BK602">
            <v>-236</v>
          </cell>
          <cell r="BL602">
            <v>91.208200000000005</v>
          </cell>
          <cell r="BN602">
            <v>-236</v>
          </cell>
          <cell r="BO602">
            <v>55.067100000000003</v>
          </cell>
          <cell r="BQ602">
            <v>-236</v>
          </cell>
          <cell r="BR602">
            <v>63.162199999999999</v>
          </cell>
          <cell r="BT602">
            <v>-236</v>
          </cell>
          <cell r="BU602">
            <v>43.091500000000003</v>
          </cell>
          <cell r="BW602">
            <v>-236</v>
          </cell>
          <cell r="BX602">
            <v>16.881799999999998</v>
          </cell>
        </row>
        <row r="603">
          <cell r="BB603">
            <v>-236</v>
          </cell>
          <cell r="BC603">
            <v>124.2015</v>
          </cell>
          <cell r="BE603">
            <v>-236</v>
          </cell>
          <cell r="BF603">
            <v>0.55349999999999999</v>
          </cell>
          <cell r="BH603">
            <v>-236</v>
          </cell>
          <cell r="BI603">
            <v>62</v>
          </cell>
          <cell r="BK603">
            <v>-237</v>
          </cell>
          <cell r="BL603">
            <v>91.208200000000005</v>
          </cell>
          <cell r="BN603">
            <v>-237</v>
          </cell>
          <cell r="BO603">
            <v>55.067100000000003</v>
          </cell>
          <cell r="BQ603">
            <v>-237</v>
          </cell>
          <cell r="BR603">
            <v>63.162199999999999</v>
          </cell>
          <cell r="BT603">
            <v>-237</v>
          </cell>
          <cell r="BU603">
            <v>43.091500000000003</v>
          </cell>
          <cell r="BW603">
            <v>-237</v>
          </cell>
          <cell r="BX603">
            <v>16.881799999999998</v>
          </cell>
        </row>
        <row r="604">
          <cell r="BB604">
            <v>-237</v>
          </cell>
          <cell r="BC604">
            <v>124.2015</v>
          </cell>
          <cell r="BE604">
            <v>-237</v>
          </cell>
          <cell r="BF604">
            <v>0.55349999999999999</v>
          </cell>
          <cell r="BH604">
            <v>-237</v>
          </cell>
          <cell r="BI604">
            <v>62</v>
          </cell>
          <cell r="BK604">
            <v>-238</v>
          </cell>
          <cell r="BL604">
            <v>91.208200000000005</v>
          </cell>
          <cell r="BN604">
            <v>-238</v>
          </cell>
          <cell r="BO604">
            <v>55.067100000000003</v>
          </cell>
          <cell r="BQ604">
            <v>-238</v>
          </cell>
          <cell r="BR604">
            <v>63.162199999999999</v>
          </cell>
          <cell r="BT604">
            <v>-238</v>
          </cell>
          <cell r="BU604">
            <v>43.091500000000003</v>
          </cell>
          <cell r="BW604">
            <v>-238</v>
          </cell>
          <cell r="BX604">
            <v>16.881799999999998</v>
          </cell>
        </row>
        <row r="605">
          <cell r="BB605">
            <v>-238</v>
          </cell>
          <cell r="BC605">
            <v>124.2015</v>
          </cell>
          <cell r="BE605">
            <v>-238</v>
          </cell>
          <cell r="BF605">
            <v>0.55349999999999999</v>
          </cell>
          <cell r="BH605">
            <v>-238</v>
          </cell>
          <cell r="BI605">
            <v>62</v>
          </cell>
          <cell r="BK605">
            <v>-239</v>
          </cell>
          <cell r="BL605">
            <v>91.208200000000005</v>
          </cell>
          <cell r="BN605">
            <v>-239</v>
          </cell>
          <cell r="BO605">
            <v>55.067100000000003</v>
          </cell>
          <cell r="BQ605">
            <v>-239</v>
          </cell>
          <cell r="BR605">
            <v>63.162199999999999</v>
          </cell>
          <cell r="BT605">
            <v>-239</v>
          </cell>
          <cell r="BU605">
            <v>43.091500000000003</v>
          </cell>
          <cell r="BW605">
            <v>-239</v>
          </cell>
          <cell r="BX605">
            <v>16.881799999999998</v>
          </cell>
        </row>
        <row r="606">
          <cell r="BB606">
            <v>-239</v>
          </cell>
          <cell r="BC606">
            <v>124.2015</v>
          </cell>
          <cell r="BE606">
            <v>-239</v>
          </cell>
          <cell r="BF606">
            <v>0.55349999999999999</v>
          </cell>
          <cell r="BH606">
            <v>-239</v>
          </cell>
          <cell r="BI606">
            <v>62</v>
          </cell>
          <cell r="BK606">
            <v>-240</v>
          </cell>
          <cell r="BL606">
            <v>91.208200000000005</v>
          </cell>
          <cell r="BN606">
            <v>-240</v>
          </cell>
          <cell r="BO606">
            <v>55.067100000000003</v>
          </cell>
          <cell r="BQ606">
            <v>-240</v>
          </cell>
          <cell r="BR606">
            <v>63.162199999999999</v>
          </cell>
          <cell r="BT606">
            <v>-240</v>
          </cell>
          <cell r="BU606">
            <v>43.091500000000003</v>
          </cell>
          <cell r="BW606">
            <v>-240</v>
          </cell>
          <cell r="BX606">
            <v>16.881799999999998</v>
          </cell>
        </row>
        <row r="607">
          <cell r="BB607">
            <v>-240</v>
          </cell>
          <cell r="BC607">
            <v>124.2015</v>
          </cell>
          <cell r="BE607">
            <v>-240</v>
          </cell>
          <cell r="BF607">
            <v>0.55349999999999999</v>
          </cell>
          <cell r="BH607">
            <v>-240</v>
          </cell>
          <cell r="BI607">
            <v>62</v>
          </cell>
          <cell r="BK607">
            <v>-241</v>
          </cell>
          <cell r="BL607">
            <v>91.208200000000005</v>
          </cell>
          <cell r="BN607">
            <v>-241</v>
          </cell>
          <cell r="BO607">
            <v>55.067100000000003</v>
          </cell>
          <cell r="BQ607">
            <v>-241</v>
          </cell>
          <cell r="BR607">
            <v>63.162199999999999</v>
          </cell>
          <cell r="BT607">
            <v>-241</v>
          </cell>
          <cell r="BU607">
            <v>43.091500000000003</v>
          </cell>
          <cell r="BW607">
            <v>-241</v>
          </cell>
          <cell r="BX607">
            <v>16.881799999999998</v>
          </cell>
        </row>
        <row r="608">
          <cell r="BB608">
            <v>-241</v>
          </cell>
          <cell r="BC608">
            <v>124.2015</v>
          </cell>
          <cell r="BE608">
            <v>-241</v>
          </cell>
          <cell r="BF608">
            <v>0.55349999999999999</v>
          </cell>
          <cell r="BH608">
            <v>-241</v>
          </cell>
          <cell r="BI608">
            <v>62</v>
          </cell>
          <cell r="BK608">
            <v>-242</v>
          </cell>
          <cell r="BL608">
            <v>91.208200000000005</v>
          </cell>
          <cell r="BN608">
            <v>-242</v>
          </cell>
          <cell r="BO608">
            <v>55.067100000000003</v>
          </cell>
          <cell r="BQ608">
            <v>-242</v>
          </cell>
          <cell r="BR608">
            <v>63.162199999999999</v>
          </cell>
          <cell r="BT608">
            <v>-242</v>
          </cell>
          <cell r="BU608">
            <v>43.091500000000003</v>
          </cell>
          <cell r="BW608">
            <v>-242</v>
          </cell>
          <cell r="BX608">
            <v>16.881799999999998</v>
          </cell>
        </row>
        <row r="609">
          <cell r="BB609">
            <v>-242</v>
          </cell>
          <cell r="BC609">
            <v>124.2015</v>
          </cell>
          <cell r="BE609">
            <v>-242</v>
          </cell>
          <cell r="BF609">
            <v>0.55349999999999999</v>
          </cell>
          <cell r="BH609">
            <v>-242</v>
          </cell>
          <cell r="BI609">
            <v>62</v>
          </cell>
          <cell r="BK609">
            <v>-243</v>
          </cell>
          <cell r="BL609">
            <v>91.208200000000005</v>
          </cell>
          <cell r="BN609">
            <v>-243</v>
          </cell>
          <cell r="BO609">
            <v>55.067100000000003</v>
          </cell>
          <cell r="BQ609">
            <v>-243</v>
          </cell>
          <cell r="BR609">
            <v>63.162199999999999</v>
          </cell>
          <cell r="BT609">
            <v>-243</v>
          </cell>
          <cell r="BU609">
            <v>43.091500000000003</v>
          </cell>
          <cell r="BW609">
            <v>-243</v>
          </cell>
          <cell r="BX609">
            <v>16.881799999999998</v>
          </cell>
        </row>
        <row r="610">
          <cell r="BB610">
            <v>-243</v>
          </cell>
          <cell r="BC610">
            <v>124.2015</v>
          </cell>
          <cell r="BE610">
            <v>-243</v>
          </cell>
          <cell r="BF610">
            <v>0.55349999999999999</v>
          </cell>
          <cell r="BH610">
            <v>-243</v>
          </cell>
          <cell r="BI610">
            <v>62</v>
          </cell>
          <cell r="BK610">
            <v>-244</v>
          </cell>
          <cell r="BL610">
            <v>91.208200000000005</v>
          </cell>
          <cell r="BN610">
            <v>-244</v>
          </cell>
          <cell r="BO610">
            <v>55.067100000000003</v>
          </cell>
          <cell r="BQ610">
            <v>-244</v>
          </cell>
          <cell r="BR610">
            <v>63.162199999999999</v>
          </cell>
          <cell r="BT610">
            <v>-244</v>
          </cell>
          <cell r="BU610">
            <v>43.091500000000003</v>
          </cell>
          <cell r="BW610">
            <v>-244</v>
          </cell>
          <cell r="BX610">
            <v>16.881799999999998</v>
          </cell>
        </row>
        <row r="611">
          <cell r="BB611">
            <v>-244</v>
          </cell>
          <cell r="BC611">
            <v>124.2015</v>
          </cell>
          <cell r="BE611">
            <v>-244</v>
          </cell>
          <cell r="BF611">
            <v>0.55349999999999999</v>
          </cell>
          <cell r="BH611">
            <v>-244</v>
          </cell>
          <cell r="BI611">
            <v>62</v>
          </cell>
          <cell r="BK611">
            <v>-245</v>
          </cell>
          <cell r="BL611">
            <v>91.208200000000005</v>
          </cell>
          <cell r="BN611">
            <v>-245</v>
          </cell>
          <cell r="BO611">
            <v>55.067100000000003</v>
          </cell>
          <cell r="BQ611">
            <v>-245</v>
          </cell>
          <cell r="BR611">
            <v>63.162199999999999</v>
          </cell>
          <cell r="BT611">
            <v>-245</v>
          </cell>
          <cell r="BU611">
            <v>43.091500000000003</v>
          </cell>
          <cell r="BW611">
            <v>-245</v>
          </cell>
          <cell r="BX611">
            <v>16.881799999999998</v>
          </cell>
        </row>
        <row r="612">
          <cell r="BB612">
            <v>-245</v>
          </cell>
          <cell r="BC612">
            <v>124.2015</v>
          </cell>
          <cell r="BE612">
            <v>-245</v>
          </cell>
          <cell r="BF612">
            <v>0.55349999999999999</v>
          </cell>
          <cell r="BH612">
            <v>-245</v>
          </cell>
          <cell r="BI612">
            <v>62</v>
          </cell>
          <cell r="BK612">
            <v>-246</v>
          </cell>
          <cell r="BL612">
            <v>91.208200000000005</v>
          </cell>
          <cell r="BN612">
            <v>-246</v>
          </cell>
          <cell r="BO612">
            <v>55.067100000000003</v>
          </cell>
          <cell r="BQ612">
            <v>-246</v>
          </cell>
          <cell r="BR612">
            <v>63.162199999999999</v>
          </cell>
          <cell r="BT612">
            <v>-246</v>
          </cell>
          <cell r="BU612">
            <v>43.091500000000003</v>
          </cell>
          <cell r="BW612">
            <v>-246</v>
          </cell>
          <cell r="BX612">
            <v>16.881799999999998</v>
          </cell>
        </row>
        <row r="613">
          <cell r="BB613">
            <v>-246</v>
          </cell>
          <cell r="BC613">
            <v>124.2015</v>
          </cell>
          <cell r="BE613">
            <v>-246</v>
          </cell>
          <cell r="BF613">
            <v>0.55349999999999999</v>
          </cell>
          <cell r="BH613">
            <v>-246</v>
          </cell>
          <cell r="BI613">
            <v>62</v>
          </cell>
          <cell r="BK613">
            <v>-247</v>
          </cell>
          <cell r="BL613">
            <v>91.208200000000005</v>
          </cell>
          <cell r="BN613">
            <v>-247</v>
          </cell>
          <cell r="BO613">
            <v>55.067100000000003</v>
          </cell>
          <cell r="BQ613">
            <v>-247</v>
          </cell>
          <cell r="BR613">
            <v>63.162199999999999</v>
          </cell>
          <cell r="BT613">
            <v>-247</v>
          </cell>
          <cell r="BU613">
            <v>43.091500000000003</v>
          </cell>
          <cell r="BW613">
            <v>-247</v>
          </cell>
          <cell r="BX613">
            <v>16.881799999999998</v>
          </cell>
        </row>
        <row r="614">
          <cell r="BB614">
            <v>-247</v>
          </cell>
          <cell r="BC614">
            <v>124.2015</v>
          </cell>
          <cell r="BE614">
            <v>-247</v>
          </cell>
          <cell r="BF614">
            <v>0.55349999999999999</v>
          </cell>
          <cell r="BH614">
            <v>-247</v>
          </cell>
          <cell r="BI614">
            <v>62</v>
          </cell>
          <cell r="BK614">
            <v>-248</v>
          </cell>
          <cell r="BL614">
            <v>91.208200000000005</v>
          </cell>
          <cell r="BN614">
            <v>-248</v>
          </cell>
          <cell r="BO614">
            <v>55.067100000000003</v>
          </cell>
          <cell r="BQ614">
            <v>-248</v>
          </cell>
          <cell r="BR614">
            <v>63.162199999999999</v>
          </cell>
          <cell r="BT614">
            <v>-248</v>
          </cell>
          <cell r="BU614">
            <v>43.091500000000003</v>
          </cell>
          <cell r="BW614">
            <v>-248</v>
          </cell>
          <cell r="BX614">
            <v>16.881799999999998</v>
          </cell>
        </row>
        <row r="615">
          <cell r="BB615">
            <v>-248</v>
          </cell>
          <cell r="BC615">
            <v>124.2015</v>
          </cell>
          <cell r="BE615">
            <v>-248</v>
          </cell>
          <cell r="BF615">
            <v>0.55349999999999999</v>
          </cell>
          <cell r="BH615">
            <v>-248</v>
          </cell>
          <cell r="BI615">
            <v>62</v>
          </cell>
          <cell r="BK615">
            <v>-249</v>
          </cell>
          <cell r="BL615">
            <v>91.208200000000005</v>
          </cell>
          <cell r="BN615">
            <v>-249</v>
          </cell>
          <cell r="BO615">
            <v>55.067100000000003</v>
          </cell>
          <cell r="BQ615">
            <v>-249</v>
          </cell>
          <cell r="BR615">
            <v>63.162199999999999</v>
          </cell>
          <cell r="BT615">
            <v>-249</v>
          </cell>
          <cell r="BU615">
            <v>43.091500000000003</v>
          </cell>
          <cell r="BW615">
            <v>-249</v>
          </cell>
          <cell r="BX615">
            <v>16.881799999999998</v>
          </cell>
        </row>
        <row r="616">
          <cell r="BB616">
            <v>-249</v>
          </cell>
          <cell r="BC616">
            <v>124.2015</v>
          </cell>
          <cell r="BE616">
            <v>-249</v>
          </cell>
          <cell r="BF616">
            <v>0.55349999999999999</v>
          </cell>
          <cell r="BH616">
            <v>-249</v>
          </cell>
          <cell r="BI616">
            <v>62</v>
          </cell>
          <cell r="BK616">
            <v>-250</v>
          </cell>
          <cell r="BL616">
            <v>91.208200000000005</v>
          </cell>
          <cell r="BN616">
            <v>-250</v>
          </cell>
          <cell r="BO616">
            <v>55.067100000000003</v>
          </cell>
          <cell r="BQ616">
            <v>-250</v>
          </cell>
          <cell r="BR616">
            <v>63.162199999999999</v>
          </cell>
          <cell r="BT616">
            <v>-250</v>
          </cell>
          <cell r="BU616">
            <v>43.091500000000003</v>
          </cell>
          <cell r="BW616">
            <v>-250</v>
          </cell>
          <cell r="BX616">
            <v>16.881799999999998</v>
          </cell>
        </row>
        <row r="617">
          <cell r="BB617">
            <v>-250</v>
          </cell>
          <cell r="BC617">
            <v>124.2015</v>
          </cell>
          <cell r="BE617">
            <v>-250</v>
          </cell>
          <cell r="BF617">
            <v>0.55349999999999999</v>
          </cell>
          <cell r="BH617">
            <v>-250</v>
          </cell>
          <cell r="BI617">
            <v>62</v>
          </cell>
          <cell r="BK617">
            <v>-251</v>
          </cell>
          <cell r="BL617">
            <v>91.208200000000005</v>
          </cell>
          <cell r="BN617">
            <v>-251</v>
          </cell>
          <cell r="BO617">
            <v>55.067100000000003</v>
          </cell>
          <cell r="BQ617">
            <v>-251</v>
          </cell>
          <cell r="BR617">
            <v>63.162199999999999</v>
          </cell>
          <cell r="BT617">
            <v>-251</v>
          </cell>
          <cell r="BU617">
            <v>43.091500000000003</v>
          </cell>
          <cell r="BW617">
            <v>-251</v>
          </cell>
          <cell r="BX617">
            <v>16.881799999999998</v>
          </cell>
        </row>
        <row r="618">
          <cell r="BB618">
            <v>-251</v>
          </cell>
          <cell r="BC618">
            <v>124.2015</v>
          </cell>
          <cell r="BE618">
            <v>-251</v>
          </cell>
          <cell r="BF618">
            <v>0.55349999999999999</v>
          </cell>
          <cell r="BH618">
            <v>-251</v>
          </cell>
          <cell r="BI618">
            <v>62</v>
          </cell>
          <cell r="BK618">
            <v>-252</v>
          </cell>
          <cell r="BL618">
            <v>91.208200000000005</v>
          </cell>
          <cell r="BN618">
            <v>-252</v>
          </cell>
          <cell r="BO618">
            <v>55.067100000000003</v>
          </cell>
          <cell r="BQ618">
            <v>-252</v>
          </cell>
          <cell r="BR618">
            <v>63.162199999999999</v>
          </cell>
          <cell r="BT618">
            <v>-252</v>
          </cell>
          <cell r="BU618">
            <v>43.091500000000003</v>
          </cell>
          <cell r="BW618">
            <v>-252</v>
          </cell>
          <cell r="BX618">
            <v>16.881799999999998</v>
          </cell>
        </row>
        <row r="619">
          <cell r="BB619">
            <v>-252</v>
          </cell>
          <cell r="BC619">
            <v>124.2015</v>
          </cell>
          <cell r="BE619">
            <v>-252</v>
          </cell>
          <cell r="BF619">
            <v>0.55349999999999999</v>
          </cell>
          <cell r="BH619">
            <v>-252</v>
          </cell>
          <cell r="BI619">
            <v>62</v>
          </cell>
          <cell r="BK619">
            <v>-253</v>
          </cell>
          <cell r="BL619">
            <v>91.208200000000005</v>
          </cell>
          <cell r="BN619">
            <v>-253</v>
          </cell>
          <cell r="BO619">
            <v>55.067100000000003</v>
          </cell>
          <cell r="BQ619">
            <v>-253</v>
          </cell>
          <cell r="BR619">
            <v>63.162199999999999</v>
          </cell>
          <cell r="BT619">
            <v>-253</v>
          </cell>
          <cell r="BU619">
            <v>43.091500000000003</v>
          </cell>
          <cell r="BW619">
            <v>-253</v>
          </cell>
          <cell r="BX619">
            <v>16.881799999999998</v>
          </cell>
        </row>
        <row r="620">
          <cell r="BB620">
            <v>-253</v>
          </cell>
          <cell r="BC620">
            <v>124.2015</v>
          </cell>
          <cell r="BE620">
            <v>-253</v>
          </cell>
          <cell r="BF620">
            <v>0.55349999999999999</v>
          </cell>
          <cell r="BH620">
            <v>-253</v>
          </cell>
          <cell r="BI620">
            <v>62</v>
          </cell>
          <cell r="BK620">
            <v>-254</v>
          </cell>
          <cell r="BL620">
            <v>91.208200000000005</v>
          </cell>
          <cell r="BN620">
            <v>-254</v>
          </cell>
          <cell r="BO620">
            <v>55.067100000000003</v>
          </cell>
          <cell r="BQ620">
            <v>-254</v>
          </cell>
          <cell r="BR620">
            <v>63.162199999999999</v>
          </cell>
          <cell r="BT620">
            <v>-254</v>
          </cell>
          <cell r="BU620">
            <v>43.091500000000003</v>
          </cell>
          <cell r="BW620">
            <v>-254</v>
          </cell>
          <cell r="BX620">
            <v>16.881799999999998</v>
          </cell>
        </row>
        <row r="621">
          <cell r="BB621">
            <v>-254</v>
          </cell>
          <cell r="BC621">
            <v>124.2015</v>
          </cell>
          <cell r="BE621">
            <v>-254</v>
          </cell>
          <cell r="BF621">
            <v>0.55349999999999999</v>
          </cell>
          <cell r="BH621">
            <v>-254</v>
          </cell>
          <cell r="BI621">
            <v>62</v>
          </cell>
          <cell r="BK621">
            <v>-255</v>
          </cell>
          <cell r="BL621">
            <v>91.208200000000005</v>
          </cell>
          <cell r="BN621">
            <v>-255</v>
          </cell>
          <cell r="BO621">
            <v>55.067100000000003</v>
          </cell>
          <cell r="BQ621">
            <v>-255</v>
          </cell>
          <cell r="BR621">
            <v>63.162199999999999</v>
          </cell>
          <cell r="BT621">
            <v>-255</v>
          </cell>
          <cell r="BU621">
            <v>43.091500000000003</v>
          </cell>
          <cell r="BW621">
            <v>-255</v>
          </cell>
          <cell r="BX621">
            <v>16.881799999999998</v>
          </cell>
        </row>
        <row r="622">
          <cell r="BB622">
            <v>-255</v>
          </cell>
          <cell r="BC622">
            <v>124.2015</v>
          </cell>
          <cell r="BE622">
            <v>-255</v>
          </cell>
          <cell r="BF622">
            <v>0.55349999999999999</v>
          </cell>
          <cell r="BH622">
            <v>-255</v>
          </cell>
          <cell r="BI622">
            <v>62</v>
          </cell>
          <cell r="BK622">
            <v>-256</v>
          </cell>
          <cell r="BL622">
            <v>91.208200000000005</v>
          </cell>
          <cell r="BN622">
            <v>-256</v>
          </cell>
          <cell r="BO622">
            <v>55.067100000000003</v>
          </cell>
          <cell r="BQ622">
            <v>-256</v>
          </cell>
          <cell r="BR622">
            <v>63.162199999999999</v>
          </cell>
          <cell r="BT622">
            <v>-256</v>
          </cell>
          <cell r="BU622">
            <v>43.091500000000003</v>
          </cell>
          <cell r="BW622">
            <v>-256</v>
          </cell>
          <cell r="BX622">
            <v>16.881799999999998</v>
          </cell>
        </row>
        <row r="623">
          <cell r="BB623">
            <v>-256</v>
          </cell>
          <cell r="BC623">
            <v>124.2015</v>
          </cell>
          <cell r="BE623">
            <v>-256</v>
          </cell>
          <cell r="BF623">
            <v>0.55349999999999999</v>
          </cell>
          <cell r="BH623">
            <v>-256</v>
          </cell>
          <cell r="BI623">
            <v>62</v>
          </cell>
          <cell r="BK623">
            <v>-257</v>
          </cell>
          <cell r="BL623">
            <v>91.208200000000005</v>
          </cell>
          <cell r="BN623">
            <v>-257</v>
          </cell>
          <cell r="BO623">
            <v>55.067100000000003</v>
          </cell>
          <cell r="BQ623">
            <v>-257</v>
          </cell>
          <cell r="BR623">
            <v>63.162199999999999</v>
          </cell>
          <cell r="BT623">
            <v>-257</v>
          </cell>
          <cell r="BU623">
            <v>43.091500000000003</v>
          </cell>
          <cell r="BW623">
            <v>-257</v>
          </cell>
          <cell r="BX623">
            <v>16.881799999999998</v>
          </cell>
        </row>
        <row r="624">
          <cell r="BB624">
            <v>-257</v>
          </cell>
          <cell r="BC624">
            <v>124.2015</v>
          </cell>
          <cell r="BE624">
            <v>-257</v>
          </cell>
          <cell r="BF624">
            <v>0.55349999999999999</v>
          </cell>
          <cell r="BH624">
            <v>-257</v>
          </cell>
          <cell r="BI624">
            <v>62</v>
          </cell>
          <cell r="BK624">
            <v>-258</v>
          </cell>
          <cell r="BL624">
            <v>91.208200000000005</v>
          </cell>
          <cell r="BN624">
            <v>-258</v>
          </cell>
          <cell r="BO624">
            <v>55.067100000000003</v>
          </cell>
          <cell r="BQ624">
            <v>-258</v>
          </cell>
          <cell r="BR624">
            <v>63.162199999999999</v>
          </cell>
          <cell r="BT624">
            <v>-258</v>
          </cell>
          <cell r="BU624">
            <v>43.091500000000003</v>
          </cell>
          <cell r="BW624">
            <v>-258</v>
          </cell>
          <cell r="BX624">
            <v>16.881799999999998</v>
          </cell>
        </row>
        <row r="625">
          <cell r="BB625">
            <v>-258</v>
          </cell>
          <cell r="BC625">
            <v>124.2015</v>
          </cell>
          <cell r="BE625">
            <v>-258</v>
          </cell>
          <cell r="BF625">
            <v>0.55349999999999999</v>
          </cell>
          <cell r="BH625">
            <v>-258</v>
          </cell>
          <cell r="BI625">
            <v>62</v>
          </cell>
          <cell r="BK625">
            <v>-259</v>
          </cell>
          <cell r="BL625">
            <v>91.208200000000005</v>
          </cell>
          <cell r="BN625">
            <v>-259</v>
          </cell>
          <cell r="BO625">
            <v>55.067100000000003</v>
          </cell>
          <cell r="BQ625">
            <v>-259</v>
          </cell>
          <cell r="BR625">
            <v>63.162199999999999</v>
          </cell>
          <cell r="BT625">
            <v>-259</v>
          </cell>
          <cell r="BU625">
            <v>43.091500000000003</v>
          </cell>
          <cell r="BW625">
            <v>-259</v>
          </cell>
          <cell r="BX625">
            <v>16.881799999999998</v>
          </cell>
        </row>
        <row r="626">
          <cell r="BB626">
            <v>-259</v>
          </cell>
          <cell r="BC626">
            <v>124.2015</v>
          </cell>
          <cell r="BE626">
            <v>-259</v>
          </cell>
          <cell r="BF626">
            <v>0.55349999999999999</v>
          </cell>
          <cell r="BH626">
            <v>-259</v>
          </cell>
          <cell r="BI626">
            <v>62</v>
          </cell>
          <cell r="BK626">
            <v>-260</v>
          </cell>
          <cell r="BL626">
            <v>91.208200000000005</v>
          </cell>
          <cell r="BN626">
            <v>-260</v>
          </cell>
          <cell r="BO626">
            <v>55.067100000000003</v>
          </cell>
          <cell r="BQ626">
            <v>-260</v>
          </cell>
          <cell r="BR626">
            <v>63.162199999999999</v>
          </cell>
          <cell r="BT626">
            <v>-260</v>
          </cell>
          <cell r="BU626">
            <v>43.091500000000003</v>
          </cell>
          <cell r="BW626">
            <v>-260</v>
          </cell>
          <cell r="BX626">
            <v>16.881799999999998</v>
          </cell>
        </row>
        <row r="627">
          <cell r="BB627">
            <v>-260</v>
          </cell>
          <cell r="BC627">
            <v>124.2015</v>
          </cell>
          <cell r="BE627">
            <v>-260</v>
          </cell>
          <cell r="BF627">
            <v>0.55349999999999999</v>
          </cell>
          <cell r="BH627">
            <v>-260</v>
          </cell>
          <cell r="BI627">
            <v>62</v>
          </cell>
          <cell r="BK627">
            <v>-261</v>
          </cell>
          <cell r="BL627">
            <v>91.208200000000005</v>
          </cell>
          <cell r="BN627">
            <v>-261</v>
          </cell>
          <cell r="BO627">
            <v>55.067100000000003</v>
          </cell>
          <cell r="BQ627">
            <v>-261</v>
          </cell>
          <cell r="BR627">
            <v>63.162199999999999</v>
          </cell>
          <cell r="BT627">
            <v>-261</v>
          </cell>
          <cell r="BU627">
            <v>43.091500000000003</v>
          </cell>
          <cell r="BW627">
            <v>-261</v>
          </cell>
          <cell r="BX627">
            <v>16.881799999999998</v>
          </cell>
        </row>
        <row r="628">
          <cell r="BB628">
            <v>-261</v>
          </cell>
          <cell r="BC628">
            <v>124.2015</v>
          </cell>
          <cell r="BE628">
            <v>-261</v>
          </cell>
          <cell r="BF628">
            <v>0.55349999999999999</v>
          </cell>
          <cell r="BH628">
            <v>-261</v>
          </cell>
          <cell r="BI628">
            <v>62</v>
          </cell>
          <cell r="BK628">
            <v>-262</v>
          </cell>
          <cell r="BL628">
            <v>91.208200000000005</v>
          </cell>
          <cell r="BN628">
            <v>-262</v>
          </cell>
          <cell r="BO628">
            <v>55.067100000000003</v>
          </cell>
          <cell r="BQ628">
            <v>-262</v>
          </cell>
          <cell r="BR628">
            <v>63.162199999999999</v>
          </cell>
          <cell r="BT628">
            <v>-262</v>
          </cell>
          <cell r="BU628">
            <v>43.091500000000003</v>
          </cell>
          <cell r="BW628">
            <v>-262</v>
          </cell>
          <cell r="BX628">
            <v>16.881799999999998</v>
          </cell>
        </row>
        <row r="629">
          <cell r="BB629">
            <v>-262</v>
          </cell>
          <cell r="BC629">
            <v>124.2015</v>
          </cell>
          <cell r="BE629">
            <v>-262</v>
          </cell>
          <cell r="BF629">
            <v>0.55349999999999999</v>
          </cell>
          <cell r="BH629">
            <v>-262</v>
          </cell>
          <cell r="BI629">
            <v>62</v>
          </cell>
          <cell r="BK629">
            <v>-263</v>
          </cell>
          <cell r="BL629">
            <v>91.208200000000005</v>
          </cell>
          <cell r="BN629">
            <v>-263</v>
          </cell>
          <cell r="BO629">
            <v>55.067100000000003</v>
          </cell>
          <cell r="BQ629">
            <v>-263</v>
          </cell>
          <cell r="BR629">
            <v>63.162199999999999</v>
          </cell>
          <cell r="BT629">
            <v>-263</v>
          </cell>
          <cell r="BU629">
            <v>43.091500000000003</v>
          </cell>
          <cell r="BW629">
            <v>-263</v>
          </cell>
          <cell r="BX629">
            <v>16.881799999999998</v>
          </cell>
        </row>
        <row r="630">
          <cell r="BB630">
            <v>-263</v>
          </cell>
          <cell r="BC630">
            <v>124.2015</v>
          </cell>
          <cell r="BE630">
            <v>-263</v>
          </cell>
          <cell r="BF630">
            <v>0.55349999999999999</v>
          </cell>
          <cell r="BH630">
            <v>-263</v>
          </cell>
          <cell r="BI630">
            <v>62</v>
          </cell>
          <cell r="BK630">
            <v>-264</v>
          </cell>
          <cell r="BL630">
            <v>91.208200000000005</v>
          </cell>
          <cell r="BN630">
            <v>-264</v>
          </cell>
          <cell r="BO630">
            <v>55.067100000000003</v>
          </cell>
          <cell r="BQ630">
            <v>-264</v>
          </cell>
          <cell r="BR630">
            <v>63.162199999999999</v>
          </cell>
          <cell r="BT630">
            <v>-264</v>
          </cell>
          <cell r="BU630">
            <v>43.091500000000003</v>
          </cell>
          <cell r="BW630">
            <v>-264</v>
          </cell>
          <cell r="BX630">
            <v>16.881799999999998</v>
          </cell>
        </row>
        <row r="631">
          <cell r="BB631">
            <v>-264</v>
          </cell>
          <cell r="BC631">
            <v>124.2015</v>
          </cell>
          <cell r="BE631">
            <v>-264</v>
          </cell>
          <cell r="BF631">
            <v>0.55349999999999999</v>
          </cell>
          <cell r="BH631">
            <v>-264</v>
          </cell>
          <cell r="BI631">
            <v>62</v>
          </cell>
          <cell r="BK631">
            <v>-265</v>
          </cell>
          <cell r="BL631">
            <v>91.208200000000005</v>
          </cell>
          <cell r="BN631">
            <v>-265</v>
          </cell>
          <cell r="BO631">
            <v>55.067100000000003</v>
          </cell>
          <cell r="BQ631">
            <v>-265</v>
          </cell>
          <cell r="BR631">
            <v>63.162199999999999</v>
          </cell>
          <cell r="BT631">
            <v>-265</v>
          </cell>
          <cell r="BU631">
            <v>43.091500000000003</v>
          </cell>
          <cell r="BW631">
            <v>-265</v>
          </cell>
          <cell r="BX631">
            <v>16.881799999999998</v>
          </cell>
        </row>
        <row r="632">
          <cell r="BB632">
            <v>-265</v>
          </cell>
          <cell r="BC632">
            <v>124.2015</v>
          </cell>
          <cell r="BE632">
            <v>-265</v>
          </cell>
          <cell r="BF632">
            <v>0.55349999999999999</v>
          </cell>
          <cell r="BH632">
            <v>-265</v>
          </cell>
          <cell r="BI632">
            <v>62</v>
          </cell>
          <cell r="BK632">
            <v>-266</v>
          </cell>
          <cell r="BL632">
            <v>91.208200000000005</v>
          </cell>
          <cell r="BN632">
            <v>-266</v>
          </cell>
          <cell r="BO632">
            <v>55.067100000000003</v>
          </cell>
          <cell r="BQ632">
            <v>-266</v>
          </cell>
          <cell r="BR632">
            <v>63.162199999999999</v>
          </cell>
          <cell r="BT632">
            <v>-266</v>
          </cell>
          <cell r="BU632">
            <v>43.091500000000003</v>
          </cell>
          <cell r="BW632">
            <v>-266</v>
          </cell>
          <cell r="BX632">
            <v>16.881799999999998</v>
          </cell>
        </row>
        <row r="633">
          <cell r="BB633">
            <v>-266</v>
          </cell>
          <cell r="BC633">
            <v>124.2015</v>
          </cell>
          <cell r="BE633">
            <v>-266</v>
          </cell>
          <cell r="BF633">
            <v>0.55349999999999999</v>
          </cell>
          <cell r="BH633">
            <v>-266</v>
          </cell>
          <cell r="BI633">
            <v>62</v>
          </cell>
          <cell r="BK633">
            <v>-267</v>
          </cell>
          <cell r="BL633">
            <v>91.208200000000005</v>
          </cell>
          <cell r="BN633">
            <v>-267</v>
          </cell>
          <cell r="BO633">
            <v>55.067100000000003</v>
          </cell>
          <cell r="BQ633">
            <v>-267</v>
          </cell>
          <cell r="BR633">
            <v>63.162199999999999</v>
          </cell>
          <cell r="BT633">
            <v>-267</v>
          </cell>
          <cell r="BU633">
            <v>43.091500000000003</v>
          </cell>
          <cell r="BW633">
            <v>-267</v>
          </cell>
          <cell r="BX633">
            <v>16.881799999999998</v>
          </cell>
        </row>
        <row r="634">
          <cell r="BB634">
            <v>-267</v>
          </cell>
          <cell r="BC634">
            <v>124.2015</v>
          </cell>
          <cell r="BE634">
            <v>-267</v>
          </cell>
          <cell r="BF634">
            <v>0.55349999999999999</v>
          </cell>
          <cell r="BH634">
            <v>-267</v>
          </cell>
          <cell r="BI634">
            <v>62</v>
          </cell>
          <cell r="BK634">
            <v>-268</v>
          </cell>
          <cell r="BL634">
            <v>91.208200000000005</v>
          </cell>
          <cell r="BN634">
            <v>-268</v>
          </cell>
          <cell r="BO634">
            <v>55.067100000000003</v>
          </cell>
          <cell r="BQ634">
            <v>-268</v>
          </cell>
          <cell r="BR634">
            <v>63.162199999999999</v>
          </cell>
          <cell r="BT634">
            <v>-268</v>
          </cell>
          <cell r="BU634">
            <v>43.091500000000003</v>
          </cell>
          <cell r="BW634">
            <v>-268</v>
          </cell>
          <cell r="BX634">
            <v>16.881799999999998</v>
          </cell>
        </row>
        <row r="635">
          <cell r="BB635">
            <v>-268</v>
          </cell>
          <cell r="BC635">
            <v>124.2015</v>
          </cell>
          <cell r="BE635">
            <v>-268</v>
          </cell>
          <cell r="BF635">
            <v>0.55349999999999999</v>
          </cell>
          <cell r="BH635">
            <v>-268</v>
          </cell>
          <cell r="BI635">
            <v>62</v>
          </cell>
          <cell r="BK635">
            <v>-269</v>
          </cell>
          <cell r="BL635">
            <v>91.208200000000005</v>
          </cell>
          <cell r="BN635">
            <v>-269</v>
          </cell>
          <cell r="BO635">
            <v>55.067100000000003</v>
          </cell>
          <cell r="BQ635">
            <v>-269</v>
          </cell>
          <cell r="BR635">
            <v>63.162199999999999</v>
          </cell>
          <cell r="BT635">
            <v>-269</v>
          </cell>
          <cell r="BU635">
            <v>43.091500000000003</v>
          </cell>
          <cell r="BW635">
            <v>-269</v>
          </cell>
          <cell r="BX635">
            <v>16.881799999999998</v>
          </cell>
        </row>
        <row r="636">
          <cell r="BB636">
            <v>-269</v>
          </cell>
          <cell r="BC636">
            <v>124.2015</v>
          </cell>
          <cell r="BE636">
            <v>-269</v>
          </cell>
          <cell r="BF636">
            <v>0.55349999999999999</v>
          </cell>
          <cell r="BH636">
            <v>-269</v>
          </cell>
          <cell r="BI636">
            <v>62</v>
          </cell>
          <cell r="BK636">
            <v>-270</v>
          </cell>
          <cell r="BL636">
            <v>91.208200000000005</v>
          </cell>
          <cell r="BN636">
            <v>-270</v>
          </cell>
          <cell r="BO636">
            <v>55.067100000000003</v>
          </cell>
          <cell r="BQ636">
            <v>-270</v>
          </cell>
          <cell r="BR636">
            <v>63.162199999999999</v>
          </cell>
          <cell r="BT636">
            <v>-270</v>
          </cell>
          <cell r="BU636">
            <v>43.091500000000003</v>
          </cell>
          <cell r="BW636">
            <v>-270</v>
          </cell>
          <cell r="BX636">
            <v>16.881799999999998</v>
          </cell>
        </row>
        <row r="637">
          <cell r="BB637">
            <v>-270</v>
          </cell>
          <cell r="BC637">
            <v>124.2015</v>
          </cell>
          <cell r="BE637">
            <v>-270</v>
          </cell>
          <cell r="BF637">
            <v>0.55349999999999999</v>
          </cell>
          <cell r="BH637">
            <v>-270</v>
          </cell>
          <cell r="BI637">
            <v>62</v>
          </cell>
          <cell r="BK637">
            <v>-271</v>
          </cell>
          <cell r="BL637">
            <v>91.208200000000005</v>
          </cell>
          <cell r="BN637">
            <v>-271</v>
          </cell>
          <cell r="BO637">
            <v>55.067100000000003</v>
          </cell>
          <cell r="BQ637">
            <v>-271</v>
          </cell>
          <cell r="BR637">
            <v>63.162199999999999</v>
          </cell>
          <cell r="BT637">
            <v>-271</v>
          </cell>
          <cell r="BU637">
            <v>43.091500000000003</v>
          </cell>
          <cell r="BW637">
            <v>-271</v>
          </cell>
          <cell r="BX637">
            <v>16.881799999999998</v>
          </cell>
        </row>
        <row r="638">
          <cell r="BB638">
            <v>-271</v>
          </cell>
          <cell r="BC638">
            <v>124.2015</v>
          </cell>
          <cell r="BE638">
            <v>-271</v>
          </cell>
          <cell r="BF638">
            <v>0.55349999999999999</v>
          </cell>
          <cell r="BH638">
            <v>-271</v>
          </cell>
          <cell r="BI638">
            <v>62</v>
          </cell>
          <cell r="BK638">
            <v>-272</v>
          </cell>
          <cell r="BL638">
            <v>91.208200000000005</v>
          </cell>
          <cell r="BN638">
            <v>-272</v>
          </cell>
          <cell r="BO638">
            <v>55.067100000000003</v>
          </cell>
          <cell r="BQ638">
            <v>-272</v>
          </cell>
          <cell r="BR638">
            <v>63.162199999999999</v>
          </cell>
          <cell r="BT638">
            <v>-272</v>
          </cell>
          <cell r="BU638">
            <v>43.091500000000003</v>
          </cell>
          <cell r="BW638">
            <v>-272</v>
          </cell>
          <cell r="BX638">
            <v>16.881799999999998</v>
          </cell>
        </row>
        <row r="639">
          <cell r="BB639">
            <v>-272</v>
          </cell>
          <cell r="BC639">
            <v>124.2015</v>
          </cell>
          <cell r="BE639">
            <v>-272</v>
          </cell>
          <cell r="BF639">
            <v>0.55349999999999999</v>
          </cell>
          <cell r="BH639">
            <v>-272</v>
          </cell>
          <cell r="BI639">
            <v>62</v>
          </cell>
          <cell r="BK639">
            <v>-273</v>
          </cell>
          <cell r="BL639">
            <v>91.208200000000005</v>
          </cell>
          <cell r="BN639">
            <v>-273</v>
          </cell>
          <cell r="BO639">
            <v>55.067100000000003</v>
          </cell>
          <cell r="BQ639">
            <v>-273</v>
          </cell>
          <cell r="BR639">
            <v>63.162199999999999</v>
          </cell>
          <cell r="BT639">
            <v>-273</v>
          </cell>
          <cell r="BU639">
            <v>43.091500000000003</v>
          </cell>
          <cell r="BW639">
            <v>-273</v>
          </cell>
          <cell r="BX639">
            <v>16.881799999999998</v>
          </cell>
        </row>
        <row r="640">
          <cell r="BB640">
            <v>-273</v>
          </cell>
          <cell r="BC640">
            <v>124.2015</v>
          </cell>
          <cell r="BE640">
            <v>-273</v>
          </cell>
          <cell r="BF640">
            <v>0.55349999999999999</v>
          </cell>
          <cell r="BH640">
            <v>-273</v>
          </cell>
          <cell r="BI640">
            <v>62</v>
          </cell>
          <cell r="BK640">
            <v>-274</v>
          </cell>
          <cell r="BL640">
            <v>91.208200000000005</v>
          </cell>
          <cell r="BN640">
            <v>-274</v>
          </cell>
          <cell r="BO640">
            <v>55.067100000000003</v>
          </cell>
          <cell r="BQ640">
            <v>-274</v>
          </cell>
          <cell r="BR640">
            <v>63.162199999999999</v>
          </cell>
          <cell r="BT640">
            <v>-274</v>
          </cell>
          <cell r="BU640">
            <v>43.091500000000003</v>
          </cell>
          <cell r="BW640">
            <v>-274</v>
          </cell>
          <cell r="BX640">
            <v>16.881799999999998</v>
          </cell>
        </row>
        <row r="641">
          <cell r="BB641">
            <v>-274</v>
          </cell>
          <cell r="BC641">
            <v>124.2015</v>
          </cell>
          <cell r="BE641">
            <v>-274</v>
          </cell>
          <cell r="BF641">
            <v>0.55349999999999999</v>
          </cell>
          <cell r="BH641">
            <v>-274</v>
          </cell>
          <cell r="BI641">
            <v>62</v>
          </cell>
          <cell r="BK641">
            <v>-275</v>
          </cell>
          <cell r="BL641">
            <v>91.208200000000005</v>
          </cell>
          <cell r="BN641">
            <v>-275</v>
          </cell>
          <cell r="BO641">
            <v>55.067100000000003</v>
          </cell>
          <cell r="BQ641">
            <v>-275</v>
          </cell>
          <cell r="BR641">
            <v>63.162199999999999</v>
          </cell>
          <cell r="BT641">
            <v>-275</v>
          </cell>
          <cell r="BU641">
            <v>43.091500000000003</v>
          </cell>
          <cell r="BW641">
            <v>-275</v>
          </cell>
          <cell r="BX641">
            <v>16.881799999999998</v>
          </cell>
        </row>
        <row r="642">
          <cell r="BB642">
            <v>-275</v>
          </cell>
          <cell r="BC642">
            <v>124.2015</v>
          </cell>
          <cell r="BE642">
            <v>-275</v>
          </cell>
          <cell r="BF642">
            <v>0.55349999999999999</v>
          </cell>
          <cell r="BH642">
            <v>-275</v>
          </cell>
          <cell r="BI642">
            <v>62</v>
          </cell>
          <cell r="BK642">
            <v>-276</v>
          </cell>
          <cell r="BL642">
            <v>91.208200000000005</v>
          </cell>
          <cell r="BN642">
            <v>-276</v>
          </cell>
          <cell r="BO642">
            <v>55.067100000000003</v>
          </cell>
          <cell r="BQ642">
            <v>-276</v>
          </cell>
          <cell r="BR642">
            <v>63.162199999999999</v>
          </cell>
          <cell r="BT642">
            <v>-276</v>
          </cell>
          <cell r="BU642">
            <v>43.091500000000003</v>
          </cell>
          <cell r="BW642">
            <v>-276</v>
          </cell>
          <cell r="BX642">
            <v>16.881799999999998</v>
          </cell>
        </row>
        <row r="643">
          <cell r="BB643">
            <v>-276</v>
          </cell>
          <cell r="BC643">
            <v>124.2015</v>
          </cell>
          <cell r="BE643">
            <v>-276</v>
          </cell>
          <cell r="BF643">
            <v>0.55349999999999999</v>
          </cell>
          <cell r="BH643">
            <v>-276</v>
          </cell>
          <cell r="BI643">
            <v>62</v>
          </cell>
          <cell r="BK643">
            <v>-277</v>
          </cell>
          <cell r="BL643">
            <v>91.208200000000005</v>
          </cell>
          <cell r="BN643">
            <v>-277</v>
          </cell>
          <cell r="BO643">
            <v>55.067100000000003</v>
          </cell>
          <cell r="BQ643">
            <v>-277</v>
          </cell>
          <cell r="BR643">
            <v>63.162199999999999</v>
          </cell>
          <cell r="BT643">
            <v>-277</v>
          </cell>
          <cell r="BU643">
            <v>43.091500000000003</v>
          </cell>
          <cell r="BW643">
            <v>-277</v>
          </cell>
          <cell r="BX643">
            <v>16.881799999999998</v>
          </cell>
        </row>
        <row r="644">
          <cell r="BB644">
            <v>-277</v>
          </cell>
          <cell r="BC644">
            <v>124.2015</v>
          </cell>
          <cell r="BE644">
            <v>-277</v>
          </cell>
          <cell r="BF644">
            <v>0.55349999999999999</v>
          </cell>
          <cell r="BH644">
            <v>-277</v>
          </cell>
          <cell r="BI644">
            <v>62</v>
          </cell>
          <cell r="BK644">
            <v>-278</v>
          </cell>
          <cell r="BL644">
            <v>91.208200000000005</v>
          </cell>
          <cell r="BN644">
            <v>-278</v>
          </cell>
          <cell r="BO644">
            <v>55.067100000000003</v>
          </cell>
          <cell r="BQ644">
            <v>-278</v>
          </cell>
          <cell r="BR644">
            <v>63.162199999999999</v>
          </cell>
          <cell r="BT644">
            <v>-278</v>
          </cell>
          <cell r="BU644">
            <v>43.091500000000003</v>
          </cell>
          <cell r="BW644">
            <v>-278</v>
          </cell>
          <cell r="BX644">
            <v>16.881799999999998</v>
          </cell>
        </row>
        <row r="645">
          <cell r="BB645">
            <v>-278</v>
          </cell>
          <cell r="BC645">
            <v>124.2015</v>
          </cell>
          <cell r="BE645">
            <v>-278</v>
          </cell>
          <cell r="BF645">
            <v>0.55349999999999999</v>
          </cell>
          <cell r="BH645">
            <v>-278</v>
          </cell>
          <cell r="BI645">
            <v>62</v>
          </cell>
          <cell r="BK645">
            <v>-279</v>
          </cell>
          <cell r="BL645">
            <v>91.208200000000005</v>
          </cell>
          <cell r="BN645">
            <v>-279</v>
          </cell>
          <cell r="BO645">
            <v>55.067100000000003</v>
          </cell>
          <cell r="BQ645">
            <v>-279</v>
          </cell>
          <cell r="BR645">
            <v>63.162199999999999</v>
          </cell>
          <cell r="BT645">
            <v>-279</v>
          </cell>
          <cell r="BU645">
            <v>43.091500000000003</v>
          </cell>
          <cell r="BW645">
            <v>-279</v>
          </cell>
          <cell r="BX645">
            <v>16.881799999999998</v>
          </cell>
        </row>
        <row r="646">
          <cell r="BB646">
            <v>-279</v>
          </cell>
          <cell r="BC646">
            <v>124.2015</v>
          </cell>
          <cell r="BE646">
            <v>-279</v>
          </cell>
          <cell r="BF646">
            <v>0.55349999999999999</v>
          </cell>
          <cell r="BH646">
            <v>-279</v>
          </cell>
          <cell r="BI646">
            <v>62</v>
          </cell>
          <cell r="BK646">
            <v>-280</v>
          </cell>
          <cell r="BL646">
            <v>91.208200000000005</v>
          </cell>
          <cell r="BN646">
            <v>-280</v>
          </cell>
          <cell r="BO646">
            <v>55.067100000000003</v>
          </cell>
          <cell r="BQ646">
            <v>-280</v>
          </cell>
          <cell r="BR646">
            <v>63.162199999999999</v>
          </cell>
          <cell r="BT646">
            <v>-280</v>
          </cell>
          <cell r="BU646">
            <v>43.091500000000003</v>
          </cell>
          <cell r="BW646">
            <v>-280</v>
          </cell>
          <cell r="BX646">
            <v>16.881799999999998</v>
          </cell>
        </row>
        <row r="647">
          <cell r="BB647">
            <v>-280</v>
          </cell>
          <cell r="BC647">
            <v>124.2015</v>
          </cell>
          <cell r="BE647">
            <v>-280</v>
          </cell>
          <cell r="BF647">
            <v>0.55349999999999999</v>
          </cell>
          <cell r="BH647">
            <v>-280</v>
          </cell>
          <cell r="BI647">
            <v>62</v>
          </cell>
          <cell r="BK647">
            <v>-281</v>
          </cell>
          <cell r="BL647">
            <v>91.208200000000005</v>
          </cell>
          <cell r="BN647">
            <v>-281</v>
          </cell>
          <cell r="BO647">
            <v>55.067100000000003</v>
          </cell>
          <cell r="BQ647">
            <v>-281</v>
          </cell>
          <cell r="BR647">
            <v>63.162199999999999</v>
          </cell>
          <cell r="BT647">
            <v>-281</v>
          </cell>
          <cell r="BU647">
            <v>43.091500000000003</v>
          </cell>
          <cell r="BW647">
            <v>-281</v>
          </cell>
          <cell r="BX647">
            <v>16.881799999999998</v>
          </cell>
        </row>
        <row r="648">
          <cell r="BB648">
            <v>-281</v>
          </cell>
          <cell r="BC648">
            <v>124.2015</v>
          </cell>
          <cell r="BE648">
            <v>-281</v>
          </cell>
          <cell r="BF648">
            <v>0.55349999999999999</v>
          </cell>
          <cell r="BH648">
            <v>-281</v>
          </cell>
          <cell r="BI648">
            <v>62</v>
          </cell>
          <cell r="BK648">
            <v>-282</v>
          </cell>
          <cell r="BL648">
            <v>91.208200000000005</v>
          </cell>
          <cell r="BN648">
            <v>-282</v>
          </cell>
          <cell r="BO648">
            <v>55.067100000000003</v>
          </cell>
          <cell r="BQ648">
            <v>-282</v>
          </cell>
          <cell r="BR648">
            <v>63.162199999999999</v>
          </cell>
          <cell r="BT648">
            <v>-282</v>
          </cell>
          <cell r="BU648">
            <v>43.091500000000003</v>
          </cell>
          <cell r="BW648">
            <v>-282</v>
          </cell>
          <cell r="BX648">
            <v>16.881799999999998</v>
          </cell>
        </row>
        <row r="649">
          <cell r="BB649">
            <v>-282</v>
          </cell>
          <cell r="BC649">
            <v>124.2015</v>
          </cell>
          <cell r="BE649">
            <v>-282</v>
          </cell>
          <cell r="BF649">
            <v>0.55349999999999999</v>
          </cell>
          <cell r="BH649">
            <v>-282</v>
          </cell>
          <cell r="BI649">
            <v>62</v>
          </cell>
          <cell r="BK649">
            <v>-283</v>
          </cell>
          <cell r="BL649">
            <v>91.208200000000005</v>
          </cell>
          <cell r="BN649">
            <v>-283</v>
          </cell>
          <cell r="BO649">
            <v>55.067100000000003</v>
          </cell>
          <cell r="BQ649">
            <v>-283</v>
          </cell>
          <cell r="BR649">
            <v>63.162199999999999</v>
          </cell>
          <cell r="BT649">
            <v>-283</v>
          </cell>
          <cell r="BU649">
            <v>43.091500000000003</v>
          </cell>
          <cell r="BW649">
            <v>-283</v>
          </cell>
          <cell r="BX649">
            <v>16.881799999999998</v>
          </cell>
        </row>
        <row r="650">
          <cell r="BB650">
            <v>-283</v>
          </cell>
          <cell r="BC650">
            <v>124.2015</v>
          </cell>
          <cell r="BE650">
            <v>-283</v>
          </cell>
          <cell r="BF650">
            <v>0.55349999999999999</v>
          </cell>
          <cell r="BH650">
            <v>-283</v>
          </cell>
          <cell r="BI650">
            <v>62</v>
          </cell>
          <cell r="BK650">
            <v>-284</v>
          </cell>
          <cell r="BL650">
            <v>91.208200000000005</v>
          </cell>
          <cell r="BN650">
            <v>-284</v>
          </cell>
          <cell r="BO650">
            <v>55.067100000000003</v>
          </cell>
          <cell r="BQ650">
            <v>-284</v>
          </cell>
          <cell r="BR650">
            <v>63.162199999999999</v>
          </cell>
          <cell r="BT650">
            <v>-284</v>
          </cell>
          <cell r="BU650">
            <v>43.091500000000003</v>
          </cell>
          <cell r="BW650">
            <v>-284</v>
          </cell>
          <cell r="BX650">
            <v>16.881799999999998</v>
          </cell>
        </row>
        <row r="651">
          <cell r="BB651">
            <v>-284</v>
          </cell>
          <cell r="BC651">
            <v>124.2015</v>
          </cell>
          <cell r="BE651">
            <v>-284</v>
          </cell>
          <cell r="BF651">
            <v>0.55349999999999999</v>
          </cell>
          <cell r="BH651">
            <v>-284</v>
          </cell>
          <cell r="BI651">
            <v>62</v>
          </cell>
          <cell r="BK651">
            <v>-285</v>
          </cell>
          <cell r="BL651">
            <v>91.208200000000005</v>
          </cell>
          <cell r="BN651">
            <v>-285</v>
          </cell>
          <cell r="BO651">
            <v>55.067100000000003</v>
          </cell>
          <cell r="BQ651">
            <v>-285</v>
          </cell>
          <cell r="BR651">
            <v>63.162199999999999</v>
          </cell>
          <cell r="BT651">
            <v>-285</v>
          </cell>
          <cell r="BU651">
            <v>43.091500000000003</v>
          </cell>
          <cell r="BW651">
            <v>-285</v>
          </cell>
          <cell r="BX651">
            <v>16.881799999999998</v>
          </cell>
        </row>
        <row r="652">
          <cell r="BB652">
            <v>-285</v>
          </cell>
          <cell r="BC652">
            <v>124.2015</v>
          </cell>
          <cell r="BE652">
            <v>-285</v>
          </cell>
          <cell r="BF652">
            <v>0.55349999999999999</v>
          </cell>
          <cell r="BH652">
            <v>-285</v>
          </cell>
          <cell r="BI652">
            <v>62</v>
          </cell>
          <cell r="BK652">
            <v>-286</v>
          </cell>
          <cell r="BL652">
            <v>91.208200000000005</v>
          </cell>
          <cell r="BN652">
            <v>-286</v>
          </cell>
          <cell r="BO652">
            <v>55.067100000000003</v>
          </cell>
          <cell r="BQ652">
            <v>-286</v>
          </cell>
          <cell r="BR652">
            <v>63.162199999999999</v>
          </cell>
          <cell r="BT652">
            <v>-286</v>
          </cell>
          <cell r="BU652">
            <v>43.091500000000003</v>
          </cell>
          <cell r="BW652">
            <v>-286</v>
          </cell>
          <cell r="BX652">
            <v>16.881799999999998</v>
          </cell>
        </row>
        <row r="653">
          <cell r="BB653">
            <v>-286</v>
          </cell>
          <cell r="BC653">
            <v>124.2015</v>
          </cell>
          <cell r="BE653">
            <v>-286</v>
          </cell>
          <cell r="BF653">
            <v>0.55349999999999999</v>
          </cell>
          <cell r="BH653">
            <v>-286</v>
          </cell>
          <cell r="BI653">
            <v>62</v>
          </cell>
          <cell r="BK653">
            <v>-287</v>
          </cell>
          <cell r="BL653">
            <v>91.208200000000005</v>
          </cell>
          <cell r="BN653">
            <v>-287</v>
          </cell>
          <cell r="BO653">
            <v>55.067100000000003</v>
          </cell>
          <cell r="BQ653">
            <v>-287</v>
          </cell>
          <cell r="BR653">
            <v>63.162199999999999</v>
          </cell>
          <cell r="BT653">
            <v>-287</v>
          </cell>
          <cell r="BU653">
            <v>43.091500000000003</v>
          </cell>
          <cell r="BW653">
            <v>-287</v>
          </cell>
          <cell r="BX653">
            <v>16.881799999999998</v>
          </cell>
        </row>
        <row r="654">
          <cell r="BB654">
            <v>-287</v>
          </cell>
          <cell r="BC654">
            <v>124.2015</v>
          </cell>
          <cell r="BE654">
            <v>-287</v>
          </cell>
          <cell r="BF654">
            <v>0.55349999999999999</v>
          </cell>
          <cell r="BH654">
            <v>-287</v>
          </cell>
          <cell r="BI654">
            <v>62</v>
          </cell>
          <cell r="BK654">
            <v>-288</v>
          </cell>
          <cell r="BL654">
            <v>91.208200000000005</v>
          </cell>
          <cell r="BN654">
            <v>-288</v>
          </cell>
          <cell r="BO654">
            <v>55.067100000000003</v>
          </cell>
          <cell r="BQ654">
            <v>-288</v>
          </cell>
          <cell r="BR654">
            <v>63.162199999999999</v>
          </cell>
          <cell r="BT654">
            <v>-288</v>
          </cell>
          <cell r="BU654">
            <v>43.091500000000003</v>
          </cell>
          <cell r="BW654">
            <v>-288</v>
          </cell>
          <cell r="BX654">
            <v>16.881799999999998</v>
          </cell>
        </row>
        <row r="655">
          <cell r="BB655">
            <v>-288</v>
          </cell>
          <cell r="BC655">
            <v>124.2015</v>
          </cell>
          <cell r="BE655">
            <v>-288</v>
          </cell>
          <cell r="BF655">
            <v>0.55349999999999999</v>
          </cell>
          <cell r="BH655">
            <v>-288</v>
          </cell>
          <cell r="BI655">
            <v>62</v>
          </cell>
          <cell r="BK655">
            <v>-289</v>
          </cell>
          <cell r="BL655">
            <v>91.208200000000005</v>
          </cell>
          <cell r="BN655">
            <v>-289</v>
          </cell>
          <cell r="BO655">
            <v>55.067100000000003</v>
          </cell>
          <cell r="BQ655">
            <v>-289</v>
          </cell>
          <cell r="BR655">
            <v>63.162199999999999</v>
          </cell>
          <cell r="BT655">
            <v>-289</v>
          </cell>
          <cell r="BU655">
            <v>43.091500000000003</v>
          </cell>
          <cell r="BW655">
            <v>-289</v>
          </cell>
          <cell r="BX655">
            <v>16.881799999999998</v>
          </cell>
        </row>
        <row r="656">
          <cell r="BB656">
            <v>-289</v>
          </cell>
          <cell r="BC656">
            <v>124.2015</v>
          </cell>
          <cell r="BE656">
            <v>-289</v>
          </cell>
          <cell r="BF656">
            <v>0.55349999999999999</v>
          </cell>
          <cell r="BH656">
            <v>-289</v>
          </cell>
          <cell r="BI656">
            <v>62</v>
          </cell>
          <cell r="BK656">
            <v>-290</v>
          </cell>
          <cell r="BL656">
            <v>91.208200000000005</v>
          </cell>
          <cell r="BN656">
            <v>-290</v>
          </cell>
          <cell r="BO656">
            <v>55.067100000000003</v>
          </cell>
          <cell r="BQ656">
            <v>-290</v>
          </cell>
          <cell r="BR656">
            <v>63.162199999999999</v>
          </cell>
          <cell r="BT656">
            <v>-290</v>
          </cell>
          <cell r="BU656">
            <v>43.091500000000003</v>
          </cell>
          <cell r="BW656">
            <v>-290</v>
          </cell>
          <cell r="BX656">
            <v>16.881799999999998</v>
          </cell>
        </row>
        <row r="657">
          <cell r="BB657">
            <v>-290</v>
          </cell>
          <cell r="BC657">
            <v>124.2015</v>
          </cell>
          <cell r="BE657">
            <v>-290</v>
          </cell>
          <cell r="BF657">
            <v>0.55349999999999999</v>
          </cell>
          <cell r="BH657">
            <v>-290</v>
          </cell>
          <cell r="BI657">
            <v>62</v>
          </cell>
          <cell r="BK657">
            <v>-291</v>
          </cell>
          <cell r="BL657">
            <v>91.208200000000005</v>
          </cell>
          <cell r="BN657">
            <v>-291</v>
          </cell>
          <cell r="BO657">
            <v>55.067100000000003</v>
          </cell>
          <cell r="BQ657">
            <v>-291</v>
          </cell>
          <cell r="BR657">
            <v>63.162199999999999</v>
          </cell>
          <cell r="BT657">
            <v>-291</v>
          </cell>
          <cell r="BU657">
            <v>43.091500000000003</v>
          </cell>
          <cell r="BW657">
            <v>-291</v>
          </cell>
          <cell r="BX657">
            <v>16.881799999999998</v>
          </cell>
        </row>
        <row r="658">
          <cell r="BB658">
            <v>-291</v>
          </cell>
          <cell r="BC658">
            <v>124.2015</v>
          </cell>
          <cell r="BE658">
            <v>-291</v>
          </cell>
          <cell r="BF658">
            <v>0.55349999999999999</v>
          </cell>
          <cell r="BH658">
            <v>-291</v>
          </cell>
          <cell r="BI658">
            <v>62</v>
          </cell>
          <cell r="BK658">
            <v>-292</v>
          </cell>
          <cell r="BL658">
            <v>91.208200000000005</v>
          </cell>
          <cell r="BN658">
            <v>-292</v>
          </cell>
          <cell r="BO658">
            <v>55.067100000000003</v>
          </cell>
          <cell r="BQ658">
            <v>-292</v>
          </cell>
          <cell r="BR658">
            <v>63.162199999999999</v>
          </cell>
          <cell r="BT658">
            <v>-292</v>
          </cell>
          <cell r="BU658">
            <v>43.091500000000003</v>
          </cell>
          <cell r="BW658">
            <v>-292</v>
          </cell>
          <cell r="BX658">
            <v>16.881799999999998</v>
          </cell>
        </row>
        <row r="659">
          <cell r="BB659">
            <v>-292</v>
          </cell>
          <cell r="BC659">
            <v>124.2015</v>
          </cell>
          <cell r="BE659">
            <v>-292</v>
          </cell>
          <cell r="BF659">
            <v>0.55349999999999999</v>
          </cell>
          <cell r="BH659">
            <v>-292</v>
          </cell>
          <cell r="BI659">
            <v>62</v>
          </cell>
          <cell r="BK659">
            <v>-293</v>
          </cell>
          <cell r="BL659">
            <v>91.208200000000005</v>
          </cell>
          <cell r="BN659">
            <v>-293</v>
          </cell>
          <cell r="BO659">
            <v>55.067100000000003</v>
          </cell>
          <cell r="BQ659">
            <v>-293</v>
          </cell>
          <cell r="BR659">
            <v>63.162199999999999</v>
          </cell>
          <cell r="BT659">
            <v>-293</v>
          </cell>
          <cell r="BU659">
            <v>43.091500000000003</v>
          </cell>
          <cell r="BW659">
            <v>-293</v>
          </cell>
          <cell r="BX659">
            <v>16.881799999999998</v>
          </cell>
        </row>
        <row r="660">
          <cell r="BB660">
            <v>-293</v>
          </cell>
          <cell r="BC660">
            <v>124.2015</v>
          </cell>
          <cell r="BE660">
            <v>-293</v>
          </cell>
          <cell r="BF660">
            <v>0.55349999999999999</v>
          </cell>
          <cell r="BH660">
            <v>-293</v>
          </cell>
          <cell r="BI660">
            <v>62</v>
          </cell>
          <cell r="BK660">
            <v>-294</v>
          </cell>
          <cell r="BL660">
            <v>91.208200000000005</v>
          </cell>
          <cell r="BN660">
            <v>-294</v>
          </cell>
          <cell r="BO660">
            <v>55.067100000000003</v>
          </cell>
          <cell r="BQ660">
            <v>-294</v>
          </cell>
          <cell r="BR660">
            <v>63.162199999999999</v>
          </cell>
          <cell r="BT660">
            <v>-294</v>
          </cell>
          <cell r="BU660">
            <v>43.091500000000003</v>
          </cell>
          <cell r="BW660">
            <v>-294</v>
          </cell>
          <cell r="BX660">
            <v>16.881799999999998</v>
          </cell>
        </row>
        <row r="661">
          <cell r="BB661">
            <v>-294</v>
          </cell>
          <cell r="BC661">
            <v>124.2015</v>
          </cell>
          <cell r="BE661">
            <v>-294</v>
          </cell>
          <cell r="BF661">
            <v>0.55349999999999999</v>
          </cell>
          <cell r="BH661">
            <v>-294</v>
          </cell>
          <cell r="BI661">
            <v>62</v>
          </cell>
          <cell r="BK661">
            <v>-295</v>
          </cell>
          <cell r="BL661">
            <v>91.208200000000005</v>
          </cell>
          <cell r="BN661">
            <v>-295</v>
          </cell>
          <cell r="BO661">
            <v>55.067100000000003</v>
          </cell>
          <cell r="BQ661">
            <v>-295</v>
          </cell>
          <cell r="BR661">
            <v>63.162199999999999</v>
          </cell>
          <cell r="BT661">
            <v>-295</v>
          </cell>
          <cell r="BU661">
            <v>43.091500000000003</v>
          </cell>
          <cell r="BW661">
            <v>-295</v>
          </cell>
          <cell r="BX661">
            <v>16.881799999999998</v>
          </cell>
        </row>
        <row r="662">
          <cell r="BB662">
            <v>-295</v>
          </cell>
          <cell r="BC662">
            <v>124.2015</v>
          </cell>
          <cell r="BE662">
            <v>-295</v>
          </cell>
          <cell r="BF662">
            <v>0.55349999999999999</v>
          </cell>
          <cell r="BH662">
            <v>-295</v>
          </cell>
          <cell r="BI662">
            <v>62</v>
          </cell>
          <cell r="BK662">
            <v>-296</v>
          </cell>
          <cell r="BL662">
            <v>91.208200000000005</v>
          </cell>
          <cell r="BN662">
            <v>-296</v>
          </cell>
          <cell r="BO662">
            <v>55.067100000000003</v>
          </cell>
          <cell r="BQ662">
            <v>-296</v>
          </cell>
          <cell r="BR662">
            <v>63.162199999999999</v>
          </cell>
          <cell r="BT662">
            <v>-296</v>
          </cell>
          <cell r="BU662">
            <v>43.091500000000003</v>
          </cell>
          <cell r="BW662">
            <v>-296</v>
          </cell>
          <cell r="BX662">
            <v>16.881799999999998</v>
          </cell>
        </row>
        <row r="663">
          <cell r="BB663">
            <v>-296</v>
          </cell>
          <cell r="BC663">
            <v>124.2015</v>
          </cell>
          <cell r="BE663">
            <v>-296</v>
          </cell>
          <cell r="BF663">
            <v>0.55349999999999999</v>
          </cell>
          <cell r="BH663">
            <v>-296</v>
          </cell>
          <cell r="BI663">
            <v>62</v>
          </cell>
          <cell r="BK663">
            <v>-297</v>
          </cell>
          <cell r="BL663">
            <v>91.208200000000005</v>
          </cell>
          <cell r="BN663">
            <v>-297</v>
          </cell>
          <cell r="BO663">
            <v>55.067100000000003</v>
          </cell>
          <cell r="BQ663">
            <v>-297</v>
          </cell>
          <cell r="BR663">
            <v>63.162199999999999</v>
          </cell>
          <cell r="BT663">
            <v>-297</v>
          </cell>
          <cell r="BU663">
            <v>43.091500000000003</v>
          </cell>
          <cell r="BW663">
            <v>-297</v>
          </cell>
          <cell r="BX663">
            <v>16.881799999999998</v>
          </cell>
        </row>
        <row r="664">
          <cell r="BB664">
            <v>-297</v>
          </cell>
          <cell r="BC664">
            <v>124.2015</v>
          </cell>
          <cell r="BE664">
            <v>-297</v>
          </cell>
          <cell r="BF664">
            <v>0.55349999999999999</v>
          </cell>
          <cell r="BH664">
            <v>-297</v>
          </cell>
          <cell r="BI664">
            <v>62</v>
          </cell>
          <cell r="BK664">
            <v>-298</v>
          </cell>
          <cell r="BL664">
            <v>91.208200000000005</v>
          </cell>
          <cell r="BN664">
            <v>-298</v>
          </cell>
          <cell r="BO664">
            <v>55.067100000000003</v>
          </cell>
          <cell r="BQ664">
            <v>-298</v>
          </cell>
          <cell r="BR664">
            <v>63.162199999999999</v>
          </cell>
          <cell r="BT664">
            <v>-298</v>
          </cell>
          <cell r="BU664">
            <v>43.091500000000003</v>
          </cell>
          <cell r="BW664">
            <v>-298</v>
          </cell>
          <cell r="BX664">
            <v>16.881799999999998</v>
          </cell>
        </row>
        <row r="665">
          <cell r="BB665">
            <v>-298</v>
          </cell>
          <cell r="BC665">
            <v>124.2015</v>
          </cell>
          <cell r="BE665">
            <v>-298</v>
          </cell>
          <cell r="BF665">
            <v>0.55349999999999999</v>
          </cell>
          <cell r="BH665">
            <v>-298</v>
          </cell>
          <cell r="BI665">
            <v>62</v>
          </cell>
          <cell r="BK665">
            <v>-299</v>
          </cell>
          <cell r="BL665">
            <v>91.208200000000005</v>
          </cell>
          <cell r="BN665">
            <v>-299</v>
          </cell>
          <cell r="BO665">
            <v>55.067100000000003</v>
          </cell>
          <cell r="BQ665">
            <v>-299</v>
          </cell>
          <cell r="BR665">
            <v>63.162199999999999</v>
          </cell>
          <cell r="BT665">
            <v>-299</v>
          </cell>
          <cell r="BU665">
            <v>43.091500000000003</v>
          </cell>
          <cell r="BW665">
            <v>-299</v>
          </cell>
          <cell r="BX665">
            <v>16.881799999999998</v>
          </cell>
        </row>
        <row r="666">
          <cell r="BB666">
            <v>-299</v>
          </cell>
          <cell r="BC666">
            <v>124.2015</v>
          </cell>
          <cell r="BE666">
            <v>-299</v>
          </cell>
          <cell r="BF666">
            <v>0.55349999999999999</v>
          </cell>
          <cell r="BH666">
            <v>-299</v>
          </cell>
          <cell r="BI666">
            <v>62</v>
          </cell>
          <cell r="BK666">
            <v>-300</v>
          </cell>
          <cell r="BL666">
            <v>91.208200000000005</v>
          </cell>
          <cell r="BN666">
            <v>-300</v>
          </cell>
          <cell r="BO666">
            <v>55.067100000000003</v>
          </cell>
          <cell r="BQ666">
            <v>-300</v>
          </cell>
          <cell r="BR666">
            <v>63.162199999999999</v>
          </cell>
          <cell r="BT666">
            <v>-300</v>
          </cell>
          <cell r="BU666">
            <v>43.091500000000003</v>
          </cell>
          <cell r="BW666">
            <v>-300</v>
          </cell>
          <cell r="BX666">
            <v>16.881799999999998</v>
          </cell>
        </row>
        <row r="667">
          <cell r="BB667">
            <v>-300</v>
          </cell>
          <cell r="BC667">
            <v>124.2015</v>
          </cell>
          <cell r="BE667">
            <v>-300</v>
          </cell>
          <cell r="BF667">
            <v>0.55349999999999999</v>
          </cell>
          <cell r="BH667">
            <v>-300</v>
          </cell>
          <cell r="BI667">
            <v>62</v>
          </cell>
          <cell r="BK667">
            <v>-301</v>
          </cell>
          <cell r="BL667">
            <v>91.208200000000005</v>
          </cell>
          <cell r="BN667">
            <v>-301</v>
          </cell>
          <cell r="BO667">
            <v>55.067100000000003</v>
          </cell>
          <cell r="BQ667">
            <v>-301</v>
          </cell>
          <cell r="BR667">
            <v>63.162199999999999</v>
          </cell>
          <cell r="BT667">
            <v>-301</v>
          </cell>
          <cell r="BU667">
            <v>43.091500000000003</v>
          </cell>
          <cell r="BW667">
            <v>-301</v>
          </cell>
          <cell r="BX667">
            <v>16.881799999999998</v>
          </cell>
        </row>
        <row r="668">
          <cell r="BB668">
            <v>-301</v>
          </cell>
          <cell r="BC668">
            <v>124.2015</v>
          </cell>
          <cell r="BE668">
            <v>-301</v>
          </cell>
          <cell r="BF668">
            <v>0.55349999999999999</v>
          </cell>
          <cell r="BH668">
            <v>-301</v>
          </cell>
          <cell r="BI668">
            <v>62</v>
          </cell>
          <cell r="BK668">
            <v>-302</v>
          </cell>
          <cell r="BL668">
            <v>91.208200000000005</v>
          </cell>
          <cell r="BN668">
            <v>-302</v>
          </cell>
          <cell r="BO668">
            <v>55.067100000000003</v>
          </cell>
          <cell r="BQ668">
            <v>-302</v>
          </cell>
          <cell r="BR668">
            <v>63.162199999999999</v>
          </cell>
          <cell r="BT668">
            <v>-302</v>
          </cell>
          <cell r="BU668">
            <v>43.091500000000003</v>
          </cell>
          <cell r="BW668">
            <v>-302</v>
          </cell>
          <cell r="BX668">
            <v>16.881799999999998</v>
          </cell>
        </row>
        <row r="669">
          <cell r="BB669">
            <v>-302</v>
          </cell>
          <cell r="BC669">
            <v>124.2015</v>
          </cell>
          <cell r="BE669">
            <v>-302</v>
          </cell>
          <cell r="BF669">
            <v>0.55349999999999999</v>
          </cell>
          <cell r="BH669">
            <v>-302</v>
          </cell>
          <cell r="BI669">
            <v>62</v>
          </cell>
          <cell r="BK669">
            <v>-303</v>
          </cell>
          <cell r="BL669">
            <v>91.208200000000005</v>
          </cell>
          <cell r="BN669">
            <v>-303</v>
          </cell>
          <cell r="BO669">
            <v>55.067100000000003</v>
          </cell>
          <cell r="BQ669">
            <v>-303</v>
          </cell>
          <cell r="BR669">
            <v>63.162199999999999</v>
          </cell>
          <cell r="BT669">
            <v>-303</v>
          </cell>
          <cell r="BU669">
            <v>43.091500000000003</v>
          </cell>
          <cell r="BW669">
            <v>-303</v>
          </cell>
          <cell r="BX669">
            <v>16.881799999999998</v>
          </cell>
        </row>
        <row r="670">
          <cell r="BB670">
            <v>-303</v>
          </cell>
          <cell r="BC670">
            <v>124.2015</v>
          </cell>
          <cell r="BE670">
            <v>-303</v>
          </cell>
          <cell r="BF670">
            <v>0.55349999999999999</v>
          </cell>
          <cell r="BH670">
            <v>-303</v>
          </cell>
          <cell r="BI670">
            <v>62</v>
          </cell>
          <cell r="BK670">
            <v>-304</v>
          </cell>
          <cell r="BL670">
            <v>91.208200000000005</v>
          </cell>
          <cell r="BN670">
            <v>-304</v>
          </cell>
          <cell r="BO670">
            <v>55.067100000000003</v>
          </cell>
          <cell r="BQ670">
            <v>-304</v>
          </cell>
          <cell r="BR670">
            <v>63.162199999999999</v>
          </cell>
          <cell r="BT670">
            <v>-304</v>
          </cell>
          <cell r="BU670">
            <v>43.091500000000003</v>
          </cell>
          <cell r="BW670">
            <v>-304</v>
          </cell>
          <cell r="BX670">
            <v>16.881799999999998</v>
          </cell>
        </row>
        <row r="671">
          <cell r="BB671">
            <v>-304</v>
          </cell>
          <cell r="BC671">
            <v>124.2015</v>
          </cell>
          <cell r="BE671">
            <v>-304</v>
          </cell>
          <cell r="BF671">
            <v>0.55349999999999999</v>
          </cell>
          <cell r="BH671">
            <v>-304</v>
          </cell>
          <cell r="BI671">
            <v>62</v>
          </cell>
          <cell r="BK671">
            <v>-305</v>
          </cell>
          <cell r="BL671">
            <v>91.208200000000005</v>
          </cell>
          <cell r="BN671">
            <v>-305</v>
          </cell>
          <cell r="BO671">
            <v>55.067100000000003</v>
          </cell>
          <cell r="BQ671">
            <v>-305</v>
          </cell>
          <cell r="BR671">
            <v>63.162199999999999</v>
          </cell>
          <cell r="BT671">
            <v>-305</v>
          </cell>
          <cell r="BU671">
            <v>43.091500000000003</v>
          </cell>
          <cell r="BW671">
            <v>-305</v>
          </cell>
          <cell r="BX671">
            <v>16.881799999999998</v>
          </cell>
        </row>
        <row r="672">
          <cell r="BB672">
            <v>-305</v>
          </cell>
          <cell r="BC672">
            <v>124.2015</v>
          </cell>
          <cell r="BE672">
            <v>-305</v>
          </cell>
          <cell r="BF672">
            <v>0.55349999999999999</v>
          </cell>
          <cell r="BH672">
            <v>-305</v>
          </cell>
          <cell r="BI672">
            <v>62</v>
          </cell>
          <cell r="BK672">
            <v>-306</v>
          </cell>
          <cell r="BL672">
            <v>91.208200000000005</v>
          </cell>
          <cell r="BN672">
            <v>-306</v>
          </cell>
          <cell r="BO672">
            <v>55.067100000000003</v>
          </cell>
          <cell r="BQ672">
            <v>-306</v>
          </cell>
          <cell r="BR672">
            <v>63.162199999999999</v>
          </cell>
          <cell r="BT672">
            <v>-306</v>
          </cell>
          <cell r="BU672">
            <v>43.091500000000003</v>
          </cell>
          <cell r="BW672">
            <v>-306</v>
          </cell>
          <cell r="BX672">
            <v>16.881799999999998</v>
          </cell>
        </row>
        <row r="673">
          <cell r="BB673">
            <v>-306</v>
          </cell>
          <cell r="BC673">
            <v>124.2015</v>
          </cell>
          <cell r="BE673">
            <v>-306</v>
          </cell>
          <cell r="BF673">
            <v>0.55349999999999999</v>
          </cell>
          <cell r="BH673">
            <v>-306</v>
          </cell>
          <cell r="BI673">
            <v>62</v>
          </cell>
          <cell r="BK673">
            <v>-307</v>
          </cell>
          <cell r="BL673">
            <v>91.208200000000005</v>
          </cell>
          <cell r="BN673">
            <v>-307</v>
          </cell>
          <cell r="BO673">
            <v>55.067100000000003</v>
          </cell>
          <cell r="BQ673">
            <v>-307</v>
          </cell>
          <cell r="BR673">
            <v>63.162199999999999</v>
          </cell>
          <cell r="BT673">
            <v>-307</v>
          </cell>
          <cell r="BU673">
            <v>43.091500000000003</v>
          </cell>
          <cell r="BW673">
            <v>-307</v>
          </cell>
          <cell r="BX673">
            <v>16.881799999999998</v>
          </cell>
        </row>
        <row r="674">
          <cell r="BB674">
            <v>-307</v>
          </cell>
          <cell r="BC674">
            <v>124.2015</v>
          </cell>
          <cell r="BE674">
            <v>-307</v>
          </cell>
          <cell r="BF674">
            <v>0.55349999999999999</v>
          </cell>
          <cell r="BH674">
            <v>-307</v>
          </cell>
          <cell r="BI674">
            <v>62</v>
          </cell>
          <cell r="BK674">
            <v>-308</v>
          </cell>
          <cell r="BL674">
            <v>91.208200000000005</v>
          </cell>
          <cell r="BN674">
            <v>-308</v>
          </cell>
          <cell r="BO674">
            <v>55.067100000000003</v>
          </cell>
          <cell r="BQ674">
            <v>-308</v>
          </cell>
          <cell r="BR674">
            <v>63.162199999999999</v>
          </cell>
          <cell r="BT674">
            <v>-308</v>
          </cell>
          <cell r="BU674">
            <v>43.091500000000003</v>
          </cell>
          <cell r="BW674">
            <v>-308</v>
          </cell>
          <cell r="BX674">
            <v>16.881799999999998</v>
          </cell>
        </row>
        <row r="675">
          <cell r="BB675">
            <v>-308</v>
          </cell>
          <cell r="BC675">
            <v>124.2015</v>
          </cell>
          <cell r="BE675">
            <v>-308</v>
          </cell>
          <cell r="BF675">
            <v>0.55349999999999999</v>
          </cell>
          <cell r="BH675">
            <v>-308</v>
          </cell>
          <cell r="BI675">
            <v>62</v>
          </cell>
          <cell r="BK675">
            <v>-309</v>
          </cell>
          <cell r="BL675">
            <v>91.208200000000005</v>
          </cell>
          <cell r="BN675">
            <v>-309</v>
          </cell>
          <cell r="BO675">
            <v>55.067100000000003</v>
          </cell>
          <cell r="BQ675">
            <v>-309</v>
          </cell>
          <cell r="BR675">
            <v>63.162199999999999</v>
          </cell>
          <cell r="BT675">
            <v>-309</v>
          </cell>
          <cell r="BU675">
            <v>43.091500000000003</v>
          </cell>
          <cell r="BW675">
            <v>-309</v>
          </cell>
          <cell r="BX675">
            <v>16.881799999999998</v>
          </cell>
        </row>
        <row r="676">
          <cell r="BB676">
            <v>-309</v>
          </cell>
          <cell r="BC676">
            <v>124.2015</v>
          </cell>
          <cell r="BE676">
            <v>-309</v>
          </cell>
          <cell r="BF676">
            <v>0.55349999999999999</v>
          </cell>
          <cell r="BH676">
            <v>-309</v>
          </cell>
          <cell r="BI676">
            <v>62</v>
          </cell>
          <cell r="BK676">
            <v>-310</v>
          </cell>
          <cell r="BL676">
            <v>91.208200000000005</v>
          </cell>
          <cell r="BN676">
            <v>-310</v>
          </cell>
          <cell r="BO676">
            <v>55.067100000000003</v>
          </cell>
          <cell r="BQ676">
            <v>-310</v>
          </cell>
          <cell r="BR676">
            <v>63.162199999999999</v>
          </cell>
          <cell r="BT676">
            <v>-310</v>
          </cell>
          <cell r="BU676">
            <v>43.091500000000003</v>
          </cell>
          <cell r="BW676">
            <v>-310</v>
          </cell>
          <cell r="BX676">
            <v>16.881799999999998</v>
          </cell>
        </row>
        <row r="677">
          <cell r="BB677">
            <v>-310</v>
          </cell>
          <cell r="BC677">
            <v>124.2015</v>
          </cell>
          <cell r="BE677">
            <v>-310</v>
          </cell>
          <cell r="BF677">
            <v>0.55349999999999999</v>
          </cell>
          <cell r="BH677">
            <v>-310</v>
          </cell>
          <cell r="BI677">
            <v>62</v>
          </cell>
          <cell r="BK677">
            <v>-311</v>
          </cell>
          <cell r="BL677">
            <v>91.208200000000005</v>
          </cell>
          <cell r="BN677">
            <v>-311</v>
          </cell>
          <cell r="BO677">
            <v>55.067100000000003</v>
          </cell>
          <cell r="BQ677">
            <v>-311</v>
          </cell>
          <cell r="BR677">
            <v>63.162199999999999</v>
          </cell>
          <cell r="BT677">
            <v>-311</v>
          </cell>
          <cell r="BU677">
            <v>43.091500000000003</v>
          </cell>
          <cell r="BW677">
            <v>-311</v>
          </cell>
          <cell r="BX677">
            <v>16.881799999999998</v>
          </cell>
        </row>
        <row r="678">
          <cell r="BB678">
            <v>-311</v>
          </cell>
          <cell r="BC678">
            <v>124.2015</v>
          </cell>
          <cell r="BE678">
            <v>-311</v>
          </cell>
          <cell r="BF678">
            <v>0.55349999999999999</v>
          </cell>
          <cell r="BH678">
            <v>-311</v>
          </cell>
          <cell r="BI678">
            <v>62</v>
          </cell>
          <cell r="BK678">
            <v>-312</v>
          </cell>
          <cell r="BL678">
            <v>91.208200000000005</v>
          </cell>
          <cell r="BN678">
            <v>-312</v>
          </cell>
          <cell r="BO678">
            <v>55.067100000000003</v>
          </cell>
          <cell r="BQ678">
            <v>-312</v>
          </cell>
          <cell r="BR678">
            <v>63.162199999999999</v>
          </cell>
          <cell r="BT678">
            <v>-312</v>
          </cell>
          <cell r="BU678">
            <v>43.091500000000003</v>
          </cell>
          <cell r="BW678">
            <v>-312</v>
          </cell>
          <cell r="BX678">
            <v>16.881799999999998</v>
          </cell>
        </row>
        <row r="679">
          <cell r="BB679">
            <v>-312</v>
          </cell>
          <cell r="BC679">
            <v>124.2015</v>
          </cell>
          <cell r="BE679">
            <v>-312</v>
          </cell>
          <cell r="BF679">
            <v>0.55349999999999999</v>
          </cell>
          <cell r="BH679">
            <v>-312</v>
          </cell>
          <cell r="BI679">
            <v>62</v>
          </cell>
          <cell r="BK679">
            <v>-313</v>
          </cell>
          <cell r="BL679">
            <v>91.208200000000005</v>
          </cell>
          <cell r="BN679">
            <v>-313</v>
          </cell>
          <cell r="BO679">
            <v>55.067100000000003</v>
          </cell>
          <cell r="BQ679">
            <v>-313</v>
          </cell>
          <cell r="BR679">
            <v>63.162199999999999</v>
          </cell>
          <cell r="BT679">
            <v>-313</v>
          </cell>
          <cell r="BU679">
            <v>43.091500000000003</v>
          </cell>
          <cell r="BW679">
            <v>-313</v>
          </cell>
          <cell r="BX679">
            <v>16.881799999999998</v>
          </cell>
        </row>
        <row r="680">
          <cell r="BB680">
            <v>-313</v>
          </cell>
          <cell r="BC680">
            <v>124.2015</v>
          </cell>
          <cell r="BE680">
            <v>-313</v>
          </cell>
          <cell r="BF680">
            <v>0.55349999999999999</v>
          </cell>
          <cell r="BH680">
            <v>-313</v>
          </cell>
          <cell r="BI680">
            <v>62</v>
          </cell>
          <cell r="BK680">
            <v>-314</v>
          </cell>
          <cell r="BL680">
            <v>91.208200000000005</v>
          </cell>
          <cell r="BN680">
            <v>-314</v>
          </cell>
          <cell r="BO680">
            <v>55.067100000000003</v>
          </cell>
          <cell r="BQ680">
            <v>-314</v>
          </cell>
          <cell r="BR680">
            <v>63.162199999999999</v>
          </cell>
          <cell r="BT680">
            <v>-314</v>
          </cell>
          <cell r="BU680">
            <v>43.091500000000003</v>
          </cell>
          <cell r="BW680">
            <v>-314</v>
          </cell>
          <cell r="BX680">
            <v>16.881799999999998</v>
          </cell>
        </row>
        <row r="681">
          <cell r="BB681">
            <v>-314</v>
          </cell>
          <cell r="BC681">
            <v>124.2015</v>
          </cell>
          <cell r="BE681">
            <v>-314</v>
          </cell>
          <cell r="BF681">
            <v>0.55349999999999999</v>
          </cell>
          <cell r="BH681">
            <v>-314</v>
          </cell>
          <cell r="BI681">
            <v>62</v>
          </cell>
          <cell r="BK681">
            <v>-315</v>
          </cell>
          <cell r="BL681">
            <v>91.208200000000005</v>
          </cell>
          <cell r="BN681">
            <v>-315</v>
          </cell>
          <cell r="BO681">
            <v>55.067100000000003</v>
          </cell>
          <cell r="BQ681">
            <v>-315</v>
          </cell>
          <cell r="BR681">
            <v>63.162199999999999</v>
          </cell>
          <cell r="BT681">
            <v>-315</v>
          </cell>
          <cell r="BU681">
            <v>43.091500000000003</v>
          </cell>
          <cell r="BW681">
            <v>-315</v>
          </cell>
          <cell r="BX681">
            <v>16.881799999999998</v>
          </cell>
        </row>
        <row r="682">
          <cell r="BB682">
            <v>-315</v>
          </cell>
          <cell r="BC682">
            <v>124.2015</v>
          </cell>
          <cell r="BE682">
            <v>-315</v>
          </cell>
          <cell r="BF682">
            <v>0.55349999999999999</v>
          </cell>
          <cell r="BH682">
            <v>-315</v>
          </cell>
          <cell r="BI682">
            <v>62</v>
          </cell>
          <cell r="BK682">
            <v>-316</v>
          </cell>
          <cell r="BL682">
            <v>91.208200000000005</v>
          </cell>
          <cell r="BN682">
            <v>-316</v>
          </cell>
          <cell r="BO682">
            <v>55.067100000000003</v>
          </cell>
          <cell r="BQ682">
            <v>-316</v>
          </cell>
          <cell r="BR682">
            <v>63.162199999999999</v>
          </cell>
          <cell r="BT682">
            <v>-316</v>
          </cell>
          <cell r="BU682">
            <v>43.091500000000003</v>
          </cell>
          <cell r="BW682">
            <v>-316</v>
          </cell>
          <cell r="BX682">
            <v>16.881799999999998</v>
          </cell>
        </row>
        <row r="683">
          <cell r="BB683">
            <v>-316</v>
          </cell>
          <cell r="BC683">
            <v>124.2015</v>
          </cell>
          <cell r="BE683">
            <v>-316</v>
          </cell>
          <cell r="BF683">
            <v>0.55349999999999999</v>
          </cell>
          <cell r="BH683">
            <v>-316</v>
          </cell>
          <cell r="BI683">
            <v>62</v>
          </cell>
          <cell r="BK683">
            <v>-317</v>
          </cell>
          <cell r="BL683">
            <v>91.208200000000005</v>
          </cell>
          <cell r="BN683">
            <v>-317</v>
          </cell>
          <cell r="BO683">
            <v>55.067100000000003</v>
          </cell>
          <cell r="BQ683">
            <v>-317</v>
          </cell>
          <cell r="BR683">
            <v>63.162199999999999</v>
          </cell>
          <cell r="BT683">
            <v>-317</v>
          </cell>
          <cell r="BU683">
            <v>43.091500000000003</v>
          </cell>
          <cell r="BW683">
            <v>-317</v>
          </cell>
          <cell r="BX683">
            <v>16.881799999999998</v>
          </cell>
        </row>
        <row r="684">
          <cell r="BB684">
            <v>-317</v>
          </cell>
          <cell r="BC684">
            <v>124.2015</v>
          </cell>
          <cell r="BE684">
            <v>-317</v>
          </cell>
          <cell r="BF684">
            <v>0.55349999999999999</v>
          </cell>
          <cell r="BH684">
            <v>-317</v>
          </cell>
          <cell r="BI684">
            <v>62</v>
          </cell>
          <cell r="BK684">
            <v>-318</v>
          </cell>
          <cell r="BL684">
            <v>91.208200000000005</v>
          </cell>
          <cell r="BN684">
            <v>-318</v>
          </cell>
          <cell r="BO684">
            <v>55.067100000000003</v>
          </cell>
          <cell r="BQ684">
            <v>-318</v>
          </cell>
          <cell r="BR684">
            <v>63.162199999999999</v>
          </cell>
          <cell r="BT684">
            <v>-318</v>
          </cell>
          <cell r="BU684">
            <v>43.091500000000003</v>
          </cell>
          <cell r="BW684">
            <v>-318</v>
          </cell>
          <cell r="BX684">
            <v>16.881799999999998</v>
          </cell>
        </row>
        <row r="685">
          <cell r="BB685">
            <v>-318</v>
          </cell>
          <cell r="BC685">
            <v>124.2015</v>
          </cell>
          <cell r="BE685">
            <v>-318</v>
          </cell>
          <cell r="BF685">
            <v>0.55349999999999999</v>
          </cell>
          <cell r="BH685">
            <v>-318</v>
          </cell>
          <cell r="BI685">
            <v>62</v>
          </cell>
          <cell r="BK685">
            <v>-319</v>
          </cell>
          <cell r="BL685">
            <v>91.208200000000005</v>
          </cell>
          <cell r="BN685">
            <v>-319</v>
          </cell>
          <cell r="BO685">
            <v>55.067100000000003</v>
          </cell>
          <cell r="BQ685">
            <v>-319</v>
          </cell>
          <cell r="BR685">
            <v>63.162199999999999</v>
          </cell>
          <cell r="BT685">
            <v>-319</v>
          </cell>
          <cell r="BU685">
            <v>43.091500000000003</v>
          </cell>
          <cell r="BW685">
            <v>-319</v>
          </cell>
          <cell r="BX685">
            <v>16.881799999999998</v>
          </cell>
        </row>
        <row r="686">
          <cell r="BB686">
            <v>-319</v>
          </cell>
          <cell r="BC686">
            <v>124.2015</v>
          </cell>
          <cell r="BE686">
            <v>-319</v>
          </cell>
          <cell r="BF686">
            <v>0.55349999999999999</v>
          </cell>
          <cell r="BH686">
            <v>-319</v>
          </cell>
          <cell r="BI686">
            <v>62</v>
          </cell>
          <cell r="BK686">
            <v>-320</v>
          </cell>
          <cell r="BL686">
            <v>91.208200000000005</v>
          </cell>
          <cell r="BN686">
            <v>-320</v>
          </cell>
          <cell r="BO686">
            <v>55.067100000000003</v>
          </cell>
          <cell r="BQ686">
            <v>-320</v>
          </cell>
          <cell r="BR686">
            <v>63.162199999999999</v>
          </cell>
          <cell r="BT686">
            <v>-320</v>
          </cell>
          <cell r="BU686">
            <v>43.091500000000003</v>
          </cell>
          <cell r="BW686">
            <v>-320</v>
          </cell>
          <cell r="BX686">
            <v>16.881799999999998</v>
          </cell>
        </row>
        <row r="687">
          <cell r="BB687">
            <v>-320</v>
          </cell>
          <cell r="BC687">
            <v>124.2015</v>
          </cell>
          <cell r="BE687">
            <v>-320</v>
          </cell>
          <cell r="BF687">
            <v>0.55349999999999999</v>
          </cell>
          <cell r="BH687">
            <v>-320</v>
          </cell>
          <cell r="BI687">
            <v>62</v>
          </cell>
          <cell r="BK687">
            <v>-321</v>
          </cell>
          <cell r="BL687">
            <v>91.208200000000005</v>
          </cell>
          <cell r="BN687">
            <v>-321</v>
          </cell>
          <cell r="BO687">
            <v>55.067100000000003</v>
          </cell>
          <cell r="BQ687">
            <v>-321</v>
          </cell>
          <cell r="BR687">
            <v>63.162199999999999</v>
          </cell>
          <cell r="BT687">
            <v>-321</v>
          </cell>
          <cell r="BU687">
            <v>43.091500000000003</v>
          </cell>
          <cell r="BW687">
            <v>-321</v>
          </cell>
          <cell r="BX687">
            <v>16.881799999999998</v>
          </cell>
        </row>
        <row r="688">
          <cell r="BB688">
            <v>-321</v>
          </cell>
          <cell r="BC688">
            <v>124.2015</v>
          </cell>
          <cell r="BE688">
            <v>-321</v>
          </cell>
          <cell r="BF688">
            <v>0.55349999999999999</v>
          </cell>
          <cell r="BH688">
            <v>-321</v>
          </cell>
          <cell r="BI688">
            <v>62</v>
          </cell>
          <cell r="BK688">
            <v>-322</v>
          </cell>
          <cell r="BL688">
            <v>91.208200000000005</v>
          </cell>
          <cell r="BN688">
            <v>-322</v>
          </cell>
          <cell r="BO688">
            <v>55.067100000000003</v>
          </cell>
          <cell r="BQ688">
            <v>-322</v>
          </cell>
          <cell r="BR688">
            <v>63.162199999999999</v>
          </cell>
          <cell r="BT688">
            <v>-322</v>
          </cell>
          <cell r="BU688">
            <v>43.091500000000003</v>
          </cell>
          <cell r="BW688">
            <v>-322</v>
          </cell>
          <cell r="BX688">
            <v>16.881799999999998</v>
          </cell>
        </row>
        <row r="689">
          <cell r="BB689">
            <v>-322</v>
          </cell>
          <cell r="BC689">
            <v>124.2015</v>
          </cell>
          <cell r="BE689">
            <v>-322</v>
          </cell>
          <cell r="BF689">
            <v>0.55349999999999999</v>
          </cell>
          <cell r="BH689">
            <v>-322</v>
          </cell>
          <cell r="BI689">
            <v>62</v>
          </cell>
          <cell r="BK689">
            <v>-323</v>
          </cell>
          <cell r="BL689">
            <v>91.208200000000005</v>
          </cell>
          <cell r="BN689">
            <v>-323</v>
          </cell>
          <cell r="BO689">
            <v>55.067100000000003</v>
          </cell>
          <cell r="BQ689">
            <v>-323</v>
          </cell>
          <cell r="BR689">
            <v>63.162199999999999</v>
          </cell>
          <cell r="BT689">
            <v>-323</v>
          </cell>
          <cell r="BU689">
            <v>43.091500000000003</v>
          </cell>
          <cell r="BW689">
            <v>-323</v>
          </cell>
          <cell r="BX689">
            <v>16.881799999999998</v>
          </cell>
        </row>
        <row r="690">
          <cell r="BB690">
            <v>-323</v>
          </cell>
          <cell r="BC690">
            <v>124.2015</v>
          </cell>
          <cell r="BE690">
            <v>-323</v>
          </cell>
          <cell r="BF690">
            <v>0.55349999999999999</v>
          </cell>
          <cell r="BH690">
            <v>-323</v>
          </cell>
          <cell r="BI690">
            <v>62</v>
          </cell>
          <cell r="BK690">
            <v>-324</v>
          </cell>
          <cell r="BL690">
            <v>91.208200000000005</v>
          </cell>
          <cell r="BN690">
            <v>-324</v>
          </cell>
          <cell r="BO690">
            <v>55.067100000000003</v>
          </cell>
          <cell r="BQ690">
            <v>-324</v>
          </cell>
          <cell r="BR690">
            <v>63.162199999999999</v>
          </cell>
          <cell r="BT690">
            <v>-324</v>
          </cell>
          <cell r="BU690">
            <v>43.091500000000003</v>
          </cell>
          <cell r="BW690">
            <v>-324</v>
          </cell>
          <cell r="BX690">
            <v>16.881799999999998</v>
          </cell>
        </row>
        <row r="691">
          <cell r="BB691">
            <v>-324</v>
          </cell>
          <cell r="BC691">
            <v>124.2015</v>
          </cell>
          <cell r="BE691">
            <v>-324</v>
          </cell>
          <cell r="BF691">
            <v>0.55349999999999999</v>
          </cell>
          <cell r="BH691">
            <v>-324</v>
          </cell>
          <cell r="BI691">
            <v>62</v>
          </cell>
          <cell r="BK691">
            <v>-325</v>
          </cell>
          <cell r="BL691">
            <v>91.208200000000005</v>
          </cell>
          <cell r="BN691">
            <v>-325</v>
          </cell>
          <cell r="BO691">
            <v>55.067100000000003</v>
          </cell>
          <cell r="BQ691">
            <v>-325</v>
          </cell>
          <cell r="BR691">
            <v>63.162199999999999</v>
          </cell>
          <cell r="BT691">
            <v>-325</v>
          </cell>
          <cell r="BU691">
            <v>43.091500000000003</v>
          </cell>
          <cell r="BW691">
            <v>-325</v>
          </cell>
          <cell r="BX691">
            <v>16.881799999999998</v>
          </cell>
        </row>
        <row r="692">
          <cell r="BB692">
            <v>-325</v>
          </cell>
          <cell r="BC692">
            <v>124.2015</v>
          </cell>
          <cell r="BE692">
            <v>-325</v>
          </cell>
          <cell r="BF692">
            <v>0.55349999999999999</v>
          </cell>
          <cell r="BH692">
            <v>-325</v>
          </cell>
          <cell r="BI692">
            <v>62</v>
          </cell>
          <cell r="BK692">
            <v>-326</v>
          </cell>
          <cell r="BL692">
            <v>91.208200000000005</v>
          </cell>
          <cell r="BN692">
            <v>-326</v>
          </cell>
          <cell r="BO692">
            <v>55.067100000000003</v>
          </cell>
          <cell r="BQ692">
            <v>-326</v>
          </cell>
          <cell r="BR692">
            <v>63.162199999999999</v>
          </cell>
          <cell r="BT692">
            <v>-326</v>
          </cell>
          <cell r="BU692">
            <v>43.091500000000003</v>
          </cell>
          <cell r="BW692">
            <v>-326</v>
          </cell>
          <cell r="BX692">
            <v>16.881799999999998</v>
          </cell>
        </row>
        <row r="693">
          <cell r="BB693">
            <v>-326</v>
          </cell>
          <cell r="BC693">
            <v>124.2015</v>
          </cell>
          <cell r="BE693">
            <v>-326</v>
          </cell>
          <cell r="BF693">
            <v>0.55349999999999999</v>
          </cell>
          <cell r="BH693">
            <v>-326</v>
          </cell>
          <cell r="BI693">
            <v>62</v>
          </cell>
          <cell r="BK693">
            <v>-327</v>
          </cell>
          <cell r="BL693">
            <v>91.208200000000005</v>
          </cell>
          <cell r="BN693">
            <v>-327</v>
          </cell>
          <cell r="BO693">
            <v>55.067100000000003</v>
          </cell>
          <cell r="BQ693">
            <v>-327</v>
          </cell>
          <cell r="BR693">
            <v>63.162199999999999</v>
          </cell>
          <cell r="BT693">
            <v>-327</v>
          </cell>
          <cell r="BU693">
            <v>43.091500000000003</v>
          </cell>
          <cell r="BW693">
            <v>-327</v>
          </cell>
          <cell r="BX693">
            <v>16.881799999999998</v>
          </cell>
        </row>
        <row r="694">
          <cell r="BB694">
            <v>-327</v>
          </cell>
          <cell r="BC694">
            <v>124.2015</v>
          </cell>
          <cell r="BE694">
            <v>-327</v>
          </cell>
          <cell r="BF694">
            <v>0.55349999999999999</v>
          </cell>
          <cell r="BH694">
            <v>-327</v>
          </cell>
          <cell r="BI694">
            <v>62</v>
          </cell>
          <cell r="BK694">
            <v>-328</v>
          </cell>
          <cell r="BL694">
            <v>91.208200000000005</v>
          </cell>
          <cell r="BN694">
            <v>-328</v>
          </cell>
          <cell r="BO694">
            <v>55.067100000000003</v>
          </cell>
          <cell r="BQ694">
            <v>-328</v>
          </cell>
          <cell r="BR694">
            <v>63.162199999999999</v>
          </cell>
          <cell r="BT694">
            <v>-328</v>
          </cell>
          <cell r="BU694">
            <v>43.091500000000003</v>
          </cell>
          <cell r="BW694">
            <v>-328</v>
          </cell>
          <cell r="BX694">
            <v>16.881799999999998</v>
          </cell>
        </row>
        <row r="695">
          <cell r="BB695">
            <v>-328</v>
          </cell>
          <cell r="BC695">
            <v>124.2015</v>
          </cell>
          <cell r="BE695">
            <v>-328</v>
          </cell>
          <cell r="BF695">
            <v>0.55349999999999999</v>
          </cell>
          <cell r="BH695">
            <v>-328</v>
          </cell>
          <cell r="BI695">
            <v>62</v>
          </cell>
          <cell r="BK695">
            <v>-329</v>
          </cell>
          <cell r="BL695">
            <v>91.208200000000005</v>
          </cell>
          <cell r="BN695">
            <v>-329</v>
          </cell>
          <cell r="BO695">
            <v>55.067100000000003</v>
          </cell>
          <cell r="BQ695">
            <v>-329</v>
          </cell>
          <cell r="BR695">
            <v>63.162199999999999</v>
          </cell>
          <cell r="BT695">
            <v>-329</v>
          </cell>
          <cell r="BU695">
            <v>43.091500000000003</v>
          </cell>
          <cell r="BW695">
            <v>-329</v>
          </cell>
          <cell r="BX695">
            <v>16.881799999999998</v>
          </cell>
        </row>
        <row r="696">
          <cell r="BB696">
            <v>-329</v>
          </cell>
          <cell r="BC696">
            <v>124.2015</v>
          </cell>
          <cell r="BE696">
            <v>-329</v>
          </cell>
          <cell r="BF696">
            <v>0.55349999999999999</v>
          </cell>
          <cell r="BH696">
            <v>-329</v>
          </cell>
          <cell r="BI696">
            <v>62</v>
          </cell>
          <cell r="BK696">
            <v>-330</v>
          </cell>
          <cell r="BL696">
            <v>91.208200000000005</v>
          </cell>
          <cell r="BN696">
            <v>-330</v>
          </cell>
          <cell r="BO696">
            <v>55.067100000000003</v>
          </cell>
          <cell r="BQ696">
            <v>-330</v>
          </cell>
          <cell r="BR696">
            <v>63.162199999999999</v>
          </cell>
          <cell r="BT696">
            <v>-330</v>
          </cell>
          <cell r="BU696">
            <v>43.091500000000003</v>
          </cell>
          <cell r="BW696">
            <v>-330</v>
          </cell>
          <cell r="BX696">
            <v>16.881799999999998</v>
          </cell>
        </row>
        <row r="697">
          <cell r="BB697">
            <v>-330</v>
          </cell>
          <cell r="BC697">
            <v>124.2015</v>
          </cell>
          <cell r="BE697">
            <v>-330</v>
          </cell>
          <cell r="BF697">
            <v>0.55349999999999999</v>
          </cell>
          <cell r="BH697">
            <v>-330</v>
          </cell>
          <cell r="BI697">
            <v>62</v>
          </cell>
          <cell r="BK697">
            <v>-331</v>
          </cell>
          <cell r="BL697">
            <v>91.208200000000005</v>
          </cell>
          <cell r="BN697">
            <v>-331</v>
          </cell>
          <cell r="BO697">
            <v>55.067100000000003</v>
          </cell>
          <cell r="BQ697">
            <v>-331</v>
          </cell>
          <cell r="BR697">
            <v>63.162199999999999</v>
          </cell>
          <cell r="BT697">
            <v>-331</v>
          </cell>
          <cell r="BU697">
            <v>43.091500000000003</v>
          </cell>
          <cell r="BW697">
            <v>-331</v>
          </cell>
          <cell r="BX697">
            <v>16.881799999999998</v>
          </cell>
        </row>
        <row r="698">
          <cell r="BB698">
            <v>-331</v>
          </cell>
          <cell r="BC698">
            <v>124.2015</v>
          </cell>
          <cell r="BE698">
            <v>-331</v>
          </cell>
          <cell r="BF698">
            <v>0.55349999999999999</v>
          </cell>
          <cell r="BH698">
            <v>-331</v>
          </cell>
          <cell r="BI698">
            <v>62</v>
          </cell>
          <cell r="BK698">
            <v>-332</v>
          </cell>
          <cell r="BL698">
            <v>91.208200000000005</v>
          </cell>
          <cell r="BN698">
            <v>-332</v>
          </cell>
          <cell r="BO698">
            <v>55.067100000000003</v>
          </cell>
          <cell r="BQ698">
            <v>-332</v>
          </cell>
          <cell r="BR698">
            <v>63.162199999999999</v>
          </cell>
          <cell r="BT698">
            <v>-332</v>
          </cell>
          <cell r="BU698">
            <v>43.091500000000003</v>
          </cell>
          <cell r="BW698">
            <v>-332</v>
          </cell>
          <cell r="BX698">
            <v>16.881799999999998</v>
          </cell>
        </row>
        <row r="699">
          <cell r="BB699">
            <v>-332</v>
          </cell>
          <cell r="BC699">
            <v>124.2015</v>
          </cell>
          <cell r="BE699">
            <v>-332</v>
          </cell>
          <cell r="BF699">
            <v>0.55349999999999999</v>
          </cell>
          <cell r="BH699">
            <v>-332</v>
          </cell>
          <cell r="BI699">
            <v>62</v>
          </cell>
          <cell r="BK699">
            <v>-333</v>
          </cell>
          <cell r="BL699">
            <v>91.208200000000005</v>
          </cell>
          <cell r="BN699">
            <v>-333</v>
          </cell>
          <cell r="BO699">
            <v>55.067100000000003</v>
          </cell>
          <cell r="BQ699">
            <v>-333</v>
          </cell>
          <cell r="BR699">
            <v>63.162199999999999</v>
          </cell>
          <cell r="BT699">
            <v>-333</v>
          </cell>
          <cell r="BU699">
            <v>43.091500000000003</v>
          </cell>
          <cell r="BW699">
            <v>-333</v>
          </cell>
          <cell r="BX699">
            <v>16.881799999999998</v>
          </cell>
        </row>
        <row r="700">
          <cell r="BB700">
            <v>-333</v>
          </cell>
          <cell r="BC700">
            <v>124.2015</v>
          </cell>
          <cell r="BE700">
            <v>-333</v>
          </cell>
          <cell r="BF700">
            <v>0.55349999999999999</v>
          </cell>
          <cell r="BH700">
            <v>-333</v>
          </cell>
          <cell r="BI700">
            <v>62</v>
          </cell>
          <cell r="BK700">
            <v>-334</v>
          </cell>
          <cell r="BL700">
            <v>91.208200000000005</v>
          </cell>
          <cell r="BN700">
            <v>-334</v>
          </cell>
          <cell r="BO700">
            <v>55.067100000000003</v>
          </cell>
          <cell r="BQ700">
            <v>-334</v>
          </cell>
          <cell r="BR700">
            <v>63.162199999999999</v>
          </cell>
          <cell r="BT700">
            <v>-334</v>
          </cell>
          <cell r="BU700">
            <v>43.091500000000003</v>
          </cell>
          <cell r="BW700">
            <v>-334</v>
          </cell>
          <cell r="BX700">
            <v>16.881799999999998</v>
          </cell>
        </row>
        <row r="701">
          <cell r="BB701">
            <v>-334</v>
          </cell>
          <cell r="BC701">
            <v>124.2015</v>
          </cell>
          <cell r="BE701">
            <v>-334</v>
          </cell>
          <cell r="BF701">
            <v>0.55349999999999999</v>
          </cell>
          <cell r="BH701">
            <v>-334</v>
          </cell>
          <cell r="BI701">
            <v>62</v>
          </cell>
          <cell r="BK701">
            <v>-335</v>
          </cell>
          <cell r="BL701">
            <v>91.208200000000005</v>
          </cell>
          <cell r="BN701">
            <v>-335</v>
          </cell>
          <cell r="BO701">
            <v>55.067100000000003</v>
          </cell>
          <cell r="BQ701">
            <v>-335</v>
          </cell>
          <cell r="BR701">
            <v>63.162199999999999</v>
          </cell>
          <cell r="BT701">
            <v>-335</v>
          </cell>
          <cell r="BU701">
            <v>43.091500000000003</v>
          </cell>
          <cell r="BW701">
            <v>-335</v>
          </cell>
          <cell r="BX701">
            <v>16.881799999999998</v>
          </cell>
        </row>
        <row r="702">
          <cell r="BB702">
            <v>-335</v>
          </cell>
          <cell r="BC702">
            <v>124.2015</v>
          </cell>
          <cell r="BE702">
            <v>-335</v>
          </cell>
          <cell r="BF702">
            <v>0.55349999999999999</v>
          </cell>
          <cell r="BH702">
            <v>-335</v>
          </cell>
          <cell r="BI702">
            <v>62</v>
          </cell>
          <cell r="BK702">
            <v>-336</v>
          </cell>
          <cell r="BL702">
            <v>91.208200000000005</v>
          </cell>
          <cell r="BN702">
            <v>-336</v>
          </cell>
          <cell r="BO702">
            <v>55.067100000000003</v>
          </cell>
          <cell r="BQ702">
            <v>-336</v>
          </cell>
          <cell r="BR702">
            <v>63.162199999999999</v>
          </cell>
          <cell r="BT702">
            <v>-336</v>
          </cell>
          <cell r="BU702">
            <v>43.091500000000003</v>
          </cell>
          <cell r="BW702">
            <v>-336</v>
          </cell>
          <cell r="BX702">
            <v>16.881799999999998</v>
          </cell>
        </row>
        <row r="703">
          <cell r="BB703">
            <v>-336</v>
          </cell>
          <cell r="BC703">
            <v>124.2015</v>
          </cell>
          <cell r="BE703">
            <v>-336</v>
          </cell>
          <cell r="BF703">
            <v>0.55349999999999999</v>
          </cell>
          <cell r="BH703">
            <v>-336</v>
          </cell>
          <cell r="BI703">
            <v>62</v>
          </cell>
          <cell r="BK703">
            <v>-337</v>
          </cell>
          <cell r="BL703">
            <v>91.208200000000005</v>
          </cell>
          <cell r="BN703">
            <v>-337</v>
          </cell>
          <cell r="BO703">
            <v>55.067100000000003</v>
          </cell>
          <cell r="BQ703">
            <v>-337</v>
          </cell>
          <cell r="BR703">
            <v>63.162199999999999</v>
          </cell>
          <cell r="BT703">
            <v>-337</v>
          </cell>
          <cell r="BU703">
            <v>43.091500000000003</v>
          </cell>
          <cell r="BW703">
            <v>-337</v>
          </cell>
          <cell r="BX703">
            <v>16.881799999999998</v>
          </cell>
        </row>
        <row r="704">
          <cell r="BB704">
            <v>-337</v>
          </cell>
          <cell r="BC704">
            <v>124.2015</v>
          </cell>
          <cell r="BE704">
            <v>-337</v>
          </cell>
          <cell r="BF704">
            <v>0.55349999999999999</v>
          </cell>
          <cell r="BH704">
            <v>-337</v>
          </cell>
          <cell r="BI704">
            <v>62</v>
          </cell>
          <cell r="BK704">
            <v>-338</v>
          </cell>
          <cell r="BL704">
            <v>91.208200000000005</v>
          </cell>
          <cell r="BN704">
            <v>-338</v>
          </cell>
          <cell r="BO704">
            <v>55.067100000000003</v>
          </cell>
          <cell r="BQ704">
            <v>-338</v>
          </cell>
          <cell r="BR704">
            <v>63.162199999999999</v>
          </cell>
          <cell r="BT704">
            <v>-338</v>
          </cell>
          <cell r="BU704">
            <v>43.091500000000003</v>
          </cell>
          <cell r="BW704">
            <v>-338</v>
          </cell>
          <cell r="BX704">
            <v>16.881799999999998</v>
          </cell>
        </row>
        <row r="705">
          <cell r="BB705">
            <v>-338</v>
          </cell>
          <cell r="BC705">
            <v>124.2015</v>
          </cell>
          <cell r="BE705">
            <v>-338</v>
          </cell>
          <cell r="BF705">
            <v>0.55349999999999999</v>
          </cell>
          <cell r="BH705">
            <v>-338</v>
          </cell>
          <cell r="BI705">
            <v>62</v>
          </cell>
          <cell r="BK705">
            <v>-339</v>
          </cell>
          <cell r="BL705">
            <v>91.208200000000005</v>
          </cell>
          <cell r="BN705">
            <v>-339</v>
          </cell>
          <cell r="BO705">
            <v>55.067100000000003</v>
          </cell>
          <cell r="BQ705">
            <v>-339</v>
          </cell>
          <cell r="BR705">
            <v>63.162199999999999</v>
          </cell>
          <cell r="BT705">
            <v>-339</v>
          </cell>
          <cell r="BU705">
            <v>43.091500000000003</v>
          </cell>
          <cell r="BW705">
            <v>-339</v>
          </cell>
          <cell r="BX705">
            <v>16.881799999999998</v>
          </cell>
        </row>
        <row r="706">
          <cell r="BB706">
            <v>-339</v>
          </cell>
          <cell r="BC706">
            <v>124.2015</v>
          </cell>
          <cell r="BE706">
            <v>-339</v>
          </cell>
          <cell r="BF706">
            <v>0.55349999999999999</v>
          </cell>
          <cell r="BH706">
            <v>-339</v>
          </cell>
          <cell r="BI706">
            <v>62</v>
          </cell>
          <cell r="BK706">
            <v>-340</v>
          </cell>
          <cell r="BL706">
            <v>91.208200000000005</v>
          </cell>
          <cell r="BN706">
            <v>-340</v>
          </cell>
          <cell r="BO706">
            <v>55.067100000000003</v>
          </cell>
          <cell r="BQ706">
            <v>-340</v>
          </cell>
          <cell r="BR706">
            <v>63.162199999999999</v>
          </cell>
          <cell r="BT706">
            <v>-340</v>
          </cell>
          <cell r="BU706">
            <v>43.091500000000003</v>
          </cell>
          <cell r="BW706">
            <v>-340</v>
          </cell>
          <cell r="BX706">
            <v>16.881799999999998</v>
          </cell>
        </row>
        <row r="707">
          <cell r="BB707">
            <v>-340</v>
          </cell>
          <cell r="BC707">
            <v>124.2015</v>
          </cell>
          <cell r="BE707">
            <v>-340</v>
          </cell>
          <cell r="BF707">
            <v>0.55349999999999999</v>
          </cell>
          <cell r="BH707">
            <v>-340</v>
          </cell>
          <cell r="BI707">
            <v>62</v>
          </cell>
          <cell r="BK707">
            <v>-341</v>
          </cell>
          <cell r="BL707">
            <v>91.208200000000005</v>
          </cell>
          <cell r="BN707">
            <v>-341</v>
          </cell>
          <cell r="BO707">
            <v>55.067100000000003</v>
          </cell>
          <cell r="BQ707">
            <v>-341</v>
          </cell>
          <cell r="BR707">
            <v>63.162199999999999</v>
          </cell>
          <cell r="BT707">
            <v>-341</v>
          </cell>
          <cell r="BU707">
            <v>43.091500000000003</v>
          </cell>
          <cell r="BW707">
            <v>-341</v>
          </cell>
          <cell r="BX707">
            <v>16.881799999999998</v>
          </cell>
        </row>
        <row r="708">
          <cell r="BB708">
            <v>-341</v>
          </cell>
          <cell r="BC708">
            <v>124.2015</v>
          </cell>
          <cell r="BE708">
            <v>-341</v>
          </cell>
          <cell r="BF708">
            <v>0.55349999999999999</v>
          </cell>
          <cell r="BH708">
            <v>-341</v>
          </cell>
          <cell r="BI708">
            <v>62</v>
          </cell>
          <cell r="BK708">
            <v>-342</v>
          </cell>
          <cell r="BL708">
            <v>91.208200000000005</v>
          </cell>
          <cell r="BN708">
            <v>-342</v>
          </cell>
          <cell r="BO708">
            <v>55.067100000000003</v>
          </cell>
          <cell r="BQ708">
            <v>-342</v>
          </cell>
          <cell r="BR708">
            <v>63.162199999999999</v>
          </cell>
          <cell r="BT708">
            <v>-342</v>
          </cell>
          <cell r="BU708">
            <v>43.091500000000003</v>
          </cell>
          <cell r="BW708">
            <v>-342</v>
          </cell>
          <cell r="BX708">
            <v>16.881799999999998</v>
          </cell>
        </row>
        <row r="709">
          <cell r="BB709">
            <v>-342</v>
          </cell>
          <cell r="BC709">
            <v>124.2015</v>
          </cell>
          <cell r="BE709">
            <v>-342</v>
          </cell>
          <cell r="BF709">
            <v>0.55349999999999999</v>
          </cell>
          <cell r="BH709">
            <v>-342</v>
          </cell>
          <cell r="BI709">
            <v>62</v>
          </cell>
          <cell r="BK709">
            <v>-343</v>
          </cell>
          <cell r="BL709">
            <v>91.208200000000005</v>
          </cell>
          <cell r="BN709">
            <v>-343</v>
          </cell>
          <cell r="BO709">
            <v>55.067100000000003</v>
          </cell>
          <cell r="BQ709">
            <v>-343</v>
          </cell>
          <cell r="BR709">
            <v>63.162199999999999</v>
          </cell>
          <cell r="BT709">
            <v>-343</v>
          </cell>
          <cell r="BU709">
            <v>43.091500000000003</v>
          </cell>
          <cell r="BW709">
            <v>-343</v>
          </cell>
          <cell r="BX709">
            <v>16.881799999999998</v>
          </cell>
        </row>
        <row r="710">
          <cell r="BB710">
            <v>-343</v>
          </cell>
          <cell r="BC710">
            <v>124.2015</v>
          </cell>
          <cell r="BE710">
            <v>-343</v>
          </cell>
          <cell r="BF710">
            <v>0.55349999999999999</v>
          </cell>
          <cell r="BH710">
            <v>-343</v>
          </cell>
          <cell r="BI710">
            <v>62</v>
          </cell>
          <cell r="BK710">
            <v>-344</v>
          </cell>
          <cell r="BL710">
            <v>91.208200000000005</v>
          </cell>
          <cell r="BN710">
            <v>-344</v>
          </cell>
          <cell r="BO710">
            <v>55.067100000000003</v>
          </cell>
          <cell r="BQ710">
            <v>-344</v>
          </cell>
          <cell r="BR710">
            <v>63.162199999999999</v>
          </cell>
          <cell r="BT710">
            <v>-344</v>
          </cell>
          <cell r="BU710">
            <v>43.091500000000003</v>
          </cell>
          <cell r="BW710">
            <v>-344</v>
          </cell>
          <cell r="BX710">
            <v>16.881799999999998</v>
          </cell>
        </row>
        <row r="711">
          <cell r="BB711">
            <v>-344</v>
          </cell>
          <cell r="BC711">
            <v>124.2015</v>
          </cell>
          <cell r="BE711">
            <v>-344</v>
          </cell>
          <cell r="BF711">
            <v>0.55349999999999999</v>
          </cell>
          <cell r="BH711">
            <v>-344</v>
          </cell>
          <cell r="BI711">
            <v>62</v>
          </cell>
          <cell r="BK711">
            <v>-345</v>
          </cell>
          <cell r="BL711">
            <v>91.208200000000005</v>
          </cell>
          <cell r="BN711">
            <v>-345</v>
          </cell>
          <cell r="BO711">
            <v>55.067100000000003</v>
          </cell>
          <cell r="BQ711">
            <v>-345</v>
          </cell>
          <cell r="BR711">
            <v>63.162199999999999</v>
          </cell>
          <cell r="BT711">
            <v>-345</v>
          </cell>
          <cell r="BU711">
            <v>43.091500000000003</v>
          </cell>
          <cell r="BW711">
            <v>-345</v>
          </cell>
          <cell r="BX711">
            <v>16.881799999999998</v>
          </cell>
        </row>
        <row r="712">
          <cell r="BB712">
            <v>-345</v>
          </cell>
          <cell r="BC712">
            <v>124.2015</v>
          </cell>
          <cell r="BE712">
            <v>-345</v>
          </cell>
          <cell r="BF712">
            <v>0.55349999999999999</v>
          </cell>
          <cell r="BH712">
            <v>-345</v>
          </cell>
          <cell r="BI712">
            <v>62</v>
          </cell>
          <cell r="BK712">
            <v>-346</v>
          </cell>
          <cell r="BL712">
            <v>91.208200000000005</v>
          </cell>
          <cell r="BN712">
            <v>-346</v>
          </cell>
          <cell r="BO712">
            <v>55.067100000000003</v>
          </cell>
          <cell r="BQ712">
            <v>-346</v>
          </cell>
          <cell r="BR712">
            <v>63.162199999999999</v>
          </cell>
          <cell r="BT712">
            <v>-346</v>
          </cell>
          <cell r="BU712">
            <v>43.091500000000003</v>
          </cell>
          <cell r="BW712">
            <v>-346</v>
          </cell>
          <cell r="BX712">
            <v>16.881799999999998</v>
          </cell>
        </row>
        <row r="713">
          <cell r="BB713">
            <v>-346</v>
          </cell>
          <cell r="BC713">
            <v>124.2015</v>
          </cell>
          <cell r="BE713">
            <v>-346</v>
          </cell>
          <cell r="BF713">
            <v>0.55349999999999999</v>
          </cell>
          <cell r="BH713">
            <v>-346</v>
          </cell>
          <cell r="BI713">
            <v>62</v>
          </cell>
          <cell r="BK713">
            <v>-347</v>
          </cell>
          <cell r="BL713">
            <v>91.208200000000005</v>
          </cell>
          <cell r="BN713">
            <v>-347</v>
          </cell>
          <cell r="BO713">
            <v>55.067100000000003</v>
          </cell>
          <cell r="BQ713">
            <v>-347</v>
          </cell>
          <cell r="BR713">
            <v>63.162199999999999</v>
          </cell>
          <cell r="BT713">
            <v>-347</v>
          </cell>
          <cell r="BU713">
            <v>43.091500000000003</v>
          </cell>
          <cell r="BW713">
            <v>-347</v>
          </cell>
          <cell r="BX713">
            <v>16.881799999999998</v>
          </cell>
        </row>
        <row r="714">
          <cell r="BB714">
            <v>-347</v>
          </cell>
          <cell r="BC714">
            <v>124.2015</v>
          </cell>
          <cell r="BE714">
            <v>-347</v>
          </cell>
          <cell r="BF714">
            <v>0.55349999999999999</v>
          </cell>
          <cell r="BH714">
            <v>-347</v>
          </cell>
          <cell r="BI714">
            <v>62</v>
          </cell>
          <cell r="BK714">
            <v>-348</v>
          </cell>
          <cell r="BL714">
            <v>91.208200000000005</v>
          </cell>
          <cell r="BN714">
            <v>-348</v>
          </cell>
          <cell r="BO714">
            <v>55.067100000000003</v>
          </cell>
          <cell r="BQ714">
            <v>-348</v>
          </cell>
          <cell r="BR714">
            <v>63.162199999999999</v>
          </cell>
          <cell r="BT714">
            <v>-348</v>
          </cell>
          <cell r="BU714">
            <v>43.091500000000003</v>
          </cell>
          <cell r="BW714">
            <v>-348</v>
          </cell>
          <cell r="BX714">
            <v>16.881799999999998</v>
          </cell>
        </row>
        <row r="715">
          <cell r="BB715">
            <v>-348</v>
          </cell>
          <cell r="BC715">
            <v>124.2015</v>
          </cell>
          <cell r="BE715">
            <v>-348</v>
          </cell>
          <cell r="BF715">
            <v>0.55349999999999999</v>
          </cell>
          <cell r="BH715">
            <v>-348</v>
          </cell>
          <cell r="BI715">
            <v>62</v>
          </cell>
          <cell r="BK715">
            <v>-349</v>
          </cell>
          <cell r="BL715">
            <v>91.208200000000005</v>
          </cell>
          <cell r="BN715">
            <v>-349</v>
          </cell>
          <cell r="BO715">
            <v>55.067100000000003</v>
          </cell>
          <cell r="BQ715">
            <v>-349</v>
          </cell>
          <cell r="BR715">
            <v>63.162199999999999</v>
          </cell>
          <cell r="BT715">
            <v>-349</v>
          </cell>
          <cell r="BU715">
            <v>43.091500000000003</v>
          </cell>
          <cell r="BW715">
            <v>-349</v>
          </cell>
          <cell r="BX715">
            <v>16.881799999999998</v>
          </cell>
        </row>
        <row r="716">
          <cell r="BB716">
            <v>-349</v>
          </cell>
          <cell r="BC716">
            <v>124.2015</v>
          </cell>
          <cell r="BE716">
            <v>-349</v>
          </cell>
          <cell r="BF716">
            <v>0.55349999999999999</v>
          </cell>
          <cell r="BH716">
            <v>-349</v>
          </cell>
          <cell r="BI716">
            <v>62</v>
          </cell>
          <cell r="BK716">
            <v>-350</v>
          </cell>
          <cell r="BL716">
            <v>91.208200000000005</v>
          </cell>
          <cell r="BN716">
            <v>-350</v>
          </cell>
          <cell r="BO716">
            <v>55.067100000000003</v>
          </cell>
          <cell r="BQ716">
            <v>-350</v>
          </cell>
          <cell r="BR716">
            <v>63.162199999999999</v>
          </cell>
          <cell r="BT716">
            <v>-350</v>
          </cell>
          <cell r="BU716">
            <v>43.091500000000003</v>
          </cell>
          <cell r="BW716">
            <v>-350</v>
          </cell>
          <cell r="BX716">
            <v>16.881799999999998</v>
          </cell>
        </row>
        <row r="717">
          <cell r="BB717">
            <v>-350</v>
          </cell>
          <cell r="BC717">
            <v>124.2015</v>
          </cell>
          <cell r="BE717">
            <v>-350</v>
          </cell>
          <cell r="BF717">
            <v>0.55349999999999999</v>
          </cell>
          <cell r="BH717">
            <v>-350</v>
          </cell>
          <cell r="BI717">
            <v>62</v>
          </cell>
          <cell r="BK717">
            <v>-351</v>
          </cell>
          <cell r="BL717">
            <v>91.208200000000005</v>
          </cell>
          <cell r="BN717">
            <v>-351</v>
          </cell>
          <cell r="BO717">
            <v>55.067100000000003</v>
          </cell>
          <cell r="BQ717">
            <v>-351</v>
          </cell>
          <cell r="BR717">
            <v>63.162199999999999</v>
          </cell>
          <cell r="BT717">
            <v>-351</v>
          </cell>
          <cell r="BU717">
            <v>43.091500000000003</v>
          </cell>
          <cell r="BW717">
            <v>-351</v>
          </cell>
          <cell r="BX717">
            <v>16.881799999999998</v>
          </cell>
        </row>
        <row r="718">
          <cell r="BB718">
            <v>-351</v>
          </cell>
          <cell r="BC718">
            <v>124.2015</v>
          </cell>
          <cell r="BE718">
            <v>-351</v>
          </cell>
          <cell r="BF718">
            <v>0.55349999999999999</v>
          </cell>
          <cell r="BH718">
            <v>-351</v>
          </cell>
          <cell r="BI718">
            <v>62</v>
          </cell>
          <cell r="BK718">
            <v>-352</v>
          </cell>
          <cell r="BL718">
            <v>91.208200000000005</v>
          </cell>
          <cell r="BN718">
            <v>-352</v>
          </cell>
          <cell r="BO718">
            <v>55.067100000000003</v>
          </cell>
          <cell r="BQ718">
            <v>-352</v>
          </cell>
          <cell r="BR718">
            <v>63.162199999999999</v>
          </cell>
          <cell r="BT718">
            <v>-352</v>
          </cell>
          <cell r="BU718">
            <v>43.091500000000003</v>
          </cell>
          <cell r="BW718">
            <v>-352</v>
          </cell>
          <cell r="BX718">
            <v>16.881799999999998</v>
          </cell>
        </row>
        <row r="719">
          <cell r="BB719">
            <v>-352</v>
          </cell>
          <cell r="BC719">
            <v>124.2015</v>
          </cell>
          <cell r="BE719">
            <v>-352</v>
          </cell>
          <cell r="BF719">
            <v>0.55349999999999999</v>
          </cell>
          <cell r="BH719">
            <v>-352</v>
          </cell>
          <cell r="BI719">
            <v>62</v>
          </cell>
          <cell r="BK719">
            <v>-353</v>
          </cell>
          <cell r="BL719">
            <v>91.208200000000005</v>
          </cell>
          <cell r="BN719">
            <v>-353</v>
          </cell>
          <cell r="BO719">
            <v>55.067100000000003</v>
          </cell>
          <cell r="BQ719">
            <v>-353</v>
          </cell>
          <cell r="BR719">
            <v>63.162199999999999</v>
          </cell>
          <cell r="BT719">
            <v>-353</v>
          </cell>
          <cell r="BU719">
            <v>43.091500000000003</v>
          </cell>
          <cell r="BW719">
            <v>-353</v>
          </cell>
          <cell r="BX719">
            <v>16.881799999999998</v>
          </cell>
        </row>
        <row r="720">
          <cell r="BB720">
            <v>-353</v>
          </cell>
          <cell r="BC720">
            <v>124.2015</v>
          </cell>
          <cell r="BE720">
            <v>-353</v>
          </cell>
          <cell r="BF720">
            <v>0.55349999999999999</v>
          </cell>
          <cell r="BH720">
            <v>-353</v>
          </cell>
          <cell r="BI720">
            <v>62</v>
          </cell>
          <cell r="BK720">
            <v>-354</v>
          </cell>
          <cell r="BL720">
            <v>91.208200000000005</v>
          </cell>
          <cell r="BN720">
            <v>-354</v>
          </cell>
          <cell r="BO720">
            <v>55.067100000000003</v>
          </cell>
          <cell r="BQ720">
            <v>-354</v>
          </cell>
          <cell r="BR720">
            <v>63.162199999999999</v>
          </cell>
          <cell r="BT720">
            <v>-354</v>
          </cell>
          <cell r="BU720">
            <v>43.091500000000003</v>
          </cell>
          <cell r="BW720">
            <v>-354</v>
          </cell>
          <cell r="BX720">
            <v>16.881799999999998</v>
          </cell>
        </row>
        <row r="721">
          <cell r="BB721">
            <v>-354</v>
          </cell>
          <cell r="BC721">
            <v>124.2015</v>
          </cell>
          <cell r="BE721">
            <v>-354</v>
          </cell>
          <cell r="BF721">
            <v>0.55349999999999999</v>
          </cell>
          <cell r="BH721">
            <v>-354</v>
          </cell>
          <cell r="BI721">
            <v>62</v>
          </cell>
          <cell r="BK721">
            <v>-355</v>
          </cell>
          <cell r="BL721">
            <v>91.208200000000005</v>
          </cell>
          <cell r="BN721">
            <v>-355</v>
          </cell>
          <cell r="BO721">
            <v>55.067100000000003</v>
          </cell>
          <cell r="BQ721">
            <v>-355</v>
          </cell>
          <cell r="BR721">
            <v>63.162199999999999</v>
          </cell>
          <cell r="BT721">
            <v>-355</v>
          </cell>
          <cell r="BU721">
            <v>43.091500000000003</v>
          </cell>
          <cell r="BW721">
            <v>-355</v>
          </cell>
          <cell r="BX721">
            <v>16.881799999999998</v>
          </cell>
        </row>
        <row r="722">
          <cell r="BB722">
            <v>-355</v>
          </cell>
          <cell r="BC722">
            <v>124.2015</v>
          </cell>
          <cell r="BE722">
            <v>-355</v>
          </cell>
          <cell r="BF722">
            <v>0.55349999999999999</v>
          </cell>
          <cell r="BH722">
            <v>-355</v>
          </cell>
          <cell r="BI722">
            <v>62</v>
          </cell>
          <cell r="BK722">
            <v>-356</v>
          </cell>
          <cell r="BL722">
            <v>91.208200000000005</v>
          </cell>
          <cell r="BN722">
            <v>-356</v>
          </cell>
          <cell r="BO722">
            <v>55.067100000000003</v>
          </cell>
          <cell r="BQ722">
            <v>-356</v>
          </cell>
          <cell r="BR722">
            <v>63.162199999999999</v>
          </cell>
          <cell r="BT722">
            <v>-356</v>
          </cell>
          <cell r="BU722">
            <v>43.091500000000003</v>
          </cell>
          <cell r="BW722">
            <v>-356</v>
          </cell>
          <cell r="BX722">
            <v>16.881799999999998</v>
          </cell>
        </row>
        <row r="723">
          <cell r="BB723">
            <v>-356</v>
          </cell>
          <cell r="BC723">
            <v>124.2015</v>
          </cell>
          <cell r="BE723">
            <v>-356</v>
          </cell>
          <cell r="BF723">
            <v>0.55349999999999999</v>
          </cell>
          <cell r="BH723">
            <v>-356</v>
          </cell>
          <cell r="BI723">
            <v>62</v>
          </cell>
          <cell r="BK723">
            <v>-357</v>
          </cell>
          <cell r="BL723">
            <v>91.208200000000005</v>
          </cell>
          <cell r="BN723">
            <v>-357</v>
          </cell>
          <cell r="BO723">
            <v>55.067100000000003</v>
          </cell>
          <cell r="BQ723">
            <v>-357</v>
          </cell>
          <cell r="BR723">
            <v>63.162199999999999</v>
          </cell>
          <cell r="BT723">
            <v>-357</v>
          </cell>
          <cell r="BU723">
            <v>43.091500000000003</v>
          </cell>
          <cell r="BW723">
            <v>-357</v>
          </cell>
          <cell r="BX723">
            <v>16.881799999999998</v>
          </cell>
        </row>
        <row r="724">
          <cell r="BB724">
            <v>-357</v>
          </cell>
          <cell r="BC724">
            <v>124.2015</v>
          </cell>
          <cell r="BE724">
            <v>-357</v>
          </cell>
          <cell r="BF724">
            <v>0.55349999999999999</v>
          </cell>
          <cell r="BH724">
            <v>-357</v>
          </cell>
          <cell r="BI724">
            <v>62</v>
          </cell>
          <cell r="BK724">
            <v>-358</v>
          </cell>
          <cell r="BL724">
            <v>91.208200000000005</v>
          </cell>
          <cell r="BN724">
            <v>-358</v>
          </cell>
          <cell r="BO724">
            <v>55.067100000000003</v>
          </cell>
          <cell r="BQ724">
            <v>-358</v>
          </cell>
          <cell r="BR724">
            <v>63.162199999999999</v>
          </cell>
          <cell r="BT724">
            <v>-358</v>
          </cell>
          <cell r="BU724">
            <v>43.091500000000003</v>
          </cell>
          <cell r="BW724">
            <v>-358</v>
          </cell>
          <cell r="BX724">
            <v>16.881799999999998</v>
          </cell>
        </row>
        <row r="725">
          <cell r="BB725">
            <v>-358</v>
          </cell>
          <cell r="BC725">
            <v>124.2015</v>
          </cell>
          <cell r="BE725">
            <v>-358</v>
          </cell>
          <cell r="BF725">
            <v>0.55349999999999999</v>
          </cell>
          <cell r="BH725">
            <v>-358</v>
          </cell>
          <cell r="BI725">
            <v>62</v>
          </cell>
          <cell r="BK725">
            <v>-359</v>
          </cell>
          <cell r="BL725">
            <v>91.208200000000005</v>
          </cell>
          <cell r="BN725">
            <v>-359</v>
          </cell>
          <cell r="BO725">
            <v>55.067100000000003</v>
          </cell>
          <cell r="BQ725">
            <v>-359</v>
          </cell>
          <cell r="BR725">
            <v>63.162199999999999</v>
          </cell>
          <cell r="BT725">
            <v>-359</v>
          </cell>
          <cell r="BU725">
            <v>43.091500000000003</v>
          </cell>
          <cell r="BW725">
            <v>-359</v>
          </cell>
          <cell r="BX725">
            <v>16.881799999999998</v>
          </cell>
        </row>
        <row r="726">
          <cell r="BB726">
            <v>-359</v>
          </cell>
          <cell r="BC726">
            <v>124.2015</v>
          </cell>
          <cell r="BE726">
            <v>-359</v>
          </cell>
          <cell r="BF726">
            <v>0.55349999999999999</v>
          </cell>
          <cell r="BH726">
            <v>-359</v>
          </cell>
          <cell r="BI726">
            <v>62</v>
          </cell>
          <cell r="BK726">
            <v>-360</v>
          </cell>
          <cell r="BL726">
            <v>91.208200000000005</v>
          </cell>
          <cell r="BN726">
            <v>-360</v>
          </cell>
          <cell r="BO726">
            <v>55.067100000000003</v>
          </cell>
          <cell r="BQ726">
            <v>-360</v>
          </cell>
          <cell r="BR726">
            <v>63.162199999999999</v>
          </cell>
          <cell r="BT726">
            <v>-360</v>
          </cell>
          <cell r="BU726">
            <v>43.091500000000003</v>
          </cell>
          <cell r="BW726">
            <v>-360</v>
          </cell>
          <cell r="BX726">
            <v>16.881799999999998</v>
          </cell>
        </row>
        <row r="727">
          <cell r="BB727">
            <v>-360</v>
          </cell>
          <cell r="BC727">
            <v>124.2015</v>
          </cell>
          <cell r="BE727">
            <v>-360</v>
          </cell>
          <cell r="BF727">
            <v>0.55349999999999999</v>
          </cell>
          <cell r="BH727">
            <v>-360</v>
          </cell>
          <cell r="BI727">
            <v>62</v>
          </cell>
          <cell r="BK727">
            <v>-361</v>
          </cell>
          <cell r="BL727">
            <v>91.208200000000005</v>
          </cell>
          <cell r="BN727">
            <v>-361</v>
          </cell>
          <cell r="BO727">
            <v>55.067100000000003</v>
          </cell>
          <cell r="BQ727">
            <v>-361</v>
          </cell>
          <cell r="BR727">
            <v>63.162199999999999</v>
          </cell>
          <cell r="BT727">
            <v>-361</v>
          </cell>
          <cell r="BU727">
            <v>43.091500000000003</v>
          </cell>
          <cell r="BW727">
            <v>-361</v>
          </cell>
          <cell r="BX727">
            <v>16.881799999999998</v>
          </cell>
        </row>
        <row r="728">
          <cell r="BB728">
            <v>-361</v>
          </cell>
          <cell r="BC728">
            <v>124.2015</v>
          </cell>
          <cell r="BE728">
            <v>-361</v>
          </cell>
          <cell r="BF728">
            <v>0.55349999999999999</v>
          </cell>
          <cell r="BH728">
            <v>-361</v>
          </cell>
          <cell r="BI728">
            <v>62</v>
          </cell>
          <cell r="BK728">
            <v>-362</v>
          </cell>
          <cell r="BL728">
            <v>91.208200000000005</v>
          </cell>
          <cell r="BN728">
            <v>-362</v>
          </cell>
          <cell r="BO728">
            <v>55.067100000000003</v>
          </cell>
          <cell r="BQ728">
            <v>-362</v>
          </cell>
          <cell r="BR728">
            <v>63.162199999999999</v>
          </cell>
          <cell r="BT728">
            <v>-362</v>
          </cell>
          <cell r="BU728">
            <v>43.091500000000003</v>
          </cell>
          <cell r="BW728">
            <v>-362</v>
          </cell>
          <cell r="BX728">
            <v>16.881799999999998</v>
          </cell>
        </row>
        <row r="729">
          <cell r="BB729">
            <v>-362</v>
          </cell>
          <cell r="BC729">
            <v>124.2015</v>
          </cell>
          <cell r="BE729">
            <v>-362</v>
          </cell>
          <cell r="BF729">
            <v>0.55349999999999999</v>
          </cell>
          <cell r="BH729">
            <v>-362</v>
          </cell>
          <cell r="BI729">
            <v>62</v>
          </cell>
          <cell r="BK729">
            <v>-363</v>
          </cell>
          <cell r="BL729">
            <v>91.208200000000005</v>
          </cell>
          <cell r="BN729">
            <v>-363</v>
          </cell>
          <cell r="BO729">
            <v>55.067100000000003</v>
          </cell>
          <cell r="BQ729">
            <v>-363</v>
          </cell>
          <cell r="BR729">
            <v>63.162199999999999</v>
          </cell>
          <cell r="BT729">
            <v>-363</v>
          </cell>
          <cell r="BU729">
            <v>43.091500000000003</v>
          </cell>
          <cell r="BW729">
            <v>-363</v>
          </cell>
          <cell r="BX729">
            <v>16.881799999999998</v>
          </cell>
        </row>
        <row r="730">
          <cell r="BB730">
            <v>-363</v>
          </cell>
          <cell r="BC730">
            <v>124.2015</v>
          </cell>
          <cell r="BE730">
            <v>-363</v>
          </cell>
          <cell r="BF730">
            <v>0.55349999999999999</v>
          </cell>
          <cell r="BH730">
            <v>-363</v>
          </cell>
          <cell r="BI730">
            <v>62</v>
          </cell>
          <cell r="BK730">
            <v>-364</v>
          </cell>
          <cell r="BL730">
            <v>91.208200000000005</v>
          </cell>
          <cell r="BN730">
            <v>-364</v>
          </cell>
          <cell r="BO730">
            <v>55.067100000000003</v>
          </cell>
          <cell r="BQ730">
            <v>-364</v>
          </cell>
          <cell r="BR730">
            <v>63.162199999999999</v>
          </cell>
          <cell r="BT730">
            <v>-364</v>
          </cell>
          <cell r="BU730">
            <v>43.091500000000003</v>
          </cell>
          <cell r="BW730">
            <v>-364</v>
          </cell>
          <cell r="BX730">
            <v>16.881799999999998</v>
          </cell>
        </row>
        <row r="731">
          <cell r="BB731">
            <v>-364</v>
          </cell>
          <cell r="BC731">
            <v>124.2015</v>
          </cell>
          <cell r="BE731">
            <v>-364</v>
          </cell>
          <cell r="BF731">
            <v>0.55349999999999999</v>
          </cell>
          <cell r="BH731">
            <v>-364</v>
          </cell>
          <cell r="BI731">
            <v>62</v>
          </cell>
          <cell r="BK731">
            <v>-365</v>
          </cell>
          <cell r="BL731">
            <v>91.208200000000005</v>
          </cell>
          <cell r="BN731">
            <v>-365</v>
          </cell>
          <cell r="BO731">
            <v>55.067100000000003</v>
          </cell>
          <cell r="BQ731">
            <v>-365</v>
          </cell>
          <cell r="BR731">
            <v>63.162199999999999</v>
          </cell>
          <cell r="BT731">
            <v>-365</v>
          </cell>
          <cell r="BU731">
            <v>43.091500000000003</v>
          </cell>
          <cell r="BW731">
            <v>-365</v>
          </cell>
          <cell r="BX731">
            <v>16.881799999999998</v>
          </cell>
        </row>
        <row r="732">
          <cell r="BB732">
            <v>-365</v>
          </cell>
          <cell r="BC732">
            <v>124.2015</v>
          </cell>
          <cell r="BE732">
            <v>-365</v>
          </cell>
          <cell r="BF732">
            <v>0.55349999999999999</v>
          </cell>
          <cell r="BH732">
            <v>-365</v>
          </cell>
          <cell r="BI732">
            <v>62</v>
          </cell>
          <cell r="BO732">
            <v>55.067100000000003</v>
          </cell>
          <cell r="BR732">
            <v>63.162199999999999</v>
          </cell>
          <cell r="BU732">
            <v>43.091500000000003</v>
          </cell>
          <cell r="BX732">
            <v>16.881799999999998</v>
          </cell>
        </row>
      </sheetData>
      <sheetData sheetId="8" refreshError="1"/>
      <sheetData sheetId="9"/>
      <sheetData sheetId="10"/>
      <sheetData sheetId="11"/>
      <sheetData sheetId="12" refreshError="1"/>
      <sheetData sheetId="13"/>
      <sheetData sheetId="14"/>
      <sheetData sheetId="15" refreshError="1"/>
      <sheetData sheetId="16" refreshError="1"/>
      <sheetData sheetId="17"/>
      <sheetData sheetId="18"/>
      <sheetData sheetId="19"/>
      <sheetData sheetId="20" refreshError="1"/>
      <sheetData sheetId="21"/>
      <sheetData sheetId="22"/>
      <sheetData sheetId="23" refreshError="1"/>
      <sheetData sheetId="24" refreshError="1"/>
      <sheetData sheetId="25"/>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sheetData sheetId="39" refreshError="1"/>
      <sheetData sheetId="40">
        <row r="4">
          <cell r="C4" t="str">
            <v>ABIB</v>
          </cell>
          <cell r="D4" t="str">
            <v xml:space="preserve">Al Baraka Islamic Bank </v>
          </cell>
        </row>
        <row r="5">
          <cell r="C5" t="str">
            <v>ABIB</v>
          </cell>
          <cell r="D5" t="str">
            <v>Al Baraka Islamic Bank Ltd.</v>
          </cell>
        </row>
        <row r="6">
          <cell r="C6" t="str">
            <v>ABL</v>
          </cell>
          <cell r="D6" t="str">
            <v>Allied Bank of Pakistan Ltd.</v>
          </cell>
        </row>
        <row r="7">
          <cell r="C7" t="str">
            <v>ABL</v>
          </cell>
          <cell r="D7" t="str">
            <v>Atlas  Bank Ltd.</v>
          </cell>
        </row>
        <row r="8">
          <cell r="C8" t="str">
            <v>ABN</v>
          </cell>
          <cell r="D8" t="str">
            <v>ABN Amro Bank N.V.</v>
          </cell>
        </row>
        <row r="9">
          <cell r="C9" t="str">
            <v>ACB</v>
          </cell>
          <cell r="D9" t="str">
            <v>Askari Commercial Bank Ltd</v>
          </cell>
        </row>
        <row r="10">
          <cell r="C10" t="str">
            <v>AFIB</v>
          </cell>
          <cell r="D10" t="str">
            <v>Al Faysal Investment  Bank Ltd.</v>
          </cell>
        </row>
        <row r="11">
          <cell r="C11" t="str">
            <v>AIB</v>
          </cell>
          <cell r="D11" t="str">
            <v>Asset Investment Bank</v>
          </cell>
        </row>
        <row r="12">
          <cell r="C12" t="str">
            <v>AL</v>
          </cell>
          <cell r="D12" t="str">
            <v>Askari Leasing Ltd</v>
          </cell>
        </row>
        <row r="13">
          <cell r="C13" t="str">
            <v>ARF</v>
          </cell>
          <cell r="D13" t="str">
            <v>Airf Habib Rupali Bank Ltd.</v>
          </cell>
        </row>
        <row r="14">
          <cell r="C14" t="str">
            <v>ATL</v>
          </cell>
          <cell r="D14" t="str">
            <v xml:space="preserve">Atlas Leasing </v>
          </cell>
        </row>
        <row r="15">
          <cell r="C15" t="str">
            <v>BAF</v>
          </cell>
          <cell r="D15" t="str">
            <v>Bank Al Falah Ltd</v>
          </cell>
        </row>
        <row r="16">
          <cell r="C16" t="str">
            <v>BAH</v>
          </cell>
          <cell r="D16" t="str">
            <v>Bank Al -Habib Ltd</v>
          </cell>
        </row>
        <row r="17">
          <cell r="C17" t="str">
            <v>BB</v>
          </cell>
          <cell r="D17" t="str">
            <v>Bolan Bank Ltd.</v>
          </cell>
        </row>
        <row r="18">
          <cell r="C18" t="str">
            <v>BEL</v>
          </cell>
          <cell r="D18" t="str">
            <v>Bankers Equity Ltd</v>
          </cell>
        </row>
        <row r="19">
          <cell r="C19" t="str">
            <v>BOC</v>
          </cell>
          <cell r="D19" t="str">
            <v>Bank of Ceylon</v>
          </cell>
        </row>
        <row r="20">
          <cell r="C20" t="str">
            <v>BOK</v>
          </cell>
          <cell r="D20" t="str">
            <v>The Bank of Khyber</v>
          </cell>
        </row>
        <row r="21">
          <cell r="C21" t="str">
            <v>Bolan</v>
          </cell>
          <cell r="D21" t="str">
            <v>Bolan Bank Ltd.</v>
          </cell>
        </row>
        <row r="22">
          <cell r="C22" t="str">
            <v>BOP</v>
          </cell>
          <cell r="D22" t="str">
            <v>The Bank of Punjab</v>
          </cell>
        </row>
        <row r="23">
          <cell r="C23" t="str">
            <v>BOT</v>
          </cell>
          <cell r="D23" t="str">
            <v>Bank of Tokyo - Mitsubishi</v>
          </cell>
        </row>
        <row r="24">
          <cell r="C24" t="str">
            <v>CAI</v>
          </cell>
          <cell r="D24" t="str">
            <v>Credit Agricole Indosuez</v>
          </cell>
        </row>
        <row r="25">
          <cell r="C25" t="str">
            <v>CB</v>
          </cell>
          <cell r="D25" t="str">
            <v>Citibank N.A.</v>
          </cell>
        </row>
        <row r="26">
          <cell r="C26" t="str">
            <v>CCB</v>
          </cell>
          <cell r="D26" t="str">
            <v>Crescent Commercial Bank Ltd.</v>
          </cell>
        </row>
        <row r="27">
          <cell r="C27" t="str">
            <v>CIB</v>
          </cell>
          <cell r="D27" t="str">
            <v>Crescent Investment Bank Ltd.</v>
          </cell>
        </row>
        <row r="28">
          <cell r="C28" t="str">
            <v>CL</v>
          </cell>
          <cell r="D28" t="str">
            <v>Crescent Leasing</v>
          </cell>
        </row>
        <row r="29">
          <cell r="C29" t="str">
            <v>CM</v>
          </cell>
          <cell r="D29" t="str">
            <v>First Crescent Modarba</v>
          </cell>
        </row>
        <row r="30">
          <cell r="C30" t="str">
            <v>DB</v>
          </cell>
          <cell r="D30" t="str">
            <v>Deutsche Bank A.G.</v>
          </cell>
        </row>
        <row r="31">
          <cell r="C31" t="str">
            <v>DBL</v>
          </cell>
          <cell r="D31" t="str">
            <v>Dawood Bank Ltd.</v>
          </cell>
        </row>
        <row r="32">
          <cell r="C32" t="str">
            <v>DOHA</v>
          </cell>
          <cell r="D32" t="str">
            <v xml:space="preserve">Doha Bank </v>
          </cell>
        </row>
        <row r="33">
          <cell r="C33" t="str">
            <v>EBI</v>
          </cell>
          <cell r="D33" t="str">
            <v>Emirates Bank Internatinal PJSC</v>
          </cell>
        </row>
        <row r="34">
          <cell r="C34" t="str">
            <v>EIB</v>
          </cell>
          <cell r="D34" t="str">
            <v>Escorts Investment  Bank Ltd.</v>
          </cell>
        </row>
        <row r="35">
          <cell r="C35" t="str">
            <v>FB</v>
          </cell>
          <cell r="D35" t="str">
            <v>Faysal Bank Ltd.</v>
          </cell>
        </row>
        <row r="36">
          <cell r="C36" t="str">
            <v>FIB</v>
          </cell>
          <cell r="D36" t="str">
            <v>Fidelity Investment Bank Ltd.</v>
          </cell>
        </row>
        <row r="37">
          <cell r="C37" t="str">
            <v>FIIB</v>
          </cell>
          <cell r="D37" t="str">
            <v>First Int. Inv. Bank Ltd.</v>
          </cell>
        </row>
        <row r="38">
          <cell r="C38" t="str">
            <v>FL</v>
          </cell>
          <cell r="D38" t="str">
            <v xml:space="preserve">First Leasing </v>
          </cell>
        </row>
        <row r="39">
          <cell r="C39" t="str">
            <v>FWB</v>
          </cell>
          <cell r="D39" t="str">
            <v>First Women Bank Ltd</v>
          </cell>
        </row>
        <row r="40">
          <cell r="C40" t="str">
            <v>GM</v>
          </cell>
          <cell r="D40" t="str">
            <v>Guardian Modarba</v>
          </cell>
        </row>
        <row r="41">
          <cell r="C41" t="str">
            <v>GS</v>
          </cell>
          <cell r="D41" t="str">
            <v>Global Security</v>
          </cell>
        </row>
        <row r="42">
          <cell r="C42" t="str">
            <v>HBL</v>
          </cell>
          <cell r="D42" t="str">
            <v>Habib Bank Ltd.</v>
          </cell>
        </row>
        <row r="43">
          <cell r="C43" t="str">
            <v>HBZ</v>
          </cell>
          <cell r="D43" t="str">
            <v>Habib Bank AG Zurich</v>
          </cell>
        </row>
        <row r="44">
          <cell r="C44" t="str">
            <v>HMETRO</v>
          </cell>
          <cell r="D44" t="str">
            <v>Habib-Metropolitan Bank Ltd.</v>
          </cell>
        </row>
        <row r="45">
          <cell r="C45" t="str">
            <v>HSB</v>
          </cell>
          <cell r="D45" t="str">
            <v>HSBC</v>
          </cell>
        </row>
        <row r="46">
          <cell r="C46" t="str">
            <v>ICAP</v>
          </cell>
          <cell r="D46" t="str">
            <v>Invest Capital Securities (Pvt.) Ltd</v>
          </cell>
        </row>
        <row r="47">
          <cell r="C47" t="str">
            <v>ICP</v>
          </cell>
          <cell r="D47" t="str">
            <v>Investment Corporation of Pakistan</v>
          </cell>
        </row>
        <row r="48">
          <cell r="C48" t="str">
            <v>IDBP</v>
          </cell>
          <cell r="D48" t="str">
            <v>IDBP</v>
          </cell>
        </row>
        <row r="49">
          <cell r="C49" t="str">
            <v>IIB</v>
          </cell>
          <cell r="D49" t="str">
            <v>Islamic Investment Bank Ltd.</v>
          </cell>
        </row>
        <row r="50">
          <cell r="C50" t="str">
            <v>JS</v>
          </cell>
          <cell r="D50" t="str">
            <v>JS Bank LTD.</v>
          </cell>
        </row>
        <row r="51">
          <cell r="C51" t="str">
            <v>JSC</v>
          </cell>
          <cell r="D51" t="str">
            <v>Jahangir Siddiqui &amp; Co. Ltd</v>
          </cell>
        </row>
        <row r="52">
          <cell r="C52" t="str">
            <v>JSIB</v>
          </cell>
          <cell r="D52" t="str">
            <v>Jhangir Siddiqui Investment Bank Ltd</v>
          </cell>
        </row>
        <row r="53">
          <cell r="C53" t="str">
            <v>KASB</v>
          </cell>
          <cell r="D53" t="str">
            <v>Khadim Ali Shah Bukhari &amp; Co.Ltd.</v>
          </cell>
        </row>
        <row r="54">
          <cell r="C54" t="str">
            <v>KASBB</v>
          </cell>
          <cell r="D54" t="str">
            <v>KASB Bank Ltd.</v>
          </cell>
        </row>
        <row r="55">
          <cell r="C55" t="str">
            <v>MBD</v>
          </cell>
          <cell r="D55" t="str">
            <v>Mashriq Bank Dubai</v>
          </cell>
        </row>
        <row r="56">
          <cell r="C56" t="str">
            <v>MBL</v>
          </cell>
          <cell r="D56" t="str">
            <v>Al Mezaan Bank Ltd.</v>
          </cell>
        </row>
        <row r="57">
          <cell r="C57" t="str">
            <v>MCB</v>
          </cell>
          <cell r="D57" t="str">
            <v>Muslim Commercial Bank Ltd</v>
          </cell>
        </row>
        <row r="58">
          <cell r="C58" t="str">
            <v>MDB</v>
          </cell>
          <cell r="D58" t="str">
            <v>Mashriq Bank Dubai</v>
          </cell>
        </row>
        <row r="59">
          <cell r="C59" t="str">
            <v>MEEZAN</v>
          </cell>
          <cell r="D59" t="str">
            <v>Meezan Bank Ltd.</v>
          </cell>
        </row>
        <row r="60">
          <cell r="C60" t="str">
            <v>NBP</v>
          </cell>
          <cell r="D60" t="str">
            <v>National Bank of Pakistan</v>
          </cell>
        </row>
        <row r="61">
          <cell r="C61" t="str">
            <v>NDFC</v>
          </cell>
          <cell r="D61" t="str">
            <v>NDFC</v>
          </cell>
        </row>
        <row r="62">
          <cell r="C62" t="str">
            <v>NDLC</v>
          </cell>
          <cell r="D62" t="str">
            <v>National Development Leasing Corporation Ltd.</v>
          </cell>
        </row>
        <row r="63">
          <cell r="C63" t="str">
            <v>NIB</v>
          </cell>
          <cell r="D63" t="str">
            <v>NIB Bank Ltd.</v>
          </cell>
        </row>
        <row r="64">
          <cell r="C64" t="str">
            <v>OIB</v>
          </cell>
          <cell r="D64" t="str">
            <v>Orix Investment Bank Pakistan Ltd.</v>
          </cell>
        </row>
        <row r="65">
          <cell r="C65" t="str">
            <v>OL</v>
          </cell>
          <cell r="D65" t="str">
            <v>Orix Leasing</v>
          </cell>
        </row>
        <row r="66">
          <cell r="C66" t="str">
            <v>OMAN</v>
          </cell>
          <cell r="D66" t="str">
            <v>Oman International Bank S.A.O.G</v>
          </cell>
        </row>
        <row r="67">
          <cell r="C67" t="str">
            <v>PCBL</v>
          </cell>
          <cell r="D67" t="str">
            <v>PICIC Commercial Bank Ltd.</v>
          </cell>
        </row>
        <row r="68">
          <cell r="C68" t="str">
            <v>PICIC</v>
          </cell>
          <cell r="D68" t="str">
            <v xml:space="preserve">PICIC  </v>
          </cell>
        </row>
        <row r="69">
          <cell r="C69" t="str">
            <v>PILCORP</v>
          </cell>
          <cell r="D69" t="str">
            <v>PILCORP</v>
          </cell>
        </row>
        <row r="70">
          <cell r="C70" t="str">
            <v>PKIC</v>
          </cell>
          <cell r="D70" t="str">
            <v>Pak Kuwait Investment Co. (Pvt) Ltd.</v>
          </cell>
        </row>
        <row r="71">
          <cell r="C71" t="str">
            <v>PL</v>
          </cell>
          <cell r="D71" t="str">
            <v>Paramount Leasing Ltd.</v>
          </cell>
        </row>
        <row r="72">
          <cell r="C72" t="str">
            <v>PLHC</v>
          </cell>
          <cell r="D72" t="str">
            <v>Pak Lybia Holding Co. (Pvt) Ltd.</v>
          </cell>
        </row>
        <row r="73">
          <cell r="C73" t="str">
            <v>PLT</v>
          </cell>
          <cell r="D73" t="str">
            <v>Platinum Commercial Bank Ltd.</v>
          </cell>
        </row>
        <row r="74">
          <cell r="C74" t="str">
            <v>POM</v>
          </cell>
          <cell r="D74" t="str">
            <v>Pak Oman Investment Co. (Pvt) Ltd.</v>
          </cell>
        </row>
        <row r="75">
          <cell r="C75" t="str">
            <v>PRIME</v>
          </cell>
          <cell r="D75" t="str">
            <v>Prime Commercial  Bank Ltd.</v>
          </cell>
        </row>
        <row r="76">
          <cell r="C76" t="str">
            <v>RDFC</v>
          </cell>
          <cell r="D76" t="str">
            <v xml:space="preserve">Regional Development Finance Corporation </v>
          </cell>
        </row>
        <row r="77">
          <cell r="C77" t="str">
            <v>SAUDI</v>
          </cell>
          <cell r="D77" t="str">
            <v>Saudi Pak Industrial &amp; Agriculture Investment Company (Pvt) Ltd.</v>
          </cell>
        </row>
        <row r="78">
          <cell r="C78" t="str">
            <v>SB</v>
          </cell>
          <cell r="D78" t="str">
            <v>Soneri Bank Ltd</v>
          </cell>
        </row>
        <row r="79">
          <cell r="C79" t="str">
            <v>SBFC</v>
          </cell>
          <cell r="D79" t="str">
            <v>Small Business Finance Corporation</v>
          </cell>
        </row>
        <row r="80">
          <cell r="C80" t="str">
            <v>SBP</v>
          </cell>
          <cell r="D80" t="str">
            <v>State Bank of Pakistan</v>
          </cell>
        </row>
        <row r="81">
          <cell r="C81" t="str">
            <v>SG</v>
          </cell>
          <cell r="D81" t="str">
            <v xml:space="preserve">Societe Generale </v>
          </cell>
        </row>
        <row r="82">
          <cell r="C82" t="str">
            <v>SIB</v>
          </cell>
          <cell r="D82" t="str">
            <v>Security Investment Bank Ltd.</v>
          </cell>
        </row>
        <row r="83">
          <cell r="C83" t="str">
            <v>SLC</v>
          </cell>
          <cell r="D83" t="str">
            <v>Security Leasing Corp.</v>
          </cell>
        </row>
        <row r="84">
          <cell r="C84" t="str">
            <v>SME</v>
          </cell>
          <cell r="D84" t="str">
            <v>SME Bank Ltd.</v>
          </cell>
        </row>
        <row r="85">
          <cell r="C85" t="str">
            <v>SPCBL</v>
          </cell>
          <cell r="D85" t="str">
            <v>Saudi Pak Commercial Bank Ltd.</v>
          </cell>
        </row>
        <row r="86">
          <cell r="C86" t="str">
            <v>SPL</v>
          </cell>
          <cell r="D86" t="str">
            <v>Saudi Pak Leasing</v>
          </cell>
        </row>
        <row r="87">
          <cell r="C87" t="str">
            <v>STCH</v>
          </cell>
          <cell r="D87" t="str">
            <v xml:space="preserve">Standard Chartered Bank </v>
          </cell>
        </row>
        <row r="88">
          <cell r="C88" t="str">
            <v>Strust</v>
          </cell>
          <cell r="D88" t="str">
            <v>Shalimar Trust</v>
          </cell>
        </row>
        <row r="89">
          <cell r="C89" t="str">
            <v>TIB</v>
          </cell>
          <cell r="D89" t="str">
            <v>Trust Investment Bank Ltd.</v>
          </cell>
        </row>
        <row r="90">
          <cell r="C90" t="str">
            <v>UBL</v>
          </cell>
          <cell r="D90" t="str">
            <v>United Bank Ltd</v>
          </cell>
        </row>
        <row r="91">
          <cell r="C91" t="str">
            <v>UNB</v>
          </cell>
          <cell r="D91" t="str">
            <v>Union Bank Ltd</v>
          </cell>
        </row>
      </sheetData>
      <sheetData sheetId="41">
        <row r="4">
          <cell r="L4" t="str">
            <v>Bahadur Shah Road, Branch</v>
          </cell>
          <cell r="M4">
            <v>0.1</v>
          </cell>
        </row>
        <row r="5">
          <cell r="L5" t="str">
            <v>Circular Road Branch, Lhr</v>
          </cell>
          <cell r="M5">
            <v>0.1</v>
          </cell>
        </row>
        <row r="6">
          <cell r="L6" t="str">
            <v>Clifton Branch</v>
          </cell>
          <cell r="M6">
            <v>0.1</v>
          </cell>
        </row>
        <row r="7">
          <cell r="L7" t="str">
            <v>Defence Branch, KHI</v>
          </cell>
          <cell r="M7">
            <v>0.1</v>
          </cell>
        </row>
        <row r="8">
          <cell r="L8" t="str">
            <v>Faisalabad Branch</v>
          </cell>
          <cell r="M8">
            <v>0.1</v>
          </cell>
        </row>
        <row r="9">
          <cell r="L9" t="str">
            <v>FTPC Karachi</v>
          </cell>
          <cell r="M9">
            <v>0.1</v>
          </cell>
        </row>
        <row r="10">
          <cell r="L10" t="str">
            <v>Gujranwala Branch</v>
          </cell>
          <cell r="M10">
            <v>0.1</v>
          </cell>
        </row>
        <row r="11">
          <cell r="L11" t="str">
            <v>Gulberg Branch</v>
          </cell>
          <cell r="M11">
            <v>0.1</v>
          </cell>
        </row>
        <row r="12">
          <cell r="L12" t="str">
            <v>Gulshan-e-Iqbal Karachi</v>
          </cell>
          <cell r="M12">
            <v>0.1</v>
          </cell>
        </row>
        <row r="13">
          <cell r="L13" t="str">
            <v>Islamabad Branch</v>
          </cell>
          <cell r="M13">
            <v>0.1</v>
          </cell>
        </row>
        <row r="14">
          <cell r="L14" t="str">
            <v>Korangi Road, Branch</v>
          </cell>
          <cell r="M14">
            <v>0.1</v>
          </cell>
        </row>
        <row r="15">
          <cell r="L15" t="str">
            <v>L.C.C.H.S., Branch  Lhr</v>
          </cell>
          <cell r="M15">
            <v>0.1</v>
          </cell>
        </row>
        <row r="16">
          <cell r="L16" t="str">
            <v>Liberty Road Branch, Lhr</v>
          </cell>
          <cell r="M16">
            <v>0.1</v>
          </cell>
        </row>
        <row r="17">
          <cell r="L17" t="str">
            <v>Multan Branch</v>
          </cell>
          <cell r="M17">
            <v>0.1</v>
          </cell>
        </row>
        <row r="18">
          <cell r="L18" t="str">
            <v>New Chali Karachi</v>
          </cell>
          <cell r="M18">
            <v>0.1</v>
          </cell>
        </row>
        <row r="19">
          <cell r="L19" t="str">
            <v>Paper Market Karachi</v>
          </cell>
          <cell r="M19">
            <v>0.1</v>
          </cell>
        </row>
        <row r="20">
          <cell r="L20" t="str">
            <v xml:space="preserve">PECO ROAD,  LAHORE </v>
          </cell>
          <cell r="M20">
            <v>0.1</v>
          </cell>
        </row>
        <row r="21">
          <cell r="L21" t="str">
            <v>Peshawer Main Branch</v>
          </cell>
          <cell r="M21">
            <v>0.1</v>
          </cell>
        </row>
        <row r="22">
          <cell r="L22" t="str">
            <v>Rawalpindi Branch</v>
          </cell>
          <cell r="M22">
            <v>0.1</v>
          </cell>
        </row>
        <row r="23">
          <cell r="L23" t="str">
            <v xml:space="preserve">S.Q. Road, Branch, Lhr, </v>
          </cell>
          <cell r="M23">
            <v>0.1</v>
          </cell>
        </row>
        <row r="24">
          <cell r="L24" t="str">
            <v>Shah Alam Gate, Lhr Branch</v>
          </cell>
          <cell r="M24">
            <v>0.1</v>
          </cell>
        </row>
        <row r="25">
          <cell r="L25" t="str">
            <v>Sialkot Branch</v>
          </cell>
          <cell r="M25">
            <v>0.1</v>
          </cell>
        </row>
        <row r="26">
          <cell r="L26" t="str">
            <v>SITE Branch</v>
          </cell>
          <cell r="M26">
            <v>0.1</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 val="Sheet3"/>
      <sheetName val="1000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SSETS"/>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OUTSTANDING_FX-SWAP1"/>
      <sheetName val="A-C_CODE_&amp;_NAME1"/>
      <sheetName val="actual_(2)1"/>
      <sheetName val="B2_STMT1"/>
      <sheetName val="Abu_Dhabi1"/>
      <sheetName val="Implied_Rate1"/>
      <sheetName val="B2_STMT_-_F1"/>
      <sheetName val="Product_&amp;_TL_list"/>
      <sheetName val="TL_List"/>
      <sheetName val="II-_INV_CO"/>
      <sheetName val="WEEKLY 1"/>
      <sheetName val="RATES"/>
      <sheetName val="B-SHEET"/>
      <sheetName val="AVERAGES"/>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Segment"/>
      <sheetName val="last qrt2001"/>
      <sheetName val="last_qrt2001"/>
      <sheetName val="Final"/>
      <sheetName val="MODEL"/>
      <sheetName val="handout_data"/>
      <sheetName val="Data"/>
      <sheetName val="Control"/>
      <sheetName val="Frontpage"/>
      <sheetName val="Stock"/>
      <sheetName val="Revenue-Fire-Marine-Motor"/>
      <sheetName val="OUTSTANDING_FX-SWAP2"/>
      <sheetName val="A-C_CODE_&amp;_NAME2"/>
      <sheetName val="actual_(2)2"/>
      <sheetName val="B2_STMT2"/>
      <sheetName val="Abu_Dhabi2"/>
      <sheetName val="Implied_Rate2"/>
      <sheetName val="B2_STMT_-_F2"/>
      <sheetName val="Product_&amp;_TL_list1"/>
      <sheetName val="TL_List1"/>
      <sheetName val="II-_INV_CO1"/>
      <sheetName val="Sheet2"/>
      <sheetName val="Sheet1"/>
      <sheetName val="Adjustments"/>
      <sheetName val="Workdone"/>
      <sheetName val="Disclosure"/>
      <sheetName val="FS Note"/>
      <sheetName val="Summary"/>
      <sheetName val="SAIL Loan-2"/>
      <sheetName val="SAIL Inte Rec-2.1"/>
      <sheetName val="Loan to SMPL"/>
      <sheetName val="Hi-tech"/>
      <sheetName val="HAWL"/>
      <sheetName val="SAIL Loan"/>
      <sheetName val="MAIL Loan -3"/>
      <sheetName val="MAIL Int Rec-3.1"/>
      <sheetName val="SAIL"/>
      <sheetName val="MAIL Loan "/>
      <sheetName val="Sail loan Vouching"/>
      <sheetName val="Mail"/>
      <sheetName val="Mail loan vouching"/>
      <sheetName val="SMPL"/>
      <sheetName val="SMPL Loan"/>
      <sheetName val="SMPL Int Rec-4.1"/>
      <sheetName val="SMPL Loan-4"/>
      <sheetName val="Loan from Director"/>
      <sheetName val="Due from"/>
      <sheetName val="Sail vouching"/>
      <sheetName val="Mail vouching"/>
      <sheetName val="RP transactions procedures"/>
    </sheetNames>
    <sheetDataSet>
      <sheetData sheetId="0" refreshError="1">
        <row r="8">
          <cell r="O8" t="str">
            <v>||\027\033\068</v>
          </cell>
        </row>
        <row r="16">
          <cell r="Q16" t="e">
            <v>#REF!</v>
          </cell>
        </row>
        <row r="17">
          <cell r="Q17" t="e">
            <v>#REF!</v>
          </cell>
        </row>
        <row r="18">
          <cell r="Q18" t="e">
            <v>#REF!</v>
          </cell>
        </row>
        <row r="19">
          <cell r="Q19" t="e">
            <v>#REF!</v>
          </cell>
        </row>
        <row r="20">
          <cell r="Q20" t="e">
            <v>#REF!</v>
          </cell>
        </row>
        <row r="21">
          <cell r="Q21" t="e">
            <v>#REF!</v>
          </cell>
        </row>
        <row r="22">
          <cell r="Q22" t="e">
            <v>#REF!</v>
          </cell>
        </row>
        <row r="23">
          <cell r="Q23" t="e">
            <v>#REF!</v>
          </cell>
        </row>
        <row r="24">
          <cell r="Q24" t="e">
            <v>#REF!</v>
          </cell>
        </row>
        <row r="25">
          <cell r="Q25" t="e">
            <v>#REF!</v>
          </cell>
        </row>
        <row r="26">
          <cell r="Q26" t="e">
            <v>#REF!</v>
          </cell>
        </row>
        <row r="27">
          <cell r="Q27" t="e">
            <v>#REF!</v>
          </cell>
        </row>
        <row r="28">
          <cell r="Q28" t="e">
            <v>#REF!</v>
          </cell>
        </row>
        <row r="29">
          <cell r="Q29" t="e">
            <v>#REF!</v>
          </cell>
        </row>
        <row r="30">
          <cell r="Q30" t="e">
            <v>#REF!</v>
          </cell>
        </row>
        <row r="31">
          <cell r="Q31" t="e">
            <v>#REF!</v>
          </cell>
        </row>
        <row r="32">
          <cell r="Q32" t="e">
            <v>#REF!</v>
          </cell>
        </row>
        <row r="33">
          <cell r="Q33" t="e">
            <v>#REF!</v>
          </cell>
        </row>
        <row r="34">
          <cell r="Q34" t="e">
            <v>#REF!</v>
          </cell>
        </row>
        <row r="35">
          <cell r="Q35" t="e">
            <v>#REF!</v>
          </cell>
        </row>
        <row r="36">
          <cell r="Q36" t="e">
            <v>#REF!</v>
          </cell>
        </row>
        <row r="37">
          <cell r="Q37" t="e">
            <v>#REF!</v>
          </cell>
        </row>
        <row r="38">
          <cell r="Q38" t="e">
            <v>#REF!</v>
          </cell>
        </row>
        <row r="39">
          <cell r="Q39" t="e">
            <v>#REF!</v>
          </cell>
        </row>
        <row r="40">
          <cell r="Q40" t="e">
            <v>#REF!</v>
          </cell>
        </row>
        <row r="41">
          <cell r="Q41" t="e">
            <v>#REF!</v>
          </cell>
        </row>
        <row r="42">
          <cell r="Q42" t="e">
            <v>#REF!</v>
          </cell>
        </row>
        <row r="43">
          <cell r="Q43" t="e">
            <v>#REF!</v>
          </cell>
        </row>
        <row r="44">
          <cell r="Q44" t="e">
            <v>#REF!</v>
          </cell>
        </row>
        <row r="45">
          <cell r="Q45" t="e">
            <v>#REF!</v>
          </cell>
        </row>
        <row r="46">
          <cell r="Q46" t="e">
            <v>#REF!</v>
          </cell>
        </row>
        <row r="48">
          <cell r="Q48" t="e">
            <v>#REF!</v>
          </cell>
        </row>
        <row r="49">
          <cell r="Q49" t="e">
            <v>#REF!</v>
          </cell>
        </row>
        <row r="50">
          <cell r="Q50" t="e">
            <v>#REF!</v>
          </cell>
        </row>
        <row r="51">
          <cell r="Q51" t="e">
            <v>#REF!</v>
          </cell>
        </row>
        <row r="52">
          <cell r="Q52" t="e">
            <v>#REF!</v>
          </cell>
        </row>
        <row r="53">
          <cell r="Q53" t="e">
            <v>#REF!</v>
          </cell>
        </row>
        <row r="54">
          <cell r="Q54" t="e">
            <v>#REF!</v>
          </cell>
        </row>
        <row r="55">
          <cell r="Q55" t="e">
            <v>#REF!</v>
          </cell>
        </row>
        <row r="56">
          <cell r="Q56" t="e">
            <v>#REF!</v>
          </cell>
        </row>
        <row r="57">
          <cell r="Q57" t="e">
            <v>#REF!</v>
          </cell>
        </row>
        <row r="58">
          <cell r="Q58" t="e">
            <v>#REF!</v>
          </cell>
        </row>
        <row r="59">
          <cell r="Q59" t="e">
            <v>#REF!</v>
          </cell>
        </row>
        <row r="60">
          <cell r="Q60" t="e">
            <v>#REF!</v>
          </cell>
        </row>
        <row r="61">
          <cell r="Q61" t="e">
            <v>#REF!</v>
          </cell>
        </row>
        <row r="62">
          <cell r="Q62" t="e">
            <v>#REF!</v>
          </cell>
        </row>
        <row r="63">
          <cell r="Q63" t="e">
            <v>#REF!</v>
          </cell>
        </row>
        <row r="64">
          <cell r="Q64" t="e">
            <v>#REF!</v>
          </cell>
        </row>
        <row r="65">
          <cell r="Q65" t="e">
            <v>#REF!</v>
          </cell>
        </row>
        <row r="66">
          <cell r="Q66" t="e">
            <v>#REF!</v>
          </cell>
        </row>
        <row r="67">
          <cell r="Q67" t="e">
            <v>#REF!</v>
          </cell>
        </row>
        <row r="68">
          <cell r="Q68" t="e">
            <v>#REF!</v>
          </cell>
        </row>
        <row r="69">
          <cell r="Q69" t="e">
            <v>#REF!</v>
          </cell>
        </row>
        <row r="70">
          <cell r="Q70" t="e">
            <v>#REF!</v>
          </cell>
        </row>
        <row r="71">
          <cell r="Q71" t="e">
            <v>#REF!</v>
          </cell>
        </row>
        <row r="72">
          <cell r="Q72" t="e">
            <v>#REF!</v>
          </cell>
        </row>
        <row r="73">
          <cell r="Q73" t="e">
            <v>#REF!</v>
          </cell>
        </row>
        <row r="74">
          <cell r="Q74" t="e">
            <v>#REF!</v>
          </cell>
        </row>
        <row r="75">
          <cell r="Q75" t="e">
            <v>#REF!</v>
          </cell>
        </row>
        <row r="77">
          <cell r="Q77" t="e">
            <v>#REF!</v>
          </cell>
        </row>
        <row r="78">
          <cell r="Q78" t="e">
            <v>#REF!</v>
          </cell>
        </row>
        <row r="79">
          <cell r="Q79" t="e">
            <v>#REF!</v>
          </cell>
        </row>
        <row r="80">
          <cell r="Q80" t="e">
            <v>#REF!</v>
          </cell>
        </row>
        <row r="81">
          <cell r="Q81" t="e">
            <v>#REF!</v>
          </cell>
        </row>
        <row r="82">
          <cell r="Q82" t="e">
            <v>#REF!</v>
          </cell>
        </row>
        <row r="83">
          <cell r="Q83" t="e">
            <v>#REF!</v>
          </cell>
        </row>
        <row r="84">
          <cell r="Q84" t="e">
            <v>#REF!</v>
          </cell>
        </row>
        <row r="85">
          <cell r="Q85" t="e">
            <v>#REF!</v>
          </cell>
        </row>
        <row r="86">
          <cell r="Q86" t="e">
            <v>#REF!</v>
          </cell>
        </row>
        <row r="87">
          <cell r="Q87" t="e">
            <v>#REF!</v>
          </cell>
        </row>
        <row r="88">
          <cell r="Q88" t="e">
            <v>#REF!</v>
          </cell>
        </row>
        <row r="89">
          <cell r="Q89" t="e">
            <v>#REF!</v>
          </cell>
        </row>
        <row r="90">
          <cell r="Q90" t="e">
            <v>#REF!</v>
          </cell>
        </row>
        <row r="91">
          <cell r="Q91" t="e">
            <v>#REF!</v>
          </cell>
        </row>
        <row r="92">
          <cell r="Q92" t="e">
            <v>#REF!</v>
          </cell>
        </row>
        <row r="93">
          <cell r="Q93" t="e">
            <v>#REF!</v>
          </cell>
        </row>
        <row r="94">
          <cell r="Q94" t="e">
            <v>#REF!</v>
          </cell>
        </row>
        <row r="95">
          <cell r="Q95" t="e">
            <v>#REF!</v>
          </cell>
        </row>
        <row r="97">
          <cell r="Q97" t="str">
            <v>-</v>
          </cell>
        </row>
        <row r="98">
          <cell r="Q98" t="e">
            <v>#REF!</v>
          </cell>
        </row>
        <row r="99">
          <cell r="Q99" t="str">
            <v>-</v>
          </cell>
        </row>
        <row r="100">
          <cell r="Q100" t="e">
            <v>#REF!</v>
          </cell>
        </row>
        <row r="101">
          <cell r="Q101" t="str">
            <v>-</v>
          </cell>
        </row>
        <row r="102">
          <cell r="Q102" t="e">
            <v>#REF!</v>
          </cell>
        </row>
        <row r="103">
          <cell r="Q103" t="str">
            <v>-</v>
          </cell>
        </row>
        <row r="104">
          <cell r="Q104" t="e">
            <v>#REF!</v>
          </cell>
        </row>
        <row r="105">
          <cell r="Q105" t="str">
            <v>-</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24">
          <cell r="S224">
            <v>0</v>
          </cell>
        </row>
        <row r="225">
          <cell r="S225">
            <v>238769.23000000004</v>
          </cell>
        </row>
        <row r="226">
          <cell r="S226">
            <v>0</v>
          </cell>
        </row>
        <row r="227">
          <cell r="S227">
            <v>0</v>
          </cell>
        </row>
        <row r="228">
          <cell r="S228">
            <v>0</v>
          </cell>
        </row>
        <row r="229">
          <cell r="S229">
            <v>151235.01999999999</v>
          </cell>
        </row>
        <row r="230">
          <cell r="S230">
            <v>603115</v>
          </cell>
        </row>
        <row r="231">
          <cell r="S231">
            <v>276139.32999999996</v>
          </cell>
        </row>
        <row r="232">
          <cell r="S232">
            <v>0</v>
          </cell>
        </row>
        <row r="233">
          <cell r="S233">
            <v>0</v>
          </cell>
        </row>
        <row r="234">
          <cell r="S234">
            <v>48797.74</v>
          </cell>
        </row>
        <row r="235">
          <cell r="S235">
            <v>0</v>
          </cell>
        </row>
        <row r="236">
          <cell r="S236">
            <v>0</v>
          </cell>
        </row>
        <row r="237">
          <cell r="S237">
            <v>34066668.909999996</v>
          </cell>
        </row>
        <row r="238">
          <cell r="S238">
            <v>0</v>
          </cell>
        </row>
        <row r="239">
          <cell r="S239">
            <v>0</v>
          </cell>
        </row>
        <row r="240">
          <cell r="S240">
            <v>3564184.18</v>
          </cell>
        </row>
        <row r="241">
          <cell r="S241">
            <v>0</v>
          </cell>
        </row>
        <row r="242">
          <cell r="S242">
            <v>0</v>
          </cell>
        </row>
        <row r="243">
          <cell r="S243">
            <v>0</v>
          </cell>
        </row>
        <row r="244">
          <cell r="S244">
            <v>734145.86</v>
          </cell>
        </row>
        <row r="245">
          <cell r="S245">
            <v>12152720.940000001</v>
          </cell>
        </row>
        <row r="246">
          <cell r="S246">
            <v>0</v>
          </cell>
        </row>
        <row r="247">
          <cell r="S247">
            <v>0</v>
          </cell>
        </row>
        <row r="248">
          <cell r="S248">
            <v>0</v>
          </cell>
        </row>
        <row r="249">
          <cell r="S249">
            <v>0</v>
          </cell>
        </row>
        <row r="250">
          <cell r="S250">
            <v>0</v>
          </cell>
        </row>
        <row r="251">
          <cell r="S251">
            <v>0</v>
          </cell>
        </row>
        <row r="252">
          <cell r="S252">
            <v>0</v>
          </cell>
        </row>
        <row r="253">
          <cell r="S253">
            <v>0</v>
          </cell>
        </row>
        <row r="255">
          <cell r="S255">
            <v>0</v>
          </cell>
        </row>
        <row r="256">
          <cell r="S256">
            <v>565164.27</v>
          </cell>
        </row>
        <row r="257">
          <cell r="S257">
            <v>92772.11</v>
          </cell>
        </row>
        <row r="258">
          <cell r="S258">
            <v>17631069.439999998</v>
          </cell>
        </row>
        <row r="259">
          <cell r="S259">
            <v>0</v>
          </cell>
        </row>
        <row r="260">
          <cell r="S260">
            <v>0</v>
          </cell>
        </row>
        <row r="261">
          <cell r="S261">
            <v>0</v>
          </cell>
        </row>
        <row r="262">
          <cell r="S262">
            <v>980981.79</v>
          </cell>
        </row>
        <row r="263">
          <cell r="S263">
            <v>103160.37</v>
          </cell>
        </row>
        <row r="264">
          <cell r="S264">
            <v>0</v>
          </cell>
        </row>
        <row r="265">
          <cell r="S265">
            <v>0</v>
          </cell>
        </row>
        <row r="266">
          <cell r="S266">
            <v>0</v>
          </cell>
        </row>
        <row r="267">
          <cell r="S267">
            <v>0</v>
          </cell>
        </row>
        <row r="268">
          <cell r="S268">
            <v>293177.40999999997</v>
          </cell>
        </row>
        <row r="269">
          <cell r="S269">
            <v>147742.65000000002</v>
          </cell>
        </row>
        <row r="270">
          <cell r="S270">
            <v>9367.27</v>
          </cell>
        </row>
        <row r="271">
          <cell r="S271">
            <v>1889.69</v>
          </cell>
        </row>
        <row r="272">
          <cell r="S272">
            <v>900</v>
          </cell>
        </row>
        <row r="273">
          <cell r="S273">
            <v>102405.73</v>
          </cell>
        </row>
        <row r="274">
          <cell r="S274">
            <v>0</v>
          </cell>
        </row>
        <row r="275">
          <cell r="S275">
            <v>0</v>
          </cell>
        </row>
        <row r="276">
          <cell r="S276">
            <v>0</v>
          </cell>
        </row>
        <row r="277">
          <cell r="S277">
            <v>0</v>
          </cell>
        </row>
        <row r="278">
          <cell r="S278">
            <v>37706.78</v>
          </cell>
        </row>
        <row r="279">
          <cell r="S279">
            <v>0</v>
          </cell>
        </row>
        <row r="280">
          <cell r="S280">
            <v>0</v>
          </cell>
        </row>
        <row r="281">
          <cell r="S281">
            <v>4336</v>
          </cell>
        </row>
        <row r="282">
          <cell r="S282">
            <v>0</v>
          </cell>
        </row>
        <row r="283">
          <cell r="S283">
            <v>0</v>
          </cell>
        </row>
        <row r="285">
          <cell r="S285">
            <v>-90</v>
          </cell>
        </row>
        <row r="286">
          <cell r="S286">
            <v>4707.92</v>
          </cell>
        </row>
        <row r="287">
          <cell r="S287">
            <v>0</v>
          </cell>
        </row>
        <row r="288">
          <cell r="S288">
            <v>681241.71</v>
          </cell>
        </row>
        <row r="289">
          <cell r="S289">
            <v>0</v>
          </cell>
        </row>
        <row r="290">
          <cell r="S290">
            <v>0</v>
          </cell>
        </row>
        <row r="291">
          <cell r="S291">
            <v>0</v>
          </cell>
        </row>
        <row r="292">
          <cell r="S292">
            <v>0</v>
          </cell>
        </row>
        <row r="293">
          <cell r="S293">
            <v>0</v>
          </cell>
        </row>
        <row r="294">
          <cell r="S294">
            <v>1567851.3699999999</v>
          </cell>
        </row>
        <row r="295">
          <cell r="S295">
            <v>50966.06</v>
          </cell>
        </row>
        <row r="296">
          <cell r="S296">
            <v>0</v>
          </cell>
        </row>
        <row r="297">
          <cell r="S297">
            <v>0</v>
          </cell>
        </row>
        <row r="298">
          <cell r="S298">
            <v>0</v>
          </cell>
        </row>
        <row r="299">
          <cell r="S299">
            <v>0</v>
          </cell>
        </row>
        <row r="300">
          <cell r="S300">
            <v>5525546.4000000004</v>
          </cell>
        </row>
        <row r="301">
          <cell r="S301">
            <v>0</v>
          </cell>
        </row>
        <row r="302">
          <cell r="S302">
            <v>2020487.96</v>
          </cell>
        </row>
        <row r="303">
          <cell r="S303">
            <v>0</v>
          </cell>
        </row>
        <row r="305">
          <cell r="S305" t="str">
            <v>-</v>
          </cell>
        </row>
        <row r="306">
          <cell r="S306">
            <v>81657161.140000015</v>
          </cell>
        </row>
        <row r="307">
          <cell r="S307" t="str">
            <v>-</v>
          </cell>
        </row>
        <row r="308">
          <cell r="S308">
            <v>81657161.140000001</v>
          </cell>
        </row>
        <row r="309">
          <cell r="S309" t="str">
            <v>-</v>
          </cell>
        </row>
        <row r="310">
          <cell r="S310">
            <v>0</v>
          </cell>
        </row>
        <row r="311">
          <cell r="S311" t="str">
            <v>-</v>
          </cell>
        </row>
        <row r="312">
          <cell r="S312">
            <v>32260014.779999997</v>
          </cell>
        </row>
        <row r="313">
          <cell r="S313" t="str">
            <v>-</v>
          </cell>
        </row>
        <row r="326">
          <cell r="F326">
            <v>0</v>
          </cell>
        </row>
        <row r="327">
          <cell r="F327">
            <v>0</v>
          </cell>
        </row>
        <row r="328">
          <cell r="F328">
            <v>0</v>
          </cell>
        </row>
        <row r="329">
          <cell r="F329">
            <v>0</v>
          </cell>
          <cell r="S329">
            <v>16039</v>
          </cell>
        </row>
        <row r="330">
          <cell r="F330">
            <v>0</v>
          </cell>
          <cell r="S330">
            <v>20606965.59</v>
          </cell>
        </row>
        <row r="331">
          <cell r="F331">
            <v>17899376.960000001</v>
          </cell>
        </row>
        <row r="332">
          <cell r="F332">
            <v>0</v>
          </cell>
        </row>
        <row r="333">
          <cell r="F333">
            <v>2028780.7</v>
          </cell>
          <cell r="Q333">
            <v>530671.75</v>
          </cell>
        </row>
        <row r="334">
          <cell r="F334">
            <v>1401306.62</v>
          </cell>
          <cell r="Q334">
            <v>1305627.23</v>
          </cell>
        </row>
        <row r="335">
          <cell r="F335">
            <v>0</v>
          </cell>
          <cell r="S335">
            <v>12448.39</v>
          </cell>
        </row>
        <row r="336">
          <cell r="F336">
            <v>0</v>
          </cell>
        </row>
        <row r="337">
          <cell r="F337">
            <v>0</v>
          </cell>
        </row>
        <row r="338">
          <cell r="F338">
            <v>0</v>
          </cell>
          <cell r="S338">
            <v>240664.9</v>
          </cell>
        </row>
        <row r="339">
          <cell r="F339">
            <v>0</v>
          </cell>
          <cell r="Q339">
            <v>31000000</v>
          </cell>
        </row>
        <row r="340">
          <cell r="F340">
            <v>1970946.72</v>
          </cell>
        </row>
        <row r="341">
          <cell r="F341">
            <v>0</v>
          </cell>
          <cell r="Q341">
            <v>2500000</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row>
        <row r="349">
          <cell r="F349">
            <v>35017.230000000003</v>
          </cell>
          <cell r="Q349">
            <v>1397920.19</v>
          </cell>
          <cell r="S349">
            <v>9674129.5500000007</v>
          </cell>
        </row>
        <row r="350">
          <cell r="F350">
            <v>0</v>
          </cell>
          <cell r="S350">
            <v>171205.06</v>
          </cell>
        </row>
        <row r="351">
          <cell r="F351">
            <v>11198546.82</v>
          </cell>
        </row>
        <row r="352">
          <cell r="F352">
            <v>0</v>
          </cell>
          <cell r="Q352">
            <v>75000</v>
          </cell>
        </row>
        <row r="353">
          <cell r="F353">
            <v>552770.66</v>
          </cell>
          <cell r="S353">
            <v>1378370.61</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row>
        <row r="361">
          <cell r="F361">
            <v>7132467.4700000007</v>
          </cell>
          <cell r="Q361">
            <v>24973.42</v>
          </cell>
        </row>
        <row r="362">
          <cell r="F362">
            <v>0</v>
          </cell>
          <cell r="Q362">
            <v>3219015.49</v>
          </cell>
          <cell r="S362">
            <v>9404781.0399999991</v>
          </cell>
        </row>
        <row r="363">
          <cell r="F363">
            <v>5336836.7699999996</v>
          </cell>
        </row>
        <row r="364">
          <cell r="F364">
            <v>0</v>
          </cell>
          <cell r="Q364">
            <v>2185691.7599999998</v>
          </cell>
          <cell r="S364">
            <v>141500</v>
          </cell>
        </row>
        <row r="365">
          <cell r="F365">
            <v>0</v>
          </cell>
        </row>
        <row r="366">
          <cell r="F366">
            <v>0</v>
          </cell>
        </row>
        <row r="367">
          <cell r="F367">
            <v>90736.88</v>
          </cell>
          <cell r="S367">
            <v>253187.86</v>
          </cell>
        </row>
        <row r="368">
          <cell r="F368">
            <v>0</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row>
        <row r="374">
          <cell r="F374">
            <v>0</v>
          </cell>
          <cell r="Q374">
            <v>5830.59</v>
          </cell>
          <cell r="S374">
            <v>935.32</v>
          </cell>
        </row>
        <row r="375">
          <cell r="F375">
            <v>0</v>
          </cell>
          <cell r="S375">
            <v>301.39999999999998</v>
          </cell>
        </row>
        <row r="376">
          <cell r="F376">
            <v>0</v>
          </cell>
          <cell r="Q376">
            <v>32646.49</v>
          </cell>
          <cell r="S376">
            <v>40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row>
        <row r="385">
          <cell r="F385">
            <v>0</v>
          </cell>
        </row>
        <row r="386">
          <cell r="Q386">
            <v>110854.95</v>
          </cell>
        </row>
        <row r="387">
          <cell r="F387">
            <v>0</v>
          </cell>
        </row>
        <row r="388">
          <cell r="F388">
            <v>0</v>
          </cell>
        </row>
        <row r="389">
          <cell r="F389">
            <v>0</v>
          </cell>
          <cell r="S389">
            <v>22.92</v>
          </cell>
        </row>
        <row r="390">
          <cell r="F390">
            <v>0</v>
          </cell>
        </row>
        <row r="391">
          <cell r="F391">
            <v>0</v>
          </cell>
        </row>
        <row r="392">
          <cell r="F392">
            <v>0</v>
          </cell>
          <cell r="Q392">
            <v>19826.55</v>
          </cell>
          <cell r="S392">
            <v>7489549</v>
          </cell>
        </row>
        <row r="393">
          <cell r="F393">
            <v>0</v>
          </cell>
        </row>
        <row r="394">
          <cell r="F394">
            <v>0</v>
          </cell>
        </row>
        <row r="395">
          <cell r="F395">
            <v>0</v>
          </cell>
        </row>
        <row r="396">
          <cell r="F396">
            <v>1567851.3699999999</v>
          </cell>
        </row>
        <row r="397">
          <cell r="F397">
            <v>50966.06</v>
          </cell>
          <cell r="Q397">
            <v>0</v>
          </cell>
          <cell r="S397">
            <v>0</v>
          </cell>
        </row>
        <row r="398">
          <cell r="F398">
            <v>0</v>
          </cell>
          <cell r="Q398">
            <v>18620913</v>
          </cell>
          <cell r="S398">
            <v>764286</v>
          </cell>
        </row>
        <row r="399">
          <cell r="F399">
            <v>0</v>
          </cell>
          <cell r="Q399">
            <v>0</v>
          </cell>
          <cell r="S399">
            <v>10062</v>
          </cell>
        </row>
        <row r="400">
          <cell r="F400">
            <v>0</v>
          </cell>
          <cell r="Q400">
            <v>658954</v>
          </cell>
          <cell r="S400">
            <v>144537</v>
          </cell>
        </row>
        <row r="401">
          <cell r="F401">
            <v>0</v>
          </cell>
          <cell r="Q401">
            <v>0</v>
          </cell>
          <cell r="S401">
            <v>0</v>
          </cell>
        </row>
        <row r="402">
          <cell r="F402">
            <v>5552534.0899999999</v>
          </cell>
          <cell r="Q402">
            <v>19672</v>
          </cell>
          <cell r="S402">
            <v>0</v>
          </cell>
        </row>
        <row r="403">
          <cell r="F403">
            <v>0</v>
          </cell>
        </row>
        <row r="404">
          <cell r="F404">
            <v>4336371.62</v>
          </cell>
        </row>
        <row r="405">
          <cell r="F405">
            <v>0</v>
          </cell>
        </row>
        <row r="406">
          <cell r="Q406">
            <v>2445565.4300000002</v>
          </cell>
          <cell r="S406">
            <v>10306104.33</v>
          </cell>
        </row>
        <row r="407">
          <cell r="F407" t="str">
            <v>-</v>
          </cell>
        </row>
        <row r="408">
          <cell r="F408">
            <v>81657161.140000015</v>
          </cell>
        </row>
        <row r="409">
          <cell r="F409" t="str">
            <v>-</v>
          </cell>
          <cell r="Q409" t="str">
            <v>-</v>
          </cell>
          <cell r="S409" t="str">
            <v>-</v>
          </cell>
        </row>
        <row r="410">
          <cell r="F410">
            <v>81657161.140000001</v>
          </cell>
          <cell r="Q410">
            <v>67205281.720000014</v>
          </cell>
          <cell r="S410">
            <v>159386762.23000002</v>
          </cell>
        </row>
        <row r="411">
          <cell r="F411" t="str">
            <v>-</v>
          </cell>
          <cell r="Q411" t="str">
            <v>-</v>
          </cell>
          <cell r="S411" t="str">
            <v>-</v>
          </cell>
        </row>
        <row r="412">
          <cell r="F412">
            <v>0</v>
          </cell>
          <cell r="Q412">
            <v>67205281.719999999</v>
          </cell>
          <cell r="S412">
            <v>159386762.22999999</v>
          </cell>
        </row>
        <row r="413">
          <cell r="F413" t="str">
            <v>-</v>
          </cell>
          <cell r="Q413" t="str">
            <v>-</v>
          </cell>
          <cell r="S413" t="str">
            <v>-</v>
          </cell>
        </row>
        <row r="414">
          <cell r="F414">
            <v>40741635.400000006</v>
          </cell>
          <cell r="Q414">
            <v>0</v>
          </cell>
          <cell r="S414">
            <v>0</v>
          </cell>
        </row>
        <row r="415">
          <cell r="F415" t="str">
            <v>-</v>
          </cell>
          <cell r="Q415" t="str">
            <v>-</v>
          </cell>
          <cell r="S415" t="str">
            <v>-</v>
          </cell>
        </row>
        <row r="416">
          <cell r="Q416">
            <v>9056804.9900000002</v>
          </cell>
          <cell r="S416">
            <v>45656112.729999997</v>
          </cell>
        </row>
        <row r="417">
          <cell r="Q417" t="str">
            <v>-</v>
          </cell>
          <cell r="S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
      <sheetName val="Pak Libya - Top"/>
      <sheetName val="Pak Libya - DF-I"/>
      <sheetName val="Pak Libya - DF-II"/>
      <sheetName val="Dandot - Top"/>
      <sheetName val="Dandot - RF"/>
      <sheetName val="Dandot - FS"/>
      <sheetName val="Consolidated"/>
      <sheetName val="Tickmarks"/>
      <sheetName val="A"/>
      <sheetName val="BSDOMOVS"/>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cons "/>
      <sheetName val="summary %"/>
      <sheetName val="actual vs bud fund non fund"/>
      <sheetName val="p&amp;l cons Dec"/>
      <sheetName val="VAR dep adv"/>
      <sheetName val="Byude"/>
      <sheetName val="Dep adv Branch"/>
      <sheetName val="Central office (2)"/>
      <sheetName val="Dep Expense (2)"/>
      <sheetName val="Sheet2"/>
      <sheetName val="Sheet1"/>
      <sheetName val="Consolidated"/>
      <sheetName val="Conso-Branches"/>
      <sheetName val="Lahore Region "/>
      <sheetName val="Southern Region "/>
      <sheetName val="Northern Region "/>
      <sheetName val="Central Region"/>
      <sheetName val="BAH"/>
      <sheetName val="MUL"/>
      <sheetName val="RYK"/>
      <sheetName val="FSD"/>
      <sheetName val="GUJ"/>
      <sheetName val="L-MAIN"/>
      <sheetName val="L-DEF"/>
      <sheetName val="L-GUL"/>
      <sheetName val="L-PECO"/>
      <sheetName val="L-ALLAMA"/>
      <sheetName val="L-CIR"/>
      <sheetName val="SKT"/>
      <sheetName val="ISB"/>
      <sheetName val="MIR"/>
      <sheetName val="PSW"/>
      <sheetName val="P-KHYBER"/>
      <sheetName val="PINDI"/>
      <sheetName val="HYD"/>
      <sheetName val="K-MAIN"/>
      <sheetName val="K-GULSHAN"/>
      <sheetName val="K-JODIA"/>
      <sheetName val="K-SHF"/>
      <sheetName val="K-DEF"/>
      <sheetName val="K-CLOTH"/>
      <sheetName val="K-KORANGI"/>
      <sheetName val="K-HYDERI"/>
      <sheetName val="QTA"/>
      <sheetName val="SUK"/>
      <sheetName val="p&amp;l b ac"/>
      <sheetName val="A"/>
      <sheetName val="p&amp;l_cons_"/>
      <sheetName val="summary_%"/>
      <sheetName val="actual_vs_bud_fund_non_fund"/>
      <sheetName val="p&amp;l_cons_Dec"/>
      <sheetName val="VAR_dep_adv"/>
      <sheetName val="Dep_adv_Branch"/>
      <sheetName val="Central_office_(2)"/>
      <sheetName val="Dep_Expense_(2)"/>
      <sheetName val="Lahore_Region_"/>
      <sheetName val="Southern_Region_"/>
      <sheetName val="Northern_Region_"/>
      <sheetName val="Central_Region"/>
      <sheetName val="p&amp;l_b_ac"/>
      <sheetName val="BSDOMOVS"/>
      <sheetName val="DB"/>
      <sheetName val="NORMAL"/>
      <sheetName val="p&amp;l_cons_1"/>
      <sheetName val="summary_%1"/>
      <sheetName val="actual_vs_bud_fund_non_fund1"/>
      <sheetName val="p&amp;l_cons_Dec1"/>
      <sheetName val="VAR_dep_adv1"/>
      <sheetName val="Dep_adv_Branch1"/>
      <sheetName val="Central_office_(2)1"/>
      <sheetName val="Dep_Expense_(2)1"/>
      <sheetName val="Lahore_Region_1"/>
      <sheetName val="Southern_Region_1"/>
      <sheetName val="Northern_Region_1"/>
      <sheetName val="Central_Region1"/>
      <sheetName val="p&amp;l_b_ac1"/>
      <sheetName val="p&amp;l_cons_3"/>
      <sheetName val="summary_%3"/>
      <sheetName val="actual_vs_bud_fund_non_fund3"/>
      <sheetName val="p&amp;l_cons_Dec3"/>
      <sheetName val="VAR_dep_adv3"/>
      <sheetName val="Dep_adv_Branch3"/>
      <sheetName val="Central_office_(2)3"/>
      <sheetName val="Dep_Expense_(2)3"/>
      <sheetName val="Lahore_Region_3"/>
      <sheetName val="Southern_Region_3"/>
      <sheetName val="Northern_Region_3"/>
      <sheetName val="Central_Region3"/>
      <sheetName val="p&amp;l_b_ac3"/>
      <sheetName val="p&amp;l_cons_2"/>
      <sheetName val="summary_%2"/>
      <sheetName val="actual_vs_bud_fund_non_fund2"/>
      <sheetName val="p&amp;l_cons_Dec2"/>
      <sheetName val="VAR_dep_adv2"/>
      <sheetName val="Dep_adv_Branch2"/>
      <sheetName val="Central_office_(2)2"/>
      <sheetName val="Dep_Expense_(2)2"/>
      <sheetName val="Lahore_Region_2"/>
      <sheetName val="Southern_Region_2"/>
      <sheetName val="Northern_Region_2"/>
      <sheetName val="Central_Region2"/>
      <sheetName val="p&amp;l_b_ac2"/>
      <sheetName val="Tables"/>
      <sheetName val="Rating"/>
      <sheetName val="Break-up"/>
      <sheetName val="Adv to vendor"/>
      <sheetName val="GP Analysis"/>
      <sheetName val="FundsNW"/>
      <sheetName val="Co. 400"/>
      <sheetName val="MARŻA-bank"/>
      <sheetName val="Pub 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B2" t="str">
            <v xml:space="preserve">Saudi Pak Commercial Bank Limited </v>
          </cell>
        </row>
        <row r="3">
          <cell r="B3" t="str">
            <v>Consolidated</v>
          </cell>
          <cell r="C3">
            <v>1</v>
          </cell>
          <cell r="D3">
            <v>2</v>
          </cell>
          <cell r="E3">
            <v>3</v>
          </cell>
          <cell r="F3">
            <v>4</v>
          </cell>
          <cell r="G3">
            <v>5</v>
          </cell>
          <cell r="H3">
            <v>6</v>
          </cell>
          <cell r="I3">
            <v>3</v>
          </cell>
          <cell r="J3">
            <v>4</v>
          </cell>
          <cell r="K3">
            <v>5</v>
          </cell>
          <cell r="L3">
            <v>6</v>
          </cell>
        </row>
        <row r="4">
          <cell r="B4" t="str">
            <v xml:space="preserve">BALANCE SHEET AS AT </v>
          </cell>
          <cell r="C4" t="str">
            <v>Actual  2001</v>
          </cell>
          <cell r="D4" t="str">
            <v>Actual  2002</v>
          </cell>
          <cell r="E4" t="str">
            <v>Actual Nov-02</v>
          </cell>
          <cell r="F4" t="str">
            <v>Estimated Dec 02</v>
          </cell>
          <cell r="G4" t="str">
            <v xml:space="preserve">Estimated Increase during 2003 over Dec-02 </v>
          </cell>
          <cell r="H4" t="str">
            <v xml:space="preserve">Budgeted 2003 </v>
          </cell>
          <cell r="I4" t="str">
            <v>BUDGET - 2003</v>
          </cell>
        </row>
        <row r="5">
          <cell r="I5" t="str">
            <v>1st QTR</v>
          </cell>
          <cell r="J5" t="str">
            <v>2nd QTR</v>
          </cell>
          <cell r="K5" t="str">
            <v>3rd QTR</v>
          </cell>
          <cell r="L5" t="str">
            <v>4th QTR</v>
          </cell>
        </row>
        <row r="6">
          <cell r="F6" t="str">
            <v>Col 3 /11*12</v>
          </cell>
          <cell r="H6" t="str">
            <v>Col 4+ Col 5</v>
          </cell>
          <cell r="I6" t="str">
            <v>Col 4+(Col 5 /4)</v>
          </cell>
          <cell r="J6" t="str">
            <v>Col 4+(Col 5 /2)</v>
          </cell>
          <cell r="K6" t="str">
            <v>Col 4+(Col 5* 3/4)</v>
          </cell>
          <cell r="L6" t="str">
            <v>Col 4+ Col 5</v>
          </cell>
        </row>
        <row r="8">
          <cell r="C8">
            <v>0</v>
          </cell>
          <cell r="D8">
            <v>0.11025999952107668</v>
          </cell>
          <cell r="E8">
            <v>50.796950002200902</v>
          </cell>
          <cell r="F8">
            <v>928113.23722708831</v>
          </cell>
          <cell r="G8">
            <v>1739827.2227621612</v>
          </cell>
          <cell r="H8">
            <v>947319.19260935998</v>
          </cell>
          <cell r="I8">
            <v>-3.6563674453645945E-2</v>
          </cell>
          <cell r="J8">
            <v>-1.4204774580430239</v>
          </cell>
          <cell r="K8">
            <v>-4.5928650535643101E-2</v>
          </cell>
          <cell r="L8">
            <v>0.30150736402720213</v>
          </cell>
        </row>
        <row r="9">
          <cell r="B9" t="str">
            <v>ASSETS</v>
          </cell>
        </row>
        <row r="10">
          <cell r="B10" t="str">
            <v>Balance with SBP</v>
          </cell>
          <cell r="C10">
            <v>216628</v>
          </cell>
          <cell r="D10">
            <v>800456.12100000004</v>
          </cell>
          <cell r="E10">
            <v>746045.53099999996</v>
          </cell>
          <cell r="F10">
            <v>834377.23672727274</v>
          </cell>
          <cell r="G10">
            <v>384171.33775999991</v>
          </cell>
          <cell r="H10">
            <v>1187355.7647599999</v>
          </cell>
          <cell r="I10">
            <v>758636.64303749998</v>
          </cell>
          <cell r="J10">
            <v>908976.69749166653</v>
          </cell>
          <cell r="K10">
            <v>1069167.0186125</v>
          </cell>
          <cell r="L10">
            <v>1237435.3263999999</v>
          </cell>
        </row>
        <row r="11">
          <cell r="B11" t="str">
            <v>Cash in hand &amp; balances with NBP</v>
          </cell>
          <cell r="C11">
            <v>183406</v>
          </cell>
          <cell r="D11">
            <v>181281.842</v>
          </cell>
          <cell r="E11">
            <v>514363.821</v>
          </cell>
          <cell r="F11">
            <v>594975.3792727273</v>
          </cell>
          <cell r="G11">
            <v>70854</v>
          </cell>
          <cell r="H11">
            <v>255032.2</v>
          </cell>
          <cell r="I11">
            <v>189072.7</v>
          </cell>
          <cell r="J11">
            <v>211059.20000000001</v>
          </cell>
          <cell r="K11">
            <v>233045.7</v>
          </cell>
          <cell r="L11">
            <v>255032.2</v>
          </cell>
        </row>
        <row r="12">
          <cell r="B12" t="str">
            <v>Balances with other banks</v>
          </cell>
          <cell r="C12">
            <v>464908</v>
          </cell>
          <cell r="D12">
            <v>566534.97900000005</v>
          </cell>
          <cell r="E12">
            <v>357098.239</v>
          </cell>
          <cell r="F12">
            <v>410929.1072727273</v>
          </cell>
          <cell r="G12">
            <v>-309100.90000000002</v>
          </cell>
          <cell r="H12">
            <v>239362.5</v>
          </cell>
          <cell r="I12">
            <v>162583.375</v>
          </cell>
          <cell r="J12">
            <v>188009.75</v>
          </cell>
          <cell r="K12">
            <v>213936.125</v>
          </cell>
          <cell r="L12">
            <v>239362.5</v>
          </cell>
        </row>
        <row r="13">
          <cell r="B13" t="str">
            <v>Lending to financial institutions &amp; term placements</v>
          </cell>
          <cell r="C13">
            <v>1533000</v>
          </cell>
          <cell r="D13">
            <v>1345001</v>
          </cell>
          <cell r="E13">
            <v>1182000</v>
          </cell>
          <cell r="F13">
            <v>1289454.5454545454</v>
          </cell>
          <cell r="G13">
            <v>1076168</v>
          </cell>
          <cell r="H13">
            <v>2421167</v>
          </cell>
          <cell r="I13">
            <v>1719683</v>
          </cell>
          <cell r="J13">
            <v>1844524</v>
          </cell>
          <cell r="K13">
            <v>2217382</v>
          </cell>
          <cell r="L13">
            <v>2421167</v>
          </cell>
        </row>
        <row r="14">
          <cell r="B14" t="str">
            <v>Term Finance Certificates &amp; Shares investment</v>
          </cell>
          <cell r="C14">
            <v>0</v>
          </cell>
          <cell r="D14">
            <v>400997</v>
          </cell>
          <cell r="E14">
            <v>260000</v>
          </cell>
          <cell r="F14">
            <v>283636.36363636365</v>
          </cell>
          <cell r="G14">
            <v>400000</v>
          </cell>
          <cell r="H14">
            <v>800997</v>
          </cell>
          <cell r="I14">
            <v>500997</v>
          </cell>
          <cell r="J14">
            <v>600997</v>
          </cell>
          <cell r="K14">
            <v>700997</v>
          </cell>
          <cell r="L14">
            <v>800997</v>
          </cell>
        </row>
        <row r="15">
          <cell r="B15" t="str">
            <v>Investments in Government securities</v>
          </cell>
          <cell r="C15">
            <v>1339732</v>
          </cell>
          <cell r="D15">
            <v>5739497</v>
          </cell>
          <cell r="E15">
            <v>3942603.1940000001</v>
          </cell>
          <cell r="F15">
            <v>4301021.6661818186</v>
          </cell>
          <cell r="G15">
            <v>1322570.29428</v>
          </cell>
          <cell r="H15">
            <v>7062067.29428</v>
          </cell>
          <cell r="I15">
            <v>6875909.9291124996</v>
          </cell>
          <cell r="J15">
            <v>6626930.0924749989</v>
          </cell>
          <cell r="K15">
            <v>6907501.055837499</v>
          </cell>
          <cell r="L15">
            <v>7212305.9791999999</v>
          </cell>
        </row>
        <row r="17">
          <cell r="B17" t="str">
            <v xml:space="preserve">Advances </v>
          </cell>
          <cell r="D17">
            <v>0</v>
          </cell>
        </row>
        <row r="18">
          <cell r="B18" t="str">
            <v>Performing Advances</v>
          </cell>
        </row>
        <row r="19">
          <cell r="B19" t="str">
            <v xml:space="preserve">  Advances other than EFS and FCEF</v>
          </cell>
          <cell r="C19">
            <v>2573564</v>
          </cell>
          <cell r="D19">
            <v>5984686.3640000001</v>
          </cell>
          <cell r="E19">
            <v>4727907.9690000005</v>
          </cell>
          <cell r="F19">
            <v>6218272.8704545451</v>
          </cell>
          <cell r="G19">
            <v>11549777.838</v>
          </cell>
          <cell r="H19">
            <v>17918327.564999998</v>
          </cell>
          <cell r="I19">
            <v>8519826.3560000006</v>
          </cell>
          <cell r="J19">
            <v>11468933.592333334</v>
          </cell>
          <cell r="K19">
            <v>14955076.362</v>
          </cell>
          <cell r="L19">
            <v>17918327.564999998</v>
          </cell>
        </row>
        <row r="20">
          <cell r="B20" t="str">
            <v xml:space="preserve">  EFS Advances</v>
          </cell>
          <cell r="C20">
            <v>191098</v>
          </cell>
          <cell r="D20">
            <v>423161</v>
          </cell>
          <cell r="E20">
            <v>762805</v>
          </cell>
          <cell r="F20">
            <v>524071</v>
          </cell>
          <cell r="G20">
            <v>1021728</v>
          </cell>
          <cell r="H20">
            <v>1545799</v>
          </cell>
          <cell r="I20">
            <v>1008062</v>
          </cell>
          <cell r="J20">
            <v>1257599</v>
          </cell>
          <cell r="K20">
            <v>1404199</v>
          </cell>
          <cell r="L20">
            <v>1545799</v>
          </cell>
        </row>
        <row r="21">
          <cell r="B21" t="str">
            <v xml:space="preserve">  FCEF Advances</v>
          </cell>
          <cell r="C21">
            <v>0</v>
          </cell>
          <cell r="D21">
            <v>0</v>
          </cell>
          <cell r="E21">
            <v>0</v>
          </cell>
          <cell r="F21">
            <v>0</v>
          </cell>
          <cell r="G21">
            <v>0</v>
          </cell>
          <cell r="H21">
            <v>0</v>
          </cell>
          <cell r="I21">
            <v>0</v>
          </cell>
          <cell r="J21">
            <v>0</v>
          </cell>
          <cell r="K21">
            <v>0</v>
          </cell>
          <cell r="L21">
            <v>0</v>
          </cell>
        </row>
        <row r="22">
          <cell r="C22">
            <v>2764662</v>
          </cell>
          <cell r="D22">
            <v>6407847.3640000001</v>
          </cell>
          <cell r="E22">
            <v>5490712.9690000005</v>
          </cell>
          <cell r="F22">
            <v>6742343.8704545451</v>
          </cell>
          <cell r="G22">
            <v>12571505.838</v>
          </cell>
          <cell r="H22">
            <v>19464126.564999998</v>
          </cell>
          <cell r="I22">
            <v>9527888.3560000006</v>
          </cell>
          <cell r="J22">
            <v>12726532.592333334</v>
          </cell>
          <cell r="K22">
            <v>16359275.362</v>
          </cell>
          <cell r="L22">
            <v>19464126.564999998</v>
          </cell>
        </row>
        <row r="23">
          <cell r="B23" t="str">
            <v>Classifed Advances</v>
          </cell>
        </row>
        <row r="24">
          <cell r="B24" t="str">
            <v xml:space="preserve">  Regularised / Restructured</v>
          </cell>
          <cell r="C24">
            <v>314</v>
          </cell>
          <cell r="D24">
            <v>497410</v>
          </cell>
          <cell r="E24">
            <v>456411</v>
          </cell>
          <cell r="F24">
            <v>497410</v>
          </cell>
          <cell r="G24">
            <v>-480771</v>
          </cell>
          <cell r="H24">
            <v>0</v>
          </cell>
          <cell r="I24">
            <v>497410</v>
          </cell>
          <cell r="J24">
            <v>497410</v>
          </cell>
          <cell r="K24">
            <v>0</v>
          </cell>
          <cell r="L24">
            <v>0</v>
          </cell>
        </row>
        <row r="25">
          <cell r="B25" t="str">
            <v xml:space="preserve">  Non performing advances</v>
          </cell>
          <cell r="C25">
            <v>2004878</v>
          </cell>
          <cell r="D25">
            <v>2786563</v>
          </cell>
          <cell r="E25">
            <v>2869275</v>
          </cell>
          <cell r="F25">
            <v>2786338</v>
          </cell>
          <cell r="G25">
            <v>-634369</v>
          </cell>
          <cell r="H25">
            <v>2151969</v>
          </cell>
          <cell r="I25">
            <v>2647718.75</v>
          </cell>
          <cell r="J25">
            <v>2494570.5</v>
          </cell>
          <cell r="K25">
            <v>2326933.25</v>
          </cell>
          <cell r="L25">
            <v>2151969</v>
          </cell>
        </row>
        <row r="26">
          <cell r="B26" t="str">
            <v xml:space="preserve">  Less: Provision (To be Worked out by COK)</v>
          </cell>
          <cell r="C26">
            <v>-2263516</v>
          </cell>
          <cell r="D26">
            <v>-1236448</v>
          </cell>
          <cell r="E26">
            <v>-1301156.5449999999</v>
          </cell>
          <cell r="F26">
            <v>-1419443.5036363637</v>
          </cell>
          <cell r="G26">
            <v>0</v>
          </cell>
          <cell r="H26">
            <v>-1236448</v>
          </cell>
          <cell r="I26">
            <v>-1277698</v>
          </cell>
          <cell r="J26">
            <v>-1315948</v>
          </cell>
          <cell r="K26">
            <v>-1356198</v>
          </cell>
          <cell r="L26">
            <v>-1387448</v>
          </cell>
        </row>
        <row r="27">
          <cell r="C27">
            <v>-258324</v>
          </cell>
          <cell r="D27">
            <v>2047525</v>
          </cell>
          <cell r="E27">
            <v>2024529.4550000001</v>
          </cell>
          <cell r="F27">
            <v>1864304.4963636363</v>
          </cell>
          <cell r="G27">
            <v>-1115140</v>
          </cell>
          <cell r="H27">
            <v>915521</v>
          </cell>
          <cell r="I27">
            <v>1867430.75</v>
          </cell>
          <cell r="J27">
            <v>1676032.5</v>
          </cell>
          <cell r="K27">
            <v>970735.25</v>
          </cell>
          <cell r="L27">
            <v>764521</v>
          </cell>
        </row>
        <row r="28">
          <cell r="C28">
            <v>2506338</v>
          </cell>
          <cell r="D28">
            <v>8455372.3640000001</v>
          </cell>
          <cell r="E28">
            <v>7515242.4240000006</v>
          </cell>
          <cell r="F28">
            <v>8606648.3668181822</v>
          </cell>
          <cell r="G28">
            <v>11456365.838</v>
          </cell>
          <cell r="H28">
            <v>20379647.564999998</v>
          </cell>
          <cell r="I28">
            <v>11395319.106000001</v>
          </cell>
          <cell r="J28">
            <v>14402565.092333334</v>
          </cell>
          <cell r="K28">
            <v>17330010.612</v>
          </cell>
          <cell r="L28">
            <v>20228647.564999998</v>
          </cell>
        </row>
        <row r="29">
          <cell r="B29" t="str">
            <v>Other Assets</v>
          </cell>
        </row>
        <row r="30">
          <cell r="B30" t="str">
            <v>Markup receivable on</v>
          </cell>
        </row>
        <row r="31">
          <cell r="B31" t="str">
            <v xml:space="preserve">   Performing advances</v>
          </cell>
          <cell r="C31">
            <v>259031</v>
          </cell>
          <cell r="D31">
            <v>145407.90100000001</v>
          </cell>
          <cell r="E31">
            <v>520392.62900000002</v>
          </cell>
          <cell r="F31">
            <v>173018.3548</v>
          </cell>
          <cell r="G31">
            <v>173270.75065500004</v>
          </cell>
          <cell r="H31">
            <v>443754.23840500001</v>
          </cell>
          <cell r="I31">
            <v>211683.6907025</v>
          </cell>
          <cell r="J31">
            <v>285636.09701999999</v>
          </cell>
          <cell r="K31">
            <v>370632.7495875</v>
          </cell>
          <cell r="L31">
            <v>443754.23840500001</v>
          </cell>
        </row>
        <row r="32">
          <cell r="B32" t="str">
            <v xml:space="preserve">   Regularised / Restructured advances</v>
          </cell>
          <cell r="C32">
            <v>322</v>
          </cell>
          <cell r="D32">
            <v>50057</v>
          </cell>
          <cell r="E32">
            <v>57801</v>
          </cell>
          <cell r="F32">
            <v>52180</v>
          </cell>
          <cell r="G32">
            <v>-32278</v>
          </cell>
          <cell r="H32">
            <v>16289</v>
          </cell>
          <cell r="I32">
            <v>16812</v>
          </cell>
          <cell r="J32">
            <v>16289</v>
          </cell>
          <cell r="K32">
            <v>16289</v>
          </cell>
          <cell r="L32">
            <v>16289</v>
          </cell>
        </row>
        <row r="33">
          <cell r="B33" t="str">
            <v xml:space="preserve">   Non performing advances</v>
          </cell>
          <cell r="C33">
            <v>46859</v>
          </cell>
          <cell r="D33">
            <v>729581</v>
          </cell>
          <cell r="E33">
            <v>332205</v>
          </cell>
          <cell r="F33">
            <v>725013</v>
          </cell>
          <cell r="G33">
            <v>-179757</v>
          </cell>
          <cell r="H33">
            <v>569257</v>
          </cell>
          <cell r="I33">
            <v>703943.75</v>
          </cell>
          <cell r="J33">
            <v>658504.5</v>
          </cell>
          <cell r="K33">
            <v>610886.25</v>
          </cell>
          <cell r="L33">
            <v>569257</v>
          </cell>
        </row>
        <row r="34">
          <cell r="C34">
            <v>306212</v>
          </cell>
          <cell r="D34">
            <v>925045.90100000007</v>
          </cell>
          <cell r="E34">
            <v>910398.62899999996</v>
          </cell>
          <cell r="F34">
            <v>950211.35479999997</v>
          </cell>
          <cell r="G34">
            <v>-38764.24934499996</v>
          </cell>
          <cell r="H34">
            <v>1029300.238405</v>
          </cell>
          <cell r="I34">
            <v>932439.44070250005</v>
          </cell>
          <cell r="J34">
            <v>960429.59701999999</v>
          </cell>
          <cell r="K34">
            <v>997807.9995875</v>
          </cell>
          <cell r="L34">
            <v>1029300.238405</v>
          </cell>
        </row>
        <row r="35">
          <cell r="B35" t="str">
            <v>Other receivables and prepayments</v>
          </cell>
          <cell r="C35">
            <v>516489</v>
          </cell>
          <cell r="D35">
            <v>627941.11600000004</v>
          </cell>
          <cell r="E35">
            <v>1184120.6170000001</v>
          </cell>
          <cell r="F35">
            <v>1883285.9617636364</v>
          </cell>
          <cell r="G35">
            <v>-912453.17274003918</v>
          </cell>
          <cell r="H35">
            <v>403120.42085996084</v>
          </cell>
          <cell r="I35">
            <v>203098.14264238282</v>
          </cell>
          <cell r="J35">
            <v>513724.54783730465</v>
          </cell>
          <cell r="K35">
            <v>170319.10118496089</v>
          </cell>
          <cell r="L35">
            <v>403120.42085996084</v>
          </cell>
        </row>
        <row r="36">
          <cell r="C36">
            <v>822701</v>
          </cell>
          <cell r="D36">
            <v>1552987.017</v>
          </cell>
          <cell r="E36">
            <v>2094519.246</v>
          </cell>
          <cell r="F36">
            <v>2833497.3165636365</v>
          </cell>
          <cell r="G36">
            <v>-951217.42208503908</v>
          </cell>
          <cell r="H36">
            <v>1432420.6592649608</v>
          </cell>
          <cell r="I36">
            <v>1135537.5833448828</v>
          </cell>
          <cell r="J36">
            <v>1474154.1448573046</v>
          </cell>
          <cell r="K36">
            <v>1168127.1007724609</v>
          </cell>
          <cell r="L36">
            <v>1432420.6592649608</v>
          </cell>
        </row>
        <row r="37">
          <cell r="B37" t="str">
            <v>Operating fixed assets</v>
          </cell>
          <cell r="C37">
            <v>173137</v>
          </cell>
          <cell r="D37">
            <v>405362.33500000002</v>
          </cell>
          <cell r="E37">
            <v>293449.18</v>
          </cell>
          <cell r="F37">
            <v>319844.2690909091</v>
          </cell>
          <cell r="G37">
            <v>200000</v>
          </cell>
          <cell r="H37">
            <v>812227</v>
          </cell>
          <cell r="I37">
            <v>421694</v>
          </cell>
          <cell r="J37">
            <v>689761</v>
          </cell>
          <cell r="K37">
            <v>707955</v>
          </cell>
          <cell r="L37">
            <v>812227</v>
          </cell>
        </row>
        <row r="38">
          <cell r="B38" t="str">
            <v>Deferred tax assets</v>
          </cell>
          <cell r="C38">
            <v>100230</v>
          </cell>
          <cell r="D38">
            <v>729068</v>
          </cell>
          <cell r="E38">
            <v>778777</v>
          </cell>
          <cell r="F38">
            <v>849574.90909090906</v>
          </cell>
          <cell r="G38">
            <v>-66278.909090909059</v>
          </cell>
          <cell r="H38">
            <v>662789.09090909094</v>
          </cell>
          <cell r="I38">
            <v>712498.27272727271</v>
          </cell>
          <cell r="J38">
            <v>695928.54545454541</v>
          </cell>
          <cell r="K38">
            <v>679358.81818181823</v>
          </cell>
          <cell r="L38">
            <v>662789.09090909094</v>
          </cell>
        </row>
        <row r="40">
          <cell r="B40" t="str">
            <v>Total Assets (A)</v>
          </cell>
          <cell r="C40">
            <v>7340080</v>
          </cell>
          <cell r="D40">
            <v>20176557.658</v>
          </cell>
          <cell r="E40">
            <v>17684098.635000002</v>
          </cell>
          <cell r="F40">
            <v>20323959.160109088</v>
          </cell>
          <cell r="G40">
            <v>13583532.238864051</v>
          </cell>
          <cell r="H40">
            <v>35253066.074214049</v>
          </cell>
          <cell r="I40">
            <v>23871931.609222159</v>
          </cell>
          <cell r="J40">
            <v>27642905.522611849</v>
          </cell>
          <cell r="K40">
            <v>31227480.430404276</v>
          </cell>
          <cell r="L40">
            <v>35302384.320774049</v>
          </cell>
        </row>
        <row r="41">
          <cell r="B41" t="str">
            <v>LIABILITIES</v>
          </cell>
        </row>
        <row r="42">
          <cell r="B42" t="str">
            <v>Bills payable</v>
          </cell>
          <cell r="C42">
            <v>34119</v>
          </cell>
          <cell r="D42">
            <v>155476.997</v>
          </cell>
          <cell r="E42">
            <v>118143.39</v>
          </cell>
          <cell r="F42">
            <v>101374.63974545454</v>
          </cell>
          <cell r="G42">
            <v>437816.98105</v>
          </cell>
          <cell r="H42">
            <v>549630.7612500001</v>
          </cell>
          <cell r="I42">
            <v>208736.11706249998</v>
          </cell>
          <cell r="J42">
            <v>319079.86512500001</v>
          </cell>
          <cell r="K42">
            <v>431418.61318750004</v>
          </cell>
          <cell r="L42">
            <v>549630.7612500001</v>
          </cell>
        </row>
        <row r="43">
          <cell r="B43" t="str">
            <v>Borrowings from SBP (Export Refinance)</v>
          </cell>
          <cell r="C43">
            <v>2482852</v>
          </cell>
          <cell r="D43">
            <v>476779</v>
          </cell>
          <cell r="E43">
            <v>4445722</v>
          </cell>
          <cell r="F43">
            <v>828843</v>
          </cell>
          <cell r="G43">
            <v>697557</v>
          </cell>
          <cell r="H43">
            <v>1545799</v>
          </cell>
          <cell r="I43">
            <v>840999</v>
          </cell>
          <cell r="J43">
            <v>1202599</v>
          </cell>
          <cell r="K43">
            <v>1376699</v>
          </cell>
          <cell r="L43">
            <v>1545799</v>
          </cell>
        </row>
        <row r="44">
          <cell r="B44" t="str">
            <v>Loan from SBP</v>
          </cell>
          <cell r="C44">
            <v>1500000</v>
          </cell>
          <cell r="D44">
            <v>3682852</v>
          </cell>
          <cell r="E44">
            <v>3233322</v>
          </cell>
          <cell r="F44">
            <v>2933322</v>
          </cell>
          <cell r="G44">
            <v>0</v>
          </cell>
          <cell r="H44">
            <v>3682852</v>
          </cell>
          <cell r="I44">
            <v>3682852</v>
          </cell>
          <cell r="J44">
            <v>3682852</v>
          </cell>
          <cell r="K44">
            <v>3682852</v>
          </cell>
          <cell r="L44">
            <v>3682852</v>
          </cell>
        </row>
        <row r="45">
          <cell r="B45" t="str">
            <v xml:space="preserve">Deposits </v>
          </cell>
          <cell r="C45">
            <v>5065548</v>
          </cell>
          <cell r="D45">
            <v>12321585.105999999</v>
          </cell>
          <cell r="E45">
            <v>9371275.1659999993</v>
          </cell>
          <cell r="F45">
            <v>11258347.895199999</v>
          </cell>
          <cell r="G45">
            <v>12451820.023</v>
          </cell>
          <cell r="H45">
            <v>23747115.295199998</v>
          </cell>
          <cell r="I45">
            <v>15172732.860749999</v>
          </cell>
          <cell r="J45">
            <v>18179533.94983333</v>
          </cell>
          <cell r="K45">
            <v>21383340.372249998</v>
          </cell>
          <cell r="L45">
            <v>24748706.527999997</v>
          </cell>
        </row>
        <row r="46">
          <cell r="B46" t="str">
            <v xml:space="preserve">Borrowings from SBP </v>
          </cell>
          <cell r="C46">
            <v>0</v>
          </cell>
          <cell r="D46">
            <v>1700000</v>
          </cell>
          <cell r="E46">
            <v>0</v>
          </cell>
          <cell r="F46">
            <v>0</v>
          </cell>
          <cell r="G46">
            <v>300000</v>
          </cell>
          <cell r="H46">
            <v>2000000</v>
          </cell>
          <cell r="I46">
            <v>2000000</v>
          </cell>
          <cell r="J46">
            <v>2000000</v>
          </cell>
          <cell r="K46">
            <v>2000000</v>
          </cell>
          <cell r="L46">
            <v>2000000</v>
          </cell>
        </row>
        <row r="47">
          <cell r="B47" t="str">
            <v>Other liabilities</v>
          </cell>
        </row>
        <row r="48">
          <cell r="B48" t="str">
            <v>Markup Suspense</v>
          </cell>
        </row>
        <row r="49">
          <cell r="B49" t="str">
            <v xml:space="preserve">    Regularised / Restructured advances</v>
          </cell>
          <cell r="C49">
            <v>0</v>
          </cell>
          <cell r="D49">
            <v>15311</v>
          </cell>
          <cell r="E49">
            <v>30224</v>
          </cell>
          <cell r="F49">
            <v>15311</v>
          </cell>
          <cell r="G49">
            <v>0</v>
          </cell>
          <cell r="H49">
            <v>15311</v>
          </cell>
          <cell r="I49">
            <v>15311</v>
          </cell>
          <cell r="J49">
            <v>15311</v>
          </cell>
          <cell r="K49">
            <v>15311</v>
          </cell>
          <cell r="L49">
            <v>15311</v>
          </cell>
        </row>
        <row r="50">
          <cell r="B50" t="str">
            <v xml:space="preserve">    Non performing advances</v>
          </cell>
          <cell r="C50">
            <v>260773</v>
          </cell>
          <cell r="D50">
            <v>352693</v>
          </cell>
          <cell r="E50">
            <v>339908.34100000001</v>
          </cell>
          <cell r="F50">
            <v>361150.8</v>
          </cell>
          <cell r="G50">
            <v>-3665</v>
          </cell>
          <cell r="H50">
            <v>343296</v>
          </cell>
          <cell r="I50">
            <v>345121.5</v>
          </cell>
          <cell r="J50">
            <v>344513</v>
          </cell>
          <cell r="K50">
            <v>343904.5</v>
          </cell>
          <cell r="L50">
            <v>343296</v>
          </cell>
        </row>
        <row r="51">
          <cell r="C51">
            <v>260773</v>
          </cell>
          <cell r="D51">
            <v>368004</v>
          </cell>
          <cell r="E51">
            <v>370132.34100000001</v>
          </cell>
          <cell r="F51">
            <v>376461.8</v>
          </cell>
          <cell r="G51">
            <v>-3665</v>
          </cell>
          <cell r="H51">
            <v>358607</v>
          </cell>
          <cell r="I51">
            <v>360432.5</v>
          </cell>
          <cell r="J51">
            <v>359824</v>
          </cell>
          <cell r="K51">
            <v>359215.5</v>
          </cell>
          <cell r="L51">
            <v>358607</v>
          </cell>
        </row>
        <row r="52">
          <cell r="B52" t="str">
            <v>Other liabilities</v>
          </cell>
          <cell r="C52">
            <v>181351</v>
          </cell>
          <cell r="D52">
            <v>247878.745</v>
          </cell>
          <cell r="E52">
            <v>814254.44</v>
          </cell>
          <cell r="F52">
            <v>1382898.7889090911</v>
          </cell>
          <cell r="G52">
            <v>38416.88645874997</v>
          </cell>
          <cell r="H52">
            <v>731622.56361375004</v>
          </cell>
          <cell r="I52">
            <v>323957.85059531254</v>
          </cell>
          <cell r="J52">
            <v>535400.95187229163</v>
          </cell>
          <cell r="K52">
            <v>479852.64325343753</v>
          </cell>
          <cell r="L52">
            <v>731621.56361375004</v>
          </cell>
        </row>
        <row r="53">
          <cell r="C53">
            <v>442124</v>
          </cell>
          <cell r="D53">
            <v>615882.745</v>
          </cell>
          <cell r="E53">
            <v>1184386.781</v>
          </cell>
          <cell r="F53">
            <v>1759360.5889090912</v>
          </cell>
          <cell r="G53">
            <v>34751.88645874997</v>
          </cell>
          <cell r="H53">
            <v>1090229.56361375</v>
          </cell>
          <cell r="I53">
            <v>684390.35059531254</v>
          </cell>
          <cell r="J53">
            <v>895224.95187229163</v>
          </cell>
          <cell r="K53">
            <v>839068.14325343748</v>
          </cell>
          <cell r="L53">
            <v>1090228.56361375</v>
          </cell>
        </row>
        <row r="54">
          <cell r="B54" t="str">
            <v>Liabilities against assets subject to lease finance</v>
          </cell>
          <cell r="C54">
            <v>13490</v>
          </cell>
          <cell r="D54">
            <v>4406.2550000000001</v>
          </cell>
          <cell r="E54">
            <v>4841.99</v>
          </cell>
          <cell r="F54">
            <v>5282.1709090909089</v>
          </cell>
          <cell r="G54">
            <v>-4406.2550000000001</v>
          </cell>
          <cell r="H54">
            <v>0</v>
          </cell>
          <cell r="I54">
            <v>1429</v>
          </cell>
          <cell r="J54">
            <v>2855</v>
          </cell>
          <cell r="K54">
            <v>4281</v>
          </cell>
          <cell r="L54">
            <v>0</v>
          </cell>
        </row>
        <row r="55">
          <cell r="B55" t="str">
            <v>Total Liabilities (B)</v>
          </cell>
          <cell r="C55">
            <v>9538133</v>
          </cell>
          <cell r="D55">
            <v>18956982.103</v>
          </cell>
          <cell r="E55">
            <v>15124369.327</v>
          </cell>
          <cell r="F55">
            <v>16886530.294763636</v>
          </cell>
          <cell r="G55">
            <v>13917539.63550875</v>
          </cell>
          <cell r="H55">
            <v>32615626.620063748</v>
          </cell>
          <cell r="I55">
            <v>22591139.328407813</v>
          </cell>
          <cell r="J55">
            <v>26282144.766830623</v>
          </cell>
          <cell r="K55">
            <v>29717659.128690936</v>
          </cell>
          <cell r="L55">
            <v>33617216.852863744</v>
          </cell>
        </row>
        <row r="57">
          <cell r="B57" t="str">
            <v>NET ASSETS/LIABILITIES "C=(A-B)"</v>
          </cell>
          <cell r="C57">
            <v>-2198053</v>
          </cell>
          <cell r="D57">
            <v>1219575.5549999997</v>
          </cell>
          <cell r="E57">
            <v>2559729.3080000021</v>
          </cell>
          <cell r="F57">
            <v>3437428.865345452</v>
          </cell>
          <cell r="G57">
            <v>-334007.39664469846</v>
          </cell>
          <cell r="H57">
            <v>2637439.4541503005</v>
          </cell>
          <cell r="I57">
            <v>1280792.2808143459</v>
          </cell>
          <cell r="J57">
            <v>1360760.7557812259</v>
          </cell>
          <cell r="K57">
            <v>1509821.30171334</v>
          </cell>
          <cell r="L57">
            <v>1685167.4679103047</v>
          </cell>
        </row>
        <row r="59">
          <cell r="B59" t="str">
            <v>REPRESENTED BY:</v>
          </cell>
        </row>
        <row r="60">
          <cell r="B60" t="str">
            <v>Capital</v>
          </cell>
          <cell r="C60">
            <v>1166667</v>
          </cell>
          <cell r="D60">
            <v>1500000</v>
          </cell>
          <cell r="E60">
            <v>1500000</v>
          </cell>
          <cell r="F60">
            <v>1500000</v>
          </cell>
          <cell r="G60">
            <v>0</v>
          </cell>
          <cell r="H60">
            <v>1500000</v>
          </cell>
          <cell r="I60">
            <v>1500000</v>
          </cell>
          <cell r="J60">
            <v>1500000</v>
          </cell>
          <cell r="K60">
            <v>1500000</v>
          </cell>
          <cell r="L60">
            <v>1500000</v>
          </cell>
        </row>
        <row r="61">
          <cell r="B61" t="str">
            <v>Reserves</v>
          </cell>
          <cell r="C61">
            <v>-716825</v>
          </cell>
          <cell r="D61">
            <v>-898955.20799999998</v>
          </cell>
          <cell r="E61">
            <v>-492644.38</v>
          </cell>
          <cell r="F61">
            <v>-492644.38</v>
          </cell>
          <cell r="G61">
            <v>0</v>
          </cell>
          <cell r="H61">
            <v>-898955.20799999998</v>
          </cell>
          <cell r="I61">
            <v>-610204.20799999998</v>
          </cell>
          <cell r="J61">
            <v>-610204.20799999998</v>
          </cell>
          <cell r="K61">
            <v>-610204.20799999998</v>
          </cell>
          <cell r="L61">
            <v>-610204.20799999998</v>
          </cell>
        </row>
        <row r="62">
          <cell r="B62" t="str">
            <v>Surplus on revaluation of investment</v>
          </cell>
          <cell r="C62">
            <v>0</v>
          </cell>
          <cell r="D62">
            <v>350969.02399999998</v>
          </cell>
          <cell r="E62">
            <v>0</v>
          </cell>
          <cell r="F62">
            <v>0</v>
          </cell>
          <cell r="G62">
            <v>-300000</v>
          </cell>
          <cell r="H62">
            <v>50969.023999999976</v>
          </cell>
          <cell r="I62">
            <v>250969.02399999998</v>
          </cell>
          <cell r="J62">
            <v>200969.02399999998</v>
          </cell>
          <cell r="K62">
            <v>150969.02399999998</v>
          </cell>
          <cell r="L62">
            <v>90969.023999999976</v>
          </cell>
        </row>
        <row r="63">
          <cell r="B63" t="str">
            <v xml:space="preserve">(Lending)/Borrowing from HO "E=(C-/+D) </v>
          </cell>
          <cell r="C63">
            <v>2767</v>
          </cell>
          <cell r="D63">
            <v>-21191.845999999903</v>
          </cell>
          <cell r="E63">
            <v>1476360.3789999997</v>
          </cell>
          <cell r="F63">
            <v>1388971.4225999997</v>
          </cell>
          <cell r="G63">
            <v>-2075714.4476085003</v>
          </cell>
          <cell r="H63">
            <v>0</v>
          </cell>
          <cell r="I63">
            <v>-841</v>
          </cell>
          <cell r="J63">
            <v>-1038</v>
          </cell>
          <cell r="K63">
            <v>-1109</v>
          </cell>
          <cell r="L63">
            <v>-1234</v>
          </cell>
        </row>
        <row r="64">
          <cell r="B64" t="str">
            <v>Branch profit / (loss)         "D"</v>
          </cell>
          <cell r="C64">
            <v>-2650657</v>
          </cell>
          <cell r="D64">
            <v>288751.47474000003</v>
          </cell>
          <cell r="E64">
            <v>75962.512050000048</v>
          </cell>
          <cell r="F64">
            <v>112988.58551836369</v>
          </cell>
          <cell r="G64">
            <v>301879.82820164057</v>
          </cell>
          <cell r="H64">
            <v>1038106.4455409406</v>
          </cell>
          <cell r="I64">
            <v>140868.50137802036</v>
          </cell>
          <cell r="J64">
            <v>271035.3602586838</v>
          </cell>
          <cell r="K64">
            <v>470164.53164199064</v>
          </cell>
          <cell r="L64">
            <v>705635.35040294076</v>
          </cell>
        </row>
        <row r="66">
          <cell r="B66" t="str">
            <v xml:space="preserve">Total </v>
          </cell>
          <cell r="C66">
            <v>-2198053</v>
          </cell>
          <cell r="D66">
            <v>1219575.4447400002</v>
          </cell>
          <cell r="E66">
            <v>2559678.5110499999</v>
          </cell>
          <cell r="F66">
            <v>2509315.6281183637</v>
          </cell>
          <cell r="G66">
            <v>-2073834.6194068596</v>
          </cell>
          <cell r="H66">
            <v>1690120.2615409405</v>
          </cell>
          <cell r="I66">
            <v>1280792.3173780204</v>
          </cell>
          <cell r="J66">
            <v>1360762.1762586839</v>
          </cell>
          <cell r="K66">
            <v>1509821.3476419905</v>
          </cell>
          <cell r="L66">
            <v>1685167.1664029406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Sales Analysis"/>
      <sheetName val="Monthly Brandwise Comparison"/>
      <sheetName val="Six Months Brandwise Comparison"/>
      <sheetName val="Sales Analysis Depot Wise"/>
      <sheetName val="Analytical Jul to Dec 2007"/>
      <sheetName val="PBC - Tobacco Sale Local"/>
      <sheetName val="Scoping"/>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BSDOMOVS"/>
      <sheetName val="BS(Asset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Bristol Myers Squibb Pakistan</v>
          </cell>
        </row>
      </sheetData>
      <sheetData sheetId="20">
        <row r="1">
          <cell r="B1" t="str">
            <v>Bristol Myers Squibb Pakistan</v>
          </cell>
        </row>
      </sheetData>
      <sheetData sheetId="21">
        <row r="1">
          <cell r="B1" t="str">
            <v>Bristol Myers Squibb Pakistan</v>
          </cell>
        </row>
      </sheetData>
      <sheetData sheetId="22">
        <row r="1">
          <cell r="B1" t="str">
            <v>Bristol Myers Squibb Pakistan</v>
          </cell>
        </row>
      </sheetData>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row r="1">
          <cell r="B1" t="str">
            <v>Bristol Myers Squibb Pakistan</v>
          </cell>
        </row>
      </sheetData>
      <sheetData sheetId="31">
        <row r="1">
          <cell r="B1" t="str">
            <v>Bristol Myers Squibb Pakistan</v>
          </cell>
        </row>
      </sheetData>
      <sheetData sheetId="32">
        <row r="1">
          <cell r="B1" t="str">
            <v>Bristol Myers Squibb Pakistan</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Limit"/>
      <sheetName val="SegmentList"/>
      <sheetName val="BranchCode"/>
      <sheetName val="Supplier"/>
      <sheetName val="ChartofAccounts"/>
      <sheetName val="Sheet10"/>
      <sheetName val="Sheet09"/>
      <sheetName val="Sheet08"/>
      <sheetName val="Sheet07"/>
      <sheetName val="Sheet06"/>
      <sheetName val="Sheet05"/>
      <sheetName val="Sheet04"/>
      <sheetName val="Sheet03"/>
      <sheetName val="Sheet02"/>
      <sheetName val="Sheet01"/>
      <sheetName val="AUTO PROCES"/>
      <sheetName val="Sheet9"/>
      <sheetName val="CARs' 99 Summary Info. (B&amp;A)"/>
      <sheetName val="AUTO_PROCES"/>
      <sheetName val="Non-Statistical Sampling"/>
      <sheetName val="Consolidated"/>
    </sheetNames>
    <sheetDataSet>
      <sheetData sheetId="0">
        <row r="2">
          <cell r="A2" t="str">
            <v xml:space="preserve">Aalya Mawaz Khan  </v>
          </cell>
        </row>
        <row r="3">
          <cell r="A3" t="str">
            <v xml:space="preserve">Aamir Manzoor  </v>
          </cell>
        </row>
        <row r="4">
          <cell r="A4" t="str">
            <v xml:space="preserve">Aanif Ali Mehdi  </v>
          </cell>
        </row>
        <row r="5">
          <cell r="A5" t="str">
            <v xml:space="preserve">Abbas Ali  </v>
          </cell>
        </row>
        <row r="6">
          <cell r="A6" t="str">
            <v xml:space="preserve">Abdul Hafeez  </v>
          </cell>
        </row>
        <row r="7">
          <cell r="A7" t="str">
            <v xml:space="preserve">Abdul Mateen Khan  </v>
          </cell>
        </row>
        <row r="8">
          <cell r="A8" t="str">
            <v xml:space="preserve">Abdul Rauf Anjum  </v>
          </cell>
        </row>
        <row r="9">
          <cell r="A9" t="str">
            <v xml:space="preserve">Abdullah Memon  </v>
          </cell>
        </row>
        <row r="10">
          <cell r="A10" t="str">
            <v xml:space="preserve">Abdur Razzaq Kharadi  </v>
          </cell>
        </row>
        <row r="11">
          <cell r="A11" t="str">
            <v xml:space="preserve">Abid Javaid  </v>
          </cell>
        </row>
        <row r="12">
          <cell r="A12" t="str">
            <v xml:space="preserve">Adamjee Yakoob </v>
          </cell>
        </row>
        <row r="13">
          <cell r="A13" t="str">
            <v xml:space="preserve">Afzal Ahmed  </v>
          </cell>
        </row>
        <row r="14">
          <cell r="A14" t="str">
            <v xml:space="preserve">Agha Naveed Haider  </v>
          </cell>
        </row>
        <row r="15">
          <cell r="A15" t="str">
            <v xml:space="preserve">Ahmad Arif Mahtab Syed  </v>
          </cell>
        </row>
        <row r="16">
          <cell r="A16" t="str">
            <v xml:space="preserve">Ahmad Qureshi  </v>
          </cell>
        </row>
        <row r="17">
          <cell r="A17" t="str">
            <v>Ahmed Hussain Awan</v>
          </cell>
        </row>
        <row r="18">
          <cell r="A18" t="str">
            <v xml:space="preserve">Ahmed Javaid Malik  </v>
          </cell>
        </row>
        <row r="19">
          <cell r="A19" t="str">
            <v xml:space="preserve">Akbar A.Chughtai  </v>
          </cell>
        </row>
        <row r="20">
          <cell r="A20" t="str">
            <v xml:space="preserve">Akhlaq Qureshi  </v>
          </cell>
        </row>
        <row r="21">
          <cell r="A21" t="str">
            <v>Ali Imam Al-Husainy</v>
          </cell>
        </row>
        <row r="22">
          <cell r="A22" t="str">
            <v xml:space="preserve">Ali Nawaz Khan  </v>
          </cell>
        </row>
        <row r="23">
          <cell r="A23" t="str">
            <v xml:space="preserve">Amin A. Lalani  </v>
          </cell>
        </row>
        <row r="24">
          <cell r="A24" t="str">
            <v xml:space="preserve">Anjum Rafiq  </v>
          </cell>
        </row>
        <row r="25">
          <cell r="A25" t="str">
            <v xml:space="preserve">Arif Mumtaz </v>
          </cell>
        </row>
        <row r="26">
          <cell r="A26" t="str">
            <v xml:space="preserve">Arjummand Minai  </v>
          </cell>
        </row>
        <row r="27">
          <cell r="A27" t="str">
            <v xml:space="preserve">Arnawaz Kersi Billia  </v>
          </cell>
        </row>
        <row r="28">
          <cell r="A28" t="str">
            <v xml:space="preserve">Arshad Ali </v>
          </cell>
        </row>
        <row r="29">
          <cell r="A29" t="str">
            <v xml:space="preserve">Arshad Khan </v>
          </cell>
        </row>
        <row r="30">
          <cell r="A30" t="str">
            <v xml:space="preserve">Asad Abbas </v>
          </cell>
        </row>
        <row r="31">
          <cell r="A31" t="str">
            <v>Asad Humayun Chaudhry</v>
          </cell>
        </row>
        <row r="32">
          <cell r="A32" t="str">
            <v>Asif Reza Sana</v>
          </cell>
        </row>
        <row r="33">
          <cell r="A33" t="str">
            <v xml:space="preserve">Asim Tufail </v>
          </cell>
        </row>
        <row r="34">
          <cell r="A34" t="str">
            <v xml:space="preserve">Aslam Sadruddin  </v>
          </cell>
        </row>
        <row r="35">
          <cell r="A35" t="str">
            <v xml:space="preserve">Ata-ur-Rab Rana  </v>
          </cell>
        </row>
        <row r="36">
          <cell r="A36" t="str">
            <v xml:space="preserve">Aurangzeb Afridi  </v>
          </cell>
        </row>
        <row r="37">
          <cell r="A37" t="str">
            <v xml:space="preserve">Awais Talmiz </v>
          </cell>
        </row>
        <row r="38">
          <cell r="A38" t="str">
            <v xml:space="preserve">Azeem Uddin Ahmed  </v>
          </cell>
        </row>
        <row r="39">
          <cell r="A39" t="str">
            <v xml:space="preserve">Azhar Hussain </v>
          </cell>
        </row>
        <row r="40">
          <cell r="A40" t="str">
            <v xml:space="preserve">Azhar-ul-Islam  </v>
          </cell>
        </row>
        <row r="41">
          <cell r="A41" t="str">
            <v xml:space="preserve">Azher Ali Faizullah  </v>
          </cell>
        </row>
        <row r="42">
          <cell r="A42" t="str">
            <v xml:space="preserve">Azmat Tarin  </v>
          </cell>
        </row>
        <row r="43">
          <cell r="A43" t="str">
            <v xml:space="preserve">Babbar Wajid  </v>
          </cell>
        </row>
        <row r="44">
          <cell r="A44" t="str">
            <v xml:space="preserve">Bahauddin Khan  </v>
          </cell>
        </row>
        <row r="45">
          <cell r="A45" t="str">
            <v xml:space="preserve">Basir Mirza  </v>
          </cell>
        </row>
        <row r="46">
          <cell r="A46" t="str">
            <v>Brian Anthony Tellis</v>
          </cell>
        </row>
        <row r="47">
          <cell r="A47" t="str">
            <v>Bushra  Ahad</v>
          </cell>
        </row>
        <row r="48">
          <cell r="A48" t="str">
            <v xml:space="preserve">Ch. Sheraz Ashraf </v>
          </cell>
        </row>
        <row r="49">
          <cell r="A49" t="str">
            <v xml:space="preserve">Danial Hashmi </v>
          </cell>
        </row>
        <row r="50">
          <cell r="A50" t="str">
            <v xml:space="preserve">Dilair Ahmed Khan  </v>
          </cell>
        </row>
        <row r="51">
          <cell r="A51" t="str">
            <v xml:space="preserve">Ehsan Fazil Khan  </v>
          </cell>
        </row>
        <row r="52">
          <cell r="A52" t="str">
            <v>Ehtesham  Bari</v>
          </cell>
        </row>
        <row r="53">
          <cell r="A53" t="str">
            <v xml:space="preserve">Ejaz Ahmed Malik  </v>
          </cell>
        </row>
        <row r="54">
          <cell r="A54" t="str">
            <v xml:space="preserve">Fahim ur Rehman Khan  </v>
          </cell>
        </row>
        <row r="55">
          <cell r="A55" t="str">
            <v xml:space="preserve">Fahim Zuberi  </v>
          </cell>
        </row>
        <row r="56">
          <cell r="A56" t="str">
            <v xml:space="preserve">Faisal Ayaz  </v>
          </cell>
        </row>
        <row r="57">
          <cell r="A57" t="str">
            <v xml:space="preserve">Faisal Qasim </v>
          </cell>
        </row>
        <row r="58">
          <cell r="A58" t="str">
            <v xml:space="preserve">Fakhar Zaman  </v>
          </cell>
        </row>
        <row r="59">
          <cell r="A59" t="str">
            <v>Fareed  Ahmed</v>
          </cell>
        </row>
        <row r="60">
          <cell r="A60" t="str">
            <v xml:space="preserve">Faryal Ali </v>
          </cell>
        </row>
        <row r="61">
          <cell r="A61" t="str">
            <v>Fauzia  Sohail</v>
          </cell>
        </row>
        <row r="62">
          <cell r="A62" t="str">
            <v xml:space="preserve">Fayyaz Ahmad  </v>
          </cell>
        </row>
        <row r="63">
          <cell r="A63" t="str">
            <v xml:space="preserve">Fazil Irshad Nazir  </v>
          </cell>
        </row>
        <row r="64">
          <cell r="A64" t="str">
            <v>Ghufran A Khan</v>
          </cell>
        </row>
        <row r="65">
          <cell r="A65" t="str">
            <v xml:space="preserve">Ghulam Sarwar Khan  </v>
          </cell>
        </row>
        <row r="66">
          <cell r="A66" t="str">
            <v>Goharulayn Afzal</v>
          </cell>
        </row>
        <row r="67">
          <cell r="A67" t="str">
            <v xml:space="preserve">Hameedullah Khan  </v>
          </cell>
        </row>
        <row r="68">
          <cell r="A68" t="str">
            <v xml:space="preserve">Hamid Mirza </v>
          </cell>
        </row>
        <row r="69">
          <cell r="A69" t="str">
            <v>Haroon  Rashid</v>
          </cell>
        </row>
        <row r="70">
          <cell r="A70" t="str">
            <v>Hasan  Sarwat</v>
          </cell>
        </row>
        <row r="71">
          <cell r="A71" t="str">
            <v xml:space="preserve">Hasan Haider  </v>
          </cell>
        </row>
        <row r="72">
          <cell r="A72" t="str">
            <v>Hassan  Iftikhar</v>
          </cell>
        </row>
        <row r="73">
          <cell r="A73" t="str">
            <v>Hassan  Kazmi</v>
          </cell>
        </row>
        <row r="74">
          <cell r="A74" t="str">
            <v xml:space="preserve">Humayun Nabeel  </v>
          </cell>
        </row>
        <row r="75">
          <cell r="A75" t="str">
            <v xml:space="preserve">Imran Aslam  </v>
          </cell>
        </row>
        <row r="76">
          <cell r="A76" t="str">
            <v xml:space="preserve">Imran Kapadia  </v>
          </cell>
        </row>
        <row r="77">
          <cell r="A77" t="str">
            <v xml:space="preserve">Inam ur Rehman  </v>
          </cell>
        </row>
        <row r="78">
          <cell r="A78" t="str">
            <v xml:space="preserve">Inayat Ali  </v>
          </cell>
        </row>
        <row r="79">
          <cell r="A79" t="str">
            <v>Iqbal Hassan Khanyari</v>
          </cell>
        </row>
        <row r="80">
          <cell r="A80" t="str">
            <v xml:space="preserve">Irfan Jamil  </v>
          </cell>
        </row>
        <row r="81">
          <cell r="A81" t="str">
            <v xml:space="preserve">Jamal Shahid Husain  </v>
          </cell>
        </row>
        <row r="82">
          <cell r="A82" t="str">
            <v>Jawed  Munshi</v>
          </cell>
        </row>
        <row r="83">
          <cell r="A83" t="str">
            <v xml:space="preserve">Jodat Nadeem </v>
          </cell>
        </row>
        <row r="84">
          <cell r="A84" t="str">
            <v xml:space="preserve">Kamran Bashir  </v>
          </cell>
        </row>
        <row r="85">
          <cell r="A85" t="str">
            <v xml:space="preserve">Kashif Ejaz  </v>
          </cell>
        </row>
        <row r="86">
          <cell r="A86" t="str">
            <v xml:space="preserve">Kasim Feroze Khan  </v>
          </cell>
        </row>
        <row r="87">
          <cell r="A87" t="str">
            <v xml:space="preserve">Khalid Bashir  </v>
          </cell>
        </row>
        <row r="88">
          <cell r="A88" t="str">
            <v>Khalid M Shaikh</v>
          </cell>
        </row>
        <row r="89">
          <cell r="A89" t="str">
            <v xml:space="preserve">Khalid Zafar  </v>
          </cell>
        </row>
        <row r="90">
          <cell r="A90" t="str">
            <v xml:space="preserve">Khalil Aslam Khan  </v>
          </cell>
        </row>
        <row r="91">
          <cell r="A91" t="str">
            <v xml:space="preserve">Khaqan Manzoor  </v>
          </cell>
        </row>
        <row r="92">
          <cell r="A92" t="str">
            <v xml:space="preserve">Khawaja Shaiq Iqbal  </v>
          </cell>
        </row>
        <row r="93">
          <cell r="A93" t="str">
            <v xml:space="preserve">Khawar Mahmood  </v>
          </cell>
        </row>
        <row r="94">
          <cell r="A94" t="str">
            <v xml:space="preserve">Khushdil Shahbaz  </v>
          </cell>
        </row>
        <row r="95">
          <cell r="A95" t="str">
            <v xml:space="preserve">M. Riaz Saeed  </v>
          </cell>
        </row>
        <row r="96">
          <cell r="A96" t="str">
            <v xml:space="preserve">M. Zahid Amin Phularwan  </v>
          </cell>
        </row>
        <row r="97">
          <cell r="A97" t="str">
            <v>Malik Asad Ali Noon</v>
          </cell>
        </row>
        <row r="98">
          <cell r="A98" t="str">
            <v xml:space="preserve">Malik Muhammad Ghaus  </v>
          </cell>
        </row>
        <row r="99">
          <cell r="A99" t="str">
            <v>Malik Shahid Ali</v>
          </cell>
        </row>
        <row r="100">
          <cell r="A100" t="str">
            <v xml:space="preserve">Mansoor Mukhtar  </v>
          </cell>
        </row>
        <row r="101">
          <cell r="A101" t="str">
            <v xml:space="preserve">Masood Bashir  </v>
          </cell>
        </row>
        <row r="102">
          <cell r="A102" t="str">
            <v xml:space="preserve">Masood Iqbal  </v>
          </cell>
        </row>
        <row r="103">
          <cell r="A103" t="str">
            <v>Masroor Ahmed Qureshi</v>
          </cell>
        </row>
        <row r="104">
          <cell r="A104" t="str">
            <v>Mehboob  Akhtar</v>
          </cell>
        </row>
        <row r="105">
          <cell r="A105" t="str">
            <v xml:space="preserve">Mehmood Batla  </v>
          </cell>
        </row>
        <row r="106">
          <cell r="A106" t="str">
            <v>Mehrosh Zulfiqar Malik</v>
          </cell>
        </row>
        <row r="107">
          <cell r="A107" t="str">
            <v xml:space="preserve">Mirza Mohammed Asim Baig  </v>
          </cell>
        </row>
        <row r="108">
          <cell r="A108" t="str">
            <v xml:space="preserve">Misbah Mahmood Kidwai  </v>
          </cell>
        </row>
        <row r="109">
          <cell r="A109" t="str">
            <v xml:space="preserve">Mohammad Ajmal  </v>
          </cell>
        </row>
        <row r="110">
          <cell r="A110" t="str">
            <v xml:space="preserve">Mohammad Ajmal Sheikh  </v>
          </cell>
        </row>
        <row r="111">
          <cell r="A111" t="str">
            <v xml:space="preserve">Mohammad Amjad  </v>
          </cell>
        </row>
        <row r="112">
          <cell r="A112" t="str">
            <v xml:space="preserve">Mohammad Anwar  </v>
          </cell>
        </row>
        <row r="113">
          <cell r="A113" t="str">
            <v xml:space="preserve">Mohammad Khaliq Zia  </v>
          </cell>
        </row>
        <row r="114">
          <cell r="A114" t="str">
            <v xml:space="preserve">Mohammad Nadeem Sheikh  </v>
          </cell>
        </row>
        <row r="115">
          <cell r="A115" t="str">
            <v xml:space="preserve">Mohammad Naeem Khan  </v>
          </cell>
        </row>
        <row r="116">
          <cell r="A116" t="str">
            <v xml:space="preserve">Mohammad Raza Ali  </v>
          </cell>
        </row>
        <row r="117">
          <cell r="A117" t="str">
            <v xml:space="preserve">Mohammad Shahid Kidwai  </v>
          </cell>
        </row>
        <row r="118">
          <cell r="A118" t="str">
            <v>Mohammad Zahid Hanif</v>
          </cell>
        </row>
        <row r="119">
          <cell r="A119" t="str">
            <v xml:space="preserve">Mohammed Faisal Mamsa  </v>
          </cell>
        </row>
        <row r="120">
          <cell r="A120" t="str">
            <v xml:space="preserve">Mohammed Imran Hassan Khan  </v>
          </cell>
        </row>
        <row r="121">
          <cell r="A121" t="str">
            <v>Mohammed Majid Khan</v>
          </cell>
        </row>
        <row r="122">
          <cell r="A122" t="str">
            <v>Mudassar  Masood</v>
          </cell>
        </row>
        <row r="123">
          <cell r="A123" t="str">
            <v xml:space="preserve">Muhammad Afzal  </v>
          </cell>
        </row>
        <row r="124">
          <cell r="A124" t="str">
            <v xml:space="preserve">Muhammad Afzal  </v>
          </cell>
        </row>
        <row r="125">
          <cell r="A125" t="str">
            <v xml:space="preserve">Muhammad Farhanullah Khan  </v>
          </cell>
        </row>
        <row r="126">
          <cell r="A126" t="str">
            <v xml:space="preserve">Muhammad Nadeem Faisal  </v>
          </cell>
        </row>
        <row r="127">
          <cell r="A127" t="str">
            <v xml:space="preserve">Muhammad Naeem Dar  </v>
          </cell>
        </row>
        <row r="128">
          <cell r="A128" t="str">
            <v xml:space="preserve">Muhammad Omar Afzal  </v>
          </cell>
        </row>
        <row r="129">
          <cell r="A129" t="str">
            <v xml:space="preserve">Muhammad Safi Syed  </v>
          </cell>
        </row>
        <row r="130">
          <cell r="A130" t="str">
            <v xml:space="preserve">Muhammad Saqib Pal  </v>
          </cell>
        </row>
        <row r="131">
          <cell r="A131" t="str">
            <v xml:space="preserve">Muhammad Tanveer Asghar  </v>
          </cell>
        </row>
        <row r="132">
          <cell r="A132" t="str">
            <v xml:space="preserve">Muhammad Tufail </v>
          </cell>
        </row>
        <row r="133">
          <cell r="A133" t="str">
            <v xml:space="preserve">Muhammad Umar  </v>
          </cell>
        </row>
        <row r="134">
          <cell r="A134" t="str">
            <v xml:space="preserve">Muhammad Usman  </v>
          </cell>
        </row>
        <row r="135">
          <cell r="A135" t="str">
            <v xml:space="preserve">Muhammad Zikar Makani  </v>
          </cell>
        </row>
        <row r="136">
          <cell r="A136" t="str">
            <v xml:space="preserve">Munawar Jaffrani  </v>
          </cell>
        </row>
        <row r="137">
          <cell r="A137" t="str">
            <v xml:space="preserve">Muneer Kamal  </v>
          </cell>
        </row>
        <row r="138">
          <cell r="A138" t="str">
            <v xml:space="preserve">Mureed Hussain  </v>
          </cell>
        </row>
        <row r="139">
          <cell r="A139" t="str">
            <v xml:space="preserve">Musheer Hassan  </v>
          </cell>
        </row>
        <row r="140">
          <cell r="A140" t="str">
            <v xml:space="preserve">Mushtaq Ahmed Murad  </v>
          </cell>
        </row>
        <row r="141">
          <cell r="A141" t="str">
            <v xml:space="preserve">Muzahir Rahim  </v>
          </cell>
        </row>
        <row r="142">
          <cell r="A142" t="str">
            <v xml:space="preserve">Muzammil Hussain  </v>
          </cell>
        </row>
        <row r="143">
          <cell r="A143" t="str">
            <v xml:space="preserve">Nadeem Iftikhar  </v>
          </cell>
        </row>
        <row r="144">
          <cell r="A144" t="str">
            <v>Nadeem Mahmud Zaman</v>
          </cell>
        </row>
        <row r="145">
          <cell r="A145" t="str">
            <v xml:space="preserve">Nadeem Sarfraz  </v>
          </cell>
        </row>
        <row r="146">
          <cell r="A146" t="str">
            <v xml:space="preserve">Nadim Ahmed Jilani  </v>
          </cell>
        </row>
        <row r="147">
          <cell r="A147" t="str">
            <v xml:space="preserve">Naeem Ahmad  </v>
          </cell>
        </row>
        <row r="148">
          <cell r="A148" t="str">
            <v>Naeem Awan</v>
          </cell>
        </row>
        <row r="149">
          <cell r="A149" t="str">
            <v xml:space="preserve">Nauman Zafar  </v>
          </cell>
        </row>
        <row r="150">
          <cell r="A150" t="str">
            <v xml:space="preserve">Naveed I.Sherwani  </v>
          </cell>
        </row>
        <row r="151">
          <cell r="A151" t="str">
            <v>Naveed Karim Pathan</v>
          </cell>
        </row>
        <row r="152">
          <cell r="A152" t="str">
            <v xml:space="preserve">Nayyar Kamil  </v>
          </cell>
        </row>
        <row r="153">
          <cell r="A153" t="str">
            <v xml:space="preserve">Nazar Abbas  </v>
          </cell>
        </row>
        <row r="154">
          <cell r="A154" t="str">
            <v xml:space="preserve">Nilofer Ali  </v>
          </cell>
        </row>
        <row r="155">
          <cell r="A155" t="str">
            <v xml:space="preserve">Nisar A. Patel  </v>
          </cell>
        </row>
        <row r="156">
          <cell r="A156" t="str">
            <v xml:space="preserve">Nizammudin  </v>
          </cell>
        </row>
        <row r="157">
          <cell r="A157" t="str">
            <v>Nooman  Mahmud</v>
          </cell>
        </row>
        <row r="158">
          <cell r="A158" t="str">
            <v xml:space="preserve">Omar Quraishi  </v>
          </cell>
        </row>
        <row r="159">
          <cell r="A159" t="str">
            <v xml:space="preserve">Omer Bin Javaid  </v>
          </cell>
        </row>
        <row r="160">
          <cell r="A160" t="str">
            <v xml:space="preserve">Qaiser Ghani  </v>
          </cell>
        </row>
        <row r="161">
          <cell r="A161" t="str">
            <v xml:space="preserve">Qaiser Mehmood Sheikh  </v>
          </cell>
        </row>
        <row r="162">
          <cell r="A162" t="str">
            <v xml:space="preserve">Qalab Hussain  </v>
          </cell>
        </row>
        <row r="163">
          <cell r="A163" t="str">
            <v xml:space="preserve">Qamar Saeed  </v>
          </cell>
        </row>
        <row r="164">
          <cell r="A164" t="str">
            <v xml:space="preserve">Rafi Mohammad Khan  </v>
          </cell>
        </row>
        <row r="165">
          <cell r="A165" t="str">
            <v xml:space="preserve">Ramiz Hassan Farooqui  </v>
          </cell>
        </row>
        <row r="166">
          <cell r="A166" t="str">
            <v xml:space="preserve">Rashid Perviaz  </v>
          </cell>
        </row>
        <row r="167">
          <cell r="A167" t="str">
            <v xml:space="preserve">Raza Said Khan  </v>
          </cell>
        </row>
        <row r="168">
          <cell r="A168" t="str">
            <v xml:space="preserve">Rehan Shuja Zaidi  </v>
          </cell>
        </row>
        <row r="169">
          <cell r="A169" t="str">
            <v xml:space="preserve">Rehana Nisar Chaudhri  </v>
          </cell>
        </row>
        <row r="170">
          <cell r="A170" t="str">
            <v>Rizwan  Hafeez</v>
          </cell>
        </row>
        <row r="171">
          <cell r="A171" t="str">
            <v xml:space="preserve">Rubina Roohi  </v>
          </cell>
        </row>
        <row r="172">
          <cell r="A172" t="str">
            <v xml:space="preserve">S. Umer Adil Madani  </v>
          </cell>
        </row>
        <row r="173">
          <cell r="A173" t="str">
            <v xml:space="preserve">S.M. Shariq Abidi </v>
          </cell>
        </row>
        <row r="174">
          <cell r="A174" t="str">
            <v xml:space="preserve">Sabahat Yousuf Dar  </v>
          </cell>
        </row>
        <row r="175">
          <cell r="A175" t="str">
            <v>Saeed  Akhtar</v>
          </cell>
        </row>
        <row r="176">
          <cell r="A176" t="str">
            <v>Sami Ahmed Siddiqui</v>
          </cell>
        </row>
        <row r="177">
          <cell r="A177" t="str">
            <v xml:space="preserve">Sami Aziz  </v>
          </cell>
        </row>
        <row r="178">
          <cell r="A178" t="str">
            <v xml:space="preserve">Samira Javed  </v>
          </cell>
        </row>
        <row r="179">
          <cell r="A179" t="str">
            <v>Samiuddin  Jatoi</v>
          </cell>
        </row>
        <row r="180">
          <cell r="A180" t="str">
            <v xml:space="preserve">Sardar Kamran Nakai  </v>
          </cell>
        </row>
        <row r="181">
          <cell r="A181" t="str">
            <v xml:space="preserve">Sardar Zulfiqar Ghazi  </v>
          </cell>
        </row>
        <row r="182">
          <cell r="A182" t="str">
            <v xml:space="preserve">Sarmad Qureshi  </v>
          </cell>
        </row>
        <row r="183">
          <cell r="A183" t="str">
            <v xml:space="preserve">Saulat Ali Khan  </v>
          </cell>
        </row>
        <row r="184">
          <cell r="A184" t="str">
            <v xml:space="preserve">Saulat Qadri  </v>
          </cell>
        </row>
        <row r="185">
          <cell r="A185" t="str">
            <v xml:space="preserve">Scellina Nawaz Butt  </v>
          </cell>
        </row>
        <row r="186">
          <cell r="A186" t="str">
            <v xml:space="preserve">Shaban Butt </v>
          </cell>
        </row>
        <row r="187">
          <cell r="A187" t="str">
            <v xml:space="preserve">Shafaq Rahid  </v>
          </cell>
        </row>
        <row r="188">
          <cell r="A188" t="str">
            <v xml:space="preserve">Shahid Ayub Bhatty  </v>
          </cell>
        </row>
        <row r="189">
          <cell r="A189" t="str">
            <v>Shahid Aziz Malik</v>
          </cell>
        </row>
        <row r="190">
          <cell r="A190" t="str">
            <v>Shahid Hameed Qazi</v>
          </cell>
        </row>
        <row r="191">
          <cell r="A191" t="str">
            <v xml:space="preserve">Shahid Malik </v>
          </cell>
        </row>
        <row r="192">
          <cell r="A192" t="str">
            <v xml:space="preserve">Shahram Raza Bakhtiari  </v>
          </cell>
        </row>
        <row r="193">
          <cell r="A193" t="str">
            <v>Shahzad S. Iqbal</v>
          </cell>
        </row>
        <row r="194">
          <cell r="A194" t="str">
            <v xml:space="preserve">Shamsul Hasan  </v>
          </cell>
        </row>
        <row r="195">
          <cell r="A195" t="str">
            <v xml:space="preserve">Shaukat Mahmood  </v>
          </cell>
        </row>
        <row r="196">
          <cell r="A196" t="str">
            <v xml:space="preserve">Shaukat Tarin  </v>
          </cell>
        </row>
        <row r="197">
          <cell r="A197" t="str">
            <v xml:space="preserve">Sitwat Farrukh  </v>
          </cell>
        </row>
        <row r="198">
          <cell r="A198" t="str">
            <v>Sohail  Akhter</v>
          </cell>
        </row>
        <row r="199">
          <cell r="A199" t="str">
            <v xml:space="preserve">Sohail A. Awan  </v>
          </cell>
        </row>
        <row r="200">
          <cell r="A200" t="str">
            <v xml:space="preserve">Sohail Anwar  </v>
          </cell>
        </row>
        <row r="201">
          <cell r="A201" t="str">
            <v xml:space="preserve">Sohail Bashir  </v>
          </cell>
        </row>
        <row r="202">
          <cell r="A202" t="str">
            <v xml:space="preserve">Syed Adnan Haider  </v>
          </cell>
        </row>
        <row r="203">
          <cell r="A203" t="str">
            <v xml:space="preserve">Syed Ahmed Hasni  </v>
          </cell>
        </row>
        <row r="204">
          <cell r="A204" t="str">
            <v xml:space="preserve">Syed Ali Navaid </v>
          </cell>
        </row>
        <row r="205">
          <cell r="A205" t="str">
            <v xml:space="preserve">Syed Firozuddin Ahmed  </v>
          </cell>
        </row>
        <row r="206">
          <cell r="A206" t="str">
            <v xml:space="preserve">Syed Ghaus Ahmed </v>
          </cell>
        </row>
        <row r="207">
          <cell r="A207" t="str">
            <v xml:space="preserve">Syed Hashim Raza  </v>
          </cell>
        </row>
        <row r="208">
          <cell r="A208" t="str">
            <v>Syed Hussain Riaz Shah</v>
          </cell>
        </row>
        <row r="209">
          <cell r="A209" t="str">
            <v xml:space="preserve">Syed Kauzal Ali Rizvi  </v>
          </cell>
        </row>
        <row r="210">
          <cell r="A210" t="str">
            <v xml:space="preserve">Syed Khaleeq Ahmed Najam  </v>
          </cell>
        </row>
        <row r="211">
          <cell r="A211" t="str">
            <v xml:space="preserve">Syed Liaqat Ali  </v>
          </cell>
        </row>
        <row r="212">
          <cell r="A212" t="str">
            <v xml:space="preserve">Syed Mujtaba H Naqvi  </v>
          </cell>
        </row>
        <row r="213">
          <cell r="A213" t="str">
            <v xml:space="preserve">Syed Najeeb Ehsan  </v>
          </cell>
        </row>
        <row r="214">
          <cell r="A214" t="str">
            <v xml:space="preserve">Syed Omar Kazmi  </v>
          </cell>
        </row>
        <row r="215">
          <cell r="A215" t="str">
            <v>Syed Owais Ahmed</v>
          </cell>
        </row>
        <row r="216">
          <cell r="A216" t="str">
            <v xml:space="preserve">Syed Qamarul Hasan  </v>
          </cell>
        </row>
        <row r="217">
          <cell r="A217" t="str">
            <v xml:space="preserve">Syed Qasim Rizvi  </v>
          </cell>
        </row>
        <row r="218">
          <cell r="A218" t="str">
            <v xml:space="preserve">Syed Zaheer Mehdi  </v>
          </cell>
        </row>
        <row r="219">
          <cell r="A219" t="str">
            <v xml:space="preserve">Syedzada Naseer Hussain  </v>
          </cell>
        </row>
        <row r="220">
          <cell r="A220" t="str">
            <v xml:space="preserve">Tahir H Mirza  </v>
          </cell>
        </row>
        <row r="221">
          <cell r="A221" t="str">
            <v>Tahira  Khan</v>
          </cell>
        </row>
        <row r="222">
          <cell r="A222" t="str">
            <v xml:space="preserve">Talha Saeed  </v>
          </cell>
        </row>
        <row r="223">
          <cell r="A223" t="str">
            <v xml:space="preserve">Tariq Anwar  </v>
          </cell>
        </row>
        <row r="224">
          <cell r="A224" t="str">
            <v xml:space="preserve">Tayyab Raza  </v>
          </cell>
        </row>
        <row r="225">
          <cell r="A225" t="str">
            <v xml:space="preserve">Umair Bin Moin  </v>
          </cell>
        </row>
        <row r="226">
          <cell r="A226" t="str">
            <v xml:space="preserve">Umar Azim Daudpota  </v>
          </cell>
        </row>
        <row r="227">
          <cell r="A227" t="str">
            <v xml:space="preserve">Waheed Ahmad Ghumman  </v>
          </cell>
        </row>
        <row r="228">
          <cell r="A228" t="str">
            <v xml:space="preserve">Waqar Ahmed Khan  </v>
          </cell>
        </row>
        <row r="229">
          <cell r="A229" t="str">
            <v xml:space="preserve">Wasim Ismail  </v>
          </cell>
        </row>
        <row r="230">
          <cell r="A230" t="str">
            <v xml:space="preserve">Zaheer Anwar Iqbal  </v>
          </cell>
        </row>
        <row r="231">
          <cell r="A231" t="str">
            <v xml:space="preserve">Zahid Aftab  </v>
          </cell>
        </row>
        <row r="232">
          <cell r="A232" t="str">
            <v>Zainab Ali Fatima</v>
          </cell>
        </row>
        <row r="233">
          <cell r="A233" t="str">
            <v xml:space="preserve">Zargham Khan Durrani  </v>
          </cell>
        </row>
        <row r="234">
          <cell r="A234" t="str">
            <v>Zeeshan Hasan Ansari</v>
          </cell>
        </row>
        <row r="235">
          <cell r="A235" t="str">
            <v xml:space="preserve">Zulfiqar Ahmad  </v>
          </cell>
        </row>
        <row r="236">
          <cell r="A236" t="str">
            <v>Zulfiqar Ali Khan</v>
          </cell>
        </row>
        <row r="237">
          <cell r="A237" t="str">
            <v>Zulfiqar Ali Khatia</v>
          </cell>
        </row>
        <row r="238">
          <cell r="A238" t="str">
            <v xml:space="preserve">Zulfiqar M. Alavi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 val="2000 Variables"/>
      <sheetName val="MIS-Sep-02-B.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 INC"/>
      <sheetName val="CFS"/>
      <sheetName val="SOMPF"/>
      <sheetName val="SIC"/>
      <sheetName val="SIP"/>
      <sheetName val="AFS"/>
      <sheetName val="GIS, Sukuk Certificate"/>
      <sheetName val="GIS-suk DT"/>
      <sheetName val="TFC DT"/>
      <sheetName val="GIS-suk MM"/>
      <sheetName val="FORM8"/>
      <sheetName val="Form 9"/>
      <sheetName val="Form 10"/>
      <sheetName val="Notes 1-2"/>
      <sheetName val="Notes 2.2-7.1"/>
      <sheetName val="Notes 8-17"/>
      <sheetName val="17.1.2"/>
      <sheetName val="17.1.3 "/>
      <sheetName val="17.3.1"/>
      <sheetName val="18.4"/>
      <sheetName val="17.5"/>
      <sheetName val="Links"/>
      <sheetName val="Lead"/>
      <sheetName val="18 to 21"/>
      <sheetName val="TB"/>
      <sheetName val="Sheet2"/>
      <sheetName val="Issue working"/>
      <sheetName val="PIPF-EQ"/>
      <sheetName val="PIPF-DT"/>
      <sheetName val="PIPF-MM"/>
      <sheetName val="CF working"/>
      <sheetName val="AFS reversal"/>
      <sheetName val="Compliances - Od and Td"/>
      <sheetName val="Sheet1"/>
    </sheetNames>
    <sheetDataSet>
      <sheetData sheetId="0">
        <row r="13">
          <cell r="K13">
            <v>80398107</v>
          </cell>
        </row>
        <row r="15">
          <cell r="K15">
            <v>431009196</v>
          </cell>
        </row>
        <row r="16">
          <cell r="K16">
            <v>855694</v>
          </cell>
        </row>
        <row r="17">
          <cell r="K17">
            <v>527912</v>
          </cell>
        </row>
        <row r="23">
          <cell r="K23">
            <v>704000</v>
          </cell>
        </row>
        <row r="24">
          <cell r="K24">
            <v>70395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62">
          <cell r="B262">
            <v>18.100000000000001</v>
          </cell>
        </row>
      </sheetData>
      <sheetData sheetId="18"/>
      <sheetData sheetId="19">
        <row r="27">
          <cell r="B27" t="str">
            <v>18.2</v>
          </cell>
        </row>
      </sheetData>
      <sheetData sheetId="20"/>
      <sheetData sheetId="21">
        <row r="1">
          <cell r="A1">
            <v>18.400000000000002</v>
          </cell>
        </row>
      </sheetData>
      <sheetData sheetId="22"/>
      <sheetData sheetId="23"/>
      <sheetData sheetId="24">
        <row r="2">
          <cell r="N2">
            <v>0</v>
          </cell>
          <cell r="O2">
            <v>0</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AL905"/>
      <sheetName val="Deposits"/>
      <sheetName val="Abu Dhab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BOSI</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IFSL</v>
          </cell>
          <cell r="C43" t="str">
            <v>INVEST &amp; FINANCE SECURITIES LIMITED</v>
          </cell>
          <cell r="D43" t="str">
            <v>212199-4201</v>
          </cell>
        </row>
        <row r="44">
          <cell r="B44" t="str">
            <v>IGIIF</v>
          </cell>
          <cell r="C44" t="str">
            <v>IGI INCOME FUND</v>
          </cell>
          <cell r="D44" t="str">
            <v>0211079-4271</v>
          </cell>
        </row>
        <row r="45">
          <cell r="B45" t="str">
            <v>IGISF</v>
          </cell>
          <cell r="C45" t="str">
            <v>IGI STOCK FUND</v>
          </cell>
          <cell r="D45" t="str">
            <v>0211214-4271</v>
          </cell>
        </row>
        <row r="46">
          <cell r="B46" t="str">
            <v>INDU</v>
          </cell>
          <cell r="C46" t="str">
            <v>INDUS MOTOR COMPANY LIMITED</v>
          </cell>
          <cell r="D46" t="str">
            <v>207063-4201</v>
          </cell>
        </row>
        <row r="47">
          <cell r="B47" t="str">
            <v>JOVC</v>
          </cell>
          <cell r="C47" t="str">
            <v>JAVED OMER VOHRA &amp; COMPANY LIMITED</v>
          </cell>
          <cell r="D47" t="str">
            <v>212202-4201</v>
          </cell>
        </row>
        <row r="48">
          <cell r="B48" t="str">
            <v>JSBL</v>
          </cell>
          <cell r="C48" t="str">
            <v>JS BANK LIMITED</v>
          </cell>
          <cell r="D48" t="str">
            <v>212210-4201</v>
          </cell>
        </row>
        <row r="49">
          <cell r="B49" t="str">
            <v>JSCL</v>
          </cell>
          <cell r="C49" t="str">
            <v>JAHANGIR SIDDIQUI &amp; COMPANY LIMITED</v>
          </cell>
          <cell r="D49" t="str">
            <v>206814-4201</v>
          </cell>
        </row>
        <row r="50">
          <cell r="B50" t="str">
            <v>JSIL</v>
          </cell>
          <cell r="C50" t="str">
            <v>JS INVESTMENTS LIMITED</v>
          </cell>
          <cell r="D50" t="str">
            <v>207179-4201</v>
          </cell>
        </row>
        <row r="51">
          <cell r="B51" t="str">
            <v>JSGCL</v>
          </cell>
          <cell r="C51" t="str">
            <v>JS Global Securities Limited</v>
          </cell>
        </row>
        <row r="52">
          <cell r="B52" t="str">
            <v>JSGF</v>
          </cell>
          <cell r="C52" t="str">
            <v>JS GROWTH FUND</v>
          </cell>
          <cell r="D52" t="str">
            <v>205117-4271</v>
          </cell>
        </row>
        <row r="53">
          <cell r="B53" t="str">
            <v>JSVFL</v>
          </cell>
          <cell r="C53" t="str">
            <v>JS VALUE FUND LIMITED</v>
          </cell>
          <cell r="D53" t="str">
            <v>203947-4271</v>
          </cell>
        </row>
        <row r="54">
          <cell r="B54" t="str">
            <v>KAPCO</v>
          </cell>
          <cell r="C54" t="str">
            <v>KOT ADDU POWER COMPANY LIMITED</v>
          </cell>
          <cell r="D54" t="str">
            <v>205443-4201</v>
          </cell>
        </row>
        <row r="55">
          <cell r="B55" t="str">
            <v>KASBB</v>
          </cell>
          <cell r="C55" t="str">
            <v>KASB Bank</v>
          </cell>
          <cell r="D55" t="str">
            <v>0212083-4201</v>
          </cell>
        </row>
        <row r="56">
          <cell r="B56" t="str">
            <v>KTML</v>
          </cell>
          <cell r="C56" t="str">
            <v>Kohinoor Textile Mills</v>
          </cell>
          <cell r="D56" t="str">
            <v>0204471-4201</v>
          </cell>
        </row>
        <row r="57">
          <cell r="B57" t="str">
            <v>LUCK</v>
          </cell>
          <cell r="C57" t="str">
            <v>LUCKY CEMENT LIMITED</v>
          </cell>
          <cell r="D57" t="str">
            <v>208078-4201</v>
          </cell>
        </row>
        <row r="58">
          <cell r="B58" t="str">
            <v>MARI</v>
          </cell>
          <cell r="C58" t="str">
            <v>MARI GAS COMPANY LIMITED</v>
          </cell>
          <cell r="D58" t="str">
            <v>212229-4201</v>
          </cell>
        </row>
        <row r="59">
          <cell r="B59" t="str">
            <v>MBF</v>
          </cell>
          <cell r="C59" t="str">
            <v>INV MEEZAN BAL.</v>
          </cell>
          <cell r="D59" t="str">
            <v>0207985-4271</v>
          </cell>
        </row>
        <row r="60">
          <cell r="B60" t="str">
            <v>MCB</v>
          </cell>
          <cell r="C60" t="str">
            <v>MCB BANK LIMITED</v>
          </cell>
          <cell r="D60" t="str">
            <v>203874-4201</v>
          </cell>
        </row>
        <row r="61">
          <cell r="B61" t="str">
            <v>MEBL</v>
          </cell>
          <cell r="C61" t="str">
            <v>MEEZAN BANK LIMITED</v>
          </cell>
          <cell r="D61" t="str">
            <v>212237-4201</v>
          </cell>
        </row>
        <row r="62">
          <cell r="B62" t="str">
            <v>MLCF</v>
          </cell>
          <cell r="C62" t="str">
            <v>MAPLE LEAF CEMENT FACTORY LIMITED</v>
          </cell>
          <cell r="D62" t="str">
            <v>203998-4201</v>
          </cell>
        </row>
        <row r="63">
          <cell r="B63" t="str">
            <v>NBP</v>
          </cell>
          <cell r="C63" t="str">
            <v>NATIONAL BANK OF PAKISTAN</v>
          </cell>
          <cell r="D63" t="str">
            <v>203882-4201</v>
          </cell>
        </row>
        <row r="64">
          <cell r="B64" t="str">
            <v>NCL</v>
          </cell>
          <cell r="C64" t="str">
            <v>NISHAT (CHUNIAN) LIMITED</v>
          </cell>
          <cell r="D64" t="str">
            <v>30717-4201</v>
          </cell>
        </row>
        <row r="65">
          <cell r="B65" t="str">
            <v>NETSOL</v>
          </cell>
          <cell r="C65" t="str">
            <v>NETSOL TECHNOLOGIES LIMITED</v>
          </cell>
          <cell r="D65" t="str">
            <v>212245-4201</v>
          </cell>
        </row>
        <row r="66">
          <cell r="B66" t="str">
            <v>NIB</v>
          </cell>
          <cell r="C66" t="str">
            <v>NIB BANK LIMITED</v>
          </cell>
          <cell r="D66" t="str">
            <v>210668-4201</v>
          </cell>
        </row>
        <row r="67">
          <cell r="B67" t="str">
            <v>NIT</v>
          </cell>
          <cell r="C67" t="str">
            <v>INVESTMENT NIT</v>
          </cell>
          <cell r="D67" t="str">
            <v>0207802-4271</v>
          </cell>
        </row>
        <row r="68">
          <cell r="B68" t="str">
            <v>NML</v>
          </cell>
          <cell r="C68" t="str">
            <v>NISHAT MILLS LIMITED</v>
          </cell>
          <cell r="D68" t="str">
            <v>203696-4201</v>
          </cell>
        </row>
        <row r="69">
          <cell r="B69" t="str">
            <v>NRL</v>
          </cell>
          <cell r="C69" t="str">
            <v>NATIONAL REFINERY LIMITED</v>
          </cell>
          <cell r="D69" t="str">
            <v>30775-4201</v>
          </cell>
        </row>
        <row r="70">
          <cell r="B70" t="str">
            <v>OGDC</v>
          </cell>
          <cell r="C70" t="str">
            <v>OIL &amp; GAS DEVELOPMENT COMPANY LIMITED</v>
          </cell>
          <cell r="D70" t="str">
            <v>203920-4201</v>
          </cell>
        </row>
        <row r="71">
          <cell r="B71" t="str">
            <v>OLPL</v>
          </cell>
          <cell r="C71" t="str">
            <v>Orix Leasing</v>
          </cell>
          <cell r="D71" t="str">
            <v>0203971-4201</v>
          </cell>
        </row>
        <row r="72">
          <cell r="B72" t="str">
            <v>PACE</v>
          </cell>
          <cell r="C72" t="str">
            <v>PACE(PAKISTAN)LIMITED</v>
          </cell>
          <cell r="D72" t="str">
            <v>210803-4201</v>
          </cell>
        </row>
        <row r="73">
          <cell r="B73" t="str">
            <v>PAEL</v>
          </cell>
          <cell r="C73" t="str">
            <v>PAK ELEKTRON LIMITED</v>
          </cell>
          <cell r="D73" t="str">
            <v>212067-4201</v>
          </cell>
        </row>
        <row r="74">
          <cell r="B74" t="str">
            <v>PAKRI</v>
          </cell>
          <cell r="C74" t="str">
            <v>PAKISTAN REINSURANCE COMPANY LIMITED</v>
          </cell>
          <cell r="D74" t="str">
            <v>211010-4201</v>
          </cell>
        </row>
        <row r="75">
          <cell r="B75" t="str">
            <v>PASL</v>
          </cell>
          <cell r="C75" t="str">
            <v>PERVEZ AHMED SECURITIES LIMITED</v>
          </cell>
          <cell r="D75" t="str">
            <v>212253-4201</v>
          </cell>
        </row>
        <row r="76">
          <cell r="B76" t="str">
            <v>PCCL</v>
          </cell>
          <cell r="C76" t="str">
            <v>PAKISTAN CEMENT COMPANY LIMITED</v>
          </cell>
          <cell r="D76" t="str">
            <v>206687-4201</v>
          </cell>
        </row>
        <row r="77">
          <cell r="B77" t="str">
            <v>PGF</v>
          </cell>
          <cell r="C77" t="str">
            <v>INV PICIC GROWT</v>
          </cell>
          <cell r="D77" t="str">
            <v>0204188-4271</v>
          </cell>
        </row>
        <row r="78">
          <cell r="B78" t="str">
            <v>PGF</v>
          </cell>
          <cell r="C78" t="str">
            <v>PICIC GROWTH FUND</v>
          </cell>
          <cell r="D78" t="str">
            <v>204188-4271</v>
          </cell>
        </row>
        <row r="79">
          <cell r="B79" t="str">
            <v>PICT</v>
          </cell>
          <cell r="C79" t="str">
            <v>PAKISTAN INTERNATIONAL CONTAINER</v>
          </cell>
          <cell r="D79" t="str">
            <v>206709-4201</v>
          </cell>
        </row>
        <row r="80">
          <cell r="B80" t="str">
            <v>PIF</v>
          </cell>
          <cell r="C80" t="str">
            <v>INV PICIC INV F</v>
          </cell>
          <cell r="D80" t="str">
            <v>0203831-4271</v>
          </cell>
        </row>
        <row r="81">
          <cell r="B81" t="str">
            <v>PIOC</v>
          </cell>
          <cell r="C81" t="str">
            <v>PIONEER CEMENT LIMITED</v>
          </cell>
          <cell r="D81" t="str">
            <v>212261-4201</v>
          </cell>
        </row>
        <row r="82">
          <cell r="B82" t="str">
            <v>PKGS</v>
          </cell>
          <cell r="C82" t="str">
            <v>PACKAGES LIMITED</v>
          </cell>
          <cell r="D82" t="str">
            <v>204552-4201</v>
          </cell>
        </row>
        <row r="83">
          <cell r="B83" t="str">
            <v>POL</v>
          </cell>
          <cell r="C83" t="str">
            <v>PAKISTAN OILFIELDS LIMITED</v>
          </cell>
          <cell r="D83" t="str">
            <v>204196-4201</v>
          </cell>
        </row>
        <row r="84">
          <cell r="B84" t="str">
            <v>PPFL</v>
          </cell>
          <cell r="C84" t="str">
            <v>PAK PREMEIR FUN</v>
          </cell>
          <cell r="D84" t="str">
            <v>0202304-4271</v>
          </cell>
        </row>
        <row r="85">
          <cell r="B85" t="str">
            <v>PPFL</v>
          </cell>
          <cell r="C85" t="str">
            <v>PAKISTAN PREMIER FUND LIMITED</v>
          </cell>
          <cell r="D85" t="str">
            <v>202304-4271</v>
          </cell>
        </row>
        <row r="86">
          <cell r="B86" t="str">
            <v>PPL</v>
          </cell>
          <cell r="C86" t="str">
            <v>PAKISTAN PETROLEUM LIMITED</v>
          </cell>
          <cell r="D86" t="str">
            <v>204498-4201</v>
          </cell>
        </row>
        <row r="87">
          <cell r="B87" t="str">
            <v>LOTPTA</v>
          </cell>
          <cell r="C87" t="str">
            <v>Lotte Pakistan PTA Limited</v>
          </cell>
          <cell r="D87" t="str">
            <v>212270-4201</v>
          </cell>
        </row>
        <row r="88">
          <cell r="B88" t="str">
            <v>PRL</v>
          </cell>
          <cell r="C88" t="str">
            <v>PAKISTAN REFINERY LIMITED</v>
          </cell>
          <cell r="D88" t="str">
            <v>212075-4201</v>
          </cell>
        </row>
        <row r="89">
          <cell r="B89" t="str">
            <v>PSO</v>
          </cell>
          <cell r="C89" t="str">
            <v>PAKISTAN STATE OIL COMPANY LIMITED</v>
          </cell>
          <cell r="D89" t="str">
            <v>203858-4201</v>
          </cell>
        </row>
        <row r="90">
          <cell r="B90" t="str">
            <v>PTC</v>
          </cell>
          <cell r="C90" t="str">
            <v>PAKISTAN TELECOMMUNICATION</v>
          </cell>
          <cell r="D90" t="str">
            <v>203866-4201</v>
          </cell>
        </row>
        <row r="91">
          <cell r="B91" t="str">
            <v>SEARL</v>
          </cell>
          <cell r="C91" t="str">
            <v>SEARLE PAKISTAN LIMITED</v>
          </cell>
          <cell r="D91" t="str">
            <v>212288-4201</v>
          </cell>
        </row>
        <row r="92">
          <cell r="B92" t="str">
            <v>SFWF</v>
          </cell>
          <cell r="C92" t="str">
            <v>SAFEWAY MUTUAL</v>
          </cell>
          <cell r="D92" t="str">
            <v>0205346-4271</v>
          </cell>
        </row>
        <row r="93">
          <cell r="B93" t="str">
            <v>SHEL</v>
          </cell>
          <cell r="C93" t="str">
            <v>SHELL PAKISTAN LIMITED</v>
          </cell>
          <cell r="D93" t="str">
            <v>203815-4201</v>
          </cell>
        </row>
        <row r="94">
          <cell r="B94" t="str">
            <v>SNBL</v>
          </cell>
          <cell r="C94" t="str">
            <v>SONERI BANK LTD.</v>
          </cell>
          <cell r="D94" t="str">
            <v>203661-4201</v>
          </cell>
        </row>
        <row r="95">
          <cell r="B95" t="str">
            <v>SNGP</v>
          </cell>
          <cell r="C95" t="str">
            <v>SUI NORTHERN GAS PIPELINES LIMITED</v>
          </cell>
          <cell r="D95" t="str">
            <v>203939-4201</v>
          </cell>
        </row>
        <row r="96">
          <cell r="B96" t="str">
            <v>SPCB</v>
          </cell>
          <cell r="C96" t="str">
            <v>SAUDI PAK COMMERCIAL BANK LIMITED</v>
          </cell>
          <cell r="D96" t="str">
            <v>212296-4201</v>
          </cell>
        </row>
        <row r="97">
          <cell r="B97" t="str">
            <v>SPL</v>
          </cell>
          <cell r="C97" t="str">
            <v>SITARA PEROXIDE LIMITED</v>
          </cell>
          <cell r="D97" t="str">
            <v>206938-4201</v>
          </cell>
        </row>
        <row r="98">
          <cell r="B98" t="str">
            <v>SSGC</v>
          </cell>
          <cell r="C98" t="str">
            <v>SUI SOUTHERN GAS COMPANY LIMITED</v>
          </cell>
          <cell r="D98" t="str">
            <v>205176-4201</v>
          </cell>
        </row>
        <row r="99">
          <cell r="B99" t="str">
            <v>TELE</v>
          </cell>
          <cell r="C99" t="str">
            <v>TELECARD LIMITED</v>
          </cell>
          <cell r="D99" t="str">
            <v>205150-4201</v>
          </cell>
        </row>
        <row r="100">
          <cell r="B100" t="str">
            <v>THALL</v>
          </cell>
          <cell r="C100" t="str">
            <v>THAL LTD</v>
          </cell>
          <cell r="D100" t="str">
            <v>0206946-4201</v>
          </cell>
        </row>
        <row r="101">
          <cell r="B101" t="str">
            <v>THCCL</v>
          </cell>
          <cell r="C101" t="str">
            <v>THATTA CEMENT COMPANY LIMITED</v>
          </cell>
          <cell r="D101" t="str">
            <v>212300-4201</v>
          </cell>
        </row>
        <row r="102">
          <cell r="B102" t="str">
            <v>TRG</v>
          </cell>
          <cell r="C102" t="str">
            <v>TRG PAKISTAN LIMITED - CLASS   'A'</v>
          </cell>
          <cell r="D102" t="str">
            <v>212318-4201</v>
          </cell>
        </row>
        <row r="103">
          <cell r="B103" t="str">
            <v>TRIPF</v>
          </cell>
          <cell r="C103" t="str">
            <v>TRI-PACK FILMS LIMITED</v>
          </cell>
          <cell r="D103" t="str">
            <v>212326-4201</v>
          </cell>
        </row>
        <row r="104">
          <cell r="B104" t="str">
            <v>UBL</v>
          </cell>
          <cell r="C104" t="str">
            <v>UNITED BANK LIMITED</v>
          </cell>
          <cell r="D104" t="str">
            <v>206407-4201</v>
          </cell>
        </row>
        <row r="105">
          <cell r="B105" t="str">
            <v>UTPLCF</v>
          </cell>
          <cell r="C105" t="str">
            <v>UTPLCF</v>
          </cell>
          <cell r="D105" t="str">
            <v>0206806-4271</v>
          </cell>
        </row>
        <row r="106">
          <cell r="B106" t="str">
            <v>WTL</v>
          </cell>
          <cell r="C106" t="str">
            <v>WORLDCALL TELECOM LIMITED</v>
          </cell>
          <cell r="D106" t="str">
            <v>204153-4201</v>
          </cell>
        </row>
        <row r="107">
          <cell r="B107" t="str">
            <v>MYBL</v>
          </cell>
          <cell r="C107" t="str">
            <v>Mybank</v>
          </cell>
          <cell r="D107" t="str">
            <v>0210501-4201</v>
          </cell>
        </row>
        <row r="108">
          <cell r="B108" t="str">
            <v>PSMC</v>
          </cell>
          <cell r="C108" t="str">
            <v>Pak Suzuki Motor Co.</v>
          </cell>
          <cell r="D108" t="str">
            <v>213306-4201</v>
          </cell>
        </row>
        <row r="109">
          <cell r="B109" t="str">
            <v>PSAF</v>
          </cell>
          <cell r="C109" t="str">
            <v>Pak Strategic Allocation Fund</v>
          </cell>
          <cell r="D109" t="str">
            <v>0213721-4271</v>
          </cell>
        </row>
        <row r="110">
          <cell r="B110" t="str">
            <v>ZTL</v>
          </cell>
          <cell r="C110" t="str">
            <v>Zephyr Textile Mills Limited</v>
          </cell>
          <cell r="D110" t="str">
            <v>204544-4201</v>
          </cell>
        </row>
        <row r="111">
          <cell r="C111" t="str">
            <v>ABAMCO CAPITAL</v>
          </cell>
          <cell r="D111" t="str">
            <v>0205117-4271</v>
          </cell>
        </row>
        <row r="112">
          <cell r="C112" t="str">
            <v>FINEX SECURITIE</v>
          </cell>
          <cell r="D112" t="str">
            <v>0204943-4211</v>
          </cell>
        </row>
        <row r="113">
          <cell r="C113" t="str">
            <v>IGI FUNDS</v>
          </cell>
          <cell r="D113" t="str">
            <v>0205427-4211</v>
          </cell>
        </row>
        <row r="114">
          <cell r="C114" t="str">
            <v>INV TECHLOGIX S</v>
          </cell>
          <cell r="D114" t="str">
            <v>0204579-4211</v>
          </cell>
        </row>
        <row r="115">
          <cell r="C115" t="str">
            <v>INV.DHA COGEN S</v>
          </cell>
          <cell r="D115" t="str">
            <v>0204587-4211</v>
          </cell>
        </row>
        <row r="116">
          <cell r="C116" t="str">
            <v>SHRS SYSTEMS LT</v>
          </cell>
          <cell r="D116" t="str">
            <v>0204811-4211</v>
          </cell>
        </row>
        <row r="117">
          <cell r="C117" t="str">
            <v>SURP/DEF RVL MU</v>
          </cell>
          <cell r="D117" t="str">
            <v>0208000-4274</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BSDOMOV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100.2649</v>
          </cell>
        </row>
        <row r="14">
          <cell r="C14" t="str">
            <v>KARACHI SHIPYARD &amp; ENGINEERING WORKS LTD-SUKUK (04-02-08)</v>
          </cell>
          <cell r="D14" t="str">
            <v>Non-Traded</v>
          </cell>
          <cell r="E14">
            <v>100.3472</v>
          </cell>
        </row>
        <row r="15">
          <cell r="C15" t="str">
            <v>NATIONAL INDUSTRIAL PARK DEVEL. &amp; MANAGEMENT Co. SUKUK (11-08-07)</v>
          </cell>
          <cell r="D15" t="str">
            <v>Non-Traded</v>
          </cell>
          <cell r="E15">
            <v>101.2486</v>
          </cell>
        </row>
        <row r="16">
          <cell r="C16" t="str">
            <v>SCB (PAK) LTD-TFC (01-02-06)</v>
          </cell>
          <cell r="D16" t="str">
            <v>Non-Traded</v>
          </cell>
          <cell r="E16">
            <v>101.79689999999999</v>
          </cell>
        </row>
        <row r="17">
          <cell r="C17" t="str">
            <v>WAPDA-SUKUK (05-01-06)</v>
          </cell>
          <cell r="D17" t="str">
            <v>Non-Traded</v>
          </cell>
          <cell r="E17">
            <v>100.1374</v>
          </cell>
        </row>
        <row r="18">
          <cell r="C18" t="str">
            <v>WAPDA-SUKUK (13-07-07)</v>
          </cell>
          <cell r="D18" t="str">
            <v>Non-Traded</v>
          </cell>
          <cell r="E18">
            <v>95.957700000000003</v>
          </cell>
        </row>
        <row r="20">
          <cell r="C20" t="str">
            <v>ORIX LEASING PAKISTAN LTD-TFC (25-05-07)**</v>
          </cell>
          <cell r="D20" t="str">
            <v>Non-Traded</v>
          </cell>
          <cell r="E20">
            <v>96.25</v>
          </cell>
        </row>
        <row r="21">
          <cell r="C21" t="str">
            <v>ORIX LEASING PAKISTAN LTD-TFC (15-01-08)</v>
          </cell>
          <cell r="D21" t="str">
            <v>Non-Traded</v>
          </cell>
          <cell r="E21">
            <v>100.76739999999999</v>
          </cell>
        </row>
        <row r="23">
          <cell r="C23" t="str">
            <v>BANK AL-HABIB LTD-TFC (15-07-04) 10% cap</v>
          </cell>
          <cell r="D23" t="str">
            <v>Traded</v>
          </cell>
          <cell r="E23">
            <v>90.779499999999999</v>
          </cell>
        </row>
        <row r="24">
          <cell r="C24" t="str">
            <v>BANK AL-HABIB LTD-TFC (07-02-07)</v>
          </cell>
          <cell r="D24" t="str">
            <v>Traded</v>
          </cell>
          <cell r="E24">
            <v>103.97329999999999</v>
          </cell>
        </row>
        <row r="25">
          <cell r="C25" t="str">
            <v>BANK AL-HABIB LTD-TFC (15-06-09)</v>
          </cell>
          <cell r="D25" t="str">
            <v>Non-Traded</v>
          </cell>
          <cell r="E25">
            <v>100.70050000000001</v>
          </cell>
        </row>
        <row r="26">
          <cell r="C26" t="str">
            <v>ENGRO CORPORATION LTD-TFC (01-02-11)</v>
          </cell>
          <cell r="D26" t="str">
            <v>Traded</v>
          </cell>
          <cell r="E26">
            <v>100</v>
          </cell>
        </row>
        <row r="27">
          <cell r="C27" t="str">
            <v>ENGRO FERTILIZER LTD-TFC (30-11-07)  **</v>
          </cell>
          <cell r="D27" t="str">
            <v>Non-Traded</v>
          </cell>
          <cell r="E27">
            <v>98.178600000000003</v>
          </cell>
        </row>
        <row r="28">
          <cell r="C28" t="str">
            <v>ENGRO FERTILIZER LTD-TFC (18-03-08) (PRP-I) **</v>
          </cell>
          <cell r="D28" t="str">
            <v>Non-Traded</v>
          </cell>
          <cell r="E28">
            <v>92.995500000000007</v>
          </cell>
        </row>
        <row r="29">
          <cell r="C29" t="str">
            <v>ENGRO FERTILIZER LTD-TFC (18-03-08) (PRP-II)</v>
          </cell>
          <cell r="D29" t="str">
            <v>Non-Traded</v>
          </cell>
          <cell r="E29">
            <v>100.85550000000001</v>
          </cell>
        </row>
        <row r="30">
          <cell r="C30" t="str">
            <v>ENGRO FERTILIZER LTD-TFC (17-12-09)**</v>
          </cell>
          <cell r="D30" t="str">
            <v>Non-Traded</v>
          </cell>
          <cell r="E30">
            <v>101.55159999999999</v>
          </cell>
        </row>
        <row r="31">
          <cell r="C31" t="str">
            <v>JAHANGIR SIDDIQUI &amp; COMPANY LTD-TFC (21-11-06)</v>
          </cell>
          <cell r="D31" t="str">
            <v>Non-Traded</v>
          </cell>
          <cell r="E31">
            <v>101.25490000000001</v>
          </cell>
        </row>
        <row r="32">
          <cell r="C32" t="str">
            <v>JAHANGIR SIDDIQUI &amp; COMPANY LTD-TFC (04-07-07)</v>
          </cell>
          <cell r="D32" t="str">
            <v>Non-Traded</v>
          </cell>
          <cell r="E32">
            <v>101.48820000000001</v>
          </cell>
        </row>
        <row r="33">
          <cell r="C33" t="str">
            <v>ORIX LEASING PAKISTAN LTD-SUKUK (30-06-07)</v>
          </cell>
          <cell r="D33" t="str">
            <v>Non-Traded</v>
          </cell>
          <cell r="E33">
            <v>100.4045</v>
          </cell>
        </row>
        <row r="34">
          <cell r="C34" t="str">
            <v>PAK ARAB FERTILIZERS LTD-TFC (28-02-08)</v>
          </cell>
          <cell r="D34" t="str">
            <v>Non-Traded</v>
          </cell>
          <cell r="E34">
            <v>100.8222</v>
          </cell>
        </row>
        <row r="35">
          <cell r="C35" t="str">
            <v>PAK ARAB FERTILIZERS LTD-TFC (16-12-09)</v>
          </cell>
          <cell r="D35" t="str">
            <v>Non-Traded</v>
          </cell>
          <cell r="E35">
            <v>102.4456</v>
          </cell>
        </row>
        <row r="36">
          <cell r="C36" t="str">
            <v>SUI SOUTHERN GAS COMPANY - SUKKUK (31-12-07) - I</v>
          </cell>
          <cell r="D36" t="str">
            <v>Non-Traded</v>
          </cell>
          <cell r="E36">
            <v>99.7744</v>
          </cell>
        </row>
        <row r="37">
          <cell r="C37" t="str">
            <v>UNITED BANK LTD-TFC (10-08-04)**</v>
          </cell>
          <cell r="D37" t="str">
            <v>Non-Traded</v>
          </cell>
          <cell r="E37">
            <v>94.75</v>
          </cell>
        </row>
        <row r="38">
          <cell r="C38" t="str">
            <v>UNITED BANK LTD-TFC (15-03-05)**</v>
          </cell>
          <cell r="D38" t="str">
            <v>Non-Traded</v>
          </cell>
          <cell r="E38">
            <v>91</v>
          </cell>
        </row>
        <row r="39">
          <cell r="C39" t="str">
            <v>UNITED BANK LTD-TFC (08-09-06)**</v>
          </cell>
          <cell r="D39" t="str">
            <v>Non-Traded</v>
          </cell>
          <cell r="E39">
            <v>101.2452</v>
          </cell>
        </row>
        <row r="40">
          <cell r="C40" t="str">
            <v>UNITED BANK LTD-TFC (14-02-08)**</v>
          </cell>
          <cell r="D40" t="str">
            <v>Non-Traded</v>
          </cell>
          <cell r="E40">
            <v>98.330500000000001</v>
          </cell>
        </row>
        <row r="42">
          <cell r="C42" t="str">
            <v>ALLIED BANK LTD-TFC (06-12-06)</v>
          </cell>
          <cell r="D42" t="str">
            <v>Non-Traded</v>
          </cell>
          <cell r="E42">
            <v>101.9346</v>
          </cell>
        </row>
        <row r="43">
          <cell r="C43" t="str">
            <v>ALLIED BANK LTD-TFC (28-08-09)</v>
          </cell>
          <cell r="D43" t="str">
            <v>Traded</v>
          </cell>
          <cell r="E43">
            <v>97.833299999999994</v>
          </cell>
        </row>
        <row r="44">
          <cell r="C44" t="str">
            <v>ASKARI BANK LTD-TFC (04-02-05)</v>
          </cell>
          <cell r="D44" t="str">
            <v>Traded</v>
          </cell>
          <cell r="E44">
            <v>100.3</v>
          </cell>
        </row>
        <row r="45">
          <cell r="C45" t="str">
            <v>ASKARI BANK LTD-TFC (31-10-05)</v>
          </cell>
          <cell r="D45" t="str">
            <v>Non-Traded</v>
          </cell>
          <cell r="E45">
            <v>100.9607</v>
          </cell>
        </row>
        <row r="46">
          <cell r="C46" t="str">
            <v>ASKARI BANK LTD-TFC (18-11-09)**</v>
          </cell>
          <cell r="D46" t="str">
            <v>Non-Traded</v>
          </cell>
          <cell r="E46">
            <v>103.4333</v>
          </cell>
        </row>
        <row r="47">
          <cell r="C47" t="str">
            <v>BANK ALFALAH LTD-TFC (23-11-04)</v>
          </cell>
          <cell r="D47" t="str">
            <v>Non-Traded</v>
          </cell>
          <cell r="E47">
            <v>100.6232</v>
          </cell>
        </row>
        <row r="48">
          <cell r="C48" t="str">
            <v>BANK ALFALAH LTD-TFC (25-11-05)</v>
          </cell>
          <cell r="D48" t="str">
            <v>Non-Traded</v>
          </cell>
          <cell r="E48">
            <v>100.7757</v>
          </cell>
        </row>
        <row r="49">
          <cell r="C49" t="str">
            <v>BANK ALFALAH LTD-TFC (02-12-09) - Fixed</v>
          </cell>
          <cell r="D49" t="str">
            <v>Non-Traded</v>
          </cell>
          <cell r="E49">
            <v>97.188599999999994</v>
          </cell>
        </row>
        <row r="50">
          <cell r="C50" t="str">
            <v>BANK ALFALAH LTD-TFC (02-12-09) - Floating***</v>
          </cell>
          <cell r="D50" t="str">
            <v>Non-Traded</v>
          </cell>
          <cell r="E50">
            <v>101.4004</v>
          </cell>
        </row>
        <row r="51">
          <cell r="C51" t="str">
            <v>ENGRO FERTILIZER LTD-SUKUK (06-09-07)***</v>
          </cell>
          <cell r="D51" t="str">
            <v>Non-Traded</v>
          </cell>
          <cell r="E51">
            <v>100</v>
          </cell>
        </row>
        <row r="52">
          <cell r="C52" t="str">
            <v>FAYSAL BANK LTD  (12-11-2007)</v>
          </cell>
          <cell r="D52" t="str">
            <v>Non-Traded</v>
          </cell>
          <cell r="E52">
            <v>100.7561</v>
          </cell>
        </row>
        <row r="53">
          <cell r="C53" t="str">
            <v>FAYSAL BANK LTD -TFC (10-02-05) (FORMERLY: RBS  - TFC (10-02-05)  )</v>
          </cell>
          <cell r="D53" t="str">
            <v>Non-Traded</v>
          </cell>
          <cell r="E53">
            <v>100.99469999999999</v>
          </cell>
        </row>
        <row r="54">
          <cell r="E54" t="str">
            <v>Page 1 of 3</v>
          </cell>
        </row>
        <row r="63">
          <cell r="C63" t="str">
            <v>AL ABBAS SUGAR MILLS LTD-TFC (21-11-07)</v>
          </cell>
          <cell r="D63" t="str">
            <v>Non-Traded</v>
          </cell>
          <cell r="E63">
            <v>96.798400000000001</v>
          </cell>
        </row>
        <row r="64">
          <cell r="C64" t="str">
            <v>CENTURY PAPER &amp; BOARD MILLS LTD- SUKUK (25-09-07)***</v>
          </cell>
          <cell r="D64" t="str">
            <v>Non-Traded</v>
          </cell>
          <cell r="E64">
            <v>96.25</v>
          </cell>
        </row>
        <row r="65">
          <cell r="C65" t="str">
            <v>FINANCIAL REC'BLES SEC'ZATION CO. LTD-TFC CLASS "A" </v>
          </cell>
          <cell r="D65" t="str">
            <v>Non-Traded</v>
          </cell>
          <cell r="E65">
            <v>97.376199999999997</v>
          </cell>
        </row>
        <row r="66">
          <cell r="C66" t="str">
            <v>FINANCIAL REC'BLES SEC'ZATION CO. LTD-TFC CLASS "B"</v>
          </cell>
          <cell r="D66" t="str">
            <v>Non-Traded</v>
          </cell>
          <cell r="E66">
            <v>97.376199999999997</v>
          </cell>
        </row>
        <row r="67">
          <cell r="C67" t="str">
            <v>HOUSE BUILDING FINANCE CORPORATION LTD - SUKUK (08-05-08)</v>
          </cell>
          <cell r="D67" t="str">
            <v>Non-Traded</v>
          </cell>
          <cell r="E67">
            <v>95.375100000000003</v>
          </cell>
        </row>
        <row r="68">
          <cell r="C68" t="str">
            <v>IGI INV. BANK LTD-TFC (FIRST INT'l INV. BANK LTD. - TFC) (11-07-06)</v>
          </cell>
          <cell r="D68" t="str">
            <v>Non-Traded</v>
          </cell>
          <cell r="E68">
            <v>99.963999999999999</v>
          </cell>
        </row>
        <row r="69">
          <cell r="C69" t="str">
            <v>KASB SECURITIES LTD- TFC (27-06-07)</v>
          </cell>
          <cell r="D69" t="str">
            <v>Non-Traded</v>
          </cell>
          <cell r="E69">
            <v>98.869299999999996</v>
          </cell>
        </row>
        <row r="70">
          <cell r="C70" t="str">
            <v>NIB BANK LTD-TFC (05-03-08)</v>
          </cell>
          <cell r="D70" t="str">
            <v>Non-Traded</v>
          </cell>
          <cell r="E70">
            <v>91.500200000000007</v>
          </cell>
        </row>
        <row r="71">
          <cell r="C71" t="str">
            <v>PAKISTAN MOBILE COMMUNICATION LTD-TFC (31-05-06)</v>
          </cell>
          <cell r="D71" t="str">
            <v>Non-Traded</v>
          </cell>
          <cell r="E71">
            <v>98.7149</v>
          </cell>
        </row>
        <row r="72">
          <cell r="C72" t="str">
            <v>PAKISTAN MOBILE COMMUNICATION LTD-TFC (28-10-08)</v>
          </cell>
          <cell r="D72" t="str">
            <v>Traded</v>
          </cell>
          <cell r="E72">
            <v>93.985299999999995</v>
          </cell>
        </row>
        <row r="73">
          <cell r="C73" t="str">
            <v>PEL-SUKUK (28-09-07)</v>
          </cell>
          <cell r="D73" t="str">
            <v>Non-Traded</v>
          </cell>
          <cell r="E73">
            <v>98.509299999999996</v>
          </cell>
        </row>
        <row r="74">
          <cell r="C74" t="str">
            <v>PEL-SUKUK (31-03-08)</v>
          </cell>
          <cell r="D74" t="str">
            <v>Non-Traded</v>
          </cell>
          <cell r="E74">
            <v>93.890299999999996</v>
          </cell>
        </row>
        <row r="75">
          <cell r="C75" t="str">
            <v>SITARA CHEMICALS LTD - SUKUK - II (03-12-06)</v>
          </cell>
          <cell r="D75" t="str">
            <v>Non-Traded</v>
          </cell>
          <cell r="E75">
            <v>99.398700000000005</v>
          </cell>
        </row>
        <row r="76">
          <cell r="C76" t="str">
            <v>SITARA CHEMICALS LTD - SUKUK - III (02-01-08)</v>
          </cell>
          <cell r="D76" t="str">
            <v>Non-Traded</v>
          </cell>
          <cell r="E76">
            <v>97.679199999999994</v>
          </cell>
        </row>
        <row r="77">
          <cell r="C77" t="str">
            <v>SONERI BANK LTD-TFC (05-05-05)</v>
          </cell>
          <cell r="D77" t="str">
            <v>Traded</v>
          </cell>
          <cell r="E77">
            <v>100.1</v>
          </cell>
        </row>
        <row r="79">
          <cell r="C79" t="str">
            <v>EDEN BUILDERS LTD.- SUKUK (08-09-08)</v>
          </cell>
          <cell r="D79" t="str">
            <v>Non-Traded</v>
          </cell>
          <cell r="E79">
            <v>96.474500000000006</v>
          </cell>
        </row>
        <row r="80">
          <cell r="C80" t="str">
            <v>ESCORTS INVESTMENT BANK LTD-TFC (15-03-07)**</v>
          </cell>
          <cell r="D80" t="str">
            <v>Non-Traded</v>
          </cell>
          <cell r="E80">
            <v>88</v>
          </cell>
        </row>
        <row r="81">
          <cell r="C81" t="str">
            <v>JDW SUGAR MILLS LTD. TFC (23-06-08)</v>
          </cell>
          <cell r="D81" t="str">
            <v>Non-Traded</v>
          </cell>
          <cell r="E81">
            <v>94.707899999999995</v>
          </cell>
        </row>
        <row r="82">
          <cell r="C82" t="str">
            <v>OPTIMUS LTD - TFC (10-10-07)</v>
          </cell>
          <cell r="D82" t="str">
            <v>Non-Traded</v>
          </cell>
          <cell r="E82">
            <v>97.762699999999995</v>
          </cell>
        </row>
        <row r="83">
          <cell r="C83" t="str">
            <v>TRAKKER (15-09-07) - PPTFC</v>
          </cell>
          <cell r="D83" t="str">
            <v>Non-Traded</v>
          </cell>
          <cell r="E83">
            <v>98.534999999999997</v>
          </cell>
        </row>
        <row r="84">
          <cell r="C84" t="str">
            <v>WORLDCALL TELECOM LTD.TFC (28-11-06) </v>
          </cell>
          <cell r="D84" t="str">
            <v>Non-Traded</v>
          </cell>
          <cell r="E84">
            <v>98.897599999999997</v>
          </cell>
        </row>
        <row r="85">
          <cell r="C85" t="str">
            <v>WORLDCALL TELECOM LTD-TFC (07-10-08)**</v>
          </cell>
          <cell r="D85" t="str">
            <v>Non-Traded</v>
          </cell>
          <cell r="E85">
            <v>91.45</v>
          </cell>
        </row>
        <row r="87">
          <cell r="C87" t="str">
            <v>AVARI HOTELS-TFC (30-04-09)</v>
          </cell>
          <cell r="D87" t="str">
            <v>Non-Traded</v>
          </cell>
          <cell r="E87">
            <v>95.209400000000002</v>
          </cell>
        </row>
        <row r="88">
          <cell r="C88" t="str">
            <v>JDW SUGAR MILLS LTD. SUKUK (19-06-08)</v>
          </cell>
          <cell r="D88" t="str">
            <v>Non-Traded</v>
          </cell>
          <cell r="E88">
            <v>93.519099999999995</v>
          </cell>
        </row>
        <row r="89">
          <cell r="C89" t="str">
            <v>SHAHMURAD SUGAR MILLS LTD-SUKUK (27-09-07)</v>
          </cell>
          <cell r="D89" t="str">
            <v>Non-Traded</v>
          </cell>
          <cell r="E89">
            <v>97.245000000000005</v>
          </cell>
        </row>
        <row r="91">
          <cell r="C91" t="str">
            <v>QUETTA TEXTILE MILLS LTD-SUKUK (26-09-08)</v>
          </cell>
          <cell r="D91" t="str">
            <v>Non-Traded</v>
          </cell>
          <cell r="E91">
            <v>88.638499999999993</v>
          </cell>
        </row>
        <row r="92">
          <cell r="C92" t="str">
            <v>SME LEASING LTD-TFC (16-07-08)</v>
          </cell>
          <cell r="D92" t="str">
            <v>Non-Traded</v>
          </cell>
          <cell r="E92">
            <v>99.698599999999999</v>
          </cell>
        </row>
        <row r="94">
          <cell r="C94" t="str">
            <v>TELECARD LTD-TFC (27-05-05)</v>
          </cell>
          <cell r="D94" t="str">
            <v>Non-Traded</v>
          </cell>
          <cell r="E94">
            <v>94.424800000000005</v>
          </cell>
        </row>
        <row r="95">
          <cell r="C95" t="str">
            <v>TRUST INVESTMENT BANK LTD-TFC (04-07-08) </v>
          </cell>
          <cell r="D95" t="str">
            <v>Non-Traded</v>
          </cell>
          <cell r="E95">
            <v>94.203400000000002</v>
          </cell>
        </row>
        <row r="97">
          <cell r="C97" t="str">
            <v>----------------------N/A-----------------------------</v>
          </cell>
        </row>
        <row r="99">
          <cell r="C99" t="str">
            <v>TFCs and Sukuks</v>
          </cell>
          <cell r="D99" t="str">
            <v>Traded / Non-Traded</v>
          </cell>
          <cell r="E99" t="str">
            <v>Price</v>
          </cell>
        </row>
        <row r="100">
          <cell r="C100" t="str">
            <v>ALZAMIN LEASING CORPORATION LTD-TFC (05-09-07)</v>
          </cell>
          <cell r="D100" t="str">
            <v>Non-Traded</v>
          </cell>
          <cell r="E100">
            <v>75</v>
          </cell>
        </row>
        <row r="101">
          <cell r="C101" t="str">
            <v>GRAYS LEASING LTD. - TFC (04-07-08)</v>
          </cell>
          <cell r="D101" t="str">
            <v>Non-Traded</v>
          </cell>
          <cell r="E101">
            <v>75</v>
          </cell>
        </row>
        <row r="102">
          <cell r="C102" t="str">
            <v>MAPLE LEAF SUKUK-(03-12-07)</v>
          </cell>
          <cell r="D102" t="str">
            <v>Non-Traded</v>
          </cell>
          <cell r="E102">
            <v>62.714500000000001</v>
          </cell>
        </row>
        <row r="103">
          <cell r="C103" t="str">
            <v>MAPLE LEAF SUKUK-(31-03-10)</v>
          </cell>
          <cell r="D103" t="str">
            <v>Non-Traded</v>
          </cell>
          <cell r="E103">
            <v>70.405900000000003</v>
          </cell>
        </row>
        <row r="104">
          <cell r="C104" t="str">
            <v>PACE (PAKISTAN) LTD-TFC (15-02-08)</v>
          </cell>
          <cell r="D104" t="str">
            <v>Non-Traded</v>
          </cell>
          <cell r="E104">
            <v>67.251099999999994</v>
          </cell>
        </row>
        <row r="105">
          <cell r="C105" t="str">
            <v>SAUDI PAK LEASING COMPANY LTD-TFC (13-03-08)</v>
          </cell>
          <cell r="D105" t="str">
            <v>Non-Traded</v>
          </cell>
          <cell r="E105">
            <v>66.024699999999996</v>
          </cell>
        </row>
        <row r="107">
          <cell r="C107" t="str">
            <v>TFCs and Sukuks</v>
          </cell>
          <cell r="D107" t="str">
            <v>Traded / Non-Traded</v>
          </cell>
          <cell r="E107" t="str">
            <v>Price</v>
          </cell>
        </row>
        <row r="108">
          <cell r="C108" t="str">
            <v>DAWOOD HERCULES-SUKUK (18-09-07)</v>
          </cell>
          <cell r="D108" t="str">
            <v>Non-Traded</v>
          </cell>
          <cell r="E108">
            <v>100.42359999999999</v>
          </cell>
        </row>
        <row r="109">
          <cell r="C109" t="str">
            <v>SITARA ENERGY LTD-SUKUK (16-07-07)</v>
          </cell>
          <cell r="D109" t="str">
            <v>Non-Traded</v>
          </cell>
          <cell r="E109">
            <v>98.82</v>
          </cell>
        </row>
        <row r="120">
          <cell r="C120" t="str">
            <v>TFCs and Sukuks</v>
          </cell>
          <cell r="D120" t="str">
            <v>Traded / Non-Traded</v>
          </cell>
          <cell r="E120" t="str">
            <v>Price</v>
          </cell>
        </row>
        <row r="121">
          <cell r="C121" t="str">
            <v>BUNNY'S LTD. - TFC (30-11-08)</v>
          </cell>
          <cell r="D121" t="str">
            <v>Non-Traded</v>
          </cell>
          <cell r="E121">
            <v>75</v>
          </cell>
        </row>
        <row r="122">
          <cell r="C122" t="str">
            <v>CRESCENT TEXTILE MILLS LTD-TFC (17-06-04)</v>
          </cell>
          <cell r="D122" t="str">
            <v>Non-Traded</v>
          </cell>
          <cell r="E122">
            <v>75</v>
          </cell>
        </row>
        <row r="123">
          <cell r="C123" t="str">
            <v>JAVEDAN CEMENT LTD-TFC (10-11-06)</v>
          </cell>
          <cell r="D123" t="str">
            <v>Non-Traded</v>
          </cell>
          <cell r="E123">
            <v>75</v>
          </cell>
        </row>
        <row r="124">
          <cell r="C124" t="str">
            <v>KOHAT CEMENT-SUKKUK (20-12-07)</v>
          </cell>
          <cell r="D124" t="str">
            <v>Non-Traded</v>
          </cell>
          <cell r="E124">
            <v>66.802400000000006</v>
          </cell>
        </row>
        <row r="125">
          <cell r="C125" t="str">
            <v>SECURITY LEASING CORPORATION LTD-PPTFC (28-03-06)</v>
          </cell>
          <cell r="D125" t="str">
            <v>Non-Traded</v>
          </cell>
          <cell r="E125">
            <v>70.328000000000003</v>
          </cell>
        </row>
        <row r="126">
          <cell r="C126" t="str">
            <v>VISION DEVELOPERS (PVT) LTD (30-11-08)</v>
          </cell>
          <cell r="D126" t="str">
            <v>Non-Traded</v>
          </cell>
          <cell r="E126">
            <v>75</v>
          </cell>
        </row>
        <row r="131">
          <cell r="C131" t="str">
            <v>AGRITECH LTD-TFC (30-11-07)</v>
          </cell>
          <cell r="D131" t="str">
            <v>Non-Traded</v>
          </cell>
          <cell r="E131" t="str">
            <v>94.2984</v>
          </cell>
        </row>
        <row r="132">
          <cell r="C132" t="str">
            <v>AGRITECH LTD-TFC (01-12-08)</v>
          </cell>
          <cell r="D132" t="str">
            <v>Non-Traded</v>
          </cell>
          <cell r="E132" t="str">
            <v>A/C to NPA</v>
          </cell>
        </row>
        <row r="133">
          <cell r="C133" t="str">
            <v>AL-ZAMIN LEASING MODARABA LTD-TFC (12-05-08)</v>
          </cell>
          <cell r="D133" t="str">
            <v>Non-Traded</v>
          </cell>
          <cell r="E133">
            <v>97.165899999999993</v>
          </cell>
        </row>
        <row r="134">
          <cell r="C134" t="str">
            <v>ARZOO TEXTILE MILLS LTD-SUKUK (15-04-08)</v>
          </cell>
          <cell r="D134" t="str">
            <v>Non-Traded</v>
          </cell>
          <cell r="E134" t="str">
            <v>A/C to NPA</v>
          </cell>
        </row>
        <row r="135">
          <cell r="C135" t="str">
            <v>AZGARD NINE LTD- TFC (20-09-05)</v>
          </cell>
          <cell r="D135" t="str">
            <v>Non-Traded</v>
          </cell>
          <cell r="E135" t="str">
            <v>96.7658</v>
          </cell>
        </row>
        <row r="136">
          <cell r="C136" t="str">
            <v>AZGARD NINE LTD- TFC (04-12-07) PP</v>
          </cell>
          <cell r="D136" t="str">
            <v>Non-Traded</v>
          </cell>
          <cell r="E136" t="str">
            <v>91.7607</v>
          </cell>
        </row>
        <row r="137">
          <cell r="C137" t="str">
            <v>BUNNY'S LTD. - TFC (30-11-08)</v>
          </cell>
          <cell r="D137" t="str">
            <v>Non-Traded</v>
          </cell>
          <cell r="E137" t="str">
            <v>A/C to NPA</v>
          </cell>
        </row>
        <row r="138">
          <cell r="C138" t="str">
            <v>DEWAN CEMENT LTD</v>
          </cell>
          <cell r="D138" t="str">
            <v>Non-Traded</v>
          </cell>
          <cell r="E138" t="str">
            <v>A/C to NPA</v>
          </cell>
        </row>
        <row r="139">
          <cell r="C139" t="str">
            <v>EDEN HOUSING LTD.- SUKUK (31-12-07)</v>
          </cell>
          <cell r="D139" t="str">
            <v>Non-Traded</v>
          </cell>
          <cell r="E139" t="str">
            <v>92.6441</v>
          </cell>
        </row>
        <row r="140">
          <cell r="C140" t="str">
            <v>EDEN HOUSING LTD.- SUKUK (31-03-08)</v>
          </cell>
          <cell r="D140" t="str">
            <v>Non-Traded</v>
          </cell>
          <cell r="E140" t="str">
            <v>A/C to NPA</v>
          </cell>
        </row>
        <row r="141">
          <cell r="C141" t="str">
            <v>GHARIBWAL CEMENT-TFC (18-01-08)</v>
          </cell>
          <cell r="D141" t="str">
            <v>Non-Traded</v>
          </cell>
          <cell r="E141" t="str">
            <v>A/C to NPA</v>
          </cell>
        </row>
        <row r="142">
          <cell r="C142" t="str">
            <v>NEW ALLIED ELECTRONIC (15-05-07)</v>
          </cell>
          <cell r="D142" t="str">
            <v>Non-Traded</v>
          </cell>
          <cell r="E142" t="str">
            <v>A/C to NPA</v>
          </cell>
        </row>
        <row r="143">
          <cell r="C143" t="str">
            <v>NEW ALLIED ELECTRONIC - SUKUK (27-07-07)</v>
          </cell>
          <cell r="D143" t="str">
            <v>Non-Traded</v>
          </cell>
          <cell r="E143" t="str">
            <v>A/C to NPA</v>
          </cell>
        </row>
        <row r="144">
          <cell r="C144" t="str">
            <v>NEW ALLIED ELECTRONIC - SUKUK (03-12-07)</v>
          </cell>
          <cell r="D144" t="str">
            <v>Non-Traded</v>
          </cell>
          <cell r="E144" t="str">
            <v>A/C to NPA</v>
          </cell>
        </row>
        <row r="145">
          <cell r="C145" t="str">
            <v>PAK HY-OILS LTD-TFC (31-12-08)</v>
          </cell>
          <cell r="D145" t="str">
            <v>Non-Traded</v>
          </cell>
          <cell r="E145" t="str">
            <v>A/C to NPA</v>
          </cell>
        </row>
        <row r="146">
          <cell r="C146" t="str">
            <v>SECURITY LEASING CORPORATION LTD-PPTFC (28-03-06)</v>
          </cell>
          <cell r="D146" t="str">
            <v>Non-Traded</v>
          </cell>
          <cell r="E146" t="str">
            <v>A/C to NPA</v>
          </cell>
        </row>
        <row r="147">
          <cell r="C147" t="str">
            <v>SHAKARGANJ MILLS LTD-TFC (22-09-08)</v>
          </cell>
          <cell r="D147" t="str">
            <v>Non-Traded</v>
          </cell>
          <cell r="E147" t="str">
            <v>A/C to NPA</v>
          </cell>
        </row>
        <row r="148">
          <cell r="C148" t="str">
            <v>SITARA PEROXIDE LTD-SUK (19-08-08)</v>
          </cell>
          <cell r="D148" t="str">
            <v>Non-Traded</v>
          </cell>
          <cell r="E148" t="str">
            <v>A/C to NPA</v>
          </cell>
        </row>
        <row r="149">
          <cell r="C149" t="str">
            <v>THREE STAR HOSIERY SUKUK (25-06-08)</v>
          </cell>
          <cell r="D149" t="str">
            <v>Non-Traded</v>
          </cell>
          <cell r="E149" t="str">
            <v>A/C to NPA</v>
          </cell>
        </row>
        <row r="150">
          <cell r="C150" t="str">
            <v>PACE (PAKISTAN) LTD-TFC (15-02-08)**</v>
          </cell>
          <cell r="D150" t="str">
            <v>Non-Traded</v>
          </cell>
          <cell r="E150" t="str">
            <v>65.0000</v>
          </cell>
        </row>
      </sheetData>
      <sheetData sheetId="2"/>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34-38.2"/>
      <sheetName val="H-7.1 Listed TFC"/>
      <sheetName val="T_REP"/>
      <sheetName val="T_RR"/>
      <sheetName val="NAIC CODE"/>
      <sheetName val="Parent-restr"/>
      <sheetName val="Ver 3"/>
    </sheetNames>
    <sheetDataSet>
      <sheetData sheetId="0"/>
      <sheetData sheetId="1"/>
      <sheetData sheetId="2"/>
      <sheetData sheetId="3">
        <row r="1">
          <cell r="AH1">
            <v>37342</v>
          </cell>
        </row>
      </sheetData>
      <sheetData sheetId="4">
        <row r="1">
          <cell r="AI1">
            <v>0</v>
          </cell>
        </row>
      </sheetData>
      <sheetData sheetId="5">
        <row r="2">
          <cell r="D2">
            <v>37341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v>37340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s>
    <sheetDataSet>
      <sheetData sheetId="0"/>
      <sheetData sheetId="1"/>
      <sheetData sheetId="2"/>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Balance_Sheet"/>
      <sheetName val="A"/>
      <sheetName val="FG"/>
      <sheetName val="NORMAL"/>
      <sheetName val="Repay IFC A"/>
      <sheetName val="Balance_Sheet1"/>
      <sheetName val="ProfitProv"/>
      <sheetName val="DEAL REGISTER"/>
      <sheetName val="Overview"/>
      <sheetName val="Calculation sheet"/>
      <sheetName val="Repay_IFC_A"/>
      <sheetName val="acct"/>
      <sheetName val="GMS.1"/>
      <sheetName val="1-bwb(cb)"/>
      <sheetName val="BS-OVS"/>
      <sheetName val="ELEC. METER READINGS(Annex-A)"/>
      <sheetName val="Gas Break Up(Annex-E)"/>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INPUT"/>
      <sheetName val="SLHUB"/>
      <sheetName val="acct"/>
      <sheetName val="CDB-Deposits"/>
      <sheetName val="BS-OVS"/>
      <sheetName val="Ranges"/>
      <sheetName val="1-bwb(cb)"/>
      <sheetName val="Rate Input"/>
      <sheetName val="Implied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s>
    <sheetDataSet>
      <sheetData sheetId="0" refreshError="1"/>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Investments"/>
      <sheetName val="acct"/>
      <sheetName val="Lead"/>
      <sheetName val="Links"/>
      <sheetName val="IGI-Insurance(InvestmentNot)"/>
      <sheetName val="A"/>
      <sheetName val="NORMAL"/>
      <sheetName val="Credit Risk _CR2_"/>
      <sheetName val="AT&amp;T"/>
      <sheetName val="AT&amp;T Canada"/>
      <sheetName val="Bell Nexxia"/>
      <sheetName val="Global Crossing revised"/>
      <sheetName val="Sprint"/>
      <sheetName val="P&amp;L-P&amp;LApp_1"/>
      <sheetName val="Cash_Flow1"/>
      <sheetName val="Notes_1to71"/>
      <sheetName val="Note_8-101"/>
      <sheetName val="Note_11&amp;11_11"/>
      <sheetName val="Notes_12-151"/>
      <sheetName val="Note_161"/>
      <sheetName val="Note_17-191"/>
      <sheetName val="Classified_Summary_of_Assets1"/>
      <sheetName val="Credit_Risk__CR2_"/>
      <sheetName val="Accts"/>
      <sheetName val="ATTACH1B"/>
      <sheetName val="ATTACH1C"/>
      <sheetName val="note"/>
      <sheetName val="18"/>
      <sheetName val="Aircraft  Fuel"/>
      <sheetName val="Overview"/>
      <sheetName val="Design"/>
      <sheetName val="TOE 2"/>
      <sheetName val="BSDOMOVS"/>
      <sheetName val="Inputs"/>
      <sheetName val="BS"/>
      <sheetName val="PL"/>
      <sheetName val="RiskSim Summary 1"/>
      <sheetName val="SON"/>
      <sheetName val="DEC-05"/>
      <sheetName val="QTY"/>
      <sheetName val="ANA1"/>
      <sheetName val="CALL-L"/>
      <sheetName val="REV-SH "/>
      <sheetName val="Sheet4"/>
      <sheetName val="Op lease adj"/>
      <sheetName val="B.S AND P &amp; L"/>
      <sheetName val="others"/>
      <sheetName val="td"/>
      <sheetName val="cd "/>
      <sheetName val="adp_or"/>
      <sheetName val="c_b"/>
      <sheetName val="rc"/>
      <sheetName val="f_f"/>
      <sheetName val="tax"/>
      <sheetName val="Drop Down"/>
      <sheetName val="08"/>
      <sheetName val="program ve ödeme tablosu "/>
      <sheetName val="P&amp;L-P&amp;LApp_2"/>
      <sheetName val="Cash_Flow2"/>
      <sheetName val="Notes_1to72"/>
      <sheetName val="Note_8-102"/>
      <sheetName val="Note_11&amp;11_12"/>
      <sheetName val="Notes_12-152"/>
      <sheetName val="Note_162"/>
      <sheetName val="Note_17-192"/>
      <sheetName val="Classified_Summary_of_Assets2"/>
      <sheetName val="Credit_Risk__CR2_1"/>
      <sheetName val="RiskSim_Summary_1"/>
      <sheetName val="AT&amp;T_Canada"/>
      <sheetName val="Bell_Nexxia"/>
      <sheetName val="Global_Crossing_revised"/>
      <sheetName val="Aircraft__Fuel"/>
      <sheetName val="TOE_2"/>
      <sheetName val="New A-Rept"/>
      <sheetName val="Data Sheet"/>
      <sheetName val="GEMiner"/>
      <sheetName val="Input"/>
      <sheetName val="Cover"/>
      <sheetName val="BTp2.1"/>
      <sheetName val="BTp3"/>
      <sheetName val="other stuff"/>
      <sheetName val="stresstest"/>
      <sheetName val="price"/>
      <sheetName val="TFC-AFS 2007"/>
      <sheetName val="Sukkuk"/>
      <sheetName val="HTM-Unlstd 2006"/>
      <sheetName val="DEC-2007"/>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A"/>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BS"/>
      <sheetName val="Revenue-Fire-Marine-Motor"/>
    </sheetNames>
    <sheetDataSet>
      <sheetData sheetId="0">
        <row r="2">
          <cell r="C2">
            <v>22600997.82</v>
          </cell>
          <cell r="D2">
            <v>0</v>
          </cell>
          <cell r="S2" t="str">
            <v>1440-9999300-000-USD</v>
          </cell>
          <cell r="T2" t="str">
            <v>1440-9999300-000-USD-KARACHI</v>
          </cell>
        </row>
        <row r="3">
          <cell r="C3">
            <v>0</v>
          </cell>
          <cell r="D3">
            <v>5573.56</v>
          </cell>
          <cell r="S3" t="str">
            <v>3441-9999080-000-DKK</v>
          </cell>
          <cell r="T3" t="str">
            <v>3441-9999080-000-DKK-KARACHI</v>
          </cell>
        </row>
        <row r="4">
          <cell r="C4">
            <v>0</v>
          </cell>
          <cell r="D4">
            <v>33104428.25</v>
          </cell>
          <cell r="S4" t="str">
            <v>3441-9999080-000-EUR</v>
          </cell>
          <cell r="T4" t="str">
            <v>3441-9999080-000-EUR-KARACHI</v>
          </cell>
        </row>
        <row r="5">
          <cell r="C5">
            <v>0</v>
          </cell>
          <cell r="D5">
            <v>26.06</v>
          </cell>
          <cell r="S5" t="str">
            <v>3441-9999080-000-JPY</v>
          </cell>
          <cell r="T5" t="str">
            <v>3441-9999080-000-JPY-KARACHI</v>
          </cell>
        </row>
        <row r="6">
          <cell r="C6">
            <v>0</v>
          </cell>
          <cell r="D6">
            <v>355646112.10000002</v>
          </cell>
          <cell r="S6" t="str">
            <v>3441-9999080-000-PKR</v>
          </cell>
          <cell r="T6" t="str">
            <v>3441-9999080-000-PKR-KARACHI</v>
          </cell>
        </row>
        <row r="7">
          <cell r="C7">
            <v>0</v>
          </cell>
          <cell r="D7">
            <v>2121.9699999999998</v>
          </cell>
          <cell r="S7" t="str">
            <v>3441-9999080-000-SEK</v>
          </cell>
          <cell r="T7" t="str">
            <v>3441-9999080-000-SEK-KARACHI</v>
          </cell>
        </row>
        <row r="8">
          <cell r="C8">
            <v>0</v>
          </cell>
          <cell r="D8">
            <v>187609.25</v>
          </cell>
          <cell r="S8" t="str">
            <v>3441-9999080-000-SGD</v>
          </cell>
          <cell r="T8" t="str">
            <v>3441-9999080-000-SGD-KARACHI</v>
          </cell>
        </row>
        <row r="9">
          <cell r="C9">
            <v>1602906900</v>
          </cell>
          <cell r="D9">
            <v>0</v>
          </cell>
          <cell r="S9" t="str">
            <v>1440-9999200-000-PKR</v>
          </cell>
          <cell r="T9" t="str">
            <v>1440-9999200-000-PKR-KARACHI</v>
          </cell>
        </row>
        <row r="10">
          <cell r="C10">
            <v>771260200</v>
          </cell>
          <cell r="D10">
            <v>0</v>
          </cell>
          <cell r="S10" t="str">
            <v>1440-9999260-000-PKR</v>
          </cell>
          <cell r="T10" t="str">
            <v>1440-9999260-000-PKR-KARACHI</v>
          </cell>
        </row>
        <row r="11">
          <cell r="C11">
            <v>0</v>
          </cell>
          <cell r="D11">
            <v>371260160</v>
          </cell>
          <cell r="S11" t="str">
            <v>3441-9999260-000-PKR</v>
          </cell>
          <cell r="T11" t="str">
            <v>3441-9999260-000-PKR-KARACHI</v>
          </cell>
        </row>
        <row r="12">
          <cell r="C12">
            <v>7385946.1699999999</v>
          </cell>
          <cell r="D12">
            <v>7385946.1699999999</v>
          </cell>
          <cell r="S12" t="str">
            <v>7550-7550000-PKR-GBP</v>
          </cell>
          <cell r="T12" t="str">
            <v>7550-7550000-PKR-GBP-LAHORE</v>
          </cell>
        </row>
        <row r="13">
          <cell r="C13">
            <v>245084931.62</v>
          </cell>
          <cell r="D13">
            <v>0</v>
          </cell>
          <cell r="S13" t="str">
            <v>1440-9999300-000-PKR</v>
          </cell>
          <cell r="T13" t="str">
            <v>1440-9999300-000-PKR-KARACHI</v>
          </cell>
        </row>
        <row r="14">
          <cell r="C14">
            <v>1891568.57</v>
          </cell>
          <cell r="D14">
            <v>0</v>
          </cell>
          <cell r="S14" t="str">
            <v>1440-9999080-000-CHF</v>
          </cell>
          <cell r="T14" t="str">
            <v>1440-9999080-000-CHF-KARACHI</v>
          </cell>
        </row>
        <row r="15">
          <cell r="C15">
            <v>27210.84</v>
          </cell>
          <cell r="D15">
            <v>27210.84</v>
          </cell>
          <cell r="S15" t="str">
            <v>7001-7001000-000-PKR</v>
          </cell>
          <cell r="T15" t="str">
            <v>7001-7001000-000-PKR-LAHORE</v>
          </cell>
        </row>
        <row r="16">
          <cell r="C16">
            <v>0.26</v>
          </cell>
          <cell r="D16">
            <v>109853.3</v>
          </cell>
          <cell r="S16" t="str">
            <v>7440-7440000-000-PKR</v>
          </cell>
          <cell r="T16" t="str">
            <v>7440-7440000-000-PKR-LAHORE</v>
          </cell>
        </row>
        <row r="17">
          <cell r="C17">
            <v>301206.46000000002</v>
          </cell>
          <cell r="D17">
            <v>190959.31</v>
          </cell>
          <cell r="S17" t="str">
            <v>7441-7441000-000-PKR</v>
          </cell>
          <cell r="T17" t="str">
            <v>7441-7441000-000-PKR-LAHORE</v>
          </cell>
        </row>
        <row r="18">
          <cell r="C18">
            <v>0</v>
          </cell>
          <cell r="D18">
            <v>22112666.710000001</v>
          </cell>
          <cell r="S18" t="str">
            <v>7460-7460000-000-PKR</v>
          </cell>
          <cell r="T18" t="str">
            <v>7460-7460000-000-PKR-LAHORE</v>
          </cell>
        </row>
        <row r="19">
          <cell r="C19">
            <v>22112666.710000001</v>
          </cell>
          <cell r="D19">
            <v>0</v>
          </cell>
          <cell r="S19" t="str">
            <v>7461-7461000-000-PKR</v>
          </cell>
          <cell r="T19" t="str">
            <v>7461-7461000-000-PKR-LAHORE</v>
          </cell>
        </row>
        <row r="20">
          <cell r="C20">
            <v>0</v>
          </cell>
          <cell r="D20">
            <v>43508.13</v>
          </cell>
          <cell r="S20" t="str">
            <v>7480-7480000-000-PKR</v>
          </cell>
          <cell r="T20" t="str">
            <v>7480-7480000-000-PKR-LAHORE</v>
          </cell>
        </row>
        <row r="21">
          <cell r="C21">
            <v>366.94</v>
          </cell>
          <cell r="D21">
            <v>0</v>
          </cell>
          <cell r="S21" t="str">
            <v>7481-7480000-000-PKR</v>
          </cell>
          <cell r="T21" t="str">
            <v>7481-7480000-000-PKR-LAHORE</v>
          </cell>
        </row>
        <row r="22">
          <cell r="C22">
            <v>8192.58</v>
          </cell>
          <cell r="D22">
            <v>61877.95</v>
          </cell>
          <cell r="S22" t="str">
            <v>7550-7550000-EUR-PKR</v>
          </cell>
          <cell r="T22" t="str">
            <v>7550-7550000-EUR-PKR-LAHORE</v>
          </cell>
        </row>
        <row r="23">
          <cell r="C23">
            <v>5996463.6500000004</v>
          </cell>
          <cell r="D23">
            <v>5996637.7199999997</v>
          </cell>
          <cell r="S23" t="str">
            <v>7550-7550000-GBP-PKR</v>
          </cell>
          <cell r="T23" t="str">
            <v>7550-7550000-GBP-PKR-LAHORE</v>
          </cell>
        </row>
        <row r="24">
          <cell r="C24">
            <v>0</v>
          </cell>
          <cell r="D24">
            <v>9994085.1300000008</v>
          </cell>
          <cell r="S24" t="str">
            <v>9461-9461000-000-PKR</v>
          </cell>
          <cell r="T24" t="str">
            <v>9461-9461000-000-PKR-KARACHI</v>
          </cell>
        </row>
        <row r="25">
          <cell r="C25">
            <v>523213.13</v>
          </cell>
          <cell r="D25">
            <v>0</v>
          </cell>
          <cell r="S25" t="str">
            <v>1440-9999300-000-EUR</v>
          </cell>
          <cell r="T25" t="str">
            <v>1440-9999300-000-EUR-KARACHI</v>
          </cell>
        </row>
        <row r="26">
          <cell r="C26">
            <v>33104428.25</v>
          </cell>
          <cell r="D26">
            <v>0</v>
          </cell>
          <cell r="S26" t="str">
            <v>1440-9999070-000-EUR</v>
          </cell>
          <cell r="T26" t="str">
            <v>1440-9999070-000-EUR-KARACHI</v>
          </cell>
        </row>
        <row r="27">
          <cell r="C27">
            <v>0</v>
          </cell>
          <cell r="D27">
            <v>0.09</v>
          </cell>
          <cell r="S27" t="str">
            <v>9461-9461000-000-SEK</v>
          </cell>
          <cell r="T27" t="str">
            <v>9461-9461000-000-SEK-KARACHI</v>
          </cell>
        </row>
        <row r="28">
          <cell r="C28">
            <v>0</v>
          </cell>
          <cell r="D28">
            <v>6.92</v>
          </cell>
          <cell r="S28" t="str">
            <v>9461-9461000-000-SGD</v>
          </cell>
          <cell r="T28" t="str">
            <v>9461-9461000-000-SGD-KARACHI</v>
          </cell>
        </row>
        <row r="29">
          <cell r="C29">
            <v>0</v>
          </cell>
          <cell r="D29">
            <v>254783.54</v>
          </cell>
          <cell r="S29" t="str">
            <v>9461-9461000-000-USD</v>
          </cell>
          <cell r="T29" t="str">
            <v>9461-9461000-000-USD-KARACHI</v>
          </cell>
        </row>
        <row r="30">
          <cell r="C30">
            <v>0.33</v>
          </cell>
          <cell r="D30">
            <v>0</v>
          </cell>
          <cell r="S30" t="str">
            <v>9480-9480000-000-DKK</v>
          </cell>
          <cell r="T30" t="str">
            <v>9480-9480000-000-DKK-KARACHI</v>
          </cell>
        </row>
        <row r="31">
          <cell r="C31">
            <v>1944.62</v>
          </cell>
          <cell r="D31">
            <v>0</v>
          </cell>
          <cell r="S31" t="str">
            <v>9480-9480000-000-EUR</v>
          </cell>
          <cell r="T31" t="str">
            <v>9480-9480000-000-EUR-KARACHI</v>
          </cell>
        </row>
        <row r="32">
          <cell r="C32">
            <v>194772.62</v>
          </cell>
          <cell r="D32">
            <v>0</v>
          </cell>
          <cell r="S32" t="str">
            <v>9480-9480000-000-PKR</v>
          </cell>
          <cell r="T32" t="str">
            <v>9480-9480000-000-PKR-KARACHI</v>
          </cell>
        </row>
        <row r="33">
          <cell r="C33">
            <v>0.09</v>
          </cell>
          <cell r="D33">
            <v>0</v>
          </cell>
          <cell r="S33" t="str">
            <v>9480-9480000-000-SEK</v>
          </cell>
          <cell r="T33" t="str">
            <v>9480-9480000-000-SEK-KARACHI</v>
          </cell>
        </row>
        <row r="34">
          <cell r="C34">
            <v>6.92</v>
          </cell>
          <cell r="D34">
            <v>0</v>
          </cell>
          <cell r="S34" t="str">
            <v>9480-9480000-000-SGD</v>
          </cell>
          <cell r="T34" t="str">
            <v>9480-9480000-000-SGD-KARACHI</v>
          </cell>
        </row>
        <row r="35">
          <cell r="C35">
            <v>0</v>
          </cell>
          <cell r="D35">
            <v>27.84</v>
          </cell>
          <cell r="S35" t="str">
            <v>9481-9480000-000-CHF</v>
          </cell>
          <cell r="T35" t="str">
            <v>9481-9480000-000-CHF-KARACHI</v>
          </cell>
        </row>
        <row r="36">
          <cell r="C36">
            <v>0</v>
          </cell>
          <cell r="D36">
            <v>3664.1</v>
          </cell>
          <cell r="S36" t="str">
            <v>9481-9480000-000-GBP</v>
          </cell>
          <cell r="T36" t="str">
            <v>9481-9480000-000-GBP-KARACHI</v>
          </cell>
        </row>
        <row r="37">
          <cell r="C37">
            <v>357279735.94999999</v>
          </cell>
          <cell r="D37">
            <v>0</v>
          </cell>
          <cell r="S37" t="str">
            <v>1440-9999080-000-USD</v>
          </cell>
          <cell r="T37" t="str">
            <v>1440-9999080-000-USD-KARACHI</v>
          </cell>
        </row>
        <row r="38">
          <cell r="C38">
            <v>5573.56</v>
          </cell>
          <cell r="D38">
            <v>0</v>
          </cell>
          <cell r="S38" t="str">
            <v>1440-9999070-000-DKK</v>
          </cell>
          <cell r="T38" t="str">
            <v>1440-9999070-000-DKK-KARACHI</v>
          </cell>
        </row>
        <row r="39">
          <cell r="C39">
            <v>27318318.109999999</v>
          </cell>
          <cell r="D39">
            <v>0</v>
          </cell>
          <cell r="S39" t="str">
            <v>1440-9999080-000-GBP</v>
          </cell>
          <cell r="T39" t="str">
            <v>1440-9999080-000-GBP-KARACHI</v>
          </cell>
        </row>
        <row r="40">
          <cell r="C40">
            <v>26.06</v>
          </cell>
          <cell r="D40">
            <v>0</v>
          </cell>
          <cell r="S40" t="str">
            <v>1440-9999070-000-JPY</v>
          </cell>
          <cell r="T40" t="str">
            <v>1440-9999070-000-JPY-KARACHI</v>
          </cell>
        </row>
        <row r="41">
          <cell r="C41">
            <v>726906272.10000002</v>
          </cell>
          <cell r="D41">
            <v>0</v>
          </cell>
          <cell r="S41" t="str">
            <v>1440-9999070-000-PKR</v>
          </cell>
          <cell r="T41" t="str">
            <v>1440-9999070-000-PKR-KARACHI</v>
          </cell>
        </row>
        <row r="42">
          <cell r="C42">
            <v>2121.9699999999998</v>
          </cell>
          <cell r="D42">
            <v>0</v>
          </cell>
          <cell r="S42" t="str">
            <v>1440-9999070-000-SEK</v>
          </cell>
          <cell r="T42" t="str">
            <v>1440-9999070-000-SEK-KARACHI</v>
          </cell>
        </row>
        <row r="43">
          <cell r="C43">
            <v>187609.25</v>
          </cell>
          <cell r="D43">
            <v>0</v>
          </cell>
          <cell r="S43" t="str">
            <v>1440-9999070-000-SGD</v>
          </cell>
          <cell r="T43" t="str">
            <v>1440-9999070-000-SGD-KARACHI</v>
          </cell>
        </row>
        <row r="44">
          <cell r="C44">
            <v>0</v>
          </cell>
          <cell r="D44">
            <v>1891568.57</v>
          </cell>
          <cell r="S44" t="str">
            <v>3441-9999070-000-CHF</v>
          </cell>
          <cell r="T44" t="str">
            <v>3441-9999070-000-CHF-KARACHI</v>
          </cell>
        </row>
        <row r="45">
          <cell r="C45">
            <v>0</v>
          </cell>
          <cell r="D45">
            <v>523213.13</v>
          </cell>
          <cell r="S45" t="str">
            <v>3441-9999070-000-EUR</v>
          </cell>
          <cell r="T45" t="str">
            <v>3441-9999070-000-EUR-KARACHI</v>
          </cell>
        </row>
        <row r="46">
          <cell r="C46">
            <v>0</v>
          </cell>
          <cell r="D46">
            <v>27318318.109999999</v>
          </cell>
          <cell r="S46" t="str">
            <v>3441-9999070-000-GBP</v>
          </cell>
          <cell r="T46" t="str">
            <v>3441-9999070-000-GBP-KARACHI</v>
          </cell>
        </row>
        <row r="47">
          <cell r="C47">
            <v>0</v>
          </cell>
          <cell r="D47">
            <v>2619252031.6199999</v>
          </cell>
          <cell r="S47" t="str">
            <v>3441-9999070-000-PKR</v>
          </cell>
          <cell r="T47" t="str">
            <v>3441-9999070-000-PKR-KARACHI</v>
          </cell>
        </row>
        <row r="48">
          <cell r="C48">
            <v>0</v>
          </cell>
          <cell r="D48">
            <v>379880733.76999998</v>
          </cell>
          <cell r="S48" t="str">
            <v>3441-9999070-000-USD</v>
          </cell>
          <cell r="T48" t="str">
            <v>3441-9999070-000-USD-KARACHI</v>
          </cell>
        </row>
        <row r="49">
          <cell r="C49">
            <v>4257.01</v>
          </cell>
          <cell r="D49">
            <v>4257.01</v>
          </cell>
          <cell r="S49" t="str">
            <v>7550-7550000-PKR-SGD</v>
          </cell>
          <cell r="T49" t="str">
            <v>7550-7550000-PKR-SGD-LAHORE</v>
          </cell>
        </row>
        <row r="50">
          <cell r="C50">
            <v>0</v>
          </cell>
          <cell r="D50">
            <v>17649.52</v>
          </cell>
          <cell r="S50" t="str">
            <v>9481-9480000-000-USD</v>
          </cell>
          <cell r="T50" t="str">
            <v>9481-9480000-000-USD-KARACHI</v>
          </cell>
        </row>
        <row r="51">
          <cell r="C51">
            <v>0</v>
          </cell>
          <cell r="D51">
            <v>74587745.980000004</v>
          </cell>
          <cell r="S51" t="str">
            <v>3441-9999070-000-PKR</v>
          </cell>
          <cell r="T51" t="str">
            <v>3441-9999070-000-PKR-LAHORE</v>
          </cell>
        </row>
        <row r="52">
          <cell r="C52">
            <v>0</v>
          </cell>
          <cell r="D52">
            <v>4308.68</v>
          </cell>
          <cell r="S52" t="str">
            <v>9461-9461000-000-USD</v>
          </cell>
          <cell r="T52" t="str">
            <v>9461-9461000-000-USD-LAHORE</v>
          </cell>
        </row>
        <row r="53">
          <cell r="C53">
            <v>8.92</v>
          </cell>
          <cell r="D53">
            <v>0</v>
          </cell>
          <cell r="S53" t="str">
            <v>9480-9480000-000-EUR</v>
          </cell>
          <cell r="T53" t="str">
            <v>9480-9480000-000-EUR-LAHORE</v>
          </cell>
        </row>
        <row r="54">
          <cell r="C54">
            <v>1628.23</v>
          </cell>
          <cell r="D54">
            <v>0</v>
          </cell>
          <cell r="S54" t="str">
            <v>9480-9480000-000-GBP</v>
          </cell>
          <cell r="T54" t="str">
            <v>9480-9480000-000-GBP-LAHORE</v>
          </cell>
        </row>
        <row r="55">
          <cell r="C55">
            <v>40891.46</v>
          </cell>
          <cell r="D55">
            <v>0</v>
          </cell>
          <cell r="S55" t="str">
            <v>9480-9480000-000-PKR</v>
          </cell>
          <cell r="T55" t="str">
            <v>9480-9480000-000-PKR-LAHORE</v>
          </cell>
        </row>
        <row r="56">
          <cell r="C56">
            <v>10.56</v>
          </cell>
          <cell r="D56">
            <v>0</v>
          </cell>
          <cell r="S56" t="str">
            <v>9480-9480000-000-SGD</v>
          </cell>
          <cell r="T56" t="str">
            <v>9480-9480000-000-SGD-LAHORE</v>
          </cell>
        </row>
        <row r="57">
          <cell r="C57">
            <v>0</v>
          </cell>
          <cell r="D57">
            <v>4308.68</v>
          </cell>
          <cell r="S57" t="str">
            <v>9481-9480000-000-USD</v>
          </cell>
          <cell r="T57" t="str">
            <v>9481-9480000-000-USD-LAHORE</v>
          </cell>
        </row>
        <row r="58">
          <cell r="C58">
            <v>151770.13</v>
          </cell>
          <cell r="D58">
            <v>0</v>
          </cell>
          <cell r="S58" t="str">
            <v>1440-9999070-000-EUR</v>
          </cell>
          <cell r="T58" t="str">
            <v>1440-9999070-000-EUR-LAHORE</v>
          </cell>
        </row>
        <row r="59">
          <cell r="C59">
            <v>12138821.42</v>
          </cell>
          <cell r="D59">
            <v>0</v>
          </cell>
          <cell r="S59" t="str">
            <v>1440-9999070-000-GBP</v>
          </cell>
          <cell r="T59" t="str">
            <v>1440-9999070-000-GBP-LAHORE</v>
          </cell>
        </row>
        <row r="60">
          <cell r="C60">
            <v>74665976.840000004</v>
          </cell>
          <cell r="D60">
            <v>0</v>
          </cell>
          <cell r="S60" t="str">
            <v>1440-9999070-000-PKR</v>
          </cell>
          <cell r="T60" t="str">
            <v>1440-9999070-000-PKR-LAHORE</v>
          </cell>
        </row>
        <row r="61">
          <cell r="C61">
            <v>73451.259999999995</v>
          </cell>
          <cell r="D61">
            <v>73451.259999999995</v>
          </cell>
          <cell r="S61" t="str">
            <v>7550-7550000-PKR-EUR</v>
          </cell>
          <cell r="T61" t="str">
            <v>7550-7550000-PKR-EUR-LAHORE</v>
          </cell>
        </row>
        <row r="62">
          <cell r="C62">
            <v>0</v>
          </cell>
          <cell r="D62">
            <v>2599006.7000000002</v>
          </cell>
          <cell r="S62" t="str">
            <v>3441-9999070-000-EUR</v>
          </cell>
          <cell r="T62" t="str">
            <v>3441-9999070-000-EUR-LAHORE</v>
          </cell>
        </row>
        <row r="63">
          <cell r="C63">
            <v>0</v>
          </cell>
          <cell r="D63">
            <v>1628.23</v>
          </cell>
          <cell r="S63" t="str">
            <v>9461-9461000-000-GBP</v>
          </cell>
          <cell r="T63" t="str">
            <v>9461-9461000-000-GBP-LAHORE</v>
          </cell>
        </row>
        <row r="64">
          <cell r="C64">
            <v>0</v>
          </cell>
          <cell r="D64">
            <v>196168016.08000001</v>
          </cell>
          <cell r="S64" t="str">
            <v>3441-9999070-000-USD</v>
          </cell>
          <cell r="T64" t="str">
            <v>3441-9999070-000-USD-LAHORE</v>
          </cell>
        </row>
        <row r="65">
          <cell r="C65">
            <v>87217652.409999996</v>
          </cell>
          <cell r="D65">
            <v>0</v>
          </cell>
          <cell r="S65" t="str">
            <v>1440-9999080-000-USD</v>
          </cell>
          <cell r="T65" t="str">
            <v>1440-9999080-000-USD-LAHORE</v>
          </cell>
        </row>
        <row r="66">
          <cell r="C66">
            <v>0</v>
          </cell>
          <cell r="D66">
            <v>151770.13</v>
          </cell>
          <cell r="S66" t="str">
            <v>3441-9999080-000-EUR</v>
          </cell>
          <cell r="T66" t="str">
            <v>3441-9999080-000-EUR-LAHORE</v>
          </cell>
        </row>
        <row r="67">
          <cell r="C67">
            <v>0</v>
          </cell>
          <cell r="D67">
            <v>12138821.42</v>
          </cell>
          <cell r="S67" t="str">
            <v>3441-9999080-000-GBP</v>
          </cell>
          <cell r="T67" t="str">
            <v>3441-9999080-000-GBP-LAHORE</v>
          </cell>
        </row>
        <row r="68">
          <cell r="C68">
            <v>0</v>
          </cell>
          <cell r="D68">
            <v>74665976.840000004</v>
          </cell>
          <cell r="S68" t="str">
            <v>3441-9999080-000-PKR</v>
          </cell>
          <cell r="T68" t="str">
            <v>3441-9999080-000-PKR-LAHORE</v>
          </cell>
        </row>
        <row r="69">
          <cell r="C69">
            <v>0</v>
          </cell>
          <cell r="D69">
            <v>290037.48</v>
          </cell>
          <cell r="S69" t="str">
            <v>3441-9999080-000-SGD</v>
          </cell>
          <cell r="T69" t="str">
            <v>3441-9999080-000-SGD-LAHORE</v>
          </cell>
        </row>
        <row r="70">
          <cell r="C70">
            <v>2599006.7000000002</v>
          </cell>
          <cell r="D70">
            <v>0</v>
          </cell>
          <cell r="S70" t="str">
            <v>1440-9999300-000-EUR</v>
          </cell>
          <cell r="T70" t="str">
            <v>1440-9999300-000-EUR-LAHORE</v>
          </cell>
        </row>
        <row r="71">
          <cell r="C71">
            <v>74587745.980000004</v>
          </cell>
          <cell r="D71">
            <v>0</v>
          </cell>
          <cell r="S71" t="str">
            <v>1440-9999300-000-PKR</v>
          </cell>
          <cell r="T71" t="str">
            <v>1440-9999300-000-PKR-LAHORE</v>
          </cell>
        </row>
        <row r="72">
          <cell r="C72">
            <v>108950363.67</v>
          </cell>
          <cell r="D72">
            <v>0</v>
          </cell>
          <cell r="S72" t="str">
            <v>1440-9999300-000-USD</v>
          </cell>
          <cell r="T72" t="str">
            <v>1440-9999300-000-USD-LAHORE</v>
          </cell>
        </row>
        <row r="73">
          <cell r="C73">
            <v>0</v>
          </cell>
          <cell r="D73">
            <v>16.739999999999998</v>
          </cell>
          <cell r="S73" t="str">
            <v>7550-7550000-EUR-PKR</v>
          </cell>
          <cell r="T73" t="str">
            <v>7550-7550000-EUR-PKR-CLIFTON-KHI</v>
          </cell>
        </row>
        <row r="74">
          <cell r="C74">
            <v>290037.48</v>
          </cell>
          <cell r="D74">
            <v>0</v>
          </cell>
          <cell r="S74" t="str">
            <v>1440-9999070-000-SGD</v>
          </cell>
          <cell r="T74" t="str">
            <v>1440-9999070-000-SGD-LAHORE</v>
          </cell>
        </row>
        <row r="75">
          <cell r="C75">
            <v>0</v>
          </cell>
          <cell r="D75">
            <v>10.56</v>
          </cell>
          <cell r="S75" t="str">
            <v>9440-9440000-000-SGD</v>
          </cell>
          <cell r="T75" t="str">
            <v>9440-9440000-000-SGD-LAHORE</v>
          </cell>
        </row>
        <row r="76">
          <cell r="C76">
            <v>29488432.640000001</v>
          </cell>
          <cell r="D76">
            <v>29488432.629999999</v>
          </cell>
          <cell r="S76" t="str">
            <v>7550-7550000-PKR-USD</v>
          </cell>
          <cell r="T76" t="str">
            <v>7550-7550000-PKR-USD-LAHORE</v>
          </cell>
        </row>
        <row r="77">
          <cell r="C77">
            <v>3982.19</v>
          </cell>
          <cell r="D77">
            <v>3982.56</v>
          </cell>
          <cell r="S77" t="str">
            <v>7550-7550000-SGD-PKR</v>
          </cell>
          <cell r="T77" t="str">
            <v>7550-7550000-SGD-PKR-LAHORE</v>
          </cell>
        </row>
        <row r="78">
          <cell r="C78">
            <v>31612242.199999999</v>
          </cell>
          <cell r="D78">
            <v>31612891.309999999</v>
          </cell>
          <cell r="S78" t="str">
            <v>7550-7550000-USD-PKR</v>
          </cell>
          <cell r="T78" t="str">
            <v>7550-7550000-USD-PKR-LAHORE</v>
          </cell>
        </row>
        <row r="79">
          <cell r="C79">
            <v>75599.34</v>
          </cell>
          <cell r="D79">
            <v>21913.97</v>
          </cell>
          <cell r="S79" t="str">
            <v>7551-7551000-EUR-PKR</v>
          </cell>
          <cell r="T79" t="str">
            <v>7551-7551000-EUR-PKR-LAHORE</v>
          </cell>
        </row>
        <row r="80">
          <cell r="C80">
            <v>1389482.52</v>
          </cell>
          <cell r="D80">
            <v>1389308.45</v>
          </cell>
          <cell r="S80" t="str">
            <v>7551-7551000-GBP-PKR</v>
          </cell>
          <cell r="T80" t="str">
            <v>7551-7551000-GBP-PKR-LAHORE</v>
          </cell>
        </row>
        <row r="81">
          <cell r="C81">
            <v>274.82</v>
          </cell>
          <cell r="D81">
            <v>274.45</v>
          </cell>
          <cell r="S81" t="str">
            <v>7551-7551000-SGD-PKR</v>
          </cell>
          <cell r="T81" t="str">
            <v>7551-7551000-SGD-PKR-LAHORE</v>
          </cell>
        </row>
        <row r="82">
          <cell r="C82">
            <v>2124458.67</v>
          </cell>
          <cell r="D82">
            <v>2123809.5699999998</v>
          </cell>
          <cell r="S82" t="str">
            <v>7551-7551000-USD-PKR</v>
          </cell>
          <cell r="T82" t="str">
            <v>7551-7551000-USD-PKR-LAHORE</v>
          </cell>
        </row>
        <row r="83">
          <cell r="C83">
            <v>44118.81</v>
          </cell>
          <cell r="D83">
            <v>4180.68</v>
          </cell>
          <cell r="S83" t="str">
            <v>7570-7570000-EUR-PKR</v>
          </cell>
          <cell r="T83" t="str">
            <v>7570-7570000-EUR-PKR-LAHORE</v>
          </cell>
        </row>
        <row r="84">
          <cell r="C84">
            <v>620.07000000000005</v>
          </cell>
          <cell r="D84">
            <v>621.63</v>
          </cell>
          <cell r="S84" t="str">
            <v>7570-7570000-SGD-PKR</v>
          </cell>
          <cell r="T84" t="str">
            <v>7570-7570000-SGD-PKR-LAHORE</v>
          </cell>
        </row>
        <row r="85">
          <cell r="C85">
            <v>0</v>
          </cell>
          <cell r="D85">
            <v>8.92</v>
          </cell>
          <cell r="S85" t="str">
            <v>9440-9440000-000-EUR</v>
          </cell>
          <cell r="T85" t="str">
            <v>9440-9440000-000-EUR-LAHORE</v>
          </cell>
        </row>
        <row r="86">
          <cell r="C86">
            <v>0</v>
          </cell>
          <cell r="D86">
            <v>10.56</v>
          </cell>
          <cell r="S86" t="str">
            <v>9461-9461000-000-SGD</v>
          </cell>
          <cell r="T86" t="str">
            <v>9461-9461000-000-SGD-LAHORE</v>
          </cell>
        </row>
        <row r="87">
          <cell r="C87">
            <v>0</v>
          </cell>
          <cell r="D87">
            <v>366474.44</v>
          </cell>
          <cell r="S87" t="str">
            <v>9440-9440000-000-PKR</v>
          </cell>
          <cell r="T87" t="str">
            <v>9440-9440000-000-PKR-LAHORE</v>
          </cell>
        </row>
        <row r="88">
          <cell r="C88">
            <v>0</v>
          </cell>
          <cell r="D88">
            <v>664556.77</v>
          </cell>
          <cell r="S88" t="str">
            <v>9461-9461000-000-PKR</v>
          </cell>
          <cell r="T88" t="str">
            <v>9461-9461000-000-PKR-LAHORE</v>
          </cell>
        </row>
        <row r="89">
          <cell r="C89">
            <v>0</v>
          </cell>
          <cell r="D89">
            <v>12.48</v>
          </cell>
          <cell r="S89" t="str">
            <v>9440-9440000-000-USD</v>
          </cell>
          <cell r="T89" t="str">
            <v>9440-9440000-000-USD-LAHORE</v>
          </cell>
        </row>
        <row r="90">
          <cell r="C90">
            <v>355014.75</v>
          </cell>
          <cell r="D90">
            <v>0</v>
          </cell>
          <cell r="S90" t="str">
            <v>9441-9441000-000-PKR</v>
          </cell>
          <cell r="T90" t="str">
            <v>9441-9441000-000-PKR-LAHORE</v>
          </cell>
        </row>
        <row r="91">
          <cell r="C91">
            <v>4321.16</v>
          </cell>
          <cell r="D91">
            <v>0</v>
          </cell>
          <cell r="S91" t="str">
            <v>9441-9441000-000-USD</v>
          </cell>
          <cell r="T91" t="str">
            <v>9441-9441000-000-USD-LAHORE</v>
          </cell>
        </row>
        <row r="92">
          <cell r="C92">
            <v>8.92</v>
          </cell>
          <cell r="D92">
            <v>0</v>
          </cell>
          <cell r="S92" t="str">
            <v>9460-9460000-000-EUR</v>
          </cell>
          <cell r="T92" t="str">
            <v>9460-9460000-000-EUR-LAHORE</v>
          </cell>
        </row>
        <row r="93">
          <cell r="C93">
            <v>1628.23</v>
          </cell>
          <cell r="D93">
            <v>0</v>
          </cell>
          <cell r="S93" t="str">
            <v>9460-9460000-000-GBP</v>
          </cell>
          <cell r="T93" t="str">
            <v>9460-9460000-000-GBP-LAHORE</v>
          </cell>
        </row>
        <row r="94">
          <cell r="C94">
            <v>664556.77</v>
          </cell>
          <cell r="D94">
            <v>0</v>
          </cell>
          <cell r="S94" t="str">
            <v>9460-9460000-000-PKR</v>
          </cell>
          <cell r="T94" t="str">
            <v>9460-9460000-000-PKR-LAHORE</v>
          </cell>
        </row>
        <row r="95">
          <cell r="C95">
            <v>10.56</v>
          </cell>
          <cell r="D95">
            <v>0</v>
          </cell>
          <cell r="S95" t="str">
            <v>9460-9460000-000-SGD</v>
          </cell>
          <cell r="T95" t="str">
            <v>9460-9460000-000-SGD-LAHORE</v>
          </cell>
        </row>
        <row r="96">
          <cell r="C96">
            <v>4308.68</v>
          </cell>
          <cell r="D96">
            <v>0</v>
          </cell>
          <cell r="S96" t="str">
            <v>9460-9460000-000-USD</v>
          </cell>
          <cell r="T96" t="str">
            <v>9460-9460000-000-USD-LAHORE</v>
          </cell>
        </row>
        <row r="97">
          <cell r="C97">
            <v>0</v>
          </cell>
          <cell r="D97">
            <v>8.92</v>
          </cell>
          <cell r="S97" t="str">
            <v>9461-9461000-000-EUR</v>
          </cell>
          <cell r="T97" t="str">
            <v>9461-9461000-000-EUR-LAHORE</v>
          </cell>
        </row>
        <row r="98">
          <cell r="C98">
            <v>2162122.65</v>
          </cell>
          <cell r="D98">
            <v>2162342.4</v>
          </cell>
          <cell r="S98" t="str">
            <v>7570-7570000-GBP-PKR</v>
          </cell>
          <cell r="T98" t="str">
            <v>7570-7570000-GBP-PKR-LAHORE</v>
          </cell>
        </row>
        <row r="99">
          <cell r="C99">
            <v>0</v>
          </cell>
          <cell r="D99">
            <v>1628.23</v>
          </cell>
          <cell r="S99" t="str">
            <v>9440-9440000-000-GBP</v>
          </cell>
          <cell r="T99" t="str">
            <v>9440-9440000-000-GBP-LAHORE</v>
          </cell>
        </row>
        <row r="100">
          <cell r="C100">
            <v>0</v>
          </cell>
          <cell r="D100">
            <v>39390675</v>
          </cell>
          <cell r="S100" t="str">
            <v>7550-7550000-USD-CHF</v>
          </cell>
          <cell r="T100" t="str">
            <v>7550-7550000-USD-CHF-KARACHI</v>
          </cell>
        </row>
        <row r="101">
          <cell r="C101">
            <v>17979828.989999998</v>
          </cell>
          <cell r="D101">
            <v>22294842.989999998</v>
          </cell>
          <cell r="S101" t="str">
            <v>7550-7550000-PKR-DKK</v>
          </cell>
          <cell r="T101" t="str">
            <v>7550-7550000-PKR-DKK-KARACHI</v>
          </cell>
        </row>
        <row r="102">
          <cell r="C102">
            <v>1725327023.74</v>
          </cell>
          <cell r="D102">
            <v>1079932775.4200001</v>
          </cell>
          <cell r="S102" t="str">
            <v>7550-7550000-PKR-EUR</v>
          </cell>
          <cell r="T102" t="str">
            <v>7550-7550000-PKR-EUR-KARACHI</v>
          </cell>
        </row>
        <row r="103">
          <cell r="C103">
            <v>65741813.859999999</v>
          </cell>
          <cell r="D103">
            <v>8490313.8699999992</v>
          </cell>
          <cell r="S103" t="str">
            <v>7550-7550000-PKR-GBP</v>
          </cell>
          <cell r="T103" t="str">
            <v>7550-7550000-PKR-GBP-KARACHI</v>
          </cell>
        </row>
        <row r="104">
          <cell r="C104">
            <v>1210036057.1700001</v>
          </cell>
          <cell r="D104">
            <v>1045295820.97</v>
          </cell>
          <cell r="S104" t="str">
            <v>7550-7550000-PKR-JPY</v>
          </cell>
          <cell r="T104" t="str">
            <v>7550-7550000-PKR-JPY-KARACHI</v>
          </cell>
        </row>
        <row r="105">
          <cell r="C105">
            <v>896343.58</v>
          </cell>
          <cell r="D105">
            <v>267078.58</v>
          </cell>
          <cell r="S105" t="str">
            <v>7550-7550000-PKR-SEK</v>
          </cell>
          <cell r="T105" t="str">
            <v>7550-7550000-PKR-SEK-KARACHI</v>
          </cell>
        </row>
        <row r="106">
          <cell r="C106">
            <v>6515284.2999999998</v>
          </cell>
          <cell r="D106">
            <v>3784796.8</v>
          </cell>
          <cell r="S106" t="str">
            <v>7550-7550000-PKR-SGD</v>
          </cell>
          <cell r="T106" t="str">
            <v>7550-7550000-PKR-SGD-KARACHI</v>
          </cell>
        </row>
        <row r="107">
          <cell r="C107">
            <v>1508137874.6999998</v>
          </cell>
          <cell r="D107">
            <v>2261073636.1799998</v>
          </cell>
          <cell r="S107" t="str">
            <v>7550-7550000-PKR-USD</v>
          </cell>
          <cell r="T107" t="str">
            <v>7550-7550000-PKR-USD-KARACHI</v>
          </cell>
        </row>
        <row r="108">
          <cell r="C108">
            <v>185860.03</v>
          </cell>
          <cell r="D108">
            <v>632164.52</v>
          </cell>
          <cell r="S108" t="str">
            <v>7550-7550000-SEK-PKR</v>
          </cell>
          <cell r="T108" t="str">
            <v>7550-7550000-SEK-PKR-KARACHI</v>
          </cell>
        </row>
        <row r="109">
          <cell r="C109">
            <v>450254.75</v>
          </cell>
          <cell r="D109">
            <v>0</v>
          </cell>
          <cell r="S109" t="str">
            <v>7550-7550000-SEK-USD</v>
          </cell>
          <cell r="T109" t="str">
            <v>7550-7550000-SEK-USD-KARACHI</v>
          </cell>
        </row>
        <row r="110">
          <cell r="C110">
            <v>54596565.240000002</v>
          </cell>
          <cell r="D110">
            <v>0</v>
          </cell>
          <cell r="S110" t="str">
            <v>7551-7551000-GBP-PKR</v>
          </cell>
          <cell r="T110" t="str">
            <v>7551-7551000-GBP-PKR-KARACHI</v>
          </cell>
        </row>
        <row r="111">
          <cell r="C111">
            <v>2489403.84</v>
          </cell>
          <cell r="D111">
            <v>0</v>
          </cell>
          <cell r="S111" t="str">
            <v>7550-7550000-SGD-USD</v>
          </cell>
          <cell r="T111" t="str">
            <v>7550-7550000-SGD-USD-KARACHI</v>
          </cell>
        </row>
        <row r="112">
          <cell r="C112">
            <v>893714871.58000004</v>
          </cell>
          <cell r="D112">
            <v>1030056777.98</v>
          </cell>
          <cell r="S112" t="str">
            <v>7550-7550000-JPY-PKR</v>
          </cell>
          <cell r="T112" t="str">
            <v>7550-7550000-JPY-PKR-KARACHI</v>
          </cell>
        </row>
        <row r="113">
          <cell r="C113">
            <v>4315014</v>
          </cell>
          <cell r="D113">
            <v>0</v>
          </cell>
          <cell r="S113" t="str">
            <v>7550-7550000-USD-DKK</v>
          </cell>
          <cell r="T113" t="str">
            <v>7550-7550000-USD-DKK-KARACHI</v>
          </cell>
        </row>
        <row r="114">
          <cell r="C114">
            <v>0</v>
          </cell>
          <cell r="D114">
            <v>645394248.32000005</v>
          </cell>
          <cell r="S114" t="str">
            <v>7550-7550000-USD-EUR</v>
          </cell>
          <cell r="T114" t="str">
            <v>7550-7550000-USD-EUR-KARACHI</v>
          </cell>
        </row>
        <row r="115">
          <cell r="C115">
            <v>0</v>
          </cell>
          <cell r="D115">
            <v>33.18</v>
          </cell>
          <cell r="S115" t="str">
            <v>7550-7550000-USD-PKR</v>
          </cell>
          <cell r="T115" t="str">
            <v>7550-7550000-USD-PKR-CLIFTON-KHI</v>
          </cell>
        </row>
        <row r="116">
          <cell r="C116">
            <v>0</v>
          </cell>
          <cell r="D116">
            <v>57251500</v>
          </cell>
          <cell r="S116" t="str">
            <v>7550-7550000-USD-GBP</v>
          </cell>
          <cell r="T116" t="str">
            <v>7550-7550000-USD-GBP-KARACHI</v>
          </cell>
        </row>
        <row r="117">
          <cell r="C117">
            <v>0</v>
          </cell>
          <cell r="D117">
            <v>164740236.19</v>
          </cell>
          <cell r="S117" t="str">
            <v>7550-7550000-USD-JPY</v>
          </cell>
          <cell r="T117" t="str">
            <v>7550-7550000-USD-JPY-KARACHI</v>
          </cell>
        </row>
        <row r="118">
          <cell r="C118">
            <v>2848670.22</v>
          </cell>
          <cell r="D118">
            <v>2848441.08</v>
          </cell>
          <cell r="S118" t="str">
            <v>7570-7570000-USD-PKR</v>
          </cell>
          <cell r="T118" t="str">
            <v>7570-7570000-USD-PKR-LAHORE</v>
          </cell>
        </row>
        <row r="119">
          <cell r="C119">
            <v>0</v>
          </cell>
          <cell r="D119">
            <v>629265</v>
          </cell>
          <cell r="S119" t="str">
            <v>7550-7550000-USD-SEK</v>
          </cell>
          <cell r="T119" t="str">
            <v>7550-7550000-USD-SEK-KARACHI</v>
          </cell>
        </row>
        <row r="120">
          <cell r="C120">
            <v>33272334.550000001</v>
          </cell>
          <cell r="D120">
            <v>0</v>
          </cell>
          <cell r="S120" t="str">
            <v>7551-7551000-CHF-PKR</v>
          </cell>
          <cell r="T120" t="str">
            <v>7551-7551000-CHF-PKR-KARACHI</v>
          </cell>
        </row>
        <row r="121">
          <cell r="C121">
            <v>4757960.75</v>
          </cell>
          <cell r="D121">
            <v>9816072.0299999993</v>
          </cell>
          <cell r="S121" t="str">
            <v>7551-7551000-DKK-PKR</v>
          </cell>
          <cell r="T121" t="str">
            <v>7551-7551000-DKK-PKR-KARACHI</v>
          </cell>
        </row>
        <row r="122">
          <cell r="C122">
            <v>661072735.14999998</v>
          </cell>
          <cell r="D122">
            <v>135968379.55000001</v>
          </cell>
          <cell r="S122" t="str">
            <v>7551-7551000-EUR-PKR</v>
          </cell>
          <cell r="T122" t="str">
            <v>7551-7551000-EUR-PKR-KARACHI</v>
          </cell>
        </row>
        <row r="123">
          <cell r="C123">
            <v>3609426.31</v>
          </cell>
          <cell r="D123">
            <v>6110340.5</v>
          </cell>
          <cell r="S123" t="str">
            <v>7550-7550000-SGD-PKR</v>
          </cell>
          <cell r="T123" t="str">
            <v>7550-7550000-SGD-PKR-KARACHI</v>
          </cell>
        </row>
        <row r="124">
          <cell r="C124">
            <v>0</v>
          </cell>
          <cell r="D124">
            <v>178315.59</v>
          </cell>
          <cell r="S124" t="str">
            <v>7480-7480000-000-PKR</v>
          </cell>
          <cell r="T124" t="str">
            <v>7480-7480000-000-PKR-KARACHI</v>
          </cell>
        </row>
        <row r="125">
          <cell r="C125">
            <v>0</v>
          </cell>
          <cell r="D125">
            <v>3664.1</v>
          </cell>
          <cell r="S125" t="str">
            <v>9461-9461000-000-GBP</v>
          </cell>
          <cell r="T125" t="str">
            <v>9461-9461000-000-GBP-KARACHI</v>
          </cell>
        </row>
        <row r="126">
          <cell r="C126">
            <v>16.739999999999998</v>
          </cell>
          <cell r="D126">
            <v>0</v>
          </cell>
          <cell r="S126" t="str">
            <v>7551-7551000-EUR-PKR</v>
          </cell>
          <cell r="T126" t="str">
            <v>7551-7551000-EUR-PKR-CLIFTON-KHI</v>
          </cell>
        </row>
        <row r="127">
          <cell r="C127">
            <v>33.18</v>
          </cell>
          <cell r="D127">
            <v>0</v>
          </cell>
          <cell r="S127" t="str">
            <v>7551-7551000-USD-PKR</v>
          </cell>
          <cell r="T127" t="str">
            <v>7551-7551000-USD-PKR-CLIFTON-KHI</v>
          </cell>
        </row>
        <row r="128">
          <cell r="C128">
            <v>0.04</v>
          </cell>
          <cell r="D128">
            <v>0</v>
          </cell>
          <cell r="S128" t="str">
            <v>9440-9440000-000-PKR</v>
          </cell>
          <cell r="T128" t="str">
            <v>9440-9440000-000-PKR-CLIFTON-KHI</v>
          </cell>
        </row>
        <row r="129">
          <cell r="C129">
            <v>13.07</v>
          </cell>
          <cell r="D129">
            <v>0</v>
          </cell>
          <cell r="S129" t="str">
            <v>9440-9440000-000-USD</v>
          </cell>
          <cell r="T129" t="str">
            <v>9440-9440000-000-USD-CLIFTON-KHI</v>
          </cell>
        </row>
        <row r="130">
          <cell r="C130">
            <v>0</v>
          </cell>
          <cell r="D130">
            <v>0.04</v>
          </cell>
          <cell r="S130" t="str">
            <v>9441-9441000-000-PKR</v>
          </cell>
          <cell r="T130" t="str">
            <v>9441-9441000-000-PKR-CLIFTON-KHI</v>
          </cell>
        </row>
        <row r="131">
          <cell r="C131">
            <v>0</v>
          </cell>
          <cell r="D131">
            <v>13.07</v>
          </cell>
          <cell r="S131" t="str">
            <v>9441-9441000-000-USD</v>
          </cell>
          <cell r="T131" t="str">
            <v>9441-9441000-000-USD-CLIFTON-KHI</v>
          </cell>
        </row>
        <row r="132">
          <cell r="C132">
            <v>443583.1</v>
          </cell>
          <cell r="D132">
            <v>443583.1</v>
          </cell>
          <cell r="S132" t="str">
            <v>7001-7001000-000-PKR</v>
          </cell>
          <cell r="T132" t="str">
            <v>7001-7001000-000-PKR-KARACHI</v>
          </cell>
        </row>
        <row r="133">
          <cell r="C133">
            <v>5303986.57</v>
          </cell>
          <cell r="D133">
            <v>598785.85</v>
          </cell>
          <cell r="S133" t="str">
            <v>7440-7440000-000-PKR</v>
          </cell>
          <cell r="T133" t="str">
            <v>7440-7440000-000-PKR-KARACHI</v>
          </cell>
        </row>
        <row r="134">
          <cell r="C134">
            <v>1309251.04</v>
          </cell>
          <cell r="D134">
            <v>5944974.3200000003</v>
          </cell>
          <cell r="S134" t="str">
            <v>7441-7441000-000-PKR</v>
          </cell>
          <cell r="T134" t="str">
            <v>7441-7441000-000-PKR-KARACHI</v>
          </cell>
        </row>
        <row r="135">
          <cell r="C135">
            <v>119672699.95</v>
          </cell>
          <cell r="D135">
            <v>80282024.950000003</v>
          </cell>
          <cell r="S135" t="str">
            <v>7550-7550000-PKR-CHF</v>
          </cell>
          <cell r="T135" t="str">
            <v>7550-7550000-PKR-CHF-KARACHI</v>
          </cell>
        </row>
        <row r="136">
          <cell r="C136">
            <v>44865010.060000002</v>
          </cell>
          <cell r="D136">
            <v>0</v>
          </cell>
          <cell r="S136" t="str">
            <v>7461-7461000-000-PKR</v>
          </cell>
          <cell r="T136" t="str">
            <v>7461-7461000-000-PKR-KARACHI</v>
          </cell>
        </row>
        <row r="137">
          <cell r="C137">
            <v>137009873.86000001</v>
          </cell>
          <cell r="D137">
            <v>0</v>
          </cell>
          <cell r="S137" t="str">
            <v>7550-7550000-JPY-USD</v>
          </cell>
          <cell r="T137" t="str">
            <v>7550-7550000-JPY-USD-KARACHI</v>
          </cell>
        </row>
        <row r="138">
          <cell r="C138">
            <v>40558.769999999997</v>
          </cell>
          <cell r="D138">
            <v>0</v>
          </cell>
          <cell r="S138" t="str">
            <v>7481-7480000-000-PKR</v>
          </cell>
          <cell r="T138" t="str">
            <v>7481-7480000-000-PKR-KARACHI</v>
          </cell>
        </row>
        <row r="139">
          <cell r="C139">
            <v>60265248.399999999</v>
          </cell>
          <cell r="D139">
            <v>93537582.950000003</v>
          </cell>
          <cell r="S139" t="str">
            <v>7550-7550000-CHF-PKR</v>
          </cell>
          <cell r="T139" t="str">
            <v>7550-7550000-CHF-PKR-KARACHI</v>
          </cell>
        </row>
        <row r="140">
          <cell r="C140">
            <v>34251983.670000002</v>
          </cell>
          <cell r="D140">
            <v>0</v>
          </cell>
          <cell r="S140" t="str">
            <v>7550-7550000-CHF-USD</v>
          </cell>
          <cell r="T140" t="str">
            <v>7550-7550000-CHF-USD-KARACHI</v>
          </cell>
        </row>
        <row r="141">
          <cell r="C141">
            <v>17536882.239999998</v>
          </cell>
          <cell r="D141">
            <v>12478770.960000001</v>
          </cell>
          <cell r="S141" t="str">
            <v>7550-7550000-DKK-PKR</v>
          </cell>
          <cell r="T141" t="str">
            <v>7550-7550000-DKK-PKR-KARACHI</v>
          </cell>
        </row>
        <row r="142">
          <cell r="C142">
            <v>0</v>
          </cell>
          <cell r="D142">
            <v>5091050.1500000004</v>
          </cell>
          <cell r="S142" t="str">
            <v>7550-7550000-DKK-USD</v>
          </cell>
          <cell r="T142" t="str">
            <v>7550-7550000-DKK-USD-KARACHI</v>
          </cell>
        </row>
        <row r="143">
          <cell r="C143">
            <v>717592942.60000002</v>
          </cell>
          <cell r="D143">
            <v>1242697298.1999998</v>
          </cell>
          <cell r="S143" t="str">
            <v>7550-7550000-EUR-PKR</v>
          </cell>
          <cell r="T143" t="str">
            <v>7550-7550000-EUR-PKR-KARACHI</v>
          </cell>
        </row>
        <row r="144">
          <cell r="C144">
            <v>528018912.56999999</v>
          </cell>
          <cell r="D144">
            <v>0</v>
          </cell>
          <cell r="S144" t="str">
            <v>7550-7550000-EUR-USD</v>
          </cell>
          <cell r="T144" t="str">
            <v>7550-7550000-EUR-USD-KARACHI</v>
          </cell>
        </row>
        <row r="145">
          <cell r="C145">
            <v>847382.44</v>
          </cell>
          <cell r="D145">
            <v>55443947.670000002</v>
          </cell>
          <cell r="S145" t="str">
            <v>7550-7550000-GBP-PKR</v>
          </cell>
          <cell r="T145" t="str">
            <v>7550-7550000-GBP-PKR-KARACHI</v>
          </cell>
        </row>
        <row r="146">
          <cell r="C146">
            <v>55806382.93</v>
          </cell>
          <cell r="D146">
            <v>0</v>
          </cell>
          <cell r="S146" t="str">
            <v>7550-7550000-GBP-USD</v>
          </cell>
          <cell r="T146" t="str">
            <v>7550-7550000-GBP-USD-KARACHI</v>
          </cell>
        </row>
        <row r="147">
          <cell r="C147">
            <v>0</v>
          </cell>
          <cell r="D147">
            <v>2730487.5</v>
          </cell>
          <cell r="S147" t="str">
            <v>7550-7550000-USD-SGD</v>
          </cell>
          <cell r="T147" t="str">
            <v>7550-7550000-USD-SGD-KARACHI</v>
          </cell>
        </row>
        <row r="148">
          <cell r="C148">
            <v>0</v>
          </cell>
          <cell r="D148">
            <v>44865010.060000002</v>
          </cell>
          <cell r="S148" t="str">
            <v>7460-7460000-000-PKR</v>
          </cell>
          <cell r="T148" t="str">
            <v>7460-7460000-000-PKR-KARACHI</v>
          </cell>
        </row>
        <row r="149">
          <cell r="C149">
            <v>27.84</v>
          </cell>
          <cell r="D149">
            <v>0</v>
          </cell>
          <cell r="S149" t="str">
            <v>9460-9460000-000-CHF</v>
          </cell>
          <cell r="T149" t="str">
            <v>9460-9460000-000-CHF-KARACHI</v>
          </cell>
        </row>
        <row r="150">
          <cell r="C150">
            <v>638280.39</v>
          </cell>
          <cell r="D150">
            <v>616212.44999999995</v>
          </cell>
          <cell r="S150" t="str">
            <v>7570-7570000-SGD-PKR</v>
          </cell>
          <cell r="T150" t="str">
            <v>7570-7570000-SGD-PKR-KARACHI</v>
          </cell>
        </row>
        <row r="151">
          <cell r="C151">
            <v>1566044970.1199999</v>
          </cell>
          <cell r="D151">
            <v>21906425.700000003</v>
          </cell>
          <cell r="S151" t="str">
            <v>7570-7570000-USD-PKR</v>
          </cell>
          <cell r="T151" t="str">
            <v>7570-7570000-USD-PKR-KARACHI</v>
          </cell>
        </row>
        <row r="152">
          <cell r="C152">
            <v>151580949.38999999</v>
          </cell>
          <cell r="D152">
            <v>15239042.99</v>
          </cell>
          <cell r="S152" t="str">
            <v>7551-7551000-JPY-PKR</v>
          </cell>
          <cell r="T152" t="str">
            <v>7551-7551000-JPY-PKR-KARACHI</v>
          </cell>
        </row>
        <row r="153">
          <cell r="C153">
            <v>0</v>
          </cell>
          <cell r="D153">
            <v>1944.62</v>
          </cell>
          <cell r="S153" t="str">
            <v>9440-9440000-000-EUR</v>
          </cell>
          <cell r="T153" t="str">
            <v>9440-9440000-000-EUR-KARACHI</v>
          </cell>
        </row>
        <row r="154">
          <cell r="C154">
            <v>2434203382.4499998</v>
          </cell>
          <cell r="D154">
            <v>1665685735.3</v>
          </cell>
          <cell r="S154" t="str">
            <v>7550-7550000-USD-PKR</v>
          </cell>
          <cell r="T154" t="str">
            <v>7550-7550000-USD-PKR-KARACHI</v>
          </cell>
        </row>
        <row r="155">
          <cell r="C155">
            <v>0</v>
          </cell>
          <cell r="D155">
            <v>0.09</v>
          </cell>
          <cell r="S155" t="str">
            <v>9440-9440000-000-SEK</v>
          </cell>
          <cell r="T155" t="str">
            <v>9440-9440000-000-SEK-KARACHI</v>
          </cell>
        </row>
        <row r="156">
          <cell r="C156">
            <v>0</v>
          </cell>
          <cell r="D156">
            <v>6.92</v>
          </cell>
          <cell r="S156" t="str">
            <v>9440-9440000-000-SGD</v>
          </cell>
          <cell r="T156" t="str">
            <v>9440-9440000-000-SGD-KARACHI</v>
          </cell>
        </row>
        <row r="157">
          <cell r="C157">
            <v>0</v>
          </cell>
          <cell r="D157">
            <v>114638.1</v>
          </cell>
          <cell r="S157" t="str">
            <v>9440-9440000-000-USD</v>
          </cell>
          <cell r="T157" t="str">
            <v>9440-9440000-000-USD-KARACHI</v>
          </cell>
        </row>
        <row r="158">
          <cell r="C158">
            <v>27.84</v>
          </cell>
          <cell r="D158">
            <v>0</v>
          </cell>
          <cell r="S158" t="str">
            <v>9441-9441000-000-CHF</v>
          </cell>
          <cell r="T158" t="str">
            <v>9441-9441000-000-CHF-KARACHI</v>
          </cell>
        </row>
        <row r="159">
          <cell r="C159">
            <v>3664.1</v>
          </cell>
          <cell r="D159">
            <v>0</v>
          </cell>
          <cell r="S159" t="str">
            <v>9441-9441000-000-GBP</v>
          </cell>
          <cell r="T159" t="str">
            <v>9441-9441000-000-GBP-KARACHI</v>
          </cell>
        </row>
        <row r="160">
          <cell r="C160">
            <v>133351.20000000001</v>
          </cell>
          <cell r="D160">
            <v>133351.29</v>
          </cell>
          <cell r="S160" t="str">
            <v>7570-7570000-SEK-PKR</v>
          </cell>
          <cell r="T160" t="str">
            <v>7570-7570000-SEK-PKR-KARACHI</v>
          </cell>
        </row>
        <row r="161">
          <cell r="C161">
            <v>132287.62</v>
          </cell>
          <cell r="D161">
            <v>0</v>
          </cell>
          <cell r="S161" t="str">
            <v>9441-9441000-000-USD</v>
          </cell>
          <cell r="T161" t="str">
            <v>9441-9441000-000-USD-KARACHI</v>
          </cell>
        </row>
        <row r="162">
          <cell r="C162">
            <v>0</v>
          </cell>
          <cell r="D162">
            <v>0.33</v>
          </cell>
          <cell r="S162" t="str">
            <v>9440-9440000-000-DKK</v>
          </cell>
          <cell r="T162" t="str">
            <v>9440-9440000-000-DKK-KARACHI</v>
          </cell>
        </row>
        <row r="163">
          <cell r="C163">
            <v>0.33</v>
          </cell>
          <cell r="D163">
            <v>0</v>
          </cell>
          <cell r="S163" t="str">
            <v>9460-9460000-000-DKK</v>
          </cell>
          <cell r="T163" t="str">
            <v>9460-9460000-000-DKK-KARACHI</v>
          </cell>
        </row>
        <row r="164">
          <cell r="C164">
            <v>1944.62</v>
          </cell>
          <cell r="D164">
            <v>0</v>
          </cell>
          <cell r="S164" t="str">
            <v>9460-9460000-000-EUR</v>
          </cell>
          <cell r="T164" t="str">
            <v>9460-9460000-000-EUR-KARACHI</v>
          </cell>
        </row>
        <row r="165">
          <cell r="C165">
            <v>3664.1</v>
          </cell>
          <cell r="D165">
            <v>0</v>
          </cell>
          <cell r="S165" t="str">
            <v>9460-9460000-000-GBP</v>
          </cell>
          <cell r="T165" t="str">
            <v>9460-9460000-000-GBP-KARACHI</v>
          </cell>
        </row>
        <row r="166">
          <cell r="C166">
            <v>9994085.1300000008</v>
          </cell>
          <cell r="D166">
            <v>0</v>
          </cell>
          <cell r="S166" t="str">
            <v>9460-9460000-000-PKR</v>
          </cell>
          <cell r="T166" t="str">
            <v>9460-9460000-000-PKR-KARACHI</v>
          </cell>
        </row>
        <row r="167">
          <cell r="C167">
            <v>0.09</v>
          </cell>
          <cell r="D167">
            <v>0</v>
          </cell>
          <cell r="S167" t="str">
            <v>9460-9460000-000-SEK</v>
          </cell>
          <cell r="T167" t="str">
            <v>9460-9460000-000-SEK-KARACHI</v>
          </cell>
        </row>
        <row r="168">
          <cell r="C168">
            <v>6.92</v>
          </cell>
          <cell r="D168">
            <v>0</v>
          </cell>
          <cell r="S168" t="str">
            <v>9460-9460000-000-SGD</v>
          </cell>
          <cell r="T168" t="str">
            <v>9460-9460000-000-SGD-KARACHI</v>
          </cell>
        </row>
        <row r="169">
          <cell r="C169">
            <v>254783.54</v>
          </cell>
          <cell r="D169">
            <v>0</v>
          </cell>
          <cell r="S169" t="str">
            <v>9460-9460000-000-USD</v>
          </cell>
          <cell r="T169" t="str">
            <v>9460-9460000-000-USD-KARACHI</v>
          </cell>
        </row>
        <row r="170">
          <cell r="C170">
            <v>0</v>
          </cell>
          <cell r="D170">
            <v>27.84</v>
          </cell>
          <cell r="S170" t="str">
            <v>9461-9461000-000-CHF</v>
          </cell>
          <cell r="T170" t="str">
            <v>9461-9461000-000-CHF-KARACHI</v>
          </cell>
        </row>
        <row r="171">
          <cell r="C171">
            <v>0</v>
          </cell>
          <cell r="D171">
            <v>0.33</v>
          </cell>
          <cell r="S171" t="str">
            <v>9461-9461000-000-DKK</v>
          </cell>
          <cell r="T171" t="str">
            <v>9461-9461000-000-DKK-KARACHI</v>
          </cell>
        </row>
        <row r="172">
          <cell r="C172">
            <v>0</v>
          </cell>
          <cell r="D172">
            <v>1944.62</v>
          </cell>
          <cell r="S172" t="str">
            <v>9461-9461000-000-EUR</v>
          </cell>
          <cell r="T172" t="str">
            <v>9461-9461000-000-EUR-KARACHI</v>
          </cell>
        </row>
        <row r="173">
          <cell r="C173">
            <v>5818143.8300000001</v>
          </cell>
          <cell r="D173">
            <v>0</v>
          </cell>
          <cell r="S173" t="str">
            <v>9441-9441000-000-PKR</v>
          </cell>
          <cell r="T173" t="str">
            <v>9441-9441000-000-PKR-KARACHI</v>
          </cell>
        </row>
        <row r="174">
          <cell r="C174">
            <v>0</v>
          </cell>
          <cell r="D174">
            <v>4315679.9000000004</v>
          </cell>
          <cell r="S174" t="str">
            <v>7566-7566000-JPY-PKR</v>
          </cell>
          <cell r="T174" t="str">
            <v>7566-7566000-JPY-PKR-KARACHI</v>
          </cell>
        </row>
        <row r="175">
          <cell r="C175">
            <v>446304.49</v>
          </cell>
          <cell r="D175">
            <v>0</v>
          </cell>
          <cell r="S175" t="str">
            <v>7551-7551000-SEK-PKR</v>
          </cell>
          <cell r="T175" t="str">
            <v>7551-7551000-SEK-PKR-KARACHI</v>
          </cell>
        </row>
        <row r="176">
          <cell r="C176">
            <v>2500914.19</v>
          </cell>
          <cell r="D176">
            <v>0</v>
          </cell>
          <cell r="S176" t="str">
            <v>7551-7551000-SGD-PKR</v>
          </cell>
          <cell r="T176" t="str">
            <v>7551-7551000-SGD-PKR-KARACHI</v>
          </cell>
        </row>
        <row r="177">
          <cell r="C177">
            <v>96536750.730000004</v>
          </cell>
          <cell r="D177">
            <v>865054397.88</v>
          </cell>
          <cell r="S177" t="str">
            <v>7551-7551000-USD-PKR</v>
          </cell>
          <cell r="T177" t="str">
            <v>7551-7551000-USD-PKR-KARACHI</v>
          </cell>
        </row>
        <row r="178">
          <cell r="C178">
            <v>0</v>
          </cell>
          <cell r="D178">
            <v>1604771.78</v>
          </cell>
          <cell r="S178" t="str">
            <v>7566-7566000-000-PKR</v>
          </cell>
          <cell r="T178" t="str">
            <v>7566-7566000-000-PKR-KARACHI</v>
          </cell>
        </row>
        <row r="179">
          <cell r="C179">
            <v>21660.49</v>
          </cell>
          <cell r="D179">
            <v>0</v>
          </cell>
          <cell r="S179" t="str">
            <v>7566-7566000-CHF-PKR</v>
          </cell>
          <cell r="T179" t="str">
            <v>7566-7566000-CHF-PKR-KARACHI</v>
          </cell>
        </row>
        <row r="180">
          <cell r="C180">
            <v>0</v>
          </cell>
          <cell r="D180">
            <v>5872728.1000000006</v>
          </cell>
          <cell r="S180" t="str">
            <v>9440-9440000-000-PKR</v>
          </cell>
          <cell r="T180" t="str">
            <v>9440-9440000-000-PKR-KARACHI</v>
          </cell>
        </row>
        <row r="181">
          <cell r="C181">
            <v>52394262.719999999</v>
          </cell>
          <cell r="D181">
            <v>0</v>
          </cell>
          <cell r="S181" t="str">
            <v>7566-7566000-GBP-PKR</v>
          </cell>
          <cell r="T181" t="str">
            <v>7566-7566000-GBP-PKR-KARACHI</v>
          </cell>
        </row>
        <row r="182">
          <cell r="C182">
            <v>113539042.41</v>
          </cell>
          <cell r="D182">
            <v>254304247.29000002</v>
          </cell>
          <cell r="S182" t="str">
            <v>7570-7570000-JPY-PKR</v>
          </cell>
          <cell r="T182" t="str">
            <v>7570-7570000-JPY-PKR-KARACHI</v>
          </cell>
        </row>
        <row r="183">
          <cell r="C183">
            <v>1788875620.8099999</v>
          </cell>
          <cell r="D183">
            <v>0</v>
          </cell>
          <cell r="S183" t="str">
            <v>7566-7566000-PKR-PKR</v>
          </cell>
          <cell r="T183" t="str">
            <v>7566-7566000-PKR-PKR-KARACHI</v>
          </cell>
        </row>
        <row r="184">
          <cell r="C184">
            <v>0</v>
          </cell>
          <cell r="D184">
            <v>1273646.6000000001</v>
          </cell>
          <cell r="S184" t="str">
            <v>7566-7566000-SGD-PKR</v>
          </cell>
          <cell r="T184" t="str">
            <v>7566-7566000-SGD-PKR-KARACHI</v>
          </cell>
        </row>
        <row r="185">
          <cell r="C185">
            <v>0</v>
          </cell>
          <cell r="D185">
            <v>2022266710.8599999</v>
          </cell>
          <cell r="S185" t="str">
            <v>7566-7566000-USD-PKR</v>
          </cell>
          <cell r="T185" t="str">
            <v>7566-7566000-USD-PKR-KARACHI</v>
          </cell>
        </row>
        <row r="186">
          <cell r="C186">
            <v>10045708.32</v>
          </cell>
          <cell r="D186">
            <v>10045708.439999999</v>
          </cell>
          <cell r="S186" t="str">
            <v>7570-7570000-DKK-PKR</v>
          </cell>
          <cell r="T186" t="str">
            <v>7570-7570000-DKK-PKR-KARACHI</v>
          </cell>
        </row>
        <row r="187">
          <cell r="C187">
            <v>0</v>
          </cell>
          <cell r="D187">
            <v>190647301.95000002</v>
          </cell>
          <cell r="S187" t="str">
            <v>7570-7570000-GBP-PKR</v>
          </cell>
          <cell r="T187" t="str">
            <v>7570-7570000-GBP-PKR-KARACHI</v>
          </cell>
        </row>
        <row r="188">
          <cell r="C188">
            <v>188169265.09</v>
          </cell>
          <cell r="D188">
            <v>0</v>
          </cell>
          <cell r="S188" t="str">
            <v>7566-7566000-EUR-PKR</v>
          </cell>
          <cell r="T188" t="str">
            <v>7566-7566000-EUR-PKR-KARACHI</v>
          </cell>
        </row>
        <row r="189">
          <cell r="C189">
            <v>204278664.29999998</v>
          </cell>
          <cell r="D189">
            <v>1341602208</v>
          </cell>
          <cell r="S189" t="str">
            <v>7570-7570000-EUR-PKR</v>
          </cell>
          <cell r="T189" t="str">
            <v>7570-7570000-EUR-PKR-KARACHI</v>
          </cell>
        </row>
        <row r="190">
          <cell r="C190">
            <v>0</v>
          </cell>
          <cell r="D190">
            <v>21660.49</v>
          </cell>
          <cell r="S190" t="str">
            <v>7567-7567000-CHF-PKR</v>
          </cell>
          <cell r="T190" t="str">
            <v>7567-7567000-CHF-PKR-KARACHI</v>
          </cell>
        </row>
        <row r="191">
          <cell r="C191">
            <v>0</v>
          </cell>
          <cell r="D191">
            <v>70825973.219999999</v>
          </cell>
          <cell r="S191" t="str">
            <v>7570-7570000-CHF-PKR</v>
          </cell>
          <cell r="T191" t="str">
            <v>7570-7570000-CHF-PKR-KARACHI</v>
          </cell>
        </row>
        <row r="192">
          <cell r="C192">
            <v>2022266710.8599999</v>
          </cell>
          <cell r="D192">
            <v>0</v>
          </cell>
          <cell r="S192" t="str">
            <v>7567-7567000-USD-PKR</v>
          </cell>
          <cell r="T192" t="str">
            <v>7567-7567000-USD-PKR-KARACHI</v>
          </cell>
        </row>
        <row r="193">
          <cell r="C193">
            <v>0</v>
          </cell>
          <cell r="D193">
            <v>1788875620.8099999</v>
          </cell>
          <cell r="S193" t="str">
            <v>7567-7567000-PKR-PKR</v>
          </cell>
          <cell r="T193" t="str">
            <v>7567-7567000-PKR-PKR-KARACHI</v>
          </cell>
        </row>
        <row r="194">
          <cell r="C194">
            <v>0</v>
          </cell>
          <cell r="D194">
            <v>188169265.09</v>
          </cell>
          <cell r="S194" t="str">
            <v>7567-7567000-EUR-PKR</v>
          </cell>
          <cell r="T194" t="str">
            <v>7567-7567000-EUR-PKR-KARACHI</v>
          </cell>
        </row>
        <row r="195">
          <cell r="C195">
            <v>4315679.9000000004</v>
          </cell>
          <cell r="D195">
            <v>0</v>
          </cell>
          <cell r="S195" t="str">
            <v>7567-7567000-JPY-PKR</v>
          </cell>
          <cell r="T195" t="str">
            <v>7567-7567000-JPY-PKR-KARACHI</v>
          </cell>
        </row>
        <row r="196">
          <cell r="C196">
            <v>0</v>
          </cell>
          <cell r="D196">
            <v>52394262.719999999</v>
          </cell>
          <cell r="S196" t="str">
            <v>7567-7567000-GBP-PKR</v>
          </cell>
          <cell r="T196" t="str">
            <v>7567-7567000-GBP-PKR-KARACHI</v>
          </cell>
        </row>
        <row r="197">
          <cell r="C197">
            <v>1273646.6000000001</v>
          </cell>
          <cell r="D197">
            <v>0</v>
          </cell>
          <cell r="S197" t="str">
            <v>7567-7567000-SGD-PKR</v>
          </cell>
          <cell r="T197" t="str">
            <v>7567-7567000-SGD-PKR-KARACHI</v>
          </cell>
        </row>
        <row r="198">
          <cell r="C198">
            <v>12745514</v>
          </cell>
          <cell r="D198">
            <v>0</v>
          </cell>
          <cell r="S198" t="str">
            <v>0001-8000001-000-PKR</v>
          </cell>
          <cell r="T198" t="str">
            <v>0001-8000001-000-PKR-LAHORE</v>
          </cell>
        </row>
        <row r="199">
          <cell r="C199">
            <v>7579996.1699999999</v>
          </cell>
          <cell r="D199">
            <v>0</v>
          </cell>
          <cell r="S199" t="str">
            <v>0001-8000001-000-PKR</v>
          </cell>
          <cell r="T199" t="str">
            <v>0001-8000001-000-PKR-KARACHI</v>
          </cell>
        </row>
        <row r="200">
          <cell r="C200">
            <v>4937786</v>
          </cell>
          <cell r="D200">
            <v>0</v>
          </cell>
          <cell r="S200" t="str">
            <v>0001-8000001-000-PKR</v>
          </cell>
          <cell r="T200" t="str">
            <v>0001-8000001-000-PKR-CLIFTON-KHI</v>
          </cell>
        </row>
        <row r="201">
          <cell r="C201">
            <v>1477192.08</v>
          </cell>
          <cell r="D201">
            <v>0</v>
          </cell>
          <cell r="S201" t="str">
            <v>0001-8000001-000-USD</v>
          </cell>
          <cell r="T201" t="str">
            <v>0001-8000001-000-USD-LAHORE</v>
          </cell>
        </row>
        <row r="202">
          <cell r="C202">
            <v>590318.18999999994</v>
          </cell>
          <cell r="D202">
            <v>0</v>
          </cell>
          <cell r="S202" t="str">
            <v>0001-8000001-000-USD</v>
          </cell>
          <cell r="T202" t="str">
            <v>0001-8000001-000-USD-KARACHI</v>
          </cell>
        </row>
        <row r="203">
          <cell r="C203">
            <v>1145030</v>
          </cell>
          <cell r="D203">
            <v>0</v>
          </cell>
          <cell r="S203" t="str">
            <v>0001-8000001-000-GBP</v>
          </cell>
          <cell r="T203" t="str">
            <v>0001-8000001-000-GBP-KARACHI</v>
          </cell>
        </row>
        <row r="204">
          <cell r="C204">
            <v>749352.87</v>
          </cell>
          <cell r="D204">
            <v>0</v>
          </cell>
          <cell r="S204" t="str">
            <v>0001-8000001-000-USD</v>
          </cell>
          <cell r="T204" t="str">
            <v>0001-8000001-000-USD-CLIFTON-KHI</v>
          </cell>
        </row>
        <row r="205">
          <cell r="C205">
            <v>48635.7</v>
          </cell>
          <cell r="D205">
            <v>0</v>
          </cell>
          <cell r="S205" t="str">
            <v>0001-8000001-000-EUR</v>
          </cell>
          <cell r="T205" t="str">
            <v>0001-8000001-000-EUR-CLIFTON-KHI</v>
          </cell>
        </row>
        <row r="206">
          <cell r="C206">
            <v>3309136.7</v>
          </cell>
          <cell r="D206">
            <v>0</v>
          </cell>
          <cell r="S206" t="str">
            <v>0001-8000001-000-GBP</v>
          </cell>
          <cell r="T206" t="str">
            <v>0001-8000001-000-GBP-CLIFTON-KHI</v>
          </cell>
        </row>
        <row r="207">
          <cell r="C207">
            <v>0</v>
          </cell>
          <cell r="D207">
            <v>0.4</v>
          </cell>
          <cell r="S207" t="str">
            <v>0190-0080000-009-PKR</v>
          </cell>
          <cell r="T207" t="str">
            <v>0190-0080000-009-PKR-KARACHI</v>
          </cell>
        </row>
        <row r="208">
          <cell r="C208">
            <v>181155899.97</v>
          </cell>
          <cell r="D208">
            <v>0</v>
          </cell>
          <cell r="S208" t="str">
            <v>0100-0080000-000-PKR</v>
          </cell>
          <cell r="T208" t="str">
            <v>0100-0080000-000-PKR-KARACHI</v>
          </cell>
        </row>
        <row r="209">
          <cell r="C209">
            <v>335143.2</v>
          </cell>
          <cell r="D209">
            <v>0</v>
          </cell>
          <cell r="S209" t="str">
            <v>0190-0080000-002-PKR</v>
          </cell>
          <cell r="T209" t="str">
            <v>0190-0080000-002-PKR-KARACHI</v>
          </cell>
        </row>
        <row r="210">
          <cell r="C210">
            <v>705000</v>
          </cell>
          <cell r="D210">
            <v>0</v>
          </cell>
          <cell r="S210" t="str">
            <v>0190-0080000-001-PKR</v>
          </cell>
          <cell r="T210" t="str">
            <v>0190-0080000-001-PKR-KARACHI</v>
          </cell>
        </row>
        <row r="211">
          <cell r="C211">
            <v>1990454.12</v>
          </cell>
          <cell r="D211">
            <v>0</v>
          </cell>
          <cell r="S211" t="str">
            <v>2010-8000003-000-PKR</v>
          </cell>
          <cell r="T211" t="str">
            <v>2010-8000003-000-PKR-CLIFTON-KHI</v>
          </cell>
        </row>
        <row r="212">
          <cell r="C212">
            <v>0</v>
          </cell>
          <cell r="D212">
            <v>1990454.12</v>
          </cell>
          <cell r="S212" t="str">
            <v>2010-8000003-002-PKR</v>
          </cell>
          <cell r="T212" t="str">
            <v>2010-8000003-002-PKR-CLIFTON-KHI</v>
          </cell>
        </row>
        <row r="213">
          <cell r="C213">
            <v>3620286.78</v>
          </cell>
          <cell r="D213">
            <v>0</v>
          </cell>
          <cell r="S213" t="str">
            <v>2010-8000003-000-PKR</v>
          </cell>
          <cell r="T213" t="str">
            <v>2010-8000003-000-PKR-KARACHI</v>
          </cell>
        </row>
        <row r="214">
          <cell r="C214">
            <v>0</v>
          </cell>
          <cell r="D214">
            <v>3620286.78</v>
          </cell>
          <cell r="S214" t="str">
            <v>2010-8000003-002-PKR</v>
          </cell>
          <cell r="T214" t="str">
            <v>2010-8000003-002-PKR-KARACHI</v>
          </cell>
        </row>
        <row r="215">
          <cell r="C215">
            <v>40828410</v>
          </cell>
          <cell r="D215">
            <v>0</v>
          </cell>
          <cell r="S215" t="str">
            <v>0100-0080000-005-USD</v>
          </cell>
          <cell r="T215" t="str">
            <v>0100-0080000-005-USD-KARACHI</v>
          </cell>
        </row>
        <row r="216">
          <cell r="C216">
            <v>0</v>
          </cell>
          <cell r="D216">
            <v>14315.5</v>
          </cell>
          <cell r="S216" t="str">
            <v>0190-0080000-008-USD</v>
          </cell>
          <cell r="T216" t="str">
            <v>0190-0080000-008-USD-KARACHI</v>
          </cell>
        </row>
        <row r="217">
          <cell r="C217">
            <v>122485230</v>
          </cell>
          <cell r="D217">
            <v>0</v>
          </cell>
          <cell r="S217" t="str">
            <v>0100-0080000-004-USD</v>
          </cell>
          <cell r="T217" t="str">
            <v>0100-0080000-004-USD-KARACHI</v>
          </cell>
        </row>
        <row r="218">
          <cell r="C218">
            <v>4044477.75</v>
          </cell>
          <cell r="D218">
            <v>0</v>
          </cell>
          <cell r="S218" t="str">
            <v>0100-0080000-006-USD</v>
          </cell>
          <cell r="T218" t="str">
            <v>0100-0080000-006-USD-KARACHI</v>
          </cell>
        </row>
        <row r="219">
          <cell r="C219">
            <v>103402</v>
          </cell>
          <cell r="D219">
            <v>0</v>
          </cell>
          <cell r="S219" t="str">
            <v>0100-0081800-000-PKR</v>
          </cell>
          <cell r="T219" t="str">
            <v>0100-0081800-000-PKR-KARACHI</v>
          </cell>
        </row>
        <row r="220">
          <cell r="C220">
            <v>400000</v>
          </cell>
          <cell r="D220">
            <v>0</v>
          </cell>
          <cell r="S220" t="str">
            <v>0100-0082200-000-PKR</v>
          </cell>
          <cell r="T220" t="str">
            <v>0100-0082200-000-PKR-KARACHI</v>
          </cell>
        </row>
        <row r="221">
          <cell r="C221">
            <v>496177.25</v>
          </cell>
          <cell r="D221">
            <v>0</v>
          </cell>
          <cell r="S221" t="str">
            <v>0100-0089033-000-SEK</v>
          </cell>
          <cell r="T221" t="str">
            <v>0100-0089033-000-SEK-KARACHI</v>
          </cell>
        </row>
        <row r="222">
          <cell r="C222">
            <v>16152757.24</v>
          </cell>
          <cell r="D222">
            <v>0</v>
          </cell>
          <cell r="S222" t="str">
            <v>0100-0089013-000-USD</v>
          </cell>
          <cell r="T222" t="str">
            <v>0100-0089013-000-USD-KARACHI</v>
          </cell>
        </row>
        <row r="223">
          <cell r="C223">
            <v>597445.19999999995</v>
          </cell>
          <cell r="D223">
            <v>0</v>
          </cell>
          <cell r="S223" t="str">
            <v>0100-0090255-000-CHF</v>
          </cell>
          <cell r="T223" t="str">
            <v>0100-0090255-000-CHF-KARACHI</v>
          </cell>
        </row>
        <row r="224">
          <cell r="C224">
            <v>1940089.42</v>
          </cell>
          <cell r="D224">
            <v>0</v>
          </cell>
          <cell r="S224" t="str">
            <v>0100-0090211-000-EUR</v>
          </cell>
          <cell r="T224" t="str">
            <v>0100-0090211-000-EUR-KARACHI</v>
          </cell>
        </row>
        <row r="225">
          <cell r="C225">
            <v>3629471.52</v>
          </cell>
          <cell r="D225">
            <v>0</v>
          </cell>
          <cell r="S225" t="str">
            <v>0100-0089758-000-USD</v>
          </cell>
          <cell r="T225" t="str">
            <v>0100-0089758-000-USD-KARACHI</v>
          </cell>
        </row>
        <row r="226">
          <cell r="C226">
            <v>361423.83</v>
          </cell>
          <cell r="D226">
            <v>0</v>
          </cell>
          <cell r="S226" t="str">
            <v>0100-0089471-000-DKK</v>
          </cell>
          <cell r="T226" t="str">
            <v>0100-0089471-000-DKK-KARACHI</v>
          </cell>
        </row>
        <row r="227">
          <cell r="C227">
            <v>33188.53</v>
          </cell>
          <cell r="D227">
            <v>0</v>
          </cell>
          <cell r="S227" t="str">
            <v>0100-0089122-000-SGD</v>
          </cell>
          <cell r="T227" t="str">
            <v>0100-0089122-000-SGD-KARACHI</v>
          </cell>
        </row>
        <row r="228">
          <cell r="C228">
            <v>1585711.88</v>
          </cell>
          <cell r="D228">
            <v>0</v>
          </cell>
          <cell r="S228" t="str">
            <v>0100-0089117-000-EUR</v>
          </cell>
          <cell r="T228" t="str">
            <v>0100-0089117-000-EUR-KARACHI</v>
          </cell>
        </row>
        <row r="229">
          <cell r="C229">
            <v>497278.15</v>
          </cell>
          <cell r="D229">
            <v>0</v>
          </cell>
          <cell r="S229" t="str">
            <v>0100-0089021-000-USD</v>
          </cell>
          <cell r="T229" t="str">
            <v>0100-0089021-000-USD-KARACHI</v>
          </cell>
        </row>
        <row r="230">
          <cell r="C230">
            <v>217806818.13999999</v>
          </cell>
          <cell r="D230">
            <v>0</v>
          </cell>
          <cell r="S230" t="str">
            <v>0100-0075028-000-EUR</v>
          </cell>
          <cell r="T230" t="str">
            <v>0100-0075028-000-EUR-KARACHI</v>
          </cell>
        </row>
        <row r="231">
          <cell r="C231">
            <v>1413898.97</v>
          </cell>
          <cell r="D231">
            <v>0</v>
          </cell>
          <cell r="S231" t="str">
            <v>0100-0089000-000-EUR</v>
          </cell>
          <cell r="T231" t="str">
            <v>0100-0089000-000-EUR-KARACHI</v>
          </cell>
        </row>
        <row r="232">
          <cell r="C232">
            <v>34349250.399999999</v>
          </cell>
          <cell r="D232">
            <v>0</v>
          </cell>
          <cell r="S232" t="str">
            <v>0100-0081314-000-JPY</v>
          </cell>
          <cell r="T232" t="str">
            <v>0100-0081314-000-JPY-KARACHI</v>
          </cell>
        </row>
        <row r="233">
          <cell r="C233">
            <v>3103856</v>
          </cell>
          <cell r="D233">
            <v>0</v>
          </cell>
          <cell r="S233" t="str">
            <v>0100-0081160-000-AUD</v>
          </cell>
          <cell r="T233" t="str">
            <v>0100-0081160-000-AUD-KARACHI</v>
          </cell>
        </row>
        <row r="234">
          <cell r="C234">
            <v>1948704874.8800001</v>
          </cell>
          <cell r="D234">
            <v>0</v>
          </cell>
          <cell r="S234" t="str">
            <v>0100-0080803-000-USD</v>
          </cell>
          <cell r="T234" t="str">
            <v>0100-0080803-000-USD-KARACHI</v>
          </cell>
        </row>
        <row r="235">
          <cell r="C235">
            <v>2317154.71</v>
          </cell>
          <cell r="D235">
            <v>0</v>
          </cell>
          <cell r="S235" t="str">
            <v>0100-0089032-000-EUR</v>
          </cell>
          <cell r="T235" t="str">
            <v>0100-0089032-000-EUR-KARACHI</v>
          </cell>
        </row>
        <row r="236">
          <cell r="C236">
            <v>118860000</v>
          </cell>
          <cell r="D236">
            <v>0</v>
          </cell>
          <cell r="S236" t="str">
            <v>0440-0090167-000-USD</v>
          </cell>
          <cell r="T236" t="str">
            <v>0440-0090167-000-USD-KARACHI</v>
          </cell>
        </row>
        <row r="237">
          <cell r="C237">
            <v>10000000</v>
          </cell>
          <cell r="D237">
            <v>0</v>
          </cell>
          <cell r="S237" t="str">
            <v>0440-0086400-000-PKR</v>
          </cell>
          <cell r="T237" t="str">
            <v>0440-0086400-000-PKR-KARACHI</v>
          </cell>
        </row>
        <row r="238">
          <cell r="C238">
            <v>546791000</v>
          </cell>
          <cell r="D238">
            <v>0</v>
          </cell>
          <cell r="S238" t="str">
            <v>0442-0080200-000-PKR</v>
          </cell>
          <cell r="T238" t="str">
            <v>0442-0080200-000-PKR-KARACHI</v>
          </cell>
        </row>
        <row r="239">
          <cell r="C239">
            <v>497559500</v>
          </cell>
          <cell r="D239">
            <v>0</v>
          </cell>
          <cell r="S239" t="str">
            <v>0442-0081400-000-PKR</v>
          </cell>
          <cell r="T239" t="str">
            <v>0442-0081400-000-PKR-KARACHI</v>
          </cell>
        </row>
        <row r="240">
          <cell r="C240">
            <v>199592000</v>
          </cell>
          <cell r="D240">
            <v>0</v>
          </cell>
          <cell r="S240" t="str">
            <v>0442-0083900-000-PKR</v>
          </cell>
          <cell r="T240" t="str">
            <v>0442-0083900-000-PKR-KARACHI</v>
          </cell>
        </row>
        <row r="241">
          <cell r="C241">
            <v>199489800</v>
          </cell>
          <cell r="D241">
            <v>0</v>
          </cell>
          <cell r="S241" t="str">
            <v>0442-0085500-000-PKR</v>
          </cell>
          <cell r="T241" t="str">
            <v>0442-0085500-000-PKR-KARACHI</v>
          </cell>
        </row>
        <row r="242">
          <cell r="C242">
            <v>99474600</v>
          </cell>
          <cell r="D242">
            <v>0</v>
          </cell>
          <cell r="S242" t="str">
            <v>0442-0090558-000-PKR</v>
          </cell>
          <cell r="T242" t="str">
            <v>0442-0090558-000-PKR-KARACHI</v>
          </cell>
        </row>
        <row r="243">
          <cell r="C243">
            <v>60000000</v>
          </cell>
          <cell r="D243">
            <v>0</v>
          </cell>
          <cell r="S243" t="str">
            <v>0442-0075032-000-PKR</v>
          </cell>
          <cell r="T243" t="str">
            <v>0442-0075032-000-PKR-KARACHI</v>
          </cell>
        </row>
        <row r="244">
          <cell r="C244">
            <v>50000000</v>
          </cell>
          <cell r="D244">
            <v>0</v>
          </cell>
          <cell r="S244" t="str">
            <v>0440-0075037-000-PKR</v>
          </cell>
          <cell r="T244" t="str">
            <v>0440-0075037-000-PKR-KARACHI</v>
          </cell>
        </row>
        <row r="245">
          <cell r="C245">
            <v>50000000</v>
          </cell>
          <cell r="D245">
            <v>0</v>
          </cell>
          <cell r="S245" t="str">
            <v>0440-0075034-000-PKR</v>
          </cell>
          <cell r="T245" t="str">
            <v>0440-0075034-000-PKR-KARACHI</v>
          </cell>
        </row>
        <row r="246">
          <cell r="C246">
            <v>50000000</v>
          </cell>
          <cell r="D246">
            <v>0</v>
          </cell>
          <cell r="S246" t="str">
            <v>0440-0075039-000-PKR</v>
          </cell>
          <cell r="T246" t="str">
            <v>0440-0075039-000-PKR-KARACHI</v>
          </cell>
        </row>
        <row r="247">
          <cell r="C247">
            <v>50000000</v>
          </cell>
          <cell r="D247">
            <v>0</v>
          </cell>
          <cell r="S247" t="str">
            <v>0440-0017135-000-PKR</v>
          </cell>
          <cell r="T247" t="str">
            <v>0440-0017135-000-PKR-KARACHI</v>
          </cell>
        </row>
        <row r="248">
          <cell r="C248">
            <v>0</v>
          </cell>
          <cell r="D248">
            <v>35876931.640000001</v>
          </cell>
          <cell r="S248" t="str">
            <v>2507-8002414-000-PKR</v>
          </cell>
          <cell r="T248" t="str">
            <v>2507-8002414-000-PKR-KARACHI</v>
          </cell>
        </row>
        <row r="249">
          <cell r="C249">
            <v>42500000</v>
          </cell>
          <cell r="D249">
            <v>0</v>
          </cell>
          <cell r="S249" t="str">
            <v>0190-8002100-000-PKR</v>
          </cell>
          <cell r="T249" t="str">
            <v>0190-8002100-000-PKR-KARACHI</v>
          </cell>
        </row>
        <row r="250">
          <cell r="C250">
            <v>25000000</v>
          </cell>
          <cell r="D250">
            <v>0</v>
          </cell>
          <cell r="S250" t="str">
            <v>0190-8002209-000-PKR</v>
          </cell>
          <cell r="T250" t="str">
            <v>0190-8002209-000-PKR-KARACHI</v>
          </cell>
        </row>
        <row r="251">
          <cell r="C251">
            <v>325000</v>
          </cell>
          <cell r="D251">
            <v>0</v>
          </cell>
          <cell r="S251" t="str">
            <v>0190-8003030-001-PKR</v>
          </cell>
          <cell r="T251" t="str">
            <v>0190-8003030-001-PKR-KARACHI</v>
          </cell>
        </row>
        <row r="252">
          <cell r="C252">
            <v>57820000</v>
          </cell>
          <cell r="D252">
            <v>0</v>
          </cell>
          <cell r="S252" t="str">
            <v>2150-0012264-000-PKR</v>
          </cell>
          <cell r="T252" t="str">
            <v>2150-0012264-000-PKR-KARACHI</v>
          </cell>
        </row>
        <row r="253">
          <cell r="C253">
            <v>501997000</v>
          </cell>
          <cell r="D253">
            <v>0</v>
          </cell>
          <cell r="S253" t="str">
            <v>0202-0080000-000-PKR</v>
          </cell>
          <cell r="T253" t="str">
            <v>0202-0080000-000-PKR-KARACHI</v>
          </cell>
        </row>
        <row r="254">
          <cell r="C254">
            <v>0</v>
          </cell>
          <cell r="D254">
            <v>101997000</v>
          </cell>
          <cell r="S254" t="str">
            <v>2202-0080000-000-PKR</v>
          </cell>
          <cell r="T254" t="str">
            <v>2202-0080000-000-PKR-KARACHI</v>
          </cell>
        </row>
        <row r="255">
          <cell r="C255">
            <v>51446671.130000003</v>
          </cell>
          <cell r="D255">
            <v>0</v>
          </cell>
          <cell r="S255" t="str">
            <v>8242-8240000-000-PKR</v>
          </cell>
          <cell r="T255" t="str">
            <v>8242-8240000-000-PKR-KARACHI</v>
          </cell>
        </row>
        <row r="256">
          <cell r="C256">
            <v>5572870</v>
          </cell>
          <cell r="D256">
            <v>0</v>
          </cell>
          <cell r="S256" t="str">
            <v>0190-8003030-002-PKR</v>
          </cell>
          <cell r="T256" t="str">
            <v>0190-8003030-002-PKR-KARACHI</v>
          </cell>
        </row>
        <row r="257">
          <cell r="C257">
            <v>25000000</v>
          </cell>
          <cell r="D257">
            <v>0</v>
          </cell>
          <cell r="S257" t="str">
            <v>0190-8003100-000-PKR</v>
          </cell>
          <cell r="T257" t="str">
            <v>0190-8003100-000-PKR-KARACHI</v>
          </cell>
        </row>
        <row r="258">
          <cell r="C258">
            <v>202689940.99000001</v>
          </cell>
          <cell r="D258">
            <v>0</v>
          </cell>
          <cell r="S258" t="str">
            <v>0190-8003030-000-PKR</v>
          </cell>
          <cell r="T258" t="str">
            <v>0190-8003030-000-PKR-KARACHI</v>
          </cell>
        </row>
        <row r="259">
          <cell r="C259">
            <v>35663690</v>
          </cell>
          <cell r="D259">
            <v>0</v>
          </cell>
          <cell r="S259" t="str">
            <v>2150-0033037-000-PKR</v>
          </cell>
          <cell r="T259" t="str">
            <v>2150-0033037-000-PKR-LAHORE</v>
          </cell>
        </row>
        <row r="260">
          <cell r="C260">
            <v>899800</v>
          </cell>
          <cell r="D260">
            <v>0</v>
          </cell>
          <cell r="S260" t="str">
            <v>2150-0032973-000-PKR</v>
          </cell>
          <cell r="T260" t="str">
            <v>2150-0032973-000-PKR-LAHORE</v>
          </cell>
        </row>
        <row r="261">
          <cell r="C261">
            <v>80000000</v>
          </cell>
          <cell r="D261">
            <v>0</v>
          </cell>
          <cell r="S261" t="str">
            <v>2150-0032755-001-PKR</v>
          </cell>
          <cell r="T261" t="str">
            <v>2150-0032755-001-PKR-LAHORE</v>
          </cell>
        </row>
        <row r="262">
          <cell r="C262">
            <v>87535067.790000007</v>
          </cell>
          <cell r="D262">
            <v>0</v>
          </cell>
          <cell r="S262" t="str">
            <v>2150-0032763-000-PKR</v>
          </cell>
          <cell r="T262" t="str">
            <v>2150-0032763-000-PKR-LAHORE</v>
          </cell>
        </row>
        <row r="263">
          <cell r="C263">
            <v>24491113.649999999</v>
          </cell>
          <cell r="D263">
            <v>0</v>
          </cell>
          <cell r="S263" t="str">
            <v>2150-0032778-000-PKR</v>
          </cell>
          <cell r="T263" t="str">
            <v>2150-0032778-000-PKR-LAHORE</v>
          </cell>
        </row>
        <row r="264">
          <cell r="C264">
            <v>43750000</v>
          </cell>
          <cell r="D264">
            <v>0</v>
          </cell>
          <cell r="S264" t="str">
            <v>2150-0032834-001-PKR</v>
          </cell>
          <cell r="T264" t="str">
            <v>2150-0032834-001-PKR-LAHORE</v>
          </cell>
        </row>
        <row r="265">
          <cell r="C265">
            <v>3498154</v>
          </cell>
          <cell r="D265">
            <v>0</v>
          </cell>
          <cell r="S265" t="str">
            <v>2150-0032881-000-PKR</v>
          </cell>
          <cell r="T265" t="str">
            <v>2150-0032881-000-PKR-LAHORE</v>
          </cell>
        </row>
        <row r="266">
          <cell r="C266">
            <v>99784910.980000004</v>
          </cell>
          <cell r="D266">
            <v>0</v>
          </cell>
          <cell r="S266" t="str">
            <v>2150-0032588-000-PKR</v>
          </cell>
          <cell r="T266" t="str">
            <v>2150-0032588-000-PKR-LAHORE</v>
          </cell>
        </row>
        <row r="267">
          <cell r="C267">
            <v>6474593</v>
          </cell>
          <cell r="D267">
            <v>0</v>
          </cell>
          <cell r="S267" t="str">
            <v>2150-0032884-000-PKR</v>
          </cell>
          <cell r="T267" t="str">
            <v>2150-0032884-000-PKR-LAHORE</v>
          </cell>
        </row>
        <row r="268">
          <cell r="C268">
            <v>8370954</v>
          </cell>
          <cell r="D268">
            <v>0</v>
          </cell>
          <cell r="S268" t="str">
            <v>2150-0032896-000-PKR</v>
          </cell>
          <cell r="T268" t="str">
            <v>2150-0032896-000-PKR-LAHORE</v>
          </cell>
        </row>
        <row r="269">
          <cell r="C269">
            <v>18883424</v>
          </cell>
          <cell r="D269">
            <v>0</v>
          </cell>
          <cell r="S269" t="str">
            <v>2150-0032932-000-PKR</v>
          </cell>
          <cell r="T269" t="str">
            <v>2150-0032932-000-PKR-LAHORE</v>
          </cell>
        </row>
        <row r="270">
          <cell r="C270">
            <v>971686.91</v>
          </cell>
          <cell r="D270">
            <v>0</v>
          </cell>
          <cell r="S270" t="str">
            <v>2150-0032625-000-PKR</v>
          </cell>
          <cell r="T270" t="str">
            <v>2150-0032625-000-PKR-LAHORE</v>
          </cell>
        </row>
        <row r="271">
          <cell r="C271">
            <v>899800</v>
          </cell>
          <cell r="D271">
            <v>0</v>
          </cell>
          <cell r="S271" t="str">
            <v>2150-0032974-000-PKR</v>
          </cell>
          <cell r="T271" t="str">
            <v>2150-0032974-000-PKR-LAHORE</v>
          </cell>
        </row>
        <row r="272">
          <cell r="C272">
            <v>798800</v>
          </cell>
          <cell r="D272">
            <v>0</v>
          </cell>
          <cell r="S272" t="str">
            <v>2150-0032975-000-PKR</v>
          </cell>
          <cell r="T272" t="str">
            <v>2150-0032975-000-PKR-LAHORE</v>
          </cell>
        </row>
        <row r="273">
          <cell r="C273">
            <v>800000</v>
          </cell>
          <cell r="D273">
            <v>0</v>
          </cell>
          <cell r="S273" t="str">
            <v>2150-0032976-000-PKR</v>
          </cell>
          <cell r="T273" t="str">
            <v>2150-0032976-000-PKR-LAHORE</v>
          </cell>
        </row>
        <row r="274">
          <cell r="C274">
            <v>9509550</v>
          </cell>
          <cell r="D274">
            <v>0</v>
          </cell>
          <cell r="S274" t="str">
            <v>2150-0032988-000-PKR</v>
          </cell>
          <cell r="T274" t="str">
            <v>2150-0032988-000-PKR-LAHORE</v>
          </cell>
        </row>
        <row r="275">
          <cell r="C275">
            <v>979500</v>
          </cell>
          <cell r="D275">
            <v>0</v>
          </cell>
          <cell r="S275" t="str">
            <v>2150-0033006-000-PKR</v>
          </cell>
          <cell r="T275" t="str">
            <v>2150-0033006-000-PKR-LAHORE</v>
          </cell>
        </row>
        <row r="276">
          <cell r="C276">
            <v>1248505</v>
          </cell>
          <cell r="D276">
            <v>0</v>
          </cell>
          <cell r="S276" t="str">
            <v>2150-0033029-000-PKR</v>
          </cell>
          <cell r="T276" t="str">
            <v>2150-0033029-000-PKR-LAHORE</v>
          </cell>
        </row>
        <row r="277">
          <cell r="C277">
            <v>14774706.880000001</v>
          </cell>
          <cell r="D277">
            <v>0</v>
          </cell>
          <cell r="S277" t="str">
            <v>0852-0014948-000-USD</v>
          </cell>
          <cell r="T277" t="str">
            <v>0852-0014948-000-USD-KARACHI</v>
          </cell>
        </row>
        <row r="278">
          <cell r="C278">
            <v>5969066</v>
          </cell>
          <cell r="D278">
            <v>0</v>
          </cell>
          <cell r="S278" t="str">
            <v>2150-0033084-000-PKR</v>
          </cell>
          <cell r="T278" t="str">
            <v>2150-0033084-000-PKR-LAHORE</v>
          </cell>
        </row>
        <row r="279">
          <cell r="C279">
            <v>349250</v>
          </cell>
          <cell r="D279">
            <v>0</v>
          </cell>
          <cell r="S279" t="str">
            <v>2150-0033041-000-PKR</v>
          </cell>
          <cell r="T279" t="str">
            <v>2150-0033041-000-PKR-LAHORE</v>
          </cell>
        </row>
        <row r="280">
          <cell r="C280">
            <v>153004</v>
          </cell>
          <cell r="D280">
            <v>0</v>
          </cell>
          <cell r="S280" t="str">
            <v>2150-0033045-000-PKR</v>
          </cell>
          <cell r="T280" t="str">
            <v>2150-0033045-000-PKR-LAHORE</v>
          </cell>
        </row>
        <row r="281">
          <cell r="C281">
            <v>5980000</v>
          </cell>
          <cell r="D281">
            <v>0</v>
          </cell>
          <cell r="S281" t="str">
            <v>2150-0033057-000-PKR</v>
          </cell>
          <cell r="T281" t="str">
            <v>2150-0033057-000-PKR-LAHORE</v>
          </cell>
        </row>
        <row r="282">
          <cell r="C282">
            <v>799800</v>
          </cell>
          <cell r="D282">
            <v>0</v>
          </cell>
          <cell r="S282" t="str">
            <v>2150-0032501-000-PKR</v>
          </cell>
          <cell r="T282" t="str">
            <v>2150-0032501-000-PKR-LAHORE</v>
          </cell>
        </row>
        <row r="283">
          <cell r="C283">
            <v>6791100</v>
          </cell>
          <cell r="D283">
            <v>0</v>
          </cell>
          <cell r="S283" t="str">
            <v>2150-0033020-000-PKR</v>
          </cell>
          <cell r="T283" t="str">
            <v>2150-0033020-000-PKR-LAHORE</v>
          </cell>
        </row>
        <row r="284">
          <cell r="C284">
            <v>85000000</v>
          </cell>
          <cell r="D284">
            <v>0</v>
          </cell>
          <cell r="S284" t="str">
            <v>0440-0016757-000-PKR</v>
          </cell>
          <cell r="T284" t="str">
            <v>0440-0016757-000-PKR-KARACHI</v>
          </cell>
        </row>
        <row r="285">
          <cell r="C285">
            <v>158168</v>
          </cell>
          <cell r="D285">
            <v>0</v>
          </cell>
          <cell r="S285" t="str">
            <v>2150-0011721-001-PKR</v>
          </cell>
          <cell r="T285" t="str">
            <v>2150-0011721-001-PKR-KARACHI</v>
          </cell>
        </row>
        <row r="286">
          <cell r="C286">
            <v>1314278.98</v>
          </cell>
          <cell r="D286">
            <v>0</v>
          </cell>
          <cell r="S286" t="str">
            <v>2150-0013205-000-PKR</v>
          </cell>
          <cell r="T286" t="str">
            <v>2150-0013205-000-PKR-KARACHI</v>
          </cell>
        </row>
        <row r="287">
          <cell r="C287">
            <v>9078573.8200000003</v>
          </cell>
          <cell r="D287">
            <v>0</v>
          </cell>
          <cell r="S287" t="str">
            <v>2150-0014948-000-PKR</v>
          </cell>
          <cell r="T287" t="str">
            <v>2150-0014948-000-PKR-KARACHI</v>
          </cell>
        </row>
        <row r="288">
          <cell r="C288">
            <v>8220957.2300000004</v>
          </cell>
          <cell r="D288">
            <v>0</v>
          </cell>
          <cell r="S288" t="str">
            <v>2150-0015062-000-PKR</v>
          </cell>
          <cell r="T288" t="str">
            <v>2150-0015062-000-PKR-KARACHI</v>
          </cell>
        </row>
        <row r="289">
          <cell r="C289">
            <v>75000000</v>
          </cell>
          <cell r="D289">
            <v>0</v>
          </cell>
          <cell r="S289" t="str">
            <v>0440-0015719-000-PKR</v>
          </cell>
          <cell r="T289" t="str">
            <v>0440-0015719-000-PKR-KARACHI</v>
          </cell>
        </row>
        <row r="290">
          <cell r="C290">
            <v>74257.919999999998</v>
          </cell>
          <cell r="D290">
            <v>0</v>
          </cell>
          <cell r="S290" t="str">
            <v>2150-0015054-000-PKR</v>
          </cell>
          <cell r="T290" t="str">
            <v>2150-0015054-000-PKR-KARACHI</v>
          </cell>
        </row>
        <row r="291">
          <cell r="C291">
            <v>2992464.93</v>
          </cell>
          <cell r="D291">
            <v>0</v>
          </cell>
          <cell r="S291" t="str">
            <v>2150-0016228-000-PKR</v>
          </cell>
          <cell r="T291" t="str">
            <v>2150-0016228-000-PKR-KARACHI</v>
          </cell>
        </row>
        <row r="292">
          <cell r="C292">
            <v>1568426.96</v>
          </cell>
          <cell r="D292">
            <v>0</v>
          </cell>
          <cell r="S292" t="str">
            <v>2150-0032178-000-PKR</v>
          </cell>
          <cell r="T292" t="str">
            <v>2150-0032178-000-PKR-LAHORE</v>
          </cell>
        </row>
        <row r="293">
          <cell r="C293">
            <v>6000000</v>
          </cell>
          <cell r="D293">
            <v>0</v>
          </cell>
          <cell r="S293" t="str">
            <v>0190-0016925-237-PKR</v>
          </cell>
          <cell r="T293" t="str">
            <v>0190-0016925-237-PKR-KARACHI</v>
          </cell>
        </row>
        <row r="294">
          <cell r="C294">
            <v>20000000</v>
          </cell>
          <cell r="D294">
            <v>0</v>
          </cell>
          <cell r="S294" t="str">
            <v>0440-0017092-000-PKR</v>
          </cell>
          <cell r="T294" t="str">
            <v>0440-0017092-000-PKR-KARACHI</v>
          </cell>
        </row>
        <row r="295">
          <cell r="C295">
            <v>179528.05</v>
          </cell>
          <cell r="D295">
            <v>0</v>
          </cell>
          <cell r="S295" t="str">
            <v>2150-0017092-000-PKR</v>
          </cell>
          <cell r="T295" t="str">
            <v>2150-0017092-000-PKR-KARACHI</v>
          </cell>
        </row>
        <row r="296">
          <cell r="C296">
            <v>873289.38</v>
          </cell>
          <cell r="D296">
            <v>0</v>
          </cell>
          <cell r="S296" t="str">
            <v>2150-0031848-000-PKR</v>
          </cell>
          <cell r="T296" t="str">
            <v>2150-0031848-000-PKR-LAHORE</v>
          </cell>
        </row>
        <row r="297">
          <cell r="C297">
            <v>1389093.99</v>
          </cell>
          <cell r="D297">
            <v>0</v>
          </cell>
          <cell r="S297" t="str">
            <v>2150-0015719-000-PKR</v>
          </cell>
          <cell r="T297" t="str">
            <v>2150-0015719-000-PKR-KARACHI</v>
          </cell>
        </row>
        <row r="298">
          <cell r="C298">
            <v>47654408.159999996</v>
          </cell>
          <cell r="D298">
            <v>0</v>
          </cell>
          <cell r="S298" t="str">
            <v>2150-0031987-000-PKR</v>
          </cell>
          <cell r="T298" t="str">
            <v>2150-0031987-000-PKR-LAHORE</v>
          </cell>
        </row>
        <row r="299">
          <cell r="C299">
            <v>664957.1</v>
          </cell>
          <cell r="D299">
            <v>0</v>
          </cell>
          <cell r="S299" t="str">
            <v>2150-0017097-000-PKR</v>
          </cell>
          <cell r="T299" t="str">
            <v>2150-0017097-000-PKR-KARACHI</v>
          </cell>
        </row>
        <row r="300">
          <cell r="C300">
            <v>10196263.73</v>
          </cell>
          <cell r="D300">
            <v>0</v>
          </cell>
          <cell r="S300" t="str">
            <v>2150-0031757-000-PKR</v>
          </cell>
          <cell r="T300" t="str">
            <v>2150-0031757-000-PKR-LAHORE</v>
          </cell>
        </row>
        <row r="301">
          <cell r="C301">
            <v>56703089.75</v>
          </cell>
          <cell r="D301">
            <v>0</v>
          </cell>
          <cell r="S301" t="str">
            <v>2150-0031376-000-PKR</v>
          </cell>
          <cell r="T301" t="str">
            <v>2150-0031376-000-PKR-LAHORE</v>
          </cell>
        </row>
        <row r="302">
          <cell r="C302">
            <v>23802098.800000001</v>
          </cell>
          <cell r="D302">
            <v>0</v>
          </cell>
          <cell r="S302" t="str">
            <v>2150-0030609-000-PKR</v>
          </cell>
          <cell r="T302" t="str">
            <v>2150-0030609-000-PKR-LAHORE</v>
          </cell>
        </row>
        <row r="303">
          <cell r="C303">
            <v>151788043.97999999</v>
          </cell>
          <cell r="D303">
            <v>0</v>
          </cell>
          <cell r="S303" t="str">
            <v>2150-0030575-000-PKR</v>
          </cell>
          <cell r="T303" t="str">
            <v>2150-0030575-000-PKR-LAHORE</v>
          </cell>
        </row>
        <row r="304">
          <cell r="C304">
            <v>71604621.019999996</v>
          </cell>
          <cell r="D304">
            <v>0</v>
          </cell>
          <cell r="S304" t="str">
            <v>2150-0017863-000-PKR</v>
          </cell>
          <cell r="T304" t="str">
            <v>2150-0017863-000-PKR-KARACHI</v>
          </cell>
        </row>
        <row r="305">
          <cell r="C305">
            <v>97248876.629999995</v>
          </cell>
          <cell r="D305">
            <v>0</v>
          </cell>
          <cell r="S305" t="str">
            <v>2150-0017836-000-PKR</v>
          </cell>
          <cell r="T305" t="str">
            <v>2150-0017836-000-PKR-KARACHI</v>
          </cell>
        </row>
        <row r="306">
          <cell r="C306">
            <v>45000000</v>
          </cell>
          <cell r="D306">
            <v>0</v>
          </cell>
          <cell r="S306" t="str">
            <v>0440-0017771-000-PKR</v>
          </cell>
          <cell r="T306" t="str">
            <v>0440-0017771-000-PKR-KARACHI</v>
          </cell>
        </row>
        <row r="307">
          <cell r="C307">
            <v>15853704.550000001</v>
          </cell>
          <cell r="D307">
            <v>0</v>
          </cell>
          <cell r="S307" t="str">
            <v>2150-0017593-000-PKR</v>
          </cell>
          <cell r="T307" t="str">
            <v>2150-0017593-000-PKR-KARACHI</v>
          </cell>
        </row>
        <row r="308">
          <cell r="C308">
            <v>70000000</v>
          </cell>
          <cell r="D308">
            <v>0</v>
          </cell>
          <cell r="S308" t="str">
            <v>0832-0031376-000-PKR</v>
          </cell>
          <cell r="T308" t="str">
            <v>0832-0031376-000-PKR-LAHORE</v>
          </cell>
        </row>
        <row r="309">
          <cell r="C309">
            <v>70000000</v>
          </cell>
          <cell r="D309">
            <v>0</v>
          </cell>
          <cell r="S309" t="str">
            <v>0832-0031757-000-PKR</v>
          </cell>
          <cell r="T309" t="str">
            <v>0832-0031757-000-PKR-LAHORE</v>
          </cell>
        </row>
        <row r="310">
          <cell r="C310">
            <v>50000000</v>
          </cell>
          <cell r="D310">
            <v>0</v>
          </cell>
          <cell r="S310" t="str">
            <v>0832-0032128-000-PKR</v>
          </cell>
          <cell r="T310" t="str">
            <v>0832-0032128-000-PKR-LAHORE</v>
          </cell>
        </row>
        <row r="311">
          <cell r="C311">
            <v>40000000</v>
          </cell>
          <cell r="D311">
            <v>0</v>
          </cell>
          <cell r="S311" t="str">
            <v>0832-0032778-000-PKR</v>
          </cell>
          <cell r="T311" t="str">
            <v>0832-0032778-000-PKR-LAHORE</v>
          </cell>
        </row>
        <row r="312">
          <cell r="C312">
            <v>200000000</v>
          </cell>
          <cell r="D312">
            <v>0</v>
          </cell>
          <cell r="S312" t="str">
            <v>0170-0017256-000-PKR</v>
          </cell>
          <cell r="T312" t="str">
            <v>0170-0017256-000-PKR-KARACHI</v>
          </cell>
        </row>
        <row r="313">
          <cell r="C313">
            <v>19345000</v>
          </cell>
          <cell r="D313">
            <v>0</v>
          </cell>
          <cell r="S313" t="str">
            <v>0170-0032936-000-PKR</v>
          </cell>
          <cell r="T313" t="str">
            <v>0170-0032936-000-PKR-LAHORE</v>
          </cell>
        </row>
        <row r="314">
          <cell r="C314">
            <v>99600000</v>
          </cell>
          <cell r="D314">
            <v>0</v>
          </cell>
          <cell r="S314" t="str">
            <v>0170-0032785-000-PKR</v>
          </cell>
          <cell r="T314" t="str">
            <v>0170-0032785-000-PKR-LAHORE</v>
          </cell>
        </row>
        <row r="315">
          <cell r="C315">
            <v>150000000</v>
          </cell>
          <cell r="D315">
            <v>0</v>
          </cell>
          <cell r="S315" t="str">
            <v>0170-0017771-000-PKR</v>
          </cell>
          <cell r="T315" t="str">
            <v>0170-0017771-000-PKR-KARACHI</v>
          </cell>
        </row>
        <row r="316">
          <cell r="C316">
            <v>70000000</v>
          </cell>
          <cell r="D316">
            <v>0</v>
          </cell>
          <cell r="S316" t="str">
            <v>0170-0015054-000-PKR</v>
          </cell>
          <cell r="T316" t="str">
            <v>0170-0015054-000-PKR-KARACHI</v>
          </cell>
        </row>
        <row r="317">
          <cell r="C317">
            <v>40000000</v>
          </cell>
          <cell r="D317">
            <v>0</v>
          </cell>
          <cell r="S317" t="str">
            <v>0170-0016757-000-PKR</v>
          </cell>
          <cell r="T317" t="str">
            <v>0170-0016757-000-PKR-KARACHI</v>
          </cell>
        </row>
        <row r="318">
          <cell r="C318">
            <v>43000000</v>
          </cell>
          <cell r="D318">
            <v>0</v>
          </cell>
          <cell r="S318" t="str">
            <v>0170-0015062-000-PKR</v>
          </cell>
          <cell r="T318" t="str">
            <v>0170-0015062-000-PKR-KARACHI</v>
          </cell>
        </row>
        <row r="319">
          <cell r="C319">
            <v>60000000</v>
          </cell>
          <cell r="D319">
            <v>0</v>
          </cell>
          <cell r="S319" t="str">
            <v>0170-0032766-000-PKR</v>
          </cell>
          <cell r="T319" t="str">
            <v>0170-0032766-000-PKR-LAHORE</v>
          </cell>
        </row>
        <row r="320">
          <cell r="C320">
            <v>12820305</v>
          </cell>
          <cell r="D320">
            <v>0</v>
          </cell>
          <cell r="S320" t="str">
            <v>0852-0032921-000-PKR</v>
          </cell>
          <cell r="T320" t="str">
            <v>0852-0032921-000-PKR-LAHORE</v>
          </cell>
        </row>
        <row r="321">
          <cell r="C321">
            <v>5251763</v>
          </cell>
          <cell r="D321">
            <v>0</v>
          </cell>
          <cell r="S321" t="str">
            <v>0830-0081400-000-PKR</v>
          </cell>
          <cell r="T321" t="str">
            <v>0830-0081400-000-PKR-LAHORE</v>
          </cell>
        </row>
        <row r="322">
          <cell r="C322">
            <v>1573527</v>
          </cell>
          <cell r="D322">
            <v>0</v>
          </cell>
          <cell r="S322" t="str">
            <v>0850-0033018-000-PKR</v>
          </cell>
          <cell r="T322" t="str">
            <v>0850-0033018-000-PKR-LAHORE</v>
          </cell>
        </row>
        <row r="323">
          <cell r="C323">
            <v>5408199</v>
          </cell>
          <cell r="D323">
            <v>0</v>
          </cell>
          <cell r="S323" t="str">
            <v>0850-0032921-000-PKR</v>
          </cell>
          <cell r="T323" t="str">
            <v>0850-0032921-000-PKR-LAHORE</v>
          </cell>
        </row>
        <row r="324">
          <cell r="C324">
            <v>3500000</v>
          </cell>
          <cell r="D324">
            <v>0</v>
          </cell>
          <cell r="S324" t="str">
            <v>0830-0032778-000-PKR</v>
          </cell>
          <cell r="T324" t="str">
            <v>0830-0032778-000-PKR-LAHORE</v>
          </cell>
        </row>
        <row r="325">
          <cell r="C325">
            <v>1435200</v>
          </cell>
          <cell r="D325">
            <v>0</v>
          </cell>
          <cell r="S325" t="str">
            <v>0830-0032763-000-PKR</v>
          </cell>
          <cell r="T325" t="str">
            <v>0830-0032763-000-PKR-LAHORE</v>
          </cell>
        </row>
        <row r="326">
          <cell r="C326">
            <v>9712000</v>
          </cell>
          <cell r="D326">
            <v>0</v>
          </cell>
          <cell r="S326" t="str">
            <v>0830-0030560-000-PKR</v>
          </cell>
          <cell r="T326" t="str">
            <v>0830-0030560-000-PKR-LAHORE</v>
          </cell>
        </row>
        <row r="327">
          <cell r="C327">
            <v>20084931.620000001</v>
          </cell>
          <cell r="D327">
            <v>0</v>
          </cell>
          <cell r="S327" t="str">
            <v>0830-0083900-000-PKR</v>
          </cell>
          <cell r="T327" t="str">
            <v>0830-0083900-000-PKR-KARACHI</v>
          </cell>
        </row>
        <row r="328">
          <cell r="C328">
            <v>99975750</v>
          </cell>
          <cell r="D328">
            <v>0</v>
          </cell>
          <cell r="S328" t="str">
            <v>0830-0080500-000-PKR</v>
          </cell>
          <cell r="T328" t="str">
            <v>0830-0080500-000-PKR-KARACHI</v>
          </cell>
        </row>
        <row r="329">
          <cell r="C329">
            <v>6144196.6900000004</v>
          </cell>
          <cell r="D329">
            <v>0</v>
          </cell>
          <cell r="S329" t="str">
            <v>0850-0017508-000-PKR</v>
          </cell>
          <cell r="T329" t="str">
            <v>0850-0017508-000-PKR-KARACHI</v>
          </cell>
        </row>
        <row r="330">
          <cell r="C330">
            <v>14530798.470000001</v>
          </cell>
          <cell r="D330">
            <v>0</v>
          </cell>
          <cell r="S330" t="str">
            <v>0850-0015062-000-PKR</v>
          </cell>
          <cell r="T330" t="str">
            <v>0850-0015062-000-PKR-KARACHI</v>
          </cell>
        </row>
        <row r="331">
          <cell r="C331">
            <v>52095749.340000004</v>
          </cell>
          <cell r="D331">
            <v>0</v>
          </cell>
          <cell r="S331" t="str">
            <v>0830-0030609-000-PKR</v>
          </cell>
          <cell r="T331" t="str">
            <v>0830-0030609-000-PKR-LAHORE</v>
          </cell>
        </row>
        <row r="332">
          <cell r="C332">
            <v>3122832</v>
          </cell>
          <cell r="D332">
            <v>0</v>
          </cell>
          <cell r="S332" t="str">
            <v>0850-0033048-000-PKR</v>
          </cell>
          <cell r="T332" t="str">
            <v>0850-0033048-000-PKR-LAHORE</v>
          </cell>
        </row>
        <row r="333">
          <cell r="C333">
            <v>5126034.8099999996</v>
          </cell>
          <cell r="D333">
            <v>0</v>
          </cell>
          <cell r="S333" t="str">
            <v>0830-0090717-000-USD</v>
          </cell>
          <cell r="T333" t="str">
            <v>0830-0090717-000-USD-LAHORE</v>
          </cell>
        </row>
        <row r="334">
          <cell r="C334">
            <v>3091548.6</v>
          </cell>
          <cell r="D334">
            <v>0</v>
          </cell>
          <cell r="S334" t="str">
            <v>0830-0081081-000-USD</v>
          </cell>
          <cell r="T334" t="str">
            <v>0830-0081081-000-USD-LAHORE</v>
          </cell>
        </row>
        <row r="335">
          <cell r="C335">
            <v>9496489.0800000001</v>
          </cell>
          <cell r="D335">
            <v>0</v>
          </cell>
          <cell r="S335" t="str">
            <v>0830-0081097-000-USD</v>
          </cell>
          <cell r="T335" t="str">
            <v>0830-0081097-000-USD-LAHORE</v>
          </cell>
        </row>
        <row r="336">
          <cell r="C336">
            <v>4044624.54</v>
          </cell>
          <cell r="D336">
            <v>0</v>
          </cell>
          <cell r="S336" t="str">
            <v>0830-0081408-000-USD</v>
          </cell>
          <cell r="T336" t="str">
            <v>0830-0081408-000-USD-LAHORE</v>
          </cell>
        </row>
        <row r="337">
          <cell r="C337">
            <v>2008223.5</v>
          </cell>
          <cell r="D337">
            <v>0</v>
          </cell>
          <cell r="S337" t="str">
            <v>0830-0081505-000-USD</v>
          </cell>
          <cell r="T337" t="str">
            <v>0830-0081505-000-USD-LAHORE</v>
          </cell>
        </row>
        <row r="338">
          <cell r="C338">
            <v>14596800.800000001</v>
          </cell>
          <cell r="D338">
            <v>0</v>
          </cell>
          <cell r="S338" t="str">
            <v>0830-0090181-000-USD</v>
          </cell>
          <cell r="T338" t="str">
            <v>0830-0090181-000-USD-LAHORE</v>
          </cell>
        </row>
        <row r="339">
          <cell r="C339">
            <v>4229930.25</v>
          </cell>
          <cell r="D339">
            <v>0</v>
          </cell>
          <cell r="S339" t="str">
            <v>0830-0090218-000-USD</v>
          </cell>
          <cell r="T339" t="str">
            <v>0830-0090218-000-USD-LAHORE</v>
          </cell>
        </row>
        <row r="340">
          <cell r="C340">
            <v>8514568.7899999991</v>
          </cell>
          <cell r="D340">
            <v>0</v>
          </cell>
          <cell r="S340" t="str">
            <v>0830-0090388-000-USD</v>
          </cell>
          <cell r="T340" t="str">
            <v>0830-0090388-000-USD-LAHORE</v>
          </cell>
        </row>
        <row r="341">
          <cell r="C341">
            <v>7758950.21</v>
          </cell>
          <cell r="D341">
            <v>0</v>
          </cell>
          <cell r="S341" t="str">
            <v>0830-0081017-000-USD</v>
          </cell>
          <cell r="T341" t="str">
            <v>0830-0081017-000-USD-LAHORE</v>
          </cell>
        </row>
        <row r="342">
          <cell r="C342">
            <v>4673984.08</v>
          </cell>
          <cell r="D342">
            <v>0</v>
          </cell>
          <cell r="S342" t="str">
            <v>0830-0032128-000-USD</v>
          </cell>
          <cell r="T342" t="str">
            <v>0830-0032128-000-USD-LAHORE</v>
          </cell>
        </row>
        <row r="343">
          <cell r="C343">
            <v>2151190.6800000002</v>
          </cell>
          <cell r="D343">
            <v>0</v>
          </cell>
          <cell r="S343" t="str">
            <v>0830-0090265-000-USD</v>
          </cell>
          <cell r="T343" t="str">
            <v>0830-0090265-000-USD-LAHORE</v>
          </cell>
        </row>
        <row r="344">
          <cell r="C344">
            <v>25234667.390000001</v>
          </cell>
          <cell r="D344">
            <v>0</v>
          </cell>
          <cell r="S344" t="str">
            <v>0830-0015054-000-USD</v>
          </cell>
          <cell r="T344" t="str">
            <v>0830-0015054-000-USD-KARACHI</v>
          </cell>
        </row>
        <row r="345">
          <cell r="C345">
            <v>2006541.63</v>
          </cell>
          <cell r="D345">
            <v>0</v>
          </cell>
          <cell r="S345" t="str">
            <v>0830-0032766-000-USD</v>
          </cell>
          <cell r="T345" t="str">
            <v>0830-0032766-000-USD-LAHORE</v>
          </cell>
        </row>
        <row r="346">
          <cell r="C346">
            <v>11233705.83</v>
          </cell>
          <cell r="D346">
            <v>0</v>
          </cell>
          <cell r="S346" t="str">
            <v>0830-0031757-000-USD</v>
          </cell>
          <cell r="T346" t="str">
            <v>0830-0031757-000-USD-LAHORE</v>
          </cell>
        </row>
        <row r="347">
          <cell r="C347">
            <v>889595.78</v>
          </cell>
          <cell r="D347">
            <v>0</v>
          </cell>
          <cell r="S347" t="str">
            <v>0830-0031376-000-USD</v>
          </cell>
          <cell r="T347" t="str">
            <v>0830-0031376-000-USD-LAHORE</v>
          </cell>
        </row>
        <row r="348">
          <cell r="C348">
            <v>14091744.449999999</v>
          </cell>
          <cell r="D348">
            <v>0</v>
          </cell>
          <cell r="S348" t="str">
            <v>0830-0030609-000-USD</v>
          </cell>
          <cell r="T348" t="str">
            <v>0830-0030609-000-USD-LAHORE</v>
          </cell>
        </row>
        <row r="349">
          <cell r="C349">
            <v>8224052.8799999999</v>
          </cell>
          <cell r="D349">
            <v>0</v>
          </cell>
          <cell r="S349" t="str">
            <v>0830-0030560-000-EUR</v>
          </cell>
          <cell r="T349" t="str">
            <v>0830-0030560-000-EUR-LAHORE</v>
          </cell>
        </row>
        <row r="350">
          <cell r="C350">
            <v>2202409.2400000002</v>
          </cell>
          <cell r="D350">
            <v>0</v>
          </cell>
          <cell r="S350" t="str">
            <v>0830-0030542-000-USD</v>
          </cell>
          <cell r="T350" t="str">
            <v>0830-0030542-000-USD-LAHORE</v>
          </cell>
        </row>
        <row r="351">
          <cell r="C351">
            <v>8814063.3000000007</v>
          </cell>
          <cell r="D351">
            <v>0</v>
          </cell>
          <cell r="S351" t="str">
            <v>0830-0015062-000-USD</v>
          </cell>
          <cell r="T351" t="str">
            <v>0830-0015062-000-USD-KARACHI</v>
          </cell>
        </row>
        <row r="352">
          <cell r="C352">
            <v>4492908</v>
          </cell>
          <cell r="D352">
            <v>0</v>
          </cell>
          <cell r="S352" t="str">
            <v>0830-0081001-000-USD</v>
          </cell>
          <cell r="T352" t="str">
            <v>0830-0081001-000-USD-LAHORE</v>
          </cell>
        </row>
        <row r="353">
          <cell r="C353">
            <v>15402143.26</v>
          </cell>
          <cell r="D353">
            <v>0</v>
          </cell>
          <cell r="S353" t="str">
            <v>0830-0032778-000-USD</v>
          </cell>
          <cell r="T353" t="str">
            <v>0830-0032778-000-USD-LAHORE</v>
          </cell>
        </row>
        <row r="354">
          <cell r="C354">
            <v>6134658.5499999998</v>
          </cell>
          <cell r="D354">
            <v>0</v>
          </cell>
          <cell r="S354" t="str">
            <v>0440-0014377-000-PKR</v>
          </cell>
          <cell r="T354" t="str">
            <v>0440-0014377-000-PKR-KARACHI</v>
          </cell>
        </row>
        <row r="355">
          <cell r="C355">
            <v>475497.63</v>
          </cell>
          <cell r="D355">
            <v>0</v>
          </cell>
          <cell r="S355" t="str">
            <v>2151-0030723-004-PKR</v>
          </cell>
          <cell r="T355" t="str">
            <v>2151-0030723-004-PKR-LAHORE</v>
          </cell>
        </row>
        <row r="356">
          <cell r="C356">
            <v>2299370.37</v>
          </cell>
          <cell r="D356">
            <v>0</v>
          </cell>
          <cell r="S356" t="str">
            <v>2151-0030723-001-PKR</v>
          </cell>
          <cell r="T356" t="str">
            <v>2151-0030723-001-PKR-LAHORE</v>
          </cell>
        </row>
        <row r="357">
          <cell r="C357">
            <v>8636237.5999999996</v>
          </cell>
          <cell r="D357">
            <v>0</v>
          </cell>
          <cell r="S357" t="str">
            <v>0832-0030723-000-PKR</v>
          </cell>
          <cell r="T357" t="str">
            <v>0832-0030723-000-PKR-LAHORE</v>
          </cell>
        </row>
        <row r="358">
          <cell r="C358">
            <v>28657547.5</v>
          </cell>
          <cell r="D358">
            <v>0</v>
          </cell>
          <cell r="S358" t="str">
            <v>0440-0030723-000-PKR</v>
          </cell>
          <cell r="T358" t="str">
            <v>0440-0030723-000-PKR-LAHORE</v>
          </cell>
        </row>
        <row r="359">
          <cell r="C359">
            <v>1661860.59</v>
          </cell>
          <cell r="D359">
            <v>0</v>
          </cell>
          <cell r="S359" t="str">
            <v>2151-0015329-000-PKR</v>
          </cell>
          <cell r="T359" t="str">
            <v>2151-0015329-000-PKR-KARACHI</v>
          </cell>
        </row>
        <row r="360">
          <cell r="C360">
            <v>15660384</v>
          </cell>
          <cell r="D360">
            <v>0</v>
          </cell>
          <cell r="S360" t="str">
            <v>0190-0014406-000-PKR</v>
          </cell>
          <cell r="T360" t="str">
            <v>0190-0014406-000-PKR-KARACHI</v>
          </cell>
        </row>
        <row r="361">
          <cell r="C361">
            <v>3139211.11</v>
          </cell>
          <cell r="D361">
            <v>0</v>
          </cell>
          <cell r="S361" t="str">
            <v>0440-0015329-000-PKR</v>
          </cell>
          <cell r="T361" t="str">
            <v>0440-0015329-000-PKR-KARACHI</v>
          </cell>
        </row>
        <row r="362">
          <cell r="C362">
            <v>0</v>
          </cell>
          <cell r="D362">
            <v>40068653.210000001</v>
          </cell>
          <cell r="S362" t="str">
            <v>2506-0030723-000-PKR</v>
          </cell>
          <cell r="T362" t="str">
            <v>2506-0030723-000-PKR-LAHORE</v>
          </cell>
        </row>
        <row r="363">
          <cell r="C363">
            <v>0</v>
          </cell>
          <cell r="D363">
            <v>6134658.5499999998</v>
          </cell>
          <cell r="S363" t="str">
            <v>2506-0014377-000-PKR</v>
          </cell>
          <cell r="T363" t="str">
            <v>2506-0014377-000-PKR-KARACHI</v>
          </cell>
        </row>
        <row r="364">
          <cell r="C364">
            <v>0</v>
          </cell>
          <cell r="D364">
            <v>4801071.7</v>
          </cell>
          <cell r="S364" t="str">
            <v>2506-0015329-000-PKR</v>
          </cell>
          <cell r="T364" t="str">
            <v>2506-0015329-000-PKR-KARACHI</v>
          </cell>
        </row>
        <row r="365">
          <cell r="C365">
            <v>7056862.7000000002</v>
          </cell>
          <cell r="D365">
            <v>0</v>
          </cell>
          <cell r="S365" t="str">
            <v>0005-8001100-000-PKR</v>
          </cell>
          <cell r="T365" t="str">
            <v>0005-8001100-000-PKR-LAHORE</v>
          </cell>
        </row>
        <row r="366">
          <cell r="C366">
            <v>4326234.2699999996</v>
          </cell>
          <cell r="D366">
            <v>0</v>
          </cell>
          <cell r="S366" t="str">
            <v>0005-8001100-000-PKR</v>
          </cell>
          <cell r="T366" t="str">
            <v>0005-8001100-000-PKR-CLIFTON-KHI</v>
          </cell>
        </row>
        <row r="367">
          <cell r="C367">
            <v>23934009.059999999</v>
          </cell>
          <cell r="D367">
            <v>0</v>
          </cell>
          <cell r="S367" t="str">
            <v>0005-8001100-000-PKR</v>
          </cell>
          <cell r="T367" t="str">
            <v>0005-8001100-000-PKR-KARACHI</v>
          </cell>
        </row>
        <row r="368">
          <cell r="C368">
            <v>6583462.5</v>
          </cell>
          <cell r="D368">
            <v>0</v>
          </cell>
          <cell r="S368" t="str">
            <v>0002-8001201-000-PKR</v>
          </cell>
          <cell r="T368" t="str">
            <v>0002-8001201-000-PKR-KARACHI</v>
          </cell>
        </row>
        <row r="369">
          <cell r="C369">
            <v>1207760</v>
          </cell>
          <cell r="D369">
            <v>0</v>
          </cell>
          <cell r="S369" t="str">
            <v>0002-8001201-000-PKR</v>
          </cell>
          <cell r="T369" t="str">
            <v>0002-8001201-000-PKR-LAHORE</v>
          </cell>
        </row>
        <row r="370">
          <cell r="C370">
            <v>0</v>
          </cell>
          <cell r="D370">
            <v>109852.94</v>
          </cell>
          <cell r="S370" t="str">
            <v>2002-8001265-000-PKR</v>
          </cell>
          <cell r="T370" t="str">
            <v>2002-8001265-000-PKR-CLIFTON-KHI</v>
          </cell>
        </row>
        <row r="371">
          <cell r="C371">
            <v>0</v>
          </cell>
          <cell r="D371">
            <v>1636870.64</v>
          </cell>
          <cell r="S371" t="str">
            <v>2002-8001265-000-PKR</v>
          </cell>
          <cell r="T371" t="str">
            <v>2002-8001265-000-PKR-KARACHI</v>
          </cell>
        </row>
        <row r="372">
          <cell r="C372">
            <v>0</v>
          </cell>
          <cell r="D372">
            <v>300294.86</v>
          </cell>
          <cell r="S372" t="str">
            <v>2002-8001265-000-PKR</v>
          </cell>
          <cell r="T372" t="str">
            <v>2002-8001265-000-PKR-LAHORE</v>
          </cell>
        </row>
        <row r="373">
          <cell r="C373">
            <v>0</v>
          </cell>
          <cell r="D373">
            <v>536847.43000000005</v>
          </cell>
          <cell r="S373" t="str">
            <v>2002-8001263-000-PKR</v>
          </cell>
          <cell r="T373" t="str">
            <v>2002-8001263-000-PKR-KARACHI</v>
          </cell>
        </row>
        <row r="374">
          <cell r="C374">
            <v>0</v>
          </cell>
          <cell r="D374">
            <v>85928.39</v>
          </cell>
          <cell r="S374" t="str">
            <v>2002-8001263-000-PKR</v>
          </cell>
          <cell r="T374" t="str">
            <v>2002-8001263-000-PKR-LAHORE</v>
          </cell>
        </row>
        <row r="375">
          <cell r="C375">
            <v>0</v>
          </cell>
          <cell r="D375">
            <v>1158422.5</v>
          </cell>
          <cell r="S375" t="str">
            <v>2005-8001160-000-PKR</v>
          </cell>
          <cell r="T375" t="str">
            <v>2005-8001160-000-PKR-LAHORE</v>
          </cell>
        </row>
        <row r="376">
          <cell r="C376">
            <v>0</v>
          </cell>
          <cell r="D376">
            <v>925051.83</v>
          </cell>
          <cell r="S376" t="str">
            <v>2005-8001160-000-PKR</v>
          </cell>
          <cell r="T376" t="str">
            <v>2005-8001160-000-PKR-CLIFTON-KHI</v>
          </cell>
        </row>
        <row r="377">
          <cell r="C377">
            <v>0</v>
          </cell>
          <cell r="D377">
            <v>2440800.7400000002</v>
          </cell>
          <cell r="S377" t="str">
            <v>2005-8001160-000-PKR</v>
          </cell>
          <cell r="T377" t="str">
            <v>2005-8001160-000-PKR-KARACHI</v>
          </cell>
        </row>
        <row r="378">
          <cell r="C378">
            <v>1510794.18</v>
          </cell>
          <cell r="D378">
            <v>0</v>
          </cell>
          <cell r="S378" t="str">
            <v>0002-8001200-000-PKR</v>
          </cell>
          <cell r="T378" t="str">
            <v>0002-8001200-000-PKR-LAHORE</v>
          </cell>
        </row>
        <row r="379">
          <cell r="C379">
            <v>744384.38</v>
          </cell>
          <cell r="D379">
            <v>0</v>
          </cell>
          <cell r="S379" t="str">
            <v>0002-8001200-000-PKR</v>
          </cell>
          <cell r="T379" t="str">
            <v>0002-8001200-000-PKR-CLIFTON-KHI</v>
          </cell>
        </row>
        <row r="380">
          <cell r="C380">
            <v>7693850.5599999996</v>
          </cell>
          <cell r="D380">
            <v>0</v>
          </cell>
          <cell r="S380" t="str">
            <v>0002-8001200-000-PKR</v>
          </cell>
          <cell r="T380" t="str">
            <v>0002-8001200-000-PKR-KARACHI</v>
          </cell>
        </row>
        <row r="381">
          <cell r="C381">
            <v>1892052</v>
          </cell>
          <cell r="D381">
            <v>0</v>
          </cell>
          <cell r="S381" t="str">
            <v>0002-8001202-000-PKR</v>
          </cell>
          <cell r="T381" t="str">
            <v>0002-8001202-000-PKR-CLIFTON-KHI</v>
          </cell>
        </row>
        <row r="382">
          <cell r="C382">
            <v>5793957.5499999998</v>
          </cell>
          <cell r="D382">
            <v>0</v>
          </cell>
          <cell r="S382" t="str">
            <v>0002-8001202-000-PKR</v>
          </cell>
          <cell r="T382" t="str">
            <v>0002-8001202-000-PKR-KARACHI</v>
          </cell>
        </row>
        <row r="383">
          <cell r="C383">
            <v>1326129</v>
          </cell>
          <cell r="D383">
            <v>0</v>
          </cell>
          <cell r="S383" t="str">
            <v>0002-8001202-000-PKR</v>
          </cell>
          <cell r="T383" t="str">
            <v>0002-8001202-000-PKR-LAHORE</v>
          </cell>
        </row>
        <row r="384">
          <cell r="C384">
            <v>62500</v>
          </cell>
          <cell r="D384">
            <v>0</v>
          </cell>
          <cell r="S384" t="str">
            <v>0002-8001230-523-PKR</v>
          </cell>
          <cell r="T384" t="str">
            <v>0002-8001230-523-PKR-KARACHI</v>
          </cell>
        </row>
        <row r="385">
          <cell r="C385">
            <v>502829.94</v>
          </cell>
          <cell r="D385">
            <v>0</v>
          </cell>
          <cell r="S385" t="str">
            <v>0002-8001210-000-PKR</v>
          </cell>
          <cell r="T385" t="str">
            <v>0002-8001210-000-PKR-CLIFTON-KHI</v>
          </cell>
        </row>
        <row r="386">
          <cell r="C386">
            <v>10612891.060000001</v>
          </cell>
          <cell r="D386">
            <v>0</v>
          </cell>
          <cell r="S386" t="str">
            <v>0002-8001210-000-PKR</v>
          </cell>
          <cell r="T386" t="str">
            <v>0002-8001210-000-PKR-KARACHI</v>
          </cell>
        </row>
        <row r="387">
          <cell r="C387">
            <v>1622781.63</v>
          </cell>
          <cell r="D387">
            <v>0</v>
          </cell>
          <cell r="S387" t="str">
            <v>0002-8001210-000-PKR</v>
          </cell>
          <cell r="T387" t="str">
            <v>0002-8001210-000-PKR-LAHORE</v>
          </cell>
        </row>
        <row r="388">
          <cell r="C388">
            <v>0</v>
          </cell>
          <cell r="D388">
            <v>68595.34</v>
          </cell>
          <cell r="S388" t="str">
            <v>2002-8001264-000-PKR</v>
          </cell>
          <cell r="T388" t="str">
            <v>2002-8001264-000-PKR-LAHORE</v>
          </cell>
        </row>
        <row r="389">
          <cell r="C389">
            <v>0</v>
          </cell>
          <cell r="D389">
            <v>265568.44</v>
          </cell>
          <cell r="S389" t="str">
            <v>2002-8001264-000-PKR</v>
          </cell>
          <cell r="T389" t="str">
            <v>2002-8001264-000-PKR-KARACHI</v>
          </cell>
        </row>
        <row r="390">
          <cell r="C390">
            <v>0</v>
          </cell>
          <cell r="D390">
            <v>126136.46</v>
          </cell>
          <cell r="S390" t="str">
            <v>2002-8001264-000-PKR</v>
          </cell>
          <cell r="T390" t="str">
            <v>2002-8001264-000-PKR-CLIFTON-KHI</v>
          </cell>
        </row>
        <row r="391">
          <cell r="C391">
            <v>0</v>
          </cell>
          <cell r="D391">
            <v>380607.06</v>
          </cell>
          <cell r="S391" t="str">
            <v>2002-8001260-000-PKR</v>
          </cell>
          <cell r="T391" t="str">
            <v>2002-8001260-000-PKR-KARACHI</v>
          </cell>
        </row>
        <row r="392">
          <cell r="C392">
            <v>0</v>
          </cell>
          <cell r="D392">
            <v>59337.03</v>
          </cell>
          <cell r="S392" t="str">
            <v>2002-8001260-000-PKR</v>
          </cell>
          <cell r="T392" t="str">
            <v>2002-8001260-000-PKR-LAHORE</v>
          </cell>
        </row>
        <row r="393">
          <cell r="C393">
            <v>0</v>
          </cell>
          <cell r="D393">
            <v>96577.79</v>
          </cell>
          <cell r="S393" t="str">
            <v>2002-8001260-000-PKR</v>
          </cell>
          <cell r="T393" t="str">
            <v>2002-8001260-000-PKR-CLIFTON-KHI</v>
          </cell>
        </row>
        <row r="394">
          <cell r="C394">
            <v>350000</v>
          </cell>
          <cell r="D394">
            <v>0</v>
          </cell>
          <cell r="S394" t="str">
            <v>0005-8001012-000-PKR</v>
          </cell>
          <cell r="T394" t="str">
            <v>0005-8001012-000-PKR-KARACHI</v>
          </cell>
        </row>
        <row r="395">
          <cell r="C395">
            <v>2226933</v>
          </cell>
          <cell r="D395">
            <v>0</v>
          </cell>
          <cell r="S395" t="str">
            <v>0005-8001012-523-PKR</v>
          </cell>
          <cell r="T395" t="str">
            <v>0005-8001012-523-PKR-KARACHI</v>
          </cell>
        </row>
        <row r="396">
          <cell r="C396">
            <v>315865</v>
          </cell>
          <cell r="D396">
            <v>0</v>
          </cell>
          <cell r="S396" t="str">
            <v>0005-8001012-531-PKR</v>
          </cell>
          <cell r="T396" t="str">
            <v>0005-8001012-531-PKR-KARACHI</v>
          </cell>
        </row>
        <row r="397">
          <cell r="C397">
            <v>3000</v>
          </cell>
          <cell r="D397">
            <v>0</v>
          </cell>
          <cell r="S397" t="str">
            <v>0009-8000002-001-PKR</v>
          </cell>
          <cell r="T397" t="str">
            <v>0009-8000002-001-PKR-CLIFTON-KHI</v>
          </cell>
        </row>
        <row r="398">
          <cell r="C398">
            <v>1000</v>
          </cell>
          <cell r="D398">
            <v>0</v>
          </cell>
          <cell r="S398" t="str">
            <v>0009-8000002-001-PKR</v>
          </cell>
          <cell r="T398" t="str">
            <v>0009-8000002-001-PKR-LAHORE</v>
          </cell>
        </row>
        <row r="399">
          <cell r="C399">
            <v>29700</v>
          </cell>
          <cell r="D399">
            <v>0</v>
          </cell>
          <cell r="S399" t="str">
            <v>0009-8000002-001-PKR</v>
          </cell>
          <cell r="T399" t="str">
            <v>0009-8000002-001-PKR-KARACHI</v>
          </cell>
        </row>
        <row r="400">
          <cell r="C400">
            <v>10700</v>
          </cell>
          <cell r="D400">
            <v>0</v>
          </cell>
          <cell r="S400" t="str">
            <v>0009-8000002-002-PKR</v>
          </cell>
          <cell r="T400" t="str">
            <v>0009-8000002-002-PKR-LAHORE</v>
          </cell>
        </row>
        <row r="401">
          <cell r="C401">
            <v>3693080</v>
          </cell>
          <cell r="D401">
            <v>0</v>
          </cell>
          <cell r="S401" t="str">
            <v>0009-8002403-002-PKR</v>
          </cell>
          <cell r="T401" t="str">
            <v>0009-8002403-002-PKR-KARACHI</v>
          </cell>
        </row>
        <row r="402">
          <cell r="C402">
            <v>0</v>
          </cell>
          <cell r="D402">
            <v>79325.429999999993</v>
          </cell>
          <cell r="S402" t="str">
            <v>0100-0060000-000-AUD</v>
          </cell>
          <cell r="T402" t="str">
            <v>0100-0060000-000-AUD-LAHORE</v>
          </cell>
        </row>
        <row r="403">
          <cell r="C403">
            <v>0</v>
          </cell>
          <cell r="D403">
            <v>940276.88</v>
          </cell>
          <cell r="S403" t="str">
            <v>2150-0062000-000-GBP</v>
          </cell>
          <cell r="T403" t="str">
            <v>2150-0062000-000-GBP-KARACHI</v>
          </cell>
        </row>
        <row r="404">
          <cell r="C404">
            <v>0</v>
          </cell>
          <cell r="D404">
            <v>481273190.25</v>
          </cell>
          <cell r="S404" t="str">
            <v>2150-0062000-000-PKR</v>
          </cell>
          <cell r="T404" t="str">
            <v>2150-0062000-000-PKR-KARACHI</v>
          </cell>
        </row>
        <row r="405">
          <cell r="C405">
            <v>0</v>
          </cell>
          <cell r="D405">
            <v>39590097.399999999</v>
          </cell>
          <cell r="S405" t="str">
            <v>2150-0062000-000-USD</v>
          </cell>
          <cell r="T405" t="str">
            <v>2150-0062000-000-USD-KARACHI</v>
          </cell>
        </row>
        <row r="406">
          <cell r="C406">
            <v>23.74</v>
          </cell>
          <cell r="D406">
            <v>0</v>
          </cell>
          <cell r="S406" t="str">
            <v>2151-0062000-000-PKR</v>
          </cell>
          <cell r="T406" t="str">
            <v>2151-0062000-000-PKR-KARACHI</v>
          </cell>
        </row>
        <row r="407">
          <cell r="C407">
            <v>658737.09</v>
          </cell>
          <cell r="D407">
            <v>0</v>
          </cell>
          <cell r="S407" t="str">
            <v>0100-0060000-000-CHF</v>
          </cell>
          <cell r="T407" t="str">
            <v>0100-0060000-000-CHF-LAHORE</v>
          </cell>
        </row>
        <row r="408">
          <cell r="C408">
            <v>0</v>
          </cell>
          <cell r="D408">
            <v>12951909.01</v>
          </cell>
          <cell r="S408" t="str">
            <v>0100-0060000-000-EUR</v>
          </cell>
          <cell r="T408" t="str">
            <v>0100-0060000-000-EUR-LAHORE</v>
          </cell>
        </row>
        <row r="409">
          <cell r="C409">
            <v>0</v>
          </cell>
          <cell r="D409">
            <v>1144657.8700000001</v>
          </cell>
          <cell r="S409" t="str">
            <v>0100-0060000-000-GBP</v>
          </cell>
          <cell r="T409" t="str">
            <v>0100-0060000-000-GBP-LAHORE</v>
          </cell>
        </row>
        <row r="410">
          <cell r="C410">
            <v>0</v>
          </cell>
          <cell r="D410">
            <v>2026.5</v>
          </cell>
          <cell r="S410" t="str">
            <v>0100-0060000-000-JPY</v>
          </cell>
          <cell r="T410" t="str">
            <v>0100-0060000-000-JPY-LAHORE</v>
          </cell>
        </row>
        <row r="411">
          <cell r="C411">
            <v>0</v>
          </cell>
          <cell r="D411">
            <v>64937751.32</v>
          </cell>
          <cell r="S411" t="str">
            <v>0100-0060000-000-USD</v>
          </cell>
          <cell r="T411" t="str">
            <v>0100-0060000-000-USD-LAHORE</v>
          </cell>
        </row>
        <row r="412">
          <cell r="C412">
            <v>0</v>
          </cell>
          <cell r="D412">
            <v>117128.55</v>
          </cell>
          <cell r="S412" t="str">
            <v>2150-0062000-000-EUR</v>
          </cell>
          <cell r="T412" t="str">
            <v>2150-0062000-000-EUR-KARACHI</v>
          </cell>
        </row>
        <row r="413">
          <cell r="C413">
            <v>349993160.19999999</v>
          </cell>
          <cell r="D413">
            <v>0</v>
          </cell>
          <cell r="S413" t="str">
            <v>0100-0060000-000-PKR</v>
          </cell>
          <cell r="T413" t="str">
            <v>0100-0060000-000-PKR-LAHORE</v>
          </cell>
        </row>
        <row r="414">
          <cell r="C414">
            <v>64937751.32</v>
          </cell>
          <cell r="D414">
            <v>0</v>
          </cell>
          <cell r="S414" t="str">
            <v>2150-0061000-000-USD</v>
          </cell>
          <cell r="T414" t="str">
            <v>2150-0061000-000-USD-KARACHI</v>
          </cell>
        </row>
        <row r="415">
          <cell r="C415">
            <v>0</v>
          </cell>
          <cell r="D415">
            <v>349844091.19999999</v>
          </cell>
          <cell r="S415" t="str">
            <v>2150-0061000-000-PKR</v>
          </cell>
          <cell r="T415" t="str">
            <v>2150-0061000-000-PKR-KARACHI</v>
          </cell>
        </row>
        <row r="416">
          <cell r="C416">
            <v>2026.5</v>
          </cell>
          <cell r="D416">
            <v>0</v>
          </cell>
          <cell r="S416" t="str">
            <v>2150-0061000-000-JPY</v>
          </cell>
          <cell r="T416" t="str">
            <v>2150-0061000-000-JPY-KARACHI</v>
          </cell>
        </row>
        <row r="417">
          <cell r="C417">
            <v>1144657.8700000001</v>
          </cell>
          <cell r="D417">
            <v>0</v>
          </cell>
          <cell r="S417" t="str">
            <v>2150-0061000-000-GBP</v>
          </cell>
          <cell r="T417" t="str">
            <v>2150-0061000-000-GBP-KARACHI</v>
          </cell>
        </row>
        <row r="418">
          <cell r="C418">
            <v>12951909.01</v>
          </cell>
          <cell r="D418">
            <v>0</v>
          </cell>
          <cell r="S418" t="str">
            <v>2150-0061000-000-EUR</v>
          </cell>
          <cell r="T418" t="str">
            <v>2150-0061000-000-EUR-KARACHI</v>
          </cell>
        </row>
        <row r="419">
          <cell r="C419">
            <v>0</v>
          </cell>
          <cell r="D419">
            <v>658737.09</v>
          </cell>
          <cell r="S419" t="str">
            <v>2150-0061000-000-CHF</v>
          </cell>
          <cell r="T419" t="str">
            <v>2150-0061000-000-CHF-KARACHI</v>
          </cell>
        </row>
        <row r="420">
          <cell r="C420">
            <v>79325.429999999993</v>
          </cell>
          <cell r="D420">
            <v>0</v>
          </cell>
          <cell r="S420" t="str">
            <v>2150-0061000-000-AUD</v>
          </cell>
          <cell r="T420" t="str">
            <v>2150-0061000-000-AUD-KARACHI</v>
          </cell>
        </row>
        <row r="421">
          <cell r="C421">
            <v>39590097.399999999</v>
          </cell>
          <cell r="D421">
            <v>0</v>
          </cell>
          <cell r="S421" t="str">
            <v>0100-0060000-000-USD</v>
          </cell>
          <cell r="T421" t="str">
            <v>0100-0060000-000-USD-CLIFTON-KHI</v>
          </cell>
        </row>
        <row r="422">
          <cell r="C422">
            <v>481267440.25</v>
          </cell>
          <cell r="D422">
            <v>0</v>
          </cell>
          <cell r="S422" t="str">
            <v>0100-0060000-000-PKR</v>
          </cell>
          <cell r="T422" t="str">
            <v>0100-0060000-000-PKR-CLIFTON-KHI</v>
          </cell>
        </row>
        <row r="423">
          <cell r="C423">
            <v>0</v>
          </cell>
          <cell r="D423">
            <v>715.47</v>
          </cell>
          <cell r="S423" t="str">
            <v>2151-0061000-000-PKR</v>
          </cell>
          <cell r="T423" t="str">
            <v>2151-0061000-000-PKR-KARACHI</v>
          </cell>
        </row>
        <row r="424">
          <cell r="C424">
            <v>117128.55</v>
          </cell>
          <cell r="D424">
            <v>0</v>
          </cell>
          <cell r="S424" t="str">
            <v>0100-0060000-000-EUR</v>
          </cell>
          <cell r="T424" t="str">
            <v>0100-0060000-000-EUR-CLIFTON-KHI</v>
          </cell>
        </row>
        <row r="425">
          <cell r="C425">
            <v>940276.88</v>
          </cell>
          <cell r="D425">
            <v>0</v>
          </cell>
          <cell r="S425" t="str">
            <v>0100-0060000-000-GBP</v>
          </cell>
          <cell r="T425" t="str">
            <v>0100-0060000-000-GBP-CLIFTON-KHI</v>
          </cell>
        </row>
        <row r="426">
          <cell r="C426">
            <v>30111.4</v>
          </cell>
          <cell r="D426">
            <v>0</v>
          </cell>
          <cell r="S426" t="str">
            <v>8460-8460000-BKF-USD</v>
          </cell>
          <cell r="T426" t="str">
            <v>8460-8460000-BKF-USD-KARACHI</v>
          </cell>
        </row>
        <row r="427">
          <cell r="C427">
            <v>308052.43</v>
          </cell>
          <cell r="D427">
            <v>0</v>
          </cell>
          <cell r="S427" t="str">
            <v>8822-8822000-LOC-USD</v>
          </cell>
          <cell r="T427" t="str">
            <v>8822-8822000-LOC-USD-KARACHI</v>
          </cell>
        </row>
        <row r="428">
          <cell r="C428">
            <v>0</v>
          </cell>
          <cell r="D428">
            <v>22583.4</v>
          </cell>
          <cell r="S428" t="str">
            <v>8440-8440000-BKF-USD</v>
          </cell>
          <cell r="T428" t="str">
            <v>8440-8440000-BKF-USD-KARACHI</v>
          </cell>
        </row>
        <row r="429">
          <cell r="C429">
            <v>4660412.32</v>
          </cell>
          <cell r="D429">
            <v>0</v>
          </cell>
          <cell r="S429" t="str">
            <v>8460-8460000-LOC-PKR</v>
          </cell>
          <cell r="T429" t="str">
            <v>8460-8460000-LOC-PKR-KARACHI</v>
          </cell>
        </row>
        <row r="430">
          <cell r="C430">
            <v>12711.63</v>
          </cell>
          <cell r="D430">
            <v>0</v>
          </cell>
          <cell r="S430" t="str">
            <v>2151-0030723-000-PKR</v>
          </cell>
          <cell r="T430" t="str">
            <v>2151-0030723-000-PKR-LAHORE</v>
          </cell>
        </row>
        <row r="431">
          <cell r="C431">
            <v>291.39999999999998</v>
          </cell>
          <cell r="D431">
            <v>0</v>
          </cell>
          <cell r="S431" t="str">
            <v>2151-0032128-000-PKR</v>
          </cell>
          <cell r="T431" t="str">
            <v>2151-0032128-000-PKR-LAHORE</v>
          </cell>
        </row>
        <row r="432">
          <cell r="C432">
            <v>248151.58</v>
          </cell>
          <cell r="D432">
            <v>0</v>
          </cell>
          <cell r="S432" t="str">
            <v>2151-0031987-000-PKR</v>
          </cell>
          <cell r="T432" t="str">
            <v>2151-0031987-000-PKR-LAHORE</v>
          </cell>
        </row>
        <row r="433">
          <cell r="C433">
            <v>2762.93</v>
          </cell>
          <cell r="D433">
            <v>0</v>
          </cell>
          <cell r="S433" t="str">
            <v>2151-0031915-000-PKR</v>
          </cell>
          <cell r="T433" t="str">
            <v>2151-0031915-000-PKR-LAHORE</v>
          </cell>
        </row>
        <row r="434">
          <cell r="C434">
            <v>28901.3</v>
          </cell>
          <cell r="D434">
            <v>0</v>
          </cell>
          <cell r="S434" t="str">
            <v>2151-0032238-000-PKR</v>
          </cell>
          <cell r="T434" t="str">
            <v>2151-0032238-000-PKR-LAHORE</v>
          </cell>
        </row>
        <row r="435">
          <cell r="C435">
            <v>21834.25</v>
          </cell>
          <cell r="D435">
            <v>0</v>
          </cell>
          <cell r="S435" t="str">
            <v>2151-0031848-000-PKR</v>
          </cell>
          <cell r="T435" t="str">
            <v>2151-0031848-000-PKR-LAHORE</v>
          </cell>
        </row>
        <row r="436">
          <cell r="C436">
            <v>58121.58</v>
          </cell>
          <cell r="D436">
            <v>0</v>
          </cell>
          <cell r="S436" t="str">
            <v>2151-0031757-000-PKR</v>
          </cell>
          <cell r="T436" t="str">
            <v>2151-0031757-000-PKR-LAHORE</v>
          </cell>
        </row>
        <row r="437">
          <cell r="C437">
            <v>436622.4</v>
          </cell>
          <cell r="D437">
            <v>0</v>
          </cell>
          <cell r="S437" t="str">
            <v>2151-0031376-000-PKR</v>
          </cell>
          <cell r="T437" t="str">
            <v>2151-0031376-000-PKR-LAHORE</v>
          </cell>
        </row>
        <row r="438">
          <cell r="C438">
            <v>0</v>
          </cell>
          <cell r="D438">
            <v>9420140.1400000006</v>
          </cell>
          <cell r="S438" t="str">
            <v>2506-0030723-010-PKR</v>
          </cell>
          <cell r="T438" t="str">
            <v>2506-0030723-010-PKR-LAHORE</v>
          </cell>
        </row>
        <row r="439">
          <cell r="C439">
            <v>2002236.29</v>
          </cell>
          <cell r="D439">
            <v>0</v>
          </cell>
          <cell r="S439" t="str">
            <v>2151-0030723-003-PKR</v>
          </cell>
          <cell r="T439" t="str">
            <v>2151-0030723-003-PKR-LAHORE</v>
          </cell>
        </row>
        <row r="440">
          <cell r="C440">
            <v>7405192.2199999997</v>
          </cell>
          <cell r="D440">
            <v>0</v>
          </cell>
          <cell r="S440" t="str">
            <v>2151-0030723-002-PKR</v>
          </cell>
          <cell r="T440" t="str">
            <v>2151-0030723-002-PKR-LAHORE</v>
          </cell>
        </row>
        <row r="441">
          <cell r="C441">
            <v>467350.17</v>
          </cell>
          <cell r="D441">
            <v>0</v>
          </cell>
          <cell r="S441" t="str">
            <v>2151-0032178-000-PKR</v>
          </cell>
          <cell r="T441" t="str">
            <v>2151-0032178-000-PKR-LAHORE</v>
          </cell>
        </row>
        <row r="442">
          <cell r="C442">
            <v>154609.10999999999</v>
          </cell>
          <cell r="D442">
            <v>0</v>
          </cell>
          <cell r="S442" t="str">
            <v>2151-0032932-000-PKR</v>
          </cell>
          <cell r="T442" t="str">
            <v>2151-0032932-000-PKR-LAHORE</v>
          </cell>
        </row>
        <row r="443">
          <cell r="C443">
            <v>361602223.56999999</v>
          </cell>
          <cell r="D443">
            <v>0</v>
          </cell>
          <cell r="S443" t="str">
            <v>8302-8300000-000-PKR</v>
          </cell>
          <cell r="T443" t="str">
            <v>8302-8300000-000-PKR-KARACHI</v>
          </cell>
        </row>
        <row r="444">
          <cell r="C444">
            <v>0</v>
          </cell>
          <cell r="D444">
            <v>69437840</v>
          </cell>
          <cell r="S444" t="str">
            <v>8322-8320000-000-PKR</v>
          </cell>
          <cell r="T444" t="str">
            <v>8322-8320000-000-PKR-KARACHI</v>
          </cell>
        </row>
        <row r="445">
          <cell r="C445">
            <v>0</v>
          </cell>
          <cell r="D445">
            <v>1747535.59</v>
          </cell>
          <cell r="S445" t="str">
            <v>8440-8440000-BKL-PKR</v>
          </cell>
          <cell r="T445" t="str">
            <v>8440-8440000-BKL-PKR-KARACHI</v>
          </cell>
        </row>
        <row r="446">
          <cell r="C446">
            <v>0.34</v>
          </cell>
          <cell r="D446">
            <v>2418103.4</v>
          </cell>
          <cell r="S446" t="str">
            <v>8440-8440000-LOC-PKR</v>
          </cell>
          <cell r="T446" t="str">
            <v>8440-8440000-LOC-PKR-KARACHI</v>
          </cell>
        </row>
        <row r="447">
          <cell r="C447">
            <v>0</v>
          </cell>
          <cell r="D447">
            <v>774281.27</v>
          </cell>
          <cell r="S447" t="str">
            <v>8442-8440000-BKL-PKR</v>
          </cell>
          <cell r="T447" t="str">
            <v>8442-8440000-BKL-PKR-KARACHI</v>
          </cell>
        </row>
        <row r="448">
          <cell r="C448">
            <v>337900</v>
          </cell>
          <cell r="D448">
            <v>0</v>
          </cell>
          <cell r="S448" t="str">
            <v>8462-8460000-LOC-PKR</v>
          </cell>
          <cell r="T448" t="str">
            <v>8462-8460000-LOC-PKR-KARACHI</v>
          </cell>
        </row>
        <row r="449">
          <cell r="C449">
            <v>2200069.75</v>
          </cell>
          <cell r="D449">
            <v>0</v>
          </cell>
          <cell r="S449" t="str">
            <v>8460-8460000-BKL-PKR</v>
          </cell>
          <cell r="T449" t="str">
            <v>8460-8460000-BKL-PKR-KARACHI</v>
          </cell>
        </row>
        <row r="450">
          <cell r="C450">
            <v>76223.53</v>
          </cell>
          <cell r="D450">
            <v>0</v>
          </cell>
          <cell r="S450" t="str">
            <v>2151-0030609-000-PKR</v>
          </cell>
          <cell r="T450" t="str">
            <v>2151-0030609-000-PKR-LAHORE</v>
          </cell>
        </row>
        <row r="451">
          <cell r="C451">
            <v>1488480</v>
          </cell>
          <cell r="D451">
            <v>0</v>
          </cell>
          <cell r="S451" t="str">
            <v>8462-8460000-BKL-PKR</v>
          </cell>
          <cell r="T451" t="str">
            <v>8462-8460000-BKL-PKR-KARACHI</v>
          </cell>
        </row>
        <row r="452">
          <cell r="C452">
            <v>6179.29</v>
          </cell>
          <cell r="D452">
            <v>0</v>
          </cell>
          <cell r="S452" t="str">
            <v>2151-0032501-001-PKR</v>
          </cell>
          <cell r="T452" t="str">
            <v>2151-0032501-001-PKR-LAHORE</v>
          </cell>
        </row>
        <row r="453">
          <cell r="C453">
            <v>1633687.5</v>
          </cell>
          <cell r="D453">
            <v>0</v>
          </cell>
          <cell r="S453" t="str">
            <v>8926-8926000-000-PKR</v>
          </cell>
          <cell r="T453" t="str">
            <v>8926-8926000-000-PKR-KARACHI</v>
          </cell>
        </row>
        <row r="454">
          <cell r="C454">
            <v>10110</v>
          </cell>
          <cell r="D454">
            <v>0</v>
          </cell>
          <cell r="S454" t="str">
            <v>2151-0030542-000-PKR</v>
          </cell>
          <cell r="T454" t="str">
            <v>2151-0030542-000-PKR-LAHORE</v>
          </cell>
        </row>
        <row r="455">
          <cell r="C455">
            <v>0.9</v>
          </cell>
          <cell r="D455">
            <v>0</v>
          </cell>
          <cell r="S455" t="str">
            <v>2151-0017736-100-PKR</v>
          </cell>
          <cell r="T455" t="str">
            <v>2151-0017736-100-PKR-KARACHI</v>
          </cell>
        </row>
        <row r="456">
          <cell r="C456">
            <v>960347.04</v>
          </cell>
          <cell r="D456">
            <v>0</v>
          </cell>
          <cell r="S456" t="str">
            <v>2151-0030575-000-PKR</v>
          </cell>
          <cell r="T456" t="str">
            <v>2151-0030575-000-PKR-LAHORE</v>
          </cell>
        </row>
        <row r="457">
          <cell r="C457">
            <v>0</v>
          </cell>
          <cell r="D457">
            <v>294300</v>
          </cell>
          <cell r="S457" t="str">
            <v>8442-8440000-LOC-PKR</v>
          </cell>
          <cell r="T457" t="str">
            <v>8442-8440000-LOC-PKR-KARACHI</v>
          </cell>
        </row>
        <row r="458">
          <cell r="C458">
            <v>4818.03</v>
          </cell>
          <cell r="D458">
            <v>0</v>
          </cell>
          <cell r="S458" t="str">
            <v>2151-0033029-001-PKR</v>
          </cell>
          <cell r="T458" t="str">
            <v>2151-0033029-001-PKR-LAHORE</v>
          </cell>
        </row>
        <row r="459">
          <cell r="C459">
            <v>67501166.950000003</v>
          </cell>
          <cell r="D459">
            <v>0</v>
          </cell>
          <cell r="S459" t="str">
            <v>8222-8220000-000-PKR</v>
          </cell>
          <cell r="T459" t="str">
            <v>8222-8220000-000-PKR-KARACHI</v>
          </cell>
        </row>
        <row r="460">
          <cell r="C460">
            <v>3715244.29</v>
          </cell>
          <cell r="D460">
            <v>0</v>
          </cell>
          <cell r="S460" t="str">
            <v>8926-8926000-000-PKR</v>
          </cell>
          <cell r="T460" t="str">
            <v>8926-8926000-000-PKR-LAHORE</v>
          </cell>
        </row>
        <row r="461">
          <cell r="C461">
            <v>907729.71</v>
          </cell>
          <cell r="D461">
            <v>0</v>
          </cell>
          <cell r="S461" t="str">
            <v>8832-8832000-LOC-PKR</v>
          </cell>
          <cell r="T461" t="str">
            <v>8832-8832000-LOC-PKR-LAHORE</v>
          </cell>
        </row>
        <row r="462">
          <cell r="C462">
            <v>0.2</v>
          </cell>
          <cell r="D462">
            <v>0</v>
          </cell>
          <cell r="S462" t="str">
            <v>8831-8831000-LOC-PKR</v>
          </cell>
          <cell r="T462" t="str">
            <v>8831-8831000-LOC-PKR-LAHORE</v>
          </cell>
        </row>
        <row r="463">
          <cell r="C463">
            <v>0.05</v>
          </cell>
          <cell r="D463">
            <v>0</v>
          </cell>
          <cell r="S463" t="str">
            <v>8831-8831000-BKF-PKR</v>
          </cell>
          <cell r="T463" t="str">
            <v>8831-8831000-BKF-PKR-LAHORE</v>
          </cell>
        </row>
        <row r="464">
          <cell r="C464">
            <v>490203.11</v>
          </cell>
          <cell r="D464">
            <v>0</v>
          </cell>
          <cell r="S464" t="str">
            <v>8830-8830000-LOC-PKR</v>
          </cell>
          <cell r="T464" t="str">
            <v>8830-8830000-LOC-PKR-LAHORE</v>
          </cell>
        </row>
        <row r="465">
          <cell r="C465">
            <v>369640.15</v>
          </cell>
          <cell r="D465">
            <v>0</v>
          </cell>
          <cell r="S465" t="str">
            <v>8822-8822000-LOC-PKR</v>
          </cell>
          <cell r="T465" t="str">
            <v>8822-8822000-LOC-PKR-LAHORE</v>
          </cell>
        </row>
        <row r="466">
          <cell r="C466">
            <v>56758.25</v>
          </cell>
          <cell r="D466">
            <v>0</v>
          </cell>
          <cell r="S466" t="str">
            <v>8820-8820000-LOC-PKR</v>
          </cell>
          <cell r="T466" t="str">
            <v>8820-8820000-LOC-PKR-LAHORE</v>
          </cell>
        </row>
        <row r="467">
          <cell r="C467">
            <v>0.01</v>
          </cell>
          <cell r="D467">
            <v>0</v>
          </cell>
          <cell r="S467" t="str">
            <v>8460-8460000-LOC-PKR</v>
          </cell>
          <cell r="T467" t="str">
            <v>8460-8460000-LOC-PKR-LAHORE</v>
          </cell>
        </row>
        <row r="468">
          <cell r="C468">
            <v>0</v>
          </cell>
          <cell r="D468">
            <v>0.11</v>
          </cell>
          <cell r="S468" t="str">
            <v>8440-8440000-LOC-PKR</v>
          </cell>
          <cell r="T468" t="str">
            <v>8440-8440000-LOC-PKR-LAHORE</v>
          </cell>
        </row>
        <row r="469">
          <cell r="C469">
            <v>1500504.02</v>
          </cell>
          <cell r="D469">
            <v>0</v>
          </cell>
          <cell r="S469" t="str">
            <v>8171-8171000-LOC-PKR</v>
          </cell>
          <cell r="T469" t="str">
            <v>8171-8171000-LOC-PKR-LAHORE</v>
          </cell>
        </row>
        <row r="470">
          <cell r="C470">
            <v>35804.18</v>
          </cell>
          <cell r="D470">
            <v>0</v>
          </cell>
          <cell r="S470" t="str">
            <v>2151-0033045-001-PKR</v>
          </cell>
          <cell r="T470" t="str">
            <v>2151-0033045-001-PKR-LAHORE</v>
          </cell>
        </row>
        <row r="471">
          <cell r="C471">
            <v>71672.7</v>
          </cell>
          <cell r="D471">
            <v>0</v>
          </cell>
          <cell r="S471" t="str">
            <v>2151-0032884-001-PKR</v>
          </cell>
          <cell r="T471" t="str">
            <v>2151-0032884-001-PKR-LAHORE</v>
          </cell>
        </row>
        <row r="472">
          <cell r="C472">
            <v>181720.05</v>
          </cell>
          <cell r="D472">
            <v>0</v>
          </cell>
          <cell r="S472" t="str">
            <v>2151-0033037-001-PKR</v>
          </cell>
          <cell r="T472" t="str">
            <v>2151-0033037-001-PKR-LAHORE</v>
          </cell>
        </row>
        <row r="473">
          <cell r="C473">
            <v>6658.28</v>
          </cell>
          <cell r="D473">
            <v>0</v>
          </cell>
          <cell r="S473" t="str">
            <v>2151-0032625-000-PKR</v>
          </cell>
          <cell r="T473" t="str">
            <v>2151-0032625-000-PKR-LAHORE</v>
          </cell>
        </row>
        <row r="474">
          <cell r="C474">
            <v>61783.41</v>
          </cell>
          <cell r="D474">
            <v>0</v>
          </cell>
          <cell r="S474" t="str">
            <v>2151-0033020-001-PKR</v>
          </cell>
          <cell r="T474" t="str">
            <v>2151-0033020-001-PKR-LAHORE</v>
          </cell>
        </row>
        <row r="475">
          <cell r="C475">
            <v>12398.31</v>
          </cell>
          <cell r="D475">
            <v>0</v>
          </cell>
          <cell r="S475" t="str">
            <v>2151-0033006-000-PKR</v>
          </cell>
          <cell r="T475" t="str">
            <v>2151-0033006-000-PKR-LAHORE</v>
          </cell>
        </row>
        <row r="476">
          <cell r="C476">
            <v>34434.26</v>
          </cell>
          <cell r="D476">
            <v>0</v>
          </cell>
          <cell r="S476" t="str">
            <v>2151-0032988-001-PKR</v>
          </cell>
          <cell r="T476" t="str">
            <v>2151-0032988-001-PKR-LAHORE</v>
          </cell>
        </row>
        <row r="477">
          <cell r="C477">
            <v>5298.45</v>
          </cell>
          <cell r="D477">
            <v>0</v>
          </cell>
          <cell r="S477" t="str">
            <v>2151-0032976-001-PKR</v>
          </cell>
          <cell r="T477" t="str">
            <v>2151-0032976-001-PKR-LAHORE</v>
          </cell>
        </row>
        <row r="478">
          <cell r="C478">
            <v>6008.01</v>
          </cell>
          <cell r="D478">
            <v>0</v>
          </cell>
          <cell r="S478" t="str">
            <v>2151-0032975-000-PKR</v>
          </cell>
          <cell r="T478" t="str">
            <v>2151-0032975-000-PKR-LAHORE</v>
          </cell>
        </row>
        <row r="479">
          <cell r="C479">
            <v>1479.1</v>
          </cell>
          <cell r="D479">
            <v>0</v>
          </cell>
          <cell r="S479" t="str">
            <v>2151-0032974-000-PKR</v>
          </cell>
          <cell r="T479" t="str">
            <v>2151-0032974-000-PKR-LAHORE</v>
          </cell>
        </row>
        <row r="480">
          <cell r="C480">
            <v>3254.02</v>
          </cell>
          <cell r="D480">
            <v>0</v>
          </cell>
          <cell r="S480" t="str">
            <v>2151-0032973-001-PKR</v>
          </cell>
          <cell r="T480" t="str">
            <v>2151-0032973-001-PKR-LAHORE</v>
          </cell>
        </row>
        <row r="481">
          <cell r="C481">
            <v>41583.599999999999</v>
          </cell>
          <cell r="D481">
            <v>0</v>
          </cell>
          <cell r="S481" t="str">
            <v>2151-0032896-001-PKR</v>
          </cell>
          <cell r="T481" t="str">
            <v>2151-0032896-001-PKR-LAHORE</v>
          </cell>
        </row>
        <row r="482">
          <cell r="C482">
            <v>30894.85</v>
          </cell>
          <cell r="D482">
            <v>0</v>
          </cell>
          <cell r="S482" t="str">
            <v>2151-0032881-001-PKR</v>
          </cell>
          <cell r="T482" t="str">
            <v>2151-0032881-001-PKR-LAHORE</v>
          </cell>
        </row>
        <row r="483">
          <cell r="C483">
            <v>163210.32</v>
          </cell>
          <cell r="D483">
            <v>0</v>
          </cell>
          <cell r="S483" t="str">
            <v>2151-0032778-000-PKR</v>
          </cell>
          <cell r="T483" t="str">
            <v>2151-0032778-000-PKR-LAHORE</v>
          </cell>
        </row>
        <row r="484">
          <cell r="C484">
            <v>9274.57</v>
          </cell>
          <cell r="D484">
            <v>0</v>
          </cell>
          <cell r="S484" t="str">
            <v>2151-0032766-000-PKR</v>
          </cell>
          <cell r="T484" t="str">
            <v>2151-0032766-000-PKR-LAHORE</v>
          </cell>
        </row>
        <row r="485">
          <cell r="C485">
            <v>517615.08</v>
          </cell>
          <cell r="D485">
            <v>0</v>
          </cell>
          <cell r="S485" t="str">
            <v>2151-0032763-001-PKR</v>
          </cell>
          <cell r="T485" t="str">
            <v>2151-0032763-001-PKR-LAHORE</v>
          </cell>
        </row>
        <row r="486">
          <cell r="C486">
            <v>331397.40000000002</v>
          </cell>
          <cell r="D486">
            <v>0</v>
          </cell>
          <cell r="S486" t="str">
            <v>2151-0032755-001-PKR</v>
          </cell>
          <cell r="T486" t="str">
            <v>2151-0032755-001-PKR-LAHORE</v>
          </cell>
        </row>
        <row r="487">
          <cell r="C487">
            <v>214.85</v>
          </cell>
          <cell r="D487">
            <v>0</v>
          </cell>
          <cell r="S487" t="str">
            <v>2151-0033041-100-PKR</v>
          </cell>
          <cell r="T487" t="str">
            <v>2151-0033041-100-PKR-LAHORE</v>
          </cell>
        </row>
        <row r="488">
          <cell r="C488">
            <v>4102.6099999999997</v>
          </cell>
          <cell r="D488">
            <v>0</v>
          </cell>
          <cell r="S488" t="str">
            <v>2151-0015054-000-PKR</v>
          </cell>
          <cell r="T488" t="str">
            <v>2151-0015054-000-PKR-KARACHI</v>
          </cell>
        </row>
        <row r="489">
          <cell r="C489">
            <v>10712.03</v>
          </cell>
          <cell r="D489">
            <v>0</v>
          </cell>
          <cell r="S489" t="str">
            <v>2151-0016757-000-PKR</v>
          </cell>
          <cell r="T489" t="str">
            <v>2151-0016757-000-PKR-KARACHI</v>
          </cell>
        </row>
        <row r="490">
          <cell r="C490">
            <v>0.06</v>
          </cell>
          <cell r="D490">
            <v>0</v>
          </cell>
          <cell r="S490" t="str">
            <v>2151-0016687-001-PKR</v>
          </cell>
          <cell r="T490" t="str">
            <v>2151-0016687-001-PKR-KARACHI</v>
          </cell>
        </row>
        <row r="491">
          <cell r="C491">
            <v>0.4</v>
          </cell>
          <cell r="D491">
            <v>0</v>
          </cell>
          <cell r="S491" t="str">
            <v>2151-0016228-001-PKR</v>
          </cell>
          <cell r="T491" t="str">
            <v>2151-0016228-001-PKR-KARACHI</v>
          </cell>
        </row>
        <row r="492">
          <cell r="C492">
            <v>336470.09</v>
          </cell>
          <cell r="D492">
            <v>0</v>
          </cell>
          <cell r="S492" t="str">
            <v>2151-0016228-000-PKR</v>
          </cell>
          <cell r="T492" t="str">
            <v>2151-0016228-000-PKR-KARACHI</v>
          </cell>
        </row>
        <row r="493">
          <cell r="C493">
            <v>0.01</v>
          </cell>
          <cell r="D493">
            <v>0</v>
          </cell>
          <cell r="S493" t="str">
            <v>2151-0016012-001-PKR</v>
          </cell>
          <cell r="T493" t="str">
            <v>2151-0016012-001-PKR-KARACHI</v>
          </cell>
        </row>
        <row r="494">
          <cell r="C494">
            <v>1</v>
          </cell>
          <cell r="D494">
            <v>0</v>
          </cell>
          <cell r="S494" t="str">
            <v>2151-0016010-000-PKR</v>
          </cell>
          <cell r="T494" t="str">
            <v>2151-0016010-000-PKR-KARACHI</v>
          </cell>
        </row>
        <row r="495">
          <cell r="C495">
            <v>0.49</v>
          </cell>
          <cell r="D495">
            <v>0</v>
          </cell>
          <cell r="S495" t="str">
            <v>2151-0015997-002-PKR</v>
          </cell>
          <cell r="T495" t="str">
            <v>2151-0015997-002-PKR-KARACHI</v>
          </cell>
        </row>
        <row r="496">
          <cell r="C496">
            <v>0.03</v>
          </cell>
          <cell r="D496">
            <v>0</v>
          </cell>
          <cell r="S496" t="str">
            <v>2151-0015997-000-PKR</v>
          </cell>
          <cell r="T496" t="str">
            <v>2151-0015997-000-PKR-KARACHI</v>
          </cell>
        </row>
        <row r="497">
          <cell r="C497">
            <v>0.15</v>
          </cell>
          <cell r="D497">
            <v>0</v>
          </cell>
          <cell r="S497" t="str">
            <v>2151-0015719-001-PKR</v>
          </cell>
          <cell r="T497" t="str">
            <v>2151-0015719-001-PKR-KARACHI</v>
          </cell>
        </row>
        <row r="498">
          <cell r="C498">
            <v>2831.1</v>
          </cell>
          <cell r="D498">
            <v>0</v>
          </cell>
          <cell r="S498" t="str">
            <v>2151-0015719-000-PKR</v>
          </cell>
          <cell r="T498" t="str">
            <v>2151-0015719-000-PKR-KARACHI</v>
          </cell>
        </row>
        <row r="499">
          <cell r="C499">
            <v>1.61</v>
          </cell>
          <cell r="D499">
            <v>0</v>
          </cell>
          <cell r="S499" t="str">
            <v>2151-0015528-001-PKR</v>
          </cell>
          <cell r="T499" t="str">
            <v>2151-0015528-001-PKR-KARACHI</v>
          </cell>
        </row>
        <row r="500">
          <cell r="C500">
            <v>417168.59</v>
          </cell>
          <cell r="D500">
            <v>0</v>
          </cell>
          <cell r="S500" t="str">
            <v>2151-0015528-000-PKR</v>
          </cell>
          <cell r="T500" t="str">
            <v>2151-0015528-000-PKR-KARACHI</v>
          </cell>
        </row>
        <row r="501">
          <cell r="C501">
            <v>67.23</v>
          </cell>
          <cell r="D501">
            <v>0</v>
          </cell>
          <cell r="S501" t="str">
            <v>2151-0016830-000-PKR</v>
          </cell>
          <cell r="T501" t="str">
            <v>2151-0016830-000-PKR-KARACHI</v>
          </cell>
        </row>
        <row r="502">
          <cell r="C502">
            <v>88104.25</v>
          </cell>
          <cell r="D502">
            <v>0</v>
          </cell>
          <cell r="S502" t="str">
            <v>2151-0015062-000-PKR</v>
          </cell>
          <cell r="T502" t="str">
            <v>2151-0015062-000-PKR-KARACHI</v>
          </cell>
        </row>
        <row r="503">
          <cell r="C503">
            <v>0</v>
          </cell>
          <cell r="D503">
            <v>284898</v>
          </cell>
          <cell r="S503" t="str">
            <v>2506-0014406-000-PKR</v>
          </cell>
          <cell r="T503" t="str">
            <v>2506-0014406-000-PKR-KARACHI</v>
          </cell>
        </row>
        <row r="504">
          <cell r="C504">
            <v>0.11</v>
          </cell>
          <cell r="D504">
            <v>0</v>
          </cell>
          <cell r="S504" t="str">
            <v>2151-0014948-001-PKR</v>
          </cell>
          <cell r="T504" t="str">
            <v>2151-0014948-001-PKR-KARACHI</v>
          </cell>
        </row>
        <row r="505">
          <cell r="C505">
            <v>91586.47</v>
          </cell>
          <cell r="D505">
            <v>0</v>
          </cell>
          <cell r="S505" t="str">
            <v>2151-0014948-000-PKR</v>
          </cell>
          <cell r="T505" t="str">
            <v>2151-0014948-000-PKR-KARACHI</v>
          </cell>
        </row>
        <row r="506">
          <cell r="C506">
            <v>0</v>
          </cell>
          <cell r="D506">
            <v>17873160</v>
          </cell>
          <cell r="S506" t="str">
            <v>2506-0014406-010-PKR</v>
          </cell>
          <cell r="T506" t="str">
            <v>2506-0014406-010-PKR-KARACHI</v>
          </cell>
        </row>
        <row r="507">
          <cell r="C507">
            <v>17651167</v>
          </cell>
          <cell r="D507">
            <v>0</v>
          </cell>
          <cell r="S507" t="str">
            <v>2151-0014406-000-PKR</v>
          </cell>
          <cell r="T507" t="str">
            <v>2151-0014406-000-PKR-KARACHI</v>
          </cell>
        </row>
        <row r="508">
          <cell r="C508">
            <v>103345.43</v>
          </cell>
          <cell r="D508">
            <v>0</v>
          </cell>
          <cell r="S508" t="str">
            <v>2151-0013330-000-PKR</v>
          </cell>
          <cell r="T508" t="str">
            <v>2151-0013330-000-PKR-KARACHI</v>
          </cell>
        </row>
        <row r="509">
          <cell r="C509">
            <v>263.32</v>
          </cell>
          <cell r="D509">
            <v>0</v>
          </cell>
          <cell r="S509" t="str">
            <v>2151-0012660-000-PKR</v>
          </cell>
          <cell r="T509" t="str">
            <v>2151-0012660-000-PKR-KARACHI</v>
          </cell>
        </row>
        <row r="510">
          <cell r="C510">
            <v>396278.05</v>
          </cell>
          <cell r="D510">
            <v>0</v>
          </cell>
          <cell r="S510" t="str">
            <v>2151-0012264-000-PKR</v>
          </cell>
          <cell r="T510" t="str">
            <v>2151-0012264-000-PKR-KARACHI</v>
          </cell>
        </row>
        <row r="511">
          <cell r="C511">
            <v>0.01</v>
          </cell>
          <cell r="D511">
            <v>0</v>
          </cell>
          <cell r="S511" t="str">
            <v>2151-0011799-000-PKR</v>
          </cell>
          <cell r="T511" t="str">
            <v>2151-0011799-000-PKR-KARACHI</v>
          </cell>
        </row>
        <row r="512">
          <cell r="C512">
            <v>71736</v>
          </cell>
          <cell r="D512">
            <v>0</v>
          </cell>
          <cell r="S512" t="str">
            <v>2151-0011721-001-PKR</v>
          </cell>
          <cell r="T512" t="str">
            <v>2151-0011721-001-PKR-KARACHI</v>
          </cell>
        </row>
        <row r="513">
          <cell r="C513">
            <v>0.95</v>
          </cell>
          <cell r="D513">
            <v>0</v>
          </cell>
          <cell r="S513" t="str">
            <v>2151-0010392-000-PKR</v>
          </cell>
          <cell r="T513" t="str">
            <v>2151-0010392-000-PKR-KARACHI</v>
          </cell>
        </row>
        <row r="514">
          <cell r="C514">
            <v>0</v>
          </cell>
          <cell r="D514">
            <v>352542261.98000002</v>
          </cell>
          <cell r="S514" t="str">
            <v>8202-8200000-000-PKR</v>
          </cell>
          <cell r="T514" t="str">
            <v>8202-8200000-000-PKR-KARACHI</v>
          </cell>
        </row>
        <row r="515">
          <cell r="C515">
            <v>64362.12</v>
          </cell>
          <cell r="D515">
            <v>0</v>
          </cell>
          <cell r="S515" t="str">
            <v>2151-0017771-000-PKR</v>
          </cell>
          <cell r="T515" t="str">
            <v>2151-0017771-000-PKR-KARACHI</v>
          </cell>
        </row>
        <row r="516">
          <cell r="C516">
            <v>2</v>
          </cell>
          <cell r="D516">
            <v>0</v>
          </cell>
          <cell r="S516" t="str">
            <v>2151-0015202-000-PKR</v>
          </cell>
          <cell r="T516" t="str">
            <v>2151-0015202-000-PKR-KARACHI</v>
          </cell>
        </row>
        <row r="517">
          <cell r="C517">
            <v>0.48</v>
          </cell>
          <cell r="D517">
            <v>0</v>
          </cell>
          <cell r="S517" t="str">
            <v>2151-0050682-000-PKR</v>
          </cell>
          <cell r="T517" t="str">
            <v>2151-0050682-000-PKR-KARACHI</v>
          </cell>
        </row>
        <row r="518">
          <cell r="C518">
            <v>3462353.45</v>
          </cell>
          <cell r="D518">
            <v>0</v>
          </cell>
          <cell r="S518" t="str">
            <v>8171-8171000-LOC-PKR</v>
          </cell>
          <cell r="T518" t="str">
            <v>8171-8171000-LOC-PKR-KARACHI</v>
          </cell>
        </row>
        <row r="519">
          <cell r="C519">
            <v>4875857.49</v>
          </cell>
          <cell r="D519">
            <v>0</v>
          </cell>
          <cell r="S519" t="str">
            <v>0012-8002413-000-PKR</v>
          </cell>
          <cell r="T519" t="str">
            <v>0012-8002413-000-PKR-KARACHI</v>
          </cell>
        </row>
        <row r="520">
          <cell r="C520">
            <v>0.27</v>
          </cell>
          <cell r="D520">
            <v>0</v>
          </cell>
          <cell r="S520" t="str">
            <v>2151-0013330-002-PKR</v>
          </cell>
          <cell r="T520" t="str">
            <v>2151-0013330-002-PKR-KARACHI</v>
          </cell>
        </row>
        <row r="521">
          <cell r="C521">
            <v>0.08</v>
          </cell>
          <cell r="D521">
            <v>0</v>
          </cell>
          <cell r="S521" t="str">
            <v>2151-0016830-002-PKR</v>
          </cell>
          <cell r="T521" t="str">
            <v>2151-0016830-002-PKR-KARACHI</v>
          </cell>
        </row>
        <row r="522">
          <cell r="C522">
            <v>158935.51999999999</v>
          </cell>
          <cell r="D522">
            <v>0</v>
          </cell>
          <cell r="S522" t="str">
            <v>0012-8002410-000-PKR</v>
          </cell>
          <cell r="T522" t="str">
            <v>0012-8002410-000-PKR-KARACHI</v>
          </cell>
        </row>
        <row r="523">
          <cell r="C523">
            <v>0.5</v>
          </cell>
          <cell r="D523">
            <v>0</v>
          </cell>
          <cell r="S523" t="str">
            <v>2151-0062262-000-PKR</v>
          </cell>
          <cell r="T523" t="str">
            <v>2151-0062262-000-PKR-KARACHI</v>
          </cell>
        </row>
        <row r="524">
          <cell r="C524">
            <v>14216.26</v>
          </cell>
          <cell r="D524">
            <v>0</v>
          </cell>
          <cell r="S524" t="str">
            <v>2151-0060438-000-PKR</v>
          </cell>
          <cell r="T524" t="str">
            <v>2151-0060438-000-PKR-KARACHI</v>
          </cell>
        </row>
        <row r="525">
          <cell r="C525">
            <v>5.08</v>
          </cell>
          <cell r="D525">
            <v>0</v>
          </cell>
          <cell r="S525" t="str">
            <v>2151-0031621-000-PKR</v>
          </cell>
          <cell r="T525" t="str">
            <v>2151-0031621-000-PKR-KARACHI</v>
          </cell>
        </row>
        <row r="526">
          <cell r="C526">
            <v>0.16</v>
          </cell>
          <cell r="D526">
            <v>0</v>
          </cell>
          <cell r="S526" t="str">
            <v>2151-0017866-000-PKR</v>
          </cell>
          <cell r="T526" t="str">
            <v>2151-0017866-000-PKR-KARACHI</v>
          </cell>
        </row>
        <row r="527">
          <cell r="C527">
            <v>581840.06000000006</v>
          </cell>
          <cell r="D527">
            <v>0</v>
          </cell>
          <cell r="S527" t="str">
            <v>2151-0017863-000-PKR</v>
          </cell>
          <cell r="T527" t="str">
            <v>2151-0017863-000-PKR-KARACHI</v>
          </cell>
        </row>
        <row r="528">
          <cell r="C528">
            <v>241504.68</v>
          </cell>
          <cell r="D528">
            <v>0</v>
          </cell>
          <cell r="S528" t="str">
            <v>2151-0017836-000-PKR</v>
          </cell>
          <cell r="T528" t="str">
            <v>2151-0017836-000-PKR-KARACHI</v>
          </cell>
        </row>
        <row r="529">
          <cell r="C529">
            <v>1.26</v>
          </cell>
          <cell r="D529">
            <v>0</v>
          </cell>
          <cell r="S529" t="str">
            <v>2151-0017815-000-PKR</v>
          </cell>
          <cell r="T529" t="str">
            <v>2151-0017815-000-PKR-KARACHI</v>
          </cell>
        </row>
        <row r="530">
          <cell r="C530">
            <v>0.64</v>
          </cell>
          <cell r="D530">
            <v>0</v>
          </cell>
          <cell r="S530" t="str">
            <v>2151-0017758-000-PKR</v>
          </cell>
          <cell r="T530" t="str">
            <v>2151-0017758-000-PKR-KARACHI</v>
          </cell>
        </row>
        <row r="531">
          <cell r="C531">
            <v>1.4</v>
          </cell>
          <cell r="D531">
            <v>0</v>
          </cell>
          <cell r="S531" t="str">
            <v>2151-0017286-001-PKR</v>
          </cell>
          <cell r="T531" t="str">
            <v>2151-0017286-001-PKR-KARACHI</v>
          </cell>
        </row>
        <row r="532">
          <cell r="C532">
            <v>102270.79</v>
          </cell>
          <cell r="D532">
            <v>0</v>
          </cell>
          <cell r="S532" t="str">
            <v>2151-0017092-000-PKR</v>
          </cell>
          <cell r="T532" t="str">
            <v>2151-0017092-000-PKR-KARACHI</v>
          </cell>
        </row>
        <row r="533">
          <cell r="C533">
            <v>91798.25</v>
          </cell>
          <cell r="D533">
            <v>0</v>
          </cell>
          <cell r="S533" t="str">
            <v>2151-0017092-001-PKR</v>
          </cell>
          <cell r="T533" t="str">
            <v>2151-0017092-001-PKR-KARACHI</v>
          </cell>
        </row>
        <row r="534">
          <cell r="C534">
            <v>0.12</v>
          </cell>
          <cell r="D534">
            <v>0</v>
          </cell>
          <cell r="S534" t="str">
            <v>2151-0060573-100-PKR</v>
          </cell>
          <cell r="T534" t="str">
            <v>2151-0060573-100-PKR-KARACHI</v>
          </cell>
        </row>
        <row r="535">
          <cell r="C535">
            <v>0.03</v>
          </cell>
          <cell r="D535">
            <v>0</v>
          </cell>
          <cell r="S535" t="str">
            <v>2151-0017032-000-PKR</v>
          </cell>
          <cell r="T535" t="str">
            <v>2151-0017032-000-PKR-KARACHI</v>
          </cell>
        </row>
        <row r="536">
          <cell r="C536">
            <v>0.9</v>
          </cell>
          <cell r="D536">
            <v>0</v>
          </cell>
          <cell r="S536" t="str">
            <v>2151-0017728-001-PKR</v>
          </cell>
          <cell r="T536" t="str">
            <v>2151-0017728-001-PKR-KARACHI</v>
          </cell>
        </row>
        <row r="537">
          <cell r="C537">
            <v>99.12</v>
          </cell>
          <cell r="D537">
            <v>0</v>
          </cell>
          <cell r="S537" t="str">
            <v>2151-0016833-000-PKR</v>
          </cell>
          <cell r="T537" t="str">
            <v>2151-0016833-000-PKR-KARACHI</v>
          </cell>
        </row>
        <row r="538">
          <cell r="C538">
            <v>8165.92</v>
          </cell>
          <cell r="D538">
            <v>0</v>
          </cell>
          <cell r="S538" t="str">
            <v>2151-0017097-000-PKR</v>
          </cell>
          <cell r="T538" t="str">
            <v>2151-0017097-000-PKR-KARACHI</v>
          </cell>
        </row>
        <row r="539">
          <cell r="C539">
            <v>0.16</v>
          </cell>
          <cell r="D539">
            <v>0</v>
          </cell>
          <cell r="S539" t="str">
            <v>2151-0017278-001-PKR</v>
          </cell>
          <cell r="T539" t="str">
            <v>2151-0017278-001-PKR-KARACHI</v>
          </cell>
        </row>
        <row r="540">
          <cell r="C540">
            <v>778.11</v>
          </cell>
          <cell r="D540">
            <v>0</v>
          </cell>
          <cell r="S540" t="str">
            <v>2151-0017374-000-PKR</v>
          </cell>
          <cell r="T540" t="str">
            <v>2151-0017374-000-PKR-KARACHI</v>
          </cell>
        </row>
        <row r="541">
          <cell r="C541">
            <v>3.7</v>
          </cell>
          <cell r="D541">
            <v>0</v>
          </cell>
          <cell r="S541" t="str">
            <v>2151-0017533-000-PKR</v>
          </cell>
          <cell r="T541" t="str">
            <v>2151-0017533-000-PKR-KARACHI</v>
          </cell>
        </row>
        <row r="542">
          <cell r="C542">
            <v>0.27</v>
          </cell>
          <cell r="D542">
            <v>0</v>
          </cell>
          <cell r="S542" t="str">
            <v>2151-0017533-001-PKR</v>
          </cell>
          <cell r="T542" t="str">
            <v>2151-0017533-001-PKR-KARACHI</v>
          </cell>
        </row>
        <row r="543">
          <cell r="C543">
            <v>0.46</v>
          </cell>
          <cell r="D543">
            <v>0</v>
          </cell>
          <cell r="S543" t="str">
            <v>2151-0017539-001-PKR</v>
          </cell>
          <cell r="T543" t="str">
            <v>2151-0017539-001-PKR-KARACHI</v>
          </cell>
        </row>
        <row r="544">
          <cell r="C544">
            <v>126096.54</v>
          </cell>
          <cell r="D544">
            <v>0</v>
          </cell>
          <cell r="S544" t="str">
            <v>2151-0017593-000-PKR</v>
          </cell>
          <cell r="T544" t="str">
            <v>2151-0017593-000-PKR-KARACHI</v>
          </cell>
        </row>
        <row r="545">
          <cell r="C545">
            <v>23.27</v>
          </cell>
          <cell r="D545">
            <v>0</v>
          </cell>
          <cell r="S545" t="str">
            <v>2151-0017716-000-PKR</v>
          </cell>
          <cell r="T545" t="str">
            <v>2151-0017716-000-PKR-KARACHI</v>
          </cell>
        </row>
        <row r="546">
          <cell r="C546">
            <v>80698808.400000006</v>
          </cell>
          <cell r="D546">
            <v>0</v>
          </cell>
          <cell r="S546" t="str">
            <v>4553-4553000-GBP-USD</v>
          </cell>
          <cell r="T546" t="str">
            <v>4553-4553000-GBP-USD-KARACHI</v>
          </cell>
        </row>
        <row r="547">
          <cell r="C547">
            <v>0</v>
          </cell>
          <cell r="D547">
            <v>32608410.579999998</v>
          </cell>
          <cell r="S547" t="str">
            <v>8556-8556000-000-EUR</v>
          </cell>
          <cell r="T547" t="str">
            <v>8556-8556000-000-EUR-KARACHI</v>
          </cell>
        </row>
        <row r="548">
          <cell r="C548">
            <v>410412557.51999998</v>
          </cell>
          <cell r="D548">
            <v>0</v>
          </cell>
          <cell r="S548" t="str">
            <v>4553-4553000-EUR-USD</v>
          </cell>
          <cell r="T548" t="str">
            <v>4553-4553000-EUR-USD-KARACHI</v>
          </cell>
        </row>
        <row r="549">
          <cell r="C549">
            <v>470299.17</v>
          </cell>
          <cell r="D549">
            <v>0</v>
          </cell>
          <cell r="S549" t="str">
            <v>4553-4553000-PKR-SGD</v>
          </cell>
          <cell r="T549" t="str">
            <v>4553-4553000-PKR-SGD-KARACHI</v>
          </cell>
        </row>
        <row r="550">
          <cell r="C550">
            <v>23700371.989999998</v>
          </cell>
          <cell r="D550">
            <v>0</v>
          </cell>
          <cell r="S550" t="str">
            <v>4553-4553000-CHF-USD</v>
          </cell>
          <cell r="T550" t="str">
            <v>4553-4553000-CHF-USD-KARACHI</v>
          </cell>
        </row>
        <row r="551">
          <cell r="C551">
            <v>114467046.2</v>
          </cell>
          <cell r="D551">
            <v>0</v>
          </cell>
          <cell r="S551" t="str">
            <v>4553-4553000-PKR-EUR</v>
          </cell>
          <cell r="T551" t="str">
            <v>4553-4553000-PKR-EUR-KARACHI</v>
          </cell>
        </row>
        <row r="552">
          <cell r="C552">
            <v>2037499.59</v>
          </cell>
          <cell r="D552">
            <v>0</v>
          </cell>
          <cell r="S552" t="str">
            <v>4553-4553000-PKR-GBP</v>
          </cell>
          <cell r="T552" t="str">
            <v>4553-4553000-PKR-GBP-KARACHI</v>
          </cell>
        </row>
        <row r="553">
          <cell r="C553">
            <v>0</v>
          </cell>
          <cell r="D553">
            <v>1159036258.1900001</v>
          </cell>
          <cell r="S553" t="str">
            <v>4552-4552000-USD-PKR</v>
          </cell>
          <cell r="T553" t="str">
            <v>4552-4552000-USD-PKR-KARACHI</v>
          </cell>
        </row>
        <row r="554">
          <cell r="C554">
            <v>21753237.66</v>
          </cell>
          <cell r="D554">
            <v>0</v>
          </cell>
          <cell r="S554" t="str">
            <v>4553-4553000-PKR-CHF</v>
          </cell>
          <cell r="T554" t="str">
            <v>4553-4553000-PKR-CHF-KARACHI</v>
          </cell>
        </row>
        <row r="555">
          <cell r="C555">
            <v>1132472964.29</v>
          </cell>
          <cell r="D555">
            <v>0</v>
          </cell>
          <cell r="S555" t="str">
            <v>4553-4553000-PKR-USD</v>
          </cell>
          <cell r="T555" t="str">
            <v>4553-4553000-PKR-USD-KARACHI</v>
          </cell>
        </row>
        <row r="556">
          <cell r="C556">
            <v>358282990</v>
          </cell>
          <cell r="D556">
            <v>0</v>
          </cell>
          <cell r="S556" t="str">
            <v>4553-4553000-USD-EUR</v>
          </cell>
          <cell r="T556" t="str">
            <v>4553-4553000-USD-EUR-KARACHI</v>
          </cell>
        </row>
        <row r="557">
          <cell r="C557">
            <v>68701800</v>
          </cell>
          <cell r="D557">
            <v>0</v>
          </cell>
          <cell r="S557" t="str">
            <v>4553-4553000-USD-GBP</v>
          </cell>
          <cell r="T557" t="str">
            <v>4553-4553000-USD-GBP-KARACHI</v>
          </cell>
        </row>
        <row r="558">
          <cell r="C558">
            <v>1879284.99</v>
          </cell>
          <cell r="D558">
            <v>0</v>
          </cell>
          <cell r="S558" t="str">
            <v>8556-8556000-000-CHF</v>
          </cell>
          <cell r="T558" t="str">
            <v>8556-8556000-000-CHF-KARACHI</v>
          </cell>
        </row>
        <row r="559">
          <cell r="C559">
            <v>15162983.060000001</v>
          </cell>
          <cell r="D559">
            <v>0</v>
          </cell>
          <cell r="S559" t="str">
            <v>8556-8556000-000-GBP</v>
          </cell>
          <cell r="T559" t="str">
            <v>8556-8556000-000-GBP-KARACHI</v>
          </cell>
        </row>
        <row r="560">
          <cell r="C560">
            <v>0</v>
          </cell>
          <cell r="D560">
            <v>426367751.98000002</v>
          </cell>
          <cell r="S560" t="str">
            <v>8556-8556000-000-PKR</v>
          </cell>
          <cell r="T560" t="str">
            <v>8556-8556000-000-PKR-KARACHI</v>
          </cell>
        </row>
        <row r="561">
          <cell r="C561">
            <v>0</v>
          </cell>
          <cell r="D561">
            <v>85877250</v>
          </cell>
          <cell r="S561" t="str">
            <v>4552-4552000-USD-GBP</v>
          </cell>
          <cell r="T561" t="str">
            <v>4552-4552000-USD-GBP-KARACHI</v>
          </cell>
        </row>
        <row r="562">
          <cell r="C562">
            <v>0</v>
          </cell>
          <cell r="D562">
            <v>47703272.399999999</v>
          </cell>
          <cell r="S562" t="str">
            <v>4551-0090167-EUR-USD</v>
          </cell>
          <cell r="T562" t="str">
            <v>4551-0090167-EUR-USD-KARACHI</v>
          </cell>
        </row>
        <row r="563">
          <cell r="C563">
            <v>0</v>
          </cell>
          <cell r="D563">
            <v>469570.31</v>
          </cell>
          <cell r="S563" t="str">
            <v>8556-8556000-000-SGD</v>
          </cell>
          <cell r="T563" t="str">
            <v>8556-8556000-000-SGD-KARACHI</v>
          </cell>
        </row>
        <row r="564">
          <cell r="C564">
            <v>445321696.73000002</v>
          </cell>
          <cell r="D564">
            <v>0</v>
          </cell>
          <cell r="S564" t="str">
            <v>8556-8556000-000-USD</v>
          </cell>
          <cell r="T564" t="str">
            <v>8556-8556000-000-USD-KARACHI</v>
          </cell>
        </row>
        <row r="565">
          <cell r="C565">
            <v>0</v>
          </cell>
          <cell r="D565">
            <v>2.71</v>
          </cell>
          <cell r="S565" t="str">
            <v>8562-8562000-EUR-PKR</v>
          </cell>
          <cell r="T565" t="str">
            <v>8562-8562000-EUR-PKR-KARACHI</v>
          </cell>
        </row>
        <row r="566">
          <cell r="C566">
            <v>1716110000</v>
          </cell>
          <cell r="D566">
            <v>0</v>
          </cell>
          <cell r="S566" t="str">
            <v>4553-4553000-USD-PKR</v>
          </cell>
          <cell r="T566" t="str">
            <v>4553-4553000-USD-PKR-KARACHI</v>
          </cell>
        </row>
        <row r="567">
          <cell r="C567">
            <v>0</v>
          </cell>
          <cell r="D567">
            <v>58105000</v>
          </cell>
          <cell r="S567" t="str">
            <v>4551-0090701-USD-PKR</v>
          </cell>
          <cell r="T567" t="str">
            <v>4551-0090701-USD-PKR-KARACHI</v>
          </cell>
        </row>
        <row r="568">
          <cell r="C568">
            <v>17175450</v>
          </cell>
          <cell r="D568">
            <v>0</v>
          </cell>
          <cell r="S568" t="str">
            <v>4550-0090165-USD-GBP</v>
          </cell>
          <cell r="T568" t="str">
            <v>4550-0090165-USD-GBP-KARACHI</v>
          </cell>
        </row>
        <row r="569">
          <cell r="C569">
            <v>0</v>
          </cell>
          <cell r="D569">
            <v>86111752.200000003</v>
          </cell>
          <cell r="S569" t="str">
            <v>4552-4552000-PKR-EUR</v>
          </cell>
          <cell r="T569" t="str">
            <v>4552-4552000-PKR-EUR-LAHORE</v>
          </cell>
        </row>
        <row r="570">
          <cell r="C570">
            <v>0</v>
          </cell>
          <cell r="D570">
            <v>71.819999999999993</v>
          </cell>
          <cell r="S570" t="str">
            <v>8562-8562000-GBP-PKR</v>
          </cell>
          <cell r="T570" t="str">
            <v>8562-8562000-GBP-PKR-KARACHI</v>
          </cell>
        </row>
        <row r="571">
          <cell r="C571">
            <v>0</v>
          </cell>
          <cell r="D571">
            <v>23700371.989999998</v>
          </cell>
          <cell r="S571" t="str">
            <v>4551-0090165-CHF-USD</v>
          </cell>
          <cell r="T571" t="str">
            <v>4551-0090165-CHF-USD-KARACHI</v>
          </cell>
        </row>
        <row r="572">
          <cell r="C572">
            <v>0</v>
          </cell>
          <cell r="D572">
            <v>19741160.25</v>
          </cell>
          <cell r="S572" t="str">
            <v>4551-0090165-EUR-USD</v>
          </cell>
          <cell r="T572" t="str">
            <v>4551-0090165-EUR-USD-KARACHI</v>
          </cell>
        </row>
        <row r="573">
          <cell r="C573">
            <v>0</v>
          </cell>
          <cell r="D573">
            <v>17019563.399999999</v>
          </cell>
          <cell r="S573" t="str">
            <v>4551-0090165-GBP-USD</v>
          </cell>
          <cell r="T573" t="str">
            <v>4551-0090165-GBP-USD-KARACHI</v>
          </cell>
        </row>
        <row r="574">
          <cell r="C574">
            <v>0</v>
          </cell>
          <cell r="D574">
            <v>16211900</v>
          </cell>
          <cell r="S574" t="str">
            <v>4551-0090165-USD-EUR</v>
          </cell>
          <cell r="T574" t="str">
            <v>4551-0090165-USD-EUR-KARACHI</v>
          </cell>
        </row>
        <row r="575">
          <cell r="C575">
            <v>48635700</v>
          </cell>
          <cell r="D575">
            <v>0</v>
          </cell>
          <cell r="S575" t="str">
            <v>4550-0090167-USD-EUR</v>
          </cell>
          <cell r="T575" t="str">
            <v>4550-0090167-USD-EUR-KARACHI</v>
          </cell>
        </row>
        <row r="576">
          <cell r="C576">
            <v>61760000</v>
          </cell>
          <cell r="D576">
            <v>0</v>
          </cell>
          <cell r="S576" t="str">
            <v>4550-0090701-USD-PKR</v>
          </cell>
          <cell r="T576" t="str">
            <v>4550-0090701-USD-PKR-KARACHI</v>
          </cell>
        </row>
        <row r="577">
          <cell r="C577">
            <v>0</v>
          </cell>
          <cell r="D577">
            <v>59430000</v>
          </cell>
          <cell r="S577" t="str">
            <v>4551-0090701-PKR-USD</v>
          </cell>
          <cell r="T577" t="str">
            <v>4551-0090701-PKR-USD-KARACHI</v>
          </cell>
        </row>
        <row r="578">
          <cell r="C578">
            <v>0</v>
          </cell>
          <cell r="D578">
            <v>439848340.19</v>
          </cell>
          <cell r="S578" t="str">
            <v>4552-4552000-USD-EUR</v>
          </cell>
          <cell r="T578" t="str">
            <v>4552-4552000-USD-EUR-KARACHI</v>
          </cell>
        </row>
        <row r="579">
          <cell r="C579">
            <v>0</v>
          </cell>
          <cell r="D579">
            <v>21972836</v>
          </cell>
          <cell r="S579" t="str">
            <v>4552-4552000-CHF-PKR</v>
          </cell>
          <cell r="T579" t="str">
            <v>4552-4552000-CHF-PKR-KARACHI</v>
          </cell>
        </row>
        <row r="580">
          <cell r="C580">
            <v>0</v>
          </cell>
          <cell r="D580">
            <v>104054064.84999999</v>
          </cell>
          <cell r="S580" t="str">
            <v>4552-4552000-EUR-PKR</v>
          </cell>
          <cell r="T580" t="str">
            <v>4552-4552000-EUR-PKR-KARACHI</v>
          </cell>
        </row>
        <row r="581">
          <cell r="C581">
            <v>0</v>
          </cell>
          <cell r="D581">
            <v>336626823.23000002</v>
          </cell>
          <cell r="S581" t="str">
            <v>4552-4552000-EUR-USD</v>
          </cell>
          <cell r="T581" t="str">
            <v>4552-4552000-EUR-USD-KARACHI</v>
          </cell>
        </row>
        <row r="582">
          <cell r="C582">
            <v>0</v>
          </cell>
          <cell r="D582">
            <v>1989025.75</v>
          </cell>
          <cell r="S582" t="str">
            <v>4552-4552000-GBP-PKR</v>
          </cell>
          <cell r="T582" t="str">
            <v>4552-4552000-GBP-PKR-KARACHI</v>
          </cell>
        </row>
        <row r="583">
          <cell r="C583">
            <v>0</v>
          </cell>
          <cell r="D583">
            <v>63634078.200000003</v>
          </cell>
          <cell r="S583" t="str">
            <v>4552-4552000-GBP-USD</v>
          </cell>
          <cell r="T583" t="str">
            <v>4552-4552000-GBP-USD-KARACHI</v>
          </cell>
        </row>
        <row r="584">
          <cell r="C584">
            <v>0</v>
          </cell>
          <cell r="D584">
            <v>1693755000</v>
          </cell>
          <cell r="S584" t="str">
            <v>4552-4552000-PKR-USD</v>
          </cell>
          <cell r="T584" t="str">
            <v>4552-4552000-PKR-USD-KARACHI</v>
          </cell>
        </row>
        <row r="585">
          <cell r="C585">
            <v>0</v>
          </cell>
          <cell r="D585">
            <v>471507</v>
          </cell>
          <cell r="S585" t="str">
            <v>4552-4552000-SGD-PKR</v>
          </cell>
          <cell r="T585" t="str">
            <v>4552-4552000-SGD-PKR-KARACHI</v>
          </cell>
        </row>
        <row r="586">
          <cell r="C586">
            <v>0</v>
          </cell>
          <cell r="D586">
            <v>23634405</v>
          </cell>
          <cell r="S586" t="str">
            <v>4552-4552000-USD-CHF</v>
          </cell>
          <cell r="T586" t="str">
            <v>4552-4552000-USD-CHF-KARACHI</v>
          </cell>
        </row>
        <row r="587">
          <cell r="C587">
            <v>59430000</v>
          </cell>
          <cell r="D587">
            <v>0</v>
          </cell>
          <cell r="S587" t="str">
            <v>4550-0090701-PKR-USD</v>
          </cell>
          <cell r="T587" t="str">
            <v>4550-0090701-PKR-USD-KARACHI</v>
          </cell>
        </row>
        <row r="588">
          <cell r="C588">
            <v>86106434.689999998</v>
          </cell>
          <cell r="D588">
            <v>0</v>
          </cell>
          <cell r="S588" t="str">
            <v>4553-4553000-PKR-EUR</v>
          </cell>
          <cell r="T588" t="str">
            <v>4553-4553000-PKR-EUR-LAHORE</v>
          </cell>
        </row>
        <row r="589">
          <cell r="C589">
            <v>86111752.200000003</v>
          </cell>
          <cell r="D589">
            <v>0</v>
          </cell>
          <cell r="S589" t="str">
            <v>4550-0060000-PKR-EUR</v>
          </cell>
          <cell r="T589" t="str">
            <v>4550-0060000-PKR-EUR-LAHORE</v>
          </cell>
        </row>
        <row r="590">
          <cell r="C590">
            <v>64804.12</v>
          </cell>
          <cell r="D590">
            <v>0</v>
          </cell>
          <cell r="S590" t="str">
            <v>4550-0060000-PKR-GBP</v>
          </cell>
          <cell r="T590" t="str">
            <v>4550-0060000-PKR-GBP-LAHORE</v>
          </cell>
        </row>
        <row r="591">
          <cell r="C591">
            <v>424748720.31999999</v>
          </cell>
          <cell r="D591">
            <v>0</v>
          </cell>
          <cell r="S591" t="str">
            <v>4550-0060000-PKR-USD</v>
          </cell>
          <cell r="T591" t="str">
            <v>4550-0060000-PKR-USD-LAHORE</v>
          </cell>
        </row>
        <row r="592">
          <cell r="C592">
            <v>0</v>
          </cell>
          <cell r="D592">
            <v>75981123.239999995</v>
          </cell>
          <cell r="S592" t="str">
            <v>4551-0060000-EUR-PKR</v>
          </cell>
          <cell r="T592" t="str">
            <v>4551-0060000-EUR-PKR-LAHORE</v>
          </cell>
        </row>
        <row r="593">
          <cell r="C593">
            <v>0</v>
          </cell>
          <cell r="D593">
            <v>65531.15</v>
          </cell>
          <cell r="S593" t="str">
            <v>4551-0060000-GBP-PKR</v>
          </cell>
          <cell r="T593" t="str">
            <v>4551-0060000-GBP-PKR-LAHORE</v>
          </cell>
        </row>
        <row r="594">
          <cell r="C594">
            <v>0</v>
          </cell>
          <cell r="D594">
            <v>75975875.150000006</v>
          </cell>
          <cell r="S594" t="str">
            <v>4552-4552000-EUR-PKR</v>
          </cell>
          <cell r="T594" t="str">
            <v>4552-4552000-EUR-PKR-LAHORE</v>
          </cell>
        </row>
        <row r="595">
          <cell r="C595">
            <v>0</v>
          </cell>
          <cell r="D595">
            <v>64804.12</v>
          </cell>
          <cell r="S595" t="str">
            <v>4552-4552000-PKR-GBP</v>
          </cell>
          <cell r="T595" t="str">
            <v>4552-4552000-PKR-GBP-LAHORE</v>
          </cell>
        </row>
        <row r="596">
          <cell r="C596">
            <v>0</v>
          </cell>
          <cell r="D596">
            <v>434421417.39999998</v>
          </cell>
          <cell r="S596" t="str">
            <v>4552-4552000-USD-PKR</v>
          </cell>
          <cell r="T596" t="str">
            <v>4552-4552000-USD-PKR-LAHORE</v>
          </cell>
        </row>
        <row r="597">
          <cell r="C597">
            <v>0</v>
          </cell>
          <cell r="D597">
            <v>435391751</v>
          </cell>
          <cell r="S597" t="str">
            <v>4551-0060000-USD-PKR</v>
          </cell>
          <cell r="T597" t="str">
            <v>4551-0060000-USD-PKR-LAHORE</v>
          </cell>
        </row>
        <row r="598">
          <cell r="C598">
            <v>65531.15</v>
          </cell>
          <cell r="D598">
            <v>0</v>
          </cell>
          <cell r="S598" t="str">
            <v>4553-4553000-GBP-PKR</v>
          </cell>
          <cell r="T598" t="str">
            <v>4553-4553000-GBP-PKR-LAHORE</v>
          </cell>
        </row>
        <row r="599">
          <cell r="C599">
            <v>0</v>
          </cell>
          <cell r="D599">
            <v>11172840</v>
          </cell>
          <cell r="S599" t="str">
            <v>4551-0032812-PKR-USD</v>
          </cell>
          <cell r="T599" t="str">
            <v>4551-0032812-PKR-USD-LAHORE</v>
          </cell>
        </row>
        <row r="600">
          <cell r="C600">
            <v>423779283.89999998</v>
          </cell>
          <cell r="D600">
            <v>0</v>
          </cell>
          <cell r="S600" t="str">
            <v>4553-4553000-PKR-USD</v>
          </cell>
          <cell r="T600" t="str">
            <v>4553-4553000-PKR-USD-LAHORE</v>
          </cell>
        </row>
        <row r="601">
          <cell r="C601">
            <v>434421417.39999998</v>
          </cell>
          <cell r="D601">
            <v>0</v>
          </cell>
          <cell r="S601" t="str">
            <v>4553-4553000-USD-PKR</v>
          </cell>
          <cell r="T601" t="str">
            <v>4553-4553000-USD-PKR-LAHORE</v>
          </cell>
        </row>
        <row r="602">
          <cell r="C602">
            <v>5315.07</v>
          </cell>
          <cell r="D602">
            <v>0</v>
          </cell>
          <cell r="S602" t="str">
            <v>8556-8556000-000-EUR</v>
          </cell>
          <cell r="T602" t="str">
            <v>8556-8556000-000-EUR-LAHORE</v>
          </cell>
        </row>
        <row r="603">
          <cell r="C603">
            <v>64753.74</v>
          </cell>
          <cell r="D603">
            <v>0</v>
          </cell>
          <cell r="S603" t="str">
            <v>8556-8556000-000-GBP</v>
          </cell>
          <cell r="T603" t="str">
            <v>8556-8556000-000-GBP-LAHORE</v>
          </cell>
        </row>
        <row r="604">
          <cell r="C604">
            <v>0</v>
          </cell>
          <cell r="D604">
            <v>70742.75</v>
          </cell>
          <cell r="S604" t="str">
            <v>8556-8556000-000-PKR</v>
          </cell>
          <cell r="T604" t="str">
            <v>8556-8556000-000-PKR-LAHORE</v>
          </cell>
        </row>
        <row r="605">
          <cell r="C605">
            <v>0</v>
          </cell>
          <cell r="D605">
            <v>1201.08</v>
          </cell>
          <cell r="S605" t="str">
            <v>8562-8562000-PKR-USD</v>
          </cell>
          <cell r="T605" t="str">
            <v>8562-8562000-PKR-USD-LAHORE</v>
          </cell>
        </row>
        <row r="606">
          <cell r="C606">
            <v>1203.8900000000001</v>
          </cell>
          <cell r="D606">
            <v>0</v>
          </cell>
          <cell r="S606" t="str">
            <v>8563-8563000-USD-PKR</v>
          </cell>
          <cell r="T606" t="str">
            <v>8563-8563000-USD-PKR-LAHORE</v>
          </cell>
        </row>
        <row r="607">
          <cell r="C607">
            <v>0</v>
          </cell>
          <cell r="D607">
            <v>423779283.89999998</v>
          </cell>
          <cell r="S607" t="str">
            <v>4552-4552000-PKR-USD</v>
          </cell>
          <cell r="T607" t="str">
            <v>4552-4552000-PKR-USD-LAHORE</v>
          </cell>
        </row>
        <row r="608">
          <cell r="C608">
            <v>20264875</v>
          </cell>
          <cell r="D608">
            <v>0</v>
          </cell>
          <cell r="S608" t="str">
            <v>4550-0090165-USD-EUR</v>
          </cell>
          <cell r="T608" t="str">
            <v>4550-0090165-USD-EUR-KARACHI</v>
          </cell>
        </row>
        <row r="609">
          <cell r="C609">
            <v>214937307</v>
          </cell>
          <cell r="D609">
            <v>0</v>
          </cell>
          <cell r="S609" t="str">
            <v>4550-0030609-USD-PKR</v>
          </cell>
          <cell r="T609" t="str">
            <v>4550-0030609-USD-PKR-LAHORE</v>
          </cell>
        </row>
        <row r="610">
          <cell r="C610">
            <v>0</v>
          </cell>
          <cell r="D610">
            <v>2053.04</v>
          </cell>
          <cell r="S610" t="str">
            <v>8562-8562000-PKR-GBP</v>
          </cell>
          <cell r="T610" t="str">
            <v>8562-8562000-PKR-GBP-KARACHI</v>
          </cell>
        </row>
        <row r="611">
          <cell r="C611">
            <v>0</v>
          </cell>
          <cell r="D611">
            <v>35816.080000000002</v>
          </cell>
          <cell r="S611" t="str">
            <v>8562-8562000-PKR-USD</v>
          </cell>
          <cell r="T611" t="str">
            <v>8562-8562000-PKR-USD-KARACHI</v>
          </cell>
        </row>
        <row r="612">
          <cell r="C612">
            <v>0</v>
          </cell>
          <cell r="D612">
            <v>525.41999999999996</v>
          </cell>
          <cell r="S612" t="str">
            <v>8562-8562000-USD-PKR</v>
          </cell>
          <cell r="T612" t="str">
            <v>8562-8562000-USD-PKR-KARACHI</v>
          </cell>
        </row>
        <row r="613">
          <cell r="C613">
            <v>17.71</v>
          </cell>
          <cell r="D613">
            <v>0</v>
          </cell>
          <cell r="S613" t="str">
            <v>8563-8563000-EUR-PKR</v>
          </cell>
          <cell r="T613" t="str">
            <v>8563-8563000-EUR-PKR-KARACHI</v>
          </cell>
        </row>
        <row r="614">
          <cell r="C614">
            <v>2056.7399999999998</v>
          </cell>
          <cell r="D614">
            <v>0</v>
          </cell>
          <cell r="S614" t="str">
            <v>8563-8563000-GBP-PKR</v>
          </cell>
          <cell r="T614" t="str">
            <v>8563-8563000-GBP-PKR-KARACHI</v>
          </cell>
        </row>
        <row r="615">
          <cell r="C615">
            <v>67.56</v>
          </cell>
          <cell r="D615">
            <v>0</v>
          </cell>
          <cell r="S615" t="str">
            <v>8563-8563000-PKR-GBP</v>
          </cell>
          <cell r="T615" t="str">
            <v>8563-8563000-PKR-GBP-KARACHI</v>
          </cell>
        </row>
        <row r="616">
          <cell r="C616">
            <v>526.54999999999995</v>
          </cell>
          <cell r="D616">
            <v>0</v>
          </cell>
          <cell r="S616" t="str">
            <v>8563-8563000-PKR-USD</v>
          </cell>
          <cell r="T616" t="str">
            <v>8563-8563000-PKR-USD-KARACHI</v>
          </cell>
        </row>
        <row r="617">
          <cell r="C617">
            <v>35841.29</v>
          </cell>
          <cell r="D617">
            <v>0</v>
          </cell>
          <cell r="S617" t="str">
            <v>8563-8563000-USD-PKR</v>
          </cell>
          <cell r="T617" t="str">
            <v>8563-8563000-USD-PKR-KARACHI</v>
          </cell>
        </row>
        <row r="618">
          <cell r="C618">
            <v>0</v>
          </cell>
          <cell r="D618">
            <v>58657410</v>
          </cell>
          <cell r="S618" t="str">
            <v>4551-0032921-PKR-USD</v>
          </cell>
          <cell r="T618" t="str">
            <v>4551-0032921-PKR-USD-LAHORE</v>
          </cell>
        </row>
        <row r="619">
          <cell r="C619">
            <v>0</v>
          </cell>
          <cell r="D619">
            <v>145233845.40000001</v>
          </cell>
          <cell r="S619" t="str">
            <v>4551-0030560-PKR-USD</v>
          </cell>
          <cell r="T619" t="str">
            <v>4551-0030560-PKR-USD-LAHORE</v>
          </cell>
        </row>
        <row r="620">
          <cell r="C620">
            <v>59508900</v>
          </cell>
          <cell r="D620">
            <v>0</v>
          </cell>
          <cell r="S620" t="str">
            <v>4550-0032921-USD-PKR</v>
          </cell>
          <cell r="T620" t="str">
            <v>4550-0032921-USD-PKR-LAHORE</v>
          </cell>
        </row>
        <row r="621">
          <cell r="C621">
            <v>0</v>
          </cell>
          <cell r="D621">
            <v>208715188.5</v>
          </cell>
          <cell r="S621" t="str">
            <v>4551-0030609-PKR-USD</v>
          </cell>
          <cell r="T621" t="str">
            <v>4551-0030609-PKR-USD-LAHORE</v>
          </cell>
        </row>
        <row r="622">
          <cell r="C622">
            <v>1146370.83</v>
          </cell>
          <cell r="D622">
            <v>0</v>
          </cell>
          <cell r="S622" t="str">
            <v>4550-0032238-EUR-PKR</v>
          </cell>
          <cell r="T622" t="str">
            <v>4550-0032238-EUR-PKR-LAHORE</v>
          </cell>
        </row>
        <row r="623">
          <cell r="C623">
            <v>0</v>
          </cell>
          <cell r="D623">
            <v>1157213.53</v>
          </cell>
          <cell r="S623" t="str">
            <v>4551-0032238-PKR-EUR</v>
          </cell>
          <cell r="T623" t="str">
            <v>4551-0032238-PKR-EUR-LAHORE</v>
          </cell>
        </row>
        <row r="624">
          <cell r="C624">
            <v>24754053.600000001</v>
          </cell>
          <cell r="D624">
            <v>0</v>
          </cell>
          <cell r="S624" t="str">
            <v>4550-0032430-EUR-PKR</v>
          </cell>
          <cell r="T624" t="str">
            <v>4550-0032430-EUR-PKR-LAHORE</v>
          </cell>
        </row>
        <row r="625">
          <cell r="C625">
            <v>0</v>
          </cell>
          <cell r="D625">
            <v>28510247.34</v>
          </cell>
          <cell r="S625" t="str">
            <v>4551-0032430-PKR-EUR</v>
          </cell>
          <cell r="T625" t="str">
            <v>4551-0032430-PKR-EUR-LAHORE</v>
          </cell>
        </row>
        <row r="626">
          <cell r="C626">
            <v>50075450.719999999</v>
          </cell>
          <cell r="D626">
            <v>0</v>
          </cell>
          <cell r="S626" t="str">
            <v>4550-0032778-EUR-PKR</v>
          </cell>
          <cell r="T626" t="str">
            <v>4550-0032778-EUR-PKR-LAHORE</v>
          </cell>
        </row>
        <row r="627">
          <cell r="C627">
            <v>0</v>
          </cell>
          <cell r="D627">
            <v>56438973.829999998</v>
          </cell>
          <cell r="S627" t="str">
            <v>4551-0032778-PKR-EUR</v>
          </cell>
          <cell r="T627" t="str">
            <v>4551-0032778-PKR-EUR-LAHORE</v>
          </cell>
        </row>
        <row r="628">
          <cell r="C628">
            <v>11590200</v>
          </cell>
          <cell r="D628">
            <v>0</v>
          </cell>
          <cell r="S628" t="str">
            <v>4550-0032812-USD-PKR</v>
          </cell>
          <cell r="T628" t="str">
            <v>4550-0032812-USD-PKR-LAHORE</v>
          </cell>
        </row>
        <row r="629">
          <cell r="C629">
            <v>0</v>
          </cell>
          <cell r="D629">
            <v>25.13</v>
          </cell>
          <cell r="S629" t="str">
            <v>8562-8562000-PKR-EUR</v>
          </cell>
          <cell r="T629" t="str">
            <v>8562-8562000-PKR-EUR-KARACHI</v>
          </cell>
        </row>
        <row r="630">
          <cell r="C630">
            <v>148385010.40000001</v>
          </cell>
          <cell r="D630">
            <v>0</v>
          </cell>
          <cell r="S630" t="str">
            <v>4550-0030560-USD-PKR</v>
          </cell>
          <cell r="T630" t="str">
            <v>4550-0030560-USD-PKR-LAHORE</v>
          </cell>
        </row>
        <row r="631">
          <cell r="C631">
            <v>68701800</v>
          </cell>
          <cell r="D631">
            <v>0</v>
          </cell>
          <cell r="S631" t="str">
            <v>4550-0017771-USD-GBP</v>
          </cell>
          <cell r="T631" t="str">
            <v>4550-0017771-USD-GBP-KARACHI</v>
          </cell>
        </row>
        <row r="632">
          <cell r="C632">
            <v>21224000</v>
          </cell>
          <cell r="D632">
            <v>0</v>
          </cell>
          <cell r="S632" t="str">
            <v>4550-0017105-CHF-PKR</v>
          </cell>
          <cell r="T632" t="str">
            <v>4550-0017105-CHF-PKR-KARACHI</v>
          </cell>
        </row>
        <row r="633">
          <cell r="C633">
            <v>18225542.75</v>
          </cell>
          <cell r="D633">
            <v>0</v>
          </cell>
          <cell r="S633" t="str">
            <v>4550-0017105-EUR-PKR</v>
          </cell>
          <cell r="T633" t="str">
            <v>4550-0017105-EUR-PKR-KARACHI</v>
          </cell>
        </row>
        <row r="634">
          <cell r="C634">
            <v>31586470.170000002</v>
          </cell>
          <cell r="D634">
            <v>0</v>
          </cell>
          <cell r="S634" t="str">
            <v>4550-0017105-USD-PKR</v>
          </cell>
          <cell r="T634" t="str">
            <v>4550-0017105-USD-PKR-KARACHI</v>
          </cell>
        </row>
        <row r="635">
          <cell r="C635">
            <v>0</v>
          </cell>
          <cell r="D635">
            <v>21008360</v>
          </cell>
          <cell r="S635" t="str">
            <v>4551-0017105-PKR-CHF</v>
          </cell>
          <cell r="T635" t="str">
            <v>4551-0017105-PKR-CHF-KARACHI</v>
          </cell>
        </row>
        <row r="636">
          <cell r="C636">
            <v>0</v>
          </cell>
          <cell r="D636">
            <v>18237982.199999999</v>
          </cell>
          <cell r="S636" t="str">
            <v>4551-0017105-PKR-EUR</v>
          </cell>
          <cell r="T636" t="str">
            <v>4551-0017105-PKR-EUR-KARACHI</v>
          </cell>
        </row>
        <row r="637">
          <cell r="C637">
            <v>0</v>
          </cell>
          <cell r="D637">
            <v>31414995.149999999</v>
          </cell>
          <cell r="S637" t="str">
            <v>4551-0017105-PKR-USD</v>
          </cell>
          <cell r="T637" t="str">
            <v>4551-0017105-PKR-USD-KARACHI</v>
          </cell>
        </row>
        <row r="638">
          <cell r="C638">
            <v>137215461.68000001</v>
          </cell>
          <cell r="D638">
            <v>0</v>
          </cell>
          <cell r="S638" t="str">
            <v>4550-0017131-USD-PKR</v>
          </cell>
          <cell r="T638" t="str">
            <v>4550-0017131-USD-PKR-KARACHI</v>
          </cell>
        </row>
        <row r="639">
          <cell r="C639">
            <v>0</v>
          </cell>
          <cell r="D639">
            <v>134788675.83000001</v>
          </cell>
          <cell r="S639" t="str">
            <v>4551-0017131-PKR-USD</v>
          </cell>
          <cell r="T639" t="str">
            <v>4551-0017131-PKR-USD-KARACHI</v>
          </cell>
        </row>
        <row r="640">
          <cell r="C640">
            <v>21133308</v>
          </cell>
          <cell r="D640">
            <v>0</v>
          </cell>
          <cell r="S640" t="str">
            <v>4550-0075028-GBP-USD</v>
          </cell>
          <cell r="T640" t="str">
            <v>4550-0075028-GBP-USD-KARACHI</v>
          </cell>
        </row>
        <row r="641">
          <cell r="C641">
            <v>0</v>
          </cell>
          <cell r="D641">
            <v>292668355.76999998</v>
          </cell>
          <cell r="S641" t="str">
            <v>4551-0017256-EUR-USD</v>
          </cell>
          <cell r="T641" t="str">
            <v>4551-0017256-EUR-USD-KARACHI</v>
          </cell>
        </row>
        <row r="642">
          <cell r="C642">
            <v>0</v>
          </cell>
          <cell r="D642">
            <v>6744555.7000000002</v>
          </cell>
          <cell r="S642" t="str">
            <v>4551-0017092-PKR-EUR</v>
          </cell>
          <cell r="T642" t="str">
            <v>4551-0017092-PKR-EUR-KARACHI</v>
          </cell>
        </row>
        <row r="643">
          <cell r="C643">
            <v>0</v>
          </cell>
          <cell r="D643">
            <v>63679245</v>
          </cell>
          <cell r="S643" t="str">
            <v>4551-0017771-GBP-USD</v>
          </cell>
          <cell r="T643" t="str">
            <v>4551-0017771-GBP-USD-KARACHI</v>
          </cell>
        </row>
        <row r="644">
          <cell r="C644">
            <v>75981123.239999995</v>
          </cell>
          <cell r="D644">
            <v>0</v>
          </cell>
          <cell r="S644" t="str">
            <v>4550-0061000-EUR-PKR</v>
          </cell>
          <cell r="T644" t="str">
            <v>4550-0061000-EUR-PKR-KARACHI</v>
          </cell>
        </row>
        <row r="645">
          <cell r="C645">
            <v>65531.15</v>
          </cell>
          <cell r="D645">
            <v>0</v>
          </cell>
          <cell r="S645" t="str">
            <v>4550-0061000-GBP-PKR</v>
          </cell>
          <cell r="T645" t="str">
            <v>4550-0061000-GBP-PKR-KARACHI</v>
          </cell>
        </row>
        <row r="646">
          <cell r="C646">
            <v>435391751</v>
          </cell>
          <cell r="D646">
            <v>0</v>
          </cell>
          <cell r="S646" t="str">
            <v>4550-0061000-USD-PKR</v>
          </cell>
          <cell r="T646" t="str">
            <v>4550-0061000-USD-PKR-KARACHI</v>
          </cell>
        </row>
        <row r="647">
          <cell r="C647">
            <v>0</v>
          </cell>
          <cell r="D647">
            <v>86111752.200000003</v>
          </cell>
          <cell r="S647" t="str">
            <v>4551-0061000-PKR-EUR</v>
          </cell>
          <cell r="T647" t="str">
            <v>4551-0061000-PKR-EUR-KARACHI</v>
          </cell>
        </row>
        <row r="648">
          <cell r="C648">
            <v>0</v>
          </cell>
          <cell r="D648">
            <v>64804.12</v>
          </cell>
          <cell r="S648" t="str">
            <v>4551-0061000-PKR-GBP</v>
          </cell>
          <cell r="T648" t="str">
            <v>4551-0061000-PKR-GBP-KARACHI</v>
          </cell>
        </row>
        <row r="649">
          <cell r="C649">
            <v>0</v>
          </cell>
          <cell r="D649">
            <v>424748720.31999999</v>
          </cell>
          <cell r="S649" t="str">
            <v>4551-0061000-PKR-USD</v>
          </cell>
          <cell r="T649" t="str">
            <v>4551-0061000-PKR-USD-KARACHI</v>
          </cell>
        </row>
        <row r="650">
          <cell r="C650">
            <v>163018005.47</v>
          </cell>
          <cell r="D650">
            <v>0</v>
          </cell>
          <cell r="S650" t="str">
            <v>4550-0075028-EUR-USD</v>
          </cell>
          <cell r="T650" t="str">
            <v>4550-0075028-EUR-USD-KARACHI</v>
          </cell>
        </row>
        <row r="651">
          <cell r="C651">
            <v>314206115.19</v>
          </cell>
          <cell r="D651">
            <v>0</v>
          </cell>
          <cell r="S651" t="str">
            <v>4550-0017256-USD-EUR</v>
          </cell>
          <cell r="T651" t="str">
            <v>4550-0017256-USD-EUR-KARACHI</v>
          </cell>
        </row>
        <row r="652">
          <cell r="C652">
            <v>0</v>
          </cell>
          <cell r="D652">
            <v>744877.66</v>
          </cell>
          <cell r="S652" t="str">
            <v>4551-0016228-PKR-CHF</v>
          </cell>
          <cell r="T652" t="str">
            <v>4551-0016228-PKR-CHF-KARACHI</v>
          </cell>
        </row>
        <row r="653">
          <cell r="C653">
            <v>75981123.239999995</v>
          </cell>
          <cell r="D653">
            <v>0</v>
          </cell>
          <cell r="S653" t="str">
            <v>4553-4553000-EUR-PKR</v>
          </cell>
          <cell r="T653" t="str">
            <v>4553-4553000-EUR-PKR-LAHORE</v>
          </cell>
        </row>
        <row r="654">
          <cell r="C654">
            <v>57988109.109999999</v>
          </cell>
          <cell r="D654">
            <v>0</v>
          </cell>
          <cell r="S654" t="str">
            <v>4550-0013330-USD-PKR</v>
          </cell>
          <cell r="T654" t="str">
            <v>4550-0013330-USD-PKR-KARACHI</v>
          </cell>
        </row>
        <row r="655">
          <cell r="C655">
            <v>0</v>
          </cell>
          <cell r="D655">
            <v>57088126.380000003</v>
          </cell>
          <cell r="S655" t="str">
            <v>4551-0013330-PKR-USD</v>
          </cell>
          <cell r="T655" t="str">
            <v>4551-0013330-PKR-USD-KARACHI</v>
          </cell>
        </row>
        <row r="656">
          <cell r="C656">
            <v>26377119.23</v>
          </cell>
          <cell r="D656">
            <v>0</v>
          </cell>
          <cell r="S656" t="str">
            <v>4550-0015528-USD-PKR</v>
          </cell>
          <cell r="T656" t="str">
            <v>4550-0015528-USD-PKR-KARACHI</v>
          </cell>
        </row>
        <row r="657">
          <cell r="C657">
            <v>0</v>
          </cell>
          <cell r="D657">
            <v>26104782.609999999</v>
          </cell>
          <cell r="S657" t="str">
            <v>4551-0015528-PKR-USD</v>
          </cell>
          <cell r="T657" t="str">
            <v>4551-0015528-PKR-USD-KARACHI</v>
          </cell>
        </row>
        <row r="658">
          <cell r="C658">
            <v>748836</v>
          </cell>
          <cell r="D658">
            <v>0</v>
          </cell>
          <cell r="S658" t="str">
            <v>4550-0016228-CHF-PKR</v>
          </cell>
          <cell r="T658" t="str">
            <v>4550-0016228-CHF-PKR-KARACHI</v>
          </cell>
        </row>
        <row r="659">
          <cell r="C659">
            <v>3218572.95</v>
          </cell>
          <cell r="D659">
            <v>0</v>
          </cell>
          <cell r="S659" t="str">
            <v>4550-0016228-EUR-PKR</v>
          </cell>
          <cell r="T659" t="str">
            <v>4550-0016228-EUR-PKR-KARACHI</v>
          </cell>
        </row>
        <row r="660">
          <cell r="C660">
            <v>889493.22</v>
          </cell>
          <cell r="D660">
            <v>0</v>
          </cell>
          <cell r="S660" t="str">
            <v>4550-0016228-GBP-PKR</v>
          </cell>
          <cell r="T660" t="str">
            <v>4550-0016228-GBP-PKR-KARACHI</v>
          </cell>
        </row>
        <row r="661">
          <cell r="C661">
            <v>0</v>
          </cell>
          <cell r="D661">
            <v>17067368.890000001</v>
          </cell>
          <cell r="S661" t="str">
            <v>4551-0017092-PKR-USD</v>
          </cell>
          <cell r="T661" t="str">
            <v>4551-0017092-PKR-USD-KARACHI</v>
          </cell>
        </row>
        <row r="662">
          <cell r="C662">
            <v>3649743</v>
          </cell>
          <cell r="D662">
            <v>0</v>
          </cell>
          <cell r="S662" t="str">
            <v>4550-0016228-USD-PKR</v>
          </cell>
          <cell r="T662" t="str">
            <v>4550-0016228-USD-PKR-KARACHI</v>
          </cell>
        </row>
        <row r="663">
          <cell r="C663">
            <v>0</v>
          </cell>
          <cell r="D663">
            <v>1117032.8700000001</v>
          </cell>
          <cell r="S663" t="str">
            <v>4551-0017092-PKR-GBP</v>
          </cell>
          <cell r="T663" t="str">
            <v>4551-0017092-PKR-GBP-KARACHI</v>
          </cell>
        </row>
        <row r="664">
          <cell r="C664">
            <v>0</v>
          </cell>
          <cell r="D664">
            <v>3378073.6000000001</v>
          </cell>
          <cell r="S664" t="str">
            <v>4551-0016228-PKR-EUR</v>
          </cell>
          <cell r="T664" t="str">
            <v>4551-0016228-PKR-EUR-KARACHI</v>
          </cell>
        </row>
        <row r="665">
          <cell r="C665">
            <v>23634405</v>
          </cell>
          <cell r="D665">
            <v>0</v>
          </cell>
          <cell r="S665" t="str">
            <v>4550-0090165-USD-CHF</v>
          </cell>
          <cell r="T665" t="str">
            <v>4550-0090165-USD-CHF-KARACHI</v>
          </cell>
        </row>
        <row r="666">
          <cell r="C666">
            <v>0</v>
          </cell>
          <cell r="D666">
            <v>920466.72</v>
          </cell>
          <cell r="S666" t="str">
            <v>4551-0016228-PKR-GBP</v>
          </cell>
          <cell r="T666" t="str">
            <v>4551-0016228-PKR-GBP-KARACHI</v>
          </cell>
        </row>
        <row r="667">
          <cell r="C667">
            <v>0</v>
          </cell>
          <cell r="D667">
            <v>470299.17</v>
          </cell>
          <cell r="S667" t="str">
            <v>4551-0016228-PKR-SGD</v>
          </cell>
          <cell r="T667" t="str">
            <v>4551-0016228-PKR-SGD-KARACHI</v>
          </cell>
        </row>
        <row r="668">
          <cell r="C668">
            <v>0</v>
          </cell>
          <cell r="D668">
            <v>3612559.52</v>
          </cell>
          <cell r="S668" t="str">
            <v>4551-0016228-PKR-USD</v>
          </cell>
          <cell r="T668" t="str">
            <v>4551-0016228-PKR-USD-KARACHI</v>
          </cell>
        </row>
        <row r="669">
          <cell r="C669">
            <v>6634074</v>
          </cell>
          <cell r="D669">
            <v>0</v>
          </cell>
          <cell r="S669" t="str">
            <v>4550-0017092-EUR-PKR</v>
          </cell>
          <cell r="T669" t="str">
            <v>4550-0017092-EUR-PKR-KARACHI</v>
          </cell>
        </row>
        <row r="670">
          <cell r="C670">
            <v>1099532.53</v>
          </cell>
          <cell r="D670">
            <v>0</v>
          </cell>
          <cell r="S670" t="str">
            <v>4550-0017092-GBP-PKR</v>
          </cell>
          <cell r="T670" t="str">
            <v>4550-0017092-GBP-PKR-KARACHI</v>
          </cell>
        </row>
        <row r="671">
          <cell r="C671">
            <v>17582933.600000001</v>
          </cell>
          <cell r="D671">
            <v>0</v>
          </cell>
          <cell r="S671" t="str">
            <v>4550-0017092-USD-PKR</v>
          </cell>
          <cell r="T671" t="str">
            <v>4550-0017092-USD-PKR-KARACHI</v>
          </cell>
        </row>
        <row r="672">
          <cell r="C672">
            <v>0</v>
          </cell>
          <cell r="D672">
            <v>22607172</v>
          </cell>
          <cell r="S672" t="str">
            <v>4551-0017771-PKR-USD</v>
          </cell>
          <cell r="T672" t="str">
            <v>4551-0017771-PKR-USD-KARACHI</v>
          </cell>
        </row>
        <row r="673">
          <cell r="C673">
            <v>471507</v>
          </cell>
          <cell r="D673">
            <v>0</v>
          </cell>
          <cell r="S673" t="str">
            <v>4550-0016228-SGD-PKR</v>
          </cell>
          <cell r="T673" t="str">
            <v>4550-0016228-SGD-PKR-KARACHI</v>
          </cell>
        </row>
        <row r="674">
          <cell r="C674">
            <v>61740000</v>
          </cell>
          <cell r="D674">
            <v>0</v>
          </cell>
          <cell r="S674" t="str">
            <v>4550-0083600-USD-PKR</v>
          </cell>
          <cell r="T674" t="str">
            <v>4550-0083600-USD-PKR-KARACHI</v>
          </cell>
        </row>
        <row r="675">
          <cell r="C675">
            <v>59430000</v>
          </cell>
          <cell r="D675">
            <v>0</v>
          </cell>
          <cell r="S675" t="str">
            <v>4550-0081400-PKR-USD</v>
          </cell>
          <cell r="T675" t="str">
            <v>4550-0081400-PKR-USD-KARACHI</v>
          </cell>
        </row>
        <row r="676">
          <cell r="C676">
            <v>61150000</v>
          </cell>
          <cell r="D676">
            <v>0</v>
          </cell>
          <cell r="S676" t="str">
            <v>4550-0081400-USD-PKR</v>
          </cell>
          <cell r="T676" t="str">
            <v>4550-0081400-USD-PKR-KARACHI</v>
          </cell>
        </row>
        <row r="677">
          <cell r="C677">
            <v>0</v>
          </cell>
          <cell r="D677">
            <v>59430000</v>
          </cell>
          <cell r="S677" t="str">
            <v>4551-0081400-PKR-USD</v>
          </cell>
          <cell r="T677" t="str">
            <v>4551-0081400-PKR-USD-KARACHI</v>
          </cell>
        </row>
        <row r="678">
          <cell r="C678">
            <v>0</v>
          </cell>
          <cell r="D678">
            <v>60380000</v>
          </cell>
          <cell r="S678" t="str">
            <v>4551-0081400-USD-PKR</v>
          </cell>
          <cell r="T678" t="str">
            <v>4551-0081400-USD-PKR-KARACHI</v>
          </cell>
        </row>
        <row r="679">
          <cell r="C679">
            <v>297150000</v>
          </cell>
          <cell r="D679">
            <v>0</v>
          </cell>
          <cell r="S679" t="str">
            <v>4550-0081900-PKR-USD</v>
          </cell>
          <cell r="T679" t="str">
            <v>4550-0081900-PKR-USD-KARACHI</v>
          </cell>
        </row>
        <row r="680">
          <cell r="C680">
            <v>0</v>
          </cell>
          <cell r="D680">
            <v>301800000</v>
          </cell>
          <cell r="S680" t="str">
            <v>4551-0081900-USD-PKR</v>
          </cell>
          <cell r="T680" t="str">
            <v>4551-0081900-USD-PKR-KARACHI</v>
          </cell>
        </row>
        <row r="681">
          <cell r="C681">
            <v>0</v>
          </cell>
          <cell r="D681">
            <v>175899115</v>
          </cell>
          <cell r="S681" t="str">
            <v>4551-0075028-USD-EUR</v>
          </cell>
          <cell r="T681" t="str">
            <v>4551-0075028-USD-EUR-KARACHI</v>
          </cell>
        </row>
        <row r="682">
          <cell r="C682">
            <v>121440000</v>
          </cell>
          <cell r="D682">
            <v>0</v>
          </cell>
          <cell r="S682" t="str">
            <v>4550-0082700-USD-PKR</v>
          </cell>
          <cell r="T682" t="str">
            <v>4550-0082700-USD-PKR-KARACHI</v>
          </cell>
        </row>
        <row r="683">
          <cell r="C683">
            <v>22865004</v>
          </cell>
          <cell r="D683">
            <v>0</v>
          </cell>
          <cell r="S683" t="str">
            <v>4550-0017771-USD-PKR</v>
          </cell>
          <cell r="T683" t="str">
            <v>4550-0017771-USD-PKR-KARACHI</v>
          </cell>
        </row>
        <row r="684">
          <cell r="C684">
            <v>0</v>
          </cell>
          <cell r="D684">
            <v>450315000</v>
          </cell>
          <cell r="S684" t="str">
            <v>4551-0080800-USD-PKR</v>
          </cell>
          <cell r="T684" t="str">
            <v>4551-0080800-USD-PKR-KARACHI</v>
          </cell>
        </row>
        <row r="685">
          <cell r="C685">
            <v>237720000</v>
          </cell>
          <cell r="D685">
            <v>0</v>
          </cell>
          <cell r="S685" t="str">
            <v>4550-0083600-PKR-USD</v>
          </cell>
          <cell r="T685" t="str">
            <v>4550-0083600-PKR-USD-KARACHI</v>
          </cell>
        </row>
        <row r="686">
          <cell r="C686">
            <v>148575000</v>
          </cell>
          <cell r="D686">
            <v>0</v>
          </cell>
          <cell r="S686" t="str">
            <v>4550-0082700-PKR-USD</v>
          </cell>
          <cell r="T686" t="str">
            <v>4550-0082700-PKR-USD-KARACHI</v>
          </cell>
        </row>
        <row r="687">
          <cell r="C687">
            <v>0</v>
          </cell>
          <cell r="D687">
            <v>59430000</v>
          </cell>
          <cell r="S687" t="str">
            <v>4551-0083600-PKR-USD</v>
          </cell>
          <cell r="T687" t="str">
            <v>4551-0083600-PKR-USD-KARACHI</v>
          </cell>
        </row>
        <row r="688">
          <cell r="C688">
            <v>0</v>
          </cell>
          <cell r="D688">
            <v>242080000</v>
          </cell>
          <cell r="S688" t="str">
            <v>4551-0083600-USD-PKR</v>
          </cell>
          <cell r="T688" t="str">
            <v>4551-0083600-USD-PKR-KARACHI</v>
          </cell>
        </row>
        <row r="689">
          <cell r="C689">
            <v>29715000</v>
          </cell>
          <cell r="D689">
            <v>0</v>
          </cell>
          <cell r="S689" t="str">
            <v>4550-0084300-PKR-USD</v>
          </cell>
          <cell r="T689" t="str">
            <v>4550-0084300-PKR-USD-KARACHI</v>
          </cell>
        </row>
        <row r="690">
          <cell r="C690">
            <v>0</v>
          </cell>
          <cell r="D690">
            <v>30285000</v>
          </cell>
          <cell r="S690" t="str">
            <v>4551-0084300-USD-PKR</v>
          </cell>
          <cell r="T690" t="str">
            <v>4551-0084300-USD-PKR-KARACHI</v>
          </cell>
        </row>
        <row r="691">
          <cell r="C691">
            <v>59430000</v>
          </cell>
          <cell r="D691">
            <v>0</v>
          </cell>
          <cell r="S691" t="str">
            <v>4550-0085300-PKR-USD</v>
          </cell>
          <cell r="T691" t="str">
            <v>4550-0085300-PKR-USD-KARACHI</v>
          </cell>
        </row>
        <row r="692">
          <cell r="C692">
            <v>0</v>
          </cell>
          <cell r="D692">
            <v>59700000</v>
          </cell>
          <cell r="S692" t="str">
            <v>4551-0085300-USD-PKR</v>
          </cell>
          <cell r="T692" t="str">
            <v>4551-0085300-USD-PKR-KARACHI</v>
          </cell>
        </row>
        <row r="693">
          <cell r="C693">
            <v>297150000</v>
          </cell>
          <cell r="D693">
            <v>0</v>
          </cell>
          <cell r="S693" t="str">
            <v>4550-0085500-PKR-USD</v>
          </cell>
          <cell r="T693" t="str">
            <v>4550-0085500-PKR-USD-KARACHI</v>
          </cell>
        </row>
        <row r="694">
          <cell r="C694">
            <v>0</v>
          </cell>
          <cell r="D694">
            <v>303100000</v>
          </cell>
          <cell r="S694" t="str">
            <v>4551-0085500-USD-PKR</v>
          </cell>
          <cell r="T694" t="str">
            <v>4551-0085500-USD-PKR-KARACHI</v>
          </cell>
        </row>
        <row r="695">
          <cell r="C695">
            <v>15812064.66</v>
          </cell>
          <cell r="D695">
            <v>0</v>
          </cell>
          <cell r="S695" t="str">
            <v>4550-0090165-EUR-USD</v>
          </cell>
          <cell r="T695" t="str">
            <v>4550-0090165-EUR-USD-KARACHI</v>
          </cell>
        </row>
        <row r="696">
          <cell r="C696">
            <v>0</v>
          </cell>
          <cell r="D696">
            <v>150045000</v>
          </cell>
          <cell r="S696" t="str">
            <v>4551-0082700-USD-PKR</v>
          </cell>
          <cell r="T696" t="str">
            <v>4551-0082700-USD-PKR-KARACHI</v>
          </cell>
        </row>
        <row r="697">
          <cell r="C697">
            <v>1780592.6399999999</v>
          </cell>
          <cell r="D697">
            <v>0</v>
          </cell>
          <cell r="S697" t="str">
            <v>4550-0080011-PKR-GBP</v>
          </cell>
          <cell r="T697" t="str">
            <v>4550-0080011-PKR-GBP-KARACHI</v>
          </cell>
        </row>
        <row r="698">
          <cell r="C698">
            <v>0</v>
          </cell>
          <cell r="D698">
            <v>22900600</v>
          </cell>
          <cell r="S698" t="str">
            <v>4551-0075028-USD-GBP</v>
          </cell>
          <cell r="T698" t="str">
            <v>4551-0075028-USD-GBP-KARACHI</v>
          </cell>
        </row>
        <row r="699">
          <cell r="C699">
            <v>0</v>
          </cell>
          <cell r="D699">
            <v>118860000</v>
          </cell>
          <cell r="S699" t="str">
            <v>4551-0082700-PKR-USD</v>
          </cell>
          <cell r="T699" t="str">
            <v>4551-0082700-PKR-USD-KARACHI</v>
          </cell>
        </row>
        <row r="700">
          <cell r="C700">
            <v>33809.919999999998</v>
          </cell>
          <cell r="D700">
            <v>0</v>
          </cell>
          <cell r="S700" t="str">
            <v>4550-0080011-PKR-EUR</v>
          </cell>
          <cell r="T700" t="str">
            <v>4550-0080011-PKR-EUR-KARACHI</v>
          </cell>
        </row>
        <row r="701">
          <cell r="C701">
            <v>445725000</v>
          </cell>
          <cell r="D701">
            <v>0</v>
          </cell>
          <cell r="S701" t="str">
            <v>4550-0080800-PKR-USD</v>
          </cell>
          <cell r="T701" t="str">
            <v>4550-0080800-PKR-USD-KARACHI</v>
          </cell>
        </row>
        <row r="702">
          <cell r="C702">
            <v>59042671.509999998</v>
          </cell>
          <cell r="D702">
            <v>0</v>
          </cell>
          <cell r="S702" t="str">
            <v>4550-0080011-PKR-USD</v>
          </cell>
          <cell r="T702" t="str">
            <v>4550-0080011-PKR-USD-KARACHI</v>
          </cell>
        </row>
        <row r="703">
          <cell r="C703">
            <v>0</v>
          </cell>
          <cell r="D703">
            <v>32932.129999999997</v>
          </cell>
          <cell r="S703" t="str">
            <v>4551-0080011-EUR-PKR</v>
          </cell>
          <cell r="T703" t="str">
            <v>4551-0080011-EUR-PKR-KARACHI</v>
          </cell>
        </row>
        <row r="704">
          <cell r="C704">
            <v>0</v>
          </cell>
          <cell r="D704">
            <v>1778953.61</v>
          </cell>
          <cell r="S704" t="str">
            <v>4551-0080011-GBP-PKR</v>
          </cell>
          <cell r="T704" t="str">
            <v>4551-0080011-GBP-PKR-KARACHI</v>
          </cell>
        </row>
        <row r="705">
          <cell r="C705">
            <v>0</v>
          </cell>
          <cell r="D705">
            <v>59079927.100000001</v>
          </cell>
          <cell r="S705" t="str">
            <v>4551-0080011-USD-PKR</v>
          </cell>
          <cell r="T705" t="str">
            <v>4551-0080011-USD-PKR-KARACHI</v>
          </cell>
        </row>
        <row r="706">
          <cell r="C706">
            <v>59430000</v>
          </cell>
          <cell r="D706">
            <v>0</v>
          </cell>
          <cell r="S706" t="str">
            <v>4550-0080200-PKR-USD</v>
          </cell>
          <cell r="T706" t="str">
            <v>4550-0080200-PKR-USD-KARACHI</v>
          </cell>
        </row>
        <row r="707">
          <cell r="C707">
            <v>61300000</v>
          </cell>
          <cell r="D707">
            <v>0</v>
          </cell>
          <cell r="S707" t="str">
            <v>4550-0080200-USD-PKR</v>
          </cell>
          <cell r="T707" t="str">
            <v>4550-0080200-USD-PKR-KARACHI</v>
          </cell>
        </row>
        <row r="708">
          <cell r="C708">
            <v>0</v>
          </cell>
          <cell r="D708">
            <v>50299769.100000001</v>
          </cell>
          <cell r="S708" t="str">
            <v>4551-0080503-EUR-USD</v>
          </cell>
          <cell r="T708" t="str">
            <v>4551-0080503-EUR-USD-KARACHI</v>
          </cell>
        </row>
        <row r="709">
          <cell r="C709">
            <v>0</v>
          </cell>
          <cell r="D709">
            <v>166171975</v>
          </cell>
          <cell r="S709" t="str">
            <v>4551-0080503-USD-EUR</v>
          </cell>
          <cell r="T709" t="str">
            <v>4551-0080503-USD-EUR-KARACHI</v>
          </cell>
        </row>
        <row r="710">
          <cell r="C710">
            <v>56741650</v>
          </cell>
          <cell r="D710">
            <v>0</v>
          </cell>
          <cell r="S710" t="str">
            <v>4550-0080503-USD-EUR</v>
          </cell>
          <cell r="T710" t="str">
            <v>4550-0080503-USD-EUR-KARACHI</v>
          </cell>
        </row>
        <row r="711">
          <cell r="C711">
            <v>42500770.200000003</v>
          </cell>
          <cell r="D711">
            <v>0</v>
          </cell>
          <cell r="S711" t="str">
            <v>4550-0080503-GBP-USD</v>
          </cell>
          <cell r="T711" t="str">
            <v>4550-0080503-GBP-USD-KARACHI</v>
          </cell>
        </row>
        <row r="712">
          <cell r="C712">
            <v>157796753.09999999</v>
          </cell>
          <cell r="D712">
            <v>0</v>
          </cell>
          <cell r="S712" t="str">
            <v>4550-0080503-EUR-USD</v>
          </cell>
          <cell r="T712" t="str">
            <v>4550-0080503-EUR-USD-KARACHI</v>
          </cell>
        </row>
        <row r="713">
          <cell r="C713">
            <v>0</v>
          </cell>
          <cell r="D713">
            <v>59430000</v>
          </cell>
          <cell r="S713" t="str">
            <v>4551-0080500-PKR-USD</v>
          </cell>
          <cell r="T713" t="str">
            <v>4551-0080500-PKR-USD-KARACHI</v>
          </cell>
        </row>
        <row r="714">
          <cell r="C714">
            <v>59960000</v>
          </cell>
          <cell r="D714">
            <v>0</v>
          </cell>
          <cell r="S714" t="str">
            <v>4550-0080500-USD-PKR</v>
          </cell>
          <cell r="T714" t="str">
            <v>4550-0080500-USD-PKR-KARACHI</v>
          </cell>
        </row>
        <row r="715">
          <cell r="C715">
            <v>0</v>
          </cell>
          <cell r="D715">
            <v>60300000</v>
          </cell>
          <cell r="S715" t="str">
            <v>4551-0080200-USD-PKR</v>
          </cell>
          <cell r="T715" t="str">
            <v>4551-0080200-USD-PKR-KARACHI</v>
          </cell>
        </row>
        <row r="716">
          <cell r="C716">
            <v>0</v>
          </cell>
          <cell r="D716">
            <v>59430000</v>
          </cell>
          <cell r="S716" t="str">
            <v>4551-0080200-PKR-USD</v>
          </cell>
          <cell r="T716" t="str">
            <v>4551-0080200-PKR-USD-KARACHI</v>
          </cell>
        </row>
        <row r="717">
          <cell r="C717">
            <v>0</v>
          </cell>
          <cell r="D717">
            <v>45801200</v>
          </cell>
          <cell r="S717" t="str">
            <v>4551-0080503-USD-GBP</v>
          </cell>
          <cell r="T717" t="str">
            <v>4551-0080503-USD-GBP-KARACHI</v>
          </cell>
        </row>
        <row r="718">
          <cell r="C718">
            <v>58877.06</v>
          </cell>
          <cell r="D718">
            <v>0</v>
          </cell>
          <cell r="S718" t="str">
            <v>0008-8002007-000-PKR</v>
          </cell>
          <cell r="T718" t="str">
            <v>0008-8002007-000-PKR-KARACHI</v>
          </cell>
        </row>
        <row r="719">
          <cell r="C719">
            <v>9376.66</v>
          </cell>
          <cell r="D719">
            <v>0</v>
          </cell>
          <cell r="S719" t="str">
            <v>0008-8002019-522-PKR</v>
          </cell>
          <cell r="T719" t="str">
            <v>0008-8002019-522-PKR-KARACHI</v>
          </cell>
        </row>
        <row r="720">
          <cell r="C720">
            <v>90000</v>
          </cell>
          <cell r="D720">
            <v>0</v>
          </cell>
          <cell r="S720" t="str">
            <v>0009-8002201-000-PKR</v>
          </cell>
          <cell r="T720" t="str">
            <v>0009-8002201-000-PKR-LAHORE</v>
          </cell>
        </row>
        <row r="721">
          <cell r="C721">
            <v>19130.02</v>
          </cell>
          <cell r="D721">
            <v>0</v>
          </cell>
          <cell r="S721" t="str">
            <v>0008-8002002-000-PKR</v>
          </cell>
          <cell r="T721" t="str">
            <v>0008-8002002-000-PKR-LAHORE</v>
          </cell>
        </row>
        <row r="722">
          <cell r="C722">
            <v>6094.66</v>
          </cell>
          <cell r="D722">
            <v>0</v>
          </cell>
          <cell r="S722" t="str">
            <v>0008-8002019-531-PKR</v>
          </cell>
          <cell r="T722" t="str">
            <v>0008-8002019-531-PKR-KARACHI</v>
          </cell>
        </row>
        <row r="723">
          <cell r="C723">
            <v>6094.66</v>
          </cell>
          <cell r="D723">
            <v>0</v>
          </cell>
          <cell r="S723" t="str">
            <v>0008-8002019-541-PKR</v>
          </cell>
          <cell r="T723" t="str">
            <v>0008-8002019-541-PKR-KARACHI</v>
          </cell>
        </row>
        <row r="724">
          <cell r="C724">
            <v>47500.02</v>
          </cell>
          <cell r="D724">
            <v>0</v>
          </cell>
          <cell r="S724" t="str">
            <v>0008-8002020-000-PKR</v>
          </cell>
          <cell r="T724" t="str">
            <v>0008-8002020-000-PKR-KARACHI</v>
          </cell>
        </row>
        <row r="725">
          <cell r="C725">
            <v>1951509.08</v>
          </cell>
          <cell r="D725">
            <v>0</v>
          </cell>
          <cell r="S725" t="str">
            <v>0009-8002200-000-PKR</v>
          </cell>
          <cell r="T725" t="str">
            <v>0009-8002200-000-PKR-KARACHI</v>
          </cell>
        </row>
        <row r="726">
          <cell r="C726">
            <v>107302</v>
          </cell>
          <cell r="D726">
            <v>0</v>
          </cell>
          <cell r="S726" t="str">
            <v>0009-8002205-000-PKR</v>
          </cell>
          <cell r="T726" t="str">
            <v>0009-8002205-000-PKR-KARACHI</v>
          </cell>
        </row>
        <row r="727">
          <cell r="C727">
            <v>272460</v>
          </cell>
          <cell r="D727">
            <v>0</v>
          </cell>
          <cell r="S727" t="str">
            <v>0009-8002206-000-PKR</v>
          </cell>
          <cell r="T727" t="str">
            <v>0009-8002206-000-PKR-KARACHI</v>
          </cell>
        </row>
        <row r="728">
          <cell r="C728">
            <v>36786.660000000003</v>
          </cell>
          <cell r="D728">
            <v>0</v>
          </cell>
          <cell r="S728" t="str">
            <v>0008-8002003-000-PKR</v>
          </cell>
          <cell r="T728" t="str">
            <v>0008-8002003-000-PKR-LAHORE</v>
          </cell>
        </row>
        <row r="729">
          <cell r="C729">
            <v>0.44</v>
          </cell>
          <cell r="D729">
            <v>0</v>
          </cell>
          <cell r="S729" t="str">
            <v>0008-8002006-000-PKR</v>
          </cell>
          <cell r="T729" t="str">
            <v>0008-8002006-000-PKR-LAHORE</v>
          </cell>
        </row>
        <row r="730">
          <cell r="C730">
            <v>175000</v>
          </cell>
          <cell r="D730">
            <v>0</v>
          </cell>
          <cell r="S730" t="str">
            <v>0008-8002012-000-PKR</v>
          </cell>
          <cell r="T730" t="str">
            <v>0008-8002012-000-PKR-LAHORE</v>
          </cell>
        </row>
        <row r="731">
          <cell r="C731">
            <v>794055.16</v>
          </cell>
          <cell r="D731">
            <v>0</v>
          </cell>
          <cell r="S731" t="str">
            <v>0008-8002014-000-PKR</v>
          </cell>
          <cell r="T731" t="str">
            <v>0008-8002014-000-PKR-LAHORE</v>
          </cell>
        </row>
        <row r="732">
          <cell r="C732">
            <v>941358.55</v>
          </cell>
          <cell r="D732">
            <v>0</v>
          </cell>
          <cell r="S732" t="str">
            <v>0008-8002017-000-PKR</v>
          </cell>
          <cell r="T732" t="str">
            <v>0008-8002017-000-PKR-LAHORE</v>
          </cell>
        </row>
        <row r="733">
          <cell r="C733">
            <v>16409.34</v>
          </cell>
          <cell r="D733">
            <v>0</v>
          </cell>
          <cell r="S733" t="str">
            <v>0008-8002019-521-PKR</v>
          </cell>
          <cell r="T733" t="str">
            <v>0008-8002019-521-PKR-KARACHI</v>
          </cell>
        </row>
        <row r="734">
          <cell r="C734">
            <v>24400</v>
          </cell>
          <cell r="D734">
            <v>0</v>
          </cell>
          <cell r="S734" t="str">
            <v>0009-8002205-000-PKR</v>
          </cell>
          <cell r="T734" t="str">
            <v>0009-8002205-000-PKR-LAHORE</v>
          </cell>
        </row>
        <row r="735">
          <cell r="C735">
            <v>19166.68</v>
          </cell>
          <cell r="D735">
            <v>0</v>
          </cell>
          <cell r="S735" t="str">
            <v>0008-8002002-000-PKR</v>
          </cell>
          <cell r="T735" t="str">
            <v>0008-8002002-000-PKR-CLIFTON-KHI</v>
          </cell>
        </row>
        <row r="736">
          <cell r="C736">
            <v>22100</v>
          </cell>
          <cell r="D736">
            <v>0</v>
          </cell>
          <cell r="S736" t="str">
            <v>0008-8002015-000-PKR</v>
          </cell>
          <cell r="T736" t="str">
            <v>0008-8002015-000-PKR-LAHORE</v>
          </cell>
        </row>
        <row r="737">
          <cell r="C737">
            <v>267272.75</v>
          </cell>
          <cell r="D737">
            <v>0</v>
          </cell>
          <cell r="S737" t="str">
            <v>0008-8002006-000-PKR</v>
          </cell>
          <cell r="T737" t="str">
            <v>0008-8002006-000-PKR-KARACHI</v>
          </cell>
        </row>
        <row r="738">
          <cell r="C738">
            <v>6094.66</v>
          </cell>
          <cell r="D738">
            <v>0</v>
          </cell>
          <cell r="S738" t="str">
            <v>0008-8002019-511-PKR</v>
          </cell>
          <cell r="T738" t="str">
            <v>0008-8002019-511-PKR-KARACHI</v>
          </cell>
        </row>
        <row r="739">
          <cell r="C739">
            <v>3300000</v>
          </cell>
          <cell r="D739">
            <v>0</v>
          </cell>
          <cell r="S739" t="str">
            <v>0008-8002017-000-PKR</v>
          </cell>
          <cell r="T739" t="str">
            <v>0008-8002017-000-PKR-CLIFTON-KHI</v>
          </cell>
        </row>
        <row r="740">
          <cell r="C740">
            <v>15000</v>
          </cell>
          <cell r="D740">
            <v>0</v>
          </cell>
          <cell r="S740" t="str">
            <v>0008-8002001-503-PKR</v>
          </cell>
          <cell r="T740" t="str">
            <v>0008-8002001-503-PKR-KARACHI</v>
          </cell>
        </row>
        <row r="741">
          <cell r="C741">
            <v>18000</v>
          </cell>
          <cell r="D741">
            <v>0</v>
          </cell>
          <cell r="S741" t="str">
            <v>0008-8002001-541-PKR</v>
          </cell>
          <cell r="T741" t="str">
            <v>0008-8002001-541-PKR-KARACHI</v>
          </cell>
        </row>
        <row r="742">
          <cell r="C742">
            <v>226775.71</v>
          </cell>
          <cell r="D742">
            <v>0</v>
          </cell>
          <cell r="S742" t="str">
            <v>0008-8002002-000-PKR</v>
          </cell>
          <cell r="T742" t="str">
            <v>0008-8002002-000-PKR-KARACHI</v>
          </cell>
        </row>
        <row r="743">
          <cell r="C743">
            <v>21666.66</v>
          </cell>
          <cell r="D743">
            <v>0</v>
          </cell>
          <cell r="S743" t="str">
            <v>0008-8002002-522-PKR</v>
          </cell>
          <cell r="T743" t="str">
            <v>0008-8002002-522-PKR-KARACHI</v>
          </cell>
        </row>
        <row r="744">
          <cell r="C744">
            <v>60160.01</v>
          </cell>
          <cell r="D744">
            <v>0</v>
          </cell>
          <cell r="S744" t="str">
            <v>0008-8002003-000-PKR</v>
          </cell>
          <cell r="T744" t="str">
            <v>0008-8002003-000-PKR-CLIFTON-KHI</v>
          </cell>
        </row>
        <row r="745">
          <cell r="C745">
            <v>4156</v>
          </cell>
          <cell r="D745">
            <v>0</v>
          </cell>
          <cell r="S745" t="str">
            <v>0008-8002009-000-PKR</v>
          </cell>
          <cell r="T745" t="str">
            <v>0008-8002009-000-PKR-KARACHI</v>
          </cell>
        </row>
        <row r="746">
          <cell r="C746">
            <v>5971889.6500000004</v>
          </cell>
          <cell r="D746">
            <v>0</v>
          </cell>
          <cell r="S746" t="str">
            <v>0008-8002012-000-PKR</v>
          </cell>
          <cell r="T746" t="str">
            <v>0008-8002012-000-PKR-KARACHI</v>
          </cell>
        </row>
        <row r="747">
          <cell r="C747">
            <v>1106.25</v>
          </cell>
          <cell r="D747">
            <v>0</v>
          </cell>
          <cell r="S747" t="str">
            <v>0008-8002013-000-PKR</v>
          </cell>
          <cell r="T747" t="str">
            <v>0008-8002013-000-PKR-KARACHI</v>
          </cell>
        </row>
        <row r="748">
          <cell r="C748">
            <v>1147337.17</v>
          </cell>
          <cell r="D748">
            <v>0</v>
          </cell>
          <cell r="S748" t="str">
            <v>0008-8002017-000-PKR</v>
          </cell>
          <cell r="T748" t="str">
            <v>0008-8002017-000-PKR-KARACHI</v>
          </cell>
        </row>
        <row r="749">
          <cell r="C749">
            <v>255938.44</v>
          </cell>
          <cell r="D749">
            <v>0</v>
          </cell>
          <cell r="S749" t="str">
            <v>0008-8002017-523-PKR</v>
          </cell>
          <cell r="T749" t="str">
            <v>0008-8002017-523-PKR-KARACHI</v>
          </cell>
        </row>
        <row r="750">
          <cell r="C750">
            <v>32000</v>
          </cell>
          <cell r="D750">
            <v>0</v>
          </cell>
          <cell r="S750" t="str">
            <v>0008-8002018-000-PKR</v>
          </cell>
          <cell r="T750" t="str">
            <v>0008-8002018-000-PKR-KARACHI</v>
          </cell>
        </row>
        <row r="751">
          <cell r="C751">
            <v>33501.83</v>
          </cell>
          <cell r="D751">
            <v>0</v>
          </cell>
          <cell r="S751" t="str">
            <v>0008-8002019-000-PKR</v>
          </cell>
          <cell r="T751" t="str">
            <v>0008-8002019-000-PKR-KARACHI</v>
          </cell>
        </row>
        <row r="752">
          <cell r="C752">
            <v>17628.46</v>
          </cell>
          <cell r="D752">
            <v>0</v>
          </cell>
          <cell r="S752" t="str">
            <v>0008-8002019-503-PKR</v>
          </cell>
          <cell r="T752" t="str">
            <v>0008-8002019-503-PKR-KARACHI</v>
          </cell>
        </row>
        <row r="753">
          <cell r="C753">
            <v>17583.11</v>
          </cell>
          <cell r="D753">
            <v>0</v>
          </cell>
          <cell r="S753" t="str">
            <v>0008-8002019-504-PKR</v>
          </cell>
          <cell r="T753" t="str">
            <v>0008-8002019-504-PKR-KARACHI</v>
          </cell>
        </row>
        <row r="754">
          <cell r="C754">
            <v>2833.36</v>
          </cell>
          <cell r="D754">
            <v>0</v>
          </cell>
          <cell r="S754" t="str">
            <v>0008-8002002-521-PKR</v>
          </cell>
          <cell r="T754" t="str">
            <v>0008-8002002-521-PKR-KARACHI</v>
          </cell>
        </row>
        <row r="755">
          <cell r="C755">
            <v>1900</v>
          </cell>
          <cell r="D755">
            <v>0</v>
          </cell>
          <cell r="S755" t="str">
            <v>0009-8002403-542-PKR</v>
          </cell>
          <cell r="T755" t="str">
            <v>0009-8002403-542-PKR-KARACHI</v>
          </cell>
        </row>
        <row r="756">
          <cell r="C756">
            <v>36778</v>
          </cell>
          <cell r="D756">
            <v>0</v>
          </cell>
          <cell r="S756" t="str">
            <v>0009-8002403-001-PKR</v>
          </cell>
          <cell r="T756" t="str">
            <v>0009-8002403-001-PKR-LAHORE</v>
          </cell>
        </row>
        <row r="757">
          <cell r="C757">
            <v>401188</v>
          </cell>
          <cell r="D757">
            <v>0</v>
          </cell>
          <cell r="S757" t="str">
            <v>0009-8002420-000-PKR</v>
          </cell>
          <cell r="T757" t="str">
            <v>0009-8002420-000-PKR-KARACHI</v>
          </cell>
        </row>
        <row r="758">
          <cell r="C758">
            <v>294258.15000000002</v>
          </cell>
          <cell r="D758">
            <v>0</v>
          </cell>
          <cell r="S758" t="str">
            <v>0009-8002419-000-PKR</v>
          </cell>
          <cell r="T758" t="str">
            <v>0009-8002419-000-PKR-KARACHI</v>
          </cell>
        </row>
        <row r="759">
          <cell r="C759">
            <v>200</v>
          </cell>
          <cell r="D759">
            <v>0</v>
          </cell>
          <cell r="S759" t="str">
            <v>0009-8002403-532-PKR</v>
          </cell>
          <cell r="T759" t="str">
            <v>0009-8002403-532-PKR-KARACHI</v>
          </cell>
        </row>
        <row r="760">
          <cell r="C760">
            <v>350</v>
          </cell>
          <cell r="D760">
            <v>0</v>
          </cell>
          <cell r="S760" t="str">
            <v>0009-8002403-512-PKR</v>
          </cell>
          <cell r="T760" t="str">
            <v>0009-8002403-512-PKR-KARACHI</v>
          </cell>
        </row>
        <row r="761">
          <cell r="C761">
            <v>240492.99</v>
          </cell>
          <cell r="D761">
            <v>0</v>
          </cell>
          <cell r="S761" t="str">
            <v>0009-8002403-001-PKR</v>
          </cell>
          <cell r="T761" t="str">
            <v>0009-8002403-001-PKR-KARACHI</v>
          </cell>
        </row>
        <row r="762">
          <cell r="C762">
            <v>5200</v>
          </cell>
          <cell r="D762">
            <v>0</v>
          </cell>
          <cell r="S762" t="str">
            <v>0009-8002403-001-PKR</v>
          </cell>
          <cell r="T762" t="str">
            <v>0009-8002403-001-PKR-CLIFTON-KHI</v>
          </cell>
        </row>
        <row r="763">
          <cell r="C763">
            <v>153885688.31999999</v>
          </cell>
          <cell r="D763">
            <v>0</v>
          </cell>
          <cell r="S763" t="str">
            <v>0009-8002403-000-PKR</v>
          </cell>
          <cell r="T763" t="str">
            <v>0009-8002403-000-PKR-KARACHI</v>
          </cell>
        </row>
        <row r="764">
          <cell r="C764">
            <v>100000000</v>
          </cell>
          <cell r="D764">
            <v>0</v>
          </cell>
          <cell r="S764" t="str">
            <v>4440-0075023-000-PKR</v>
          </cell>
          <cell r="T764" t="str">
            <v>4440-0075023-000-PKR-KARACHI</v>
          </cell>
        </row>
        <row r="765">
          <cell r="C765">
            <v>0</v>
          </cell>
          <cell r="D765">
            <v>100000000</v>
          </cell>
          <cell r="S765" t="str">
            <v>4460-4460000-000-PKR</v>
          </cell>
          <cell r="T765" t="str">
            <v>4460-4460000-000-PKR-KARACHI</v>
          </cell>
        </row>
        <row r="766">
          <cell r="C766">
            <v>16676096</v>
          </cell>
          <cell r="D766">
            <v>0</v>
          </cell>
          <cell r="S766" t="str">
            <v>0190-8002030-000-PKR</v>
          </cell>
          <cell r="T766" t="str">
            <v>0190-8002030-000-PKR-KARACHI</v>
          </cell>
        </row>
        <row r="767">
          <cell r="C767">
            <v>1353993.38</v>
          </cell>
          <cell r="D767">
            <v>0</v>
          </cell>
          <cell r="S767" t="str">
            <v>0012-8002416-000-PKR</v>
          </cell>
          <cell r="T767" t="str">
            <v>0012-8002416-000-PKR-KARACHI</v>
          </cell>
        </row>
        <row r="768">
          <cell r="C768">
            <v>27610</v>
          </cell>
          <cell r="D768">
            <v>0</v>
          </cell>
          <cell r="S768" t="str">
            <v>0190-8002030-000-PKR</v>
          </cell>
          <cell r="T768" t="str">
            <v>0190-8002030-000-PKR-LAHORE</v>
          </cell>
        </row>
        <row r="769">
          <cell r="C769">
            <v>594300</v>
          </cell>
          <cell r="D769">
            <v>0</v>
          </cell>
          <cell r="S769" t="str">
            <v>2102-8000700-000-USD</v>
          </cell>
          <cell r="T769" t="str">
            <v>2102-8000700-000-USD-LAHORE</v>
          </cell>
        </row>
        <row r="770">
          <cell r="C770">
            <v>1047256195.2</v>
          </cell>
          <cell r="D770">
            <v>0</v>
          </cell>
          <cell r="S770" t="str">
            <v>2102-8000700-001-PKR</v>
          </cell>
          <cell r="T770" t="str">
            <v>2102-8000700-001-PKR-KARACHI</v>
          </cell>
        </row>
        <row r="771">
          <cell r="C771">
            <v>24113.13</v>
          </cell>
          <cell r="D771">
            <v>0</v>
          </cell>
          <cell r="S771" t="str">
            <v>2102-8000711-000-USD</v>
          </cell>
          <cell r="T771" t="str">
            <v>2102-8000711-000-USD-KARACHI</v>
          </cell>
        </row>
        <row r="772">
          <cell r="C772">
            <v>767889.73</v>
          </cell>
          <cell r="D772">
            <v>0</v>
          </cell>
          <cell r="S772" t="str">
            <v>2102-8000751-000-PKR</v>
          </cell>
          <cell r="T772" t="str">
            <v>2102-8000751-000-PKR-KARACHI</v>
          </cell>
        </row>
        <row r="773">
          <cell r="C773">
            <v>17851534</v>
          </cell>
          <cell r="D773">
            <v>0</v>
          </cell>
          <cell r="S773" t="str">
            <v>0009-8002404-000-PKR</v>
          </cell>
          <cell r="T773" t="str">
            <v>0009-8002404-000-PKR-KARACHI</v>
          </cell>
        </row>
        <row r="774">
          <cell r="C774">
            <v>0</v>
          </cell>
          <cell r="D774">
            <v>51657</v>
          </cell>
          <cell r="S774" t="str">
            <v>4304-0020437-000-PKR</v>
          </cell>
          <cell r="T774" t="str">
            <v>4304-0020437-000-PKR-LAHORE</v>
          </cell>
        </row>
        <row r="775">
          <cell r="C775">
            <v>0</v>
          </cell>
          <cell r="D775">
            <v>545520</v>
          </cell>
          <cell r="S775" t="str">
            <v>4304-0030999-000-PKR</v>
          </cell>
          <cell r="T775" t="str">
            <v>4304-0030999-000-PKR-LAHORE</v>
          </cell>
        </row>
        <row r="776">
          <cell r="C776">
            <v>0</v>
          </cell>
          <cell r="D776">
            <v>88259.94</v>
          </cell>
          <cell r="S776" t="str">
            <v>4304-0031739-000-PKR</v>
          </cell>
          <cell r="T776" t="str">
            <v>4304-0031739-000-PKR-LAHORE</v>
          </cell>
        </row>
        <row r="777">
          <cell r="C777">
            <v>685436.94</v>
          </cell>
          <cell r="D777">
            <v>0</v>
          </cell>
          <cell r="S777" t="str">
            <v>4305-4305000-000-PKR</v>
          </cell>
          <cell r="T777" t="str">
            <v>4305-4305000-000-PKR-LAHORE</v>
          </cell>
        </row>
        <row r="778">
          <cell r="C778">
            <v>0</v>
          </cell>
          <cell r="D778">
            <v>3689.87</v>
          </cell>
          <cell r="S778" t="str">
            <v>4304-0032932-000-CAD</v>
          </cell>
          <cell r="T778" t="str">
            <v>4304-0032932-000-CAD-LAHORE</v>
          </cell>
        </row>
        <row r="779">
          <cell r="C779">
            <v>3689.87</v>
          </cell>
          <cell r="D779">
            <v>0</v>
          </cell>
          <cell r="S779" t="str">
            <v>4305-4305000-000-CAD</v>
          </cell>
          <cell r="T779" t="str">
            <v>4305-4305000-000-CAD-LAHORE</v>
          </cell>
        </row>
        <row r="780">
          <cell r="C780">
            <v>195761467.34</v>
          </cell>
          <cell r="D780">
            <v>0</v>
          </cell>
          <cell r="S780" t="str">
            <v>4840-0030560-000-USD</v>
          </cell>
          <cell r="T780" t="str">
            <v>4840-0030560-000-USD-LAHORE</v>
          </cell>
        </row>
        <row r="781">
          <cell r="C781">
            <v>5281197.62</v>
          </cell>
          <cell r="D781">
            <v>0</v>
          </cell>
          <cell r="S781" t="str">
            <v>4840-0032766-000-USD</v>
          </cell>
          <cell r="T781" t="str">
            <v>4840-0032766-000-USD-LAHORE</v>
          </cell>
        </row>
        <row r="782">
          <cell r="C782">
            <v>31322601.68</v>
          </cell>
          <cell r="D782">
            <v>0</v>
          </cell>
          <cell r="S782" t="str">
            <v>4842-0032621-000-SGD</v>
          </cell>
          <cell r="T782" t="str">
            <v>4842-0032621-000-SGD-LAHORE</v>
          </cell>
        </row>
        <row r="783">
          <cell r="C783">
            <v>33363659.09</v>
          </cell>
          <cell r="D783">
            <v>0</v>
          </cell>
          <cell r="S783" t="str">
            <v>4840-0031757-000-USD</v>
          </cell>
          <cell r="T783" t="str">
            <v>4840-0031757-000-USD-LAHORE</v>
          </cell>
        </row>
        <row r="784">
          <cell r="C784">
            <v>13763651.82</v>
          </cell>
          <cell r="D784">
            <v>0</v>
          </cell>
          <cell r="S784" t="str">
            <v>4840-0031757-000-EUR</v>
          </cell>
          <cell r="T784" t="str">
            <v>4840-0031757-000-EUR-LAHORE</v>
          </cell>
        </row>
        <row r="785">
          <cell r="C785">
            <v>948902.17</v>
          </cell>
          <cell r="D785">
            <v>0</v>
          </cell>
          <cell r="S785" t="str">
            <v>4840-0031376-000-USD</v>
          </cell>
          <cell r="T785" t="str">
            <v>4840-0031376-000-USD-LAHORE</v>
          </cell>
        </row>
        <row r="786">
          <cell r="C786">
            <v>39946885.399999999</v>
          </cell>
          <cell r="D786">
            <v>0</v>
          </cell>
          <cell r="S786" t="str">
            <v>4840-0030609-000-USD</v>
          </cell>
          <cell r="T786" t="str">
            <v>4840-0030609-000-USD-LAHORE</v>
          </cell>
        </row>
        <row r="787">
          <cell r="C787">
            <v>4388311.2</v>
          </cell>
          <cell r="D787">
            <v>0</v>
          </cell>
          <cell r="S787" t="str">
            <v>4840-0032778-000-USD</v>
          </cell>
          <cell r="T787" t="str">
            <v>4840-0032778-000-USD-LAHORE</v>
          </cell>
        </row>
        <row r="788">
          <cell r="C788">
            <v>40565265.409999996</v>
          </cell>
          <cell r="D788">
            <v>0</v>
          </cell>
          <cell r="S788" t="str">
            <v>4842-0030575-000-EUR</v>
          </cell>
          <cell r="T788" t="str">
            <v>4842-0030575-000-EUR-LAHORE</v>
          </cell>
        </row>
        <row r="789">
          <cell r="C789">
            <v>1821600</v>
          </cell>
          <cell r="D789">
            <v>0</v>
          </cell>
          <cell r="S789" t="str">
            <v>4850-0033026-000-PKR</v>
          </cell>
          <cell r="T789" t="str">
            <v>4850-0033026-000-PKR-LAHORE</v>
          </cell>
        </row>
        <row r="790">
          <cell r="C790">
            <v>14370331.92</v>
          </cell>
          <cell r="D790">
            <v>0</v>
          </cell>
          <cell r="S790" t="str">
            <v>4840-0030560-000-EUR</v>
          </cell>
          <cell r="T790" t="str">
            <v>4840-0030560-000-EUR-LAHORE</v>
          </cell>
        </row>
        <row r="791">
          <cell r="C791">
            <v>4450923.08</v>
          </cell>
          <cell r="D791">
            <v>0</v>
          </cell>
          <cell r="S791" t="str">
            <v>4840-0030542-000-USD</v>
          </cell>
          <cell r="T791" t="str">
            <v>4840-0030542-000-USD-LAHORE</v>
          </cell>
        </row>
        <row r="792">
          <cell r="C792">
            <v>0</v>
          </cell>
          <cell r="D792">
            <v>255579097.72999999</v>
          </cell>
          <cell r="S792" t="str">
            <v>4851-4851000-000-USD</v>
          </cell>
          <cell r="T792" t="str">
            <v>4851-4851000-000-USD-KARACHI</v>
          </cell>
        </row>
        <row r="793">
          <cell r="C793">
            <v>3331359.1</v>
          </cell>
          <cell r="D793">
            <v>0</v>
          </cell>
          <cell r="S793" t="str">
            <v>4840-0030609-000-PKR</v>
          </cell>
          <cell r="T793" t="str">
            <v>4840-0030609-000-PKR-LAHORE</v>
          </cell>
        </row>
        <row r="794">
          <cell r="C794">
            <v>6567433.3899999997</v>
          </cell>
          <cell r="D794">
            <v>0</v>
          </cell>
          <cell r="S794" t="str">
            <v>4840-0032785-000-USD</v>
          </cell>
          <cell r="T794" t="str">
            <v>4840-0032785-000-USD-LAHORE</v>
          </cell>
        </row>
        <row r="795">
          <cell r="C795">
            <v>12535502.18</v>
          </cell>
          <cell r="D795">
            <v>0</v>
          </cell>
          <cell r="S795" t="str">
            <v>4850-0032812-000-GBP</v>
          </cell>
          <cell r="T795" t="str">
            <v>4850-0032812-000-GBP-LAHORE</v>
          </cell>
        </row>
        <row r="796">
          <cell r="C796">
            <v>1405519.5</v>
          </cell>
          <cell r="D796">
            <v>0</v>
          </cell>
          <cell r="S796" t="str">
            <v>4850-0032834-000-USD</v>
          </cell>
          <cell r="T796" t="str">
            <v>4850-0032834-000-USD-LAHORE</v>
          </cell>
        </row>
        <row r="797">
          <cell r="C797">
            <v>0</v>
          </cell>
          <cell r="D797">
            <v>29843513.190000001</v>
          </cell>
          <cell r="S797" t="str">
            <v>4841-4841000-000-EUR</v>
          </cell>
          <cell r="T797" t="str">
            <v>4841-4841000-000-EUR-LAHORE</v>
          </cell>
        </row>
        <row r="798">
          <cell r="C798">
            <v>0</v>
          </cell>
          <cell r="D798">
            <v>3331359.1</v>
          </cell>
          <cell r="S798" t="str">
            <v>4841-4841000-000-PKR</v>
          </cell>
          <cell r="T798" t="str">
            <v>4841-4841000-000-PKR-LAHORE</v>
          </cell>
        </row>
        <row r="799">
          <cell r="C799">
            <v>0</v>
          </cell>
          <cell r="D799">
            <v>290708779.29000002</v>
          </cell>
          <cell r="S799" t="str">
            <v>4841-4841000-000-USD</v>
          </cell>
          <cell r="T799" t="str">
            <v>4841-4841000-000-USD-LAHORE</v>
          </cell>
        </row>
        <row r="800">
          <cell r="C800">
            <v>0</v>
          </cell>
          <cell r="D800">
            <v>40565265.409999996</v>
          </cell>
          <cell r="S800" t="str">
            <v>4843-4843000-000-EUR</v>
          </cell>
          <cell r="T800" t="str">
            <v>4843-4843000-000-EUR-LAHORE</v>
          </cell>
        </row>
        <row r="801">
          <cell r="C801">
            <v>0</v>
          </cell>
          <cell r="D801">
            <v>31322601.68</v>
          </cell>
          <cell r="S801" t="str">
            <v>4843-4843000-000-SGD</v>
          </cell>
          <cell r="T801" t="str">
            <v>4843-4843000-000-SGD-LAHORE</v>
          </cell>
        </row>
        <row r="802">
          <cell r="C802">
            <v>0</v>
          </cell>
          <cell r="D802">
            <v>357577.83</v>
          </cell>
          <cell r="S802" t="str">
            <v>4843-4843000-000-USD</v>
          </cell>
          <cell r="T802" t="str">
            <v>4843-4843000-000-USD-LAHORE</v>
          </cell>
        </row>
        <row r="803">
          <cell r="C803">
            <v>0</v>
          </cell>
          <cell r="D803">
            <v>12535502.18</v>
          </cell>
          <cell r="S803" t="str">
            <v>4851-4851000-000-GBP</v>
          </cell>
          <cell r="T803" t="str">
            <v>4851-4851000-000-GBP-LAHORE</v>
          </cell>
        </row>
        <row r="804">
          <cell r="C804">
            <v>0</v>
          </cell>
          <cell r="D804">
            <v>4013730</v>
          </cell>
          <cell r="S804" t="str">
            <v>4851-4851000-000-PKR</v>
          </cell>
          <cell r="T804" t="str">
            <v>4851-4851000-000-PKR-LAHORE</v>
          </cell>
        </row>
        <row r="805">
          <cell r="C805">
            <v>0</v>
          </cell>
          <cell r="D805">
            <v>1405519.5</v>
          </cell>
          <cell r="S805" t="str">
            <v>4851-4851000-000-USD</v>
          </cell>
          <cell r="T805" t="str">
            <v>4851-4851000-000-USD-LAHORE</v>
          </cell>
        </row>
        <row r="806">
          <cell r="C806">
            <v>357577.83</v>
          </cell>
          <cell r="D806">
            <v>0</v>
          </cell>
          <cell r="S806" t="str">
            <v>4842-0032238-000-USD</v>
          </cell>
          <cell r="T806" t="str">
            <v>4842-0032238-000-USD-LAHORE</v>
          </cell>
        </row>
        <row r="807">
          <cell r="C807">
            <v>0</v>
          </cell>
          <cell r="D807">
            <v>100109239.09999999</v>
          </cell>
          <cell r="S807" t="str">
            <v>4851-4851000-000-PKR</v>
          </cell>
          <cell r="T807" t="str">
            <v>4851-4851000-000-PKR-KARACHI</v>
          </cell>
        </row>
        <row r="808">
          <cell r="C808">
            <v>2192130</v>
          </cell>
          <cell r="D808">
            <v>0</v>
          </cell>
          <cell r="S808" t="str">
            <v>4850-0032834-000-PKR</v>
          </cell>
          <cell r="T808" t="str">
            <v>4850-0032834-000-PKR-LAHORE</v>
          </cell>
        </row>
        <row r="809">
          <cell r="C809">
            <v>22498046</v>
          </cell>
          <cell r="D809">
            <v>0</v>
          </cell>
          <cell r="S809" t="str">
            <v>4850-0015062-000-PKR</v>
          </cell>
          <cell r="T809" t="str">
            <v>4850-0015062-000-PKR-KARACHI</v>
          </cell>
        </row>
        <row r="810">
          <cell r="C810">
            <v>1709529.45</v>
          </cell>
          <cell r="D810">
            <v>0</v>
          </cell>
          <cell r="S810" t="str">
            <v>4840-0032766-000-EUR</v>
          </cell>
          <cell r="T810" t="str">
            <v>4840-0032766-000-EUR-LAHORE</v>
          </cell>
        </row>
        <row r="811">
          <cell r="C811">
            <v>145859.04999999999</v>
          </cell>
          <cell r="D811">
            <v>0</v>
          </cell>
          <cell r="S811" t="str">
            <v>4840-0010683-000-USD</v>
          </cell>
          <cell r="T811" t="str">
            <v>4840-0010683-000-USD-KARACHI</v>
          </cell>
        </row>
        <row r="812">
          <cell r="C812">
            <v>28150</v>
          </cell>
          <cell r="D812">
            <v>0</v>
          </cell>
          <cell r="S812" t="str">
            <v>4840-0010691-000-PKR</v>
          </cell>
          <cell r="T812" t="str">
            <v>4840-0010691-000-PKR-KARACHI</v>
          </cell>
        </row>
        <row r="813">
          <cell r="C813">
            <v>750749.48</v>
          </cell>
          <cell r="D813">
            <v>0</v>
          </cell>
          <cell r="S813" t="str">
            <v>4840-0010859-000-USD</v>
          </cell>
          <cell r="T813" t="str">
            <v>4840-0010859-000-USD-KARACHI</v>
          </cell>
        </row>
        <row r="814">
          <cell r="C814">
            <v>200000</v>
          </cell>
          <cell r="D814">
            <v>0</v>
          </cell>
          <cell r="S814" t="str">
            <v>4840-0011600-000-PKR</v>
          </cell>
          <cell r="T814" t="str">
            <v>4840-0011600-000-PKR-KARACHI</v>
          </cell>
        </row>
        <row r="815">
          <cell r="C815">
            <v>7013306.96</v>
          </cell>
          <cell r="D815">
            <v>0</v>
          </cell>
          <cell r="S815" t="str">
            <v>4840-0011600-000-USD</v>
          </cell>
          <cell r="T815" t="str">
            <v>4840-0011600-000-USD-KARACHI</v>
          </cell>
        </row>
        <row r="816">
          <cell r="C816">
            <v>646850.98</v>
          </cell>
          <cell r="D816">
            <v>0</v>
          </cell>
          <cell r="S816" t="str">
            <v>4840-0015054-000-USD</v>
          </cell>
          <cell r="T816" t="str">
            <v>4840-0015054-000-USD-KARACHI</v>
          </cell>
        </row>
        <row r="817">
          <cell r="C817">
            <v>25730541.649999999</v>
          </cell>
          <cell r="D817">
            <v>0</v>
          </cell>
          <cell r="S817" t="str">
            <v>4850-0015062-000-GBP</v>
          </cell>
          <cell r="T817" t="str">
            <v>4850-0015062-000-GBP-KARACHI</v>
          </cell>
        </row>
        <row r="818">
          <cell r="C818">
            <v>0</v>
          </cell>
          <cell r="D818">
            <v>25730541.649999999</v>
          </cell>
          <cell r="S818" t="str">
            <v>4851-4851000-000-GBP</v>
          </cell>
          <cell r="T818" t="str">
            <v>4851-4851000-000-GBP-KARACHI</v>
          </cell>
        </row>
        <row r="819">
          <cell r="C819">
            <v>6070338.8799999999</v>
          </cell>
          <cell r="D819">
            <v>0</v>
          </cell>
          <cell r="S819" t="str">
            <v>4850-0015062-000-USD</v>
          </cell>
          <cell r="T819" t="str">
            <v>4850-0015062-000-USD-KARACHI</v>
          </cell>
        </row>
        <row r="820">
          <cell r="C820">
            <v>9685336.8200000003</v>
          </cell>
          <cell r="D820">
            <v>0</v>
          </cell>
          <cell r="S820" t="str">
            <v>4840-0015528-000-USD</v>
          </cell>
          <cell r="T820" t="str">
            <v>4840-0015528-000-USD-KARACHI</v>
          </cell>
        </row>
        <row r="821">
          <cell r="C821">
            <v>26104782.609999999</v>
          </cell>
          <cell r="D821">
            <v>0</v>
          </cell>
          <cell r="S821" t="str">
            <v>4850-0015528-000-USD</v>
          </cell>
          <cell r="T821" t="str">
            <v>4850-0015528-000-USD-KARACHI</v>
          </cell>
        </row>
        <row r="822">
          <cell r="C822">
            <v>1123227</v>
          </cell>
          <cell r="D822">
            <v>0</v>
          </cell>
          <cell r="S822" t="str">
            <v>4840-0015863-000-USD</v>
          </cell>
          <cell r="T822" t="str">
            <v>4840-0015863-000-USD-KARACHI</v>
          </cell>
        </row>
        <row r="823">
          <cell r="C823">
            <v>6822564</v>
          </cell>
          <cell r="D823">
            <v>0</v>
          </cell>
          <cell r="S823" t="str">
            <v>4850-0016047-000-USD</v>
          </cell>
          <cell r="T823" t="str">
            <v>4850-0016047-000-USD-KARACHI</v>
          </cell>
        </row>
        <row r="824">
          <cell r="C824">
            <v>155789942.13</v>
          </cell>
          <cell r="D824">
            <v>0</v>
          </cell>
          <cell r="S824" t="str">
            <v>4840-0017771-000-GBP</v>
          </cell>
          <cell r="T824" t="str">
            <v>4840-0017771-000-GBP-KARACHI</v>
          </cell>
        </row>
        <row r="825">
          <cell r="C825">
            <v>0</v>
          </cell>
          <cell r="D825">
            <v>143857421.63999999</v>
          </cell>
          <cell r="S825" t="str">
            <v>4841-4841000-000-USD</v>
          </cell>
          <cell r="T825" t="str">
            <v>4841-4841000-000-USD-KARACHI</v>
          </cell>
        </row>
        <row r="826">
          <cell r="C826">
            <v>1742024.05</v>
          </cell>
          <cell r="D826">
            <v>0</v>
          </cell>
          <cell r="S826" t="str">
            <v>4840-0015062-000-USD</v>
          </cell>
          <cell r="T826" t="str">
            <v>4840-0015062-000-USD-KARACHI</v>
          </cell>
        </row>
        <row r="827">
          <cell r="C827">
            <v>2063768.39</v>
          </cell>
          <cell r="D827">
            <v>0</v>
          </cell>
          <cell r="S827" t="str">
            <v>4840-0016087-000-EUR</v>
          </cell>
          <cell r="T827" t="str">
            <v>4840-0016087-000-EUR-KARACHI</v>
          </cell>
        </row>
        <row r="828">
          <cell r="C828">
            <v>0</v>
          </cell>
          <cell r="D828">
            <v>155789942.13</v>
          </cell>
          <cell r="S828" t="str">
            <v>4841-4841000-000-GBP</v>
          </cell>
          <cell r="T828" t="str">
            <v>4841-4841000-000-GBP-KARACHI</v>
          </cell>
        </row>
        <row r="829">
          <cell r="C829">
            <v>118166630.19</v>
          </cell>
          <cell r="D829">
            <v>0</v>
          </cell>
          <cell r="S829" t="str">
            <v>4840-0017771-000-USD</v>
          </cell>
          <cell r="T829" t="str">
            <v>4840-0017771-000-USD-KARACHI</v>
          </cell>
        </row>
        <row r="830">
          <cell r="C830">
            <v>0</v>
          </cell>
          <cell r="D830">
            <v>228150</v>
          </cell>
          <cell r="S830" t="str">
            <v>4841-4841000-000-PKR</v>
          </cell>
          <cell r="T830" t="str">
            <v>4841-4841000-000-PKR-KARACHI</v>
          </cell>
        </row>
        <row r="831">
          <cell r="C831">
            <v>208123383.37</v>
          </cell>
          <cell r="D831">
            <v>0</v>
          </cell>
          <cell r="S831" t="str">
            <v>4850-0017593-000-USD</v>
          </cell>
          <cell r="T831" t="str">
            <v>4850-0017593-000-USD-KARACHI</v>
          </cell>
        </row>
        <row r="832">
          <cell r="C832">
            <v>77611193.099999994</v>
          </cell>
          <cell r="D832">
            <v>0</v>
          </cell>
          <cell r="S832" t="str">
            <v>4850-0017593-000-PKR</v>
          </cell>
          <cell r="T832" t="str">
            <v>4850-0017593-000-PKR-KARACHI</v>
          </cell>
        </row>
        <row r="833">
          <cell r="C833">
            <v>318735139.66000003</v>
          </cell>
          <cell r="D833">
            <v>0</v>
          </cell>
          <cell r="S833" t="str">
            <v>4840-0017256-000-EUR</v>
          </cell>
          <cell r="T833" t="str">
            <v>4840-0017256-000-EUR-KARACHI</v>
          </cell>
        </row>
        <row r="834">
          <cell r="C834">
            <v>8458028.8699999992</v>
          </cell>
          <cell r="D834">
            <v>0</v>
          </cell>
          <cell r="S834" t="str">
            <v>4850-0017092-000-USD</v>
          </cell>
          <cell r="T834" t="str">
            <v>4850-0017092-000-USD-KARACHI</v>
          </cell>
        </row>
        <row r="835">
          <cell r="C835">
            <v>2943027.27</v>
          </cell>
          <cell r="D835">
            <v>0</v>
          </cell>
          <cell r="S835" t="str">
            <v>4840-0010317-000-EUR</v>
          </cell>
          <cell r="T835" t="str">
            <v>4840-0010317-000-EUR-KARACHI</v>
          </cell>
        </row>
        <row r="836">
          <cell r="C836">
            <v>772590</v>
          </cell>
          <cell r="D836">
            <v>0</v>
          </cell>
          <cell r="S836" t="str">
            <v>4840-0016618-000-USD</v>
          </cell>
          <cell r="T836" t="str">
            <v>4840-0016618-000-USD-KARACHI</v>
          </cell>
        </row>
        <row r="837">
          <cell r="C837">
            <v>3810847.12</v>
          </cell>
          <cell r="D837">
            <v>0</v>
          </cell>
          <cell r="S837" t="str">
            <v>4840-0016228-000-USD</v>
          </cell>
          <cell r="T837" t="str">
            <v>4840-0016228-000-USD-KARACHI</v>
          </cell>
        </row>
        <row r="838">
          <cell r="C838">
            <v>0</v>
          </cell>
          <cell r="D838">
            <v>323741935.31</v>
          </cell>
          <cell r="S838" t="str">
            <v>4841-4841000-000-EUR</v>
          </cell>
          <cell r="T838" t="str">
            <v>4841-4841000-000-EUR-KARACHI</v>
          </cell>
        </row>
        <row r="839">
          <cell r="C839">
            <v>3721904.65</v>
          </cell>
          <cell r="D839">
            <v>0</v>
          </cell>
          <cell r="S839" t="str">
            <v>4320-0030609-000-JPY</v>
          </cell>
          <cell r="T839" t="str">
            <v>4320-0030609-000-JPY-LAHORE</v>
          </cell>
        </row>
        <row r="840">
          <cell r="C840">
            <v>32633.360000000001</v>
          </cell>
          <cell r="D840">
            <v>0</v>
          </cell>
          <cell r="S840" t="str">
            <v>4321-0031848-010-GBP</v>
          </cell>
          <cell r="T840" t="str">
            <v>4321-0031848-010-GBP-LAHORE</v>
          </cell>
        </row>
        <row r="841">
          <cell r="C841">
            <v>80842851.859999999</v>
          </cell>
          <cell r="D841">
            <v>0</v>
          </cell>
          <cell r="S841" t="str">
            <v>4320-0030609-000-USD</v>
          </cell>
          <cell r="T841" t="str">
            <v>4320-0030609-000-USD-LAHORE</v>
          </cell>
        </row>
        <row r="842">
          <cell r="C842">
            <v>170224950</v>
          </cell>
          <cell r="D842">
            <v>0</v>
          </cell>
          <cell r="S842" t="str">
            <v>4320-0030609-000-EUR</v>
          </cell>
          <cell r="T842" t="str">
            <v>4320-0030609-000-EUR-LAHORE</v>
          </cell>
        </row>
        <row r="843">
          <cell r="C843">
            <v>3310186.22</v>
          </cell>
          <cell r="D843">
            <v>0</v>
          </cell>
          <cell r="S843" t="str">
            <v>4320-0031848-000-USD</v>
          </cell>
          <cell r="T843" t="str">
            <v>4320-0031848-000-USD-LAHORE</v>
          </cell>
        </row>
        <row r="844">
          <cell r="C844">
            <v>1129913.6299999999</v>
          </cell>
          <cell r="D844">
            <v>0</v>
          </cell>
          <cell r="S844" t="str">
            <v>4321-0031848-010-CHF</v>
          </cell>
          <cell r="T844" t="str">
            <v>4321-0031848-010-CHF-LAHORE</v>
          </cell>
        </row>
        <row r="845">
          <cell r="C845">
            <v>13777459.49</v>
          </cell>
          <cell r="D845">
            <v>0</v>
          </cell>
          <cell r="S845" t="str">
            <v>4321-0031848-010-EUR</v>
          </cell>
          <cell r="T845" t="str">
            <v>4321-0031848-010-EUR-LAHORE</v>
          </cell>
        </row>
        <row r="846">
          <cell r="C846">
            <v>22572.03</v>
          </cell>
          <cell r="D846">
            <v>0</v>
          </cell>
          <cell r="S846" t="str">
            <v>4321-0031848-010-SGD</v>
          </cell>
          <cell r="T846" t="str">
            <v>4321-0031848-010-SGD-LAHORE</v>
          </cell>
        </row>
        <row r="847">
          <cell r="C847">
            <v>178542.58</v>
          </cell>
          <cell r="D847">
            <v>0</v>
          </cell>
          <cell r="S847" t="str">
            <v>4321-0031848-010-USD</v>
          </cell>
          <cell r="T847" t="str">
            <v>4321-0031848-010-USD-LAHORE</v>
          </cell>
        </row>
        <row r="848">
          <cell r="C848">
            <v>489923.62</v>
          </cell>
          <cell r="D848">
            <v>0</v>
          </cell>
          <cell r="S848" t="str">
            <v>4322-0031848-000-EUR</v>
          </cell>
          <cell r="T848" t="str">
            <v>4322-0031848-000-EUR-LAHORE</v>
          </cell>
        </row>
        <row r="849">
          <cell r="C849">
            <v>1621190</v>
          </cell>
          <cell r="D849">
            <v>0</v>
          </cell>
          <cell r="S849" t="str">
            <v>4320-0031987-000-EUR</v>
          </cell>
          <cell r="T849" t="str">
            <v>4320-0031987-000-EUR-LAHORE</v>
          </cell>
        </row>
        <row r="850">
          <cell r="C850">
            <v>417148.4</v>
          </cell>
          <cell r="D850">
            <v>0</v>
          </cell>
          <cell r="S850" t="str">
            <v>4320-0032178-000-EUR</v>
          </cell>
          <cell r="T850" t="str">
            <v>4320-0032178-000-EUR-LAHORE</v>
          </cell>
        </row>
        <row r="851">
          <cell r="C851">
            <v>25157511.100000001</v>
          </cell>
          <cell r="D851">
            <v>0</v>
          </cell>
          <cell r="S851" t="str">
            <v>4320-0030609-000-CHF</v>
          </cell>
          <cell r="T851" t="str">
            <v>4320-0030609-000-CHF-LAHORE</v>
          </cell>
        </row>
        <row r="852">
          <cell r="C852">
            <v>730529.14</v>
          </cell>
          <cell r="D852">
            <v>0</v>
          </cell>
          <cell r="S852" t="str">
            <v>4320-0032178-000-GBP</v>
          </cell>
          <cell r="T852" t="str">
            <v>4320-0032178-000-GBP-LAHORE</v>
          </cell>
        </row>
        <row r="853">
          <cell r="C853">
            <v>1238442.82</v>
          </cell>
          <cell r="D853">
            <v>0</v>
          </cell>
          <cell r="S853" t="str">
            <v>4320-0032178-000-CHF</v>
          </cell>
          <cell r="T853" t="str">
            <v>4320-0032178-000-CHF-LAHORE</v>
          </cell>
        </row>
        <row r="854">
          <cell r="C854">
            <v>1341394.49</v>
          </cell>
          <cell r="D854">
            <v>0</v>
          </cell>
          <cell r="S854" t="str">
            <v>4320-0030082-000-EUR</v>
          </cell>
          <cell r="T854" t="str">
            <v>4320-0030082-000-EUR-LAHORE</v>
          </cell>
        </row>
        <row r="855">
          <cell r="C855">
            <v>0</v>
          </cell>
          <cell r="D855">
            <v>470299.17</v>
          </cell>
          <cell r="S855" t="str">
            <v>4330-4330000-000-SGD</v>
          </cell>
          <cell r="T855" t="str">
            <v>4330-4330000-000-SGD-KARACHI</v>
          </cell>
        </row>
        <row r="856">
          <cell r="C856">
            <v>700000</v>
          </cell>
          <cell r="D856">
            <v>0</v>
          </cell>
          <cell r="S856" t="str">
            <v>4327-0032884-000-PKR</v>
          </cell>
          <cell r="T856" t="str">
            <v>4327-0032884-000-PKR-LAHORE</v>
          </cell>
        </row>
        <row r="857">
          <cell r="C857">
            <v>0</v>
          </cell>
          <cell r="D857">
            <v>180018345.03999999</v>
          </cell>
          <cell r="S857" t="str">
            <v>4330-4330000-000-USD</v>
          </cell>
          <cell r="T857" t="str">
            <v>4330-4330000-000-USD-KARACHI</v>
          </cell>
        </row>
        <row r="858">
          <cell r="C858">
            <v>3641347.42</v>
          </cell>
          <cell r="D858">
            <v>0</v>
          </cell>
          <cell r="S858" t="str">
            <v>4320-0032178-000-USD</v>
          </cell>
          <cell r="T858" t="str">
            <v>4320-0032178-000-USD-LAHORE</v>
          </cell>
        </row>
        <row r="859">
          <cell r="C859">
            <v>0</v>
          </cell>
          <cell r="D859">
            <v>1998525.29</v>
          </cell>
          <cell r="S859" t="str">
            <v>4331-4331010-010-CHF</v>
          </cell>
          <cell r="T859" t="str">
            <v>4331-4331010-010-CHF-KARACHI</v>
          </cell>
        </row>
        <row r="860">
          <cell r="C860">
            <v>0</v>
          </cell>
          <cell r="D860">
            <v>668984.05000000005</v>
          </cell>
          <cell r="S860" t="str">
            <v>4331-4331010-010-EUR</v>
          </cell>
          <cell r="T860" t="str">
            <v>4331-4331010-010-EUR-KARACHI</v>
          </cell>
        </row>
        <row r="861">
          <cell r="C861">
            <v>0</v>
          </cell>
          <cell r="D861">
            <v>16981895</v>
          </cell>
          <cell r="S861" t="str">
            <v>4331-4331000-000-PKR</v>
          </cell>
          <cell r="T861" t="str">
            <v>4331-4331000-000-PKR-KARACHI</v>
          </cell>
        </row>
        <row r="862">
          <cell r="C862">
            <v>0</v>
          </cell>
          <cell r="D862">
            <v>61807.199999999997</v>
          </cell>
          <cell r="S862" t="str">
            <v>4331-4331010-010-USD</v>
          </cell>
          <cell r="T862" t="str">
            <v>4331-4331010-010-USD-KARACHI</v>
          </cell>
        </row>
        <row r="863">
          <cell r="C863">
            <v>16973208</v>
          </cell>
          <cell r="D863">
            <v>0</v>
          </cell>
          <cell r="S863" t="str">
            <v>4320-0030560-000-USD</v>
          </cell>
          <cell r="T863" t="str">
            <v>4320-0030560-000-USD-LAHORE</v>
          </cell>
        </row>
        <row r="864">
          <cell r="C864">
            <v>1942955.61</v>
          </cell>
          <cell r="D864">
            <v>0</v>
          </cell>
          <cell r="S864" t="str">
            <v>4320-0030082-000-GBP</v>
          </cell>
          <cell r="T864" t="str">
            <v>4320-0030082-000-GBP-LAHORE</v>
          </cell>
        </row>
        <row r="865">
          <cell r="C865">
            <v>1934044.13</v>
          </cell>
          <cell r="D865">
            <v>0</v>
          </cell>
          <cell r="S865" t="str">
            <v>4320-0030082-000-JPY</v>
          </cell>
          <cell r="T865" t="str">
            <v>4320-0030082-000-JPY-LAHORE</v>
          </cell>
        </row>
        <row r="866">
          <cell r="C866">
            <v>16459095</v>
          </cell>
          <cell r="D866">
            <v>0</v>
          </cell>
          <cell r="S866" t="str">
            <v>4320-0030082-000-PKR</v>
          </cell>
          <cell r="T866" t="str">
            <v>4320-0030082-000-PKR-LAHORE</v>
          </cell>
        </row>
        <row r="867">
          <cell r="C867">
            <v>28134162</v>
          </cell>
          <cell r="D867">
            <v>0</v>
          </cell>
          <cell r="S867" t="str">
            <v>4320-0030082-000-USD</v>
          </cell>
          <cell r="T867" t="str">
            <v>4320-0030082-000-USD-LAHORE</v>
          </cell>
        </row>
        <row r="868">
          <cell r="C868">
            <v>4781000</v>
          </cell>
          <cell r="D868">
            <v>0</v>
          </cell>
          <cell r="S868" t="str">
            <v>4328-0030117-000-PKR</v>
          </cell>
          <cell r="T868" t="str">
            <v>4328-0030117-000-PKR-LAHORE</v>
          </cell>
        </row>
        <row r="869">
          <cell r="C869">
            <v>635384.18999999994</v>
          </cell>
          <cell r="D869">
            <v>0</v>
          </cell>
          <cell r="S869" t="str">
            <v>4320-0030542-000-CHF</v>
          </cell>
          <cell r="T869" t="str">
            <v>4320-0030542-000-CHF-LAHORE</v>
          </cell>
        </row>
        <row r="870">
          <cell r="C870">
            <v>0</v>
          </cell>
          <cell r="D870">
            <v>21984576</v>
          </cell>
          <cell r="S870" t="str">
            <v>4331-4331010-010-GBP</v>
          </cell>
          <cell r="T870" t="str">
            <v>4331-4331010-010-GBP-KARACHI</v>
          </cell>
        </row>
        <row r="871">
          <cell r="C871">
            <v>0</v>
          </cell>
          <cell r="D871">
            <v>16459095</v>
          </cell>
          <cell r="S871" t="str">
            <v>4330-4330000-000-PKR</v>
          </cell>
          <cell r="T871" t="str">
            <v>4330-4330000-000-PKR-LAHORE</v>
          </cell>
        </row>
        <row r="872">
          <cell r="C872">
            <v>0</v>
          </cell>
          <cell r="D872">
            <v>21250000</v>
          </cell>
          <cell r="S872" t="str">
            <v>4157-0089000-000-PKR</v>
          </cell>
          <cell r="T872" t="str">
            <v>4157-0089000-000-PKR-LAHORE</v>
          </cell>
        </row>
        <row r="873">
          <cell r="C873">
            <v>7800000</v>
          </cell>
          <cell r="D873">
            <v>0</v>
          </cell>
          <cell r="S873" t="str">
            <v>4327-0089000-000-PKR</v>
          </cell>
          <cell r="T873" t="str">
            <v>4327-0089000-000-PKR-LAHORE</v>
          </cell>
        </row>
        <row r="874">
          <cell r="C874">
            <v>21250000</v>
          </cell>
          <cell r="D874">
            <v>0</v>
          </cell>
          <cell r="S874" t="str">
            <v>4328-0089000-000-PKR</v>
          </cell>
          <cell r="T874" t="str">
            <v>4328-0089000-000-PKR-LAHORE</v>
          </cell>
        </row>
        <row r="875">
          <cell r="C875">
            <v>0</v>
          </cell>
          <cell r="D875">
            <v>13434393</v>
          </cell>
          <cell r="S875" t="str">
            <v>4146-4146000-000-PKR</v>
          </cell>
          <cell r="T875" t="str">
            <v>4146-4146000-000-PKR-LAHORE</v>
          </cell>
        </row>
        <row r="876">
          <cell r="C876">
            <v>0</v>
          </cell>
          <cell r="D876">
            <v>36485100.109999999</v>
          </cell>
          <cell r="S876" t="str">
            <v>4330-4330000-000-CHF</v>
          </cell>
          <cell r="T876" t="str">
            <v>4330-4330000-000-CHF-LAHORE</v>
          </cell>
        </row>
        <row r="877">
          <cell r="C877">
            <v>0</v>
          </cell>
          <cell r="D877">
            <v>208017691.13</v>
          </cell>
          <cell r="S877" t="str">
            <v>4330-4330000-000-EUR</v>
          </cell>
          <cell r="T877" t="str">
            <v>4330-4330000-000-EUR-LAHORE</v>
          </cell>
        </row>
        <row r="878">
          <cell r="C878">
            <v>6297665</v>
          </cell>
          <cell r="D878">
            <v>0</v>
          </cell>
          <cell r="S878" t="str">
            <v>4320-0032812-000-GBP</v>
          </cell>
          <cell r="T878" t="str">
            <v>4320-0032812-000-GBP-LAHORE</v>
          </cell>
        </row>
        <row r="879">
          <cell r="C879">
            <v>0</v>
          </cell>
          <cell r="D879">
            <v>5675663.7300000004</v>
          </cell>
          <cell r="S879" t="str">
            <v>4330-4330000-000-JPY</v>
          </cell>
          <cell r="T879" t="str">
            <v>4330-4330000-000-JPY-LAHORE</v>
          </cell>
        </row>
        <row r="880">
          <cell r="C880">
            <v>75839535.25</v>
          </cell>
          <cell r="D880">
            <v>0</v>
          </cell>
          <cell r="S880" t="str">
            <v>4320-0032921-000-USD</v>
          </cell>
          <cell r="T880" t="str">
            <v>4320-0032921-000-USD-LAHORE</v>
          </cell>
        </row>
        <row r="881">
          <cell r="C881">
            <v>0</v>
          </cell>
          <cell r="D881">
            <v>259403315.41999999</v>
          </cell>
          <cell r="S881" t="str">
            <v>4330-4330000-000-USD</v>
          </cell>
          <cell r="T881" t="str">
            <v>4330-4330000-000-USD-LAHORE</v>
          </cell>
        </row>
        <row r="882">
          <cell r="C882">
            <v>0</v>
          </cell>
          <cell r="D882">
            <v>1129913.6299999999</v>
          </cell>
          <cell r="S882" t="str">
            <v>4331-4331010-010-CHF</v>
          </cell>
          <cell r="T882" t="str">
            <v>4331-4331010-010-CHF-LAHORE</v>
          </cell>
        </row>
        <row r="883">
          <cell r="C883">
            <v>0</v>
          </cell>
          <cell r="D883">
            <v>20452387.510000002</v>
          </cell>
          <cell r="S883" t="str">
            <v>4331-4331010-010-EUR</v>
          </cell>
          <cell r="T883" t="str">
            <v>4331-4331010-010-EUR-LAHORE</v>
          </cell>
        </row>
        <row r="884">
          <cell r="C884">
            <v>0</v>
          </cell>
          <cell r="D884">
            <v>5855958.2300000004</v>
          </cell>
          <cell r="S884" t="str">
            <v>4331-4331010-010-GBP</v>
          </cell>
          <cell r="T884" t="str">
            <v>4331-4331010-010-GBP-LAHORE</v>
          </cell>
        </row>
        <row r="885">
          <cell r="C885">
            <v>0</v>
          </cell>
          <cell r="D885">
            <v>4003232.53</v>
          </cell>
          <cell r="S885" t="str">
            <v>4331-4331010-010-SGD</v>
          </cell>
          <cell r="T885" t="str">
            <v>4331-4331010-010-SGD-LAHORE</v>
          </cell>
        </row>
        <row r="886">
          <cell r="C886">
            <v>0</v>
          </cell>
          <cell r="D886">
            <v>7549093.9699999997</v>
          </cell>
          <cell r="S886" t="str">
            <v>4331-4331010-010-USD</v>
          </cell>
          <cell r="T886" t="str">
            <v>4331-4331010-010-USD-LAHORE</v>
          </cell>
        </row>
        <row r="887">
          <cell r="C887">
            <v>0</v>
          </cell>
          <cell r="D887">
            <v>8971149.75</v>
          </cell>
          <cell r="S887" t="str">
            <v>4330-4330000-000-GBP</v>
          </cell>
          <cell r="T887" t="str">
            <v>4330-4330000-000-GBP-LAHORE</v>
          </cell>
        </row>
        <row r="888">
          <cell r="C888">
            <v>2583898.73</v>
          </cell>
          <cell r="D888">
            <v>0</v>
          </cell>
          <cell r="S888" t="str">
            <v>4321-0032621-010-USD</v>
          </cell>
          <cell r="T888" t="str">
            <v>4321-0032621-010-USD-LAHORE</v>
          </cell>
        </row>
        <row r="889">
          <cell r="C889">
            <v>3827592.12</v>
          </cell>
          <cell r="D889">
            <v>0</v>
          </cell>
          <cell r="S889" t="str">
            <v>4321-0032178-010-USD</v>
          </cell>
          <cell r="T889" t="str">
            <v>4321-0032178-010-USD-LAHORE</v>
          </cell>
        </row>
        <row r="890">
          <cell r="C890">
            <v>1157213.53</v>
          </cell>
          <cell r="D890">
            <v>0</v>
          </cell>
          <cell r="S890" t="str">
            <v>4320-0032238-000-EUR</v>
          </cell>
          <cell r="T890" t="str">
            <v>4320-0032238-000-EUR-LAHORE</v>
          </cell>
        </row>
        <row r="891">
          <cell r="C891">
            <v>6674928.0199999996</v>
          </cell>
          <cell r="D891">
            <v>0</v>
          </cell>
          <cell r="S891" t="str">
            <v>4321-0032238-010-EUR</v>
          </cell>
          <cell r="T891" t="str">
            <v>4321-0032238-010-EUR-LAHORE</v>
          </cell>
        </row>
        <row r="892">
          <cell r="C892">
            <v>959060.54</v>
          </cell>
          <cell r="D892">
            <v>0</v>
          </cell>
          <cell r="S892" t="str">
            <v>4321-0032238-010-USD</v>
          </cell>
          <cell r="T892" t="str">
            <v>4321-0032238-010-USD-LAHORE</v>
          </cell>
        </row>
        <row r="893">
          <cell r="C893">
            <v>28510247.34</v>
          </cell>
          <cell r="D893">
            <v>0</v>
          </cell>
          <cell r="S893" t="str">
            <v>4320-0032430-000-EUR</v>
          </cell>
          <cell r="T893" t="str">
            <v>4320-0032430-000-EUR-LAHORE</v>
          </cell>
        </row>
        <row r="894">
          <cell r="C894">
            <v>19714.95</v>
          </cell>
          <cell r="D894">
            <v>0</v>
          </cell>
          <cell r="S894" t="str">
            <v>4320-0032621-000-JPY</v>
          </cell>
          <cell r="T894" t="str">
            <v>4320-0032621-000-JPY-LAHORE</v>
          </cell>
        </row>
        <row r="895">
          <cell r="C895">
            <v>9453762</v>
          </cell>
          <cell r="D895">
            <v>0</v>
          </cell>
          <cell r="S895" t="str">
            <v>4320-0033106-000-CHF</v>
          </cell>
          <cell r="T895" t="str">
            <v>4320-0033106-000-CHF-LAHORE</v>
          </cell>
        </row>
        <row r="896">
          <cell r="C896">
            <v>3980660.5</v>
          </cell>
          <cell r="D896">
            <v>0</v>
          </cell>
          <cell r="S896" t="str">
            <v>4321-0032621-010-SGD</v>
          </cell>
          <cell r="T896" t="str">
            <v>4321-0032621-010-SGD-LAHORE</v>
          </cell>
        </row>
        <row r="897">
          <cell r="C897">
            <v>4255623.75</v>
          </cell>
          <cell r="D897">
            <v>0</v>
          </cell>
          <cell r="S897" t="str">
            <v>4320-0032966-000-EUR</v>
          </cell>
          <cell r="T897" t="str">
            <v>4320-0032966-000-EUR-LAHORE</v>
          </cell>
        </row>
        <row r="898">
          <cell r="C898">
            <v>153393</v>
          </cell>
          <cell r="D898">
            <v>0</v>
          </cell>
          <cell r="S898" t="str">
            <v>4328-0032621-000-PKR</v>
          </cell>
          <cell r="T898" t="str">
            <v>4328-0032621-000-PKR-LAHORE</v>
          </cell>
        </row>
        <row r="899">
          <cell r="C899">
            <v>33409941.390000001</v>
          </cell>
          <cell r="D899">
            <v>0</v>
          </cell>
          <cell r="S899" t="str">
            <v>4320-0032763-000-USD</v>
          </cell>
          <cell r="T899" t="str">
            <v>4320-0032763-000-USD-LAHORE</v>
          </cell>
        </row>
        <row r="900">
          <cell r="C900">
            <v>1985704.88</v>
          </cell>
          <cell r="D900">
            <v>0</v>
          </cell>
          <cell r="S900" t="str">
            <v>4320-0032778-000-USD</v>
          </cell>
          <cell r="T900" t="str">
            <v>4320-0032778-000-USD-LAHORE</v>
          </cell>
        </row>
        <row r="901">
          <cell r="C901">
            <v>0</v>
          </cell>
          <cell r="D901">
            <v>7191500</v>
          </cell>
          <cell r="S901" t="str">
            <v>4330-4330000-000-PKR</v>
          </cell>
          <cell r="T901" t="str">
            <v>4330-4330000-000-PKR-KARACHI</v>
          </cell>
        </row>
        <row r="902">
          <cell r="C902">
            <v>11172840</v>
          </cell>
          <cell r="D902">
            <v>0</v>
          </cell>
          <cell r="S902" t="str">
            <v>4320-0032812-000-USD</v>
          </cell>
          <cell r="T902" t="str">
            <v>4320-0032812-000-USD-LAHORE</v>
          </cell>
        </row>
        <row r="903">
          <cell r="C903">
            <v>0</v>
          </cell>
          <cell r="D903">
            <v>12203009.210000001</v>
          </cell>
          <cell r="S903" t="str">
            <v>4331-4331000-000-EUR</v>
          </cell>
          <cell r="T903" t="str">
            <v>4331-4331000-000-EUR-KARACHI</v>
          </cell>
        </row>
        <row r="904">
          <cell r="C904">
            <v>5823324.8700000001</v>
          </cell>
          <cell r="D904">
            <v>0</v>
          </cell>
          <cell r="S904" t="str">
            <v>4321-0032178-010-GBP</v>
          </cell>
          <cell r="T904" t="str">
            <v>4321-0032178-010-GBP-LAHORE</v>
          </cell>
        </row>
        <row r="905">
          <cell r="C905">
            <v>4093538.4</v>
          </cell>
          <cell r="D905">
            <v>0</v>
          </cell>
          <cell r="S905" t="str">
            <v>4320-0032621-000-USD</v>
          </cell>
          <cell r="T905" t="str">
            <v>4320-0032621-000-USD-LAHORE</v>
          </cell>
        </row>
        <row r="906">
          <cell r="C906">
            <v>3378073.6000000001</v>
          </cell>
          <cell r="D906">
            <v>0</v>
          </cell>
          <cell r="S906" t="str">
            <v>4320-0016228-000-EUR</v>
          </cell>
          <cell r="T906" t="str">
            <v>4320-0016228-000-EUR-KARACHI</v>
          </cell>
        </row>
        <row r="907">
          <cell r="C907">
            <v>4009608.17</v>
          </cell>
          <cell r="D907">
            <v>0</v>
          </cell>
          <cell r="S907" t="str">
            <v>4320-0017092-000-EUR</v>
          </cell>
          <cell r="T907" t="str">
            <v>4320-0017092-000-EUR-KARACHI</v>
          </cell>
        </row>
        <row r="908">
          <cell r="C908">
            <v>8986063.2300000004</v>
          </cell>
          <cell r="D908">
            <v>0</v>
          </cell>
          <cell r="S908" t="str">
            <v>4320-0015719-000-USD</v>
          </cell>
          <cell r="T908" t="str">
            <v>4320-0015719-000-USD-KARACHI</v>
          </cell>
        </row>
        <row r="909">
          <cell r="C909">
            <v>1366906.35</v>
          </cell>
          <cell r="D909">
            <v>0</v>
          </cell>
          <cell r="S909" t="str">
            <v>4322-0015719-000-EUR</v>
          </cell>
          <cell r="T909" t="str">
            <v>4322-0015719-000-EUR-KARACHI</v>
          </cell>
        </row>
        <row r="910">
          <cell r="C910">
            <v>6867420</v>
          </cell>
          <cell r="D910">
            <v>0</v>
          </cell>
          <cell r="S910" t="str">
            <v>4156-0016012-000-PKR</v>
          </cell>
          <cell r="T910" t="str">
            <v>4156-0016012-000-PKR-KARACHI</v>
          </cell>
        </row>
        <row r="911">
          <cell r="C911">
            <v>9600000</v>
          </cell>
          <cell r="D911">
            <v>0</v>
          </cell>
          <cell r="S911" t="str">
            <v>4327-0016012-000-PKR</v>
          </cell>
          <cell r="T911" t="str">
            <v>4327-0016012-000-PKR-KARACHI</v>
          </cell>
        </row>
        <row r="912">
          <cell r="C912">
            <v>99600000</v>
          </cell>
          <cell r="D912">
            <v>0</v>
          </cell>
          <cell r="S912" t="str">
            <v>4328-0016012-000-PKR</v>
          </cell>
          <cell r="T912" t="str">
            <v>4328-0016012-000-PKR-KARACHI</v>
          </cell>
        </row>
        <row r="913">
          <cell r="C913">
            <v>9502488.9600000009</v>
          </cell>
          <cell r="D913">
            <v>0</v>
          </cell>
          <cell r="S913" t="str">
            <v>4320-0015719-000-DKK</v>
          </cell>
          <cell r="T913" t="str">
            <v>4320-0015719-000-DKK-KARACHI</v>
          </cell>
        </row>
        <row r="914">
          <cell r="C914">
            <v>744877.66</v>
          </cell>
          <cell r="D914">
            <v>0</v>
          </cell>
          <cell r="S914" t="str">
            <v>4320-0016228-000-CHF</v>
          </cell>
          <cell r="T914" t="str">
            <v>4320-0016228-000-CHF-KARACHI</v>
          </cell>
        </row>
        <row r="915">
          <cell r="C915">
            <v>0</v>
          </cell>
          <cell r="D915">
            <v>78946827.480000004</v>
          </cell>
          <cell r="S915" t="str">
            <v>4330-4330000-000-JPY</v>
          </cell>
          <cell r="T915" t="str">
            <v>4330-4330000-000-JPY-KARACHI</v>
          </cell>
        </row>
        <row r="916">
          <cell r="C916">
            <v>920466.72</v>
          </cell>
          <cell r="D916">
            <v>0</v>
          </cell>
          <cell r="S916" t="str">
            <v>4320-0016228-000-GBP</v>
          </cell>
          <cell r="T916" t="str">
            <v>4320-0016228-000-GBP-KARACHI</v>
          </cell>
        </row>
        <row r="917">
          <cell r="C917">
            <v>4941500</v>
          </cell>
          <cell r="D917">
            <v>0</v>
          </cell>
          <cell r="S917" t="str">
            <v>4320-0016228-000-PKR</v>
          </cell>
          <cell r="T917" t="str">
            <v>4320-0016228-000-PKR-KARACHI</v>
          </cell>
        </row>
        <row r="918">
          <cell r="C918">
            <v>470299.17</v>
          </cell>
          <cell r="D918">
            <v>0</v>
          </cell>
          <cell r="S918" t="str">
            <v>4320-0016228-000-SGD</v>
          </cell>
          <cell r="T918" t="str">
            <v>4320-0016228-000-SGD-KARACHI</v>
          </cell>
        </row>
        <row r="919">
          <cell r="C919">
            <v>3612559.52</v>
          </cell>
          <cell r="D919">
            <v>0</v>
          </cell>
          <cell r="S919" t="str">
            <v>4320-0016228-000-USD</v>
          </cell>
          <cell r="T919" t="str">
            <v>4320-0016228-000-USD-KARACHI</v>
          </cell>
        </row>
        <row r="920">
          <cell r="C920">
            <v>61807.199999999997</v>
          </cell>
          <cell r="D920">
            <v>0</v>
          </cell>
          <cell r="S920" t="str">
            <v>4321-0016228-010-USD</v>
          </cell>
          <cell r="T920" t="str">
            <v>4321-0016228-010-USD-KARACHI</v>
          </cell>
        </row>
        <row r="921">
          <cell r="C921">
            <v>3</v>
          </cell>
          <cell r="D921">
            <v>0</v>
          </cell>
          <cell r="S921" t="str">
            <v>4327-0016640-001-PKR</v>
          </cell>
          <cell r="T921" t="str">
            <v>4327-0016640-001-PKR-KARACHI</v>
          </cell>
        </row>
        <row r="922">
          <cell r="C922">
            <v>4050100</v>
          </cell>
          <cell r="D922">
            <v>0</v>
          </cell>
          <cell r="S922" t="str">
            <v>4156-0016228-000-PKR</v>
          </cell>
          <cell r="T922" t="str">
            <v>4156-0016228-000-PKR-KARACHI</v>
          </cell>
        </row>
        <row r="923">
          <cell r="C923">
            <v>302895.09999999998</v>
          </cell>
          <cell r="D923">
            <v>0</v>
          </cell>
          <cell r="S923" t="str">
            <v>4322-0015054-000-USD</v>
          </cell>
          <cell r="T923" t="str">
            <v>4322-0015054-000-USD-KARACHI</v>
          </cell>
        </row>
        <row r="924">
          <cell r="C924">
            <v>21984576</v>
          </cell>
          <cell r="D924">
            <v>0</v>
          </cell>
          <cell r="S924" t="str">
            <v>4321-0010821-010-GBP</v>
          </cell>
          <cell r="T924" t="str">
            <v>4321-0010821-010-GBP-KARACHI</v>
          </cell>
        </row>
        <row r="925">
          <cell r="C925">
            <v>12203009.210000001</v>
          </cell>
          <cell r="D925">
            <v>0</v>
          </cell>
          <cell r="S925" t="str">
            <v>4321-0011600-000-EUR</v>
          </cell>
          <cell r="T925" t="str">
            <v>4321-0011600-000-EUR-KARACHI</v>
          </cell>
        </row>
        <row r="926">
          <cell r="C926">
            <v>16981895</v>
          </cell>
          <cell r="D926">
            <v>0</v>
          </cell>
          <cell r="S926" t="str">
            <v>4321-0011600-000-PKR</v>
          </cell>
          <cell r="T926" t="str">
            <v>4321-0011600-000-PKR-KARACHI</v>
          </cell>
        </row>
        <row r="927">
          <cell r="C927">
            <v>21450791.969999999</v>
          </cell>
          <cell r="D927">
            <v>0</v>
          </cell>
          <cell r="S927" t="str">
            <v>4321-0011600-000-USD</v>
          </cell>
          <cell r="T927" t="str">
            <v>4321-0011600-000-USD-KARACHI</v>
          </cell>
        </row>
        <row r="928">
          <cell r="C928">
            <v>78946827.480000004</v>
          </cell>
          <cell r="D928">
            <v>0</v>
          </cell>
          <cell r="S928" t="str">
            <v>4320-0013330-000-JPY</v>
          </cell>
          <cell r="T928" t="str">
            <v>4320-0013330-000-JPY-KARACHI</v>
          </cell>
        </row>
        <row r="929">
          <cell r="C929">
            <v>44125948.920000002</v>
          </cell>
          <cell r="D929">
            <v>0</v>
          </cell>
          <cell r="S929" t="str">
            <v>4320-0013330-000-USD</v>
          </cell>
          <cell r="T929" t="str">
            <v>4320-0013330-000-USD-KARACHI</v>
          </cell>
        </row>
        <row r="930">
          <cell r="C930">
            <v>16502906.039999999</v>
          </cell>
          <cell r="D930">
            <v>0</v>
          </cell>
          <cell r="S930" t="str">
            <v>4320-0015719-000-EUR</v>
          </cell>
          <cell r="T930" t="str">
            <v>4320-0015719-000-EUR-KARACHI</v>
          </cell>
        </row>
        <row r="931">
          <cell r="C931">
            <v>3973546.26</v>
          </cell>
          <cell r="D931">
            <v>0</v>
          </cell>
          <cell r="S931" t="str">
            <v>4320-0015054-000-USD</v>
          </cell>
          <cell r="T931" t="str">
            <v>4320-0015054-000-USD-KARACHI</v>
          </cell>
        </row>
        <row r="932">
          <cell r="C932">
            <v>7</v>
          </cell>
          <cell r="D932">
            <v>0</v>
          </cell>
          <cell r="S932" t="str">
            <v>4328-0015708-000-PKR</v>
          </cell>
          <cell r="T932" t="str">
            <v>4328-0015708-000-PKR-KARACHI</v>
          </cell>
        </row>
        <row r="933">
          <cell r="C933">
            <v>2250000</v>
          </cell>
          <cell r="D933">
            <v>0</v>
          </cell>
          <cell r="S933" t="str">
            <v>4320-0015062-000-PKR</v>
          </cell>
          <cell r="T933" t="str">
            <v>4320-0015062-000-PKR-KARACHI</v>
          </cell>
        </row>
        <row r="934">
          <cell r="C934">
            <v>401502</v>
          </cell>
          <cell r="D934">
            <v>0</v>
          </cell>
          <cell r="S934" t="str">
            <v>4328-0015062-000-PKR</v>
          </cell>
          <cell r="T934" t="str">
            <v>4328-0015062-000-PKR-KARACHI</v>
          </cell>
        </row>
        <row r="935">
          <cell r="C935">
            <v>1</v>
          </cell>
          <cell r="D935">
            <v>0</v>
          </cell>
          <cell r="S935" t="str">
            <v>4156-0015329-000-PKR</v>
          </cell>
          <cell r="T935" t="str">
            <v>4156-0015329-000-PKR-KARACHI</v>
          </cell>
        </row>
        <row r="936">
          <cell r="C936">
            <v>863000</v>
          </cell>
          <cell r="D936">
            <v>0</v>
          </cell>
          <cell r="S936" t="str">
            <v>4156-0015408-000-PKR</v>
          </cell>
          <cell r="T936" t="str">
            <v>4156-0015408-000-PKR-KARACHI</v>
          </cell>
        </row>
        <row r="937">
          <cell r="C937">
            <v>0</v>
          </cell>
          <cell r="D937">
            <v>21450791.969999999</v>
          </cell>
          <cell r="S937" t="str">
            <v>4331-4331000-000-USD</v>
          </cell>
          <cell r="T937" t="str">
            <v>4331-4331000-000-USD-KARACHI</v>
          </cell>
        </row>
        <row r="938">
          <cell r="C938">
            <v>7</v>
          </cell>
          <cell r="D938">
            <v>0</v>
          </cell>
          <cell r="S938" t="str">
            <v>4327-0015708-000-PKR</v>
          </cell>
          <cell r="T938" t="str">
            <v>4327-0015708-000-PKR-KARACHI</v>
          </cell>
        </row>
        <row r="939">
          <cell r="C939">
            <v>1628233.43</v>
          </cell>
          <cell r="D939">
            <v>0</v>
          </cell>
          <cell r="S939" t="str">
            <v>4320-0014948-000-USD</v>
          </cell>
          <cell r="T939" t="str">
            <v>4320-0014948-000-USD-KARACHI</v>
          </cell>
        </row>
        <row r="940">
          <cell r="C940">
            <v>72290592.569999993</v>
          </cell>
          <cell r="D940">
            <v>0</v>
          </cell>
          <cell r="S940" t="str">
            <v>4146-4146000-000-USD</v>
          </cell>
          <cell r="T940" t="str">
            <v>4146-4146000-000-USD-KARACHI</v>
          </cell>
        </row>
        <row r="941">
          <cell r="C941">
            <v>354000</v>
          </cell>
          <cell r="D941">
            <v>0</v>
          </cell>
          <cell r="S941" t="str">
            <v>4327-0089000-000-PKR</v>
          </cell>
          <cell r="T941" t="str">
            <v>4327-0089000-000-PKR-KARACHI</v>
          </cell>
        </row>
        <row r="942">
          <cell r="C942">
            <v>19231548</v>
          </cell>
          <cell r="D942">
            <v>0</v>
          </cell>
          <cell r="S942" t="str">
            <v>4327-0089000-000-USD</v>
          </cell>
          <cell r="T942" t="str">
            <v>4327-0089000-000-USD-KARACHI</v>
          </cell>
        </row>
        <row r="943">
          <cell r="C943">
            <v>3639004.13</v>
          </cell>
          <cell r="D943">
            <v>0</v>
          </cell>
          <cell r="S943" t="str">
            <v>4328-0089000-000-EUR</v>
          </cell>
          <cell r="T943" t="str">
            <v>4328-0089000-000-EUR-KARACHI</v>
          </cell>
        </row>
        <row r="944">
          <cell r="C944">
            <v>0</v>
          </cell>
          <cell r="D944">
            <v>59.43</v>
          </cell>
          <cell r="S944" t="str">
            <v>4157-0089001-000-USD</v>
          </cell>
          <cell r="T944" t="str">
            <v>4157-0089001-000-USD-KARACHI</v>
          </cell>
        </row>
        <row r="945">
          <cell r="C945">
            <v>162.12</v>
          </cell>
          <cell r="D945">
            <v>0</v>
          </cell>
          <cell r="S945" t="str">
            <v>4327-0089392-000-EUR</v>
          </cell>
          <cell r="T945" t="str">
            <v>4327-0089392-000-EUR-KARACHI</v>
          </cell>
        </row>
        <row r="946">
          <cell r="C946">
            <v>118.86</v>
          </cell>
          <cell r="D946">
            <v>0</v>
          </cell>
          <cell r="S946" t="str">
            <v>4327-0089392-000-USD</v>
          </cell>
          <cell r="T946" t="str">
            <v>4327-0089392-000-USD-KARACHI</v>
          </cell>
        </row>
        <row r="947">
          <cell r="C947">
            <v>1081739.03</v>
          </cell>
          <cell r="D947">
            <v>0</v>
          </cell>
          <cell r="S947" t="str">
            <v>4327-0089000-000-EUR</v>
          </cell>
          <cell r="T947" t="str">
            <v>4327-0089000-000-EUR-KARACHI</v>
          </cell>
        </row>
        <row r="948">
          <cell r="C948">
            <v>0</v>
          </cell>
          <cell r="D948">
            <v>2856536.78</v>
          </cell>
          <cell r="S948" t="str">
            <v>4146-4146000-000-EUR</v>
          </cell>
          <cell r="T948" t="str">
            <v>4146-4146000-000-EUR-KARACHI</v>
          </cell>
        </row>
        <row r="949">
          <cell r="C949">
            <v>8930671.2400000002</v>
          </cell>
          <cell r="D949">
            <v>0</v>
          </cell>
          <cell r="S949" t="str">
            <v>4328-0090754-000-EUR</v>
          </cell>
          <cell r="T949" t="str">
            <v>4328-0090754-000-EUR-KARACHI</v>
          </cell>
        </row>
        <row r="950">
          <cell r="C950">
            <v>0</v>
          </cell>
          <cell r="D950">
            <v>12690693.34</v>
          </cell>
          <cell r="S950" t="str">
            <v>4330-4330000-000-CHF</v>
          </cell>
          <cell r="T950" t="str">
            <v>4330-4330000-000-CHF-KARACHI</v>
          </cell>
        </row>
        <row r="951">
          <cell r="C951">
            <v>0</v>
          </cell>
          <cell r="D951">
            <v>9502488.9600000009</v>
          </cell>
          <cell r="S951" t="str">
            <v>4330-4330000-000-DKK</v>
          </cell>
          <cell r="T951" t="str">
            <v>4330-4330000-000-DKK-KARACHI</v>
          </cell>
        </row>
        <row r="952">
          <cell r="C952">
            <v>0</v>
          </cell>
          <cell r="D952">
            <v>33981328.299999997</v>
          </cell>
          <cell r="S952" t="str">
            <v>4330-4330000-000-EUR</v>
          </cell>
          <cell r="T952" t="str">
            <v>4330-4330000-000-EUR-KARACHI</v>
          </cell>
        </row>
        <row r="953">
          <cell r="C953">
            <v>0</v>
          </cell>
          <cell r="D953">
            <v>1994962.87</v>
          </cell>
          <cell r="S953" t="str">
            <v>4330-4330000-000-GBP</v>
          </cell>
          <cell r="T953" t="str">
            <v>4330-4330000-000-GBP-KARACHI</v>
          </cell>
        </row>
        <row r="954">
          <cell r="C954">
            <v>1074496.1499999999</v>
          </cell>
          <cell r="D954">
            <v>0</v>
          </cell>
          <cell r="S954" t="str">
            <v>4320-0017092-000-GBP</v>
          </cell>
          <cell r="T954" t="str">
            <v>4320-0017092-000-GBP-KARACHI</v>
          </cell>
        </row>
        <row r="955">
          <cell r="C955">
            <v>2</v>
          </cell>
          <cell r="D955">
            <v>0</v>
          </cell>
          <cell r="S955" t="str">
            <v>4156-0015708-000-PKR</v>
          </cell>
          <cell r="T955" t="str">
            <v>4156-0015708-000-PKR-KARACHI</v>
          </cell>
        </row>
        <row r="956">
          <cell r="C956">
            <v>0</v>
          </cell>
          <cell r="D956">
            <v>8930671.2400000002</v>
          </cell>
          <cell r="S956" t="str">
            <v>4157-0090754-000-EUR</v>
          </cell>
          <cell r="T956" t="str">
            <v>4157-0090754-000-EUR-KARACHI</v>
          </cell>
        </row>
        <row r="957">
          <cell r="C957">
            <v>3056178.22</v>
          </cell>
          <cell r="D957">
            <v>0</v>
          </cell>
          <cell r="S957" t="str">
            <v>4320-0017256-000-EUR</v>
          </cell>
          <cell r="T957" t="str">
            <v>4320-0017256-000-EUR-KARACHI</v>
          </cell>
        </row>
        <row r="958">
          <cell r="C958">
            <v>7810332.2000000002</v>
          </cell>
          <cell r="D958">
            <v>0</v>
          </cell>
          <cell r="S958" t="str">
            <v>4320-0017092-000-USD</v>
          </cell>
          <cell r="T958" t="str">
            <v>4320-0017092-000-USD-KARACHI</v>
          </cell>
        </row>
        <row r="959">
          <cell r="C959">
            <v>0</v>
          </cell>
          <cell r="D959">
            <v>123694346</v>
          </cell>
          <cell r="S959" t="str">
            <v>4146-4146000-000-PKR</v>
          </cell>
          <cell r="T959" t="str">
            <v>4146-4146000-000-PKR-KARACHI</v>
          </cell>
        </row>
        <row r="960">
          <cell r="C960">
            <v>0</v>
          </cell>
          <cell r="D960">
            <v>1864368.5</v>
          </cell>
          <cell r="S960" t="str">
            <v>4157-0089000-000-EUR</v>
          </cell>
          <cell r="T960" t="str">
            <v>4157-0089000-000-EUR-KARACHI</v>
          </cell>
        </row>
        <row r="961">
          <cell r="C961">
            <v>1658301</v>
          </cell>
          <cell r="D961">
            <v>0</v>
          </cell>
          <cell r="S961" t="str">
            <v>4327-0017092-000-PKR</v>
          </cell>
          <cell r="T961" t="str">
            <v>4327-0017092-000-PKR-KARACHI</v>
          </cell>
        </row>
        <row r="962">
          <cell r="C962">
            <v>3</v>
          </cell>
          <cell r="D962">
            <v>0</v>
          </cell>
          <cell r="S962" t="str">
            <v>4328-0017092-000-PKR</v>
          </cell>
          <cell r="T962" t="str">
            <v>4328-0017092-000-PKR-KARACHI</v>
          </cell>
        </row>
        <row r="963">
          <cell r="C963">
            <v>668984.05000000005</v>
          </cell>
          <cell r="D963">
            <v>0</v>
          </cell>
          <cell r="S963" t="str">
            <v>4321-0017097-010-EUR</v>
          </cell>
          <cell r="T963" t="str">
            <v>4321-0017097-010-EUR-KARACHI</v>
          </cell>
        </row>
        <row r="964">
          <cell r="C964">
            <v>2734947.53</v>
          </cell>
          <cell r="D964">
            <v>0</v>
          </cell>
          <cell r="S964" t="str">
            <v>4322-0017092-000-EUR</v>
          </cell>
          <cell r="T964" t="str">
            <v>4322-0017092-000-EUR-KARACHI</v>
          </cell>
        </row>
        <row r="965">
          <cell r="C965">
            <v>64184400</v>
          </cell>
          <cell r="D965">
            <v>0</v>
          </cell>
          <cell r="S965" t="str">
            <v>4320-0017256-000-USD</v>
          </cell>
          <cell r="T965" t="str">
            <v>4320-0017256-000-USD-KARACHI</v>
          </cell>
        </row>
        <row r="966">
          <cell r="C966">
            <v>4622703.12</v>
          </cell>
          <cell r="D966">
            <v>0</v>
          </cell>
          <cell r="S966" t="str">
            <v>4320-0017771-000-USD</v>
          </cell>
          <cell r="T966" t="str">
            <v>4320-0017771-000-USD-KARACHI</v>
          </cell>
        </row>
        <row r="967">
          <cell r="C967">
            <v>0</v>
          </cell>
          <cell r="D967">
            <v>91522200</v>
          </cell>
          <cell r="S967" t="str">
            <v>4157-0083003-000-USD</v>
          </cell>
          <cell r="T967" t="str">
            <v>4157-0083003-000-USD-KARACHI</v>
          </cell>
        </row>
        <row r="968">
          <cell r="C968">
            <v>1998525.29</v>
          </cell>
          <cell r="D968">
            <v>0</v>
          </cell>
          <cell r="S968" t="str">
            <v>4321-0017097-010-CHF</v>
          </cell>
          <cell r="T968" t="str">
            <v>4321-0017097-010-CHF-KARACHI</v>
          </cell>
        </row>
        <row r="969">
          <cell r="C969">
            <v>300000</v>
          </cell>
          <cell r="D969">
            <v>0</v>
          </cell>
          <cell r="S969" t="str">
            <v>4156-0060558-000-PKR</v>
          </cell>
          <cell r="T969" t="str">
            <v>4156-0060558-000-PKR-KARACHI</v>
          </cell>
        </row>
        <row r="970">
          <cell r="C970">
            <v>2932708.39</v>
          </cell>
          <cell r="D970">
            <v>0</v>
          </cell>
          <cell r="S970" t="str">
            <v>4320-0017771-000-EUR</v>
          </cell>
          <cell r="T970" t="str">
            <v>4320-0017771-000-EUR-KARACHI</v>
          </cell>
        </row>
        <row r="971">
          <cell r="C971">
            <v>11554598</v>
          </cell>
          <cell r="D971">
            <v>0</v>
          </cell>
          <cell r="S971" t="str">
            <v>4320-0017771-000-CHF</v>
          </cell>
          <cell r="T971" t="str">
            <v>4320-0017771-000-CHF-KARACHI</v>
          </cell>
        </row>
        <row r="972">
          <cell r="C972">
            <v>40771663.259999998</v>
          </cell>
          <cell r="D972">
            <v>0</v>
          </cell>
          <cell r="S972" t="str">
            <v>4320-0017374-000-USD</v>
          </cell>
          <cell r="T972" t="str">
            <v>4320-0017374-000-USD-KARACHI</v>
          </cell>
        </row>
        <row r="973">
          <cell r="C973">
            <v>391217.68</v>
          </cell>
          <cell r="D973">
            <v>0</v>
          </cell>
          <cell r="S973" t="str">
            <v>4322-0017256-000-CHF</v>
          </cell>
          <cell r="T973" t="str">
            <v>4322-0017256-000-CHF-KARACHI</v>
          </cell>
        </row>
        <row r="974">
          <cell r="C974">
            <v>0</v>
          </cell>
          <cell r="D974">
            <v>14000000</v>
          </cell>
          <cell r="S974" t="str">
            <v>2441-0033069-000-PKR</v>
          </cell>
          <cell r="T974" t="str">
            <v>2441-0033069-000-PKR-LAHORE</v>
          </cell>
        </row>
        <row r="975">
          <cell r="C975">
            <v>0</v>
          </cell>
          <cell r="D975">
            <v>1144878.8400000001</v>
          </cell>
          <cell r="S975" t="str">
            <v>2441-0031289-000-PKR</v>
          </cell>
          <cell r="T975" t="str">
            <v>2441-0031289-000-PKR-LAHORE</v>
          </cell>
        </row>
        <row r="976">
          <cell r="C976">
            <v>0</v>
          </cell>
          <cell r="D976">
            <v>1621488.12</v>
          </cell>
          <cell r="S976" t="str">
            <v>2441-0030721-000-USD</v>
          </cell>
          <cell r="T976" t="str">
            <v>2441-0030721-000-USD-LAHORE</v>
          </cell>
        </row>
        <row r="977">
          <cell r="C977">
            <v>0</v>
          </cell>
          <cell r="D977">
            <v>12937096.210000001</v>
          </cell>
          <cell r="S977" t="str">
            <v>2441-0030369-000-USD</v>
          </cell>
          <cell r="T977" t="str">
            <v>2441-0030369-000-USD-LAHORE</v>
          </cell>
        </row>
        <row r="978">
          <cell r="C978">
            <v>0</v>
          </cell>
          <cell r="D978">
            <v>762666.48</v>
          </cell>
          <cell r="S978" t="str">
            <v>2441-0030206-000-PKR</v>
          </cell>
          <cell r="T978" t="str">
            <v>2441-0030206-000-PKR-LAHORE</v>
          </cell>
        </row>
        <row r="979">
          <cell r="C979">
            <v>0</v>
          </cell>
          <cell r="D979">
            <v>1635369.97</v>
          </cell>
          <cell r="S979" t="str">
            <v>2441-0061431-000-PKR</v>
          </cell>
          <cell r="T979" t="str">
            <v>2441-0061431-000-PKR-KARACHI</v>
          </cell>
        </row>
        <row r="980">
          <cell r="C980">
            <v>0</v>
          </cell>
          <cell r="D980">
            <v>610000</v>
          </cell>
          <cell r="S980" t="str">
            <v>2441-0061703-000-PKR</v>
          </cell>
          <cell r="T980" t="str">
            <v>2441-0061703-000-PKR-KARACHI</v>
          </cell>
        </row>
        <row r="981">
          <cell r="C981">
            <v>0</v>
          </cell>
          <cell r="D981">
            <v>370000000</v>
          </cell>
          <cell r="S981" t="str">
            <v>2441-0030560-000-PKR</v>
          </cell>
          <cell r="T981" t="str">
            <v>2441-0030560-000-PKR-LAHORE</v>
          </cell>
        </row>
        <row r="982">
          <cell r="C982">
            <v>0</v>
          </cell>
          <cell r="D982">
            <v>5943000</v>
          </cell>
          <cell r="S982" t="str">
            <v>2441-0061293-000-USD</v>
          </cell>
          <cell r="T982" t="str">
            <v>2441-0061293-000-USD-KARACHI</v>
          </cell>
        </row>
        <row r="983">
          <cell r="C983">
            <v>0</v>
          </cell>
          <cell r="D983">
            <v>1502654.86</v>
          </cell>
          <cell r="S983" t="str">
            <v>2441-0060991-000-USD</v>
          </cell>
          <cell r="T983" t="str">
            <v>2441-0060991-000-USD-KARACHI</v>
          </cell>
        </row>
        <row r="984">
          <cell r="C984">
            <v>0</v>
          </cell>
          <cell r="D984">
            <v>3561852.07</v>
          </cell>
          <cell r="S984" t="str">
            <v>2441-0060971-000-USD</v>
          </cell>
          <cell r="T984" t="str">
            <v>2441-0060971-000-USD-KARACHI</v>
          </cell>
        </row>
        <row r="985">
          <cell r="C985">
            <v>0</v>
          </cell>
          <cell r="D985">
            <v>1645552.52</v>
          </cell>
          <cell r="S985" t="str">
            <v>2441-0060944-000-USD</v>
          </cell>
          <cell r="T985" t="str">
            <v>2441-0060944-000-USD-KARACHI</v>
          </cell>
        </row>
        <row r="986">
          <cell r="C986">
            <v>0</v>
          </cell>
          <cell r="D986">
            <v>330544.90999999997</v>
          </cell>
          <cell r="S986" t="str">
            <v>2441-0060558-000-USD</v>
          </cell>
          <cell r="T986" t="str">
            <v>2441-0060558-000-USD-KARACHI</v>
          </cell>
        </row>
        <row r="987">
          <cell r="C987">
            <v>0</v>
          </cell>
          <cell r="D987">
            <v>9159037.9399999995</v>
          </cell>
          <cell r="S987" t="str">
            <v>2441-0060226-000-PKR</v>
          </cell>
          <cell r="T987" t="str">
            <v>2441-0060226-000-PKR-KARACHI</v>
          </cell>
        </row>
        <row r="988">
          <cell r="C988">
            <v>0</v>
          </cell>
          <cell r="D988">
            <v>178290</v>
          </cell>
          <cell r="S988" t="str">
            <v>2441-0050033-000-USD</v>
          </cell>
          <cell r="T988" t="str">
            <v>2441-0050033-000-USD-KARACHI</v>
          </cell>
        </row>
        <row r="989">
          <cell r="C989">
            <v>0</v>
          </cell>
          <cell r="D989">
            <v>1635810.75</v>
          </cell>
          <cell r="S989" t="str">
            <v>2441-0031617-000-USD</v>
          </cell>
          <cell r="T989" t="str">
            <v>2441-0031617-000-USD-LAHORE</v>
          </cell>
        </row>
        <row r="990">
          <cell r="C990">
            <v>0</v>
          </cell>
          <cell r="D990">
            <v>16343250</v>
          </cell>
          <cell r="S990" t="str">
            <v>2441-0032932-000-USD</v>
          </cell>
          <cell r="T990" t="str">
            <v>2441-0032932-000-USD-LAHORE</v>
          </cell>
        </row>
        <row r="991">
          <cell r="C991">
            <v>0</v>
          </cell>
          <cell r="D991">
            <v>435192.16</v>
          </cell>
          <cell r="S991" t="str">
            <v>2441-0050473-000-PKR</v>
          </cell>
          <cell r="T991" t="str">
            <v>2441-0050473-000-PKR-KARACHI</v>
          </cell>
        </row>
        <row r="992">
          <cell r="C992">
            <v>0</v>
          </cell>
          <cell r="D992">
            <v>3069559.5</v>
          </cell>
          <cell r="S992" t="str">
            <v>2441-0032469-000-USD</v>
          </cell>
          <cell r="T992" t="str">
            <v>2441-0032469-000-USD-LAHORE</v>
          </cell>
        </row>
        <row r="993">
          <cell r="C993">
            <v>0</v>
          </cell>
          <cell r="D993">
            <v>2137139.2400000002</v>
          </cell>
          <cell r="S993" t="str">
            <v>2441-0032025-000-PKR</v>
          </cell>
          <cell r="T993" t="str">
            <v>2441-0032025-000-PKR-KARACHI</v>
          </cell>
        </row>
        <row r="994">
          <cell r="C994">
            <v>0</v>
          </cell>
          <cell r="D994">
            <v>15000000</v>
          </cell>
          <cell r="S994" t="str">
            <v>2441-0032876-000-PKR</v>
          </cell>
          <cell r="T994" t="str">
            <v>2441-0032876-000-PKR-LAHORE</v>
          </cell>
        </row>
        <row r="995">
          <cell r="C995">
            <v>0</v>
          </cell>
          <cell r="D995">
            <v>1810356.66</v>
          </cell>
          <cell r="S995" t="str">
            <v>2441-0032843-000-USD</v>
          </cell>
          <cell r="T995" t="str">
            <v>2441-0032843-000-USD-LAHORE</v>
          </cell>
        </row>
        <row r="996">
          <cell r="C996">
            <v>0</v>
          </cell>
          <cell r="D996">
            <v>195000000</v>
          </cell>
          <cell r="S996" t="str">
            <v>2441-0032812-000-PKR</v>
          </cell>
          <cell r="T996" t="str">
            <v>2441-0032812-000-PKR-LAHORE</v>
          </cell>
        </row>
        <row r="997">
          <cell r="C997">
            <v>0</v>
          </cell>
          <cell r="D997">
            <v>15000000</v>
          </cell>
          <cell r="S997" t="str">
            <v>2441-0032810-000-PKR</v>
          </cell>
          <cell r="T997" t="str">
            <v>2441-0032810-000-PKR-LAHORE</v>
          </cell>
        </row>
        <row r="998">
          <cell r="C998">
            <v>0</v>
          </cell>
          <cell r="D998">
            <v>5000000</v>
          </cell>
          <cell r="S998" t="str">
            <v>2441-0032809-000-PKR</v>
          </cell>
          <cell r="T998" t="str">
            <v>2441-0032809-000-PKR-LAHORE</v>
          </cell>
        </row>
        <row r="999">
          <cell r="C999">
            <v>0</v>
          </cell>
          <cell r="D999">
            <v>10000000</v>
          </cell>
          <cell r="S999" t="str">
            <v>2441-0032808-000-PKR</v>
          </cell>
          <cell r="T999" t="str">
            <v>2441-0032808-000-PKR-LAHORE</v>
          </cell>
        </row>
        <row r="1000">
          <cell r="C1000">
            <v>0</v>
          </cell>
          <cell r="D1000">
            <v>6184939.5300000003</v>
          </cell>
          <cell r="S1000" t="str">
            <v>2441-0032844-000-USD</v>
          </cell>
          <cell r="T1000" t="str">
            <v>2441-0032844-000-USD-LAHORE</v>
          </cell>
        </row>
        <row r="1001">
          <cell r="C1001">
            <v>0</v>
          </cell>
          <cell r="D1001">
            <v>1915005.25</v>
          </cell>
          <cell r="S1001" t="str">
            <v>2441-0032751-000-PKR</v>
          </cell>
          <cell r="T1001" t="str">
            <v>2441-0032751-000-PKR-LAHORE</v>
          </cell>
        </row>
        <row r="1002">
          <cell r="C1002">
            <v>0</v>
          </cell>
          <cell r="D1002">
            <v>300000</v>
          </cell>
          <cell r="S1002" t="str">
            <v>2441-0031643-000-PKR</v>
          </cell>
          <cell r="T1002" t="str">
            <v>2441-0031643-000-PKR-LAHORE</v>
          </cell>
        </row>
        <row r="1003">
          <cell r="C1003">
            <v>0</v>
          </cell>
          <cell r="D1003">
            <v>3859938.68</v>
          </cell>
          <cell r="S1003" t="str">
            <v>2441-0032440-000-PKR</v>
          </cell>
          <cell r="T1003" t="str">
            <v>2441-0032440-000-PKR-LAHORE</v>
          </cell>
        </row>
        <row r="1004">
          <cell r="C1004">
            <v>0</v>
          </cell>
          <cell r="D1004">
            <v>500000</v>
          </cell>
          <cell r="S1004" t="str">
            <v>2441-0032428-000-PKR</v>
          </cell>
          <cell r="T1004" t="str">
            <v>2441-0032428-000-PKR-LAHORE</v>
          </cell>
        </row>
        <row r="1005">
          <cell r="C1005">
            <v>0</v>
          </cell>
          <cell r="D1005">
            <v>3895309.86</v>
          </cell>
          <cell r="S1005" t="str">
            <v>2441-0032372-000-PKR</v>
          </cell>
          <cell r="T1005" t="str">
            <v>2441-0032372-000-PKR-LAHORE</v>
          </cell>
        </row>
        <row r="1006">
          <cell r="C1006">
            <v>0</v>
          </cell>
          <cell r="D1006">
            <v>2978300.57</v>
          </cell>
          <cell r="S1006" t="str">
            <v>2441-0032139-000-USD</v>
          </cell>
          <cell r="T1006" t="str">
            <v>2441-0032139-000-USD-LAHORE</v>
          </cell>
        </row>
        <row r="1007">
          <cell r="C1007">
            <v>0</v>
          </cell>
          <cell r="D1007">
            <v>220533.32</v>
          </cell>
          <cell r="S1007" t="str">
            <v>2441-0032133-000-PKR</v>
          </cell>
          <cell r="T1007" t="str">
            <v>2441-0032133-000-PKR-LAHORE</v>
          </cell>
        </row>
        <row r="1008">
          <cell r="C1008">
            <v>0</v>
          </cell>
          <cell r="D1008">
            <v>24800000</v>
          </cell>
          <cell r="S1008" t="str">
            <v>2441-0032037-000-PKR</v>
          </cell>
          <cell r="T1008" t="str">
            <v>2441-0032037-000-PKR-LAHORE</v>
          </cell>
        </row>
        <row r="1009">
          <cell r="C1009">
            <v>0</v>
          </cell>
          <cell r="D1009">
            <v>4850000</v>
          </cell>
          <cell r="S1009" t="str">
            <v>2441-0031965-000-PKR</v>
          </cell>
          <cell r="T1009" t="str">
            <v>2441-0031965-000-PKR-LAHORE</v>
          </cell>
        </row>
        <row r="1010">
          <cell r="C1010">
            <v>0</v>
          </cell>
          <cell r="D1010">
            <v>10187499.51</v>
          </cell>
          <cell r="S1010" t="str">
            <v>2441-0032756-000-USD</v>
          </cell>
          <cell r="T1010" t="str">
            <v>2441-0032756-000-USD-LAHORE</v>
          </cell>
        </row>
        <row r="1011">
          <cell r="C1011">
            <v>0</v>
          </cell>
          <cell r="D1011">
            <v>360461.97</v>
          </cell>
          <cell r="S1011" t="str">
            <v>2441-0020121-000-USD</v>
          </cell>
          <cell r="T1011" t="str">
            <v>2441-0020121-000-USD-CLIFTON-KHI</v>
          </cell>
        </row>
        <row r="1012">
          <cell r="C1012">
            <v>0</v>
          </cell>
          <cell r="D1012">
            <v>2000000</v>
          </cell>
          <cell r="S1012" t="str">
            <v>2441-0020482-000-PKR</v>
          </cell>
          <cell r="T1012" t="str">
            <v>2441-0020482-000-PKR-CLIFTON-KHI</v>
          </cell>
        </row>
        <row r="1013">
          <cell r="C1013">
            <v>0</v>
          </cell>
          <cell r="D1013">
            <v>3000000</v>
          </cell>
          <cell r="S1013" t="str">
            <v>2441-0020458-000-PKR</v>
          </cell>
          <cell r="T1013" t="str">
            <v>2441-0020458-000-PKR-CLIFTON-KHI</v>
          </cell>
        </row>
        <row r="1014">
          <cell r="C1014">
            <v>0</v>
          </cell>
          <cell r="D1014">
            <v>2693313.23</v>
          </cell>
          <cell r="S1014" t="str">
            <v>2441-0020431-000-GBP</v>
          </cell>
          <cell r="T1014" t="str">
            <v>2441-0020431-000-GBP-CLIFTON-KHI</v>
          </cell>
        </row>
        <row r="1015">
          <cell r="C1015">
            <v>0</v>
          </cell>
          <cell r="D1015">
            <v>7000000</v>
          </cell>
          <cell r="S1015" t="str">
            <v>2441-0020305-000-PKR</v>
          </cell>
          <cell r="T1015" t="str">
            <v>2441-0020305-000-PKR-CLIFTON-KHI</v>
          </cell>
        </row>
        <row r="1016">
          <cell r="C1016">
            <v>0</v>
          </cell>
          <cell r="D1016">
            <v>4493120.17</v>
          </cell>
          <cell r="S1016" t="str">
            <v>2441-0020253-000-USD</v>
          </cell>
          <cell r="T1016" t="str">
            <v>2441-0020253-000-USD-CLIFTON-KHI</v>
          </cell>
        </row>
        <row r="1017">
          <cell r="C1017">
            <v>0</v>
          </cell>
          <cell r="D1017">
            <v>50254669.359999999</v>
          </cell>
          <cell r="S1017" t="str">
            <v>2441-0020235-000-PKR</v>
          </cell>
          <cell r="T1017" t="str">
            <v>2441-0020235-000-PKR-CLIFTON-KHI</v>
          </cell>
        </row>
        <row r="1018">
          <cell r="C1018">
            <v>0</v>
          </cell>
          <cell r="D1018">
            <v>1500000</v>
          </cell>
          <cell r="S1018" t="str">
            <v>2441-0020208-000-PKR</v>
          </cell>
          <cell r="T1018" t="str">
            <v>2441-0020208-000-PKR-CLIFTON-KHI</v>
          </cell>
        </row>
        <row r="1019">
          <cell r="C1019">
            <v>0</v>
          </cell>
          <cell r="D1019">
            <v>1400000</v>
          </cell>
          <cell r="S1019" t="str">
            <v>2441-0020495-000-PKR</v>
          </cell>
          <cell r="T1019" t="str">
            <v>2441-0020495-000-PKR-CLIFTON-KHI</v>
          </cell>
        </row>
        <row r="1020">
          <cell r="C1020">
            <v>0</v>
          </cell>
          <cell r="D1020">
            <v>600000</v>
          </cell>
          <cell r="S1020" t="str">
            <v>2441-0020145-000-PKR</v>
          </cell>
          <cell r="T1020" t="str">
            <v>2441-0020145-000-PKR-CLIFTON-KHI</v>
          </cell>
        </row>
        <row r="1021">
          <cell r="C1021">
            <v>0</v>
          </cell>
          <cell r="D1021">
            <v>2496060</v>
          </cell>
          <cell r="S1021" t="str">
            <v>2441-0020145-000-USD</v>
          </cell>
          <cell r="T1021" t="str">
            <v>2441-0020145-000-USD-CLIFTON-KHI</v>
          </cell>
        </row>
        <row r="1022">
          <cell r="C1022">
            <v>0</v>
          </cell>
          <cell r="D1022">
            <v>300000</v>
          </cell>
          <cell r="S1022" t="str">
            <v>2441-0020121-000-PKR</v>
          </cell>
          <cell r="T1022" t="str">
            <v>2441-0020121-000-PKR-CLIFTON-KHI</v>
          </cell>
        </row>
        <row r="1023">
          <cell r="C1023">
            <v>0</v>
          </cell>
          <cell r="D1023">
            <v>3150000</v>
          </cell>
          <cell r="S1023" t="str">
            <v>2441-0020110-000-PKR</v>
          </cell>
          <cell r="T1023" t="str">
            <v>2441-0020110-000-PKR-CLIFTON-KHI</v>
          </cell>
        </row>
        <row r="1024">
          <cell r="C1024">
            <v>0</v>
          </cell>
          <cell r="D1024">
            <v>1209729.74</v>
          </cell>
          <cell r="S1024" t="str">
            <v>2441-0020039-000-USD</v>
          </cell>
          <cell r="T1024" t="str">
            <v>2441-0020039-000-USD-CLIFTON-KHI</v>
          </cell>
        </row>
        <row r="1025">
          <cell r="C1025">
            <v>0</v>
          </cell>
          <cell r="D1025">
            <v>121950.58</v>
          </cell>
          <cell r="S1025" t="str">
            <v>2441-0020025-000-PKR</v>
          </cell>
          <cell r="T1025" t="str">
            <v>2441-0020025-000-PKR-CLIFTON-KHI</v>
          </cell>
        </row>
        <row r="1026">
          <cell r="C1026">
            <v>0</v>
          </cell>
          <cell r="D1026">
            <v>743985.75</v>
          </cell>
          <cell r="S1026" t="str">
            <v>2441-0020007-000-USD</v>
          </cell>
          <cell r="T1026" t="str">
            <v>2441-0020007-000-USD-CLIFTON-KHI</v>
          </cell>
        </row>
        <row r="1027">
          <cell r="C1027">
            <v>0</v>
          </cell>
          <cell r="D1027">
            <v>102590</v>
          </cell>
          <cell r="S1027" t="str">
            <v>2441-0030000-000-PKR</v>
          </cell>
          <cell r="T1027" t="str">
            <v>2441-0030000-000-PKR-LAHORE</v>
          </cell>
        </row>
        <row r="1028">
          <cell r="C1028">
            <v>0</v>
          </cell>
          <cell r="D1028">
            <v>3029608.28</v>
          </cell>
          <cell r="S1028" t="str">
            <v>2441-0017850-000-USD</v>
          </cell>
          <cell r="T1028" t="str">
            <v>2441-0017850-000-USD-KARACHI</v>
          </cell>
        </row>
        <row r="1029">
          <cell r="C1029">
            <v>0</v>
          </cell>
          <cell r="D1029">
            <v>215068.7</v>
          </cell>
          <cell r="S1029" t="str">
            <v>2441-0020189-000-PKR</v>
          </cell>
          <cell r="T1029" t="str">
            <v>2441-0020189-000-PKR-CLIFTON-KHI</v>
          </cell>
        </row>
        <row r="1030">
          <cell r="C1030">
            <v>0</v>
          </cell>
          <cell r="D1030">
            <v>892475.17</v>
          </cell>
          <cell r="S1030" t="str">
            <v>2441-0017628-000-USD</v>
          </cell>
          <cell r="T1030" t="str">
            <v>2441-0017628-000-USD-KARACHI</v>
          </cell>
        </row>
        <row r="1031">
          <cell r="C1031">
            <v>0</v>
          </cell>
          <cell r="D1031">
            <v>4800000</v>
          </cell>
          <cell r="S1031" t="str">
            <v>2441-0017833-000-PKR</v>
          </cell>
          <cell r="T1031" t="str">
            <v>2441-0017833-000-PKR-KARACHI</v>
          </cell>
        </row>
        <row r="1032">
          <cell r="C1032">
            <v>0</v>
          </cell>
          <cell r="D1032">
            <v>9535950</v>
          </cell>
          <cell r="S1032" t="str">
            <v>2441-0020136-000-PKR</v>
          </cell>
          <cell r="T1032" t="str">
            <v>2441-0020136-000-PKR-CLIFTON-KHI</v>
          </cell>
        </row>
        <row r="1033">
          <cell r="C1033">
            <v>0</v>
          </cell>
          <cell r="D1033">
            <v>1000000</v>
          </cell>
          <cell r="S1033" t="str">
            <v>2441-0017844-000-PKR</v>
          </cell>
          <cell r="T1033" t="str">
            <v>2441-0017844-000-PKR-KARACHI</v>
          </cell>
        </row>
        <row r="1034">
          <cell r="C1034">
            <v>0</v>
          </cell>
          <cell r="D1034">
            <v>12500000</v>
          </cell>
          <cell r="S1034" t="str">
            <v>2441-0020498-000-PKR</v>
          </cell>
          <cell r="T1034" t="str">
            <v>2441-0020498-000-PKR-CLIFTON-KHI</v>
          </cell>
        </row>
        <row r="1035">
          <cell r="C1035">
            <v>0</v>
          </cell>
          <cell r="D1035">
            <v>500000</v>
          </cell>
          <cell r="S1035" t="str">
            <v>2441-0017832-000-PKR</v>
          </cell>
          <cell r="T1035" t="str">
            <v>2441-0017832-000-PKR-KARACHI</v>
          </cell>
        </row>
        <row r="1036">
          <cell r="C1036">
            <v>0</v>
          </cell>
          <cell r="D1036">
            <v>1200000</v>
          </cell>
          <cell r="S1036" t="str">
            <v>2441-0017831-000-PKR</v>
          </cell>
          <cell r="T1036" t="str">
            <v>2441-0017831-000-PKR-KARACHI</v>
          </cell>
        </row>
        <row r="1037">
          <cell r="C1037">
            <v>0</v>
          </cell>
          <cell r="D1037">
            <v>14656658.289999999</v>
          </cell>
          <cell r="S1037" t="str">
            <v>2441-0017744-000-PKR</v>
          </cell>
          <cell r="T1037" t="str">
            <v>2441-0017744-000-PKR-KARACHI</v>
          </cell>
        </row>
        <row r="1038">
          <cell r="C1038">
            <v>0</v>
          </cell>
          <cell r="D1038">
            <v>2705989.34</v>
          </cell>
          <cell r="S1038" t="str">
            <v>2441-0017467-000-USD</v>
          </cell>
          <cell r="T1038" t="str">
            <v>2441-0017467-000-USD-KARACHI</v>
          </cell>
        </row>
        <row r="1039">
          <cell r="C1039">
            <v>0</v>
          </cell>
          <cell r="D1039">
            <v>5000000</v>
          </cell>
          <cell r="S1039" t="str">
            <v>2441-0017402-000-PKR</v>
          </cell>
          <cell r="T1039" t="str">
            <v>2441-0017402-000-PKR-KARACHI</v>
          </cell>
        </row>
        <row r="1040">
          <cell r="C1040">
            <v>0</v>
          </cell>
          <cell r="D1040">
            <v>4000000</v>
          </cell>
          <cell r="S1040" t="str">
            <v>2441-0010830-000-PKR</v>
          </cell>
          <cell r="T1040" t="str">
            <v>2441-0010830-000-PKR-KARACHI</v>
          </cell>
        </row>
        <row r="1041">
          <cell r="C1041">
            <v>0</v>
          </cell>
          <cell r="D1041">
            <v>4159446.27</v>
          </cell>
          <cell r="S1041" t="str">
            <v>2441-0020498-000-USD</v>
          </cell>
          <cell r="T1041" t="str">
            <v>2441-0020498-000-USD-CLIFTON-KHI</v>
          </cell>
        </row>
        <row r="1042">
          <cell r="C1042">
            <v>0</v>
          </cell>
          <cell r="D1042">
            <v>150000000</v>
          </cell>
          <cell r="S1042" t="str">
            <v>2441-0020502-000-PKR</v>
          </cell>
          <cell r="T1042" t="str">
            <v>2441-0020502-000-PKR-CLIFTON-KHI</v>
          </cell>
        </row>
        <row r="1043">
          <cell r="C1043">
            <v>0</v>
          </cell>
          <cell r="D1043">
            <v>10000000</v>
          </cell>
          <cell r="S1043" t="str">
            <v>2441-0017780-000-PKR</v>
          </cell>
          <cell r="T1043" t="str">
            <v>2441-0017780-000-PKR-KARACHI</v>
          </cell>
        </row>
        <row r="1044">
          <cell r="C1044">
            <v>0</v>
          </cell>
          <cell r="D1044">
            <v>20000000</v>
          </cell>
          <cell r="S1044" t="str">
            <v>2441-0020508-000-PKR</v>
          </cell>
          <cell r="T1044" t="str">
            <v>2441-0020508-000-PKR-CLIFTON-KHI</v>
          </cell>
        </row>
        <row r="1045">
          <cell r="C1045">
            <v>0</v>
          </cell>
          <cell r="D1045">
            <v>433118.27</v>
          </cell>
          <cell r="S1045" t="str">
            <v>2441-0015062-000-PKR</v>
          </cell>
          <cell r="T1045" t="str">
            <v>2441-0015062-000-PKR-KARACHI</v>
          </cell>
        </row>
        <row r="1046">
          <cell r="C1046">
            <v>0</v>
          </cell>
          <cell r="D1046">
            <v>889872.99</v>
          </cell>
          <cell r="S1046" t="str">
            <v>2441-0015408-000-PKR</v>
          </cell>
          <cell r="T1046" t="str">
            <v>2441-0015408-000-PKR-KARACHI</v>
          </cell>
        </row>
        <row r="1047">
          <cell r="C1047">
            <v>0</v>
          </cell>
          <cell r="D1047">
            <v>8000000</v>
          </cell>
          <cell r="S1047" t="str">
            <v>2441-0015480-000-PKR</v>
          </cell>
          <cell r="T1047" t="str">
            <v>2441-0015480-000-PKR-KARACHI</v>
          </cell>
        </row>
        <row r="1048">
          <cell r="C1048">
            <v>0</v>
          </cell>
          <cell r="D1048">
            <v>20000000</v>
          </cell>
          <cell r="S1048" t="str">
            <v>2441-0017168-000-PKR</v>
          </cell>
          <cell r="T1048" t="str">
            <v>2441-0017168-000-PKR-KARACHI</v>
          </cell>
        </row>
        <row r="1049">
          <cell r="C1049">
            <v>0</v>
          </cell>
          <cell r="D1049">
            <v>6000000</v>
          </cell>
          <cell r="S1049" t="str">
            <v>2441-0017335-000-PKR</v>
          </cell>
          <cell r="T1049" t="str">
            <v>2441-0017335-000-PKR-KARACHI</v>
          </cell>
        </row>
        <row r="1050">
          <cell r="C1050">
            <v>0</v>
          </cell>
          <cell r="D1050">
            <v>123870</v>
          </cell>
          <cell r="S1050" t="str">
            <v>2119-0020484-400-PKR</v>
          </cell>
          <cell r="T1050" t="str">
            <v>2119-0020484-400-PKR-CLIFTON-KHI</v>
          </cell>
        </row>
        <row r="1051">
          <cell r="C1051">
            <v>0</v>
          </cell>
          <cell r="D1051">
            <v>60000</v>
          </cell>
          <cell r="S1051" t="str">
            <v>2119-0020501-400-PKR</v>
          </cell>
          <cell r="T1051" t="str">
            <v>2119-0020501-400-PKR-CLIFTON-KHI</v>
          </cell>
        </row>
        <row r="1052">
          <cell r="C1052">
            <v>0</v>
          </cell>
          <cell r="D1052">
            <v>8000</v>
          </cell>
          <cell r="S1052" t="str">
            <v>2119-0020467-100-PKR</v>
          </cell>
          <cell r="T1052" t="str">
            <v>2119-0020467-100-PKR-CLIFTON-KHI</v>
          </cell>
        </row>
        <row r="1053">
          <cell r="C1053">
            <v>0</v>
          </cell>
          <cell r="D1053">
            <v>25000</v>
          </cell>
          <cell r="S1053" t="str">
            <v>2119-0020500-400-PKR</v>
          </cell>
          <cell r="T1053" t="str">
            <v>2119-0020500-400-PKR-CLIFTON-KHI</v>
          </cell>
        </row>
        <row r="1054">
          <cell r="C1054">
            <v>0</v>
          </cell>
          <cell r="D1054">
            <v>7810</v>
          </cell>
          <cell r="S1054" t="str">
            <v>2119-0020496-400-PKR</v>
          </cell>
          <cell r="T1054" t="str">
            <v>2119-0020496-400-PKR-CLIFTON-KHI</v>
          </cell>
        </row>
        <row r="1055">
          <cell r="C1055">
            <v>0</v>
          </cell>
          <cell r="D1055">
            <v>849800</v>
          </cell>
          <cell r="S1055" t="str">
            <v>2119-0020493-400-PKR</v>
          </cell>
          <cell r="T1055" t="str">
            <v>2119-0020493-400-PKR-CLIFTON-KHI</v>
          </cell>
        </row>
        <row r="1056">
          <cell r="C1056">
            <v>0</v>
          </cell>
          <cell r="D1056">
            <v>37000</v>
          </cell>
          <cell r="S1056" t="str">
            <v>2119-0020491-400-PKR</v>
          </cell>
          <cell r="T1056" t="str">
            <v>2119-0020491-400-PKR-CLIFTON-KHI</v>
          </cell>
        </row>
        <row r="1057">
          <cell r="C1057">
            <v>0</v>
          </cell>
          <cell r="D1057">
            <v>512000</v>
          </cell>
          <cell r="S1057" t="str">
            <v>2119-0020489-400-PKR</v>
          </cell>
          <cell r="T1057" t="str">
            <v>2119-0020489-400-PKR-CLIFTON-KHI</v>
          </cell>
        </row>
        <row r="1058">
          <cell r="C1058">
            <v>0</v>
          </cell>
          <cell r="D1058">
            <v>332</v>
          </cell>
          <cell r="S1058" t="str">
            <v>2119-0020485-100-PKR</v>
          </cell>
          <cell r="T1058" t="str">
            <v>2119-0020485-100-PKR-CLIFTON-KHI</v>
          </cell>
        </row>
        <row r="1059">
          <cell r="C1059">
            <v>0</v>
          </cell>
          <cell r="D1059">
            <v>24354000</v>
          </cell>
          <cell r="S1059" t="str">
            <v>2119-0020497-400-PKR</v>
          </cell>
          <cell r="T1059" t="str">
            <v>2119-0020497-400-PKR-CLIFTON-KHI</v>
          </cell>
        </row>
        <row r="1060">
          <cell r="C1060">
            <v>0</v>
          </cell>
          <cell r="D1060">
            <v>493980</v>
          </cell>
          <cell r="S1060" t="str">
            <v>2119-0020483-400-PKR</v>
          </cell>
          <cell r="T1060" t="str">
            <v>2119-0020483-400-PKR-CLIFTON-KHI</v>
          </cell>
        </row>
        <row r="1061">
          <cell r="C1061">
            <v>0</v>
          </cell>
          <cell r="D1061">
            <v>600000</v>
          </cell>
          <cell r="S1061" t="str">
            <v>2119-0020482-400-PKR</v>
          </cell>
          <cell r="T1061" t="str">
            <v>2119-0020482-400-PKR-CLIFTON-KHI</v>
          </cell>
        </row>
        <row r="1062">
          <cell r="C1062">
            <v>0</v>
          </cell>
          <cell r="D1062">
            <v>124526</v>
          </cell>
          <cell r="S1062" t="str">
            <v>2119-0020479-400-PKR</v>
          </cell>
          <cell r="T1062" t="str">
            <v>2119-0020479-400-PKR-CLIFTON-KHI</v>
          </cell>
        </row>
        <row r="1063">
          <cell r="C1063">
            <v>0</v>
          </cell>
          <cell r="D1063">
            <v>107222</v>
          </cell>
          <cell r="S1063" t="str">
            <v>2119-0020478-400-PKR</v>
          </cell>
          <cell r="T1063" t="str">
            <v>2119-0020478-400-PKR-CLIFTON-KHI</v>
          </cell>
        </row>
        <row r="1064">
          <cell r="C1064">
            <v>0</v>
          </cell>
          <cell r="D1064">
            <v>5300</v>
          </cell>
          <cell r="S1064" t="str">
            <v>2119-0020477-100-PKR</v>
          </cell>
          <cell r="T1064" t="str">
            <v>2119-0020477-100-PKR-CLIFTON-KHI</v>
          </cell>
        </row>
        <row r="1065">
          <cell r="C1065">
            <v>0</v>
          </cell>
          <cell r="D1065">
            <v>5580.95</v>
          </cell>
          <cell r="S1065" t="str">
            <v>2119-0020475-224-EUR</v>
          </cell>
          <cell r="T1065" t="str">
            <v>2119-0020475-224-EUR-CLIFTON-KHI</v>
          </cell>
        </row>
        <row r="1066">
          <cell r="C1066">
            <v>0</v>
          </cell>
          <cell r="D1066">
            <v>5130</v>
          </cell>
          <cell r="S1066" t="str">
            <v>2119-0020474-400-PKR</v>
          </cell>
          <cell r="T1066" t="str">
            <v>2119-0020474-400-PKR-CLIFTON-KHI</v>
          </cell>
        </row>
        <row r="1067">
          <cell r="C1067">
            <v>0</v>
          </cell>
          <cell r="D1067">
            <v>5300</v>
          </cell>
          <cell r="S1067" t="str">
            <v>2119-0020468-100-PKR</v>
          </cell>
          <cell r="T1067" t="str">
            <v>2119-0020468-100-PKR-CLIFTON-KHI</v>
          </cell>
        </row>
        <row r="1068">
          <cell r="C1068">
            <v>0</v>
          </cell>
          <cell r="D1068">
            <v>6500</v>
          </cell>
          <cell r="S1068" t="str">
            <v>2119-0020466-100-PKR</v>
          </cell>
          <cell r="T1068" t="str">
            <v>2119-0020466-100-PKR-CLIFTON-KHI</v>
          </cell>
        </row>
        <row r="1069">
          <cell r="C1069">
            <v>0</v>
          </cell>
          <cell r="D1069">
            <v>9561762.2599999998</v>
          </cell>
          <cell r="S1069" t="str">
            <v>2119-0020502-400-PKR</v>
          </cell>
          <cell r="T1069" t="str">
            <v>2119-0020502-400-PKR-CLIFTON-KHI</v>
          </cell>
        </row>
        <row r="1070">
          <cell r="C1070">
            <v>0</v>
          </cell>
          <cell r="D1070">
            <v>1909.63</v>
          </cell>
          <cell r="S1070" t="str">
            <v>2119-0010384-000-PKR</v>
          </cell>
          <cell r="T1070" t="str">
            <v>2119-0010384-000-PKR-KARACHI</v>
          </cell>
        </row>
        <row r="1071">
          <cell r="C1071">
            <v>0</v>
          </cell>
          <cell r="D1071">
            <v>72700</v>
          </cell>
          <cell r="S1071" t="str">
            <v>2119-0020472-400-PKR</v>
          </cell>
          <cell r="T1071" t="str">
            <v>2119-0020472-400-PKR-CLIFTON-KHI</v>
          </cell>
        </row>
        <row r="1072">
          <cell r="C1072">
            <v>0</v>
          </cell>
          <cell r="D1072">
            <v>4055.35</v>
          </cell>
          <cell r="S1072" t="str">
            <v>2119-0010096-000-PKR</v>
          </cell>
          <cell r="T1072" t="str">
            <v>2119-0010096-000-PKR-KARACHI</v>
          </cell>
        </row>
        <row r="1073">
          <cell r="C1073">
            <v>0</v>
          </cell>
          <cell r="D1073">
            <v>107825.74</v>
          </cell>
          <cell r="S1073" t="str">
            <v>2119-0010400-000-PKR</v>
          </cell>
          <cell r="T1073" t="str">
            <v>2119-0010400-000-PKR-KARACHI</v>
          </cell>
        </row>
        <row r="1074">
          <cell r="C1074">
            <v>0</v>
          </cell>
          <cell r="D1074">
            <v>40225.519999999997</v>
          </cell>
          <cell r="S1074" t="str">
            <v>2119-0010397-000-PKR</v>
          </cell>
          <cell r="T1074" t="str">
            <v>2119-0010397-000-PKR-KARACHI</v>
          </cell>
        </row>
        <row r="1075">
          <cell r="C1075">
            <v>0</v>
          </cell>
          <cell r="D1075">
            <v>7570</v>
          </cell>
          <cell r="S1075" t="str">
            <v>2119-0020430-400-PKR</v>
          </cell>
          <cell r="T1075" t="str">
            <v>2119-0020430-400-PKR-CLIFTON-KHI</v>
          </cell>
        </row>
        <row r="1076">
          <cell r="C1076">
            <v>0</v>
          </cell>
          <cell r="D1076">
            <v>100761.49</v>
          </cell>
          <cell r="S1076" t="str">
            <v>2119-0010346-000-PKR</v>
          </cell>
          <cell r="T1076" t="str">
            <v>2119-0010346-000-PKR-KARACHI</v>
          </cell>
        </row>
        <row r="1077">
          <cell r="C1077">
            <v>0</v>
          </cell>
          <cell r="D1077">
            <v>350000</v>
          </cell>
          <cell r="S1077" t="str">
            <v>2119-0020460-400-PKR</v>
          </cell>
          <cell r="T1077" t="str">
            <v>2119-0020460-400-PKR-CLIFTON-KHI</v>
          </cell>
        </row>
        <row r="1078">
          <cell r="C1078">
            <v>0</v>
          </cell>
          <cell r="D1078">
            <v>4051.78</v>
          </cell>
          <cell r="S1078" t="str">
            <v>2119-0010309-000-PKR</v>
          </cell>
          <cell r="T1078" t="str">
            <v>2119-0010309-000-PKR-KARACHI</v>
          </cell>
        </row>
        <row r="1079">
          <cell r="C1079">
            <v>0</v>
          </cell>
          <cell r="D1079">
            <v>25.11</v>
          </cell>
          <cell r="S1079" t="str">
            <v>2119-0010252-000-PKR</v>
          </cell>
          <cell r="T1079" t="str">
            <v>2119-0010252-000-PKR-KARACHI</v>
          </cell>
        </row>
        <row r="1080">
          <cell r="C1080">
            <v>0</v>
          </cell>
          <cell r="D1080">
            <v>248.85</v>
          </cell>
          <cell r="S1080" t="str">
            <v>2119-0010251-000-PKR</v>
          </cell>
          <cell r="T1080" t="str">
            <v>2119-0010251-000-PKR-KARACHI</v>
          </cell>
        </row>
        <row r="1081">
          <cell r="C1081">
            <v>0</v>
          </cell>
          <cell r="D1081">
            <v>833.8</v>
          </cell>
          <cell r="S1081" t="str">
            <v>2119-0010336-000-PKR</v>
          </cell>
          <cell r="T1081" t="str">
            <v>2119-0010336-000-PKR-KARACHI</v>
          </cell>
        </row>
        <row r="1082">
          <cell r="C1082">
            <v>0</v>
          </cell>
          <cell r="D1082">
            <v>16499.45</v>
          </cell>
          <cell r="S1082" t="str">
            <v>2119-0010105-000-PKR</v>
          </cell>
          <cell r="T1082" t="str">
            <v>2119-0010105-000-PKR-KARACHI</v>
          </cell>
        </row>
        <row r="1083">
          <cell r="C1083">
            <v>0</v>
          </cell>
          <cell r="D1083">
            <v>991292.4</v>
          </cell>
          <cell r="S1083" t="str">
            <v>2119-0020503-224-USD</v>
          </cell>
          <cell r="T1083" t="str">
            <v>2119-0020503-224-USD-CLIFTON-KHI</v>
          </cell>
        </row>
        <row r="1084">
          <cell r="C1084">
            <v>0</v>
          </cell>
          <cell r="D1084">
            <v>44.95</v>
          </cell>
          <cell r="S1084" t="str">
            <v>2119-0010094-000-PKR</v>
          </cell>
          <cell r="T1084" t="str">
            <v>2119-0010094-000-PKR-KARACHI</v>
          </cell>
        </row>
        <row r="1085">
          <cell r="C1085">
            <v>0</v>
          </cell>
          <cell r="D1085">
            <v>100</v>
          </cell>
          <cell r="S1085" t="str">
            <v>2119-0010092-000-PKR</v>
          </cell>
          <cell r="T1085" t="str">
            <v>2119-0010092-000-PKR-KARACHI</v>
          </cell>
        </row>
        <row r="1086">
          <cell r="C1086">
            <v>0</v>
          </cell>
          <cell r="D1086">
            <v>427512.32000000001</v>
          </cell>
          <cell r="S1086" t="str">
            <v>2119-0010082-000-PKR</v>
          </cell>
          <cell r="T1086" t="str">
            <v>2119-0010082-000-PKR-KARACHI</v>
          </cell>
        </row>
        <row r="1087">
          <cell r="C1087">
            <v>0</v>
          </cell>
          <cell r="D1087">
            <v>1824.08</v>
          </cell>
          <cell r="S1087" t="str">
            <v>2119-0031597-100-PKR</v>
          </cell>
          <cell r="T1087" t="str">
            <v>2119-0031597-100-PKR-CLIFTON-KHI</v>
          </cell>
        </row>
        <row r="1088">
          <cell r="C1088">
            <v>0</v>
          </cell>
          <cell r="D1088">
            <v>164407.54</v>
          </cell>
          <cell r="S1088" t="str">
            <v>2119-0031137-000-PKR</v>
          </cell>
          <cell r="T1088" t="str">
            <v>2119-0031137-000-PKR-CLIFTON-KHI</v>
          </cell>
        </row>
        <row r="1089">
          <cell r="C1089">
            <v>0</v>
          </cell>
          <cell r="D1089">
            <v>299500</v>
          </cell>
          <cell r="S1089" t="str">
            <v>2119-0020507-400-PKR</v>
          </cell>
          <cell r="T1089" t="str">
            <v>2119-0020507-400-PKR-CLIFTON-KHI</v>
          </cell>
        </row>
        <row r="1090">
          <cell r="C1090">
            <v>0</v>
          </cell>
          <cell r="D1090">
            <v>25000</v>
          </cell>
          <cell r="S1090" t="str">
            <v>2119-0020505-400-PKR</v>
          </cell>
          <cell r="T1090" t="str">
            <v>2119-0020505-400-PKR-CLIFTON-KHI</v>
          </cell>
        </row>
        <row r="1091">
          <cell r="C1091">
            <v>0</v>
          </cell>
          <cell r="D1091">
            <v>104248</v>
          </cell>
          <cell r="S1091" t="str">
            <v>2119-0020504-400-PKR</v>
          </cell>
          <cell r="T1091" t="str">
            <v>2119-0020504-400-PKR-CLIFTON-KHI</v>
          </cell>
        </row>
        <row r="1092">
          <cell r="C1092">
            <v>0</v>
          </cell>
          <cell r="D1092">
            <v>221859</v>
          </cell>
          <cell r="S1092" t="str">
            <v>2119-0020503-400-PKR</v>
          </cell>
          <cell r="T1092" t="str">
            <v>2119-0020503-400-PKR-CLIFTON-KHI</v>
          </cell>
        </row>
        <row r="1093">
          <cell r="C1093">
            <v>0</v>
          </cell>
          <cell r="D1093">
            <v>221.79</v>
          </cell>
          <cell r="S1093" t="str">
            <v>2119-0010244-000-PKR</v>
          </cell>
          <cell r="T1093" t="str">
            <v>2119-0010244-000-PKR-KARACHI</v>
          </cell>
        </row>
        <row r="1094">
          <cell r="C1094">
            <v>0</v>
          </cell>
          <cell r="D1094">
            <v>112445</v>
          </cell>
          <cell r="S1094" t="str">
            <v>2119-0020412-400-PKR</v>
          </cell>
          <cell r="T1094" t="str">
            <v>2119-0020412-400-PKR-CLIFTON-KHI</v>
          </cell>
        </row>
        <row r="1095">
          <cell r="C1095">
            <v>0</v>
          </cell>
          <cell r="D1095">
            <v>594300</v>
          </cell>
          <cell r="S1095" t="str">
            <v>2119-0020427-224-USD</v>
          </cell>
          <cell r="T1095" t="str">
            <v>2119-0020427-224-USD-CLIFTON-KHI</v>
          </cell>
        </row>
        <row r="1096">
          <cell r="C1096">
            <v>0</v>
          </cell>
          <cell r="D1096">
            <v>1261500</v>
          </cell>
          <cell r="S1096" t="str">
            <v>2119-0020426-400-PKR</v>
          </cell>
          <cell r="T1096" t="str">
            <v>2119-0020426-400-PKR-CLIFTON-KHI</v>
          </cell>
        </row>
        <row r="1097">
          <cell r="C1097">
            <v>0</v>
          </cell>
          <cell r="D1097">
            <v>1031567</v>
          </cell>
          <cell r="S1097" t="str">
            <v>2119-0020425-400-PKR</v>
          </cell>
          <cell r="T1097" t="str">
            <v>2119-0020425-400-PKR-CLIFTON-KHI</v>
          </cell>
        </row>
        <row r="1098">
          <cell r="C1098">
            <v>0</v>
          </cell>
          <cell r="D1098">
            <v>51667</v>
          </cell>
          <cell r="S1098" t="str">
            <v>2119-0020424-400-PKR</v>
          </cell>
          <cell r="T1098" t="str">
            <v>2119-0020424-400-PKR-CLIFTON-KHI</v>
          </cell>
        </row>
        <row r="1099">
          <cell r="C1099">
            <v>0</v>
          </cell>
          <cell r="D1099">
            <v>3290000</v>
          </cell>
          <cell r="S1099" t="str">
            <v>2119-0020422-400-PKR</v>
          </cell>
          <cell r="T1099" t="str">
            <v>2119-0020422-400-PKR-CLIFTON-KHI</v>
          </cell>
        </row>
        <row r="1100">
          <cell r="C1100">
            <v>0</v>
          </cell>
          <cell r="D1100">
            <v>498122</v>
          </cell>
          <cell r="S1100" t="str">
            <v>2119-0020420-400-PKR</v>
          </cell>
          <cell r="T1100" t="str">
            <v>2119-0020420-400-PKR-CLIFTON-KHI</v>
          </cell>
        </row>
        <row r="1101">
          <cell r="C1101">
            <v>0</v>
          </cell>
          <cell r="D1101">
            <v>85685</v>
          </cell>
          <cell r="S1101" t="str">
            <v>2119-0020419-400-PKR</v>
          </cell>
          <cell r="T1101" t="str">
            <v>2119-0020419-400-PKR-CLIFTON-KHI</v>
          </cell>
        </row>
        <row r="1102">
          <cell r="C1102">
            <v>0</v>
          </cell>
          <cell r="D1102">
            <v>31370</v>
          </cell>
          <cell r="S1102" t="str">
            <v>2119-0020418-400-PKR</v>
          </cell>
          <cell r="T1102" t="str">
            <v>2119-0020418-400-PKR-CLIFTON-KHI</v>
          </cell>
        </row>
        <row r="1103">
          <cell r="C1103">
            <v>0</v>
          </cell>
          <cell r="D1103">
            <v>1075683</v>
          </cell>
          <cell r="S1103" t="str">
            <v>2119-0020434-224-USD</v>
          </cell>
          <cell r="T1103" t="str">
            <v>2119-0020434-224-USD-CLIFTON-KHI</v>
          </cell>
        </row>
        <row r="1104">
          <cell r="C1104">
            <v>0</v>
          </cell>
          <cell r="D1104">
            <v>2000000</v>
          </cell>
          <cell r="S1104" t="str">
            <v>2119-0020413-400-PKR</v>
          </cell>
          <cell r="T1104" t="str">
            <v>2119-0020413-400-PKR-CLIFTON-KHI</v>
          </cell>
        </row>
        <row r="1105">
          <cell r="C1105">
            <v>0</v>
          </cell>
          <cell r="D1105">
            <v>165318.70000000001</v>
          </cell>
          <cell r="S1105" t="str">
            <v>2119-0020429-400-PKR</v>
          </cell>
          <cell r="T1105" t="str">
            <v>2119-0020429-400-PKR-CLIFTON-KHI</v>
          </cell>
        </row>
        <row r="1106">
          <cell r="C1106">
            <v>0</v>
          </cell>
          <cell r="D1106">
            <v>62669</v>
          </cell>
          <cell r="S1106" t="str">
            <v>2119-0020411-400-PKR</v>
          </cell>
          <cell r="T1106" t="str">
            <v>2119-0020411-400-PKR-CLIFTON-KHI</v>
          </cell>
        </row>
        <row r="1107">
          <cell r="C1107">
            <v>0</v>
          </cell>
          <cell r="D1107">
            <v>40000</v>
          </cell>
          <cell r="S1107" t="str">
            <v>2119-0020409-400-PKR</v>
          </cell>
          <cell r="T1107" t="str">
            <v>2119-0020409-400-PKR-CLIFTON-KHI</v>
          </cell>
        </row>
        <row r="1108">
          <cell r="C1108">
            <v>0</v>
          </cell>
          <cell r="D1108">
            <v>49262</v>
          </cell>
          <cell r="S1108" t="str">
            <v>2119-0020407-400-PKR</v>
          </cell>
          <cell r="T1108" t="str">
            <v>2119-0020407-400-PKR-CLIFTON-KHI</v>
          </cell>
        </row>
        <row r="1109">
          <cell r="C1109">
            <v>0</v>
          </cell>
          <cell r="D1109">
            <v>310000</v>
          </cell>
          <cell r="S1109" t="str">
            <v>2119-0020406-400-PKR</v>
          </cell>
          <cell r="T1109" t="str">
            <v>2119-0020406-400-PKR-CLIFTON-KHI</v>
          </cell>
        </row>
        <row r="1110">
          <cell r="C1110">
            <v>0</v>
          </cell>
          <cell r="D1110">
            <v>540</v>
          </cell>
          <cell r="S1110" t="str">
            <v>2119-0020405-400-PKR</v>
          </cell>
          <cell r="T1110" t="str">
            <v>2119-0020405-400-PKR-CLIFTON-KHI</v>
          </cell>
        </row>
        <row r="1111">
          <cell r="C1111">
            <v>0</v>
          </cell>
          <cell r="D1111">
            <v>494729</v>
          </cell>
          <cell r="S1111" t="str">
            <v>2119-0020404-400-PKR</v>
          </cell>
          <cell r="T1111" t="str">
            <v>2119-0020404-400-PKR-CLIFTON-KHI</v>
          </cell>
        </row>
        <row r="1112">
          <cell r="C1112">
            <v>0</v>
          </cell>
          <cell r="D1112">
            <v>425591</v>
          </cell>
          <cell r="S1112" t="str">
            <v>2119-0020403-400-PKR</v>
          </cell>
          <cell r="T1112" t="str">
            <v>2119-0020403-400-PKR-CLIFTON-KHI</v>
          </cell>
        </row>
        <row r="1113">
          <cell r="C1113">
            <v>0</v>
          </cell>
          <cell r="D1113">
            <v>4432.1099999999997</v>
          </cell>
          <cell r="S1113" t="str">
            <v>2119-0020401-400-PKR</v>
          </cell>
          <cell r="T1113" t="str">
            <v>2119-0020401-400-PKR-CLIFTON-KHI</v>
          </cell>
        </row>
        <row r="1114">
          <cell r="C1114">
            <v>0</v>
          </cell>
          <cell r="D1114">
            <v>200005.04</v>
          </cell>
          <cell r="S1114" t="str">
            <v>2119-0020400-400-PKR</v>
          </cell>
          <cell r="T1114" t="str">
            <v>2119-0020400-400-PKR-CLIFTON-KHI</v>
          </cell>
        </row>
        <row r="1115">
          <cell r="C1115">
            <v>0</v>
          </cell>
          <cell r="D1115">
            <v>1692976</v>
          </cell>
          <cell r="S1115" t="str">
            <v>2119-0020417-400-PKR</v>
          </cell>
          <cell r="T1115" t="str">
            <v>2119-0020417-400-PKR-CLIFTON-KHI</v>
          </cell>
        </row>
        <row r="1116">
          <cell r="C1116">
            <v>0</v>
          </cell>
          <cell r="D1116">
            <v>5000</v>
          </cell>
          <cell r="S1116" t="str">
            <v>2119-0020440-400-PKR</v>
          </cell>
          <cell r="T1116" t="str">
            <v>2119-0020440-400-PKR-CLIFTON-KHI</v>
          </cell>
        </row>
        <row r="1117">
          <cell r="C1117">
            <v>0</v>
          </cell>
          <cell r="D1117">
            <v>97402</v>
          </cell>
          <cell r="S1117" t="str">
            <v>2119-0020452-400-PKR</v>
          </cell>
          <cell r="T1117" t="str">
            <v>2119-0020452-400-PKR-CLIFTON-KHI</v>
          </cell>
        </row>
        <row r="1118">
          <cell r="C1118">
            <v>0</v>
          </cell>
          <cell r="D1118">
            <v>45522</v>
          </cell>
          <cell r="S1118" t="str">
            <v>2119-0020450-400-PKR</v>
          </cell>
          <cell r="T1118" t="str">
            <v>2119-0020450-400-PKR-CLIFTON-KHI</v>
          </cell>
        </row>
        <row r="1119">
          <cell r="C1119">
            <v>0</v>
          </cell>
          <cell r="D1119">
            <v>1534174</v>
          </cell>
          <cell r="S1119" t="str">
            <v>2119-0020449-400-PKR</v>
          </cell>
          <cell r="T1119" t="str">
            <v>2119-0020449-400-PKR-CLIFTON-KHI</v>
          </cell>
        </row>
        <row r="1120">
          <cell r="C1120">
            <v>0</v>
          </cell>
          <cell r="D1120">
            <v>50000000</v>
          </cell>
          <cell r="S1120" t="str">
            <v>2119-0020448-400-PKR</v>
          </cell>
          <cell r="T1120" t="str">
            <v>2119-0020448-400-PKR-CLIFTON-KHI</v>
          </cell>
        </row>
        <row r="1121">
          <cell r="C1121">
            <v>0</v>
          </cell>
          <cell r="D1121">
            <v>567999.93000000005</v>
          </cell>
          <cell r="S1121" t="str">
            <v>2119-0020448-100-PKR</v>
          </cell>
          <cell r="T1121" t="str">
            <v>2119-0020448-100-PKR-CLIFTON-KHI</v>
          </cell>
        </row>
        <row r="1122">
          <cell r="C1122">
            <v>0</v>
          </cell>
          <cell r="D1122">
            <v>5650</v>
          </cell>
          <cell r="S1122" t="str">
            <v>2119-0020447-400-PKR</v>
          </cell>
          <cell r="T1122" t="str">
            <v>2119-0020447-400-PKR-CLIFTON-KHI</v>
          </cell>
        </row>
        <row r="1123">
          <cell r="C1123">
            <v>0</v>
          </cell>
          <cell r="D1123">
            <v>850000</v>
          </cell>
          <cell r="S1123" t="str">
            <v>2119-0020446-400-PKR</v>
          </cell>
          <cell r="T1123" t="str">
            <v>2119-0020446-400-PKR-CLIFTON-KHI</v>
          </cell>
        </row>
        <row r="1124">
          <cell r="C1124">
            <v>0</v>
          </cell>
          <cell r="D1124">
            <v>9000500</v>
          </cell>
          <cell r="S1124" t="str">
            <v>2119-0020445-400-PKR</v>
          </cell>
          <cell r="T1124" t="str">
            <v>2119-0020445-400-PKR-CLIFTON-KHI</v>
          </cell>
        </row>
        <row r="1125">
          <cell r="C1125">
            <v>0</v>
          </cell>
          <cell r="D1125">
            <v>396028</v>
          </cell>
          <cell r="S1125" t="str">
            <v>2119-0020444-400-PKR</v>
          </cell>
          <cell r="T1125" t="str">
            <v>2119-0020444-400-PKR-CLIFTON-KHI</v>
          </cell>
        </row>
        <row r="1126">
          <cell r="C1126">
            <v>0</v>
          </cell>
          <cell r="D1126">
            <v>100000</v>
          </cell>
          <cell r="S1126" t="str">
            <v>2119-0020427-400-PKR</v>
          </cell>
          <cell r="T1126" t="str">
            <v>2119-0020427-400-PKR-CLIFTON-KHI</v>
          </cell>
        </row>
        <row r="1127">
          <cell r="C1127">
            <v>0</v>
          </cell>
          <cell r="D1127">
            <v>3600</v>
          </cell>
          <cell r="S1127" t="str">
            <v>2119-0020441-100-PKR</v>
          </cell>
          <cell r="T1127" t="str">
            <v>2119-0020441-100-PKR-CLIFTON-KHI</v>
          </cell>
        </row>
        <row r="1128">
          <cell r="C1128">
            <v>0</v>
          </cell>
          <cell r="D1128">
            <v>112991.84</v>
          </cell>
          <cell r="S1128" t="str">
            <v>2119-0020428-400-PKR</v>
          </cell>
          <cell r="T1128" t="str">
            <v>2119-0020428-400-PKR-CLIFTON-KHI</v>
          </cell>
        </row>
        <row r="1129">
          <cell r="C1129">
            <v>0</v>
          </cell>
          <cell r="D1129">
            <v>107600</v>
          </cell>
          <cell r="S1129" t="str">
            <v>2119-0020439-400-PKR</v>
          </cell>
          <cell r="T1129" t="str">
            <v>2119-0020439-400-PKR-CLIFTON-KHI</v>
          </cell>
        </row>
        <row r="1130">
          <cell r="C1130">
            <v>0</v>
          </cell>
          <cell r="D1130">
            <v>59430</v>
          </cell>
          <cell r="S1130" t="str">
            <v>2119-0020439-224-USD</v>
          </cell>
          <cell r="T1130" t="str">
            <v>2119-0020439-224-USD-CLIFTON-KHI</v>
          </cell>
        </row>
        <row r="1131">
          <cell r="C1131">
            <v>0</v>
          </cell>
          <cell r="D1131">
            <v>2000463.8</v>
          </cell>
          <cell r="S1131" t="str">
            <v>2119-0020437-400-PKR</v>
          </cell>
          <cell r="T1131" t="str">
            <v>2119-0020437-400-PKR-CLIFTON-KHI</v>
          </cell>
        </row>
        <row r="1132">
          <cell r="C1132">
            <v>0</v>
          </cell>
          <cell r="D1132">
            <v>30257619.620000001</v>
          </cell>
          <cell r="S1132" t="str">
            <v>2119-0020436-400-PKR</v>
          </cell>
          <cell r="T1132" t="str">
            <v>2119-0020436-400-PKR-CLIFTON-KHI</v>
          </cell>
        </row>
        <row r="1133">
          <cell r="C1133">
            <v>0</v>
          </cell>
          <cell r="D1133">
            <v>5620</v>
          </cell>
          <cell r="S1133" t="str">
            <v>2119-0020435-400-PKR</v>
          </cell>
          <cell r="T1133" t="str">
            <v>2119-0020435-400-PKR-CLIFTON-KHI</v>
          </cell>
        </row>
        <row r="1134">
          <cell r="C1134">
            <v>0</v>
          </cell>
          <cell r="D1134">
            <v>5892.66</v>
          </cell>
          <cell r="S1134" t="str">
            <v>2119-0010405-000-PKR</v>
          </cell>
          <cell r="T1134" t="str">
            <v>2119-0010405-000-PKR-KARACHI</v>
          </cell>
        </row>
        <row r="1135">
          <cell r="C1135">
            <v>0</v>
          </cell>
          <cell r="D1135">
            <v>180796.42</v>
          </cell>
          <cell r="S1135" t="str">
            <v>2119-0020432-400-PKR</v>
          </cell>
          <cell r="T1135" t="str">
            <v>2119-0020432-400-PKR-CLIFTON-KHI</v>
          </cell>
        </row>
        <row r="1136">
          <cell r="C1136">
            <v>0</v>
          </cell>
          <cell r="D1136">
            <v>27534.44</v>
          </cell>
          <cell r="S1136" t="str">
            <v>2119-0011602-000-PKR</v>
          </cell>
          <cell r="T1136" t="str">
            <v>2119-0011602-000-PKR-KARACHI</v>
          </cell>
        </row>
        <row r="1137">
          <cell r="C1137">
            <v>0</v>
          </cell>
          <cell r="D1137">
            <v>3000000</v>
          </cell>
          <cell r="S1137" t="str">
            <v>2119-0020458-400-PKR</v>
          </cell>
          <cell r="T1137" t="str">
            <v>2119-0020458-400-PKR-CLIFTON-KHI</v>
          </cell>
        </row>
        <row r="1138">
          <cell r="C1138">
            <v>0</v>
          </cell>
          <cell r="D1138">
            <v>80136</v>
          </cell>
          <cell r="S1138" t="str">
            <v>2119-0020443-400-PKR</v>
          </cell>
          <cell r="T1138" t="str">
            <v>2119-0020443-400-PKR-CLIFTON-KHI</v>
          </cell>
        </row>
        <row r="1139">
          <cell r="C1139">
            <v>0</v>
          </cell>
          <cell r="D1139">
            <v>4458.3900000000003</v>
          </cell>
          <cell r="S1139" t="str">
            <v>2119-0013032-000-PKR</v>
          </cell>
          <cell r="T1139" t="str">
            <v>2119-0013032-000-PKR-KARACHI</v>
          </cell>
        </row>
        <row r="1140">
          <cell r="C1140">
            <v>0</v>
          </cell>
          <cell r="D1140">
            <v>2231.23</v>
          </cell>
          <cell r="S1140" t="str">
            <v>2119-0012731-000-PKR</v>
          </cell>
          <cell r="T1140" t="str">
            <v>2119-0012731-000-PKR-KARACHI</v>
          </cell>
        </row>
        <row r="1141">
          <cell r="C1141">
            <v>0</v>
          </cell>
          <cell r="D1141">
            <v>1142.3800000000001</v>
          </cell>
          <cell r="S1141" t="str">
            <v>2119-0013418-000-PKR</v>
          </cell>
          <cell r="T1141" t="str">
            <v>2119-0013418-000-PKR-KARACHI</v>
          </cell>
        </row>
        <row r="1142">
          <cell r="C1142">
            <v>0</v>
          </cell>
          <cell r="D1142">
            <v>228195.05</v>
          </cell>
          <cell r="S1142" t="str">
            <v>2119-0013411-000-PKR</v>
          </cell>
          <cell r="T1142" t="str">
            <v>2119-0013411-000-PKR-KARACHI</v>
          </cell>
        </row>
        <row r="1143">
          <cell r="C1143">
            <v>0</v>
          </cell>
          <cell r="D1143">
            <v>2518.08</v>
          </cell>
          <cell r="S1143" t="str">
            <v>2119-0013402-000-PKR</v>
          </cell>
          <cell r="T1143" t="str">
            <v>2119-0013402-000-PKR-KARACHI</v>
          </cell>
        </row>
        <row r="1144">
          <cell r="C1144">
            <v>0</v>
          </cell>
          <cell r="D1144">
            <v>124952.22</v>
          </cell>
          <cell r="S1144" t="str">
            <v>2119-0013341-000-PKR</v>
          </cell>
          <cell r="T1144" t="str">
            <v>2119-0013341-000-PKR-KARACHI</v>
          </cell>
        </row>
        <row r="1145">
          <cell r="C1145">
            <v>0</v>
          </cell>
          <cell r="D1145">
            <v>3521.8</v>
          </cell>
          <cell r="S1145" t="str">
            <v>2119-0013333-000-PKR</v>
          </cell>
          <cell r="T1145" t="str">
            <v>2119-0013333-000-PKR-KARACHI</v>
          </cell>
        </row>
        <row r="1146">
          <cell r="C1146">
            <v>0</v>
          </cell>
          <cell r="D1146">
            <v>453352.02</v>
          </cell>
          <cell r="S1146" t="str">
            <v>2119-0013283-000-PKR</v>
          </cell>
          <cell r="T1146" t="str">
            <v>2119-0013283-000-PKR-KARACHI</v>
          </cell>
        </row>
        <row r="1147">
          <cell r="C1147">
            <v>0</v>
          </cell>
          <cell r="D1147">
            <v>815220.14</v>
          </cell>
          <cell r="S1147" t="str">
            <v>2119-0013232-000-PKR</v>
          </cell>
          <cell r="T1147" t="str">
            <v>2119-0013232-000-PKR-KARACHI</v>
          </cell>
        </row>
        <row r="1148">
          <cell r="C1148">
            <v>0</v>
          </cell>
          <cell r="D1148">
            <v>5108.6400000000003</v>
          </cell>
          <cell r="S1148" t="str">
            <v>2119-0013149-000-PKR</v>
          </cell>
          <cell r="T1148" t="str">
            <v>2119-0013149-000-PKR-KARACHI</v>
          </cell>
        </row>
        <row r="1149">
          <cell r="C1149">
            <v>0</v>
          </cell>
          <cell r="D1149">
            <v>2622936.98</v>
          </cell>
          <cell r="S1149" t="str">
            <v>2119-0013474-100-PKR</v>
          </cell>
          <cell r="T1149" t="str">
            <v>2119-0013474-100-PKR-KARACHI</v>
          </cell>
        </row>
        <row r="1150">
          <cell r="C1150">
            <v>0</v>
          </cell>
          <cell r="D1150">
            <v>983.22</v>
          </cell>
          <cell r="S1150" t="str">
            <v>2119-0013086-000-PKR</v>
          </cell>
          <cell r="T1150" t="str">
            <v>2119-0013086-000-PKR-KARACHI</v>
          </cell>
        </row>
        <row r="1151">
          <cell r="C1151">
            <v>0</v>
          </cell>
          <cell r="D1151">
            <v>58281.34</v>
          </cell>
          <cell r="S1151" t="str">
            <v>2119-0013490-000-PKR</v>
          </cell>
          <cell r="T1151" t="str">
            <v>2119-0013490-000-PKR-KARACHI</v>
          </cell>
        </row>
        <row r="1152">
          <cell r="C1152">
            <v>0</v>
          </cell>
          <cell r="D1152">
            <v>5611.64</v>
          </cell>
          <cell r="S1152" t="str">
            <v>2119-0013011-000-PKR</v>
          </cell>
          <cell r="T1152" t="str">
            <v>2119-0013011-000-PKR-KARACHI</v>
          </cell>
        </row>
        <row r="1153">
          <cell r="C1153">
            <v>0</v>
          </cell>
          <cell r="D1153">
            <v>13179.68</v>
          </cell>
          <cell r="S1153" t="str">
            <v>2119-0013009-000-PKR</v>
          </cell>
          <cell r="T1153" t="str">
            <v>2119-0013009-000-PKR-KARACHI</v>
          </cell>
        </row>
        <row r="1154">
          <cell r="C1154">
            <v>0</v>
          </cell>
          <cell r="D1154">
            <v>1480.26</v>
          </cell>
          <cell r="S1154" t="str">
            <v>2119-0012970-000-PKR</v>
          </cell>
          <cell r="T1154" t="str">
            <v>2119-0012970-000-PKR-KARACHI</v>
          </cell>
        </row>
        <row r="1155">
          <cell r="C1155">
            <v>0</v>
          </cell>
          <cell r="D1155">
            <v>1820.58</v>
          </cell>
          <cell r="S1155" t="str">
            <v>2119-0012958-000-PKR</v>
          </cell>
          <cell r="T1155" t="str">
            <v>2119-0012958-000-PKR-KARACHI</v>
          </cell>
        </row>
        <row r="1156">
          <cell r="C1156">
            <v>0</v>
          </cell>
          <cell r="D1156">
            <v>55374.93</v>
          </cell>
          <cell r="S1156" t="str">
            <v>2119-0012877-000-PKR</v>
          </cell>
          <cell r="T1156" t="str">
            <v>2119-0012877-000-PKR-KARACHI</v>
          </cell>
        </row>
        <row r="1157">
          <cell r="C1157">
            <v>0</v>
          </cell>
          <cell r="D1157">
            <v>14419.16</v>
          </cell>
          <cell r="S1157" t="str">
            <v>2119-0012828-000-PKR</v>
          </cell>
          <cell r="T1157" t="str">
            <v>2119-0012828-000-PKR-KARACHI</v>
          </cell>
        </row>
        <row r="1158">
          <cell r="C1158">
            <v>0</v>
          </cell>
          <cell r="D1158">
            <v>24473.88</v>
          </cell>
          <cell r="S1158" t="str">
            <v>2119-0012744-000-PKR</v>
          </cell>
          <cell r="T1158" t="str">
            <v>2119-0012744-000-PKR-KARACHI</v>
          </cell>
        </row>
        <row r="1159">
          <cell r="C1159">
            <v>0</v>
          </cell>
          <cell r="D1159">
            <v>432.13</v>
          </cell>
          <cell r="S1159" t="str">
            <v>2119-0012741-000-PKR</v>
          </cell>
          <cell r="T1159" t="str">
            <v>2119-0012741-000-PKR-KARACHI</v>
          </cell>
        </row>
        <row r="1160">
          <cell r="C1160">
            <v>0</v>
          </cell>
          <cell r="D1160">
            <v>6303.85</v>
          </cell>
          <cell r="S1160" t="str">
            <v>2119-0011240-000-PKR</v>
          </cell>
          <cell r="T1160" t="str">
            <v>2119-0011240-000-PKR-KARACHI</v>
          </cell>
        </row>
        <row r="1161">
          <cell r="C1161">
            <v>0</v>
          </cell>
          <cell r="D1161">
            <v>402.89</v>
          </cell>
          <cell r="S1161" t="str">
            <v>2119-0013123-000-PKR</v>
          </cell>
          <cell r="T1161" t="str">
            <v>2119-0013123-000-PKR-KARACHI</v>
          </cell>
        </row>
        <row r="1162">
          <cell r="C1162">
            <v>0</v>
          </cell>
          <cell r="D1162">
            <v>2283.4299999999998</v>
          </cell>
          <cell r="S1162" t="str">
            <v>2119-0014436-000-PKR</v>
          </cell>
          <cell r="T1162" t="str">
            <v>2119-0014436-000-PKR-KARACHI</v>
          </cell>
        </row>
        <row r="1163">
          <cell r="C1163">
            <v>0</v>
          </cell>
          <cell r="D1163">
            <v>2139.56</v>
          </cell>
          <cell r="S1163" t="str">
            <v>2119-0014540-000-PKR</v>
          </cell>
          <cell r="T1163" t="str">
            <v>2119-0014540-000-PKR-KARACHI</v>
          </cell>
        </row>
        <row r="1164">
          <cell r="C1164">
            <v>0</v>
          </cell>
          <cell r="D1164">
            <v>1888.2</v>
          </cell>
          <cell r="S1164" t="str">
            <v>2119-0014539-000-PKR</v>
          </cell>
          <cell r="T1164" t="str">
            <v>2119-0014539-000-PKR-KARACHI</v>
          </cell>
        </row>
        <row r="1165">
          <cell r="C1165">
            <v>0</v>
          </cell>
          <cell r="D1165">
            <v>63618.3</v>
          </cell>
          <cell r="S1165" t="str">
            <v>2119-0014519-000-PKR</v>
          </cell>
          <cell r="T1165" t="str">
            <v>2119-0014519-000-PKR-KARACHI</v>
          </cell>
        </row>
        <row r="1166">
          <cell r="C1166">
            <v>0</v>
          </cell>
          <cell r="D1166">
            <v>10250.69</v>
          </cell>
          <cell r="S1166" t="str">
            <v>2119-0014518-000-PKR</v>
          </cell>
          <cell r="T1166" t="str">
            <v>2119-0014518-000-PKR-KARACHI</v>
          </cell>
        </row>
        <row r="1167">
          <cell r="C1167">
            <v>0</v>
          </cell>
          <cell r="D1167">
            <v>44772.85</v>
          </cell>
          <cell r="S1167" t="str">
            <v>2119-0014513-000-PKR</v>
          </cell>
          <cell r="T1167" t="str">
            <v>2119-0014513-000-PKR-KARACHI</v>
          </cell>
        </row>
        <row r="1168">
          <cell r="C1168">
            <v>0</v>
          </cell>
          <cell r="D1168">
            <v>30011.74</v>
          </cell>
          <cell r="S1168" t="str">
            <v>2119-0014500-000-PKR</v>
          </cell>
          <cell r="T1168" t="str">
            <v>2119-0014500-000-PKR-KARACHI</v>
          </cell>
        </row>
        <row r="1169">
          <cell r="C1169">
            <v>0</v>
          </cell>
          <cell r="D1169">
            <v>244731.86</v>
          </cell>
          <cell r="S1169" t="str">
            <v>2119-0014494-000-PKR</v>
          </cell>
          <cell r="T1169" t="str">
            <v>2119-0014494-000-PKR-KARACHI</v>
          </cell>
        </row>
        <row r="1170">
          <cell r="C1170">
            <v>0</v>
          </cell>
          <cell r="D1170">
            <v>5668.22</v>
          </cell>
          <cell r="S1170" t="str">
            <v>2119-0014473-000-PKR</v>
          </cell>
          <cell r="T1170" t="str">
            <v>2119-0014473-000-PKR-KARACHI</v>
          </cell>
        </row>
        <row r="1171">
          <cell r="C1171">
            <v>0</v>
          </cell>
          <cell r="D1171">
            <v>17098.71</v>
          </cell>
          <cell r="S1171" t="str">
            <v>2119-0014468-000-PKR</v>
          </cell>
          <cell r="T1171" t="str">
            <v>2119-0014468-000-PKR-KARACHI</v>
          </cell>
        </row>
        <row r="1172">
          <cell r="C1172">
            <v>0</v>
          </cell>
          <cell r="D1172">
            <v>87590.98</v>
          </cell>
          <cell r="S1172" t="str">
            <v>2119-0013426-000-PKR</v>
          </cell>
          <cell r="T1172" t="str">
            <v>2119-0013426-000-PKR-KARACHI</v>
          </cell>
        </row>
        <row r="1173">
          <cell r="C1173">
            <v>0</v>
          </cell>
          <cell r="D1173">
            <v>83683.789999999994</v>
          </cell>
          <cell r="S1173" t="str">
            <v>2119-0014438-000-PKR</v>
          </cell>
          <cell r="T1173" t="str">
            <v>2119-0014438-000-PKR-KARACHI</v>
          </cell>
        </row>
        <row r="1174">
          <cell r="C1174">
            <v>0</v>
          </cell>
          <cell r="D1174">
            <v>235199.03</v>
          </cell>
          <cell r="S1174" t="str">
            <v>2119-0012533-000-PKR</v>
          </cell>
          <cell r="T1174" t="str">
            <v>2119-0012533-000-PKR-KARACHI</v>
          </cell>
        </row>
        <row r="1175">
          <cell r="C1175">
            <v>0</v>
          </cell>
          <cell r="D1175">
            <v>163.43</v>
          </cell>
          <cell r="S1175" t="str">
            <v>2119-0014396-227-USD</v>
          </cell>
          <cell r="T1175" t="str">
            <v>2119-0014396-227-USD-KARACHI</v>
          </cell>
        </row>
        <row r="1176">
          <cell r="C1176">
            <v>0</v>
          </cell>
          <cell r="D1176">
            <v>6924.65</v>
          </cell>
          <cell r="S1176" t="str">
            <v>2119-0014396-000-PKR</v>
          </cell>
          <cell r="T1176" t="str">
            <v>2119-0014396-000-PKR-KARACHI</v>
          </cell>
        </row>
        <row r="1177">
          <cell r="C1177">
            <v>0</v>
          </cell>
          <cell r="D1177">
            <v>51139.92</v>
          </cell>
          <cell r="S1177" t="str">
            <v>2119-0014374-000-PKR</v>
          </cell>
          <cell r="T1177" t="str">
            <v>2119-0014374-000-PKR-KARACHI</v>
          </cell>
        </row>
        <row r="1178">
          <cell r="C1178">
            <v>0</v>
          </cell>
          <cell r="D1178">
            <v>5162.08</v>
          </cell>
          <cell r="S1178" t="str">
            <v>2119-0014367-000-PKR</v>
          </cell>
          <cell r="T1178" t="str">
            <v>2119-0014367-000-PKR-KARACHI</v>
          </cell>
        </row>
        <row r="1179">
          <cell r="C1179">
            <v>0</v>
          </cell>
          <cell r="D1179">
            <v>34.9</v>
          </cell>
          <cell r="S1179" t="str">
            <v>2119-0014354-000-PKR</v>
          </cell>
          <cell r="T1179" t="str">
            <v>2119-0014354-000-PKR-KARACHI</v>
          </cell>
        </row>
        <row r="1180">
          <cell r="C1180">
            <v>0</v>
          </cell>
          <cell r="D1180">
            <v>119076</v>
          </cell>
          <cell r="S1180" t="str">
            <v>2119-0013555-000-PKR</v>
          </cell>
          <cell r="T1180" t="str">
            <v>2119-0013555-000-PKR-KARACHI</v>
          </cell>
        </row>
        <row r="1181">
          <cell r="C1181">
            <v>0</v>
          </cell>
          <cell r="D1181">
            <v>15000</v>
          </cell>
          <cell r="S1181" t="str">
            <v>2119-0013539-300-PKR</v>
          </cell>
          <cell r="T1181" t="str">
            <v>2119-0013539-300-PKR-KARACHI</v>
          </cell>
        </row>
        <row r="1182">
          <cell r="C1182">
            <v>0</v>
          </cell>
          <cell r="D1182">
            <v>1678.19</v>
          </cell>
          <cell r="S1182" t="str">
            <v>2119-0013515-000-PKR</v>
          </cell>
          <cell r="T1182" t="str">
            <v>2119-0013515-000-PKR-KARACHI</v>
          </cell>
        </row>
        <row r="1183">
          <cell r="C1183">
            <v>0</v>
          </cell>
          <cell r="D1183">
            <v>1167.1300000000001</v>
          </cell>
          <cell r="S1183" t="str">
            <v>2119-0013491-000-PKR</v>
          </cell>
          <cell r="T1183" t="str">
            <v>2119-0013491-000-PKR-KARACHI</v>
          </cell>
        </row>
        <row r="1184">
          <cell r="C1184">
            <v>0</v>
          </cell>
          <cell r="D1184">
            <v>9123.92</v>
          </cell>
          <cell r="S1184" t="str">
            <v>2119-0014442-000-PKR</v>
          </cell>
          <cell r="T1184" t="str">
            <v>2119-0014442-000-PKR-KARACHI</v>
          </cell>
        </row>
        <row r="1185">
          <cell r="C1185">
            <v>0</v>
          </cell>
          <cell r="D1185">
            <v>1573.93</v>
          </cell>
          <cell r="S1185" t="str">
            <v>2119-0010900-000-PKR</v>
          </cell>
          <cell r="T1185" t="str">
            <v>2119-0010900-000-PKR-KARACHI</v>
          </cell>
        </row>
        <row r="1186">
          <cell r="C1186">
            <v>0</v>
          </cell>
          <cell r="D1186">
            <v>95553.75</v>
          </cell>
          <cell r="S1186" t="str">
            <v>2119-0012738-000-PKR</v>
          </cell>
          <cell r="T1186" t="str">
            <v>2119-0012738-000-PKR-KARACHI</v>
          </cell>
        </row>
        <row r="1187">
          <cell r="C1187">
            <v>0</v>
          </cell>
          <cell r="D1187">
            <v>90437.98</v>
          </cell>
          <cell r="S1187" t="str">
            <v>2119-0011618-000-PKR</v>
          </cell>
          <cell r="T1187" t="str">
            <v>2119-0011618-000-PKR-KARACHI</v>
          </cell>
        </row>
        <row r="1188">
          <cell r="C1188">
            <v>0</v>
          </cell>
          <cell r="D1188">
            <v>350</v>
          </cell>
          <cell r="S1188" t="str">
            <v>2119-0020359-100-PKR</v>
          </cell>
          <cell r="T1188" t="str">
            <v>2119-0020359-100-PKR-CLIFTON-KHI</v>
          </cell>
        </row>
        <row r="1189">
          <cell r="C1189">
            <v>0</v>
          </cell>
          <cell r="D1189">
            <v>56981.13</v>
          </cell>
          <cell r="S1189" t="str">
            <v>2119-0011296-000-PKR</v>
          </cell>
          <cell r="T1189" t="str">
            <v>2119-0011296-000-PKR-KARACHI</v>
          </cell>
        </row>
        <row r="1190">
          <cell r="C1190">
            <v>0</v>
          </cell>
          <cell r="D1190">
            <v>21480</v>
          </cell>
          <cell r="S1190" t="str">
            <v>2119-0020397-400-PKR</v>
          </cell>
          <cell r="T1190" t="str">
            <v>2119-0020397-400-PKR-CLIFTON-KHI</v>
          </cell>
        </row>
        <row r="1191">
          <cell r="C1191">
            <v>0</v>
          </cell>
          <cell r="D1191">
            <v>54918.33</v>
          </cell>
          <cell r="S1191" t="str">
            <v>2119-0011204-000-PKR</v>
          </cell>
          <cell r="T1191" t="str">
            <v>2119-0011204-000-PKR-KARACHI</v>
          </cell>
        </row>
        <row r="1192">
          <cell r="C1192">
            <v>0</v>
          </cell>
          <cell r="D1192">
            <v>2016395.43</v>
          </cell>
          <cell r="S1192" t="str">
            <v>2119-0011165-000-PKR</v>
          </cell>
          <cell r="T1192" t="str">
            <v>2119-0011165-000-PKR-KARACHI</v>
          </cell>
        </row>
        <row r="1193">
          <cell r="C1193">
            <v>0</v>
          </cell>
          <cell r="D1193">
            <v>187.69</v>
          </cell>
          <cell r="S1193" t="str">
            <v>2119-0011162-000-PKR</v>
          </cell>
          <cell r="T1193" t="str">
            <v>2119-0011162-000-PKR-KARACHI</v>
          </cell>
        </row>
        <row r="1194">
          <cell r="C1194">
            <v>0</v>
          </cell>
          <cell r="D1194">
            <v>28875.5</v>
          </cell>
          <cell r="S1194" t="str">
            <v>2119-0011159-000-PKR</v>
          </cell>
          <cell r="T1194" t="str">
            <v>2119-0011159-000-PKR-KARACHI</v>
          </cell>
        </row>
        <row r="1195">
          <cell r="C1195">
            <v>0</v>
          </cell>
          <cell r="D1195">
            <v>29.49</v>
          </cell>
          <cell r="S1195" t="str">
            <v>2119-0011684-000-PKR</v>
          </cell>
          <cell r="T1195" t="str">
            <v>2119-0011684-000-PKR-KARACHI</v>
          </cell>
        </row>
        <row r="1196">
          <cell r="C1196">
            <v>0</v>
          </cell>
          <cell r="D1196">
            <v>6316.53</v>
          </cell>
          <cell r="S1196" t="str">
            <v>2119-0010940-000-PKR</v>
          </cell>
          <cell r="T1196" t="str">
            <v>2119-0010940-000-PKR-KARACHI</v>
          </cell>
        </row>
        <row r="1197">
          <cell r="C1197">
            <v>0</v>
          </cell>
          <cell r="D1197">
            <v>1925.86</v>
          </cell>
          <cell r="S1197" t="str">
            <v>2119-0011686-000-PKR</v>
          </cell>
          <cell r="T1197" t="str">
            <v>2119-0011686-000-PKR-KARACHI</v>
          </cell>
        </row>
        <row r="1198">
          <cell r="C1198">
            <v>0</v>
          </cell>
          <cell r="D1198">
            <v>2199730.2200000002</v>
          </cell>
          <cell r="S1198" t="str">
            <v>2119-0010830-000-PKR</v>
          </cell>
          <cell r="T1198" t="str">
            <v>2119-0010830-000-PKR-KARACHI</v>
          </cell>
        </row>
        <row r="1199">
          <cell r="C1199">
            <v>0</v>
          </cell>
          <cell r="D1199">
            <v>16687685.289999999</v>
          </cell>
          <cell r="S1199" t="str">
            <v>2119-0010821-100-PKR</v>
          </cell>
          <cell r="T1199" t="str">
            <v>2119-0010821-100-PKR-KARACHI</v>
          </cell>
        </row>
        <row r="1200">
          <cell r="C1200">
            <v>0</v>
          </cell>
          <cell r="D1200">
            <v>4361.6400000000003</v>
          </cell>
          <cell r="S1200" t="str">
            <v>2119-0010768-000-PKR</v>
          </cell>
          <cell r="T1200" t="str">
            <v>2119-0010768-000-PKR-KARACHI</v>
          </cell>
        </row>
        <row r="1201">
          <cell r="C1201">
            <v>0</v>
          </cell>
          <cell r="D1201">
            <v>2137</v>
          </cell>
          <cell r="S1201" t="str">
            <v>2119-0010744-000-PKR</v>
          </cell>
          <cell r="T1201" t="str">
            <v>2119-0010744-000-PKR-KARACHI</v>
          </cell>
        </row>
        <row r="1202">
          <cell r="C1202">
            <v>0</v>
          </cell>
          <cell r="D1202">
            <v>2685.94</v>
          </cell>
          <cell r="S1202" t="str">
            <v>2119-0010619-000-PKR</v>
          </cell>
          <cell r="T1202" t="str">
            <v>2119-0010619-000-PKR-KARACHI</v>
          </cell>
        </row>
        <row r="1203">
          <cell r="C1203">
            <v>0</v>
          </cell>
          <cell r="D1203">
            <v>3575.24</v>
          </cell>
          <cell r="S1203" t="str">
            <v>2119-0010586-000-PKR</v>
          </cell>
          <cell r="T1203" t="str">
            <v>2119-0010586-000-PKR-KARACHI</v>
          </cell>
        </row>
        <row r="1204">
          <cell r="C1204">
            <v>0</v>
          </cell>
          <cell r="D1204">
            <v>32157.32</v>
          </cell>
          <cell r="S1204" t="str">
            <v>2119-0010571-000-PKR</v>
          </cell>
          <cell r="T1204" t="str">
            <v>2119-0010571-000-PKR-KARACHI</v>
          </cell>
        </row>
        <row r="1205">
          <cell r="C1205">
            <v>0</v>
          </cell>
          <cell r="D1205">
            <v>194564.53</v>
          </cell>
          <cell r="S1205" t="str">
            <v>2119-0010556-000-PKR</v>
          </cell>
          <cell r="T1205" t="str">
            <v>2119-0010556-000-PKR-KARACHI</v>
          </cell>
        </row>
        <row r="1206">
          <cell r="C1206">
            <v>0</v>
          </cell>
          <cell r="D1206">
            <v>460.84</v>
          </cell>
          <cell r="S1206" t="str">
            <v>2119-0010407-000-PKR</v>
          </cell>
          <cell r="T1206" t="str">
            <v>2119-0010407-000-PKR-KARACHI</v>
          </cell>
        </row>
        <row r="1207">
          <cell r="C1207">
            <v>0</v>
          </cell>
          <cell r="D1207">
            <v>2732.25</v>
          </cell>
          <cell r="S1207" t="str">
            <v>2119-0011156-000-PKR</v>
          </cell>
          <cell r="T1207" t="str">
            <v>2119-0011156-000-PKR-KARACHI</v>
          </cell>
        </row>
        <row r="1208">
          <cell r="C1208">
            <v>0</v>
          </cell>
          <cell r="D1208">
            <v>1308.4100000000001</v>
          </cell>
          <cell r="S1208" t="str">
            <v>2119-0011997-000-PKR</v>
          </cell>
          <cell r="T1208" t="str">
            <v>2119-0011997-000-PKR-KARACHI</v>
          </cell>
        </row>
        <row r="1209">
          <cell r="C1209">
            <v>0</v>
          </cell>
          <cell r="D1209">
            <v>5702.53</v>
          </cell>
          <cell r="S1209" t="str">
            <v>2119-0012422-000-PKR</v>
          </cell>
          <cell r="T1209" t="str">
            <v>2119-0012422-000-PKR-KARACHI</v>
          </cell>
        </row>
        <row r="1210">
          <cell r="C1210">
            <v>0</v>
          </cell>
          <cell r="D1210">
            <v>1195.74</v>
          </cell>
          <cell r="S1210" t="str">
            <v>2119-0012409-000-PKR</v>
          </cell>
          <cell r="T1210" t="str">
            <v>2119-0012409-000-PKR-KARACHI</v>
          </cell>
        </row>
        <row r="1211">
          <cell r="C1211">
            <v>0</v>
          </cell>
          <cell r="D1211">
            <v>13760.58</v>
          </cell>
          <cell r="S1211" t="str">
            <v>2119-0012399-300-PKR</v>
          </cell>
          <cell r="T1211" t="str">
            <v>2119-0012399-300-PKR-KARACHI</v>
          </cell>
        </row>
        <row r="1212">
          <cell r="C1212">
            <v>0</v>
          </cell>
          <cell r="D1212">
            <v>6149.63</v>
          </cell>
          <cell r="S1212" t="str">
            <v>2119-0012384-000-PKR</v>
          </cell>
          <cell r="T1212" t="str">
            <v>2119-0012384-000-PKR-KARACHI</v>
          </cell>
        </row>
        <row r="1213">
          <cell r="C1213">
            <v>0</v>
          </cell>
          <cell r="D1213">
            <v>150988.16</v>
          </cell>
          <cell r="S1213" t="str">
            <v>2119-0012280-000-PKR</v>
          </cell>
          <cell r="T1213" t="str">
            <v>2119-0012280-000-PKR-KARACHI</v>
          </cell>
        </row>
        <row r="1214">
          <cell r="C1214">
            <v>0</v>
          </cell>
          <cell r="D1214">
            <v>45446.68</v>
          </cell>
          <cell r="S1214" t="str">
            <v>2119-0012240-000-PKR</v>
          </cell>
          <cell r="T1214" t="str">
            <v>2119-0012240-000-PKR-KARACHI</v>
          </cell>
        </row>
        <row r="1215">
          <cell r="C1215">
            <v>0</v>
          </cell>
          <cell r="D1215">
            <v>140680.4</v>
          </cell>
          <cell r="S1215" t="str">
            <v>2119-0012225-000-PKR</v>
          </cell>
          <cell r="T1215" t="str">
            <v>2119-0012225-000-PKR-KARACHI</v>
          </cell>
        </row>
        <row r="1216">
          <cell r="C1216">
            <v>0</v>
          </cell>
          <cell r="D1216">
            <v>544.59</v>
          </cell>
          <cell r="S1216" t="str">
            <v>2119-0012203-000-PKR</v>
          </cell>
          <cell r="T1216" t="str">
            <v>2119-0012203-000-PKR-KARACHI</v>
          </cell>
        </row>
        <row r="1217">
          <cell r="C1217">
            <v>0</v>
          </cell>
          <cell r="D1217">
            <v>109187.12</v>
          </cell>
          <cell r="S1217" t="str">
            <v>2119-0012084-000-PKR</v>
          </cell>
          <cell r="T1217" t="str">
            <v>2119-0012084-000-PKR-KARACHI</v>
          </cell>
        </row>
        <row r="1218">
          <cell r="C1218">
            <v>0</v>
          </cell>
          <cell r="D1218">
            <v>3017.85</v>
          </cell>
          <cell r="S1218" t="str">
            <v>2119-0011664-000-PKR</v>
          </cell>
          <cell r="T1218" t="str">
            <v>2119-0011664-000-PKR-KARACHI</v>
          </cell>
        </row>
        <row r="1219">
          <cell r="C1219">
            <v>0</v>
          </cell>
          <cell r="D1219">
            <v>13341.87</v>
          </cell>
          <cell r="S1219" t="str">
            <v>2119-0012063-000-PKR</v>
          </cell>
          <cell r="T1219" t="str">
            <v>2119-0012063-000-PKR-KARACHI</v>
          </cell>
        </row>
        <row r="1220">
          <cell r="C1220">
            <v>0</v>
          </cell>
          <cell r="D1220">
            <v>16361.08</v>
          </cell>
          <cell r="S1220" t="str">
            <v>2119-0010405-225-USD</v>
          </cell>
          <cell r="T1220" t="str">
            <v>2119-0010405-225-USD-KARACHI</v>
          </cell>
        </row>
        <row r="1221">
          <cell r="C1221">
            <v>0</v>
          </cell>
          <cell r="D1221">
            <v>19341.73</v>
          </cell>
          <cell r="S1221" t="str">
            <v>2119-0011993-000-PKR</v>
          </cell>
          <cell r="T1221" t="str">
            <v>2119-0011993-000-PKR-KARACHI</v>
          </cell>
        </row>
        <row r="1222">
          <cell r="C1222">
            <v>0</v>
          </cell>
          <cell r="D1222">
            <v>29719.09</v>
          </cell>
          <cell r="S1222" t="str">
            <v>2119-0011987-000-PKR</v>
          </cell>
          <cell r="T1222" t="str">
            <v>2119-0011987-000-PKR-KARACHI</v>
          </cell>
        </row>
        <row r="1223">
          <cell r="C1223">
            <v>0</v>
          </cell>
          <cell r="D1223">
            <v>37.18</v>
          </cell>
          <cell r="S1223" t="str">
            <v>2119-0011933-000-PKR</v>
          </cell>
          <cell r="T1223" t="str">
            <v>2119-0011933-000-PKR-KARACHI</v>
          </cell>
        </row>
        <row r="1224">
          <cell r="C1224">
            <v>0</v>
          </cell>
          <cell r="D1224">
            <v>5000</v>
          </cell>
          <cell r="S1224" t="str">
            <v>2119-0011931-000-PKR</v>
          </cell>
          <cell r="T1224" t="str">
            <v>2119-0011931-000-PKR-KARACHI</v>
          </cell>
        </row>
        <row r="1225">
          <cell r="C1225">
            <v>0</v>
          </cell>
          <cell r="D1225">
            <v>124.54</v>
          </cell>
          <cell r="S1225" t="str">
            <v>2119-0011930-000-PKR</v>
          </cell>
          <cell r="T1225" t="str">
            <v>2119-0011930-000-PKR-KARACHI</v>
          </cell>
        </row>
        <row r="1226">
          <cell r="C1226">
            <v>0</v>
          </cell>
          <cell r="D1226">
            <v>2636.53</v>
          </cell>
          <cell r="S1226" t="str">
            <v>2119-0011800-000-PKR</v>
          </cell>
          <cell r="T1226" t="str">
            <v>2119-0011800-000-PKR-KARACHI</v>
          </cell>
        </row>
        <row r="1227">
          <cell r="C1227">
            <v>0</v>
          </cell>
          <cell r="D1227">
            <v>5943</v>
          </cell>
          <cell r="S1227" t="str">
            <v>2119-0011799-224-USD</v>
          </cell>
          <cell r="T1227" t="str">
            <v>2119-0011799-224-USD-KARACHI</v>
          </cell>
        </row>
        <row r="1228">
          <cell r="C1228">
            <v>0</v>
          </cell>
          <cell r="D1228">
            <v>421670.59</v>
          </cell>
          <cell r="S1228" t="str">
            <v>2119-0011740-000-PKR</v>
          </cell>
          <cell r="T1228" t="str">
            <v>2119-0011740-000-PKR-KARACHI</v>
          </cell>
        </row>
        <row r="1229">
          <cell r="C1229">
            <v>0</v>
          </cell>
          <cell r="D1229">
            <v>7367.56</v>
          </cell>
          <cell r="S1229" t="str">
            <v>2119-0011689-000-PKR</v>
          </cell>
          <cell r="T1229" t="str">
            <v>2119-0011689-000-PKR-KARACHI</v>
          </cell>
        </row>
        <row r="1230">
          <cell r="C1230">
            <v>0</v>
          </cell>
          <cell r="D1230">
            <v>321.67</v>
          </cell>
          <cell r="S1230" t="str">
            <v>2119-0012064-000-PKR</v>
          </cell>
          <cell r="T1230" t="str">
            <v>2119-0012064-000-PKR-KARACHI</v>
          </cell>
        </row>
        <row r="1231">
          <cell r="C1231">
            <v>0</v>
          </cell>
          <cell r="D1231">
            <v>65717.64</v>
          </cell>
          <cell r="S1231" t="str">
            <v>2119-0020091-000-PKR</v>
          </cell>
          <cell r="T1231" t="str">
            <v>2119-0020091-000-PKR-CLIFTON-KHI</v>
          </cell>
        </row>
        <row r="1232">
          <cell r="C1232">
            <v>0</v>
          </cell>
          <cell r="D1232">
            <v>1505.82</v>
          </cell>
          <cell r="S1232" t="str">
            <v>2119-0020126-100-PKR</v>
          </cell>
          <cell r="T1232" t="str">
            <v>2119-0020126-100-PKR-CLIFTON-KHI</v>
          </cell>
        </row>
        <row r="1233">
          <cell r="C1233">
            <v>0</v>
          </cell>
          <cell r="D1233">
            <v>156838.39999999999</v>
          </cell>
          <cell r="S1233" t="str">
            <v>2119-0020124-100-PKR</v>
          </cell>
          <cell r="T1233" t="str">
            <v>2119-0020124-100-PKR-CLIFTON-KHI</v>
          </cell>
        </row>
        <row r="1234">
          <cell r="C1234">
            <v>0</v>
          </cell>
          <cell r="D1234">
            <v>56755.17</v>
          </cell>
          <cell r="S1234" t="str">
            <v>2119-0020123-100-PKR</v>
          </cell>
          <cell r="T1234" t="str">
            <v>2119-0020123-100-PKR-CLIFTON-KHI</v>
          </cell>
        </row>
        <row r="1235">
          <cell r="C1235">
            <v>0</v>
          </cell>
          <cell r="D1235">
            <v>726662.3</v>
          </cell>
          <cell r="S1235" t="str">
            <v>2119-0020121-000-PKR</v>
          </cell>
          <cell r="T1235" t="str">
            <v>2119-0020121-000-PKR-CLIFTON-KHI</v>
          </cell>
        </row>
        <row r="1236">
          <cell r="C1236">
            <v>0</v>
          </cell>
          <cell r="D1236">
            <v>120219.32</v>
          </cell>
          <cell r="S1236" t="str">
            <v>2119-0020115-000-PKR</v>
          </cell>
          <cell r="T1236" t="str">
            <v>2119-0020115-000-PKR-CLIFTON-KHI</v>
          </cell>
        </row>
        <row r="1237">
          <cell r="C1237">
            <v>0</v>
          </cell>
          <cell r="D1237">
            <v>1560254.05</v>
          </cell>
          <cell r="S1237" t="str">
            <v>2119-0020110-300-PKR</v>
          </cell>
          <cell r="T1237" t="str">
            <v>2119-0020110-300-PKR-CLIFTON-KHI</v>
          </cell>
        </row>
        <row r="1238">
          <cell r="C1238">
            <v>0</v>
          </cell>
          <cell r="D1238">
            <v>11988.1</v>
          </cell>
          <cell r="S1238" t="str">
            <v>2119-0020106-200-PKR</v>
          </cell>
          <cell r="T1238" t="str">
            <v>2119-0020106-200-PKR-CLIFTON-KHI</v>
          </cell>
        </row>
        <row r="1239">
          <cell r="C1239">
            <v>0</v>
          </cell>
          <cell r="D1239">
            <v>105897.78</v>
          </cell>
          <cell r="S1239" t="str">
            <v>2119-0020105-200-PKR</v>
          </cell>
          <cell r="T1239" t="str">
            <v>2119-0020105-200-PKR-CLIFTON-KHI</v>
          </cell>
        </row>
        <row r="1240">
          <cell r="C1240">
            <v>0</v>
          </cell>
          <cell r="D1240">
            <v>417584.01</v>
          </cell>
          <cell r="S1240" t="str">
            <v>2119-0020189-100-PKR</v>
          </cell>
          <cell r="T1240" t="str">
            <v>2119-0020189-100-PKR-CLIFTON-KHI</v>
          </cell>
        </row>
        <row r="1241">
          <cell r="C1241">
            <v>0</v>
          </cell>
          <cell r="D1241">
            <v>1058.1300000000001</v>
          </cell>
          <cell r="S1241" t="str">
            <v>2119-0020102-000-PKR</v>
          </cell>
          <cell r="T1241" t="str">
            <v>2119-0020102-000-PKR-CLIFTON-KHI</v>
          </cell>
        </row>
        <row r="1242">
          <cell r="C1242">
            <v>0</v>
          </cell>
          <cell r="D1242">
            <v>300451.34999999998</v>
          </cell>
          <cell r="S1242" t="str">
            <v>2119-0020130-100-PKR</v>
          </cell>
          <cell r="T1242" t="str">
            <v>2119-0020130-100-PKR-CLIFTON-KHI</v>
          </cell>
        </row>
        <row r="1243">
          <cell r="C1243">
            <v>0</v>
          </cell>
          <cell r="D1243">
            <v>200614.6</v>
          </cell>
          <cell r="S1243" t="str">
            <v>2119-0020090-100-PKR</v>
          </cell>
          <cell r="T1243" t="str">
            <v>2119-0020090-100-PKR-CLIFTON-KHI</v>
          </cell>
        </row>
        <row r="1244">
          <cell r="C1244">
            <v>0</v>
          </cell>
          <cell r="D1244">
            <v>74.75</v>
          </cell>
          <cell r="S1244" t="str">
            <v>2119-0020088-100-PKR</v>
          </cell>
          <cell r="T1244" t="str">
            <v>2119-0020088-100-PKR-CLIFTON-KHI</v>
          </cell>
        </row>
        <row r="1245">
          <cell r="C1245">
            <v>0</v>
          </cell>
          <cell r="D1245">
            <v>2305615.38</v>
          </cell>
          <cell r="S1245" t="str">
            <v>2119-0020086-224-USD</v>
          </cell>
          <cell r="T1245" t="str">
            <v>2119-0020086-224-USD-CLIFTON-KHI</v>
          </cell>
        </row>
        <row r="1246">
          <cell r="C1246">
            <v>0</v>
          </cell>
          <cell r="D1246">
            <v>566.33000000000004</v>
          </cell>
          <cell r="S1246" t="str">
            <v>2119-0020084-200-PKR</v>
          </cell>
          <cell r="T1246" t="str">
            <v>2119-0020084-200-PKR-CLIFTON-KHI</v>
          </cell>
        </row>
        <row r="1247">
          <cell r="C1247">
            <v>0</v>
          </cell>
          <cell r="D1247">
            <v>171269.91</v>
          </cell>
          <cell r="S1247" t="str">
            <v>2119-0020082-100-PKR</v>
          </cell>
          <cell r="T1247" t="str">
            <v>2119-0020082-100-PKR-CLIFTON-KHI</v>
          </cell>
        </row>
        <row r="1248">
          <cell r="C1248">
            <v>0</v>
          </cell>
          <cell r="D1248">
            <v>612.72</v>
          </cell>
          <cell r="S1248" t="str">
            <v>2119-0020080-224-USD</v>
          </cell>
          <cell r="T1248" t="str">
            <v>2119-0020080-224-USD-CLIFTON-KHI</v>
          </cell>
        </row>
        <row r="1249">
          <cell r="C1249">
            <v>0</v>
          </cell>
          <cell r="D1249">
            <v>33731.160000000003</v>
          </cell>
          <cell r="S1249" t="str">
            <v>2119-0020080-000-PKR</v>
          </cell>
          <cell r="T1249" t="str">
            <v>2119-0020080-000-PKR-CLIFTON-KHI</v>
          </cell>
        </row>
        <row r="1250">
          <cell r="C1250">
            <v>0</v>
          </cell>
          <cell r="D1250">
            <v>72.680000000000007</v>
          </cell>
          <cell r="S1250" t="str">
            <v>2119-0020077-000-PKR</v>
          </cell>
          <cell r="T1250" t="str">
            <v>2119-0020077-000-PKR-CLIFTON-KHI</v>
          </cell>
        </row>
        <row r="1251">
          <cell r="C1251">
            <v>0</v>
          </cell>
          <cell r="D1251">
            <v>3552976.76</v>
          </cell>
          <cell r="S1251" t="str">
            <v>2119-0020075-200-PKR</v>
          </cell>
          <cell r="T1251" t="str">
            <v>2119-0020075-200-PKR-CLIFTON-KHI</v>
          </cell>
        </row>
        <row r="1252">
          <cell r="C1252">
            <v>0</v>
          </cell>
          <cell r="D1252">
            <v>3375.18</v>
          </cell>
          <cell r="S1252" t="str">
            <v>2119-0020102-100-PKR</v>
          </cell>
          <cell r="T1252" t="str">
            <v>2119-0020102-100-PKR-CLIFTON-KHI</v>
          </cell>
        </row>
        <row r="1253">
          <cell r="C1253">
            <v>0</v>
          </cell>
          <cell r="D1253">
            <v>57.58</v>
          </cell>
          <cell r="S1253" t="str">
            <v>2119-0020164-100-PKR</v>
          </cell>
          <cell r="T1253" t="str">
            <v>2119-0020164-100-PKR-CLIFTON-KHI</v>
          </cell>
        </row>
        <row r="1254">
          <cell r="C1254">
            <v>0</v>
          </cell>
          <cell r="D1254">
            <v>13175</v>
          </cell>
          <cell r="S1254" t="str">
            <v>2119-0020362-100-PKR</v>
          </cell>
          <cell r="T1254" t="str">
            <v>2119-0020362-100-PKR-CLIFTON-KHI</v>
          </cell>
        </row>
        <row r="1255">
          <cell r="C1255">
            <v>0</v>
          </cell>
          <cell r="D1255">
            <v>707373.75</v>
          </cell>
          <cell r="S1255" t="str">
            <v>2119-0020187-100-PKR</v>
          </cell>
          <cell r="T1255" t="str">
            <v>2119-0020187-100-PKR-CLIFTON-KHI</v>
          </cell>
        </row>
        <row r="1256">
          <cell r="C1256">
            <v>0</v>
          </cell>
          <cell r="D1256">
            <v>2549</v>
          </cell>
          <cell r="S1256" t="str">
            <v>2119-0020183-000-PKR</v>
          </cell>
          <cell r="T1256" t="str">
            <v>2119-0020183-000-PKR-CLIFTON-KHI</v>
          </cell>
        </row>
        <row r="1257">
          <cell r="C1257">
            <v>0</v>
          </cell>
          <cell r="D1257">
            <v>2885.27</v>
          </cell>
          <cell r="S1257" t="str">
            <v>2119-0020179-000-PKR</v>
          </cell>
          <cell r="T1257" t="str">
            <v>2119-0020179-000-PKR-CLIFTON-KHI</v>
          </cell>
        </row>
        <row r="1258">
          <cell r="C1258">
            <v>0</v>
          </cell>
          <cell r="D1258">
            <v>2503.63</v>
          </cell>
          <cell r="S1258" t="str">
            <v>2119-0020178-000-PKR</v>
          </cell>
          <cell r="T1258" t="str">
            <v>2119-0020178-000-PKR-CLIFTON-KHI</v>
          </cell>
        </row>
        <row r="1259">
          <cell r="C1259">
            <v>0</v>
          </cell>
          <cell r="D1259">
            <v>11723.35</v>
          </cell>
          <cell r="S1259" t="str">
            <v>2119-0020177-000-PKR</v>
          </cell>
          <cell r="T1259" t="str">
            <v>2119-0020177-000-PKR-CLIFTON-KHI</v>
          </cell>
        </row>
        <row r="1260">
          <cell r="C1260">
            <v>0</v>
          </cell>
          <cell r="D1260">
            <v>448.11</v>
          </cell>
          <cell r="S1260" t="str">
            <v>2119-0020176-000-PKR</v>
          </cell>
          <cell r="T1260" t="str">
            <v>2119-0020176-000-PKR-CLIFTON-KHI</v>
          </cell>
        </row>
        <row r="1261">
          <cell r="C1261">
            <v>0</v>
          </cell>
          <cell r="D1261">
            <v>2075.92</v>
          </cell>
          <cell r="S1261" t="str">
            <v>2119-0020174-100-PKR</v>
          </cell>
          <cell r="T1261" t="str">
            <v>2119-0020174-100-PKR-CLIFTON-KHI</v>
          </cell>
        </row>
        <row r="1262">
          <cell r="C1262">
            <v>0</v>
          </cell>
          <cell r="D1262">
            <v>3203.04</v>
          </cell>
          <cell r="S1262" t="str">
            <v>2119-0020171-100-PKR</v>
          </cell>
          <cell r="T1262" t="str">
            <v>2119-0020171-100-PKR-CLIFTON-KHI</v>
          </cell>
        </row>
        <row r="1263">
          <cell r="C1263">
            <v>0</v>
          </cell>
          <cell r="D1263">
            <v>371889.75</v>
          </cell>
          <cell r="S1263" t="str">
            <v>2119-0020128-000-PKR</v>
          </cell>
          <cell r="T1263" t="str">
            <v>2119-0020128-000-PKR-CLIFTON-KHI</v>
          </cell>
        </row>
        <row r="1264">
          <cell r="C1264">
            <v>0</v>
          </cell>
          <cell r="D1264">
            <v>4380.21</v>
          </cell>
          <cell r="S1264" t="str">
            <v>2119-0020169-100-PKR</v>
          </cell>
          <cell r="T1264" t="str">
            <v>2119-0020169-100-PKR-CLIFTON-KHI</v>
          </cell>
        </row>
        <row r="1265">
          <cell r="C1265">
            <v>0</v>
          </cell>
          <cell r="D1265">
            <v>0.03</v>
          </cell>
          <cell r="S1265" t="str">
            <v>2119-0020128-100-PKR</v>
          </cell>
          <cell r="T1265" t="str">
            <v>2119-0020128-100-PKR-CLIFTON-KHI</v>
          </cell>
        </row>
        <row r="1266">
          <cell r="C1266">
            <v>0</v>
          </cell>
          <cell r="D1266">
            <v>154744.07</v>
          </cell>
          <cell r="S1266" t="str">
            <v>2119-0020163-000-PKR</v>
          </cell>
          <cell r="T1266" t="str">
            <v>2119-0020163-000-PKR-CLIFTON-KHI</v>
          </cell>
        </row>
        <row r="1267">
          <cell r="C1267">
            <v>0</v>
          </cell>
          <cell r="D1267">
            <v>2023.84</v>
          </cell>
          <cell r="S1267" t="str">
            <v>2119-0020151-100-PKR</v>
          </cell>
          <cell r="T1267" t="str">
            <v>2119-0020151-100-PKR-CLIFTON-KHI</v>
          </cell>
        </row>
        <row r="1268">
          <cell r="C1268">
            <v>0</v>
          </cell>
          <cell r="D1268">
            <v>40399.160000000003</v>
          </cell>
          <cell r="S1268" t="str">
            <v>2119-0020150-100-PKR</v>
          </cell>
          <cell r="T1268" t="str">
            <v>2119-0020150-100-PKR-CLIFTON-KHI</v>
          </cell>
        </row>
        <row r="1269">
          <cell r="C1269">
            <v>0</v>
          </cell>
          <cell r="D1269">
            <v>50401.21</v>
          </cell>
          <cell r="S1269" t="str">
            <v>2119-0020145-100-PKR</v>
          </cell>
          <cell r="T1269" t="str">
            <v>2119-0020145-100-PKR-CLIFTON-KHI</v>
          </cell>
        </row>
        <row r="1270">
          <cell r="C1270">
            <v>0</v>
          </cell>
          <cell r="D1270">
            <v>28450.71</v>
          </cell>
          <cell r="S1270" t="str">
            <v>2119-0020144-300-PKR</v>
          </cell>
          <cell r="T1270" t="str">
            <v>2119-0020144-300-PKR-CLIFTON-KHI</v>
          </cell>
        </row>
        <row r="1271">
          <cell r="C1271">
            <v>0</v>
          </cell>
          <cell r="D1271">
            <v>76245.850000000006</v>
          </cell>
          <cell r="S1271" t="str">
            <v>2119-0020136-100-PKR</v>
          </cell>
          <cell r="T1271" t="str">
            <v>2119-0020136-100-PKR-CLIFTON-KHI</v>
          </cell>
        </row>
        <row r="1272">
          <cell r="C1272">
            <v>0</v>
          </cell>
          <cell r="D1272">
            <v>1284348.75</v>
          </cell>
          <cell r="S1272" t="str">
            <v>2119-0020135-000-PKR</v>
          </cell>
          <cell r="T1272" t="str">
            <v>2119-0020135-000-PKR-CLIFTON-KHI</v>
          </cell>
        </row>
        <row r="1273">
          <cell r="C1273">
            <v>0</v>
          </cell>
          <cell r="D1273">
            <v>796.39</v>
          </cell>
          <cell r="S1273" t="str">
            <v>2119-0020131-000-PKR</v>
          </cell>
          <cell r="T1273" t="str">
            <v>2119-0020131-000-PKR-CLIFTON-KHI</v>
          </cell>
        </row>
        <row r="1274">
          <cell r="C1274">
            <v>0</v>
          </cell>
          <cell r="D1274">
            <v>21</v>
          </cell>
          <cell r="S1274" t="str">
            <v>2119-0020070-000-PKR</v>
          </cell>
          <cell r="T1274" t="str">
            <v>2119-0020070-000-PKR-CLIFTON-KHI</v>
          </cell>
        </row>
        <row r="1275">
          <cell r="C1275">
            <v>0</v>
          </cell>
          <cell r="D1275">
            <v>7481.4</v>
          </cell>
          <cell r="S1275" t="str">
            <v>2119-0020170-000-PKR</v>
          </cell>
          <cell r="T1275" t="str">
            <v>2119-0020170-000-PKR-CLIFTON-KHI</v>
          </cell>
        </row>
        <row r="1276">
          <cell r="C1276">
            <v>0</v>
          </cell>
          <cell r="D1276">
            <v>0.72</v>
          </cell>
          <cell r="S1276" t="str">
            <v>2119-0020022-200-PKR</v>
          </cell>
          <cell r="T1276" t="str">
            <v>2119-0020022-200-PKR-CLIFTON-KHI</v>
          </cell>
        </row>
        <row r="1277">
          <cell r="C1277">
            <v>0</v>
          </cell>
          <cell r="D1277">
            <v>0.66</v>
          </cell>
          <cell r="S1277" t="str">
            <v>2119-0020074-100-PKR</v>
          </cell>
          <cell r="T1277" t="str">
            <v>2119-0020074-100-PKR-CLIFTON-KHI</v>
          </cell>
        </row>
        <row r="1278">
          <cell r="C1278">
            <v>0</v>
          </cell>
          <cell r="D1278">
            <v>81487.19</v>
          </cell>
          <cell r="S1278" t="str">
            <v>2119-0020036-100-PKR</v>
          </cell>
          <cell r="T1278" t="str">
            <v>2119-0020036-100-PKR-CLIFTON-KHI</v>
          </cell>
        </row>
        <row r="1279">
          <cell r="C1279">
            <v>0</v>
          </cell>
          <cell r="D1279">
            <v>369.36</v>
          </cell>
          <cell r="S1279" t="str">
            <v>2119-0020035-000-PKR</v>
          </cell>
          <cell r="T1279" t="str">
            <v>2119-0020035-000-PKR-CLIFTON-KHI</v>
          </cell>
        </row>
        <row r="1280">
          <cell r="C1280">
            <v>0</v>
          </cell>
          <cell r="D1280">
            <v>16.149999999999999</v>
          </cell>
          <cell r="S1280" t="str">
            <v>2119-0020033-100-PKR</v>
          </cell>
          <cell r="T1280" t="str">
            <v>2119-0020033-100-PKR-CLIFTON-KHI</v>
          </cell>
        </row>
        <row r="1281">
          <cell r="C1281">
            <v>0</v>
          </cell>
          <cell r="D1281">
            <v>35.200000000000003</v>
          </cell>
          <cell r="S1281" t="str">
            <v>2119-0020032-100-PKR</v>
          </cell>
          <cell r="T1281" t="str">
            <v>2119-0020032-100-PKR-CLIFTON-KHI</v>
          </cell>
        </row>
        <row r="1282">
          <cell r="C1282">
            <v>0</v>
          </cell>
          <cell r="D1282">
            <v>19.489999999999998</v>
          </cell>
          <cell r="S1282" t="str">
            <v>2119-0020031-100-PKR</v>
          </cell>
          <cell r="T1282" t="str">
            <v>2119-0020031-100-PKR-CLIFTON-KHI</v>
          </cell>
        </row>
        <row r="1283">
          <cell r="C1283">
            <v>0</v>
          </cell>
          <cell r="D1283">
            <v>8803.39</v>
          </cell>
          <cell r="S1283" t="str">
            <v>2119-0020030-000-PKR</v>
          </cell>
          <cell r="T1283" t="str">
            <v>2119-0020030-000-PKR-CLIFTON-KHI</v>
          </cell>
        </row>
        <row r="1284">
          <cell r="C1284">
            <v>0</v>
          </cell>
          <cell r="D1284">
            <v>109493.89</v>
          </cell>
          <cell r="S1284" t="str">
            <v>2119-0020029-000-PKR</v>
          </cell>
          <cell r="T1284" t="str">
            <v>2119-0020029-000-PKR-CLIFTON-KHI</v>
          </cell>
        </row>
        <row r="1285">
          <cell r="C1285">
            <v>0</v>
          </cell>
          <cell r="D1285">
            <v>181661.73</v>
          </cell>
          <cell r="S1285" t="str">
            <v>2119-0020028-000-PKR</v>
          </cell>
          <cell r="T1285" t="str">
            <v>2119-0020028-000-PKR-CLIFTON-KHI</v>
          </cell>
        </row>
        <row r="1286">
          <cell r="C1286">
            <v>0</v>
          </cell>
          <cell r="D1286">
            <v>3175.34</v>
          </cell>
          <cell r="S1286" t="str">
            <v>2119-0020037-224-USD</v>
          </cell>
          <cell r="T1286" t="str">
            <v>2119-0020037-224-USD-CLIFTON-KHI</v>
          </cell>
        </row>
        <row r="1287">
          <cell r="C1287">
            <v>0</v>
          </cell>
          <cell r="D1287">
            <v>31267.919999999998</v>
          </cell>
          <cell r="S1287" t="str">
            <v>2119-0020023-100-PKR</v>
          </cell>
          <cell r="T1287" t="str">
            <v>2119-0020023-100-PKR-CLIFTON-KHI</v>
          </cell>
        </row>
        <row r="1288">
          <cell r="C1288">
            <v>0</v>
          </cell>
          <cell r="D1288">
            <v>505.54</v>
          </cell>
          <cell r="S1288" t="str">
            <v>2119-0020038-000-PKR</v>
          </cell>
          <cell r="T1288" t="str">
            <v>2119-0020038-000-PKR-CLIFTON-KHI</v>
          </cell>
        </row>
        <row r="1289">
          <cell r="C1289">
            <v>0</v>
          </cell>
          <cell r="D1289">
            <v>50123.38</v>
          </cell>
          <cell r="S1289" t="str">
            <v>2119-0020019-000-PKR</v>
          </cell>
          <cell r="T1289" t="str">
            <v>2119-0020019-000-PKR-CLIFTON-KHI</v>
          </cell>
        </row>
        <row r="1290">
          <cell r="C1290">
            <v>0</v>
          </cell>
          <cell r="D1290">
            <v>4953.6899999999996</v>
          </cell>
          <cell r="S1290" t="str">
            <v>2119-0020016-100-PKR</v>
          </cell>
          <cell r="T1290" t="str">
            <v>2119-0020016-100-PKR-CLIFTON-KHI</v>
          </cell>
        </row>
        <row r="1291">
          <cell r="C1291">
            <v>0</v>
          </cell>
          <cell r="D1291">
            <v>129.56</v>
          </cell>
          <cell r="S1291" t="str">
            <v>2119-0020014-100-PKR</v>
          </cell>
          <cell r="T1291" t="str">
            <v>2119-0020014-100-PKR-CLIFTON-KHI</v>
          </cell>
        </row>
        <row r="1292">
          <cell r="C1292">
            <v>0</v>
          </cell>
          <cell r="D1292">
            <v>0.16</v>
          </cell>
          <cell r="S1292" t="str">
            <v>2119-0020011-100-PKR</v>
          </cell>
          <cell r="T1292" t="str">
            <v>2119-0020011-100-PKR-CLIFTON-KHI</v>
          </cell>
        </row>
        <row r="1293">
          <cell r="C1293">
            <v>0</v>
          </cell>
          <cell r="D1293">
            <v>29931.33</v>
          </cell>
          <cell r="S1293" t="str">
            <v>2119-0020009-224-USD</v>
          </cell>
          <cell r="T1293" t="str">
            <v>2119-0020009-224-USD-CLIFTON-KHI</v>
          </cell>
        </row>
        <row r="1294">
          <cell r="C1294">
            <v>0</v>
          </cell>
          <cell r="D1294">
            <v>159716.46</v>
          </cell>
          <cell r="S1294" t="str">
            <v>2119-0020009-100-PKR</v>
          </cell>
          <cell r="T1294" t="str">
            <v>2119-0020009-100-PKR-CLIFTON-KHI</v>
          </cell>
        </row>
        <row r="1295">
          <cell r="C1295">
            <v>0</v>
          </cell>
          <cell r="D1295">
            <v>1175064.55</v>
          </cell>
          <cell r="S1295" t="str">
            <v>2119-0020007-100-PKR</v>
          </cell>
          <cell r="T1295" t="str">
            <v>2119-0020007-100-PKR-CLIFTON-KHI</v>
          </cell>
        </row>
        <row r="1296">
          <cell r="C1296">
            <v>0</v>
          </cell>
          <cell r="D1296">
            <v>23608.16</v>
          </cell>
          <cell r="S1296" t="str">
            <v>2119-0017580-000-PKR</v>
          </cell>
          <cell r="T1296" t="str">
            <v>2119-0017580-000-PKR-CLIFTON-KHI</v>
          </cell>
        </row>
        <row r="1297">
          <cell r="C1297">
            <v>0</v>
          </cell>
          <cell r="D1297">
            <v>1468654.51</v>
          </cell>
          <cell r="S1297" t="str">
            <v>2119-0014592-000-PKR</v>
          </cell>
          <cell r="T1297" t="str">
            <v>2119-0014592-000-PKR-KARACHI</v>
          </cell>
        </row>
        <row r="1298">
          <cell r="C1298">
            <v>0</v>
          </cell>
          <cell r="D1298">
            <v>4.53</v>
          </cell>
          <cell r="S1298" t="str">
            <v>2119-0020025-100-PKR</v>
          </cell>
          <cell r="T1298" t="str">
            <v>2119-0020025-100-PKR-CLIFTON-KHI</v>
          </cell>
        </row>
        <row r="1299">
          <cell r="C1299">
            <v>0</v>
          </cell>
          <cell r="D1299">
            <v>8384.9599999999991</v>
          </cell>
          <cell r="S1299" t="str">
            <v>2119-0020053-200-PKR</v>
          </cell>
          <cell r="T1299" t="str">
            <v>2119-0020053-200-PKR-CLIFTON-KHI</v>
          </cell>
        </row>
        <row r="1300">
          <cell r="C1300">
            <v>0</v>
          </cell>
          <cell r="D1300">
            <v>676.93</v>
          </cell>
          <cell r="S1300" t="str">
            <v>2119-0020189-200-PKR</v>
          </cell>
          <cell r="T1300" t="str">
            <v>2119-0020189-200-PKR-CLIFTON-KHI</v>
          </cell>
        </row>
        <row r="1301">
          <cell r="C1301">
            <v>0</v>
          </cell>
          <cell r="D1301">
            <v>248.05</v>
          </cell>
          <cell r="S1301" t="str">
            <v>2119-0020069-100-PKR</v>
          </cell>
          <cell r="T1301" t="str">
            <v>2119-0020069-100-PKR-CLIFTON-KHI</v>
          </cell>
        </row>
        <row r="1302">
          <cell r="C1302">
            <v>0</v>
          </cell>
          <cell r="D1302">
            <v>13.85</v>
          </cell>
          <cell r="S1302" t="str">
            <v>2119-0020068-300-PKR</v>
          </cell>
          <cell r="T1302" t="str">
            <v>2119-0020068-300-PKR-CLIFTON-KHI</v>
          </cell>
        </row>
        <row r="1303">
          <cell r="C1303">
            <v>0</v>
          </cell>
          <cell r="D1303">
            <v>67.67</v>
          </cell>
          <cell r="S1303" t="str">
            <v>2119-0020064-200-PKR</v>
          </cell>
          <cell r="T1303" t="str">
            <v>2119-0020064-200-PKR-CLIFTON-KHI</v>
          </cell>
        </row>
        <row r="1304">
          <cell r="C1304">
            <v>0</v>
          </cell>
          <cell r="D1304">
            <v>6019.83</v>
          </cell>
          <cell r="S1304" t="str">
            <v>2119-0020063-000-PKR</v>
          </cell>
          <cell r="T1304" t="str">
            <v>2119-0020063-000-PKR-CLIFTON-KHI</v>
          </cell>
        </row>
        <row r="1305">
          <cell r="C1305">
            <v>0</v>
          </cell>
          <cell r="D1305">
            <v>36137.25</v>
          </cell>
          <cell r="S1305" t="str">
            <v>2119-0020062-000-PKR</v>
          </cell>
          <cell r="T1305" t="str">
            <v>2119-0020062-000-PKR-CLIFTON-KHI</v>
          </cell>
        </row>
        <row r="1306">
          <cell r="C1306">
            <v>0</v>
          </cell>
          <cell r="D1306">
            <v>38.630000000000003</v>
          </cell>
          <cell r="S1306" t="str">
            <v>2119-0020061-224-USD</v>
          </cell>
          <cell r="T1306" t="str">
            <v>2119-0020061-224-USD-CLIFTON-KHI</v>
          </cell>
        </row>
        <row r="1307">
          <cell r="C1307">
            <v>0</v>
          </cell>
          <cell r="D1307">
            <v>943.88</v>
          </cell>
          <cell r="S1307" t="str">
            <v>2119-0020061-100-PKR</v>
          </cell>
          <cell r="T1307" t="str">
            <v>2119-0020061-100-PKR-CLIFTON-KHI</v>
          </cell>
        </row>
        <row r="1308">
          <cell r="C1308">
            <v>0</v>
          </cell>
          <cell r="D1308">
            <v>332.81</v>
          </cell>
          <cell r="S1308" t="str">
            <v>2119-0020060-224-USD</v>
          </cell>
          <cell r="T1308" t="str">
            <v>2119-0020060-224-USD-CLIFTON-KHI</v>
          </cell>
        </row>
        <row r="1309">
          <cell r="C1309">
            <v>0</v>
          </cell>
          <cell r="D1309">
            <v>42858.75</v>
          </cell>
          <cell r="S1309" t="str">
            <v>2119-0020037-000-PKR</v>
          </cell>
          <cell r="T1309" t="str">
            <v>2119-0020037-000-PKR-CLIFTON-KHI</v>
          </cell>
        </row>
        <row r="1310">
          <cell r="C1310">
            <v>0</v>
          </cell>
          <cell r="D1310">
            <v>230.69</v>
          </cell>
          <cell r="S1310" t="str">
            <v>2119-0020054-200-PKR</v>
          </cell>
          <cell r="T1310" t="str">
            <v>2119-0020054-200-PKR-CLIFTON-KHI</v>
          </cell>
        </row>
        <row r="1311">
          <cell r="C1311">
            <v>0</v>
          </cell>
          <cell r="D1311">
            <v>8918.66</v>
          </cell>
          <cell r="S1311" t="str">
            <v>2119-0020073-224-USD</v>
          </cell>
          <cell r="T1311" t="str">
            <v>2119-0020073-224-USD-CLIFTON-KHI</v>
          </cell>
        </row>
        <row r="1312">
          <cell r="C1312">
            <v>0</v>
          </cell>
          <cell r="D1312">
            <v>1147.82</v>
          </cell>
          <cell r="S1312" t="str">
            <v>2119-0020051-200-PKR</v>
          </cell>
          <cell r="T1312" t="str">
            <v>2119-0020051-200-PKR-CLIFTON-KHI</v>
          </cell>
        </row>
        <row r="1313">
          <cell r="C1313">
            <v>0</v>
          </cell>
          <cell r="D1313">
            <v>417.66</v>
          </cell>
          <cell r="S1313" t="str">
            <v>2119-0020051-100-PKR</v>
          </cell>
          <cell r="T1313" t="str">
            <v>2119-0020051-100-PKR-CLIFTON-KHI</v>
          </cell>
        </row>
        <row r="1314">
          <cell r="C1314">
            <v>0</v>
          </cell>
          <cell r="D1314">
            <v>107.57</v>
          </cell>
          <cell r="S1314" t="str">
            <v>2119-0020051-000-USD</v>
          </cell>
          <cell r="T1314" t="str">
            <v>2119-0020051-000-USD-CLIFTON-KHI</v>
          </cell>
        </row>
        <row r="1315">
          <cell r="C1315">
            <v>0</v>
          </cell>
          <cell r="D1315">
            <v>1196.8699999999999</v>
          </cell>
          <cell r="S1315" t="str">
            <v>2119-0020050-100-PKR</v>
          </cell>
          <cell r="T1315" t="str">
            <v>2119-0020050-100-PKR-CLIFTON-KHI</v>
          </cell>
        </row>
        <row r="1316">
          <cell r="C1316">
            <v>0</v>
          </cell>
          <cell r="D1316">
            <v>143907.92000000001</v>
          </cell>
          <cell r="S1316" t="str">
            <v>2119-0020047-000-PKR</v>
          </cell>
          <cell r="T1316" t="str">
            <v>2119-0020047-000-PKR-CLIFTON-KHI</v>
          </cell>
        </row>
        <row r="1317">
          <cell r="C1317">
            <v>0</v>
          </cell>
          <cell r="D1317">
            <v>214.72</v>
          </cell>
          <cell r="S1317" t="str">
            <v>2119-0020044-000-PKR</v>
          </cell>
          <cell r="T1317" t="str">
            <v>2119-0020044-000-PKR-CLIFTON-KHI</v>
          </cell>
        </row>
        <row r="1318">
          <cell r="C1318">
            <v>0</v>
          </cell>
          <cell r="D1318">
            <v>3926.12</v>
          </cell>
          <cell r="S1318" t="str">
            <v>2119-0020042-100-PKR</v>
          </cell>
          <cell r="T1318" t="str">
            <v>2119-0020042-100-PKR-CLIFTON-KHI</v>
          </cell>
        </row>
        <row r="1319">
          <cell r="C1319">
            <v>0</v>
          </cell>
          <cell r="D1319">
            <v>1241592.6499999999</v>
          </cell>
          <cell r="S1319" t="str">
            <v>2119-0020039-100-PKR</v>
          </cell>
          <cell r="T1319" t="str">
            <v>2119-0020039-100-PKR-CLIFTON-KHI</v>
          </cell>
        </row>
        <row r="1320">
          <cell r="C1320">
            <v>0</v>
          </cell>
          <cell r="D1320">
            <v>139011.97</v>
          </cell>
          <cell r="S1320" t="str">
            <v>2119-0020038-100-PKR</v>
          </cell>
          <cell r="T1320" t="str">
            <v>2119-0020038-100-PKR-CLIFTON-KHI</v>
          </cell>
        </row>
        <row r="1321">
          <cell r="C1321">
            <v>0</v>
          </cell>
          <cell r="D1321">
            <v>8010.47</v>
          </cell>
          <cell r="S1321" t="str">
            <v>2119-0020055-000-PKR</v>
          </cell>
          <cell r="T1321" t="str">
            <v>2119-0020055-000-PKR-CLIFTON-KHI</v>
          </cell>
        </row>
        <row r="1322">
          <cell r="C1322">
            <v>0</v>
          </cell>
          <cell r="D1322">
            <v>49471.24</v>
          </cell>
          <cell r="S1322" t="str">
            <v>2119-0020317-100-PKR</v>
          </cell>
          <cell r="T1322" t="str">
            <v>2119-0020317-100-PKR-CLIFTON-KHI</v>
          </cell>
        </row>
        <row r="1323">
          <cell r="C1323">
            <v>0</v>
          </cell>
          <cell r="D1323">
            <v>8796.0300000000007</v>
          </cell>
          <cell r="S1323" t="str">
            <v>2119-0020347-100-PKR</v>
          </cell>
          <cell r="T1323" t="str">
            <v>2119-0020347-100-PKR-CLIFTON-KHI</v>
          </cell>
        </row>
        <row r="1324">
          <cell r="C1324">
            <v>0</v>
          </cell>
          <cell r="D1324">
            <v>9943.4599999999991</v>
          </cell>
          <cell r="S1324" t="str">
            <v>2119-0020346-100-PKR</v>
          </cell>
          <cell r="T1324" t="str">
            <v>2119-0020346-100-PKR-CLIFTON-KHI</v>
          </cell>
        </row>
        <row r="1325">
          <cell r="C1325">
            <v>0</v>
          </cell>
          <cell r="D1325">
            <v>6766.91</v>
          </cell>
          <cell r="S1325" t="str">
            <v>2119-0020345-100-PKR</v>
          </cell>
          <cell r="T1325" t="str">
            <v>2119-0020345-100-PKR-CLIFTON-KHI</v>
          </cell>
        </row>
        <row r="1326">
          <cell r="C1326">
            <v>0</v>
          </cell>
          <cell r="D1326">
            <v>503.01</v>
          </cell>
          <cell r="S1326" t="str">
            <v>2119-0020342-100-PKR</v>
          </cell>
          <cell r="T1326" t="str">
            <v>2119-0020342-100-PKR-CLIFTON-KHI</v>
          </cell>
        </row>
        <row r="1327">
          <cell r="C1327">
            <v>0</v>
          </cell>
          <cell r="D1327">
            <v>476.76</v>
          </cell>
          <cell r="S1327" t="str">
            <v>2119-0020340-100-PKR</v>
          </cell>
          <cell r="T1327" t="str">
            <v>2119-0020340-100-PKR-CLIFTON-KHI</v>
          </cell>
        </row>
        <row r="1328">
          <cell r="C1328">
            <v>0</v>
          </cell>
          <cell r="D1328">
            <v>1330.39</v>
          </cell>
          <cell r="S1328" t="str">
            <v>2119-0020339-100-PKR</v>
          </cell>
          <cell r="T1328" t="str">
            <v>2119-0020339-100-PKR-CLIFTON-KHI</v>
          </cell>
        </row>
        <row r="1329">
          <cell r="C1329">
            <v>0</v>
          </cell>
          <cell r="D1329">
            <v>2064888.91</v>
          </cell>
          <cell r="S1329" t="str">
            <v>2119-0020338-400-PKR</v>
          </cell>
          <cell r="T1329" t="str">
            <v>2119-0020338-400-PKR-CLIFTON-KHI</v>
          </cell>
        </row>
        <row r="1330">
          <cell r="C1330">
            <v>0</v>
          </cell>
          <cell r="D1330">
            <v>22.55</v>
          </cell>
          <cell r="S1330" t="str">
            <v>2119-0020338-100-PKR</v>
          </cell>
          <cell r="T1330" t="str">
            <v>2119-0020338-100-PKR-CLIFTON-KHI</v>
          </cell>
        </row>
        <row r="1331">
          <cell r="C1331">
            <v>0</v>
          </cell>
          <cell r="D1331">
            <v>136.97999999999999</v>
          </cell>
          <cell r="S1331" t="str">
            <v>2119-0020189-000-PKR</v>
          </cell>
          <cell r="T1331" t="str">
            <v>2119-0020189-000-PKR-CLIFTON-KHI</v>
          </cell>
        </row>
        <row r="1332">
          <cell r="C1332">
            <v>0</v>
          </cell>
          <cell r="D1332">
            <v>12000.26</v>
          </cell>
          <cell r="S1332" t="str">
            <v>2119-0020334-100-PKR</v>
          </cell>
          <cell r="T1332" t="str">
            <v>2119-0020334-100-PKR-CLIFTON-KHI</v>
          </cell>
        </row>
        <row r="1333">
          <cell r="C1333">
            <v>0</v>
          </cell>
          <cell r="D1333">
            <v>64667.81</v>
          </cell>
          <cell r="S1333" t="str">
            <v>2119-0020352-100-PKR</v>
          </cell>
          <cell r="T1333" t="str">
            <v>2119-0020352-100-PKR-CLIFTON-KHI</v>
          </cell>
        </row>
        <row r="1334">
          <cell r="C1334">
            <v>0</v>
          </cell>
          <cell r="D1334">
            <v>1138330</v>
          </cell>
          <cell r="S1334" t="str">
            <v>2119-0020313-400-PKR</v>
          </cell>
          <cell r="T1334" t="str">
            <v>2119-0020313-400-PKR-CLIFTON-KHI</v>
          </cell>
        </row>
        <row r="1335">
          <cell r="C1335">
            <v>0</v>
          </cell>
          <cell r="D1335">
            <v>274599.92</v>
          </cell>
          <cell r="S1335" t="str">
            <v>2119-0020312-100-PKR</v>
          </cell>
          <cell r="T1335" t="str">
            <v>2119-0020312-100-PKR-CLIFTON-KHI</v>
          </cell>
        </row>
        <row r="1336">
          <cell r="C1336">
            <v>0</v>
          </cell>
          <cell r="D1336">
            <v>2189.8000000000002</v>
          </cell>
          <cell r="S1336" t="str">
            <v>2119-0020310-100-PKR</v>
          </cell>
          <cell r="T1336" t="str">
            <v>2119-0020310-100-PKR-CLIFTON-KHI</v>
          </cell>
        </row>
        <row r="1337">
          <cell r="C1337">
            <v>0</v>
          </cell>
          <cell r="D1337">
            <v>440.93</v>
          </cell>
          <cell r="S1337" t="str">
            <v>2119-0020308-100-PKR</v>
          </cell>
          <cell r="T1337" t="str">
            <v>2119-0020308-100-PKR-CLIFTON-KHI</v>
          </cell>
        </row>
        <row r="1338">
          <cell r="C1338">
            <v>0</v>
          </cell>
          <cell r="D1338">
            <v>782</v>
          </cell>
          <cell r="S1338" t="str">
            <v>2119-0020303-100-PKR</v>
          </cell>
          <cell r="T1338" t="str">
            <v>2119-0020303-100-PKR-CLIFTON-KHI</v>
          </cell>
        </row>
        <row r="1339">
          <cell r="C1339">
            <v>0</v>
          </cell>
          <cell r="D1339">
            <v>5350904.47</v>
          </cell>
          <cell r="S1339" t="str">
            <v>2119-0020294-100-PKR</v>
          </cell>
          <cell r="T1339" t="str">
            <v>2119-0020294-100-PKR-CLIFTON-KHI</v>
          </cell>
        </row>
        <row r="1340">
          <cell r="C1340">
            <v>0</v>
          </cell>
          <cell r="D1340">
            <v>1048.05</v>
          </cell>
          <cell r="S1340" t="str">
            <v>2119-0020289-100-PKR</v>
          </cell>
          <cell r="T1340" t="str">
            <v>2119-0020289-100-PKR-CLIFTON-KHI</v>
          </cell>
        </row>
        <row r="1341">
          <cell r="C1341">
            <v>0</v>
          </cell>
          <cell r="D1341">
            <v>12257.1</v>
          </cell>
          <cell r="S1341" t="str">
            <v>2119-0020288-100-PKR</v>
          </cell>
          <cell r="T1341" t="str">
            <v>2119-0020288-100-PKR-CLIFTON-KHI</v>
          </cell>
        </row>
        <row r="1342">
          <cell r="C1342">
            <v>0</v>
          </cell>
          <cell r="D1342">
            <v>7457.69</v>
          </cell>
          <cell r="S1342" t="str">
            <v>2119-0020287-100-PKR</v>
          </cell>
          <cell r="T1342" t="str">
            <v>2119-0020287-100-PKR-CLIFTON-KHI</v>
          </cell>
        </row>
        <row r="1343">
          <cell r="C1343">
            <v>0</v>
          </cell>
          <cell r="D1343">
            <v>58617.78</v>
          </cell>
          <cell r="S1343" t="str">
            <v>2119-0020335-100-PKR</v>
          </cell>
          <cell r="T1343" t="str">
            <v>2119-0020335-100-PKR-CLIFTON-KHI</v>
          </cell>
        </row>
        <row r="1344">
          <cell r="C1344">
            <v>0</v>
          </cell>
          <cell r="D1344">
            <v>92178</v>
          </cell>
          <cell r="S1344" t="str">
            <v>2119-0020370-400-PKR</v>
          </cell>
          <cell r="T1344" t="str">
            <v>2119-0020370-400-PKR-CLIFTON-KHI</v>
          </cell>
        </row>
        <row r="1345">
          <cell r="C1345">
            <v>0</v>
          </cell>
          <cell r="D1345">
            <v>329276</v>
          </cell>
          <cell r="S1345" t="str">
            <v>2119-0020393-400-PKR</v>
          </cell>
          <cell r="T1345" t="str">
            <v>2119-0020393-400-PKR-CLIFTON-KHI</v>
          </cell>
        </row>
        <row r="1346">
          <cell r="C1346">
            <v>0</v>
          </cell>
          <cell r="D1346">
            <v>300</v>
          </cell>
          <cell r="S1346" t="str">
            <v>2119-0020392-400-PKR</v>
          </cell>
          <cell r="T1346" t="str">
            <v>2119-0020392-400-PKR-CLIFTON-KHI</v>
          </cell>
        </row>
        <row r="1347">
          <cell r="C1347">
            <v>0</v>
          </cell>
          <cell r="D1347">
            <v>25000</v>
          </cell>
          <cell r="S1347" t="str">
            <v>2119-0020390-400-PKR</v>
          </cell>
          <cell r="T1347" t="str">
            <v>2119-0020390-400-PKR-CLIFTON-KHI</v>
          </cell>
        </row>
        <row r="1348">
          <cell r="C1348">
            <v>0</v>
          </cell>
          <cell r="D1348">
            <v>6559.7</v>
          </cell>
          <cell r="S1348" t="str">
            <v>2119-0020389-400-PKR</v>
          </cell>
          <cell r="T1348" t="str">
            <v>2119-0020389-400-PKR-CLIFTON-KHI</v>
          </cell>
        </row>
        <row r="1349">
          <cell r="C1349">
            <v>0</v>
          </cell>
          <cell r="D1349">
            <v>5395</v>
          </cell>
          <cell r="S1349" t="str">
            <v>2119-0020388-400-PKR</v>
          </cell>
          <cell r="T1349" t="str">
            <v>2119-0020388-400-PKR-CLIFTON-KHI</v>
          </cell>
        </row>
        <row r="1350">
          <cell r="C1350">
            <v>0</v>
          </cell>
          <cell r="D1350">
            <v>640</v>
          </cell>
          <cell r="S1350" t="str">
            <v>2119-0020387-400-PKR</v>
          </cell>
          <cell r="T1350" t="str">
            <v>2119-0020387-400-PKR-CLIFTON-KHI</v>
          </cell>
        </row>
        <row r="1351">
          <cell r="C1351">
            <v>0</v>
          </cell>
          <cell r="D1351">
            <v>745</v>
          </cell>
          <cell r="S1351" t="str">
            <v>2119-0020385-400-PKR</v>
          </cell>
          <cell r="T1351" t="str">
            <v>2119-0020385-400-PKR-CLIFTON-KHI</v>
          </cell>
        </row>
        <row r="1352">
          <cell r="C1352">
            <v>0</v>
          </cell>
          <cell r="D1352">
            <v>2220</v>
          </cell>
          <cell r="S1352" t="str">
            <v>2119-0020383-400-PKR</v>
          </cell>
          <cell r="T1352" t="str">
            <v>2119-0020383-400-PKR-CLIFTON-KHI</v>
          </cell>
        </row>
        <row r="1353">
          <cell r="C1353">
            <v>0</v>
          </cell>
          <cell r="D1353">
            <v>315482</v>
          </cell>
          <cell r="S1353" t="str">
            <v>2119-0020381-400-PKR</v>
          </cell>
          <cell r="T1353" t="str">
            <v>2119-0020381-400-PKR-CLIFTON-KHI</v>
          </cell>
        </row>
        <row r="1354">
          <cell r="C1354">
            <v>0</v>
          </cell>
          <cell r="D1354">
            <v>1328928.28</v>
          </cell>
          <cell r="S1354" t="str">
            <v>2119-0020349-100-PKR</v>
          </cell>
          <cell r="T1354" t="str">
            <v>2119-0020349-100-PKR-CLIFTON-KHI</v>
          </cell>
        </row>
        <row r="1355">
          <cell r="C1355">
            <v>0</v>
          </cell>
          <cell r="D1355">
            <v>652163.01</v>
          </cell>
          <cell r="S1355" t="str">
            <v>2119-0020373-100-PKR</v>
          </cell>
          <cell r="T1355" t="str">
            <v>2119-0020373-100-PKR-CLIFTON-KHI</v>
          </cell>
        </row>
        <row r="1356">
          <cell r="C1356">
            <v>0</v>
          </cell>
          <cell r="D1356">
            <v>48697</v>
          </cell>
          <cell r="S1356" t="str">
            <v>2119-0020351-100-PKR</v>
          </cell>
          <cell r="T1356" t="str">
            <v>2119-0020351-100-PKR-CLIFTON-KHI</v>
          </cell>
        </row>
        <row r="1357">
          <cell r="C1357">
            <v>0</v>
          </cell>
          <cell r="D1357">
            <v>125000</v>
          </cell>
          <cell r="S1357" t="str">
            <v>2119-0020369-400-PKR</v>
          </cell>
          <cell r="T1357" t="str">
            <v>2119-0020369-400-PKR-CLIFTON-KHI</v>
          </cell>
        </row>
        <row r="1358">
          <cell r="C1358">
            <v>0</v>
          </cell>
          <cell r="D1358">
            <v>13416.63</v>
          </cell>
          <cell r="S1358" t="str">
            <v>2119-0020369-100-PKR</v>
          </cell>
          <cell r="T1358" t="str">
            <v>2119-0020369-100-PKR-CLIFTON-KHI</v>
          </cell>
        </row>
        <row r="1359">
          <cell r="C1359">
            <v>0</v>
          </cell>
          <cell r="D1359">
            <v>2003.7</v>
          </cell>
          <cell r="S1359" t="str">
            <v>2119-0020368-100-PKR</v>
          </cell>
          <cell r="T1359" t="str">
            <v>2119-0020368-100-PKR-CLIFTON-KHI</v>
          </cell>
        </row>
        <row r="1360">
          <cell r="C1360">
            <v>0</v>
          </cell>
          <cell r="D1360">
            <v>15674</v>
          </cell>
          <cell r="S1360" t="str">
            <v>2119-0020365-100-PKR</v>
          </cell>
          <cell r="T1360" t="str">
            <v>2119-0020365-100-PKR-CLIFTON-KHI</v>
          </cell>
        </row>
        <row r="1361">
          <cell r="C1361">
            <v>0</v>
          </cell>
          <cell r="D1361">
            <v>7824</v>
          </cell>
          <cell r="S1361" t="str">
            <v>2119-0020363-100-PKR</v>
          </cell>
          <cell r="T1361" t="str">
            <v>2119-0020363-100-PKR-CLIFTON-KHI</v>
          </cell>
        </row>
        <row r="1362">
          <cell r="C1362">
            <v>0</v>
          </cell>
          <cell r="D1362">
            <v>50725</v>
          </cell>
          <cell r="S1362" t="str">
            <v>2119-0020361-100-PKR</v>
          </cell>
          <cell r="T1362" t="str">
            <v>2119-0020361-100-PKR-CLIFTON-KHI</v>
          </cell>
        </row>
        <row r="1363">
          <cell r="C1363">
            <v>0</v>
          </cell>
          <cell r="D1363">
            <v>808784.33</v>
          </cell>
          <cell r="S1363" t="str">
            <v>2119-0020356-400-PKR</v>
          </cell>
          <cell r="T1363" t="str">
            <v>2119-0020356-400-PKR-CLIFTON-KHI</v>
          </cell>
        </row>
        <row r="1364">
          <cell r="C1364">
            <v>0</v>
          </cell>
          <cell r="D1364">
            <v>2725.88</v>
          </cell>
          <cell r="S1364" t="str">
            <v>2119-0020356-100-PKR</v>
          </cell>
          <cell r="T1364" t="str">
            <v>2119-0020356-100-PKR-CLIFTON-KHI</v>
          </cell>
        </row>
        <row r="1365">
          <cell r="C1365">
            <v>0</v>
          </cell>
          <cell r="D1365">
            <v>4527</v>
          </cell>
          <cell r="S1365" t="str">
            <v>2119-0020280-000-PKR</v>
          </cell>
          <cell r="T1365" t="str">
            <v>2119-0020280-000-PKR-CLIFTON-KHI</v>
          </cell>
        </row>
        <row r="1366">
          <cell r="C1366">
            <v>0</v>
          </cell>
          <cell r="D1366">
            <v>14311</v>
          </cell>
          <cell r="S1366" t="str">
            <v>2119-0020380-100-PKR</v>
          </cell>
          <cell r="T1366" t="str">
            <v>2119-0020380-100-PKR-CLIFTON-KHI</v>
          </cell>
        </row>
        <row r="1367">
          <cell r="C1367">
            <v>0</v>
          </cell>
          <cell r="D1367">
            <v>247357.88</v>
          </cell>
          <cell r="S1367" t="str">
            <v>2119-0020208-300-PKR</v>
          </cell>
          <cell r="T1367" t="str">
            <v>2119-0020208-300-PKR-CLIFTON-KHI</v>
          </cell>
        </row>
        <row r="1368">
          <cell r="C1368">
            <v>0</v>
          </cell>
          <cell r="D1368">
            <v>301490.42</v>
          </cell>
          <cell r="S1368" t="str">
            <v>2119-0020286-100-PKR</v>
          </cell>
          <cell r="T1368" t="str">
            <v>2119-0020286-100-PKR-CLIFTON-KHI</v>
          </cell>
        </row>
        <row r="1369">
          <cell r="C1369">
            <v>0</v>
          </cell>
          <cell r="D1369">
            <v>1428591.08</v>
          </cell>
          <cell r="S1369" t="str">
            <v>2119-0020223-100-PKR</v>
          </cell>
          <cell r="T1369" t="str">
            <v>2119-0020223-100-PKR-CLIFTON-KHI</v>
          </cell>
        </row>
        <row r="1370">
          <cell r="C1370">
            <v>0</v>
          </cell>
          <cell r="D1370">
            <v>2001050</v>
          </cell>
          <cell r="S1370" t="str">
            <v>2119-0020220-400-PKR</v>
          </cell>
          <cell r="T1370" t="str">
            <v>2119-0020220-400-PKR-CLIFTON-KHI</v>
          </cell>
        </row>
        <row r="1371">
          <cell r="C1371">
            <v>0</v>
          </cell>
          <cell r="D1371">
            <v>318544.8</v>
          </cell>
          <cell r="S1371" t="str">
            <v>2119-0020220-224-USD</v>
          </cell>
          <cell r="T1371" t="str">
            <v>2119-0020220-224-USD-CLIFTON-KHI</v>
          </cell>
        </row>
        <row r="1372">
          <cell r="C1372">
            <v>0</v>
          </cell>
          <cell r="D1372">
            <v>564.9</v>
          </cell>
          <cell r="S1372" t="str">
            <v>2119-0020220-100-PKR</v>
          </cell>
          <cell r="T1372" t="str">
            <v>2119-0020220-100-PKR-CLIFTON-KHI</v>
          </cell>
        </row>
        <row r="1373">
          <cell r="C1373">
            <v>0</v>
          </cell>
          <cell r="D1373">
            <v>10548.7</v>
          </cell>
          <cell r="S1373" t="str">
            <v>2119-0020217-100-PKR</v>
          </cell>
          <cell r="T1373" t="str">
            <v>2119-0020217-100-PKR-CLIFTON-KHI</v>
          </cell>
        </row>
        <row r="1374">
          <cell r="C1374">
            <v>0</v>
          </cell>
          <cell r="D1374">
            <v>30714.7</v>
          </cell>
          <cell r="S1374" t="str">
            <v>2119-0020215-100-PKR</v>
          </cell>
          <cell r="T1374" t="str">
            <v>2119-0020215-100-PKR-CLIFTON-KHI</v>
          </cell>
        </row>
        <row r="1375">
          <cell r="C1375">
            <v>0</v>
          </cell>
          <cell r="D1375">
            <v>737.38</v>
          </cell>
          <cell r="S1375" t="str">
            <v>2119-0020214-000-PKR</v>
          </cell>
          <cell r="T1375" t="str">
            <v>2119-0020214-000-PKR-CLIFTON-KHI</v>
          </cell>
        </row>
        <row r="1376">
          <cell r="C1376">
            <v>0</v>
          </cell>
          <cell r="D1376">
            <v>13494.91</v>
          </cell>
          <cell r="S1376" t="str">
            <v>2119-0020213-000-PKR</v>
          </cell>
          <cell r="T1376" t="str">
            <v>2119-0020213-000-PKR-CLIFTON-KHI</v>
          </cell>
        </row>
        <row r="1377">
          <cell r="C1377">
            <v>0</v>
          </cell>
          <cell r="D1377">
            <v>877166.81</v>
          </cell>
          <cell r="S1377" t="str">
            <v>2119-0020225-200-PKR</v>
          </cell>
          <cell r="T1377" t="str">
            <v>2119-0020225-200-PKR-CLIFTON-KHI</v>
          </cell>
        </row>
        <row r="1378">
          <cell r="C1378">
            <v>0</v>
          </cell>
          <cell r="D1378">
            <v>5000</v>
          </cell>
          <cell r="S1378" t="str">
            <v>2119-0020210-000-PKR</v>
          </cell>
          <cell r="T1378" t="str">
            <v>2119-0020210-000-PKR-CLIFTON-KHI</v>
          </cell>
        </row>
        <row r="1379">
          <cell r="C1379">
            <v>0</v>
          </cell>
          <cell r="D1379">
            <v>14643.72</v>
          </cell>
          <cell r="S1379" t="str">
            <v>2119-0020230-100-PKR</v>
          </cell>
          <cell r="T1379" t="str">
            <v>2119-0020230-100-PKR-CLIFTON-KHI</v>
          </cell>
        </row>
        <row r="1380">
          <cell r="C1380">
            <v>0</v>
          </cell>
          <cell r="D1380">
            <v>337847.66</v>
          </cell>
          <cell r="S1380" t="str">
            <v>2119-0020207-200-PKR</v>
          </cell>
          <cell r="T1380" t="str">
            <v>2119-0020207-200-PKR-CLIFTON-KHI</v>
          </cell>
        </row>
        <row r="1381">
          <cell r="C1381">
            <v>0</v>
          </cell>
          <cell r="D1381">
            <v>39263.1</v>
          </cell>
          <cell r="S1381" t="str">
            <v>2119-0020204-100-PKR</v>
          </cell>
          <cell r="T1381" t="str">
            <v>2119-0020204-100-PKR-CLIFTON-KHI</v>
          </cell>
        </row>
        <row r="1382">
          <cell r="C1382">
            <v>0</v>
          </cell>
          <cell r="D1382">
            <v>432594.99</v>
          </cell>
          <cell r="S1382" t="str">
            <v>2119-0020203-200-PKR</v>
          </cell>
          <cell r="T1382" t="str">
            <v>2119-0020203-200-PKR-CLIFTON-KHI</v>
          </cell>
        </row>
        <row r="1383">
          <cell r="C1383">
            <v>0</v>
          </cell>
          <cell r="D1383">
            <v>119952.94</v>
          </cell>
          <cell r="S1383" t="str">
            <v>2119-0020201-000-PKR</v>
          </cell>
          <cell r="T1383" t="str">
            <v>2119-0020201-000-PKR-CLIFTON-KHI</v>
          </cell>
        </row>
        <row r="1384">
          <cell r="C1384">
            <v>0</v>
          </cell>
          <cell r="D1384">
            <v>27368</v>
          </cell>
          <cell r="S1384" t="str">
            <v>2119-0020198-000-PKR</v>
          </cell>
          <cell r="T1384" t="str">
            <v>2119-0020198-000-PKR-CLIFTON-KHI</v>
          </cell>
        </row>
        <row r="1385">
          <cell r="C1385">
            <v>0</v>
          </cell>
          <cell r="D1385">
            <v>930.18</v>
          </cell>
          <cell r="S1385" t="str">
            <v>2119-0020197-100-PKR</v>
          </cell>
          <cell r="T1385" t="str">
            <v>2119-0020197-100-PKR-CLIFTON-KHI</v>
          </cell>
        </row>
        <row r="1386">
          <cell r="C1386">
            <v>0</v>
          </cell>
          <cell r="D1386">
            <v>6939.06</v>
          </cell>
          <cell r="S1386" t="str">
            <v>2119-0020195-000-PKR</v>
          </cell>
          <cell r="T1386" t="str">
            <v>2119-0020195-000-PKR-CLIFTON-KHI</v>
          </cell>
        </row>
        <row r="1387">
          <cell r="C1387">
            <v>0</v>
          </cell>
          <cell r="D1387">
            <v>977.52</v>
          </cell>
          <cell r="S1387" t="str">
            <v>2119-0020191-100-PKR</v>
          </cell>
          <cell r="T1387" t="str">
            <v>2119-0020191-100-PKR-CLIFTON-KHI</v>
          </cell>
        </row>
        <row r="1388">
          <cell r="C1388">
            <v>0</v>
          </cell>
          <cell r="D1388">
            <v>35390.39</v>
          </cell>
          <cell r="S1388" t="str">
            <v>2119-0020190-100-PKR</v>
          </cell>
          <cell r="T1388" t="str">
            <v>2119-0020190-100-PKR-CLIFTON-KHI</v>
          </cell>
        </row>
        <row r="1389">
          <cell r="C1389">
            <v>0</v>
          </cell>
          <cell r="D1389">
            <v>4626584.1100000003</v>
          </cell>
          <cell r="S1389" t="str">
            <v>2119-0020212-300-PKR</v>
          </cell>
          <cell r="T1389" t="str">
            <v>2119-0020212-300-PKR-CLIFTON-KHI</v>
          </cell>
        </row>
        <row r="1390">
          <cell r="C1390">
            <v>0</v>
          </cell>
          <cell r="D1390">
            <v>100.94</v>
          </cell>
          <cell r="S1390" t="str">
            <v>2119-0020242-100-PKR</v>
          </cell>
          <cell r="T1390" t="str">
            <v>2119-0020242-100-PKR-CLIFTON-KHI</v>
          </cell>
        </row>
        <row r="1391">
          <cell r="C1391">
            <v>0</v>
          </cell>
          <cell r="D1391">
            <v>25000</v>
          </cell>
          <cell r="S1391" t="str">
            <v>2119-0020395-400-PKR</v>
          </cell>
          <cell r="T1391" t="str">
            <v>2119-0020395-400-PKR-CLIFTON-KHI</v>
          </cell>
        </row>
        <row r="1392">
          <cell r="C1392">
            <v>0</v>
          </cell>
          <cell r="D1392">
            <v>5745.26</v>
          </cell>
          <cell r="S1392" t="str">
            <v>2119-0020278-100-PKR</v>
          </cell>
          <cell r="T1392" t="str">
            <v>2119-0020278-100-PKR-CLIFTON-KHI</v>
          </cell>
        </row>
        <row r="1393">
          <cell r="C1393">
            <v>0</v>
          </cell>
          <cell r="D1393">
            <v>1216828.7</v>
          </cell>
          <cell r="S1393" t="str">
            <v>2119-0020269-000-PKR</v>
          </cell>
          <cell r="T1393" t="str">
            <v>2119-0020269-000-PKR-CLIFTON-KHI</v>
          </cell>
        </row>
        <row r="1394">
          <cell r="C1394">
            <v>0</v>
          </cell>
          <cell r="D1394">
            <v>52</v>
          </cell>
          <cell r="S1394" t="str">
            <v>2119-0020267-100-PKR</v>
          </cell>
          <cell r="T1394" t="str">
            <v>2119-0020267-100-PKR-CLIFTON-KHI</v>
          </cell>
        </row>
        <row r="1395">
          <cell r="C1395">
            <v>0</v>
          </cell>
          <cell r="D1395">
            <v>5543211.0999999996</v>
          </cell>
          <cell r="S1395" t="str">
            <v>2119-0020263-100-PKR</v>
          </cell>
          <cell r="T1395" t="str">
            <v>2119-0020263-100-PKR-CLIFTON-KHI</v>
          </cell>
        </row>
        <row r="1396">
          <cell r="C1396">
            <v>0</v>
          </cell>
          <cell r="D1396">
            <v>524099.16</v>
          </cell>
          <cell r="S1396" t="str">
            <v>2119-0020255-100-PKR</v>
          </cell>
          <cell r="T1396" t="str">
            <v>2119-0020255-100-PKR-CLIFTON-KHI</v>
          </cell>
        </row>
        <row r="1397">
          <cell r="C1397">
            <v>0</v>
          </cell>
          <cell r="D1397">
            <v>701315.13</v>
          </cell>
          <cell r="S1397" t="str">
            <v>2119-0020253-100-PKR</v>
          </cell>
          <cell r="T1397" t="str">
            <v>2119-0020253-100-PKR-CLIFTON-KHI</v>
          </cell>
        </row>
        <row r="1398">
          <cell r="C1398">
            <v>0</v>
          </cell>
          <cell r="D1398">
            <v>1541916.35</v>
          </cell>
          <cell r="S1398" t="str">
            <v>2119-0020252-000-PKR</v>
          </cell>
          <cell r="T1398" t="str">
            <v>2119-0020252-000-PKR-CLIFTON-KHI</v>
          </cell>
        </row>
        <row r="1399">
          <cell r="C1399">
            <v>0</v>
          </cell>
          <cell r="D1399">
            <v>718.53</v>
          </cell>
          <cell r="S1399" t="str">
            <v>2119-0020251-000-PKR</v>
          </cell>
          <cell r="T1399" t="str">
            <v>2119-0020251-000-PKR-CLIFTON-KHI</v>
          </cell>
        </row>
        <row r="1400">
          <cell r="C1400">
            <v>0</v>
          </cell>
          <cell r="D1400">
            <v>646.4</v>
          </cell>
          <cell r="S1400" t="str">
            <v>2119-0020224-100-PKR</v>
          </cell>
          <cell r="T1400" t="str">
            <v>2119-0020224-100-PKR-CLIFTON-KHI</v>
          </cell>
        </row>
        <row r="1401">
          <cell r="C1401">
            <v>0</v>
          </cell>
          <cell r="D1401">
            <v>23090.05</v>
          </cell>
          <cell r="S1401" t="str">
            <v>2119-0020244-100-PKR</v>
          </cell>
          <cell r="T1401" t="str">
            <v>2119-0020244-100-PKR-CLIFTON-KHI</v>
          </cell>
        </row>
        <row r="1402">
          <cell r="C1402">
            <v>0</v>
          </cell>
          <cell r="D1402">
            <v>100219.22</v>
          </cell>
          <cell r="S1402" t="str">
            <v>2119-0020282-000-PKR</v>
          </cell>
          <cell r="T1402" t="str">
            <v>2119-0020282-000-PKR-CLIFTON-KHI</v>
          </cell>
        </row>
        <row r="1403">
          <cell r="C1403">
            <v>0</v>
          </cell>
          <cell r="D1403">
            <v>47321.3</v>
          </cell>
          <cell r="S1403" t="str">
            <v>2119-0020241-100-PKR</v>
          </cell>
          <cell r="T1403" t="str">
            <v>2119-0020241-100-PKR-CLIFTON-KHI</v>
          </cell>
        </row>
        <row r="1404">
          <cell r="C1404">
            <v>0</v>
          </cell>
          <cell r="D1404">
            <v>2183.2199999999998</v>
          </cell>
          <cell r="S1404" t="str">
            <v>2119-0020239-100-PKR</v>
          </cell>
          <cell r="T1404" t="str">
            <v>2119-0020239-100-PKR-CLIFTON-KHI</v>
          </cell>
        </row>
        <row r="1405">
          <cell r="C1405">
            <v>0</v>
          </cell>
          <cell r="D1405">
            <v>100994.41</v>
          </cell>
          <cell r="S1405" t="str">
            <v>2119-0020238-000-PKR</v>
          </cell>
          <cell r="T1405" t="str">
            <v>2119-0020238-000-PKR-CLIFTON-KHI</v>
          </cell>
        </row>
        <row r="1406">
          <cell r="C1406">
            <v>0</v>
          </cell>
          <cell r="D1406">
            <v>100000</v>
          </cell>
          <cell r="S1406" t="str">
            <v>2119-0020234-400-PKR</v>
          </cell>
          <cell r="T1406" t="str">
            <v>2119-0020234-400-PKR-CLIFTON-KHI</v>
          </cell>
        </row>
        <row r="1407">
          <cell r="C1407">
            <v>0</v>
          </cell>
          <cell r="D1407">
            <v>11875.83</v>
          </cell>
          <cell r="S1407" t="str">
            <v>2119-0020234-000-PKR</v>
          </cell>
          <cell r="T1407" t="str">
            <v>2119-0020234-000-PKR-CLIFTON-KHI</v>
          </cell>
        </row>
        <row r="1408">
          <cell r="C1408">
            <v>0</v>
          </cell>
          <cell r="D1408">
            <v>120378</v>
          </cell>
          <cell r="S1408" t="str">
            <v>2119-0020233-400-PKR</v>
          </cell>
          <cell r="T1408" t="str">
            <v>2119-0020233-400-PKR-CLIFTON-KHI</v>
          </cell>
        </row>
        <row r="1409">
          <cell r="C1409">
            <v>0</v>
          </cell>
          <cell r="D1409">
            <v>102986.46</v>
          </cell>
          <cell r="S1409" t="str">
            <v>2119-0020233-000-PKR</v>
          </cell>
          <cell r="T1409" t="str">
            <v>2119-0020233-000-PKR-CLIFTON-KHI</v>
          </cell>
        </row>
        <row r="1410">
          <cell r="C1410">
            <v>0</v>
          </cell>
          <cell r="D1410">
            <v>1809</v>
          </cell>
          <cell r="S1410" t="str">
            <v>2119-0020232-000-PKR</v>
          </cell>
          <cell r="T1410" t="str">
            <v>2119-0020232-000-PKR-CLIFTON-KHI</v>
          </cell>
        </row>
        <row r="1411">
          <cell r="C1411">
            <v>0</v>
          </cell>
          <cell r="D1411">
            <v>761487.4</v>
          </cell>
          <cell r="S1411" t="str">
            <v>2119-0020231-100-PKR</v>
          </cell>
          <cell r="T1411" t="str">
            <v>2119-0020231-100-PKR-CLIFTON-KHI</v>
          </cell>
        </row>
        <row r="1412">
          <cell r="C1412">
            <v>0</v>
          </cell>
          <cell r="D1412">
            <v>949466.66</v>
          </cell>
          <cell r="S1412" t="str">
            <v>2119-0020246-200-PKR</v>
          </cell>
          <cell r="T1412" t="str">
            <v>2119-0020246-200-PKR-CLIFTON-KHI</v>
          </cell>
        </row>
        <row r="1413">
          <cell r="C1413">
            <v>0</v>
          </cell>
          <cell r="D1413">
            <v>610581.05000000005</v>
          </cell>
          <cell r="S1413" t="str">
            <v>2119-0031767-100-PKR</v>
          </cell>
          <cell r="T1413" t="str">
            <v>2119-0031767-100-PKR-LAHORE</v>
          </cell>
        </row>
        <row r="1414">
          <cell r="C1414">
            <v>0</v>
          </cell>
          <cell r="D1414">
            <v>6304.91</v>
          </cell>
          <cell r="S1414" t="str">
            <v>2119-0031740-100-PKR</v>
          </cell>
          <cell r="T1414" t="str">
            <v>2119-0031740-100-PKR-LAHORE</v>
          </cell>
        </row>
        <row r="1415">
          <cell r="C1415">
            <v>0</v>
          </cell>
          <cell r="D1415">
            <v>949.96</v>
          </cell>
          <cell r="S1415" t="str">
            <v>2119-0031789-000-PKR</v>
          </cell>
          <cell r="T1415" t="str">
            <v>2119-0031789-000-PKR-LAHORE</v>
          </cell>
        </row>
        <row r="1416">
          <cell r="C1416">
            <v>0</v>
          </cell>
          <cell r="D1416">
            <v>5778337.1299999999</v>
          </cell>
          <cell r="S1416" t="str">
            <v>2119-0031787-240-PKR</v>
          </cell>
          <cell r="T1416" t="str">
            <v>2119-0031787-240-PKR-LAHORE</v>
          </cell>
        </row>
        <row r="1417">
          <cell r="C1417">
            <v>0</v>
          </cell>
          <cell r="D1417">
            <v>4303872.8899999997</v>
          </cell>
          <cell r="S1417" t="str">
            <v>2119-0031787-200-PKR</v>
          </cell>
          <cell r="T1417" t="str">
            <v>2119-0031787-200-PKR-LAHORE</v>
          </cell>
        </row>
        <row r="1418">
          <cell r="C1418">
            <v>0</v>
          </cell>
          <cell r="D1418">
            <v>10040.5</v>
          </cell>
          <cell r="S1418" t="str">
            <v>2119-0031786-000-PKR</v>
          </cell>
          <cell r="T1418" t="str">
            <v>2119-0031786-000-PKR-LAHORE</v>
          </cell>
        </row>
        <row r="1419">
          <cell r="C1419">
            <v>0</v>
          </cell>
          <cell r="D1419">
            <v>484.22</v>
          </cell>
          <cell r="S1419" t="str">
            <v>2119-0031784-200-PKR</v>
          </cell>
          <cell r="T1419" t="str">
            <v>2119-0031784-200-PKR-LAHORE</v>
          </cell>
        </row>
        <row r="1420">
          <cell r="C1420">
            <v>0</v>
          </cell>
          <cell r="D1420">
            <v>37.5</v>
          </cell>
          <cell r="S1420" t="str">
            <v>2119-0031783-000-PKR</v>
          </cell>
          <cell r="T1420" t="str">
            <v>2119-0031783-000-PKR-LAHORE</v>
          </cell>
        </row>
        <row r="1421">
          <cell r="C1421">
            <v>0</v>
          </cell>
          <cell r="D1421">
            <v>237.51</v>
          </cell>
          <cell r="S1421" t="str">
            <v>2119-0031781-000-PKR</v>
          </cell>
          <cell r="T1421" t="str">
            <v>2119-0031781-000-PKR-LAHORE</v>
          </cell>
        </row>
        <row r="1422">
          <cell r="C1422">
            <v>0</v>
          </cell>
          <cell r="D1422">
            <v>2421.21</v>
          </cell>
          <cell r="S1422" t="str">
            <v>2119-0031797-000-PKR</v>
          </cell>
          <cell r="T1422" t="str">
            <v>2119-0031797-000-PKR-LAHORE</v>
          </cell>
        </row>
        <row r="1423">
          <cell r="C1423">
            <v>0</v>
          </cell>
          <cell r="D1423">
            <v>972.6</v>
          </cell>
          <cell r="S1423" t="str">
            <v>2119-0031771-100-PKR</v>
          </cell>
          <cell r="T1423" t="str">
            <v>2119-0031771-100-PKR-LAHORE</v>
          </cell>
        </row>
        <row r="1424">
          <cell r="C1424">
            <v>0</v>
          </cell>
          <cell r="D1424">
            <v>371.01</v>
          </cell>
          <cell r="S1424" t="str">
            <v>2119-0031799-100-PKR</v>
          </cell>
          <cell r="T1424" t="str">
            <v>2119-0031799-100-PKR-LAHORE</v>
          </cell>
        </row>
        <row r="1425">
          <cell r="C1425">
            <v>0</v>
          </cell>
          <cell r="D1425">
            <v>47.7</v>
          </cell>
          <cell r="S1425" t="str">
            <v>2119-0031766-000-PKR</v>
          </cell>
          <cell r="T1425" t="str">
            <v>2119-0031766-000-PKR-LAHORE</v>
          </cell>
        </row>
        <row r="1426">
          <cell r="C1426">
            <v>0</v>
          </cell>
          <cell r="D1426">
            <v>3018.04</v>
          </cell>
          <cell r="S1426" t="str">
            <v>2119-0031765-000-PKR</v>
          </cell>
          <cell r="T1426" t="str">
            <v>2119-0031765-000-PKR-LAHORE</v>
          </cell>
        </row>
        <row r="1427">
          <cell r="C1427">
            <v>0</v>
          </cell>
          <cell r="D1427">
            <v>905223.14</v>
          </cell>
          <cell r="S1427" t="str">
            <v>2119-0031758-100-PKR</v>
          </cell>
          <cell r="T1427" t="str">
            <v>2119-0031758-100-PKR-LAHORE</v>
          </cell>
        </row>
        <row r="1428">
          <cell r="C1428">
            <v>0</v>
          </cell>
          <cell r="D1428">
            <v>1057.3699999999999</v>
          </cell>
          <cell r="S1428" t="str">
            <v>2119-0031755-100-PKR</v>
          </cell>
          <cell r="T1428" t="str">
            <v>2119-0031755-100-PKR-LAHORE</v>
          </cell>
        </row>
        <row r="1429">
          <cell r="C1429">
            <v>0</v>
          </cell>
          <cell r="D1429">
            <v>20.21</v>
          </cell>
          <cell r="S1429" t="str">
            <v>2119-0031750-000-PKR</v>
          </cell>
          <cell r="T1429" t="str">
            <v>2119-0031750-000-PKR-LAHORE</v>
          </cell>
        </row>
        <row r="1430">
          <cell r="C1430">
            <v>0</v>
          </cell>
          <cell r="D1430">
            <v>410.92</v>
          </cell>
          <cell r="S1430" t="str">
            <v>2119-0031749-000-PKR</v>
          </cell>
          <cell r="T1430" t="str">
            <v>2119-0031749-000-PKR-LAHORE</v>
          </cell>
        </row>
        <row r="1431">
          <cell r="C1431">
            <v>0</v>
          </cell>
          <cell r="D1431">
            <v>20.81</v>
          </cell>
          <cell r="S1431" t="str">
            <v>2119-0031746-000-PKR</v>
          </cell>
          <cell r="T1431" t="str">
            <v>2119-0031746-000-PKR-LAHORE</v>
          </cell>
        </row>
        <row r="1432">
          <cell r="C1432">
            <v>0</v>
          </cell>
          <cell r="D1432">
            <v>493208.84</v>
          </cell>
          <cell r="S1432" t="str">
            <v>2119-0031745-200-PKR</v>
          </cell>
          <cell r="T1432" t="str">
            <v>2119-0031745-200-PKR-LAHORE</v>
          </cell>
        </row>
        <row r="1433">
          <cell r="C1433">
            <v>0</v>
          </cell>
          <cell r="D1433">
            <v>10922.67</v>
          </cell>
          <cell r="S1433" t="str">
            <v>2119-0031888-240-PKR</v>
          </cell>
          <cell r="T1433" t="str">
            <v>2119-0031888-240-PKR-LAHORE</v>
          </cell>
        </row>
        <row r="1434">
          <cell r="C1434">
            <v>0</v>
          </cell>
          <cell r="D1434">
            <v>3393.85</v>
          </cell>
          <cell r="S1434" t="str">
            <v>2119-0031778-100-PKR</v>
          </cell>
          <cell r="T1434" t="str">
            <v>2119-0031778-100-PKR-LAHORE</v>
          </cell>
        </row>
        <row r="1435">
          <cell r="C1435">
            <v>0</v>
          </cell>
          <cell r="D1435">
            <v>50004.69</v>
          </cell>
          <cell r="S1435" t="str">
            <v>2119-0031839-000-PKR</v>
          </cell>
          <cell r="T1435" t="str">
            <v>2119-0031839-000-PKR-LAHORE</v>
          </cell>
        </row>
        <row r="1436">
          <cell r="C1436">
            <v>0</v>
          </cell>
          <cell r="D1436">
            <v>1420</v>
          </cell>
          <cell r="S1436" t="str">
            <v>2119-0032171-000-PKR</v>
          </cell>
          <cell r="T1436" t="str">
            <v>2119-0032171-000-PKR-LAHORE</v>
          </cell>
        </row>
        <row r="1437">
          <cell r="C1437">
            <v>0</v>
          </cell>
          <cell r="D1437">
            <v>155759.85999999999</v>
          </cell>
          <cell r="S1437" t="str">
            <v>2119-0031886-000-PKR</v>
          </cell>
          <cell r="T1437" t="str">
            <v>2119-0031886-000-PKR-LAHORE</v>
          </cell>
        </row>
        <row r="1438">
          <cell r="C1438">
            <v>0</v>
          </cell>
          <cell r="D1438">
            <v>784.5</v>
          </cell>
          <cell r="S1438" t="str">
            <v>2119-0031884-000-PKR</v>
          </cell>
          <cell r="T1438" t="str">
            <v>2119-0031884-000-PKR-LAHORE</v>
          </cell>
        </row>
        <row r="1439">
          <cell r="C1439">
            <v>0</v>
          </cell>
          <cell r="D1439">
            <v>575.41</v>
          </cell>
          <cell r="S1439" t="str">
            <v>2119-0031867-000-PKR</v>
          </cell>
          <cell r="T1439" t="str">
            <v>2119-0031867-000-PKR-LAHORE</v>
          </cell>
        </row>
        <row r="1440">
          <cell r="C1440">
            <v>0</v>
          </cell>
          <cell r="D1440">
            <v>1000</v>
          </cell>
          <cell r="S1440" t="str">
            <v>2119-0031856-000-PKR</v>
          </cell>
          <cell r="T1440" t="str">
            <v>2119-0031856-000-PKR-LAHORE</v>
          </cell>
        </row>
        <row r="1441">
          <cell r="C1441">
            <v>0</v>
          </cell>
          <cell r="D1441">
            <v>1672.26</v>
          </cell>
          <cell r="S1441" t="str">
            <v>2119-0031853-000-PKR</v>
          </cell>
          <cell r="T1441" t="str">
            <v>2119-0031853-000-PKR-LAHORE</v>
          </cell>
        </row>
        <row r="1442">
          <cell r="C1442">
            <v>0</v>
          </cell>
          <cell r="D1442">
            <v>12739.83</v>
          </cell>
          <cell r="S1442" t="str">
            <v>2119-0031851-100-PKR</v>
          </cell>
          <cell r="T1442" t="str">
            <v>2119-0031851-100-PKR-LAHORE</v>
          </cell>
        </row>
        <row r="1443">
          <cell r="C1443">
            <v>0</v>
          </cell>
          <cell r="D1443">
            <v>5652.6</v>
          </cell>
          <cell r="S1443" t="str">
            <v>2119-0031847-000-PKR</v>
          </cell>
          <cell r="T1443" t="str">
            <v>2119-0031847-000-PKR-LAHORE</v>
          </cell>
        </row>
        <row r="1444">
          <cell r="C1444">
            <v>0</v>
          </cell>
          <cell r="D1444">
            <v>1165.5</v>
          </cell>
          <cell r="S1444" t="str">
            <v>2119-0031791-000-PKR</v>
          </cell>
          <cell r="T1444" t="str">
            <v>2119-0031791-000-PKR-LAHORE</v>
          </cell>
        </row>
        <row r="1445">
          <cell r="C1445">
            <v>0</v>
          </cell>
          <cell r="D1445">
            <v>1978.17</v>
          </cell>
          <cell r="S1445" t="str">
            <v>2119-0031840-100-PKR</v>
          </cell>
          <cell r="T1445" t="str">
            <v>2119-0031840-100-PKR-LAHORE</v>
          </cell>
        </row>
        <row r="1446">
          <cell r="C1446">
            <v>0</v>
          </cell>
          <cell r="D1446">
            <v>237736.77</v>
          </cell>
          <cell r="S1446" t="str">
            <v>2119-0031739-300-PKR</v>
          </cell>
          <cell r="T1446" t="str">
            <v>2119-0031739-300-PKR-LAHORE</v>
          </cell>
        </row>
        <row r="1447">
          <cell r="C1447">
            <v>0</v>
          </cell>
          <cell r="D1447">
            <v>101864.5</v>
          </cell>
          <cell r="S1447" t="str">
            <v>2119-0031838-000-PKR</v>
          </cell>
          <cell r="T1447" t="str">
            <v>2119-0031838-000-PKR-LAHORE</v>
          </cell>
        </row>
        <row r="1448">
          <cell r="C1448">
            <v>0</v>
          </cell>
          <cell r="D1448">
            <v>1681.2</v>
          </cell>
          <cell r="S1448" t="str">
            <v>2119-0031835-000-PKR</v>
          </cell>
          <cell r="T1448" t="str">
            <v>2119-0031835-000-PKR-LAHORE</v>
          </cell>
        </row>
        <row r="1449">
          <cell r="C1449">
            <v>0</v>
          </cell>
          <cell r="D1449">
            <v>5807.44</v>
          </cell>
          <cell r="S1449" t="str">
            <v>2119-0031834-000-PKR</v>
          </cell>
          <cell r="T1449" t="str">
            <v>2119-0031834-000-PKR-LAHORE</v>
          </cell>
        </row>
        <row r="1450">
          <cell r="C1450">
            <v>0</v>
          </cell>
          <cell r="D1450">
            <v>11670.32</v>
          </cell>
          <cell r="S1450" t="str">
            <v>2119-0031832-100-PKR</v>
          </cell>
          <cell r="T1450" t="str">
            <v>2119-0031832-100-PKR-LAHORE</v>
          </cell>
        </row>
        <row r="1451">
          <cell r="C1451">
            <v>0</v>
          </cell>
          <cell r="D1451">
            <v>28047.439999999999</v>
          </cell>
          <cell r="S1451" t="str">
            <v>2119-0031821-100-PKR</v>
          </cell>
          <cell r="T1451" t="str">
            <v>2119-0031821-100-PKR-LAHORE</v>
          </cell>
        </row>
        <row r="1452">
          <cell r="C1452">
            <v>0</v>
          </cell>
          <cell r="D1452">
            <v>719.94</v>
          </cell>
          <cell r="S1452" t="str">
            <v>2119-0031812-000-PKR</v>
          </cell>
          <cell r="T1452" t="str">
            <v>2119-0031812-000-PKR-LAHORE</v>
          </cell>
        </row>
        <row r="1453">
          <cell r="C1453">
            <v>0</v>
          </cell>
          <cell r="D1453">
            <v>5660.18</v>
          </cell>
          <cell r="S1453" t="str">
            <v>2119-0031811-000-PKR</v>
          </cell>
          <cell r="T1453" t="str">
            <v>2119-0031811-000-PKR-LAHORE</v>
          </cell>
        </row>
        <row r="1454">
          <cell r="C1454">
            <v>0</v>
          </cell>
          <cell r="D1454">
            <v>644.95000000000005</v>
          </cell>
          <cell r="S1454" t="str">
            <v>2119-0031809-000-PKR</v>
          </cell>
          <cell r="T1454" t="str">
            <v>2119-0031809-000-PKR-LAHORE</v>
          </cell>
        </row>
        <row r="1455">
          <cell r="C1455">
            <v>0</v>
          </cell>
          <cell r="D1455">
            <v>1296.44</v>
          </cell>
          <cell r="S1455" t="str">
            <v>2119-0031808-300-PKR</v>
          </cell>
          <cell r="T1455" t="str">
            <v>2119-0031808-300-PKR-LAHORE</v>
          </cell>
        </row>
        <row r="1456">
          <cell r="C1456">
            <v>0</v>
          </cell>
          <cell r="D1456">
            <v>12169.32</v>
          </cell>
          <cell r="S1456" t="str">
            <v>2119-0031845-000-PKR</v>
          </cell>
          <cell r="T1456" t="str">
            <v>2119-0031845-000-PKR-LAHORE</v>
          </cell>
        </row>
        <row r="1457">
          <cell r="C1457">
            <v>0</v>
          </cell>
          <cell r="D1457">
            <v>1424.96</v>
          </cell>
          <cell r="S1457" t="str">
            <v>2119-0031630-000-PKR</v>
          </cell>
          <cell r="T1457" t="str">
            <v>2119-0031630-000-PKR-LAHORE</v>
          </cell>
        </row>
        <row r="1458">
          <cell r="C1458">
            <v>0</v>
          </cell>
          <cell r="D1458">
            <v>0.52</v>
          </cell>
          <cell r="S1458" t="str">
            <v>2119-0031742-100-PKR</v>
          </cell>
          <cell r="T1458" t="str">
            <v>2119-0031742-100-PKR-LAHORE</v>
          </cell>
        </row>
        <row r="1459">
          <cell r="C1459">
            <v>0</v>
          </cell>
          <cell r="D1459">
            <v>675.24</v>
          </cell>
          <cell r="S1459" t="str">
            <v>2119-0031661-000-PKR</v>
          </cell>
          <cell r="T1459" t="str">
            <v>2119-0031661-000-PKR-LAHORE</v>
          </cell>
        </row>
        <row r="1460">
          <cell r="C1460">
            <v>0</v>
          </cell>
          <cell r="D1460">
            <v>617635.16</v>
          </cell>
          <cell r="S1460" t="str">
            <v>2119-0031659-100-PKR</v>
          </cell>
          <cell r="T1460" t="str">
            <v>2119-0031659-100-PKR-LAHORE</v>
          </cell>
        </row>
        <row r="1461">
          <cell r="C1461">
            <v>0</v>
          </cell>
          <cell r="D1461">
            <v>3041.81</v>
          </cell>
          <cell r="S1461" t="str">
            <v>2119-0031656-100-PKR</v>
          </cell>
          <cell r="T1461" t="str">
            <v>2119-0031656-100-PKR-LAHORE</v>
          </cell>
        </row>
        <row r="1462">
          <cell r="C1462">
            <v>0</v>
          </cell>
          <cell r="D1462">
            <v>65108.01</v>
          </cell>
          <cell r="S1462" t="str">
            <v>2119-0031649-000-PKR</v>
          </cell>
          <cell r="T1462" t="str">
            <v>2119-0031649-000-PKR-LAHORE</v>
          </cell>
        </row>
        <row r="1463">
          <cell r="C1463">
            <v>0</v>
          </cell>
          <cell r="D1463">
            <v>34822.160000000003</v>
          </cell>
          <cell r="S1463" t="str">
            <v>2119-0031643-200-PKR</v>
          </cell>
          <cell r="T1463" t="str">
            <v>2119-0031643-200-PKR-LAHORE</v>
          </cell>
        </row>
        <row r="1464">
          <cell r="C1464">
            <v>0</v>
          </cell>
          <cell r="D1464">
            <v>1242.26</v>
          </cell>
          <cell r="S1464" t="str">
            <v>2119-0031641-000-PKR</v>
          </cell>
          <cell r="T1464" t="str">
            <v>2119-0031641-000-PKR-LAHORE</v>
          </cell>
        </row>
        <row r="1465">
          <cell r="C1465">
            <v>0</v>
          </cell>
          <cell r="D1465">
            <v>357.3</v>
          </cell>
          <cell r="S1465" t="str">
            <v>2119-0031635-100-PKR</v>
          </cell>
          <cell r="T1465" t="str">
            <v>2119-0031635-100-PKR-LAHORE</v>
          </cell>
        </row>
        <row r="1466">
          <cell r="C1466">
            <v>0</v>
          </cell>
          <cell r="D1466">
            <v>751.49</v>
          </cell>
          <cell r="S1466" t="str">
            <v>2119-0031663-100-PKR</v>
          </cell>
          <cell r="T1466" t="str">
            <v>2119-0031663-100-PKR-LAHORE</v>
          </cell>
        </row>
        <row r="1467">
          <cell r="C1467">
            <v>0</v>
          </cell>
          <cell r="D1467">
            <v>2030.55</v>
          </cell>
          <cell r="S1467" t="str">
            <v>2119-0031632-000-PKR</v>
          </cell>
          <cell r="T1467" t="str">
            <v>2119-0031632-000-PKR-LAHORE</v>
          </cell>
        </row>
        <row r="1468">
          <cell r="C1468">
            <v>0</v>
          </cell>
          <cell r="D1468">
            <v>1219.75</v>
          </cell>
          <cell r="S1468" t="str">
            <v>2119-0031666-200-PKR</v>
          </cell>
          <cell r="T1468" t="str">
            <v>2119-0031666-200-PKR-LAHORE</v>
          </cell>
        </row>
        <row r="1469">
          <cell r="C1469">
            <v>0</v>
          </cell>
          <cell r="D1469">
            <v>2570.5</v>
          </cell>
          <cell r="S1469" t="str">
            <v>2119-0031628-000-PKR</v>
          </cell>
          <cell r="T1469" t="str">
            <v>2119-0031628-000-PKR-LAHORE</v>
          </cell>
        </row>
        <row r="1470">
          <cell r="C1470">
            <v>0</v>
          </cell>
          <cell r="D1470">
            <v>3896.53</v>
          </cell>
          <cell r="S1470" t="str">
            <v>2119-0031626-000-PKR</v>
          </cell>
          <cell r="T1470" t="str">
            <v>2119-0031626-000-PKR-LAHORE</v>
          </cell>
        </row>
        <row r="1471">
          <cell r="C1471">
            <v>0</v>
          </cell>
          <cell r="D1471">
            <v>2349.62</v>
          </cell>
          <cell r="S1471" t="str">
            <v>2119-0031623-200-PKR</v>
          </cell>
          <cell r="T1471" t="str">
            <v>2119-0031623-200-PKR-LAHORE</v>
          </cell>
        </row>
        <row r="1472">
          <cell r="C1472">
            <v>0</v>
          </cell>
          <cell r="D1472">
            <v>4453.55</v>
          </cell>
          <cell r="S1472" t="str">
            <v>2119-0031622-000-PKR</v>
          </cell>
          <cell r="T1472" t="str">
            <v>2119-0031622-000-PKR-LAHORE</v>
          </cell>
        </row>
        <row r="1473">
          <cell r="C1473">
            <v>0</v>
          </cell>
          <cell r="D1473">
            <v>576104.47</v>
          </cell>
          <cell r="S1473" t="str">
            <v>2119-0031620-300-PKR</v>
          </cell>
          <cell r="T1473" t="str">
            <v>2119-0031620-300-PKR-LAHORE</v>
          </cell>
        </row>
        <row r="1474">
          <cell r="C1474">
            <v>0</v>
          </cell>
          <cell r="D1474">
            <v>20590.919999999998</v>
          </cell>
          <cell r="S1474" t="str">
            <v>2119-0031619-000-PKR</v>
          </cell>
          <cell r="T1474" t="str">
            <v>2119-0031619-000-PKR-LAHORE</v>
          </cell>
        </row>
        <row r="1475">
          <cell r="C1475">
            <v>0</v>
          </cell>
          <cell r="D1475">
            <v>114739.64</v>
          </cell>
          <cell r="S1475" t="str">
            <v>2119-0031617-400-PKR</v>
          </cell>
          <cell r="T1475" t="str">
            <v>2119-0031617-400-PKR-LAHORE</v>
          </cell>
        </row>
        <row r="1476">
          <cell r="C1476">
            <v>0</v>
          </cell>
          <cell r="D1476">
            <v>5959.64</v>
          </cell>
          <cell r="S1476" t="str">
            <v>2119-0031617-224-USD</v>
          </cell>
          <cell r="T1476" t="str">
            <v>2119-0031617-224-USD-LAHORE</v>
          </cell>
        </row>
        <row r="1477">
          <cell r="C1477">
            <v>0</v>
          </cell>
          <cell r="D1477">
            <v>151608.16</v>
          </cell>
          <cell r="S1477" t="str">
            <v>2119-0031617-100-PKR</v>
          </cell>
          <cell r="T1477" t="str">
            <v>2119-0031617-100-PKR-LAHORE</v>
          </cell>
        </row>
        <row r="1478">
          <cell r="C1478">
            <v>0</v>
          </cell>
          <cell r="D1478">
            <v>3372.73</v>
          </cell>
          <cell r="S1478" t="str">
            <v>2119-0031633-000-PKR</v>
          </cell>
          <cell r="T1478" t="str">
            <v>2119-0031633-000-PKR-LAHORE</v>
          </cell>
        </row>
        <row r="1479">
          <cell r="C1479">
            <v>0</v>
          </cell>
          <cell r="D1479">
            <v>194.85</v>
          </cell>
          <cell r="S1479" t="str">
            <v>2119-0031701-000-PKR</v>
          </cell>
          <cell r="T1479" t="str">
            <v>2119-0031701-000-PKR-LAHORE</v>
          </cell>
        </row>
        <row r="1480">
          <cell r="C1480">
            <v>0</v>
          </cell>
          <cell r="D1480">
            <v>0.99</v>
          </cell>
          <cell r="S1480" t="str">
            <v>2119-0031731-200-PKR</v>
          </cell>
          <cell r="T1480" t="str">
            <v>2119-0031731-200-PKR-LAHORE</v>
          </cell>
        </row>
        <row r="1481">
          <cell r="C1481">
            <v>0</v>
          </cell>
          <cell r="D1481">
            <v>300.36</v>
          </cell>
          <cell r="S1481" t="str">
            <v>2119-0031726-000-PKR</v>
          </cell>
          <cell r="T1481" t="str">
            <v>2119-0031726-000-PKR-LAHORE</v>
          </cell>
        </row>
        <row r="1482">
          <cell r="C1482">
            <v>0</v>
          </cell>
          <cell r="D1482">
            <v>3407.01</v>
          </cell>
          <cell r="S1482" t="str">
            <v>2119-0031720-100-PKR</v>
          </cell>
          <cell r="T1482" t="str">
            <v>2119-0031720-100-PKR-LAHORE</v>
          </cell>
        </row>
        <row r="1483">
          <cell r="C1483">
            <v>0</v>
          </cell>
          <cell r="D1483">
            <v>207212.58</v>
          </cell>
          <cell r="S1483" t="str">
            <v>2119-0031710-100-PKR</v>
          </cell>
          <cell r="T1483" t="str">
            <v>2119-0031710-100-PKR-LAHORE</v>
          </cell>
        </row>
        <row r="1484">
          <cell r="C1484">
            <v>0</v>
          </cell>
          <cell r="D1484">
            <v>311.43</v>
          </cell>
          <cell r="S1484" t="str">
            <v>2119-0031710-000-PKR</v>
          </cell>
          <cell r="T1484" t="str">
            <v>2119-0031710-000-PKR-LAHORE</v>
          </cell>
        </row>
        <row r="1485">
          <cell r="C1485">
            <v>0</v>
          </cell>
          <cell r="D1485">
            <v>3797.27</v>
          </cell>
          <cell r="S1485" t="str">
            <v>2119-0031709-100-PKR</v>
          </cell>
          <cell r="T1485" t="str">
            <v>2119-0031709-100-PKR-LAHORE</v>
          </cell>
        </row>
        <row r="1486">
          <cell r="C1486">
            <v>0</v>
          </cell>
          <cell r="D1486">
            <v>945.01</v>
          </cell>
          <cell r="S1486" t="str">
            <v>2119-0031708-000-PKR</v>
          </cell>
          <cell r="T1486" t="str">
            <v>2119-0031708-000-PKR-LAHORE</v>
          </cell>
        </row>
        <row r="1487">
          <cell r="C1487">
            <v>0</v>
          </cell>
          <cell r="D1487">
            <v>5289.81</v>
          </cell>
          <cell r="S1487" t="str">
            <v>2119-0031706-100-PKR</v>
          </cell>
          <cell r="T1487" t="str">
            <v>2119-0031706-100-PKR-LAHORE</v>
          </cell>
        </row>
        <row r="1488">
          <cell r="C1488">
            <v>0</v>
          </cell>
          <cell r="D1488">
            <v>624.5</v>
          </cell>
          <cell r="S1488" t="str">
            <v>2119-0031662-000-PKR</v>
          </cell>
          <cell r="T1488" t="str">
            <v>2119-0031662-000-PKR-LAHORE</v>
          </cell>
        </row>
        <row r="1489">
          <cell r="C1489">
            <v>0</v>
          </cell>
          <cell r="D1489">
            <v>405.1</v>
          </cell>
          <cell r="S1489" t="str">
            <v>2119-0031703-000-PKR</v>
          </cell>
          <cell r="T1489" t="str">
            <v>2119-0031703-000-PKR-LAHORE</v>
          </cell>
        </row>
        <row r="1490">
          <cell r="C1490">
            <v>0</v>
          </cell>
          <cell r="D1490">
            <v>179904.88</v>
          </cell>
          <cell r="S1490" t="str">
            <v>2119-0031889-000-PKR</v>
          </cell>
          <cell r="T1490" t="str">
            <v>2119-0031889-000-PKR-LAHORE</v>
          </cell>
        </row>
        <row r="1491">
          <cell r="C1491">
            <v>0</v>
          </cell>
          <cell r="D1491">
            <v>1494.72</v>
          </cell>
          <cell r="S1491" t="str">
            <v>2119-0031698-000-PKR</v>
          </cell>
          <cell r="T1491" t="str">
            <v>2119-0031698-000-PKR-LAHORE</v>
          </cell>
        </row>
        <row r="1492">
          <cell r="C1492">
            <v>0</v>
          </cell>
          <cell r="D1492">
            <v>0.14000000000000001</v>
          </cell>
          <cell r="S1492" t="str">
            <v>2119-0031697-100-PKR</v>
          </cell>
          <cell r="T1492" t="str">
            <v>2119-0031697-100-PKR-LAHORE</v>
          </cell>
        </row>
        <row r="1493">
          <cell r="C1493">
            <v>0</v>
          </cell>
          <cell r="D1493">
            <v>1254.3900000000001</v>
          </cell>
          <cell r="S1493" t="str">
            <v>2119-0031694-100-PKR</v>
          </cell>
          <cell r="T1493" t="str">
            <v>2119-0031694-100-PKR-LAHORE</v>
          </cell>
        </row>
        <row r="1494">
          <cell r="C1494">
            <v>0</v>
          </cell>
          <cell r="D1494">
            <v>1209.56</v>
          </cell>
          <cell r="S1494" t="str">
            <v>2119-0031690-000-PKR</v>
          </cell>
          <cell r="T1494" t="str">
            <v>2119-0031690-000-PKR-LAHORE</v>
          </cell>
        </row>
        <row r="1495">
          <cell r="C1495">
            <v>0</v>
          </cell>
          <cell r="D1495">
            <v>0.38</v>
          </cell>
          <cell r="S1495" t="str">
            <v>2119-0031688-100-PKR</v>
          </cell>
          <cell r="T1495" t="str">
            <v>2119-0031688-100-PKR-LAHORE</v>
          </cell>
        </row>
        <row r="1496">
          <cell r="C1496">
            <v>0</v>
          </cell>
          <cell r="D1496">
            <v>62605.79</v>
          </cell>
          <cell r="S1496" t="str">
            <v>2119-0031687-100-PKR</v>
          </cell>
          <cell r="T1496" t="str">
            <v>2119-0031687-100-PKR-LAHORE</v>
          </cell>
        </row>
        <row r="1497">
          <cell r="C1497">
            <v>0</v>
          </cell>
          <cell r="D1497">
            <v>1247.8</v>
          </cell>
          <cell r="S1497" t="str">
            <v>2119-0031684-100-PKR</v>
          </cell>
          <cell r="T1497" t="str">
            <v>2119-0031684-100-PKR-LAHORE</v>
          </cell>
        </row>
        <row r="1498">
          <cell r="C1498">
            <v>0</v>
          </cell>
          <cell r="D1498">
            <v>95330.42</v>
          </cell>
          <cell r="S1498" t="str">
            <v>2119-0031681-000-PKR</v>
          </cell>
          <cell r="T1498" t="str">
            <v>2119-0031681-000-PKR-LAHORE</v>
          </cell>
        </row>
        <row r="1499">
          <cell r="C1499">
            <v>0</v>
          </cell>
          <cell r="D1499">
            <v>10007</v>
          </cell>
          <cell r="S1499" t="str">
            <v>2119-0031678-200-PKR</v>
          </cell>
          <cell r="T1499" t="str">
            <v>2119-0031678-200-PKR-LAHORE</v>
          </cell>
        </row>
        <row r="1500">
          <cell r="C1500">
            <v>0</v>
          </cell>
          <cell r="D1500">
            <v>26836.36</v>
          </cell>
          <cell r="S1500" t="str">
            <v>2119-0031705-100-PKR</v>
          </cell>
          <cell r="T1500" t="str">
            <v>2119-0031705-100-PKR-LAHORE</v>
          </cell>
        </row>
        <row r="1501">
          <cell r="C1501">
            <v>0</v>
          </cell>
          <cell r="D1501">
            <v>3781686.35</v>
          </cell>
          <cell r="S1501" t="str">
            <v>2119-0032065-200-PKR</v>
          </cell>
          <cell r="T1501" t="str">
            <v>2119-0032065-200-PKR-LAHORE</v>
          </cell>
        </row>
        <row r="1502">
          <cell r="C1502">
            <v>0</v>
          </cell>
          <cell r="D1502">
            <v>537.5</v>
          </cell>
          <cell r="S1502" t="str">
            <v>2119-0032026-000-PKR</v>
          </cell>
          <cell r="T1502" t="str">
            <v>2119-0032026-000-PKR-LAHORE</v>
          </cell>
        </row>
        <row r="1503">
          <cell r="C1503">
            <v>0</v>
          </cell>
          <cell r="D1503">
            <v>14565.08</v>
          </cell>
          <cell r="S1503" t="str">
            <v>2119-0032098-100-PKR</v>
          </cell>
          <cell r="T1503" t="str">
            <v>2119-0032098-100-PKR-LAHORE</v>
          </cell>
        </row>
        <row r="1504">
          <cell r="C1504">
            <v>0</v>
          </cell>
          <cell r="D1504">
            <v>6554.16</v>
          </cell>
          <cell r="S1504" t="str">
            <v>2119-0032095-000-PKR</v>
          </cell>
          <cell r="T1504" t="str">
            <v>2119-0032095-000-PKR-LAHORE</v>
          </cell>
        </row>
        <row r="1505">
          <cell r="C1505">
            <v>0</v>
          </cell>
          <cell r="D1505">
            <v>3693.16</v>
          </cell>
          <cell r="S1505" t="str">
            <v>2119-0032092-000-PKR</v>
          </cell>
          <cell r="T1505" t="str">
            <v>2119-0032092-000-PKR-LAHORE</v>
          </cell>
        </row>
        <row r="1506">
          <cell r="C1506">
            <v>0</v>
          </cell>
          <cell r="D1506">
            <v>509629.16</v>
          </cell>
          <cell r="S1506" t="str">
            <v>2119-0032089-100-PKR</v>
          </cell>
          <cell r="T1506" t="str">
            <v>2119-0032089-100-PKR-LAHORE</v>
          </cell>
        </row>
        <row r="1507">
          <cell r="C1507">
            <v>0</v>
          </cell>
          <cell r="D1507">
            <v>191.73</v>
          </cell>
          <cell r="S1507" t="str">
            <v>2119-0032087-000-PKR</v>
          </cell>
          <cell r="T1507" t="str">
            <v>2119-0032087-000-PKR-LAHORE</v>
          </cell>
        </row>
        <row r="1508">
          <cell r="C1508">
            <v>0</v>
          </cell>
          <cell r="D1508">
            <v>63258.16</v>
          </cell>
          <cell r="S1508" t="str">
            <v>2119-0032076-000-PKR</v>
          </cell>
          <cell r="T1508" t="str">
            <v>2119-0032076-000-PKR-LAHORE</v>
          </cell>
        </row>
        <row r="1509">
          <cell r="C1509">
            <v>0</v>
          </cell>
          <cell r="D1509">
            <v>57488.12</v>
          </cell>
          <cell r="S1509" t="str">
            <v>2119-0032072-200-PKR</v>
          </cell>
          <cell r="T1509" t="str">
            <v>2119-0032072-200-PKR-LAHORE</v>
          </cell>
        </row>
        <row r="1510">
          <cell r="C1510">
            <v>0</v>
          </cell>
          <cell r="D1510">
            <v>29.5</v>
          </cell>
          <cell r="S1510" t="str">
            <v>2119-0032103-000-PKR</v>
          </cell>
          <cell r="T1510" t="str">
            <v>2119-0032103-000-PKR-LAHORE</v>
          </cell>
        </row>
        <row r="1511">
          <cell r="C1511">
            <v>0</v>
          </cell>
          <cell r="D1511">
            <v>1644025.65</v>
          </cell>
          <cell r="S1511" t="str">
            <v>2119-0032066-200-PKR</v>
          </cell>
          <cell r="T1511" t="str">
            <v>2119-0032066-200-PKR-LAHORE</v>
          </cell>
        </row>
        <row r="1512">
          <cell r="C1512">
            <v>0</v>
          </cell>
          <cell r="D1512">
            <v>729.85</v>
          </cell>
          <cell r="S1512" t="str">
            <v>2119-0032104-000-PKR</v>
          </cell>
          <cell r="T1512" t="str">
            <v>2119-0032104-000-PKR-LAHORE</v>
          </cell>
        </row>
        <row r="1513">
          <cell r="C1513">
            <v>0</v>
          </cell>
          <cell r="D1513">
            <v>759.14</v>
          </cell>
          <cell r="S1513" t="str">
            <v>2119-0032064-000-PKR</v>
          </cell>
          <cell r="T1513" t="str">
            <v>2119-0032064-000-PKR-LAHORE</v>
          </cell>
        </row>
        <row r="1514">
          <cell r="C1514">
            <v>0</v>
          </cell>
          <cell r="D1514">
            <v>59823.34</v>
          </cell>
          <cell r="S1514" t="str">
            <v>2119-0032060-200-PKR</v>
          </cell>
          <cell r="T1514" t="str">
            <v>2119-0032060-200-PKR-LAHORE</v>
          </cell>
        </row>
        <row r="1515">
          <cell r="C1515">
            <v>0</v>
          </cell>
          <cell r="D1515">
            <v>18444.57</v>
          </cell>
          <cell r="S1515" t="str">
            <v>2119-0032057-200-PKR</v>
          </cell>
          <cell r="T1515" t="str">
            <v>2119-0032057-200-PKR-LAHORE</v>
          </cell>
        </row>
        <row r="1516">
          <cell r="C1516">
            <v>0</v>
          </cell>
          <cell r="D1516">
            <v>39089.449999999997</v>
          </cell>
          <cell r="S1516" t="str">
            <v>2119-0032055-100-PKR</v>
          </cell>
          <cell r="T1516" t="str">
            <v>2119-0032055-100-PKR-LAHORE</v>
          </cell>
        </row>
        <row r="1517">
          <cell r="C1517">
            <v>0</v>
          </cell>
          <cell r="D1517">
            <v>16.66</v>
          </cell>
          <cell r="S1517" t="str">
            <v>2119-0032046-000-PKR</v>
          </cell>
          <cell r="T1517" t="str">
            <v>2119-0032046-000-PKR-LAHORE</v>
          </cell>
        </row>
        <row r="1518">
          <cell r="C1518">
            <v>0</v>
          </cell>
          <cell r="D1518">
            <v>18168105.640000001</v>
          </cell>
          <cell r="S1518" t="str">
            <v>2119-0032037-300-PKR</v>
          </cell>
          <cell r="T1518" t="str">
            <v>2119-0032037-300-PKR-LAHORE</v>
          </cell>
        </row>
        <row r="1519">
          <cell r="C1519">
            <v>0</v>
          </cell>
          <cell r="D1519">
            <v>27372.05</v>
          </cell>
          <cell r="S1519" t="str">
            <v>2119-0032034-000-PKR</v>
          </cell>
          <cell r="T1519" t="str">
            <v>2119-0032034-000-PKR-LAHORE</v>
          </cell>
        </row>
        <row r="1520">
          <cell r="C1520">
            <v>0</v>
          </cell>
          <cell r="D1520">
            <v>1215.3800000000001</v>
          </cell>
          <cell r="S1520" t="str">
            <v>2119-0032031-000-PKR</v>
          </cell>
          <cell r="T1520" t="str">
            <v>2119-0032031-000-PKR-LAHORE</v>
          </cell>
        </row>
        <row r="1521">
          <cell r="C1521">
            <v>0</v>
          </cell>
          <cell r="D1521">
            <v>0.19</v>
          </cell>
          <cell r="S1521" t="str">
            <v>2119-0031888-200-PKR</v>
          </cell>
          <cell r="T1521" t="str">
            <v>2119-0031888-200-PKR-LAHORE</v>
          </cell>
        </row>
        <row r="1522">
          <cell r="C1522">
            <v>0</v>
          </cell>
          <cell r="D1522">
            <v>1584.5</v>
          </cell>
          <cell r="S1522" t="str">
            <v>2119-0032068-000-PKR</v>
          </cell>
          <cell r="T1522" t="str">
            <v>2119-0032068-000-PKR-LAHORE</v>
          </cell>
        </row>
        <row r="1523">
          <cell r="C1523">
            <v>0</v>
          </cell>
          <cell r="D1523">
            <v>1703.06</v>
          </cell>
          <cell r="S1523" t="str">
            <v>2119-0032132-100-PKR</v>
          </cell>
          <cell r="T1523" t="str">
            <v>2119-0032132-100-PKR-LAHORE</v>
          </cell>
        </row>
        <row r="1524">
          <cell r="C1524">
            <v>0</v>
          </cell>
          <cell r="D1524">
            <v>5277.78</v>
          </cell>
          <cell r="S1524" t="str">
            <v>2119-0031037-225-EUR</v>
          </cell>
          <cell r="T1524" t="str">
            <v>2119-0031037-225-EUR-LAHORE</v>
          </cell>
        </row>
        <row r="1525">
          <cell r="C1525">
            <v>0</v>
          </cell>
          <cell r="D1525">
            <v>1311.75</v>
          </cell>
          <cell r="S1525" t="str">
            <v>2119-0032151-100-PKR</v>
          </cell>
          <cell r="T1525" t="str">
            <v>2119-0032151-100-PKR-LAHORE</v>
          </cell>
        </row>
        <row r="1526">
          <cell r="C1526">
            <v>0</v>
          </cell>
          <cell r="D1526">
            <v>117.73</v>
          </cell>
          <cell r="S1526" t="str">
            <v>2119-0032151-000-PKR</v>
          </cell>
          <cell r="T1526" t="str">
            <v>2119-0032151-000-PKR-LAHORE</v>
          </cell>
        </row>
        <row r="1527">
          <cell r="C1527">
            <v>0</v>
          </cell>
          <cell r="D1527">
            <v>807.88</v>
          </cell>
          <cell r="S1527" t="str">
            <v>2119-0032149-000-PKR</v>
          </cell>
          <cell r="T1527" t="str">
            <v>2119-0032149-000-PKR-LAHORE</v>
          </cell>
        </row>
        <row r="1528">
          <cell r="C1528">
            <v>0</v>
          </cell>
          <cell r="D1528">
            <v>7517.48</v>
          </cell>
          <cell r="S1528" t="str">
            <v>2119-0032144-100-PKR</v>
          </cell>
          <cell r="T1528" t="str">
            <v>2119-0032144-100-PKR-LAHORE</v>
          </cell>
        </row>
        <row r="1529">
          <cell r="C1529">
            <v>0</v>
          </cell>
          <cell r="D1529">
            <v>338.5</v>
          </cell>
          <cell r="S1529" t="str">
            <v>2119-0032143-000-PKR</v>
          </cell>
          <cell r="T1529" t="str">
            <v>2119-0032143-000-PKR-LAHORE</v>
          </cell>
        </row>
        <row r="1530">
          <cell r="C1530">
            <v>0</v>
          </cell>
          <cell r="D1530">
            <v>1077458.99</v>
          </cell>
          <cell r="S1530" t="str">
            <v>2119-0032140-000-PKR</v>
          </cell>
          <cell r="T1530" t="str">
            <v>2119-0032140-000-PKR-LAHORE</v>
          </cell>
        </row>
        <row r="1531">
          <cell r="C1531">
            <v>0</v>
          </cell>
          <cell r="D1531">
            <v>9660931.2300000004</v>
          </cell>
          <cell r="S1531" t="str">
            <v>2119-0032139-400-PKR</v>
          </cell>
          <cell r="T1531" t="str">
            <v>2119-0032139-400-PKR-LAHORE</v>
          </cell>
        </row>
        <row r="1532">
          <cell r="C1532">
            <v>0</v>
          </cell>
          <cell r="D1532">
            <v>1823.08</v>
          </cell>
          <cell r="S1532" t="str">
            <v>2119-0032102-000-PKR</v>
          </cell>
          <cell r="T1532" t="str">
            <v>2119-0032102-000-PKR-LAHORE</v>
          </cell>
        </row>
        <row r="1533">
          <cell r="C1533">
            <v>0</v>
          </cell>
          <cell r="D1533">
            <v>247834</v>
          </cell>
          <cell r="S1533" t="str">
            <v>2119-0032133-100-PKR</v>
          </cell>
          <cell r="T1533" t="str">
            <v>2119-0032133-100-PKR-LAHORE</v>
          </cell>
        </row>
        <row r="1534">
          <cell r="C1534">
            <v>0</v>
          </cell>
          <cell r="D1534">
            <v>6960822.3300000001</v>
          </cell>
          <cell r="S1534" t="str">
            <v>2119-0032025-240-PKR</v>
          </cell>
          <cell r="T1534" t="str">
            <v>2119-0032025-240-PKR-LAHORE</v>
          </cell>
        </row>
        <row r="1535">
          <cell r="C1535">
            <v>0</v>
          </cell>
          <cell r="D1535">
            <v>2135.8000000000002</v>
          </cell>
          <cell r="S1535" t="str">
            <v>2119-0032131-000-PKR</v>
          </cell>
          <cell r="T1535" t="str">
            <v>2119-0032131-000-PKR-LAHORE</v>
          </cell>
        </row>
        <row r="1536">
          <cell r="C1536">
            <v>0</v>
          </cell>
          <cell r="D1536">
            <v>886.07</v>
          </cell>
          <cell r="S1536" t="str">
            <v>2119-0032129-000-PKR</v>
          </cell>
          <cell r="T1536" t="str">
            <v>2119-0032129-000-PKR-LAHORE</v>
          </cell>
        </row>
        <row r="1537">
          <cell r="C1537">
            <v>0</v>
          </cell>
          <cell r="D1537">
            <v>34051.69</v>
          </cell>
          <cell r="S1537" t="str">
            <v>2119-0032127-000-PKR</v>
          </cell>
          <cell r="T1537" t="str">
            <v>2119-0032127-000-PKR-LAHORE</v>
          </cell>
        </row>
        <row r="1538">
          <cell r="C1538">
            <v>0</v>
          </cell>
          <cell r="D1538">
            <v>453.63</v>
          </cell>
          <cell r="S1538" t="str">
            <v>2119-0032118-000-PKR</v>
          </cell>
          <cell r="T1538" t="str">
            <v>2119-0032118-000-PKR-LAHORE</v>
          </cell>
        </row>
        <row r="1539">
          <cell r="C1539">
            <v>0</v>
          </cell>
          <cell r="D1539">
            <v>44517.52</v>
          </cell>
          <cell r="S1539" t="str">
            <v>2119-0032116-100-PKR</v>
          </cell>
          <cell r="T1539" t="str">
            <v>2119-0032116-100-PKR-LAHORE</v>
          </cell>
        </row>
        <row r="1540">
          <cell r="C1540">
            <v>0</v>
          </cell>
          <cell r="D1540">
            <v>0.61</v>
          </cell>
          <cell r="S1540" t="str">
            <v>2119-0032110-100-PKR</v>
          </cell>
          <cell r="T1540" t="str">
            <v>2119-0032110-100-PKR-LAHORE</v>
          </cell>
        </row>
        <row r="1541">
          <cell r="C1541">
            <v>0</v>
          </cell>
          <cell r="D1541">
            <v>465.5</v>
          </cell>
          <cell r="S1541" t="str">
            <v>2119-0032110-000-PKR</v>
          </cell>
          <cell r="T1541" t="str">
            <v>2119-0032110-000-PKR-LAHORE</v>
          </cell>
        </row>
        <row r="1542">
          <cell r="C1542">
            <v>0</v>
          </cell>
          <cell r="D1542">
            <v>173607.36</v>
          </cell>
          <cell r="S1542" t="str">
            <v>2119-0032108-100-PKR</v>
          </cell>
          <cell r="T1542" t="str">
            <v>2119-0032108-100-PKR-LAHORE</v>
          </cell>
        </row>
        <row r="1543">
          <cell r="C1543">
            <v>0</v>
          </cell>
          <cell r="D1543">
            <v>548.29</v>
          </cell>
          <cell r="S1543" t="str">
            <v>2119-0032107-000-PKR</v>
          </cell>
          <cell r="T1543" t="str">
            <v>2119-0032107-000-PKR-LAHORE</v>
          </cell>
        </row>
        <row r="1544">
          <cell r="C1544">
            <v>0</v>
          </cell>
          <cell r="D1544">
            <v>18199.43</v>
          </cell>
          <cell r="S1544" t="str">
            <v>2119-0032136-000-PKR</v>
          </cell>
          <cell r="T1544" t="str">
            <v>2119-0032136-000-PKR-LAHORE</v>
          </cell>
        </row>
        <row r="1545">
          <cell r="C1545">
            <v>0</v>
          </cell>
          <cell r="D1545">
            <v>73.5</v>
          </cell>
          <cell r="S1545" t="str">
            <v>2119-0031931-000-PKR</v>
          </cell>
          <cell r="T1545" t="str">
            <v>2119-0031931-000-PKR-LAHORE</v>
          </cell>
        </row>
        <row r="1546">
          <cell r="C1546">
            <v>0</v>
          </cell>
          <cell r="D1546">
            <v>276.75</v>
          </cell>
          <cell r="S1546" t="str">
            <v>2119-0032028-000-PKR</v>
          </cell>
          <cell r="T1546" t="str">
            <v>2119-0032028-000-PKR-LAHORE</v>
          </cell>
        </row>
        <row r="1547">
          <cell r="C1547">
            <v>0</v>
          </cell>
          <cell r="D1547">
            <v>575.5</v>
          </cell>
          <cell r="S1547" t="str">
            <v>2119-0031947-000-PKR</v>
          </cell>
          <cell r="T1547" t="str">
            <v>2119-0031947-000-PKR-LAHORE</v>
          </cell>
        </row>
        <row r="1548">
          <cell r="C1548">
            <v>0</v>
          </cell>
          <cell r="D1548">
            <v>396.16</v>
          </cell>
          <cell r="S1548" t="str">
            <v>2119-0031946-000-PKR</v>
          </cell>
          <cell r="T1548" t="str">
            <v>2119-0031946-000-PKR-LAHORE</v>
          </cell>
        </row>
        <row r="1549">
          <cell r="C1549">
            <v>0</v>
          </cell>
          <cell r="D1549">
            <v>125715.54</v>
          </cell>
          <cell r="S1549" t="str">
            <v>2119-0031944-200-PKR</v>
          </cell>
          <cell r="T1549" t="str">
            <v>2119-0031944-200-PKR-LAHORE</v>
          </cell>
        </row>
        <row r="1550">
          <cell r="C1550">
            <v>0</v>
          </cell>
          <cell r="D1550">
            <v>13.46</v>
          </cell>
          <cell r="S1550" t="str">
            <v>2119-0031941-000-PKR</v>
          </cell>
          <cell r="T1550" t="str">
            <v>2119-0031941-000-PKR-LAHORE</v>
          </cell>
        </row>
        <row r="1551">
          <cell r="C1551">
            <v>0</v>
          </cell>
          <cell r="D1551">
            <v>5.5</v>
          </cell>
          <cell r="S1551" t="str">
            <v>2119-0031940-000-PKR</v>
          </cell>
          <cell r="T1551" t="str">
            <v>2119-0031940-000-PKR-LAHORE</v>
          </cell>
        </row>
        <row r="1552">
          <cell r="C1552">
            <v>0</v>
          </cell>
          <cell r="D1552">
            <v>723.5</v>
          </cell>
          <cell r="S1552" t="str">
            <v>2119-0031939-000-PKR</v>
          </cell>
          <cell r="T1552" t="str">
            <v>2119-0031939-000-PKR-LAHORE</v>
          </cell>
        </row>
        <row r="1553">
          <cell r="C1553">
            <v>0</v>
          </cell>
          <cell r="D1553">
            <v>1007.5</v>
          </cell>
          <cell r="S1553" t="str">
            <v>2119-0031936-000-PKR</v>
          </cell>
          <cell r="T1553" t="str">
            <v>2119-0031936-000-PKR-LAHORE</v>
          </cell>
        </row>
        <row r="1554">
          <cell r="C1554">
            <v>0</v>
          </cell>
          <cell r="D1554">
            <v>670192.06000000006</v>
          </cell>
          <cell r="S1554" t="str">
            <v>2119-0031949-100-PKR</v>
          </cell>
          <cell r="T1554" t="str">
            <v>2119-0031949-100-PKR-LAHORE</v>
          </cell>
        </row>
        <row r="1555">
          <cell r="C1555">
            <v>0</v>
          </cell>
          <cell r="D1555">
            <v>1239</v>
          </cell>
          <cell r="S1555" t="str">
            <v>2119-0031933-000-PKR</v>
          </cell>
          <cell r="T1555" t="str">
            <v>2119-0031933-000-PKR-LAHORE</v>
          </cell>
        </row>
        <row r="1556">
          <cell r="C1556">
            <v>0</v>
          </cell>
          <cell r="D1556">
            <v>654.5</v>
          </cell>
          <cell r="S1556" t="str">
            <v>2119-0031952-000-PKR</v>
          </cell>
          <cell r="T1556" t="str">
            <v>2119-0031952-000-PKR-LAHORE</v>
          </cell>
        </row>
        <row r="1557">
          <cell r="C1557">
            <v>0</v>
          </cell>
          <cell r="D1557">
            <v>2652.5</v>
          </cell>
          <cell r="S1557" t="str">
            <v>2119-0031929-000-PKR</v>
          </cell>
          <cell r="T1557" t="str">
            <v>2119-0031929-000-PKR-LAHORE</v>
          </cell>
        </row>
        <row r="1558">
          <cell r="C1558">
            <v>0</v>
          </cell>
          <cell r="D1558">
            <v>1570.5</v>
          </cell>
          <cell r="S1558" t="str">
            <v>2119-0031922-000-PKR</v>
          </cell>
          <cell r="T1558" t="str">
            <v>2119-0031922-000-PKR-LAHORE</v>
          </cell>
        </row>
        <row r="1559">
          <cell r="C1559">
            <v>0</v>
          </cell>
          <cell r="D1559">
            <v>2005680.9</v>
          </cell>
          <cell r="S1559" t="str">
            <v>2119-0031921-000-PKR</v>
          </cell>
          <cell r="T1559" t="str">
            <v>2119-0031921-000-PKR-LAHORE</v>
          </cell>
        </row>
        <row r="1560">
          <cell r="C1560">
            <v>0</v>
          </cell>
          <cell r="D1560">
            <v>1044059.11</v>
          </cell>
          <cell r="S1560" t="str">
            <v>2119-0031915-224-USD</v>
          </cell>
          <cell r="T1560" t="str">
            <v>2119-0031915-224-USD-LAHORE</v>
          </cell>
        </row>
        <row r="1561">
          <cell r="C1561">
            <v>0</v>
          </cell>
          <cell r="D1561">
            <v>86167.66</v>
          </cell>
          <cell r="S1561" t="str">
            <v>2119-0031913-240-PKR</v>
          </cell>
          <cell r="T1561" t="str">
            <v>2119-0031913-240-PKR-LAHORE</v>
          </cell>
        </row>
        <row r="1562">
          <cell r="C1562">
            <v>0</v>
          </cell>
          <cell r="D1562">
            <v>2359.71</v>
          </cell>
          <cell r="S1562" t="str">
            <v>2119-0031905-000-PKR</v>
          </cell>
          <cell r="T1562" t="str">
            <v>2119-0031905-000-PKR-LAHORE</v>
          </cell>
        </row>
        <row r="1563">
          <cell r="C1563">
            <v>0</v>
          </cell>
          <cell r="D1563">
            <v>413057.46</v>
          </cell>
          <cell r="S1563" t="str">
            <v>2119-0031903-100-PKR</v>
          </cell>
          <cell r="T1563" t="str">
            <v>2119-0031903-100-PKR-LAHORE</v>
          </cell>
        </row>
        <row r="1564">
          <cell r="C1564">
            <v>0</v>
          </cell>
          <cell r="D1564">
            <v>10270.49</v>
          </cell>
          <cell r="S1564" t="str">
            <v>2119-0031901-000-PKR</v>
          </cell>
          <cell r="T1564" t="str">
            <v>2119-0031901-000-PKR-LAHORE</v>
          </cell>
        </row>
        <row r="1565">
          <cell r="C1565">
            <v>0</v>
          </cell>
          <cell r="D1565">
            <v>17324.82</v>
          </cell>
          <cell r="S1565" t="str">
            <v>2119-0031894-100-PKR</v>
          </cell>
          <cell r="T1565" t="str">
            <v>2119-0031894-100-PKR-LAHORE</v>
          </cell>
        </row>
        <row r="1566">
          <cell r="C1566">
            <v>0</v>
          </cell>
          <cell r="D1566">
            <v>677.96</v>
          </cell>
          <cell r="S1566" t="str">
            <v>2119-0031934-000-PKR</v>
          </cell>
          <cell r="T1566" t="str">
            <v>2119-0031934-000-PKR-LAHORE</v>
          </cell>
        </row>
        <row r="1567">
          <cell r="C1567">
            <v>0</v>
          </cell>
          <cell r="D1567">
            <v>63026.86</v>
          </cell>
          <cell r="S1567" t="str">
            <v>2119-0031989-000-PKR</v>
          </cell>
          <cell r="T1567" t="str">
            <v>2119-0031989-000-PKR-LAHORE</v>
          </cell>
        </row>
        <row r="1568">
          <cell r="C1568">
            <v>0</v>
          </cell>
          <cell r="D1568">
            <v>198508.32</v>
          </cell>
          <cell r="S1568" t="str">
            <v>2119-0032024-000-PKR</v>
          </cell>
          <cell r="T1568" t="str">
            <v>2119-0032024-000-PKR-LAHORE</v>
          </cell>
        </row>
        <row r="1569">
          <cell r="C1569">
            <v>0</v>
          </cell>
          <cell r="D1569">
            <v>187.5</v>
          </cell>
          <cell r="S1569" t="str">
            <v>2119-0032020-200-PKR</v>
          </cell>
          <cell r="T1569" t="str">
            <v>2119-0032020-200-PKR-LAHORE</v>
          </cell>
        </row>
        <row r="1570">
          <cell r="C1570">
            <v>0</v>
          </cell>
          <cell r="D1570">
            <v>140334.96</v>
          </cell>
          <cell r="S1570" t="str">
            <v>2119-0032016-100-PKR</v>
          </cell>
          <cell r="T1570" t="str">
            <v>2119-0032016-100-PKR-LAHORE</v>
          </cell>
        </row>
        <row r="1571">
          <cell r="C1571">
            <v>0</v>
          </cell>
          <cell r="D1571">
            <v>475.5</v>
          </cell>
          <cell r="S1571" t="str">
            <v>2119-0032011-000-PKR</v>
          </cell>
          <cell r="T1571" t="str">
            <v>2119-0032011-000-PKR-LAHORE</v>
          </cell>
        </row>
        <row r="1572">
          <cell r="C1572">
            <v>0</v>
          </cell>
          <cell r="D1572">
            <v>103.7</v>
          </cell>
          <cell r="S1572" t="str">
            <v>2119-0032010-000-PKR</v>
          </cell>
          <cell r="T1572" t="str">
            <v>2119-0032010-000-PKR-LAHORE</v>
          </cell>
        </row>
        <row r="1573">
          <cell r="C1573">
            <v>0</v>
          </cell>
          <cell r="D1573">
            <v>619.13</v>
          </cell>
          <cell r="S1573" t="str">
            <v>2119-0032005-000-PKR</v>
          </cell>
          <cell r="T1573" t="str">
            <v>2119-0032005-000-PKR-LAHORE</v>
          </cell>
        </row>
        <row r="1574">
          <cell r="C1574">
            <v>0</v>
          </cell>
          <cell r="D1574">
            <v>92463.06</v>
          </cell>
          <cell r="S1574" t="str">
            <v>2119-0032001-000-PKR</v>
          </cell>
          <cell r="T1574" t="str">
            <v>2119-0032001-000-PKR-LAHORE</v>
          </cell>
        </row>
        <row r="1575">
          <cell r="C1575">
            <v>0</v>
          </cell>
          <cell r="D1575">
            <v>34852.879999999997</v>
          </cell>
          <cell r="S1575" t="str">
            <v>2119-0032000-100-PKR</v>
          </cell>
          <cell r="T1575" t="str">
            <v>2119-0032000-100-PKR-LAHORE</v>
          </cell>
        </row>
        <row r="1576">
          <cell r="C1576">
            <v>0</v>
          </cell>
          <cell r="D1576">
            <v>7586.08</v>
          </cell>
          <cell r="S1576" t="str">
            <v>2119-0031948-000-PKR</v>
          </cell>
          <cell r="T1576" t="str">
            <v>2119-0031948-000-PKR-LAHORE</v>
          </cell>
        </row>
        <row r="1577">
          <cell r="C1577">
            <v>0</v>
          </cell>
          <cell r="D1577">
            <v>686.34</v>
          </cell>
          <cell r="S1577" t="str">
            <v>2119-0031990-000-PKR</v>
          </cell>
          <cell r="T1577" t="str">
            <v>2119-0031990-000-PKR-LAHORE</v>
          </cell>
        </row>
        <row r="1578">
          <cell r="C1578">
            <v>0</v>
          </cell>
          <cell r="D1578">
            <v>0.73</v>
          </cell>
          <cell r="S1578" t="str">
            <v>2119-0031612-100-PKR</v>
          </cell>
          <cell r="T1578" t="str">
            <v>2119-0031612-100-PKR-LAHORE</v>
          </cell>
        </row>
        <row r="1579">
          <cell r="C1579">
            <v>0</v>
          </cell>
          <cell r="D1579">
            <v>603964.34</v>
          </cell>
          <cell r="S1579" t="str">
            <v>2119-0031988-200-PKR</v>
          </cell>
          <cell r="T1579" t="str">
            <v>2119-0031988-200-PKR-LAHORE</v>
          </cell>
        </row>
        <row r="1580">
          <cell r="C1580">
            <v>0</v>
          </cell>
          <cell r="D1580">
            <v>3900193.34</v>
          </cell>
          <cell r="S1580" t="str">
            <v>2119-0031986-400-PKR</v>
          </cell>
          <cell r="T1580" t="str">
            <v>2119-0031986-400-PKR-LAHORE</v>
          </cell>
        </row>
        <row r="1581">
          <cell r="C1581">
            <v>0</v>
          </cell>
          <cell r="D1581">
            <v>594.5</v>
          </cell>
          <cell r="S1581" t="str">
            <v>2119-0031974-000-PKR</v>
          </cell>
          <cell r="T1581" t="str">
            <v>2119-0031974-000-PKR-LAHORE</v>
          </cell>
        </row>
        <row r="1582">
          <cell r="C1582">
            <v>0</v>
          </cell>
          <cell r="D1582">
            <v>60300.61</v>
          </cell>
          <cell r="S1582" t="str">
            <v>2119-0031971-200-PKR</v>
          </cell>
          <cell r="T1582" t="str">
            <v>2119-0031971-200-PKR-LAHORE</v>
          </cell>
        </row>
        <row r="1583">
          <cell r="C1583">
            <v>0</v>
          </cell>
          <cell r="D1583">
            <v>29533.45</v>
          </cell>
          <cell r="S1583" t="str">
            <v>2119-0031969-000-PKR</v>
          </cell>
          <cell r="T1583" t="str">
            <v>2119-0031969-000-PKR-LAHORE</v>
          </cell>
        </row>
        <row r="1584">
          <cell r="C1584">
            <v>0</v>
          </cell>
          <cell r="D1584">
            <v>13594.18</v>
          </cell>
          <cell r="S1584" t="str">
            <v>2119-0031968-000-PKR</v>
          </cell>
          <cell r="T1584" t="str">
            <v>2119-0031968-000-PKR-LAHORE</v>
          </cell>
        </row>
        <row r="1585">
          <cell r="C1585">
            <v>0</v>
          </cell>
          <cell r="D1585">
            <v>7355.38</v>
          </cell>
          <cell r="S1585" t="str">
            <v>2119-0031965-200-PKR</v>
          </cell>
          <cell r="T1585" t="str">
            <v>2119-0031965-200-PKR-LAHORE</v>
          </cell>
        </row>
        <row r="1586">
          <cell r="C1586">
            <v>0</v>
          </cell>
          <cell r="D1586">
            <v>38115.269999999997</v>
          </cell>
          <cell r="S1586" t="str">
            <v>2119-0031961-000-PKR</v>
          </cell>
          <cell r="T1586" t="str">
            <v>2119-0031961-000-PKR-LAHORE</v>
          </cell>
        </row>
        <row r="1587">
          <cell r="C1587">
            <v>0</v>
          </cell>
          <cell r="D1587">
            <v>534.66999999999996</v>
          </cell>
          <cell r="S1587" t="str">
            <v>2119-0031957-200-PKR</v>
          </cell>
          <cell r="T1587" t="str">
            <v>2119-0031957-200-PKR-LAHORE</v>
          </cell>
        </row>
        <row r="1588">
          <cell r="C1588">
            <v>0</v>
          </cell>
          <cell r="D1588">
            <v>229.94</v>
          </cell>
          <cell r="S1588" t="str">
            <v>2119-0031991-100-PKR</v>
          </cell>
          <cell r="T1588" t="str">
            <v>2119-0031991-100-PKR-LAHORE</v>
          </cell>
        </row>
        <row r="1589">
          <cell r="C1589">
            <v>0</v>
          </cell>
          <cell r="D1589">
            <v>551713.92000000004</v>
          </cell>
          <cell r="S1589" t="str">
            <v>2119-0031242-000-PKR</v>
          </cell>
          <cell r="T1589" t="str">
            <v>2119-0031242-000-PKR-LAHORE</v>
          </cell>
        </row>
        <row r="1590">
          <cell r="C1590">
            <v>0</v>
          </cell>
          <cell r="D1590">
            <v>170117.01</v>
          </cell>
          <cell r="S1590" t="str">
            <v>2119-0031189-200-PKR</v>
          </cell>
          <cell r="T1590" t="str">
            <v>2119-0031189-200-PKR-LAHORE</v>
          </cell>
        </row>
        <row r="1591">
          <cell r="C1591">
            <v>0</v>
          </cell>
          <cell r="D1591">
            <v>344.5</v>
          </cell>
          <cell r="S1591" t="str">
            <v>2119-0031300-000-PKR</v>
          </cell>
          <cell r="T1591" t="str">
            <v>2119-0031300-000-PKR-LAHORE</v>
          </cell>
        </row>
        <row r="1592">
          <cell r="C1592">
            <v>0</v>
          </cell>
          <cell r="D1592">
            <v>1224.46</v>
          </cell>
          <cell r="S1592" t="str">
            <v>2119-0031298-000-PKR</v>
          </cell>
          <cell r="T1592" t="str">
            <v>2119-0031298-000-PKR-LAHORE</v>
          </cell>
        </row>
        <row r="1593">
          <cell r="C1593">
            <v>0</v>
          </cell>
          <cell r="D1593">
            <v>1200.3399999999999</v>
          </cell>
          <cell r="S1593" t="str">
            <v>2119-0031291-000-PKR</v>
          </cell>
          <cell r="T1593" t="str">
            <v>2119-0031291-000-PKR-LAHORE</v>
          </cell>
        </row>
        <row r="1594">
          <cell r="C1594">
            <v>0</v>
          </cell>
          <cell r="D1594">
            <v>149.80000000000001</v>
          </cell>
          <cell r="S1594" t="str">
            <v>2119-0031289-200-PKR</v>
          </cell>
          <cell r="T1594" t="str">
            <v>2119-0031289-200-PKR-LAHORE</v>
          </cell>
        </row>
        <row r="1595">
          <cell r="C1595">
            <v>0</v>
          </cell>
          <cell r="D1595">
            <v>3767.7</v>
          </cell>
          <cell r="S1595" t="str">
            <v>2119-0031281-000-PKR</v>
          </cell>
          <cell r="T1595" t="str">
            <v>2119-0031281-000-PKR-LAHORE</v>
          </cell>
        </row>
        <row r="1596">
          <cell r="C1596">
            <v>0</v>
          </cell>
          <cell r="D1596">
            <v>4289.18</v>
          </cell>
          <cell r="S1596" t="str">
            <v>2119-0031274-000-PKR</v>
          </cell>
          <cell r="T1596" t="str">
            <v>2119-0031274-000-PKR-LAHORE</v>
          </cell>
        </row>
        <row r="1597">
          <cell r="C1597">
            <v>0</v>
          </cell>
          <cell r="D1597">
            <v>510791.17</v>
          </cell>
          <cell r="S1597" t="str">
            <v>2119-0031266-400-PKR</v>
          </cell>
          <cell r="T1597" t="str">
            <v>2119-0031266-400-PKR-LAHORE</v>
          </cell>
        </row>
        <row r="1598">
          <cell r="C1598">
            <v>0</v>
          </cell>
          <cell r="D1598">
            <v>24170.83</v>
          </cell>
          <cell r="S1598" t="str">
            <v>2119-0031301-000-PKR</v>
          </cell>
          <cell r="T1598" t="str">
            <v>2119-0031301-000-PKR-LAHORE</v>
          </cell>
        </row>
        <row r="1599">
          <cell r="C1599">
            <v>0</v>
          </cell>
          <cell r="D1599">
            <v>878276.44</v>
          </cell>
          <cell r="S1599" t="str">
            <v>2119-0031259-400-PKR</v>
          </cell>
          <cell r="T1599" t="str">
            <v>2119-0031259-400-PKR-LAHORE</v>
          </cell>
        </row>
        <row r="1600">
          <cell r="C1600">
            <v>0</v>
          </cell>
          <cell r="D1600">
            <v>1786.47</v>
          </cell>
          <cell r="S1600" t="str">
            <v>2119-0031305-225-USD</v>
          </cell>
          <cell r="T1600" t="str">
            <v>2119-0031305-225-USD-LAHORE</v>
          </cell>
        </row>
        <row r="1601">
          <cell r="C1601">
            <v>0</v>
          </cell>
          <cell r="D1601">
            <v>474414.24</v>
          </cell>
          <cell r="S1601" t="str">
            <v>2119-0031240-225-USD</v>
          </cell>
          <cell r="T1601" t="str">
            <v>2119-0031240-225-USD-LAHORE</v>
          </cell>
        </row>
        <row r="1602">
          <cell r="C1602">
            <v>0</v>
          </cell>
          <cell r="D1602">
            <v>1364.88</v>
          </cell>
          <cell r="S1602" t="str">
            <v>2119-0031240-225-GBP</v>
          </cell>
          <cell r="T1602" t="str">
            <v>2119-0031240-225-GBP-LAHORE</v>
          </cell>
        </row>
        <row r="1603">
          <cell r="C1603">
            <v>0</v>
          </cell>
          <cell r="D1603">
            <v>607.66999999999996</v>
          </cell>
          <cell r="S1603" t="str">
            <v>2119-0031240-000-PKR</v>
          </cell>
          <cell r="T1603" t="str">
            <v>2119-0031240-000-PKR-LAHORE</v>
          </cell>
        </row>
        <row r="1604">
          <cell r="C1604">
            <v>0</v>
          </cell>
          <cell r="D1604">
            <v>341662.06</v>
          </cell>
          <cell r="S1604" t="str">
            <v>2119-0031236-000-PKR</v>
          </cell>
          <cell r="T1604" t="str">
            <v>2119-0031236-000-PKR-LAHORE</v>
          </cell>
        </row>
        <row r="1605">
          <cell r="C1605">
            <v>0</v>
          </cell>
          <cell r="D1605">
            <v>1417.66</v>
          </cell>
          <cell r="S1605" t="str">
            <v>2119-0031231-100-PKR</v>
          </cell>
          <cell r="T1605" t="str">
            <v>2119-0031231-100-PKR-LAHORE</v>
          </cell>
        </row>
        <row r="1606">
          <cell r="C1606">
            <v>0</v>
          </cell>
          <cell r="D1606">
            <v>1077.74</v>
          </cell>
          <cell r="S1606" t="str">
            <v>2119-0031217-000-PKR</v>
          </cell>
          <cell r="T1606" t="str">
            <v>2119-0031217-000-PKR-LAHORE</v>
          </cell>
        </row>
        <row r="1607">
          <cell r="C1607">
            <v>0</v>
          </cell>
          <cell r="D1607">
            <v>1383.8</v>
          </cell>
          <cell r="S1607" t="str">
            <v>2119-0031215-000-PKR</v>
          </cell>
          <cell r="T1607" t="str">
            <v>2119-0031215-000-PKR-LAHORE</v>
          </cell>
        </row>
        <row r="1608">
          <cell r="C1608">
            <v>0</v>
          </cell>
          <cell r="D1608">
            <v>2178.9899999999998</v>
          </cell>
          <cell r="S1608" t="str">
            <v>2119-0031202-225-GBP</v>
          </cell>
          <cell r="T1608" t="str">
            <v>2119-0031202-225-GBP-LAHORE</v>
          </cell>
        </row>
        <row r="1609">
          <cell r="C1609">
            <v>0</v>
          </cell>
          <cell r="D1609">
            <v>87.83</v>
          </cell>
          <cell r="S1609" t="str">
            <v>2119-0031615-100-PKR</v>
          </cell>
          <cell r="T1609" t="str">
            <v>2119-0031615-100-PKR-LAHORE</v>
          </cell>
        </row>
        <row r="1610">
          <cell r="C1610">
            <v>0</v>
          </cell>
          <cell r="D1610">
            <v>25.57</v>
          </cell>
          <cell r="S1610" t="str">
            <v>2119-0031263-100-PKR</v>
          </cell>
          <cell r="T1610" t="str">
            <v>2119-0031263-100-PKR-LAHORE</v>
          </cell>
        </row>
        <row r="1611">
          <cell r="C1611">
            <v>0</v>
          </cell>
          <cell r="D1611">
            <v>1141033.77</v>
          </cell>
          <cell r="S1611" t="str">
            <v>2119-0031355-240-PKR</v>
          </cell>
          <cell r="T1611" t="str">
            <v>2119-0031355-240-PKR-LAHORE</v>
          </cell>
        </row>
        <row r="1612">
          <cell r="C1612">
            <v>0</v>
          </cell>
          <cell r="D1612">
            <v>2900.18</v>
          </cell>
          <cell r="S1612" t="str">
            <v>2119-0031418-225-USD</v>
          </cell>
          <cell r="T1612" t="str">
            <v>2119-0031418-225-USD-LAHORE</v>
          </cell>
        </row>
        <row r="1613">
          <cell r="C1613">
            <v>0</v>
          </cell>
          <cell r="D1613">
            <v>3244.27</v>
          </cell>
          <cell r="S1613" t="str">
            <v>2119-0031410-000-PKR</v>
          </cell>
          <cell r="T1613" t="str">
            <v>2119-0031410-000-PKR-LAHORE</v>
          </cell>
        </row>
        <row r="1614">
          <cell r="C1614">
            <v>0</v>
          </cell>
          <cell r="D1614">
            <v>49.61</v>
          </cell>
          <cell r="S1614" t="str">
            <v>2119-0031405-000-PKR</v>
          </cell>
          <cell r="T1614" t="str">
            <v>2119-0031405-000-PKR-LAHORE</v>
          </cell>
        </row>
        <row r="1615">
          <cell r="C1615">
            <v>0</v>
          </cell>
          <cell r="D1615">
            <v>1946.33</v>
          </cell>
          <cell r="S1615" t="str">
            <v>2119-0031401-225-USD</v>
          </cell>
          <cell r="T1615" t="str">
            <v>2119-0031401-225-USD-LAHORE</v>
          </cell>
        </row>
        <row r="1616">
          <cell r="C1616">
            <v>0</v>
          </cell>
          <cell r="D1616">
            <v>282991.09000000003</v>
          </cell>
          <cell r="S1616" t="str">
            <v>2119-0031400-100-PKR</v>
          </cell>
          <cell r="T1616" t="str">
            <v>2119-0031400-100-PKR-LAHORE</v>
          </cell>
        </row>
        <row r="1617">
          <cell r="C1617">
            <v>0</v>
          </cell>
          <cell r="D1617">
            <v>185.7</v>
          </cell>
          <cell r="S1617" t="str">
            <v>2119-0031400-000-PKR</v>
          </cell>
          <cell r="T1617" t="str">
            <v>2119-0031400-000-PKR-LAHORE</v>
          </cell>
        </row>
        <row r="1618">
          <cell r="C1618">
            <v>0</v>
          </cell>
          <cell r="D1618">
            <v>4763.01</v>
          </cell>
          <cell r="S1618" t="str">
            <v>2119-0031391-000-PKR</v>
          </cell>
          <cell r="T1618" t="str">
            <v>2119-0031391-000-PKR-LAHORE</v>
          </cell>
        </row>
        <row r="1619">
          <cell r="C1619">
            <v>0</v>
          </cell>
          <cell r="D1619">
            <v>119200.36</v>
          </cell>
          <cell r="S1619" t="str">
            <v>2119-0031390-100-PKR</v>
          </cell>
          <cell r="T1619" t="str">
            <v>2119-0031390-100-PKR-LAHORE</v>
          </cell>
        </row>
        <row r="1620">
          <cell r="C1620">
            <v>0</v>
          </cell>
          <cell r="D1620">
            <v>413.63</v>
          </cell>
          <cell r="S1620" t="str">
            <v>2119-0031300-100-PKR</v>
          </cell>
          <cell r="T1620" t="str">
            <v>2119-0031300-100-PKR-LAHORE</v>
          </cell>
        </row>
        <row r="1621">
          <cell r="C1621">
            <v>0</v>
          </cell>
          <cell r="D1621">
            <v>3175.17</v>
          </cell>
          <cell r="S1621" t="str">
            <v>2119-0031358-225-GBP</v>
          </cell>
          <cell r="T1621" t="str">
            <v>2119-0031358-225-GBP-LAHORE</v>
          </cell>
        </row>
        <row r="1622">
          <cell r="C1622">
            <v>0</v>
          </cell>
          <cell r="D1622">
            <v>17139.59</v>
          </cell>
          <cell r="S1622" t="str">
            <v>2119-0031183-000-PKR</v>
          </cell>
          <cell r="T1622" t="str">
            <v>2119-0031183-000-PKR-LAHORE</v>
          </cell>
        </row>
        <row r="1623">
          <cell r="C1623">
            <v>0</v>
          </cell>
          <cell r="D1623">
            <v>777.87</v>
          </cell>
          <cell r="S1623" t="str">
            <v>2119-0031349-000-PKR</v>
          </cell>
          <cell r="T1623" t="str">
            <v>2119-0031349-000-PKR-LAHORE</v>
          </cell>
        </row>
        <row r="1624">
          <cell r="C1624">
            <v>0</v>
          </cell>
          <cell r="D1624">
            <v>156.97</v>
          </cell>
          <cell r="S1624" t="str">
            <v>2119-0031347-000-PKR</v>
          </cell>
          <cell r="T1624" t="str">
            <v>2119-0031347-000-PKR-LAHORE</v>
          </cell>
        </row>
        <row r="1625">
          <cell r="C1625">
            <v>0</v>
          </cell>
          <cell r="D1625">
            <v>2654.28</v>
          </cell>
          <cell r="S1625" t="str">
            <v>2119-0031346-000-PKR</v>
          </cell>
          <cell r="T1625" t="str">
            <v>2119-0031346-000-PKR-LAHORE</v>
          </cell>
        </row>
        <row r="1626">
          <cell r="C1626">
            <v>0</v>
          </cell>
          <cell r="D1626">
            <v>110706.8</v>
          </cell>
          <cell r="S1626" t="str">
            <v>2119-0031344-225-USD</v>
          </cell>
          <cell r="T1626" t="str">
            <v>2119-0031344-225-USD-LAHORE</v>
          </cell>
        </row>
        <row r="1627">
          <cell r="C1627">
            <v>0</v>
          </cell>
          <cell r="D1627">
            <v>1368.19</v>
          </cell>
          <cell r="S1627" t="str">
            <v>2119-0031340-000-PKR</v>
          </cell>
          <cell r="T1627" t="str">
            <v>2119-0031340-000-PKR-LAHORE</v>
          </cell>
        </row>
        <row r="1628">
          <cell r="C1628">
            <v>0</v>
          </cell>
          <cell r="D1628">
            <v>2068.89</v>
          </cell>
          <cell r="S1628" t="str">
            <v>2119-0031335-000-PKR</v>
          </cell>
          <cell r="T1628" t="str">
            <v>2119-0031335-000-PKR-LAHORE</v>
          </cell>
        </row>
        <row r="1629">
          <cell r="C1629">
            <v>0</v>
          </cell>
          <cell r="D1629">
            <v>4539.88</v>
          </cell>
          <cell r="S1629" t="str">
            <v>2119-0031311-100-PKR</v>
          </cell>
          <cell r="T1629" t="str">
            <v>2119-0031311-100-PKR-LAHORE</v>
          </cell>
        </row>
        <row r="1630">
          <cell r="C1630">
            <v>0</v>
          </cell>
          <cell r="D1630">
            <v>3494.48</v>
          </cell>
          <cell r="S1630" t="str">
            <v>2119-0031308-225-USD</v>
          </cell>
          <cell r="T1630" t="str">
            <v>2119-0031308-225-USD-LAHORE</v>
          </cell>
        </row>
        <row r="1631">
          <cell r="C1631">
            <v>0</v>
          </cell>
          <cell r="D1631">
            <v>3552</v>
          </cell>
          <cell r="S1631" t="str">
            <v>2119-0031308-000-PKR</v>
          </cell>
          <cell r="T1631" t="str">
            <v>2119-0031308-000-PKR-LAHORE</v>
          </cell>
        </row>
        <row r="1632">
          <cell r="C1632">
            <v>0</v>
          </cell>
          <cell r="D1632">
            <v>948.06</v>
          </cell>
          <cell r="S1632" t="str">
            <v>2119-0031372-000-PKR</v>
          </cell>
          <cell r="T1632" t="str">
            <v>2119-0031372-000-PKR-LAHORE</v>
          </cell>
        </row>
        <row r="1633">
          <cell r="C1633">
            <v>0</v>
          </cell>
          <cell r="D1633">
            <v>5676.25</v>
          </cell>
          <cell r="S1633" t="str">
            <v>2119-0031070-000-PKR</v>
          </cell>
          <cell r="T1633" t="str">
            <v>2119-0031070-000-PKR-LAHORE</v>
          </cell>
        </row>
        <row r="1634">
          <cell r="C1634">
            <v>0</v>
          </cell>
          <cell r="D1634">
            <v>649.65</v>
          </cell>
          <cell r="S1634" t="str">
            <v>2119-0031201-100-PKR</v>
          </cell>
          <cell r="T1634" t="str">
            <v>2119-0031201-100-PKR-LAHORE</v>
          </cell>
        </row>
        <row r="1635">
          <cell r="C1635">
            <v>0</v>
          </cell>
          <cell r="D1635">
            <v>7686.68</v>
          </cell>
          <cell r="S1635" t="str">
            <v>2119-0031107-225-USD</v>
          </cell>
          <cell r="T1635" t="str">
            <v>2119-0031107-225-USD-LAHORE</v>
          </cell>
        </row>
        <row r="1636">
          <cell r="C1636">
            <v>0</v>
          </cell>
          <cell r="D1636">
            <v>7686.68</v>
          </cell>
          <cell r="S1636" t="str">
            <v>2119-0031106-225-USD</v>
          </cell>
          <cell r="T1636" t="str">
            <v>2119-0031106-225-USD-LAHORE</v>
          </cell>
        </row>
        <row r="1637">
          <cell r="C1637">
            <v>0</v>
          </cell>
          <cell r="D1637">
            <v>7686.68</v>
          </cell>
          <cell r="S1637" t="str">
            <v>2119-0031105-225-USD</v>
          </cell>
          <cell r="T1637" t="str">
            <v>2119-0031105-225-USD-LAHORE</v>
          </cell>
        </row>
        <row r="1638">
          <cell r="C1638">
            <v>0</v>
          </cell>
          <cell r="D1638">
            <v>4277.25</v>
          </cell>
          <cell r="S1638" t="str">
            <v>2119-0031100-000-PKR</v>
          </cell>
          <cell r="T1638" t="str">
            <v>2119-0031100-000-PKR-LAHORE</v>
          </cell>
        </row>
        <row r="1639">
          <cell r="C1639">
            <v>0</v>
          </cell>
          <cell r="D1639">
            <v>2715452.68</v>
          </cell>
          <cell r="S1639" t="str">
            <v>2119-0031099-400-PKR</v>
          </cell>
          <cell r="T1639" t="str">
            <v>2119-0031099-400-PKR-LAHORE</v>
          </cell>
        </row>
        <row r="1640">
          <cell r="C1640">
            <v>0</v>
          </cell>
          <cell r="D1640">
            <v>584.30999999999995</v>
          </cell>
          <cell r="S1640" t="str">
            <v>2119-0031097-000-PKR</v>
          </cell>
          <cell r="T1640" t="str">
            <v>2119-0031097-000-PKR-LAHORE</v>
          </cell>
        </row>
        <row r="1641">
          <cell r="C1641">
            <v>0</v>
          </cell>
          <cell r="D1641">
            <v>114742.69</v>
          </cell>
          <cell r="S1641" t="str">
            <v>2119-0031096-225-USD</v>
          </cell>
          <cell r="T1641" t="str">
            <v>2119-0031096-225-USD-LAHORE</v>
          </cell>
        </row>
        <row r="1642">
          <cell r="C1642">
            <v>0</v>
          </cell>
          <cell r="D1642">
            <v>12319.24</v>
          </cell>
          <cell r="S1642" t="str">
            <v>2119-0031108-225-USD</v>
          </cell>
          <cell r="T1642" t="str">
            <v>2119-0031108-225-USD-LAHORE</v>
          </cell>
        </row>
        <row r="1643">
          <cell r="C1643">
            <v>0</v>
          </cell>
          <cell r="D1643">
            <v>2075.56</v>
          </cell>
          <cell r="S1643" t="str">
            <v>2119-0031073-000-PKR</v>
          </cell>
          <cell r="T1643" t="str">
            <v>2119-0031073-000-PKR-LAHORE</v>
          </cell>
        </row>
        <row r="1644">
          <cell r="C1644">
            <v>0</v>
          </cell>
          <cell r="D1644">
            <v>5723.81</v>
          </cell>
          <cell r="S1644" t="str">
            <v>2119-0031113-000-PKR</v>
          </cell>
          <cell r="T1644" t="str">
            <v>2119-0031113-000-PKR-LAHORE</v>
          </cell>
        </row>
        <row r="1645">
          <cell r="C1645">
            <v>0</v>
          </cell>
          <cell r="D1645">
            <v>15011.42</v>
          </cell>
          <cell r="S1645" t="str">
            <v>2119-0031062-225-USD</v>
          </cell>
          <cell r="T1645" t="str">
            <v>2119-0031062-225-USD-LAHORE</v>
          </cell>
        </row>
        <row r="1646">
          <cell r="C1646">
            <v>0</v>
          </cell>
          <cell r="D1646">
            <v>4998.1499999999996</v>
          </cell>
          <cell r="S1646" t="str">
            <v>2119-0031062-100-PKR</v>
          </cell>
          <cell r="T1646" t="str">
            <v>2119-0031062-100-PKR-LAHORE</v>
          </cell>
        </row>
        <row r="1647">
          <cell r="C1647">
            <v>0</v>
          </cell>
          <cell r="D1647">
            <v>3378.55</v>
          </cell>
          <cell r="S1647" t="str">
            <v>2119-0031059-000-PKR</v>
          </cell>
          <cell r="T1647" t="str">
            <v>2119-0031059-000-PKR-LAHORE</v>
          </cell>
        </row>
        <row r="1648">
          <cell r="C1648">
            <v>0</v>
          </cell>
          <cell r="D1648">
            <v>36159.480000000003</v>
          </cell>
          <cell r="S1648" t="str">
            <v>2119-0031058-000-PKR</v>
          </cell>
          <cell r="T1648" t="str">
            <v>2119-0031058-000-PKR-LAHORE</v>
          </cell>
        </row>
        <row r="1649">
          <cell r="C1649">
            <v>0</v>
          </cell>
          <cell r="D1649">
            <v>26872.71</v>
          </cell>
          <cell r="S1649" t="str">
            <v>2119-0031053-225-GBP</v>
          </cell>
          <cell r="T1649" t="str">
            <v>2119-0031053-225-GBP-LAHORE</v>
          </cell>
        </row>
        <row r="1650">
          <cell r="C1650">
            <v>0</v>
          </cell>
          <cell r="D1650">
            <v>4412.95</v>
          </cell>
          <cell r="S1650" t="str">
            <v>2119-0031042-225-GBP</v>
          </cell>
          <cell r="T1650" t="str">
            <v>2119-0031042-225-GBP-LAHORE</v>
          </cell>
        </row>
        <row r="1651">
          <cell r="C1651">
            <v>0</v>
          </cell>
          <cell r="D1651">
            <v>72587.210000000006</v>
          </cell>
          <cell r="S1651" t="str">
            <v>2119-0031041-225-USD</v>
          </cell>
          <cell r="T1651" t="str">
            <v>2119-0031041-225-USD-LAHORE</v>
          </cell>
        </row>
        <row r="1652">
          <cell r="C1652">
            <v>0</v>
          </cell>
          <cell r="D1652">
            <v>5561.82</v>
          </cell>
          <cell r="S1652" t="str">
            <v>2119-0031041-000-PKR</v>
          </cell>
          <cell r="T1652" t="str">
            <v>2119-0031041-000-PKR-LAHORE</v>
          </cell>
        </row>
        <row r="1653">
          <cell r="C1653">
            <v>0</v>
          </cell>
          <cell r="D1653">
            <v>131197.47</v>
          </cell>
          <cell r="S1653" t="str">
            <v>2119-0014540-100-PKR</v>
          </cell>
          <cell r="T1653" t="str">
            <v>2119-0014540-100-PKR-KARACHI</v>
          </cell>
        </row>
        <row r="1654">
          <cell r="C1654">
            <v>0</v>
          </cell>
          <cell r="D1654">
            <v>117224.87</v>
          </cell>
          <cell r="S1654" t="str">
            <v>2119-0031076-100-PKR</v>
          </cell>
          <cell r="T1654" t="str">
            <v>2119-0031076-100-PKR-LAHORE</v>
          </cell>
        </row>
        <row r="1655">
          <cell r="C1655">
            <v>0</v>
          </cell>
          <cell r="D1655">
            <v>21453.33</v>
          </cell>
          <cell r="S1655" t="str">
            <v>2119-0031137-000-PKR</v>
          </cell>
          <cell r="T1655" t="str">
            <v>2119-0031137-000-PKR-LAHORE</v>
          </cell>
        </row>
        <row r="1656">
          <cell r="C1656">
            <v>0</v>
          </cell>
          <cell r="D1656">
            <v>14825.32</v>
          </cell>
          <cell r="S1656" t="str">
            <v>2119-0031160-000-PKR</v>
          </cell>
          <cell r="T1656" t="str">
            <v>2119-0031160-000-PKR-LAHORE</v>
          </cell>
        </row>
        <row r="1657">
          <cell r="C1657">
            <v>0</v>
          </cell>
          <cell r="D1657">
            <v>234949.28</v>
          </cell>
          <cell r="S1657" t="str">
            <v>2119-0031153-000-PKR</v>
          </cell>
          <cell r="T1657" t="str">
            <v>2119-0031153-000-PKR-LAHORE</v>
          </cell>
        </row>
        <row r="1658">
          <cell r="C1658">
            <v>0</v>
          </cell>
          <cell r="D1658">
            <v>8741.16</v>
          </cell>
          <cell r="S1658" t="str">
            <v>2119-0031150-225-GBP</v>
          </cell>
          <cell r="T1658" t="str">
            <v>2119-0031150-225-GBP-LAHORE</v>
          </cell>
        </row>
        <row r="1659">
          <cell r="C1659">
            <v>0</v>
          </cell>
          <cell r="D1659">
            <v>1173.6600000000001</v>
          </cell>
          <cell r="S1659" t="str">
            <v>2119-0031147-225-GBP</v>
          </cell>
          <cell r="T1659" t="str">
            <v>2119-0031147-225-GBP-LAHORE</v>
          </cell>
        </row>
        <row r="1660">
          <cell r="C1660">
            <v>0</v>
          </cell>
          <cell r="D1660">
            <v>7843.72</v>
          </cell>
          <cell r="S1660" t="str">
            <v>2119-0031146-100-PKR</v>
          </cell>
          <cell r="T1660" t="str">
            <v>2119-0031146-100-PKR-LAHORE</v>
          </cell>
        </row>
        <row r="1661">
          <cell r="C1661">
            <v>0</v>
          </cell>
          <cell r="D1661">
            <v>166</v>
          </cell>
          <cell r="S1661" t="str">
            <v>2119-0031146-000-PKR</v>
          </cell>
          <cell r="T1661" t="str">
            <v>2119-0031146-000-PKR-LAHORE</v>
          </cell>
        </row>
        <row r="1662">
          <cell r="C1662">
            <v>0</v>
          </cell>
          <cell r="D1662">
            <v>24660.92</v>
          </cell>
          <cell r="S1662" t="str">
            <v>2119-0031142-000-PKR</v>
          </cell>
          <cell r="T1662" t="str">
            <v>2119-0031142-000-PKR-LAHORE</v>
          </cell>
        </row>
        <row r="1663">
          <cell r="C1663">
            <v>0</v>
          </cell>
          <cell r="D1663">
            <v>10003.74</v>
          </cell>
          <cell r="S1663" t="str">
            <v>2119-0031140-000-PKR</v>
          </cell>
          <cell r="T1663" t="str">
            <v>2119-0031140-000-PKR-LAHORE</v>
          </cell>
        </row>
        <row r="1664">
          <cell r="C1664">
            <v>0</v>
          </cell>
          <cell r="D1664">
            <v>630</v>
          </cell>
          <cell r="S1664" t="str">
            <v>2119-0031108-000-PKR</v>
          </cell>
          <cell r="T1664" t="str">
            <v>2119-0031108-000-PKR-LAHORE</v>
          </cell>
        </row>
        <row r="1665">
          <cell r="C1665">
            <v>0</v>
          </cell>
          <cell r="D1665">
            <v>1103.2</v>
          </cell>
          <cell r="S1665" t="str">
            <v>2119-0031139-000-PKR</v>
          </cell>
          <cell r="T1665" t="str">
            <v>2119-0031139-000-PKR-LAHORE</v>
          </cell>
        </row>
        <row r="1666">
          <cell r="C1666">
            <v>0</v>
          </cell>
          <cell r="D1666">
            <v>24.37</v>
          </cell>
          <cell r="S1666" t="str">
            <v>2119-0031424-225-USD</v>
          </cell>
          <cell r="T1666" t="str">
            <v>2119-0031424-225-USD-LAHORE</v>
          </cell>
        </row>
        <row r="1667">
          <cell r="C1667">
            <v>0</v>
          </cell>
          <cell r="D1667">
            <v>1070.1300000000001</v>
          </cell>
          <cell r="S1667" t="str">
            <v>2119-0031133-100-PKR</v>
          </cell>
          <cell r="T1667" t="str">
            <v>2119-0031133-100-PKR-LAHORE</v>
          </cell>
        </row>
        <row r="1668">
          <cell r="C1668">
            <v>0</v>
          </cell>
          <cell r="D1668">
            <v>0.68</v>
          </cell>
          <cell r="S1668" t="str">
            <v>2119-0031128-200-PKR</v>
          </cell>
          <cell r="T1668" t="str">
            <v>2119-0031128-200-PKR-LAHORE</v>
          </cell>
        </row>
        <row r="1669">
          <cell r="C1669">
            <v>0</v>
          </cell>
          <cell r="D1669">
            <v>31626.85</v>
          </cell>
          <cell r="S1669" t="str">
            <v>2119-0031128-100-PKR</v>
          </cell>
          <cell r="T1669" t="str">
            <v>2119-0031128-100-PKR-LAHORE</v>
          </cell>
        </row>
        <row r="1670">
          <cell r="C1670">
            <v>0</v>
          </cell>
          <cell r="D1670">
            <v>7.44</v>
          </cell>
          <cell r="S1670" t="str">
            <v>2119-0031123-100-PKR</v>
          </cell>
          <cell r="T1670" t="str">
            <v>2119-0031123-100-PKR-LAHORE</v>
          </cell>
        </row>
        <row r="1671">
          <cell r="C1671">
            <v>0</v>
          </cell>
          <cell r="D1671">
            <v>38.979999999999997</v>
          </cell>
          <cell r="S1671" t="str">
            <v>2119-0031123-000-PKR</v>
          </cell>
          <cell r="T1671" t="str">
            <v>2119-0031123-000-PKR-LAHORE</v>
          </cell>
        </row>
        <row r="1672">
          <cell r="C1672">
            <v>0</v>
          </cell>
          <cell r="D1672">
            <v>7066.55</v>
          </cell>
          <cell r="S1672" t="str">
            <v>2119-0031121-240-PKR</v>
          </cell>
          <cell r="T1672" t="str">
            <v>2119-0031121-240-PKR-LAHORE</v>
          </cell>
        </row>
        <row r="1673">
          <cell r="C1673">
            <v>0</v>
          </cell>
          <cell r="D1673">
            <v>116184.72</v>
          </cell>
          <cell r="S1673" t="str">
            <v>2119-0031121-200-PKR</v>
          </cell>
          <cell r="T1673" t="str">
            <v>2119-0031121-200-PKR-LAHORE</v>
          </cell>
        </row>
        <row r="1674">
          <cell r="C1674">
            <v>0</v>
          </cell>
          <cell r="D1674">
            <v>3703.51</v>
          </cell>
          <cell r="S1674" t="str">
            <v>2119-0031118-000-PKR</v>
          </cell>
          <cell r="T1674" t="str">
            <v>2119-0031118-000-PKR-LAHORE</v>
          </cell>
        </row>
        <row r="1675">
          <cell r="C1675">
            <v>0</v>
          </cell>
          <cell r="D1675">
            <v>925.59</v>
          </cell>
          <cell r="S1675" t="str">
            <v>2119-0031117-000-PKR</v>
          </cell>
          <cell r="T1675" t="str">
            <v>2119-0031117-000-PKR-LAHORE</v>
          </cell>
        </row>
        <row r="1676">
          <cell r="C1676">
            <v>0</v>
          </cell>
          <cell r="D1676">
            <v>169702.1</v>
          </cell>
          <cell r="S1676" t="str">
            <v>2119-0031139-100-PKR</v>
          </cell>
          <cell r="T1676" t="str">
            <v>2119-0031139-100-PKR-LAHORE</v>
          </cell>
        </row>
        <row r="1677">
          <cell r="C1677">
            <v>0</v>
          </cell>
          <cell r="D1677">
            <v>96.37</v>
          </cell>
          <cell r="S1677" t="str">
            <v>2119-0031554-000-PKR</v>
          </cell>
          <cell r="T1677" t="str">
            <v>2119-0031554-000-PKR-LAHORE</v>
          </cell>
        </row>
        <row r="1678">
          <cell r="C1678">
            <v>0</v>
          </cell>
          <cell r="D1678">
            <v>939.27</v>
          </cell>
          <cell r="S1678" t="str">
            <v>2119-0031420-000-PKR</v>
          </cell>
          <cell r="T1678" t="str">
            <v>2119-0031420-000-PKR-LAHORE</v>
          </cell>
        </row>
        <row r="1679">
          <cell r="C1679">
            <v>0</v>
          </cell>
          <cell r="D1679">
            <v>219012.75</v>
          </cell>
          <cell r="S1679" t="str">
            <v>2119-0031565-000-PKR</v>
          </cell>
          <cell r="T1679" t="str">
            <v>2119-0031565-000-PKR-LAHORE</v>
          </cell>
        </row>
        <row r="1680">
          <cell r="C1680">
            <v>0</v>
          </cell>
          <cell r="D1680">
            <v>13833.55</v>
          </cell>
          <cell r="S1680" t="str">
            <v>2119-0031564-000-PKR</v>
          </cell>
          <cell r="T1680" t="str">
            <v>2119-0031564-000-PKR-LAHORE</v>
          </cell>
        </row>
        <row r="1681">
          <cell r="C1681">
            <v>0</v>
          </cell>
          <cell r="D1681">
            <v>242431.46</v>
          </cell>
          <cell r="S1681" t="str">
            <v>2119-0031562-000-PKR</v>
          </cell>
          <cell r="T1681" t="str">
            <v>2119-0031562-000-PKR-LAHORE</v>
          </cell>
        </row>
        <row r="1682">
          <cell r="C1682">
            <v>0</v>
          </cell>
          <cell r="D1682">
            <v>2881.69</v>
          </cell>
          <cell r="S1682" t="str">
            <v>2119-0031561-100-PKR</v>
          </cell>
          <cell r="T1682" t="str">
            <v>2119-0031561-100-PKR-LAHORE</v>
          </cell>
        </row>
        <row r="1683">
          <cell r="C1683">
            <v>0</v>
          </cell>
          <cell r="D1683">
            <v>24056.31</v>
          </cell>
          <cell r="S1683" t="str">
            <v>2119-0031559-000-PKR</v>
          </cell>
          <cell r="T1683" t="str">
            <v>2119-0031559-000-PKR-LAHORE</v>
          </cell>
        </row>
        <row r="1684">
          <cell r="C1684">
            <v>0</v>
          </cell>
          <cell r="D1684">
            <v>74.94</v>
          </cell>
          <cell r="S1684" t="str">
            <v>2119-0031558-000-PKR</v>
          </cell>
          <cell r="T1684" t="str">
            <v>2119-0031558-000-PKR-LAHORE</v>
          </cell>
        </row>
        <row r="1685">
          <cell r="C1685">
            <v>0</v>
          </cell>
          <cell r="D1685">
            <v>210423.96</v>
          </cell>
          <cell r="S1685" t="str">
            <v>2119-0031557-000-PKR</v>
          </cell>
          <cell r="T1685" t="str">
            <v>2119-0031557-000-PKR-LAHORE</v>
          </cell>
        </row>
        <row r="1686">
          <cell r="C1686">
            <v>0</v>
          </cell>
          <cell r="D1686">
            <v>131.85</v>
          </cell>
          <cell r="S1686" t="str">
            <v>2119-0031567-000-PKR</v>
          </cell>
          <cell r="T1686" t="str">
            <v>2119-0031567-000-PKR-LAHORE</v>
          </cell>
        </row>
        <row r="1687">
          <cell r="C1687">
            <v>0</v>
          </cell>
          <cell r="D1687">
            <v>11096.47</v>
          </cell>
          <cell r="S1687" t="str">
            <v>2119-0031555-000-PKR</v>
          </cell>
          <cell r="T1687" t="str">
            <v>2119-0031555-000-PKR-LAHORE</v>
          </cell>
        </row>
        <row r="1688">
          <cell r="C1688">
            <v>0</v>
          </cell>
          <cell r="D1688">
            <v>105474.44</v>
          </cell>
          <cell r="S1688" t="str">
            <v>2119-0031568-000-PKR</v>
          </cell>
          <cell r="T1688" t="str">
            <v>2119-0031568-000-PKR-LAHORE</v>
          </cell>
        </row>
        <row r="1689">
          <cell r="C1689">
            <v>0</v>
          </cell>
          <cell r="D1689">
            <v>966.52</v>
          </cell>
          <cell r="S1689" t="str">
            <v>2119-0031552-000-PKR</v>
          </cell>
          <cell r="T1689" t="str">
            <v>2119-0031552-000-PKR-LAHORE</v>
          </cell>
        </row>
        <row r="1690">
          <cell r="C1690">
            <v>0</v>
          </cell>
          <cell r="D1690">
            <v>802.15</v>
          </cell>
          <cell r="S1690" t="str">
            <v>2119-0031550-000-PKR</v>
          </cell>
          <cell r="T1690" t="str">
            <v>2119-0031550-000-PKR-LAHORE</v>
          </cell>
        </row>
        <row r="1691">
          <cell r="C1691">
            <v>0</v>
          </cell>
          <cell r="D1691">
            <v>575495.56000000006</v>
          </cell>
          <cell r="S1691" t="str">
            <v>2119-0031549-100-PKR</v>
          </cell>
          <cell r="T1691" t="str">
            <v>2119-0031549-100-PKR-LAHORE</v>
          </cell>
        </row>
        <row r="1692">
          <cell r="C1692">
            <v>0</v>
          </cell>
          <cell r="D1692">
            <v>122.68</v>
          </cell>
          <cell r="S1692" t="str">
            <v>2119-0031549-000-PKR</v>
          </cell>
          <cell r="T1692" t="str">
            <v>2119-0031549-000-PKR-LAHORE</v>
          </cell>
        </row>
        <row r="1693">
          <cell r="C1693">
            <v>0</v>
          </cell>
          <cell r="D1693">
            <v>3847.78</v>
          </cell>
          <cell r="S1693" t="str">
            <v>2119-0031548-000-PKR</v>
          </cell>
          <cell r="T1693" t="str">
            <v>2119-0031548-000-PKR-LAHORE</v>
          </cell>
        </row>
        <row r="1694">
          <cell r="C1694">
            <v>0</v>
          </cell>
          <cell r="D1694">
            <v>28827.61</v>
          </cell>
          <cell r="S1694" t="str">
            <v>2119-0031547-000-PKR</v>
          </cell>
          <cell r="T1694" t="str">
            <v>2119-0031547-000-PKR-LAHORE</v>
          </cell>
        </row>
        <row r="1695">
          <cell r="C1695">
            <v>0</v>
          </cell>
          <cell r="D1695">
            <v>329516.38</v>
          </cell>
          <cell r="S1695" t="str">
            <v>2119-0031545-000-PKR</v>
          </cell>
          <cell r="T1695" t="str">
            <v>2119-0031545-000-PKR-LAHORE</v>
          </cell>
        </row>
        <row r="1696">
          <cell r="C1696">
            <v>0</v>
          </cell>
          <cell r="D1696">
            <v>1391.87</v>
          </cell>
          <cell r="S1696" t="str">
            <v>2119-0031544-000-PKR</v>
          </cell>
          <cell r="T1696" t="str">
            <v>2119-0031544-000-PKR-LAHORE</v>
          </cell>
        </row>
        <row r="1697">
          <cell r="C1697">
            <v>0</v>
          </cell>
          <cell r="D1697">
            <v>22438.07</v>
          </cell>
          <cell r="S1697" t="str">
            <v>2119-0031543-000-PKR</v>
          </cell>
          <cell r="T1697" t="str">
            <v>2119-0031543-000-PKR-LAHORE</v>
          </cell>
        </row>
        <row r="1698">
          <cell r="C1698">
            <v>0</v>
          </cell>
          <cell r="D1698">
            <v>59220.31</v>
          </cell>
          <cell r="S1698" t="str">
            <v>2119-0031556-000-PKR</v>
          </cell>
          <cell r="T1698" t="str">
            <v>2119-0031556-000-PKR-LAHORE</v>
          </cell>
        </row>
        <row r="1699">
          <cell r="C1699">
            <v>0</v>
          </cell>
          <cell r="D1699">
            <v>1311318.3700000001</v>
          </cell>
          <cell r="S1699" t="str">
            <v>2119-0031583-100-PKR</v>
          </cell>
          <cell r="T1699" t="str">
            <v>2119-0031583-100-PKR-LAHORE</v>
          </cell>
        </row>
        <row r="1700">
          <cell r="C1700">
            <v>0</v>
          </cell>
          <cell r="D1700">
            <v>1023.89</v>
          </cell>
          <cell r="S1700" t="str">
            <v>2119-0032172-000-PKR</v>
          </cell>
          <cell r="T1700" t="str">
            <v>2119-0032172-000-PKR-LAHORE</v>
          </cell>
        </row>
        <row r="1701">
          <cell r="C1701">
            <v>0</v>
          </cell>
          <cell r="D1701">
            <v>377144.16</v>
          </cell>
          <cell r="S1701" t="str">
            <v>2119-0031608-000-PKR</v>
          </cell>
          <cell r="T1701" t="str">
            <v>2119-0031608-000-PKR-LAHORE</v>
          </cell>
        </row>
        <row r="1702">
          <cell r="C1702">
            <v>0</v>
          </cell>
          <cell r="D1702">
            <v>2510.58</v>
          </cell>
          <cell r="S1702" t="str">
            <v>2119-0031607-100-PKR</v>
          </cell>
          <cell r="T1702" t="str">
            <v>2119-0031607-100-PKR-LAHORE</v>
          </cell>
        </row>
        <row r="1703">
          <cell r="C1703">
            <v>0</v>
          </cell>
          <cell r="D1703">
            <v>53868.18</v>
          </cell>
          <cell r="S1703" t="str">
            <v>2119-0031605-000-PKR</v>
          </cell>
          <cell r="T1703" t="str">
            <v>2119-0031605-000-PKR-LAHORE</v>
          </cell>
        </row>
        <row r="1704">
          <cell r="C1704">
            <v>0</v>
          </cell>
          <cell r="D1704">
            <v>22048.99</v>
          </cell>
          <cell r="S1704" t="str">
            <v>2119-0031604-000-PKR</v>
          </cell>
          <cell r="T1704" t="str">
            <v>2119-0031604-000-PKR-LAHORE</v>
          </cell>
        </row>
        <row r="1705">
          <cell r="C1705">
            <v>0</v>
          </cell>
          <cell r="D1705">
            <v>2364.63</v>
          </cell>
          <cell r="S1705" t="str">
            <v>2119-0031599-200-PKR</v>
          </cell>
          <cell r="T1705" t="str">
            <v>2119-0031599-200-PKR-LAHORE</v>
          </cell>
        </row>
        <row r="1706">
          <cell r="C1706">
            <v>0</v>
          </cell>
          <cell r="D1706">
            <v>458.11</v>
          </cell>
          <cell r="S1706" t="str">
            <v>2119-0031596-100-PKR</v>
          </cell>
          <cell r="T1706" t="str">
            <v>2119-0031596-100-PKR-LAHORE</v>
          </cell>
        </row>
        <row r="1707">
          <cell r="C1707">
            <v>0</v>
          </cell>
          <cell r="D1707">
            <v>16.45</v>
          </cell>
          <cell r="S1707" t="str">
            <v>2119-0031595-100-PKR</v>
          </cell>
          <cell r="T1707" t="str">
            <v>2119-0031595-100-PKR-LAHORE</v>
          </cell>
        </row>
        <row r="1708">
          <cell r="C1708">
            <v>0</v>
          </cell>
          <cell r="D1708">
            <v>6030.12</v>
          </cell>
          <cell r="S1708" t="str">
            <v>2119-0031566-000-PKR</v>
          </cell>
          <cell r="T1708" t="str">
            <v>2119-0031566-000-PKR-LAHORE</v>
          </cell>
        </row>
        <row r="1709">
          <cell r="C1709">
            <v>0</v>
          </cell>
          <cell r="D1709">
            <v>258.01</v>
          </cell>
          <cell r="S1709" t="str">
            <v>2119-0031585-000-PKR</v>
          </cell>
          <cell r="T1709" t="str">
            <v>2119-0031585-000-PKR-LAHORE</v>
          </cell>
        </row>
        <row r="1710">
          <cell r="C1710">
            <v>0</v>
          </cell>
          <cell r="D1710">
            <v>2529.2800000000002</v>
          </cell>
          <cell r="S1710" t="str">
            <v>2119-0031540-000-PKR</v>
          </cell>
          <cell r="T1710" t="str">
            <v>2119-0031540-000-PKR-LAHORE</v>
          </cell>
        </row>
        <row r="1711">
          <cell r="C1711">
            <v>0</v>
          </cell>
          <cell r="D1711">
            <v>98222.81</v>
          </cell>
          <cell r="S1711" t="str">
            <v>2119-0031581-000-PKR</v>
          </cell>
          <cell r="T1711" t="str">
            <v>2119-0031581-000-PKR-LAHORE</v>
          </cell>
        </row>
        <row r="1712">
          <cell r="C1712">
            <v>0</v>
          </cell>
          <cell r="D1712">
            <v>81522.990000000005</v>
          </cell>
          <cell r="S1712" t="str">
            <v>2119-0031580-000-PKR</v>
          </cell>
          <cell r="T1712" t="str">
            <v>2119-0031580-000-PKR-LAHORE</v>
          </cell>
        </row>
        <row r="1713">
          <cell r="C1713">
            <v>0</v>
          </cell>
          <cell r="D1713">
            <v>23456.39</v>
          </cell>
          <cell r="S1713" t="str">
            <v>2119-0031579-000-PKR</v>
          </cell>
          <cell r="T1713" t="str">
            <v>2119-0031579-000-PKR-LAHORE</v>
          </cell>
        </row>
        <row r="1714">
          <cell r="C1714">
            <v>0</v>
          </cell>
          <cell r="D1714">
            <v>2245.4699999999998</v>
          </cell>
          <cell r="S1714" t="str">
            <v>2119-0031577-000-PKR</v>
          </cell>
          <cell r="T1714" t="str">
            <v>2119-0031577-000-PKR-LAHORE</v>
          </cell>
        </row>
        <row r="1715">
          <cell r="C1715">
            <v>0</v>
          </cell>
          <cell r="D1715">
            <v>11798.05</v>
          </cell>
          <cell r="S1715" t="str">
            <v>2119-0031576-000-PKR</v>
          </cell>
          <cell r="T1715" t="str">
            <v>2119-0031576-000-PKR-LAHORE</v>
          </cell>
        </row>
        <row r="1716">
          <cell r="C1716">
            <v>0</v>
          </cell>
          <cell r="D1716">
            <v>22182.31</v>
          </cell>
          <cell r="S1716" t="str">
            <v>2119-0031573-000-PKR</v>
          </cell>
          <cell r="T1716" t="str">
            <v>2119-0031573-000-PKR-LAHORE</v>
          </cell>
        </row>
        <row r="1717">
          <cell r="C1717">
            <v>0</v>
          </cell>
          <cell r="D1717">
            <v>12369.51</v>
          </cell>
          <cell r="S1717" t="str">
            <v>2119-0031572-000-PKR</v>
          </cell>
          <cell r="T1717" t="str">
            <v>2119-0031572-000-PKR-LAHORE</v>
          </cell>
        </row>
        <row r="1718">
          <cell r="C1718">
            <v>0</v>
          </cell>
          <cell r="D1718">
            <v>15483.71</v>
          </cell>
          <cell r="S1718" t="str">
            <v>2119-0031571-000-PKR</v>
          </cell>
          <cell r="T1718" t="str">
            <v>2119-0031571-000-PKR-LAHORE</v>
          </cell>
        </row>
        <row r="1719">
          <cell r="C1719">
            <v>0</v>
          </cell>
          <cell r="D1719">
            <v>310.37</v>
          </cell>
          <cell r="S1719" t="str">
            <v>2119-0031569-000-PKR</v>
          </cell>
          <cell r="T1719" t="str">
            <v>2119-0031569-000-PKR-LAHORE</v>
          </cell>
        </row>
        <row r="1720">
          <cell r="C1720">
            <v>0</v>
          </cell>
          <cell r="D1720">
            <v>16219.09</v>
          </cell>
          <cell r="S1720" t="str">
            <v>2119-0031586-000-PKR</v>
          </cell>
          <cell r="T1720" t="str">
            <v>2119-0031586-000-PKR-LAHORE</v>
          </cell>
        </row>
        <row r="1721">
          <cell r="C1721">
            <v>0</v>
          </cell>
          <cell r="D1721">
            <v>124745.73</v>
          </cell>
          <cell r="S1721" t="str">
            <v>2119-0031472-000-PKR</v>
          </cell>
          <cell r="T1721" t="str">
            <v>2119-0031472-000-PKR-LAHORE</v>
          </cell>
        </row>
        <row r="1722">
          <cell r="C1722">
            <v>0</v>
          </cell>
          <cell r="D1722">
            <v>300.5</v>
          </cell>
          <cell r="S1722" t="str">
            <v>2119-0031492-000-PKR</v>
          </cell>
          <cell r="T1722" t="str">
            <v>2119-0031492-000-PKR-LAHORE</v>
          </cell>
        </row>
        <row r="1723">
          <cell r="C1723">
            <v>0</v>
          </cell>
          <cell r="D1723">
            <v>829.86</v>
          </cell>
          <cell r="S1723" t="str">
            <v>2119-0031491-000-PKR</v>
          </cell>
          <cell r="T1723" t="str">
            <v>2119-0031491-000-PKR-LAHORE</v>
          </cell>
        </row>
        <row r="1724">
          <cell r="C1724">
            <v>0</v>
          </cell>
          <cell r="D1724">
            <v>61556.21</v>
          </cell>
          <cell r="S1724" t="str">
            <v>2119-0031490-140-PKR</v>
          </cell>
          <cell r="T1724" t="str">
            <v>2119-0031490-140-PKR-LAHORE</v>
          </cell>
        </row>
        <row r="1725">
          <cell r="C1725">
            <v>0</v>
          </cell>
          <cell r="D1725">
            <v>26801.200000000001</v>
          </cell>
          <cell r="S1725" t="str">
            <v>2119-0031482-100-PKR</v>
          </cell>
          <cell r="T1725" t="str">
            <v>2119-0031482-100-PKR-LAHORE</v>
          </cell>
        </row>
        <row r="1726">
          <cell r="C1726">
            <v>0</v>
          </cell>
          <cell r="D1726">
            <v>307.23</v>
          </cell>
          <cell r="S1726" t="str">
            <v>2119-0031481-100-PKR</v>
          </cell>
          <cell r="T1726" t="str">
            <v>2119-0031481-100-PKR-LAHORE</v>
          </cell>
        </row>
        <row r="1727">
          <cell r="C1727">
            <v>0</v>
          </cell>
          <cell r="D1727">
            <v>1021.18</v>
          </cell>
          <cell r="S1727" t="str">
            <v>2119-0031480-100-PKR</v>
          </cell>
          <cell r="T1727" t="str">
            <v>2119-0031480-100-PKR-LAHORE</v>
          </cell>
        </row>
        <row r="1728">
          <cell r="C1728">
            <v>0</v>
          </cell>
          <cell r="D1728">
            <v>45252.71</v>
          </cell>
          <cell r="S1728" t="str">
            <v>2119-0031476-000-PKR</v>
          </cell>
          <cell r="T1728" t="str">
            <v>2119-0031476-000-PKR-LAHORE</v>
          </cell>
        </row>
        <row r="1729">
          <cell r="C1729">
            <v>0</v>
          </cell>
          <cell r="D1729">
            <v>5769</v>
          </cell>
          <cell r="S1729" t="str">
            <v>2119-0031475-400-PKR</v>
          </cell>
          <cell r="T1729" t="str">
            <v>2119-0031475-400-PKR-LAHORE</v>
          </cell>
        </row>
        <row r="1730">
          <cell r="C1730">
            <v>0</v>
          </cell>
          <cell r="D1730">
            <v>66202.89</v>
          </cell>
          <cell r="S1730" t="str">
            <v>2119-0031542-000-PKR</v>
          </cell>
          <cell r="T1730" t="str">
            <v>2119-0031542-000-PKR-LAHORE</v>
          </cell>
        </row>
        <row r="1731">
          <cell r="C1731">
            <v>0</v>
          </cell>
          <cell r="D1731">
            <v>25.47</v>
          </cell>
          <cell r="S1731" t="str">
            <v>2119-0031474-000-PKR</v>
          </cell>
          <cell r="T1731" t="str">
            <v>2119-0031474-000-PKR-LAHORE</v>
          </cell>
        </row>
        <row r="1732">
          <cell r="C1732">
            <v>0</v>
          </cell>
          <cell r="D1732">
            <v>2572383.69</v>
          </cell>
          <cell r="S1732" t="str">
            <v>2119-0031510-100-PKR</v>
          </cell>
          <cell r="T1732" t="str">
            <v>2119-0031510-100-PKR-LAHORE</v>
          </cell>
        </row>
        <row r="1733">
          <cell r="C1733">
            <v>0</v>
          </cell>
          <cell r="D1733">
            <v>25.67</v>
          </cell>
          <cell r="S1733" t="str">
            <v>2119-0031471-000-PKR</v>
          </cell>
          <cell r="T1733" t="str">
            <v>2119-0031471-000-PKR-LAHORE</v>
          </cell>
        </row>
        <row r="1734">
          <cell r="C1734">
            <v>0</v>
          </cell>
          <cell r="D1734">
            <v>4505.92</v>
          </cell>
          <cell r="S1734" t="str">
            <v>2119-0031469-000-PKR</v>
          </cell>
          <cell r="T1734" t="str">
            <v>2119-0031469-000-PKR-LAHORE</v>
          </cell>
        </row>
        <row r="1735">
          <cell r="C1735">
            <v>0</v>
          </cell>
          <cell r="D1735">
            <v>19527.45</v>
          </cell>
          <cell r="S1735" t="str">
            <v>2119-0031468-000-PKR</v>
          </cell>
          <cell r="T1735" t="str">
            <v>2119-0031468-000-PKR-LAHORE</v>
          </cell>
        </row>
        <row r="1736">
          <cell r="C1736">
            <v>0</v>
          </cell>
          <cell r="D1736">
            <v>1230.9000000000001</v>
          </cell>
          <cell r="S1736" t="str">
            <v>2119-0031449-100-PKR</v>
          </cell>
          <cell r="T1736" t="str">
            <v>2119-0031449-100-PKR-LAHORE</v>
          </cell>
        </row>
        <row r="1737">
          <cell r="C1737">
            <v>0</v>
          </cell>
          <cell r="D1737">
            <v>744.91</v>
          </cell>
          <cell r="S1737" t="str">
            <v>2119-0031444-000-PKR</v>
          </cell>
          <cell r="T1737" t="str">
            <v>2119-0031444-000-PKR-LAHORE</v>
          </cell>
        </row>
        <row r="1738">
          <cell r="C1738">
            <v>0</v>
          </cell>
          <cell r="D1738">
            <v>44122.25</v>
          </cell>
          <cell r="S1738" t="str">
            <v>2119-0031438-100-PKR</v>
          </cell>
          <cell r="T1738" t="str">
            <v>2119-0031438-100-PKR-LAHORE</v>
          </cell>
        </row>
        <row r="1739">
          <cell r="C1739">
            <v>0</v>
          </cell>
          <cell r="D1739">
            <v>903.15</v>
          </cell>
          <cell r="S1739" t="str">
            <v>2119-0031432-100-PKR</v>
          </cell>
          <cell r="T1739" t="str">
            <v>2119-0031432-100-PKR-LAHORE</v>
          </cell>
        </row>
        <row r="1740">
          <cell r="C1740">
            <v>0</v>
          </cell>
          <cell r="D1740">
            <v>673</v>
          </cell>
          <cell r="S1740" t="str">
            <v>2119-0031431-000-PKR</v>
          </cell>
          <cell r="T1740" t="str">
            <v>2119-0031431-000-PKR-LAHORE</v>
          </cell>
        </row>
        <row r="1741">
          <cell r="C1741">
            <v>0</v>
          </cell>
          <cell r="D1741">
            <v>161.43</v>
          </cell>
          <cell r="S1741" t="str">
            <v>2119-0031613-100-PKR</v>
          </cell>
          <cell r="T1741" t="str">
            <v>2119-0031613-100-PKR-LAHORE</v>
          </cell>
        </row>
        <row r="1742">
          <cell r="C1742">
            <v>0</v>
          </cell>
          <cell r="D1742">
            <v>163959.19</v>
          </cell>
          <cell r="S1742" t="str">
            <v>2119-0031475-000-PKR</v>
          </cell>
          <cell r="T1742" t="str">
            <v>2119-0031475-000-PKR-LAHORE</v>
          </cell>
        </row>
        <row r="1743">
          <cell r="C1743">
            <v>0</v>
          </cell>
          <cell r="D1743">
            <v>13483.47</v>
          </cell>
          <cell r="S1743" t="str">
            <v>2119-0031525-300-PKR</v>
          </cell>
          <cell r="T1743" t="str">
            <v>2119-0031525-300-PKR-LAHORE</v>
          </cell>
        </row>
        <row r="1744">
          <cell r="C1744">
            <v>0</v>
          </cell>
          <cell r="D1744">
            <v>2182.27</v>
          </cell>
          <cell r="S1744" t="str">
            <v>2119-0031423-225-USD</v>
          </cell>
          <cell r="T1744" t="str">
            <v>2119-0031423-225-USD-LAHORE</v>
          </cell>
        </row>
        <row r="1745">
          <cell r="C1745">
            <v>0</v>
          </cell>
          <cell r="D1745">
            <v>19790.060000000001</v>
          </cell>
          <cell r="S1745" t="str">
            <v>2119-0031539-000-PKR</v>
          </cell>
          <cell r="T1745" t="str">
            <v>2119-0031539-000-PKR-LAHORE</v>
          </cell>
        </row>
        <row r="1746">
          <cell r="C1746">
            <v>0</v>
          </cell>
          <cell r="D1746">
            <v>8114.07</v>
          </cell>
          <cell r="S1746" t="str">
            <v>2119-0031537-000-PKR</v>
          </cell>
          <cell r="T1746" t="str">
            <v>2119-0031537-000-PKR-LAHORE</v>
          </cell>
        </row>
        <row r="1747">
          <cell r="C1747">
            <v>0</v>
          </cell>
          <cell r="D1747">
            <v>652.29</v>
          </cell>
          <cell r="S1747" t="str">
            <v>2119-0031536-000-PKR</v>
          </cell>
          <cell r="T1747" t="str">
            <v>2119-0031536-000-PKR-LAHORE</v>
          </cell>
        </row>
        <row r="1748">
          <cell r="C1748">
            <v>0</v>
          </cell>
          <cell r="D1748">
            <v>1708.53</v>
          </cell>
          <cell r="S1748" t="str">
            <v>2119-0031535-000-PKR</v>
          </cell>
          <cell r="T1748" t="str">
            <v>2119-0031535-000-PKR-LAHORE</v>
          </cell>
        </row>
        <row r="1749">
          <cell r="C1749">
            <v>0</v>
          </cell>
          <cell r="D1749">
            <v>10637.19</v>
          </cell>
          <cell r="S1749" t="str">
            <v>2119-0031534-000-PKR</v>
          </cell>
          <cell r="T1749" t="str">
            <v>2119-0031534-000-PKR-LAHORE</v>
          </cell>
        </row>
        <row r="1750">
          <cell r="C1750">
            <v>0</v>
          </cell>
          <cell r="D1750">
            <v>166420.43</v>
          </cell>
          <cell r="S1750" t="str">
            <v>2119-0031533-000-PKR</v>
          </cell>
          <cell r="T1750" t="str">
            <v>2119-0031533-000-PKR-LAHORE</v>
          </cell>
        </row>
        <row r="1751">
          <cell r="C1751">
            <v>0</v>
          </cell>
          <cell r="D1751">
            <v>11365.74</v>
          </cell>
          <cell r="S1751" t="str">
            <v>2119-0031532-000-PKR</v>
          </cell>
          <cell r="T1751" t="str">
            <v>2119-0031532-000-PKR-LAHORE</v>
          </cell>
        </row>
        <row r="1752">
          <cell r="C1752">
            <v>0</v>
          </cell>
          <cell r="D1752">
            <v>0.88</v>
          </cell>
          <cell r="S1752" t="str">
            <v>2119-0031529-240-PKR</v>
          </cell>
          <cell r="T1752" t="str">
            <v>2119-0031529-240-PKR-LAHORE</v>
          </cell>
        </row>
        <row r="1753">
          <cell r="C1753">
            <v>0</v>
          </cell>
          <cell r="D1753">
            <v>306867.59999999998</v>
          </cell>
          <cell r="S1753" t="str">
            <v>2119-0031503-100-PKR</v>
          </cell>
          <cell r="T1753" t="str">
            <v>2119-0031503-100-PKR-LAHORE</v>
          </cell>
        </row>
        <row r="1754">
          <cell r="C1754">
            <v>0</v>
          </cell>
          <cell r="D1754">
            <v>5518</v>
          </cell>
          <cell r="S1754" t="str">
            <v>2119-0031526-200-PKR</v>
          </cell>
          <cell r="T1754" t="str">
            <v>2119-0031526-200-PKR-LAHORE</v>
          </cell>
        </row>
        <row r="1755">
          <cell r="C1755">
            <v>0</v>
          </cell>
          <cell r="D1755">
            <v>1213192.5900000001</v>
          </cell>
          <cell r="S1755" t="str">
            <v>2119-0031505-400-PKR</v>
          </cell>
          <cell r="T1755" t="str">
            <v>2119-0031505-400-PKR-LAHORE</v>
          </cell>
        </row>
        <row r="1756">
          <cell r="C1756">
            <v>0</v>
          </cell>
          <cell r="D1756">
            <v>9171.18</v>
          </cell>
          <cell r="S1756" t="str">
            <v>2119-0031524-200-PKR</v>
          </cell>
          <cell r="T1756" t="str">
            <v>2119-0031524-200-PKR-LAHORE</v>
          </cell>
        </row>
        <row r="1757">
          <cell r="C1757">
            <v>0</v>
          </cell>
          <cell r="D1757">
            <v>18.670000000000002</v>
          </cell>
          <cell r="S1757" t="str">
            <v>2119-0031523-200-PKR</v>
          </cell>
          <cell r="T1757" t="str">
            <v>2119-0031523-200-PKR-LAHORE</v>
          </cell>
        </row>
        <row r="1758">
          <cell r="C1758">
            <v>0</v>
          </cell>
          <cell r="D1758">
            <v>765585.02</v>
          </cell>
          <cell r="S1758" t="str">
            <v>2119-0031518-000-PKR</v>
          </cell>
          <cell r="T1758" t="str">
            <v>2119-0031518-000-PKR-LAHORE</v>
          </cell>
        </row>
        <row r="1759">
          <cell r="C1759">
            <v>0</v>
          </cell>
          <cell r="D1759">
            <v>576</v>
          </cell>
          <cell r="S1759" t="str">
            <v>2119-0031517-000-PKR</v>
          </cell>
          <cell r="T1759" t="str">
            <v>2119-0031517-000-PKR-LAHORE</v>
          </cell>
        </row>
        <row r="1760">
          <cell r="C1760">
            <v>0</v>
          </cell>
          <cell r="D1760">
            <v>0.69</v>
          </cell>
          <cell r="S1760" t="str">
            <v>2119-0031516-200-PKR</v>
          </cell>
          <cell r="T1760" t="str">
            <v>2119-0031516-200-PKR-LAHORE</v>
          </cell>
        </row>
        <row r="1761">
          <cell r="C1761">
            <v>0</v>
          </cell>
          <cell r="D1761">
            <v>109.71</v>
          </cell>
          <cell r="S1761" t="str">
            <v>2119-0031514-000-PKR</v>
          </cell>
          <cell r="T1761" t="str">
            <v>2119-0031514-000-PKR-LAHORE</v>
          </cell>
        </row>
        <row r="1762">
          <cell r="C1762">
            <v>0</v>
          </cell>
          <cell r="D1762">
            <v>402.81</v>
          </cell>
          <cell r="S1762" t="str">
            <v>2119-0031513-000-PKR</v>
          </cell>
          <cell r="T1762" t="str">
            <v>2119-0031513-000-PKR-LAHORE</v>
          </cell>
        </row>
        <row r="1763">
          <cell r="C1763">
            <v>0</v>
          </cell>
          <cell r="D1763">
            <v>1661083.72</v>
          </cell>
          <cell r="S1763" t="str">
            <v>2119-0031511-100-PKR</v>
          </cell>
          <cell r="T1763" t="str">
            <v>2119-0031511-100-PKR-LAHORE</v>
          </cell>
        </row>
        <row r="1764">
          <cell r="C1764">
            <v>0</v>
          </cell>
          <cell r="D1764">
            <v>6516.85</v>
          </cell>
          <cell r="S1764" t="str">
            <v>2119-0031541-000-PKR</v>
          </cell>
          <cell r="T1764" t="str">
            <v>2119-0031541-000-PKR-LAHORE</v>
          </cell>
        </row>
        <row r="1765">
          <cell r="C1765">
            <v>0</v>
          </cell>
          <cell r="D1765">
            <v>514.76</v>
          </cell>
          <cell r="S1765" t="str">
            <v>2119-0031528-200-PKR</v>
          </cell>
          <cell r="T1765" t="str">
            <v>2119-0031528-200-PKR-LAHORE</v>
          </cell>
        </row>
        <row r="1766">
          <cell r="C1766">
            <v>0</v>
          </cell>
          <cell r="D1766">
            <v>1160.96</v>
          </cell>
          <cell r="S1766" t="str">
            <v>2119-0032644-000-PKR</v>
          </cell>
          <cell r="T1766" t="str">
            <v>2119-0032644-000-PKR-LAHORE</v>
          </cell>
        </row>
        <row r="1767">
          <cell r="C1767">
            <v>0</v>
          </cell>
          <cell r="D1767">
            <v>17.98</v>
          </cell>
          <cell r="S1767" t="str">
            <v>2119-0032622-100-PKR</v>
          </cell>
          <cell r="T1767" t="str">
            <v>2119-0032622-100-PKR-LAHORE</v>
          </cell>
        </row>
        <row r="1768">
          <cell r="C1768">
            <v>0</v>
          </cell>
          <cell r="D1768">
            <v>354.89</v>
          </cell>
          <cell r="S1768" t="str">
            <v>2119-0032657-000-PKR</v>
          </cell>
          <cell r="T1768" t="str">
            <v>2119-0032657-000-PKR-LAHORE</v>
          </cell>
        </row>
        <row r="1769">
          <cell r="C1769">
            <v>0</v>
          </cell>
          <cell r="D1769">
            <v>159301.09</v>
          </cell>
          <cell r="S1769" t="str">
            <v>2119-0032656-140-PKR</v>
          </cell>
          <cell r="T1769" t="str">
            <v>2119-0032656-140-PKR-LAHORE</v>
          </cell>
        </row>
        <row r="1770">
          <cell r="C1770">
            <v>0</v>
          </cell>
          <cell r="D1770">
            <v>1861.51</v>
          </cell>
          <cell r="S1770" t="str">
            <v>2119-0032655-100-PKR</v>
          </cell>
          <cell r="T1770" t="str">
            <v>2119-0032655-100-PKR-LAHORE</v>
          </cell>
        </row>
        <row r="1771">
          <cell r="C1771">
            <v>0</v>
          </cell>
          <cell r="D1771">
            <v>10.68</v>
          </cell>
          <cell r="S1771" t="str">
            <v>2119-0032653-100-PKR</v>
          </cell>
          <cell r="T1771" t="str">
            <v>2119-0032653-100-PKR-LAHORE</v>
          </cell>
        </row>
        <row r="1772">
          <cell r="C1772">
            <v>0</v>
          </cell>
          <cell r="D1772">
            <v>0.86</v>
          </cell>
          <cell r="S1772" t="str">
            <v>2119-0032652-100-PKR</v>
          </cell>
          <cell r="T1772" t="str">
            <v>2119-0032652-100-PKR-LAHORE</v>
          </cell>
        </row>
        <row r="1773">
          <cell r="C1773">
            <v>0</v>
          </cell>
          <cell r="D1773">
            <v>41.89</v>
          </cell>
          <cell r="S1773" t="str">
            <v>2119-0032651-100-PKR</v>
          </cell>
          <cell r="T1773" t="str">
            <v>2119-0032651-100-PKR-LAHORE</v>
          </cell>
        </row>
        <row r="1774">
          <cell r="C1774">
            <v>0</v>
          </cell>
          <cell r="D1774">
            <v>1317.77</v>
          </cell>
          <cell r="S1774" t="str">
            <v>2119-0032648-100-PKR</v>
          </cell>
          <cell r="T1774" t="str">
            <v>2119-0032648-100-PKR-LAHORE</v>
          </cell>
        </row>
        <row r="1775">
          <cell r="C1775">
            <v>0</v>
          </cell>
          <cell r="D1775">
            <v>482825.12</v>
          </cell>
          <cell r="S1775" t="str">
            <v>2119-0032659-240-PKR</v>
          </cell>
          <cell r="T1775" t="str">
            <v>2119-0032659-240-PKR-LAHORE</v>
          </cell>
        </row>
        <row r="1776">
          <cell r="C1776">
            <v>0</v>
          </cell>
          <cell r="D1776">
            <v>571.84</v>
          </cell>
          <cell r="S1776" t="str">
            <v>2119-0032646-100-PKR</v>
          </cell>
          <cell r="T1776" t="str">
            <v>2119-0032646-100-PKR-LAHORE</v>
          </cell>
        </row>
        <row r="1777">
          <cell r="C1777">
            <v>0</v>
          </cell>
          <cell r="D1777">
            <v>0.25</v>
          </cell>
          <cell r="S1777" t="str">
            <v>2119-0032660-200-PKR</v>
          </cell>
          <cell r="T1777" t="str">
            <v>2119-0032660-200-PKR-LAHORE</v>
          </cell>
        </row>
        <row r="1778">
          <cell r="C1778">
            <v>0</v>
          </cell>
          <cell r="D1778">
            <v>1121344.1299999999</v>
          </cell>
          <cell r="S1778" t="str">
            <v>2119-0032641-200-PKR</v>
          </cell>
          <cell r="T1778" t="str">
            <v>2119-0032641-200-PKR-LAHORE</v>
          </cell>
        </row>
        <row r="1779">
          <cell r="C1779">
            <v>0</v>
          </cell>
          <cell r="D1779">
            <v>1550701.81</v>
          </cell>
          <cell r="S1779" t="str">
            <v>2119-0032641-100-PKR</v>
          </cell>
          <cell r="T1779" t="str">
            <v>2119-0032641-100-PKR-LAHORE</v>
          </cell>
        </row>
        <row r="1780">
          <cell r="C1780">
            <v>0</v>
          </cell>
          <cell r="D1780">
            <v>15821.57</v>
          </cell>
          <cell r="S1780" t="str">
            <v>2119-0032638-100-PKR</v>
          </cell>
          <cell r="T1780" t="str">
            <v>2119-0032638-100-PKR-LAHORE</v>
          </cell>
        </row>
        <row r="1781">
          <cell r="C1781">
            <v>0</v>
          </cell>
          <cell r="D1781">
            <v>16437.650000000001</v>
          </cell>
          <cell r="S1781" t="str">
            <v>2119-0032637-000-PKR</v>
          </cell>
          <cell r="T1781" t="str">
            <v>2119-0032637-000-PKR-LAHORE</v>
          </cell>
        </row>
        <row r="1782">
          <cell r="C1782">
            <v>0</v>
          </cell>
          <cell r="D1782">
            <v>315.70999999999998</v>
          </cell>
          <cell r="S1782" t="str">
            <v>2119-0032636-000-PKR</v>
          </cell>
          <cell r="T1782" t="str">
            <v>2119-0032636-000-PKR-LAHORE</v>
          </cell>
        </row>
        <row r="1783">
          <cell r="C1783">
            <v>0</v>
          </cell>
          <cell r="D1783">
            <v>250225.22</v>
          </cell>
          <cell r="S1783" t="str">
            <v>2119-0032634-000-PKR</v>
          </cell>
          <cell r="T1783" t="str">
            <v>2119-0032634-000-PKR-LAHORE</v>
          </cell>
        </row>
        <row r="1784">
          <cell r="C1784">
            <v>0</v>
          </cell>
          <cell r="D1784">
            <v>56289.04</v>
          </cell>
          <cell r="S1784" t="str">
            <v>2119-0032630-000-PKR</v>
          </cell>
          <cell r="T1784" t="str">
            <v>2119-0032630-000-PKR-LAHORE</v>
          </cell>
        </row>
        <row r="1785">
          <cell r="C1785">
            <v>0</v>
          </cell>
          <cell r="D1785">
            <v>624.22</v>
          </cell>
          <cell r="S1785" t="str">
            <v>2119-0032629-000-PKR</v>
          </cell>
          <cell r="T1785" t="str">
            <v>2119-0032629-000-PKR-LAHORE</v>
          </cell>
        </row>
        <row r="1786">
          <cell r="C1786">
            <v>0</v>
          </cell>
          <cell r="D1786">
            <v>60489.94</v>
          </cell>
          <cell r="S1786" t="str">
            <v>2119-0032705-000-PKR</v>
          </cell>
          <cell r="T1786" t="str">
            <v>2119-0032705-000-PKR-LAHORE</v>
          </cell>
        </row>
        <row r="1787">
          <cell r="C1787">
            <v>0</v>
          </cell>
          <cell r="D1787">
            <v>3.28</v>
          </cell>
          <cell r="S1787" t="str">
            <v>2119-0032647-000-PKR</v>
          </cell>
          <cell r="T1787" t="str">
            <v>2119-0032647-000-PKR-LAHORE</v>
          </cell>
        </row>
        <row r="1788">
          <cell r="C1788">
            <v>0</v>
          </cell>
          <cell r="D1788">
            <v>977475.42</v>
          </cell>
          <cell r="S1788" t="str">
            <v>2119-0032679-400-PKR</v>
          </cell>
          <cell r="T1788" t="str">
            <v>2119-0032679-400-PKR-LAHORE</v>
          </cell>
        </row>
        <row r="1789">
          <cell r="C1789">
            <v>0</v>
          </cell>
          <cell r="D1789">
            <v>158.65</v>
          </cell>
          <cell r="S1789" t="str">
            <v>2119-0032155-100-PKR</v>
          </cell>
          <cell r="T1789" t="str">
            <v>2119-0032155-100-PKR-LAHORE</v>
          </cell>
        </row>
        <row r="1790">
          <cell r="C1790">
            <v>0</v>
          </cell>
          <cell r="D1790">
            <v>4961.28</v>
          </cell>
          <cell r="S1790" t="str">
            <v>2119-0032695-100-PKR</v>
          </cell>
          <cell r="T1790" t="str">
            <v>2119-0032695-100-PKR-LAHORE</v>
          </cell>
        </row>
        <row r="1791">
          <cell r="C1791">
            <v>0</v>
          </cell>
          <cell r="D1791">
            <v>254182.38</v>
          </cell>
          <cell r="S1791" t="str">
            <v>2119-0032694-100-PKR</v>
          </cell>
          <cell r="T1791" t="str">
            <v>2119-0032694-100-PKR-LAHORE</v>
          </cell>
        </row>
        <row r="1792">
          <cell r="C1792">
            <v>0</v>
          </cell>
          <cell r="D1792">
            <v>1668.35</v>
          </cell>
          <cell r="S1792" t="str">
            <v>2119-0032689-000-PKR</v>
          </cell>
          <cell r="T1792" t="str">
            <v>2119-0032689-000-PKR-LAHORE</v>
          </cell>
        </row>
        <row r="1793">
          <cell r="C1793">
            <v>0</v>
          </cell>
          <cell r="D1793">
            <v>725.5</v>
          </cell>
          <cell r="S1793" t="str">
            <v>2119-0032688-000-PKR</v>
          </cell>
          <cell r="T1793" t="str">
            <v>2119-0032688-000-PKR-LAHORE</v>
          </cell>
        </row>
        <row r="1794">
          <cell r="C1794">
            <v>0</v>
          </cell>
          <cell r="D1794">
            <v>246.42</v>
          </cell>
          <cell r="S1794" t="str">
            <v>2119-0032686-000-PKR</v>
          </cell>
          <cell r="T1794" t="str">
            <v>2119-0032686-000-PKR-LAHORE</v>
          </cell>
        </row>
        <row r="1795">
          <cell r="C1795">
            <v>0</v>
          </cell>
          <cell r="D1795">
            <v>10451.459999999999</v>
          </cell>
          <cell r="S1795" t="str">
            <v>2119-0032685-100-PKR</v>
          </cell>
          <cell r="T1795" t="str">
            <v>2119-0032685-100-PKR-LAHORE</v>
          </cell>
        </row>
        <row r="1796">
          <cell r="C1796">
            <v>0</v>
          </cell>
          <cell r="D1796">
            <v>126.99</v>
          </cell>
          <cell r="S1796" t="str">
            <v>2119-0032684-000-PKR</v>
          </cell>
          <cell r="T1796" t="str">
            <v>2119-0032684-000-PKR-LAHORE</v>
          </cell>
        </row>
        <row r="1797">
          <cell r="C1797">
            <v>0</v>
          </cell>
          <cell r="D1797">
            <v>5429.81</v>
          </cell>
          <cell r="S1797" t="str">
            <v>2119-0032658-000-PKR</v>
          </cell>
          <cell r="T1797" t="str">
            <v>2119-0032658-000-PKR-LAHORE</v>
          </cell>
        </row>
        <row r="1798">
          <cell r="C1798">
            <v>0</v>
          </cell>
          <cell r="D1798">
            <v>9863.75</v>
          </cell>
          <cell r="S1798" t="str">
            <v>2119-0032680-100-PKR</v>
          </cell>
          <cell r="T1798" t="str">
            <v>2119-0032680-100-PKR-LAHORE</v>
          </cell>
        </row>
        <row r="1799">
          <cell r="C1799">
            <v>0</v>
          </cell>
          <cell r="D1799">
            <v>25835467.280000001</v>
          </cell>
          <cell r="S1799" t="str">
            <v>2119-0032621-300-PKR</v>
          </cell>
          <cell r="T1799" t="str">
            <v>2119-0032621-300-PKR-LAHORE</v>
          </cell>
        </row>
        <row r="1800">
          <cell r="C1800">
            <v>0</v>
          </cell>
          <cell r="D1800">
            <v>3049681.98</v>
          </cell>
          <cell r="S1800" t="str">
            <v>2119-0032679-110-PKR</v>
          </cell>
          <cell r="T1800" t="str">
            <v>2119-0032679-110-PKR-LAHORE</v>
          </cell>
        </row>
        <row r="1801">
          <cell r="C1801">
            <v>0</v>
          </cell>
          <cell r="D1801">
            <v>701951.29</v>
          </cell>
          <cell r="S1801" t="str">
            <v>2119-0032678-000-PKR</v>
          </cell>
          <cell r="T1801" t="str">
            <v>2119-0032678-000-PKR-LAHORE</v>
          </cell>
        </row>
        <row r="1802">
          <cell r="C1802">
            <v>0</v>
          </cell>
          <cell r="D1802">
            <v>51138.6</v>
          </cell>
          <cell r="S1802" t="str">
            <v>2119-0032675-000-PKR</v>
          </cell>
          <cell r="T1802" t="str">
            <v>2119-0032675-000-PKR-LAHORE</v>
          </cell>
        </row>
        <row r="1803">
          <cell r="C1803">
            <v>0</v>
          </cell>
          <cell r="D1803">
            <v>1925</v>
          </cell>
          <cell r="S1803" t="str">
            <v>2119-0032669-000-PKR</v>
          </cell>
          <cell r="T1803" t="str">
            <v>2119-0032669-000-PKR-LAHORE</v>
          </cell>
        </row>
        <row r="1804">
          <cell r="C1804">
            <v>0</v>
          </cell>
          <cell r="D1804">
            <v>35.42</v>
          </cell>
          <cell r="S1804" t="str">
            <v>2119-0032668-000-PKR</v>
          </cell>
          <cell r="T1804" t="str">
            <v>2119-0032668-000-PKR-LAHORE</v>
          </cell>
        </row>
        <row r="1805">
          <cell r="C1805">
            <v>0</v>
          </cell>
          <cell r="D1805">
            <v>8050.98</v>
          </cell>
          <cell r="S1805" t="str">
            <v>2119-0032667-000-PKR</v>
          </cell>
          <cell r="T1805" t="str">
            <v>2119-0032667-000-PKR-LAHORE</v>
          </cell>
        </row>
        <row r="1806">
          <cell r="C1806">
            <v>0</v>
          </cell>
          <cell r="D1806">
            <v>90.91</v>
          </cell>
          <cell r="S1806" t="str">
            <v>2119-0032663-000-PKR</v>
          </cell>
          <cell r="T1806" t="str">
            <v>2119-0032663-000-PKR-LAHORE</v>
          </cell>
        </row>
        <row r="1807">
          <cell r="C1807">
            <v>0</v>
          </cell>
          <cell r="D1807">
            <v>1196.83</v>
          </cell>
          <cell r="S1807" t="str">
            <v>2119-0032661-100-PKR</v>
          </cell>
          <cell r="T1807" t="str">
            <v>2119-0032661-100-PKR-LAHORE</v>
          </cell>
        </row>
        <row r="1808">
          <cell r="C1808">
            <v>0</v>
          </cell>
          <cell r="D1808">
            <v>5577858.1299999999</v>
          </cell>
          <cell r="S1808" t="str">
            <v>2119-0032660-240-PKR</v>
          </cell>
          <cell r="T1808" t="str">
            <v>2119-0032660-240-PKR-LAHORE</v>
          </cell>
        </row>
        <row r="1809">
          <cell r="C1809">
            <v>0</v>
          </cell>
          <cell r="D1809">
            <v>8402.61</v>
          </cell>
          <cell r="S1809" t="str">
            <v>2119-0032683-200-PKR</v>
          </cell>
          <cell r="T1809" t="str">
            <v>2119-0032683-200-PKR-LAHORE</v>
          </cell>
        </row>
        <row r="1810">
          <cell r="C1810">
            <v>0</v>
          </cell>
          <cell r="D1810">
            <v>63.6</v>
          </cell>
          <cell r="S1810" t="str">
            <v>2119-0032557-000-PKR</v>
          </cell>
          <cell r="T1810" t="str">
            <v>2119-0032557-000-PKR-LAHORE</v>
          </cell>
        </row>
        <row r="1811">
          <cell r="C1811">
            <v>0</v>
          </cell>
          <cell r="D1811">
            <v>3175.94</v>
          </cell>
          <cell r="S1811" t="str">
            <v>2119-0032627-000-PKR</v>
          </cell>
          <cell r="T1811" t="str">
            <v>2119-0032627-000-PKR-LAHORE</v>
          </cell>
        </row>
        <row r="1812">
          <cell r="C1812">
            <v>0</v>
          </cell>
          <cell r="D1812">
            <v>9769.3700000000008</v>
          </cell>
          <cell r="S1812" t="str">
            <v>2119-0032576-100-PKR</v>
          </cell>
          <cell r="T1812" t="str">
            <v>2119-0032576-100-PKR-LAHORE</v>
          </cell>
        </row>
        <row r="1813">
          <cell r="C1813">
            <v>0</v>
          </cell>
          <cell r="D1813">
            <v>454.35</v>
          </cell>
          <cell r="S1813" t="str">
            <v>2119-0032575-200-PKR</v>
          </cell>
          <cell r="T1813" t="str">
            <v>2119-0032575-200-PKR-LAHORE</v>
          </cell>
        </row>
        <row r="1814">
          <cell r="C1814">
            <v>0</v>
          </cell>
          <cell r="D1814">
            <v>1315.26</v>
          </cell>
          <cell r="S1814" t="str">
            <v>2119-0032575-100-PKR</v>
          </cell>
          <cell r="T1814" t="str">
            <v>2119-0032575-100-PKR-LAHORE</v>
          </cell>
        </row>
        <row r="1815">
          <cell r="C1815">
            <v>0</v>
          </cell>
          <cell r="D1815">
            <v>37967.230000000003</v>
          </cell>
          <cell r="S1815" t="str">
            <v>2119-0032572-000-PKR</v>
          </cell>
          <cell r="T1815" t="str">
            <v>2119-0032572-000-PKR-LAHORE</v>
          </cell>
        </row>
        <row r="1816">
          <cell r="C1816">
            <v>0</v>
          </cell>
          <cell r="D1816">
            <v>6599.74</v>
          </cell>
          <cell r="S1816" t="str">
            <v>2119-0032570-000-PKR</v>
          </cell>
          <cell r="T1816" t="str">
            <v>2119-0032570-000-PKR-LAHORE</v>
          </cell>
        </row>
        <row r="1817">
          <cell r="C1817">
            <v>0</v>
          </cell>
          <cell r="D1817">
            <v>430.08</v>
          </cell>
          <cell r="S1817" t="str">
            <v>2119-0032569-100-PKR</v>
          </cell>
          <cell r="T1817" t="str">
            <v>2119-0032569-100-PKR-LAHORE</v>
          </cell>
        </row>
        <row r="1818">
          <cell r="C1818">
            <v>0</v>
          </cell>
          <cell r="D1818">
            <v>81.599999999999994</v>
          </cell>
          <cell r="S1818" t="str">
            <v>2119-0032566-000-PKR</v>
          </cell>
          <cell r="T1818" t="str">
            <v>2119-0032566-000-PKR-LAHORE</v>
          </cell>
        </row>
        <row r="1819">
          <cell r="C1819">
            <v>0</v>
          </cell>
          <cell r="D1819">
            <v>193.55</v>
          </cell>
          <cell r="S1819" t="str">
            <v>2119-0032581-100-PKR</v>
          </cell>
          <cell r="T1819" t="str">
            <v>2119-0032581-100-PKR-LAHORE</v>
          </cell>
        </row>
        <row r="1820">
          <cell r="C1820">
            <v>0</v>
          </cell>
          <cell r="D1820">
            <v>25</v>
          </cell>
          <cell r="S1820" t="str">
            <v>2119-0032558-100-PKR</v>
          </cell>
          <cell r="T1820" t="str">
            <v>2119-0032558-100-PKR-LAHORE</v>
          </cell>
        </row>
        <row r="1821">
          <cell r="C1821">
            <v>0</v>
          </cell>
          <cell r="D1821">
            <v>0.3</v>
          </cell>
          <cell r="S1821" t="str">
            <v>2119-0032582-100-PKR</v>
          </cell>
          <cell r="T1821" t="str">
            <v>2119-0032582-100-PKR-LAHORE</v>
          </cell>
        </row>
        <row r="1822">
          <cell r="C1822">
            <v>0</v>
          </cell>
          <cell r="D1822">
            <v>539.48</v>
          </cell>
          <cell r="S1822" t="str">
            <v>2119-0032555-100-PKR</v>
          </cell>
          <cell r="T1822" t="str">
            <v>2119-0032555-100-PKR-LAHORE</v>
          </cell>
        </row>
        <row r="1823">
          <cell r="C1823">
            <v>0</v>
          </cell>
          <cell r="D1823">
            <v>328.2</v>
          </cell>
          <cell r="S1823" t="str">
            <v>2119-0032555-000-PKR</v>
          </cell>
          <cell r="T1823" t="str">
            <v>2119-0032555-000-PKR-LAHORE</v>
          </cell>
        </row>
        <row r="1824">
          <cell r="C1824">
            <v>0</v>
          </cell>
          <cell r="D1824">
            <v>157516.19</v>
          </cell>
          <cell r="S1824" t="str">
            <v>2119-0032553-000-PKR</v>
          </cell>
          <cell r="T1824" t="str">
            <v>2119-0032553-000-PKR-LAHORE</v>
          </cell>
        </row>
        <row r="1825">
          <cell r="C1825">
            <v>0</v>
          </cell>
          <cell r="D1825">
            <v>205.19</v>
          </cell>
          <cell r="S1825" t="str">
            <v>2119-0032552-100-PKR</v>
          </cell>
          <cell r="T1825" t="str">
            <v>2119-0032552-100-PKR-LAHORE</v>
          </cell>
        </row>
        <row r="1826">
          <cell r="C1826">
            <v>0</v>
          </cell>
          <cell r="D1826">
            <v>8432.6299999999992</v>
          </cell>
          <cell r="S1826" t="str">
            <v>2119-0032551-000-PKR</v>
          </cell>
          <cell r="T1826" t="str">
            <v>2119-0032551-000-PKR-LAHORE</v>
          </cell>
        </row>
        <row r="1827">
          <cell r="C1827">
            <v>0</v>
          </cell>
          <cell r="D1827">
            <v>17264.88</v>
          </cell>
          <cell r="S1827" t="str">
            <v>2119-0032550-000-PKR</v>
          </cell>
          <cell r="T1827" t="str">
            <v>2119-0032550-000-PKR-LAHORE</v>
          </cell>
        </row>
        <row r="1828">
          <cell r="C1828">
            <v>0</v>
          </cell>
          <cell r="D1828">
            <v>840</v>
          </cell>
          <cell r="S1828" t="str">
            <v>2119-0032545-100-PKR</v>
          </cell>
          <cell r="T1828" t="str">
            <v>2119-0032545-100-PKR-LAHORE</v>
          </cell>
        </row>
        <row r="1829">
          <cell r="C1829">
            <v>0</v>
          </cell>
          <cell r="D1829">
            <v>206.77</v>
          </cell>
          <cell r="S1829" t="str">
            <v>2119-0032544-100-PKR</v>
          </cell>
          <cell r="T1829" t="str">
            <v>2119-0032544-100-PKR-LAHORE</v>
          </cell>
        </row>
        <row r="1830">
          <cell r="C1830">
            <v>0</v>
          </cell>
          <cell r="D1830">
            <v>192.55</v>
          </cell>
          <cell r="S1830" t="str">
            <v>2119-0032544-000-PKR</v>
          </cell>
          <cell r="T1830" t="str">
            <v>2119-0032544-000-PKR-LAHORE</v>
          </cell>
        </row>
        <row r="1831">
          <cell r="C1831">
            <v>0</v>
          </cell>
          <cell r="D1831">
            <v>1160.8599999999999</v>
          </cell>
          <cell r="S1831" t="str">
            <v>2119-0032559-000-PKR</v>
          </cell>
          <cell r="T1831" t="str">
            <v>2119-0032559-000-PKR-LAHORE</v>
          </cell>
        </row>
        <row r="1832">
          <cell r="C1832">
            <v>0</v>
          </cell>
          <cell r="D1832">
            <v>592814.25</v>
          </cell>
          <cell r="S1832" t="str">
            <v>2119-0032598-224-USD</v>
          </cell>
          <cell r="T1832" t="str">
            <v>2119-0032598-224-USD-LAHORE</v>
          </cell>
        </row>
        <row r="1833">
          <cell r="C1833">
            <v>0</v>
          </cell>
          <cell r="D1833">
            <v>507545.59</v>
          </cell>
          <cell r="S1833" t="str">
            <v>2119-0032619-100-PKR</v>
          </cell>
          <cell r="T1833" t="str">
            <v>2119-0032619-100-PKR-LAHORE</v>
          </cell>
        </row>
        <row r="1834">
          <cell r="C1834">
            <v>0</v>
          </cell>
          <cell r="D1834">
            <v>358991.84</v>
          </cell>
          <cell r="S1834" t="str">
            <v>2119-0032617-000-PKR</v>
          </cell>
          <cell r="T1834" t="str">
            <v>2119-0032617-000-PKR-LAHORE</v>
          </cell>
        </row>
        <row r="1835">
          <cell r="C1835">
            <v>0</v>
          </cell>
          <cell r="D1835">
            <v>75491.08</v>
          </cell>
          <cell r="S1835" t="str">
            <v>2119-0032616-200-PKR</v>
          </cell>
          <cell r="T1835" t="str">
            <v>2119-0032616-200-PKR-LAHORE</v>
          </cell>
        </row>
        <row r="1836">
          <cell r="C1836">
            <v>0</v>
          </cell>
          <cell r="D1836">
            <v>1085.04</v>
          </cell>
          <cell r="S1836" t="str">
            <v>2119-0032614-100-PKR</v>
          </cell>
          <cell r="T1836" t="str">
            <v>2119-0032614-100-PKR-LAHORE</v>
          </cell>
        </row>
        <row r="1837">
          <cell r="C1837">
            <v>0</v>
          </cell>
          <cell r="D1837">
            <v>172895.03</v>
          </cell>
          <cell r="S1837" t="str">
            <v>2119-0032613-200-PKR</v>
          </cell>
          <cell r="T1837" t="str">
            <v>2119-0032613-200-PKR-LAHORE</v>
          </cell>
        </row>
        <row r="1838">
          <cell r="C1838">
            <v>0</v>
          </cell>
          <cell r="D1838">
            <v>68624.66</v>
          </cell>
          <cell r="S1838" t="str">
            <v>2119-0032610-100-PKR</v>
          </cell>
          <cell r="T1838" t="str">
            <v>2119-0032610-100-PKR-LAHORE</v>
          </cell>
        </row>
        <row r="1839">
          <cell r="C1839">
            <v>0</v>
          </cell>
          <cell r="D1839">
            <v>1487.34</v>
          </cell>
          <cell r="S1839" t="str">
            <v>2119-0032608-200-PKR</v>
          </cell>
          <cell r="T1839" t="str">
            <v>2119-0032608-200-PKR-LAHORE</v>
          </cell>
        </row>
        <row r="1840">
          <cell r="C1840">
            <v>0</v>
          </cell>
          <cell r="D1840">
            <v>1490.68</v>
          </cell>
          <cell r="S1840" t="str">
            <v>2119-0032607-100-PKR</v>
          </cell>
          <cell r="T1840" t="str">
            <v>2119-0032607-100-PKR-LAHORE</v>
          </cell>
        </row>
        <row r="1841">
          <cell r="C1841">
            <v>0</v>
          </cell>
          <cell r="D1841">
            <v>94.65</v>
          </cell>
          <cell r="S1841" t="str">
            <v>2119-0032580-000-PKR</v>
          </cell>
          <cell r="T1841" t="str">
            <v>2119-0032580-000-PKR-LAHORE</v>
          </cell>
        </row>
        <row r="1842">
          <cell r="C1842">
            <v>0</v>
          </cell>
          <cell r="D1842">
            <v>74806.080000000002</v>
          </cell>
          <cell r="S1842" t="str">
            <v>2119-0032601-200-PKR</v>
          </cell>
          <cell r="T1842" t="str">
            <v>2119-0032601-200-PKR-LAHORE</v>
          </cell>
        </row>
        <row r="1843">
          <cell r="C1843">
            <v>0</v>
          </cell>
          <cell r="D1843">
            <v>5622.78</v>
          </cell>
          <cell r="S1843" t="str">
            <v>2119-0032707-000-PKR</v>
          </cell>
          <cell r="T1843" t="str">
            <v>2119-0032707-000-PKR-LAHORE</v>
          </cell>
        </row>
        <row r="1844">
          <cell r="C1844">
            <v>0</v>
          </cell>
          <cell r="D1844">
            <v>154.87</v>
          </cell>
          <cell r="S1844" t="str">
            <v>2119-0032597-000-PKR</v>
          </cell>
          <cell r="T1844" t="str">
            <v>2119-0032597-000-PKR-LAHORE</v>
          </cell>
        </row>
        <row r="1845">
          <cell r="C1845">
            <v>0</v>
          </cell>
          <cell r="D1845">
            <v>4791.3900000000003</v>
          </cell>
          <cell r="S1845" t="str">
            <v>2119-0032596-200-PKR</v>
          </cell>
          <cell r="T1845" t="str">
            <v>2119-0032596-200-PKR-LAHORE</v>
          </cell>
        </row>
        <row r="1846">
          <cell r="C1846">
            <v>0</v>
          </cell>
          <cell r="D1846">
            <v>755.67</v>
          </cell>
          <cell r="S1846" t="str">
            <v>2119-0032594-100-PKR</v>
          </cell>
          <cell r="T1846" t="str">
            <v>2119-0032594-100-PKR-LAHORE</v>
          </cell>
        </row>
        <row r="1847">
          <cell r="C1847">
            <v>0</v>
          </cell>
          <cell r="D1847">
            <v>126514.83</v>
          </cell>
          <cell r="S1847" t="str">
            <v>2119-0032592-200-PKR</v>
          </cell>
          <cell r="T1847" t="str">
            <v>2119-0032592-200-PKR-LAHORE</v>
          </cell>
        </row>
        <row r="1848">
          <cell r="C1848">
            <v>0</v>
          </cell>
          <cell r="D1848">
            <v>84.44</v>
          </cell>
          <cell r="S1848" t="str">
            <v>2119-0032590-100-PKR</v>
          </cell>
          <cell r="T1848" t="str">
            <v>2119-0032590-100-PKR-LAHORE</v>
          </cell>
        </row>
        <row r="1849">
          <cell r="C1849">
            <v>0</v>
          </cell>
          <cell r="D1849">
            <v>56917.19</v>
          </cell>
          <cell r="S1849" t="str">
            <v>2119-0032586-100-PKR</v>
          </cell>
          <cell r="T1849" t="str">
            <v>2119-0032586-100-PKR-LAHORE</v>
          </cell>
        </row>
        <row r="1850">
          <cell r="C1850">
            <v>0</v>
          </cell>
          <cell r="D1850">
            <v>74.12</v>
          </cell>
          <cell r="S1850" t="str">
            <v>2119-0032585-000-PKR</v>
          </cell>
          <cell r="T1850" t="str">
            <v>2119-0032585-000-PKR-LAHORE</v>
          </cell>
        </row>
        <row r="1851">
          <cell r="C1851">
            <v>0</v>
          </cell>
          <cell r="D1851">
            <v>50.86</v>
          </cell>
          <cell r="S1851" t="str">
            <v>2119-0032584-200-PKR</v>
          </cell>
          <cell r="T1851" t="str">
            <v>2119-0032584-200-PKR-LAHORE</v>
          </cell>
        </row>
        <row r="1852">
          <cell r="C1852">
            <v>0</v>
          </cell>
          <cell r="D1852">
            <v>56027.78</v>
          </cell>
          <cell r="S1852" t="str">
            <v>2119-0032583-100-PKR</v>
          </cell>
          <cell r="T1852" t="str">
            <v>2119-0032583-100-PKR-LAHORE</v>
          </cell>
        </row>
        <row r="1853">
          <cell r="C1853">
            <v>0</v>
          </cell>
          <cell r="D1853">
            <v>125</v>
          </cell>
          <cell r="S1853" t="str">
            <v>2119-0032602-000-PKR</v>
          </cell>
          <cell r="T1853" t="str">
            <v>2119-0032602-000-PKR-LAHORE</v>
          </cell>
        </row>
        <row r="1854">
          <cell r="C1854">
            <v>0</v>
          </cell>
          <cell r="D1854">
            <v>2545116.7000000002</v>
          </cell>
          <cell r="S1854" t="str">
            <v>2119-0032811-200-PKR</v>
          </cell>
          <cell r="T1854" t="str">
            <v>2119-0032811-200-PKR-LAHORE</v>
          </cell>
        </row>
        <row r="1855">
          <cell r="C1855">
            <v>0</v>
          </cell>
          <cell r="D1855">
            <v>5905781.2699999996</v>
          </cell>
          <cell r="S1855" t="str">
            <v>2119-0032795-200-PKR</v>
          </cell>
          <cell r="T1855" t="str">
            <v>2119-0032795-200-PKR-LAHORE</v>
          </cell>
        </row>
        <row r="1856">
          <cell r="C1856">
            <v>0</v>
          </cell>
          <cell r="D1856">
            <v>34</v>
          </cell>
          <cell r="S1856" t="str">
            <v>2119-0032824-200-PKR</v>
          </cell>
          <cell r="T1856" t="str">
            <v>2119-0032824-200-PKR-LAHORE</v>
          </cell>
        </row>
        <row r="1857">
          <cell r="C1857">
            <v>0</v>
          </cell>
          <cell r="D1857">
            <v>151972.9</v>
          </cell>
          <cell r="S1857" t="str">
            <v>2119-0032823-200-PKR</v>
          </cell>
          <cell r="T1857" t="str">
            <v>2119-0032823-200-PKR-LAHORE</v>
          </cell>
        </row>
        <row r="1858">
          <cell r="C1858">
            <v>0</v>
          </cell>
          <cell r="D1858">
            <v>50</v>
          </cell>
          <cell r="S1858" t="str">
            <v>2119-0032822-400-PKR</v>
          </cell>
          <cell r="T1858" t="str">
            <v>2119-0032822-400-PKR-LAHORE</v>
          </cell>
        </row>
        <row r="1859">
          <cell r="C1859">
            <v>0</v>
          </cell>
          <cell r="D1859">
            <v>648801.43000000005</v>
          </cell>
          <cell r="S1859" t="str">
            <v>2119-0032821-200-PKR</v>
          </cell>
          <cell r="T1859" t="str">
            <v>2119-0032821-200-PKR-LAHORE</v>
          </cell>
        </row>
        <row r="1860">
          <cell r="C1860">
            <v>0</v>
          </cell>
          <cell r="D1860">
            <v>450050</v>
          </cell>
          <cell r="S1860" t="str">
            <v>2119-0032820-200-PKR</v>
          </cell>
          <cell r="T1860" t="str">
            <v>2119-0032820-200-PKR-LAHORE</v>
          </cell>
        </row>
        <row r="1861">
          <cell r="C1861">
            <v>0</v>
          </cell>
          <cell r="D1861">
            <v>100.43</v>
          </cell>
          <cell r="S1861" t="str">
            <v>2119-0032818-200-PKR</v>
          </cell>
          <cell r="T1861" t="str">
            <v>2119-0032818-200-PKR-LAHORE</v>
          </cell>
        </row>
        <row r="1862">
          <cell r="C1862">
            <v>0</v>
          </cell>
          <cell r="D1862">
            <v>100</v>
          </cell>
          <cell r="S1862" t="str">
            <v>2119-0032816-200-PKR</v>
          </cell>
          <cell r="T1862" t="str">
            <v>2119-0032816-200-PKR-LAHORE</v>
          </cell>
        </row>
        <row r="1863">
          <cell r="C1863">
            <v>0</v>
          </cell>
          <cell r="D1863">
            <v>2000</v>
          </cell>
          <cell r="S1863" t="str">
            <v>2119-0032826-200-PKR</v>
          </cell>
          <cell r="T1863" t="str">
            <v>2119-0032826-200-PKR-LAHORE</v>
          </cell>
        </row>
        <row r="1864">
          <cell r="C1864">
            <v>0</v>
          </cell>
          <cell r="D1864">
            <v>1704895.41</v>
          </cell>
          <cell r="S1864" t="str">
            <v>2119-0032812-200-PKR</v>
          </cell>
          <cell r="T1864" t="str">
            <v>2119-0032812-200-PKR-LAHORE</v>
          </cell>
        </row>
        <row r="1865">
          <cell r="C1865">
            <v>0</v>
          </cell>
          <cell r="D1865">
            <v>1714.63</v>
          </cell>
          <cell r="S1865" t="str">
            <v>2119-0032830-200-PKR</v>
          </cell>
          <cell r="T1865" t="str">
            <v>2119-0032830-200-PKR-LAHORE</v>
          </cell>
        </row>
        <row r="1866">
          <cell r="C1866">
            <v>0</v>
          </cell>
          <cell r="D1866">
            <v>220109.52</v>
          </cell>
          <cell r="S1866" t="str">
            <v>2119-0032810-240-PKR</v>
          </cell>
          <cell r="T1866" t="str">
            <v>2119-0032810-240-PKR-LAHORE</v>
          </cell>
        </row>
        <row r="1867">
          <cell r="C1867">
            <v>0</v>
          </cell>
          <cell r="D1867">
            <v>67245.259999999995</v>
          </cell>
          <cell r="S1867" t="str">
            <v>2119-0032809-240-PKR</v>
          </cell>
          <cell r="T1867" t="str">
            <v>2119-0032809-240-PKR-LAHORE</v>
          </cell>
        </row>
        <row r="1868">
          <cell r="C1868">
            <v>0</v>
          </cell>
          <cell r="D1868">
            <v>151740.65</v>
          </cell>
          <cell r="S1868" t="str">
            <v>2119-0032808-240-PKR</v>
          </cell>
          <cell r="T1868" t="str">
            <v>2119-0032808-240-PKR-LAHORE</v>
          </cell>
        </row>
        <row r="1869">
          <cell r="C1869">
            <v>0</v>
          </cell>
          <cell r="D1869">
            <v>126</v>
          </cell>
          <cell r="S1869" t="str">
            <v>2119-0032806-200-PKR</v>
          </cell>
          <cell r="T1869" t="str">
            <v>2119-0032806-200-PKR-LAHORE</v>
          </cell>
        </row>
        <row r="1870">
          <cell r="C1870">
            <v>0</v>
          </cell>
          <cell r="D1870">
            <v>100</v>
          </cell>
          <cell r="S1870" t="str">
            <v>2119-0032804-200-PKR</v>
          </cell>
          <cell r="T1870" t="str">
            <v>2119-0032804-200-PKR-LAHORE</v>
          </cell>
        </row>
        <row r="1871">
          <cell r="C1871">
            <v>0</v>
          </cell>
          <cell r="D1871">
            <v>125365.97</v>
          </cell>
          <cell r="S1871" t="str">
            <v>2119-0032803-200-PKR</v>
          </cell>
          <cell r="T1871" t="str">
            <v>2119-0032803-200-PKR-LAHORE</v>
          </cell>
        </row>
        <row r="1872">
          <cell r="C1872">
            <v>0</v>
          </cell>
          <cell r="D1872">
            <v>500808.1</v>
          </cell>
          <cell r="S1872" t="str">
            <v>2119-0032801-400-PKR</v>
          </cell>
          <cell r="T1872" t="str">
            <v>2119-0032801-400-PKR-LAHORE</v>
          </cell>
        </row>
        <row r="1873">
          <cell r="C1873">
            <v>0</v>
          </cell>
          <cell r="D1873">
            <v>7997.47</v>
          </cell>
          <cell r="S1873" t="str">
            <v>2119-0032800-200-PKR</v>
          </cell>
          <cell r="T1873" t="str">
            <v>2119-0032800-200-PKR-LAHORE</v>
          </cell>
        </row>
        <row r="1874">
          <cell r="C1874">
            <v>0</v>
          </cell>
          <cell r="D1874">
            <v>37.33</v>
          </cell>
          <cell r="S1874" t="str">
            <v>2119-0032704-000-PKR</v>
          </cell>
          <cell r="T1874" t="str">
            <v>2119-0032704-000-PKR-LAHORE</v>
          </cell>
        </row>
        <row r="1875">
          <cell r="C1875">
            <v>0</v>
          </cell>
          <cell r="D1875">
            <v>100</v>
          </cell>
          <cell r="S1875" t="str">
            <v>2119-0032813-200-PKR</v>
          </cell>
          <cell r="T1875" t="str">
            <v>2119-0032813-200-PKR-LAHORE</v>
          </cell>
        </row>
        <row r="1876">
          <cell r="C1876">
            <v>0</v>
          </cell>
          <cell r="D1876">
            <v>672789.96</v>
          </cell>
          <cell r="S1876" t="str">
            <v>2119-0032844-200-PKR</v>
          </cell>
          <cell r="T1876" t="str">
            <v>2119-0032844-200-PKR-LAHORE</v>
          </cell>
        </row>
        <row r="1877">
          <cell r="C1877">
            <v>0</v>
          </cell>
          <cell r="D1877">
            <v>86135.07</v>
          </cell>
          <cell r="S1877" t="str">
            <v>2119-0032876-200-PKR</v>
          </cell>
          <cell r="T1877" t="str">
            <v>2119-0032876-200-PKR-LAHORE</v>
          </cell>
        </row>
        <row r="1878">
          <cell r="C1878">
            <v>0</v>
          </cell>
          <cell r="D1878">
            <v>71130.100000000006</v>
          </cell>
          <cell r="S1878" t="str">
            <v>2119-0032871-200-PKR</v>
          </cell>
          <cell r="T1878" t="str">
            <v>2119-0032871-200-PKR-LAHORE</v>
          </cell>
        </row>
        <row r="1879">
          <cell r="C1879">
            <v>0</v>
          </cell>
          <cell r="D1879">
            <v>5096.07</v>
          </cell>
          <cell r="S1879" t="str">
            <v>2119-0032870-200-PKR</v>
          </cell>
          <cell r="T1879" t="str">
            <v>2119-0032870-200-PKR-LAHORE</v>
          </cell>
        </row>
        <row r="1880">
          <cell r="C1880">
            <v>0</v>
          </cell>
          <cell r="D1880">
            <v>125435</v>
          </cell>
          <cell r="S1880" t="str">
            <v>2119-0032868-400-PKR</v>
          </cell>
          <cell r="T1880" t="str">
            <v>2119-0032868-400-PKR-LAHORE</v>
          </cell>
        </row>
        <row r="1881">
          <cell r="C1881">
            <v>0</v>
          </cell>
          <cell r="D1881">
            <v>187.81</v>
          </cell>
          <cell r="S1881" t="str">
            <v>2119-0032868-200-PKR</v>
          </cell>
          <cell r="T1881" t="str">
            <v>2119-0032868-200-PKR-LAHORE</v>
          </cell>
        </row>
        <row r="1882">
          <cell r="C1882">
            <v>0</v>
          </cell>
          <cell r="D1882">
            <v>110</v>
          </cell>
          <cell r="S1882" t="str">
            <v>2119-0032867-400-PKR</v>
          </cell>
          <cell r="T1882" t="str">
            <v>2119-0032867-400-PKR-LAHORE</v>
          </cell>
        </row>
        <row r="1883">
          <cell r="C1883">
            <v>0</v>
          </cell>
          <cell r="D1883">
            <v>1318388.42</v>
          </cell>
          <cell r="S1883" t="str">
            <v>2119-0032863-200-PKR</v>
          </cell>
          <cell r="T1883" t="str">
            <v>2119-0032863-200-PKR-LAHORE</v>
          </cell>
        </row>
        <row r="1884">
          <cell r="C1884">
            <v>0</v>
          </cell>
          <cell r="D1884">
            <v>3297524.67</v>
          </cell>
          <cell r="S1884" t="str">
            <v>2119-0032851-400-PKR</v>
          </cell>
          <cell r="T1884" t="str">
            <v>2119-0032851-400-PKR-LAHORE</v>
          </cell>
        </row>
        <row r="1885">
          <cell r="C1885">
            <v>0</v>
          </cell>
          <cell r="D1885">
            <v>3100</v>
          </cell>
          <cell r="S1885" t="str">
            <v>2119-0032825-200-PKR</v>
          </cell>
          <cell r="T1885" t="str">
            <v>2119-0032825-200-PKR-LAHORE</v>
          </cell>
        </row>
        <row r="1886">
          <cell r="C1886">
            <v>0</v>
          </cell>
          <cell r="D1886">
            <v>176.84</v>
          </cell>
          <cell r="S1886" t="str">
            <v>2119-0032847-200-PKR</v>
          </cell>
          <cell r="T1886" t="str">
            <v>2119-0032847-200-PKR-LAHORE</v>
          </cell>
        </row>
        <row r="1887">
          <cell r="C1887">
            <v>0</v>
          </cell>
          <cell r="D1887">
            <v>100</v>
          </cell>
          <cell r="S1887" t="str">
            <v>2119-0032791-200-PKR</v>
          </cell>
          <cell r="T1887" t="str">
            <v>2119-0032791-200-PKR-LAHORE</v>
          </cell>
        </row>
        <row r="1888">
          <cell r="C1888">
            <v>0</v>
          </cell>
          <cell r="D1888">
            <v>3272983.99</v>
          </cell>
          <cell r="S1888" t="str">
            <v>2119-0032843-200-PKR</v>
          </cell>
          <cell r="T1888" t="str">
            <v>2119-0032843-200-PKR-LAHORE</v>
          </cell>
        </row>
        <row r="1889">
          <cell r="C1889">
            <v>0</v>
          </cell>
          <cell r="D1889">
            <v>926.81</v>
          </cell>
          <cell r="S1889" t="str">
            <v>2119-0032842-200-PKR</v>
          </cell>
          <cell r="T1889" t="str">
            <v>2119-0032842-200-PKR-LAHORE</v>
          </cell>
        </row>
        <row r="1890">
          <cell r="C1890">
            <v>0</v>
          </cell>
          <cell r="D1890">
            <v>644583.48</v>
          </cell>
          <cell r="S1890" t="str">
            <v>2119-0032841-200-PKR</v>
          </cell>
          <cell r="T1890" t="str">
            <v>2119-0032841-200-PKR-LAHORE</v>
          </cell>
        </row>
        <row r="1891">
          <cell r="C1891">
            <v>0</v>
          </cell>
          <cell r="D1891">
            <v>3452.63</v>
          </cell>
          <cell r="S1891" t="str">
            <v>2119-0032840-200-PKR</v>
          </cell>
          <cell r="T1891" t="str">
            <v>2119-0032840-200-PKR-LAHORE</v>
          </cell>
        </row>
        <row r="1892">
          <cell r="C1892">
            <v>0</v>
          </cell>
          <cell r="D1892">
            <v>221442.95</v>
          </cell>
          <cell r="S1892" t="str">
            <v>2119-0032839-200-PKR</v>
          </cell>
          <cell r="T1892" t="str">
            <v>2119-0032839-200-PKR-LAHORE</v>
          </cell>
        </row>
        <row r="1893">
          <cell r="C1893">
            <v>0</v>
          </cell>
          <cell r="D1893">
            <v>4400</v>
          </cell>
          <cell r="S1893" t="str">
            <v>2119-0032838-200-PKR</v>
          </cell>
          <cell r="T1893" t="str">
            <v>2119-0032838-200-PKR-LAHORE</v>
          </cell>
        </row>
        <row r="1894">
          <cell r="C1894">
            <v>0</v>
          </cell>
          <cell r="D1894">
            <v>200</v>
          </cell>
          <cell r="S1894" t="str">
            <v>2119-0032833-200-PKR</v>
          </cell>
          <cell r="T1894" t="str">
            <v>2119-0032833-200-PKR-LAHORE</v>
          </cell>
        </row>
        <row r="1895">
          <cell r="C1895">
            <v>0</v>
          </cell>
          <cell r="D1895">
            <v>4.7</v>
          </cell>
          <cell r="S1895" t="str">
            <v>2119-0032832-200-PKR</v>
          </cell>
          <cell r="T1895" t="str">
            <v>2119-0032832-200-PKR-LAHORE</v>
          </cell>
        </row>
        <row r="1896">
          <cell r="C1896">
            <v>0</v>
          </cell>
          <cell r="D1896">
            <v>41339.040000000001</v>
          </cell>
          <cell r="S1896" t="str">
            <v>2119-0032831-200-PKR</v>
          </cell>
          <cell r="T1896" t="str">
            <v>2119-0032831-200-PKR-LAHORE</v>
          </cell>
        </row>
        <row r="1897">
          <cell r="C1897">
            <v>0</v>
          </cell>
          <cell r="D1897">
            <v>6687.65</v>
          </cell>
          <cell r="S1897" t="str">
            <v>2119-0032851-200-PKR</v>
          </cell>
          <cell r="T1897" t="str">
            <v>2119-0032851-200-PKR-LAHORE</v>
          </cell>
        </row>
        <row r="1898">
          <cell r="C1898">
            <v>0</v>
          </cell>
          <cell r="D1898">
            <v>164.8</v>
          </cell>
          <cell r="S1898" t="str">
            <v>2119-0032723-000-PKR</v>
          </cell>
          <cell r="T1898" t="str">
            <v>2119-0032723-000-PKR-LAHORE</v>
          </cell>
        </row>
        <row r="1899">
          <cell r="C1899">
            <v>0</v>
          </cell>
          <cell r="D1899">
            <v>5306.2</v>
          </cell>
          <cell r="S1899" t="str">
            <v>2119-0032798-200-PKR</v>
          </cell>
          <cell r="T1899" t="str">
            <v>2119-0032798-200-PKR-LAHORE</v>
          </cell>
        </row>
        <row r="1900">
          <cell r="C1900">
            <v>0</v>
          </cell>
          <cell r="D1900">
            <v>1728643.04</v>
          </cell>
          <cell r="S1900" t="str">
            <v>2119-0032736-100-PKR</v>
          </cell>
          <cell r="T1900" t="str">
            <v>2119-0032736-100-PKR-LAHORE</v>
          </cell>
        </row>
        <row r="1901">
          <cell r="C1901">
            <v>0</v>
          </cell>
          <cell r="D1901">
            <v>1824.63</v>
          </cell>
          <cell r="S1901" t="str">
            <v>2119-0032735-000-PKR</v>
          </cell>
          <cell r="T1901" t="str">
            <v>2119-0032735-000-PKR-LAHORE</v>
          </cell>
        </row>
        <row r="1902">
          <cell r="C1902">
            <v>0</v>
          </cell>
          <cell r="D1902">
            <v>867.37</v>
          </cell>
          <cell r="S1902" t="str">
            <v>2119-0032733-100-PKR</v>
          </cell>
          <cell r="T1902" t="str">
            <v>2119-0032733-100-PKR-LAHORE</v>
          </cell>
        </row>
        <row r="1903">
          <cell r="C1903">
            <v>0</v>
          </cell>
          <cell r="D1903">
            <v>855541.02</v>
          </cell>
          <cell r="S1903" t="str">
            <v>2119-0032732-000-PKR</v>
          </cell>
          <cell r="T1903" t="str">
            <v>2119-0032732-000-PKR-LAHORE</v>
          </cell>
        </row>
        <row r="1904">
          <cell r="C1904">
            <v>0</v>
          </cell>
          <cell r="D1904">
            <v>22958.25</v>
          </cell>
          <cell r="S1904" t="str">
            <v>2119-0032731-000-PKR</v>
          </cell>
          <cell r="T1904" t="str">
            <v>2119-0032731-000-PKR-LAHORE</v>
          </cell>
        </row>
        <row r="1905">
          <cell r="C1905">
            <v>0</v>
          </cell>
          <cell r="D1905">
            <v>0.12</v>
          </cell>
          <cell r="S1905" t="str">
            <v>2119-0032730-100-PKR</v>
          </cell>
          <cell r="T1905" t="str">
            <v>2119-0032730-100-PKR-LAHORE</v>
          </cell>
        </row>
        <row r="1906">
          <cell r="C1906">
            <v>0</v>
          </cell>
          <cell r="D1906">
            <v>11518.8</v>
          </cell>
          <cell r="S1906" t="str">
            <v>2119-0032728-000-PKR</v>
          </cell>
          <cell r="T1906" t="str">
            <v>2119-0032728-000-PKR-LAHORE</v>
          </cell>
        </row>
        <row r="1907">
          <cell r="C1907">
            <v>0</v>
          </cell>
          <cell r="D1907">
            <v>80</v>
          </cell>
          <cell r="S1907" t="str">
            <v>2119-0032738-000-PKR</v>
          </cell>
          <cell r="T1907" t="str">
            <v>2119-0032738-000-PKR-LAHORE</v>
          </cell>
        </row>
        <row r="1908">
          <cell r="C1908">
            <v>0</v>
          </cell>
          <cell r="D1908">
            <v>7279.37</v>
          </cell>
          <cell r="S1908" t="str">
            <v>2119-0032725-000-PKR</v>
          </cell>
          <cell r="T1908" t="str">
            <v>2119-0032725-000-PKR-LAHORE</v>
          </cell>
        </row>
        <row r="1909">
          <cell r="C1909">
            <v>0</v>
          </cell>
          <cell r="D1909">
            <v>222</v>
          </cell>
          <cell r="S1909" t="str">
            <v>2119-0032739-000-PKR</v>
          </cell>
          <cell r="T1909" t="str">
            <v>2119-0032739-000-PKR-LAHORE</v>
          </cell>
        </row>
        <row r="1910">
          <cell r="C1910">
            <v>0</v>
          </cell>
          <cell r="D1910">
            <v>4783.6499999999996</v>
          </cell>
          <cell r="S1910" t="str">
            <v>2119-0032719-000-PKR</v>
          </cell>
          <cell r="T1910" t="str">
            <v>2119-0032719-000-PKR-LAHORE</v>
          </cell>
        </row>
        <row r="1911">
          <cell r="C1911">
            <v>0</v>
          </cell>
          <cell r="D1911">
            <v>65.73</v>
          </cell>
          <cell r="S1911" t="str">
            <v>2119-0032718-000-PKR</v>
          </cell>
          <cell r="T1911" t="str">
            <v>2119-0032718-000-PKR-LAHORE</v>
          </cell>
        </row>
        <row r="1912">
          <cell r="C1912">
            <v>0</v>
          </cell>
          <cell r="D1912">
            <v>97941.25</v>
          </cell>
          <cell r="S1912" t="str">
            <v>2119-0032717-000-PKR</v>
          </cell>
          <cell r="T1912" t="str">
            <v>2119-0032717-000-PKR-LAHORE</v>
          </cell>
        </row>
        <row r="1913">
          <cell r="C1913">
            <v>0</v>
          </cell>
          <cell r="D1913">
            <v>22</v>
          </cell>
          <cell r="S1913" t="str">
            <v>2119-0032715-000-PKR</v>
          </cell>
          <cell r="T1913" t="str">
            <v>2119-0032715-000-PKR-LAHORE</v>
          </cell>
        </row>
        <row r="1914">
          <cell r="C1914">
            <v>0</v>
          </cell>
          <cell r="D1914">
            <v>96.02</v>
          </cell>
          <cell r="S1914" t="str">
            <v>2119-0032714-000-PKR</v>
          </cell>
          <cell r="T1914" t="str">
            <v>2119-0032714-000-PKR-LAHORE</v>
          </cell>
        </row>
        <row r="1915">
          <cell r="C1915">
            <v>0</v>
          </cell>
          <cell r="D1915">
            <v>75.19</v>
          </cell>
          <cell r="S1915" t="str">
            <v>2119-0032713-000-PKR</v>
          </cell>
          <cell r="T1915" t="str">
            <v>2119-0032713-000-PKR-LAHORE</v>
          </cell>
        </row>
        <row r="1916">
          <cell r="C1916">
            <v>0</v>
          </cell>
          <cell r="D1916">
            <v>6.24</v>
          </cell>
          <cell r="S1916" t="str">
            <v>2119-0032711-000-PKR</v>
          </cell>
          <cell r="T1916" t="str">
            <v>2119-0032711-000-PKR-LAHORE</v>
          </cell>
        </row>
        <row r="1917">
          <cell r="C1917">
            <v>0</v>
          </cell>
          <cell r="D1917">
            <v>2587.83</v>
          </cell>
          <cell r="S1917" t="str">
            <v>2119-0032710-000-PKR</v>
          </cell>
          <cell r="T1917" t="str">
            <v>2119-0032710-000-PKR-LAHORE</v>
          </cell>
        </row>
        <row r="1918">
          <cell r="C1918">
            <v>0</v>
          </cell>
          <cell r="D1918">
            <v>4005649.96</v>
          </cell>
          <cell r="S1918" t="str">
            <v>2119-0032708-100-PKR</v>
          </cell>
          <cell r="T1918" t="str">
            <v>2119-0032708-100-PKR-LAHORE</v>
          </cell>
        </row>
        <row r="1919">
          <cell r="C1919">
            <v>0</v>
          </cell>
          <cell r="D1919">
            <v>185.73</v>
          </cell>
          <cell r="S1919" t="str">
            <v>2119-0032727-100-PKR</v>
          </cell>
          <cell r="T1919" t="str">
            <v>2119-0032727-100-PKR-LAHORE</v>
          </cell>
        </row>
        <row r="1920">
          <cell r="C1920">
            <v>0</v>
          </cell>
          <cell r="D1920">
            <v>10221.6</v>
          </cell>
          <cell r="S1920" t="str">
            <v>2119-0032770-200-PKR</v>
          </cell>
          <cell r="T1920" t="str">
            <v>2119-0032770-200-PKR-LAHORE</v>
          </cell>
        </row>
        <row r="1921">
          <cell r="C1921">
            <v>0</v>
          </cell>
          <cell r="D1921">
            <v>100</v>
          </cell>
          <cell r="S1921" t="str">
            <v>2119-0032789-200-PKR</v>
          </cell>
          <cell r="T1921" t="str">
            <v>2119-0032789-200-PKR-LAHORE</v>
          </cell>
        </row>
        <row r="1922">
          <cell r="C1922">
            <v>0</v>
          </cell>
          <cell r="D1922">
            <v>73.489999999999995</v>
          </cell>
          <cell r="S1922" t="str">
            <v>2119-0032787-200-PKR</v>
          </cell>
          <cell r="T1922" t="str">
            <v>2119-0032787-200-PKR-LAHORE</v>
          </cell>
        </row>
        <row r="1923">
          <cell r="C1923">
            <v>0</v>
          </cell>
          <cell r="D1923">
            <v>90</v>
          </cell>
          <cell r="S1923" t="str">
            <v>2119-0032786-200-PKR</v>
          </cell>
          <cell r="T1923" t="str">
            <v>2119-0032786-200-PKR-LAHORE</v>
          </cell>
        </row>
        <row r="1924">
          <cell r="C1924">
            <v>0</v>
          </cell>
          <cell r="D1924">
            <v>5091.1099999999997</v>
          </cell>
          <cell r="S1924" t="str">
            <v>2119-0032783-200-PKR</v>
          </cell>
          <cell r="T1924" t="str">
            <v>2119-0032783-200-PKR-LAHORE</v>
          </cell>
        </row>
        <row r="1925">
          <cell r="C1925">
            <v>0</v>
          </cell>
          <cell r="D1925">
            <v>25000</v>
          </cell>
          <cell r="S1925" t="str">
            <v>2119-0032781-200-PKR</v>
          </cell>
          <cell r="T1925" t="str">
            <v>2119-0032781-200-PKR-LAHORE</v>
          </cell>
        </row>
        <row r="1926">
          <cell r="C1926">
            <v>0</v>
          </cell>
          <cell r="D1926">
            <v>113721388.95999999</v>
          </cell>
          <cell r="S1926" t="str">
            <v>2119-0032774-400-PKR</v>
          </cell>
          <cell r="T1926" t="str">
            <v>2119-0032774-400-PKR-LAHORE</v>
          </cell>
        </row>
        <row r="1927">
          <cell r="C1927">
            <v>0</v>
          </cell>
          <cell r="D1927">
            <v>1001569.81</v>
          </cell>
          <cell r="S1927" t="str">
            <v>2119-0032774-200-PKR</v>
          </cell>
          <cell r="T1927" t="str">
            <v>2119-0032774-200-PKR-LAHORE</v>
          </cell>
        </row>
        <row r="1928">
          <cell r="C1928">
            <v>0</v>
          </cell>
          <cell r="D1928">
            <v>1723474.46</v>
          </cell>
          <cell r="S1928" t="str">
            <v>2119-0032773-200-PKR</v>
          </cell>
          <cell r="T1928" t="str">
            <v>2119-0032773-200-PKR-LAHORE</v>
          </cell>
        </row>
        <row r="1929">
          <cell r="C1929">
            <v>0</v>
          </cell>
          <cell r="D1929">
            <v>369179</v>
          </cell>
          <cell r="S1929" t="str">
            <v>2119-0032737-200-PKR</v>
          </cell>
          <cell r="T1929" t="str">
            <v>2119-0032737-200-PKR-LAHORE</v>
          </cell>
        </row>
        <row r="1930">
          <cell r="C1930">
            <v>0</v>
          </cell>
          <cell r="D1930">
            <v>69867</v>
          </cell>
          <cell r="S1930" t="str">
            <v>2119-0032771-200-PKR</v>
          </cell>
          <cell r="T1930" t="str">
            <v>2119-0032771-200-PKR-LAHORE</v>
          </cell>
        </row>
        <row r="1931">
          <cell r="C1931">
            <v>0</v>
          </cell>
          <cell r="D1931">
            <v>11489.76</v>
          </cell>
          <cell r="S1931" t="str">
            <v>2119-0032539-100-PKR</v>
          </cell>
          <cell r="T1931" t="str">
            <v>2119-0032539-100-PKR-LAHORE</v>
          </cell>
        </row>
        <row r="1932">
          <cell r="C1932">
            <v>0</v>
          </cell>
          <cell r="D1932">
            <v>8634090.1400000006</v>
          </cell>
          <cell r="S1932" t="str">
            <v>2119-0032768-200-PKR</v>
          </cell>
          <cell r="T1932" t="str">
            <v>2119-0032768-200-PKR-LAHORE</v>
          </cell>
        </row>
        <row r="1933">
          <cell r="C1933">
            <v>0</v>
          </cell>
          <cell r="D1933">
            <v>197.43</v>
          </cell>
          <cell r="S1933" t="str">
            <v>2119-0032767-200-PKR</v>
          </cell>
          <cell r="T1933" t="str">
            <v>2119-0032767-200-PKR-LAHORE</v>
          </cell>
        </row>
        <row r="1934">
          <cell r="C1934">
            <v>0</v>
          </cell>
          <cell r="D1934">
            <v>2350.1</v>
          </cell>
          <cell r="S1934" t="str">
            <v>2119-0032757-200-PKR</v>
          </cell>
          <cell r="T1934" t="str">
            <v>2119-0032757-200-PKR-LAHORE</v>
          </cell>
        </row>
        <row r="1935">
          <cell r="C1935">
            <v>0</v>
          </cell>
          <cell r="D1935">
            <v>217600</v>
          </cell>
          <cell r="S1935" t="str">
            <v>2119-0032748-400-PKR</v>
          </cell>
          <cell r="T1935" t="str">
            <v>2119-0032748-400-PKR-LAHORE</v>
          </cell>
        </row>
        <row r="1936">
          <cell r="C1936">
            <v>0</v>
          </cell>
          <cell r="D1936">
            <v>1327</v>
          </cell>
          <cell r="S1936" t="str">
            <v>2119-0032746-400-PKR</v>
          </cell>
          <cell r="T1936" t="str">
            <v>2119-0032746-400-PKR-LAHORE</v>
          </cell>
        </row>
        <row r="1937">
          <cell r="C1937">
            <v>0</v>
          </cell>
          <cell r="D1937">
            <v>34695</v>
          </cell>
          <cell r="S1937" t="str">
            <v>2119-0032744-400-PKR</v>
          </cell>
          <cell r="T1937" t="str">
            <v>2119-0032744-400-PKR-LAHORE</v>
          </cell>
        </row>
        <row r="1938">
          <cell r="C1938">
            <v>0</v>
          </cell>
          <cell r="D1938">
            <v>5667</v>
          </cell>
          <cell r="S1938" t="str">
            <v>2119-0032742-000-PKR</v>
          </cell>
          <cell r="T1938" t="str">
            <v>2119-0032742-000-PKR-LAHORE</v>
          </cell>
        </row>
        <row r="1939">
          <cell r="C1939">
            <v>0</v>
          </cell>
          <cell r="D1939">
            <v>107</v>
          </cell>
          <cell r="S1939" t="str">
            <v>2119-0032741-000-PKR</v>
          </cell>
          <cell r="T1939" t="str">
            <v>2119-0032741-000-PKR-LAHORE</v>
          </cell>
        </row>
        <row r="1940">
          <cell r="C1940">
            <v>0</v>
          </cell>
          <cell r="D1940">
            <v>12662.65</v>
          </cell>
          <cell r="S1940" t="str">
            <v>2119-0032740-000-PKR</v>
          </cell>
          <cell r="T1940" t="str">
            <v>2119-0032740-000-PKR-LAHORE</v>
          </cell>
        </row>
        <row r="1941">
          <cell r="C1941">
            <v>0</v>
          </cell>
          <cell r="D1941">
            <v>1005523.46</v>
          </cell>
          <cell r="S1941" t="str">
            <v>2119-0032772-200-PKR</v>
          </cell>
          <cell r="T1941" t="str">
            <v>2119-0032772-200-PKR-LAHORE</v>
          </cell>
        </row>
        <row r="1942">
          <cell r="C1942">
            <v>0</v>
          </cell>
          <cell r="D1942">
            <v>56333.91</v>
          </cell>
          <cell r="S1942" t="str">
            <v>2119-0032267-000-PKR</v>
          </cell>
          <cell r="T1942" t="str">
            <v>2119-0032267-000-PKR-LAHORE</v>
          </cell>
        </row>
        <row r="1943">
          <cell r="C1943">
            <v>0</v>
          </cell>
          <cell r="D1943">
            <v>1887.31</v>
          </cell>
          <cell r="S1943" t="str">
            <v>2119-0032247-000-PKR</v>
          </cell>
          <cell r="T1943" t="str">
            <v>2119-0032247-000-PKR-LAHORE</v>
          </cell>
        </row>
        <row r="1944">
          <cell r="C1944">
            <v>0</v>
          </cell>
          <cell r="D1944">
            <v>88486.06</v>
          </cell>
          <cell r="S1944" t="str">
            <v>2119-0032290-000-PKR</v>
          </cell>
          <cell r="T1944" t="str">
            <v>2119-0032290-000-PKR-LAHORE</v>
          </cell>
        </row>
        <row r="1945">
          <cell r="C1945">
            <v>0</v>
          </cell>
          <cell r="D1945">
            <v>0.96</v>
          </cell>
          <cell r="S1945" t="str">
            <v>2119-0032287-100-PKR</v>
          </cell>
          <cell r="T1945" t="str">
            <v>2119-0032287-100-PKR-LAHORE</v>
          </cell>
        </row>
        <row r="1946">
          <cell r="C1946">
            <v>0</v>
          </cell>
          <cell r="D1946">
            <v>147549.85</v>
          </cell>
          <cell r="S1946" t="str">
            <v>2119-0032284-100-PKR</v>
          </cell>
          <cell r="T1946" t="str">
            <v>2119-0032284-100-PKR-LAHORE</v>
          </cell>
        </row>
        <row r="1947">
          <cell r="C1947">
            <v>0</v>
          </cell>
          <cell r="D1947">
            <v>7876.44</v>
          </cell>
          <cell r="S1947" t="str">
            <v>2119-0032282-000-PKR</v>
          </cell>
          <cell r="T1947" t="str">
            <v>2119-0032282-000-PKR-LAHORE</v>
          </cell>
        </row>
        <row r="1948">
          <cell r="C1948">
            <v>0</v>
          </cell>
          <cell r="D1948">
            <v>1207.48</v>
          </cell>
          <cell r="S1948" t="str">
            <v>2119-0032281-000-PKR</v>
          </cell>
          <cell r="T1948" t="str">
            <v>2119-0032281-000-PKR-LAHORE</v>
          </cell>
        </row>
        <row r="1949">
          <cell r="C1949">
            <v>0</v>
          </cell>
          <cell r="D1949">
            <v>490744.32000000001</v>
          </cell>
          <cell r="S1949" t="str">
            <v>2119-0032280-300-PKR</v>
          </cell>
          <cell r="T1949" t="str">
            <v>2119-0032280-300-PKR-LAHORE</v>
          </cell>
        </row>
        <row r="1950">
          <cell r="C1950">
            <v>0</v>
          </cell>
          <cell r="D1950">
            <v>0.55000000000000004</v>
          </cell>
          <cell r="S1950" t="str">
            <v>2119-0032274-000-PKR</v>
          </cell>
          <cell r="T1950" t="str">
            <v>2119-0032274-000-PKR-LAHORE</v>
          </cell>
        </row>
        <row r="1951">
          <cell r="C1951">
            <v>0</v>
          </cell>
          <cell r="D1951">
            <v>488.37</v>
          </cell>
          <cell r="S1951" t="str">
            <v>2119-0032297-000-PKR</v>
          </cell>
          <cell r="T1951" t="str">
            <v>2119-0032297-000-PKR-LAHORE</v>
          </cell>
        </row>
        <row r="1952">
          <cell r="C1952">
            <v>0</v>
          </cell>
          <cell r="D1952">
            <v>198</v>
          </cell>
          <cell r="S1952" t="str">
            <v>2119-0032272-000-PKR</v>
          </cell>
          <cell r="T1952" t="str">
            <v>2119-0032272-000-PKR-LAHORE</v>
          </cell>
        </row>
        <row r="1953">
          <cell r="C1953">
            <v>0</v>
          </cell>
          <cell r="D1953">
            <v>755.87</v>
          </cell>
          <cell r="S1953" t="str">
            <v>2119-0032300-200-PKR</v>
          </cell>
          <cell r="T1953" t="str">
            <v>2119-0032300-200-PKR-LAHORE</v>
          </cell>
        </row>
        <row r="1954">
          <cell r="C1954">
            <v>0</v>
          </cell>
          <cell r="D1954">
            <v>366</v>
          </cell>
          <cell r="S1954" t="str">
            <v>2119-0032265-000-PKR</v>
          </cell>
          <cell r="T1954" t="str">
            <v>2119-0032265-000-PKR-LAHORE</v>
          </cell>
        </row>
        <row r="1955">
          <cell r="C1955">
            <v>0</v>
          </cell>
          <cell r="D1955">
            <v>220.05</v>
          </cell>
          <cell r="S1955" t="str">
            <v>2119-0032262-000-PKR</v>
          </cell>
          <cell r="T1955" t="str">
            <v>2119-0032262-000-PKR-LAHORE</v>
          </cell>
        </row>
        <row r="1956">
          <cell r="C1956">
            <v>0</v>
          </cell>
          <cell r="D1956">
            <v>1101</v>
          </cell>
          <cell r="S1956" t="str">
            <v>2119-0032261-000-PKR</v>
          </cell>
          <cell r="T1956" t="str">
            <v>2119-0032261-000-PKR-LAHORE</v>
          </cell>
        </row>
        <row r="1957">
          <cell r="C1957">
            <v>0</v>
          </cell>
          <cell r="D1957">
            <v>797</v>
          </cell>
          <cell r="S1957" t="str">
            <v>2119-0032257-000-PKR</v>
          </cell>
          <cell r="T1957" t="str">
            <v>2119-0032257-000-PKR-LAHORE</v>
          </cell>
        </row>
        <row r="1958">
          <cell r="C1958">
            <v>0</v>
          </cell>
          <cell r="D1958">
            <v>13</v>
          </cell>
          <cell r="S1958" t="str">
            <v>2119-0032253-000-PKR</v>
          </cell>
          <cell r="T1958" t="str">
            <v>2119-0032253-000-PKR-LAHORE</v>
          </cell>
        </row>
        <row r="1959">
          <cell r="C1959">
            <v>0</v>
          </cell>
          <cell r="D1959">
            <v>5137.88</v>
          </cell>
          <cell r="S1959" t="str">
            <v>2119-0032251-000-PKR</v>
          </cell>
          <cell r="T1959" t="str">
            <v>2119-0032251-000-PKR-LAHORE</v>
          </cell>
        </row>
        <row r="1960">
          <cell r="C1960">
            <v>0</v>
          </cell>
          <cell r="D1960">
            <v>38332.46</v>
          </cell>
          <cell r="S1960" t="str">
            <v>2119-0032250-100-PKR</v>
          </cell>
          <cell r="T1960" t="str">
            <v>2119-0032250-100-PKR-LAHORE</v>
          </cell>
        </row>
        <row r="1961">
          <cell r="C1961">
            <v>0</v>
          </cell>
          <cell r="D1961">
            <v>8285.33</v>
          </cell>
          <cell r="S1961" t="str">
            <v>2119-0032249-000-PKR</v>
          </cell>
          <cell r="T1961" t="str">
            <v>2119-0032249-000-PKR-LAHORE</v>
          </cell>
        </row>
        <row r="1962">
          <cell r="C1962">
            <v>0</v>
          </cell>
          <cell r="D1962">
            <v>125.11</v>
          </cell>
          <cell r="S1962" t="str">
            <v>2119-0032543-000-PKR</v>
          </cell>
          <cell r="T1962" t="str">
            <v>2119-0032543-000-PKR-LAHORE</v>
          </cell>
        </row>
        <row r="1963">
          <cell r="C1963">
            <v>0</v>
          </cell>
          <cell r="D1963">
            <v>34861.19</v>
          </cell>
          <cell r="S1963" t="str">
            <v>2119-0032273-200-PKR</v>
          </cell>
          <cell r="T1963" t="str">
            <v>2119-0032273-200-PKR-LAHORE</v>
          </cell>
        </row>
        <row r="1964">
          <cell r="C1964">
            <v>0</v>
          </cell>
          <cell r="D1964">
            <v>4032603.01</v>
          </cell>
          <cell r="S1964" t="str">
            <v>2119-0032320-100-PKR</v>
          </cell>
          <cell r="T1964" t="str">
            <v>2119-0032320-100-PKR-LAHORE</v>
          </cell>
        </row>
        <row r="1965">
          <cell r="C1965">
            <v>0</v>
          </cell>
          <cell r="D1965">
            <v>75</v>
          </cell>
          <cell r="S1965" t="str">
            <v>2119-0032339-000-PKR</v>
          </cell>
          <cell r="T1965" t="str">
            <v>2119-0032339-000-PKR-LAHORE</v>
          </cell>
        </row>
        <row r="1966">
          <cell r="C1966">
            <v>0</v>
          </cell>
          <cell r="D1966">
            <v>120357.23</v>
          </cell>
          <cell r="S1966" t="str">
            <v>2119-0032334-200-PKR</v>
          </cell>
          <cell r="T1966" t="str">
            <v>2119-0032334-200-PKR-LAHORE</v>
          </cell>
        </row>
        <row r="1967">
          <cell r="C1967">
            <v>0</v>
          </cell>
          <cell r="D1967">
            <v>28461.1</v>
          </cell>
          <cell r="S1967" t="str">
            <v>2119-0032333-100-PKR</v>
          </cell>
          <cell r="T1967" t="str">
            <v>2119-0032333-100-PKR-LAHORE</v>
          </cell>
        </row>
        <row r="1968">
          <cell r="C1968">
            <v>0</v>
          </cell>
          <cell r="D1968">
            <v>6773516.4199999999</v>
          </cell>
          <cell r="S1968" t="str">
            <v>2119-0032332-240-PKR</v>
          </cell>
          <cell r="T1968" t="str">
            <v>2119-0032332-240-PKR-LAHORE</v>
          </cell>
        </row>
        <row r="1969">
          <cell r="C1969">
            <v>0</v>
          </cell>
          <cell r="D1969">
            <v>6785926.3099999996</v>
          </cell>
          <cell r="S1969" t="str">
            <v>2119-0032332-100-PKR</v>
          </cell>
          <cell r="T1969" t="str">
            <v>2119-0032332-100-PKR-LAHORE</v>
          </cell>
        </row>
        <row r="1970">
          <cell r="C1970">
            <v>0</v>
          </cell>
          <cell r="D1970">
            <v>242.52</v>
          </cell>
          <cell r="S1970" t="str">
            <v>2119-0032330-100-PKR</v>
          </cell>
          <cell r="T1970" t="str">
            <v>2119-0032330-100-PKR-LAHORE</v>
          </cell>
        </row>
        <row r="1971">
          <cell r="C1971">
            <v>0</v>
          </cell>
          <cell r="D1971">
            <v>4579.33</v>
          </cell>
          <cell r="S1971" t="str">
            <v>2119-0032326-100-PKR</v>
          </cell>
          <cell r="T1971" t="str">
            <v>2119-0032326-100-PKR-LAHORE</v>
          </cell>
        </row>
        <row r="1972">
          <cell r="C1972">
            <v>0</v>
          </cell>
          <cell r="D1972">
            <v>13.32</v>
          </cell>
          <cell r="S1972" t="str">
            <v>2119-0032324-000-PKR</v>
          </cell>
          <cell r="T1972" t="str">
            <v>2119-0032324-000-PKR-LAHORE</v>
          </cell>
        </row>
        <row r="1973">
          <cell r="C1973">
            <v>0</v>
          </cell>
          <cell r="D1973">
            <v>1073.05</v>
          </cell>
          <cell r="S1973" t="str">
            <v>2119-0032291-000-PKR</v>
          </cell>
          <cell r="T1973" t="str">
            <v>2119-0032291-000-PKR-LAHORE</v>
          </cell>
        </row>
        <row r="1974">
          <cell r="C1974">
            <v>0</v>
          </cell>
          <cell r="D1974">
            <v>548.96</v>
          </cell>
          <cell r="S1974" t="str">
            <v>2119-0032322-000-PKR</v>
          </cell>
          <cell r="T1974" t="str">
            <v>2119-0032322-000-PKR-LAHORE</v>
          </cell>
        </row>
        <row r="1975">
          <cell r="C1975">
            <v>0</v>
          </cell>
          <cell r="D1975">
            <v>11702.31</v>
          </cell>
          <cell r="S1975" t="str">
            <v>2119-0032246-000-PKR</v>
          </cell>
          <cell r="T1975" t="str">
            <v>2119-0032246-000-PKR-LAHORE</v>
          </cell>
        </row>
        <row r="1976">
          <cell r="C1976">
            <v>0</v>
          </cell>
          <cell r="D1976">
            <v>11895.73</v>
          </cell>
          <cell r="S1976" t="str">
            <v>2119-0032318-000-PKR</v>
          </cell>
          <cell r="T1976" t="str">
            <v>2119-0032318-000-PKR-LAHORE</v>
          </cell>
        </row>
        <row r="1977">
          <cell r="C1977">
            <v>0</v>
          </cell>
          <cell r="D1977">
            <v>199</v>
          </cell>
          <cell r="S1977" t="str">
            <v>2119-0032315-000-PKR</v>
          </cell>
          <cell r="T1977" t="str">
            <v>2119-0032315-000-PKR-LAHORE</v>
          </cell>
        </row>
        <row r="1978">
          <cell r="C1978">
            <v>0</v>
          </cell>
          <cell r="D1978">
            <v>608</v>
          </cell>
          <cell r="S1978" t="str">
            <v>2119-0032312-000-PKR</v>
          </cell>
          <cell r="T1978" t="str">
            <v>2119-0032312-000-PKR-LAHORE</v>
          </cell>
        </row>
        <row r="1979">
          <cell r="C1979">
            <v>0</v>
          </cell>
          <cell r="D1979">
            <v>488.93</v>
          </cell>
          <cell r="S1979" t="str">
            <v>2119-0032311-000-PKR</v>
          </cell>
          <cell r="T1979" t="str">
            <v>2119-0032311-000-PKR-LAHORE</v>
          </cell>
        </row>
        <row r="1980">
          <cell r="C1980">
            <v>0</v>
          </cell>
          <cell r="D1980">
            <v>115.97</v>
          </cell>
          <cell r="S1980" t="str">
            <v>2119-0032310-000-PKR</v>
          </cell>
          <cell r="T1980" t="str">
            <v>2119-0032310-000-PKR-LAHORE</v>
          </cell>
        </row>
        <row r="1981">
          <cell r="C1981">
            <v>0</v>
          </cell>
          <cell r="D1981">
            <v>331.25</v>
          </cell>
          <cell r="S1981" t="str">
            <v>2119-0032309-000-PKR</v>
          </cell>
          <cell r="T1981" t="str">
            <v>2119-0032309-000-PKR-LAHORE</v>
          </cell>
        </row>
        <row r="1982">
          <cell r="C1982">
            <v>0</v>
          </cell>
          <cell r="D1982">
            <v>2123512.7000000002</v>
          </cell>
          <cell r="S1982" t="str">
            <v>2119-0032307-100-PKR</v>
          </cell>
          <cell r="T1982" t="str">
            <v>2119-0032307-100-PKR-LAHORE</v>
          </cell>
        </row>
        <row r="1983">
          <cell r="C1983">
            <v>0</v>
          </cell>
          <cell r="D1983">
            <v>6585.29</v>
          </cell>
          <cell r="S1983" t="str">
            <v>2119-0032303-000-PKR</v>
          </cell>
          <cell r="T1983" t="str">
            <v>2119-0032303-000-PKR-LAHORE</v>
          </cell>
        </row>
        <row r="1984">
          <cell r="C1984">
            <v>0</v>
          </cell>
          <cell r="D1984">
            <v>1293.56</v>
          </cell>
          <cell r="S1984" t="str">
            <v>2119-0032301-000-PKR</v>
          </cell>
          <cell r="T1984" t="str">
            <v>2119-0032301-000-PKR-LAHORE</v>
          </cell>
        </row>
        <row r="1985">
          <cell r="C1985">
            <v>0</v>
          </cell>
          <cell r="D1985">
            <v>1722.01</v>
          </cell>
          <cell r="S1985" t="str">
            <v>2119-0032323-000-PKR</v>
          </cell>
          <cell r="T1985" t="str">
            <v>2119-0032323-000-PKR-LAHORE</v>
          </cell>
        </row>
        <row r="1986">
          <cell r="C1986">
            <v>0</v>
          </cell>
          <cell r="D1986">
            <v>37.5</v>
          </cell>
          <cell r="S1986" t="str">
            <v>2119-0032193-000-PKR</v>
          </cell>
          <cell r="T1986" t="str">
            <v>2119-0032193-000-PKR-LAHORE</v>
          </cell>
        </row>
        <row r="1987">
          <cell r="C1987">
            <v>0</v>
          </cell>
          <cell r="D1987">
            <v>4611.88</v>
          </cell>
          <cell r="S1987" t="str">
            <v>2119-0032248-000-PKR</v>
          </cell>
          <cell r="T1987" t="str">
            <v>2119-0032248-000-PKR-LAHORE</v>
          </cell>
        </row>
        <row r="1988">
          <cell r="C1988">
            <v>0</v>
          </cell>
          <cell r="D1988">
            <v>2796.41</v>
          </cell>
          <cell r="S1988" t="str">
            <v>2119-0032203-100-PKR</v>
          </cell>
          <cell r="T1988" t="str">
            <v>2119-0032203-100-PKR-LAHORE</v>
          </cell>
        </row>
        <row r="1989">
          <cell r="C1989">
            <v>0</v>
          </cell>
          <cell r="D1989">
            <v>82.68</v>
          </cell>
          <cell r="S1989" t="str">
            <v>2119-0032202-000-PKR</v>
          </cell>
          <cell r="T1989" t="str">
            <v>2119-0032202-000-PKR-LAHORE</v>
          </cell>
        </row>
        <row r="1990">
          <cell r="C1990">
            <v>0</v>
          </cell>
          <cell r="D1990">
            <v>127.68</v>
          </cell>
          <cell r="S1990" t="str">
            <v>2119-0032201-000-PKR</v>
          </cell>
          <cell r="T1990" t="str">
            <v>2119-0032201-000-PKR-LAHORE</v>
          </cell>
        </row>
        <row r="1991">
          <cell r="C1991">
            <v>0</v>
          </cell>
          <cell r="D1991">
            <v>3.07</v>
          </cell>
          <cell r="S1991" t="str">
            <v>2119-0032200-000-PKR</v>
          </cell>
          <cell r="T1991" t="str">
            <v>2119-0032200-000-PKR-LAHORE</v>
          </cell>
        </row>
        <row r="1992">
          <cell r="C1992">
            <v>0</v>
          </cell>
          <cell r="D1992">
            <v>56</v>
          </cell>
          <cell r="S1992" t="str">
            <v>2119-0032199-000-PKR</v>
          </cell>
          <cell r="T1992" t="str">
            <v>2119-0032199-000-PKR-LAHORE</v>
          </cell>
        </row>
        <row r="1993">
          <cell r="C1993">
            <v>0</v>
          </cell>
          <cell r="D1993">
            <v>3957.58</v>
          </cell>
          <cell r="S1993" t="str">
            <v>2119-0032197-000-PKR</v>
          </cell>
          <cell r="T1993" t="str">
            <v>2119-0032197-000-PKR-LAHORE</v>
          </cell>
        </row>
        <row r="1994">
          <cell r="C1994">
            <v>0</v>
          </cell>
          <cell r="D1994">
            <v>24.24</v>
          </cell>
          <cell r="S1994" t="str">
            <v>2119-0032196-000-PKR</v>
          </cell>
          <cell r="T1994" t="str">
            <v>2119-0032196-000-PKR-LAHORE</v>
          </cell>
        </row>
        <row r="1995">
          <cell r="C1995">
            <v>0</v>
          </cell>
          <cell r="D1995">
            <v>55205</v>
          </cell>
          <cell r="S1995" t="str">
            <v>2119-0032205-100-PKR</v>
          </cell>
          <cell r="T1995" t="str">
            <v>2119-0032205-100-PKR-LAHORE</v>
          </cell>
        </row>
        <row r="1996">
          <cell r="C1996">
            <v>0</v>
          </cell>
          <cell r="D1996">
            <v>1.53</v>
          </cell>
          <cell r="S1996" t="str">
            <v>2119-0032194-000-PKR</v>
          </cell>
          <cell r="T1996" t="str">
            <v>2119-0032194-000-PKR-LAHORE</v>
          </cell>
        </row>
        <row r="1997">
          <cell r="C1997">
            <v>0</v>
          </cell>
          <cell r="D1997">
            <v>193318.21</v>
          </cell>
          <cell r="S1997" t="str">
            <v>2119-0032206-000-PKR</v>
          </cell>
          <cell r="T1997" t="str">
            <v>2119-0032206-000-PKR-LAHORE</v>
          </cell>
        </row>
        <row r="1998">
          <cell r="C1998">
            <v>0</v>
          </cell>
          <cell r="D1998">
            <v>262.5</v>
          </cell>
          <cell r="S1998" t="str">
            <v>2119-0032192-000-PKR</v>
          </cell>
          <cell r="T1998" t="str">
            <v>2119-0032192-000-PKR-LAHORE</v>
          </cell>
        </row>
        <row r="1999">
          <cell r="C1999">
            <v>0</v>
          </cell>
          <cell r="D1999">
            <v>19.5</v>
          </cell>
          <cell r="S1999" t="str">
            <v>2119-0032190-000-PKR</v>
          </cell>
          <cell r="T1999" t="str">
            <v>2119-0032190-000-PKR-LAHORE</v>
          </cell>
        </row>
        <row r="2000">
          <cell r="C2000">
            <v>0</v>
          </cell>
          <cell r="D2000">
            <v>5.5</v>
          </cell>
          <cell r="S2000" t="str">
            <v>2119-0032188-000-PKR</v>
          </cell>
          <cell r="T2000" t="str">
            <v>2119-0032188-000-PKR-LAHORE</v>
          </cell>
        </row>
        <row r="2001">
          <cell r="C2001">
            <v>0</v>
          </cell>
          <cell r="D2001">
            <v>15.5</v>
          </cell>
          <cell r="S2001" t="str">
            <v>2119-0032187-000-PKR</v>
          </cell>
          <cell r="T2001" t="str">
            <v>2119-0032187-000-PKR-LAHORE</v>
          </cell>
        </row>
        <row r="2002">
          <cell r="C2002">
            <v>0</v>
          </cell>
          <cell r="D2002">
            <v>1000</v>
          </cell>
          <cell r="S2002" t="str">
            <v>2119-0032186-000-PKR</v>
          </cell>
          <cell r="T2002" t="str">
            <v>2119-0032186-000-PKR-LAHORE</v>
          </cell>
        </row>
        <row r="2003">
          <cell r="C2003">
            <v>0</v>
          </cell>
          <cell r="D2003">
            <v>1995250.48</v>
          </cell>
          <cell r="S2003" t="str">
            <v>2119-0032184-100-PKR</v>
          </cell>
          <cell r="T2003" t="str">
            <v>2119-0032184-100-PKR-LAHORE</v>
          </cell>
        </row>
        <row r="2004">
          <cell r="C2004">
            <v>0</v>
          </cell>
          <cell r="D2004">
            <v>419.41</v>
          </cell>
          <cell r="S2004" t="str">
            <v>2119-0032182-100-PKR</v>
          </cell>
          <cell r="T2004" t="str">
            <v>2119-0032182-100-PKR-LAHORE</v>
          </cell>
        </row>
        <row r="2005">
          <cell r="C2005">
            <v>0</v>
          </cell>
          <cell r="D2005">
            <v>410.64</v>
          </cell>
          <cell r="S2005" t="str">
            <v>2119-0032176-000-PKR</v>
          </cell>
          <cell r="T2005" t="str">
            <v>2119-0032176-000-PKR-LAHORE</v>
          </cell>
        </row>
        <row r="2006">
          <cell r="C2006">
            <v>0</v>
          </cell>
          <cell r="D2006">
            <v>6140.71</v>
          </cell>
          <cell r="S2006" t="str">
            <v>2119-0032173-000-PKR</v>
          </cell>
          <cell r="T2006" t="str">
            <v>2119-0032173-000-PKR-LAHORE</v>
          </cell>
        </row>
        <row r="2007">
          <cell r="C2007">
            <v>0</v>
          </cell>
          <cell r="D2007">
            <v>15.5</v>
          </cell>
          <cell r="S2007" t="str">
            <v>2119-0032195-000-PKR</v>
          </cell>
          <cell r="T2007" t="str">
            <v>2119-0032195-000-PKR-LAHORE</v>
          </cell>
        </row>
        <row r="2008">
          <cell r="C2008">
            <v>0</v>
          </cell>
          <cell r="D2008">
            <v>3371.61</v>
          </cell>
          <cell r="S2008" t="str">
            <v>2119-0032227-200-PKR</v>
          </cell>
          <cell r="T2008" t="str">
            <v>2119-0032227-200-PKR-LAHORE</v>
          </cell>
        </row>
        <row r="2009">
          <cell r="C2009">
            <v>0</v>
          </cell>
          <cell r="D2009">
            <v>35506.9</v>
          </cell>
          <cell r="S2009" t="str">
            <v>2119-0032245-000-PKR</v>
          </cell>
          <cell r="T2009" t="str">
            <v>2119-0032245-000-PKR-LAHORE</v>
          </cell>
        </row>
        <row r="2010">
          <cell r="C2010">
            <v>0</v>
          </cell>
          <cell r="D2010">
            <v>7572.15</v>
          </cell>
          <cell r="S2010" t="str">
            <v>2119-0032244-000-PKR</v>
          </cell>
          <cell r="T2010" t="str">
            <v>2119-0032244-000-PKR-LAHORE</v>
          </cell>
        </row>
        <row r="2011">
          <cell r="C2011">
            <v>0</v>
          </cell>
          <cell r="D2011">
            <v>0.88</v>
          </cell>
          <cell r="S2011" t="str">
            <v>2119-0032242-200-PKR</v>
          </cell>
          <cell r="T2011" t="str">
            <v>2119-0032242-200-PKR-LAHORE</v>
          </cell>
        </row>
        <row r="2012">
          <cell r="C2012">
            <v>0</v>
          </cell>
          <cell r="D2012">
            <v>649.55999999999995</v>
          </cell>
          <cell r="S2012" t="str">
            <v>2119-0032239-100-PKR</v>
          </cell>
          <cell r="T2012" t="str">
            <v>2119-0032239-100-PKR-LAHORE</v>
          </cell>
        </row>
        <row r="2013">
          <cell r="C2013">
            <v>0</v>
          </cell>
          <cell r="D2013">
            <v>0.68</v>
          </cell>
          <cell r="S2013" t="str">
            <v>2119-0032236-200-PKR</v>
          </cell>
          <cell r="T2013" t="str">
            <v>2119-0032236-200-PKR-LAHORE</v>
          </cell>
        </row>
        <row r="2014">
          <cell r="C2014">
            <v>0</v>
          </cell>
          <cell r="D2014">
            <v>952.29</v>
          </cell>
          <cell r="S2014" t="str">
            <v>2119-0032235-100-PKR</v>
          </cell>
          <cell r="T2014" t="str">
            <v>2119-0032235-100-PKR-LAHORE</v>
          </cell>
        </row>
        <row r="2015">
          <cell r="C2015">
            <v>0</v>
          </cell>
          <cell r="D2015">
            <v>668.19</v>
          </cell>
          <cell r="S2015" t="str">
            <v>2119-0032232-100-PKR</v>
          </cell>
          <cell r="T2015" t="str">
            <v>2119-0032232-100-PKR-LAHORE</v>
          </cell>
        </row>
        <row r="2016">
          <cell r="C2016">
            <v>0</v>
          </cell>
          <cell r="D2016">
            <v>2740.71</v>
          </cell>
          <cell r="S2016" t="str">
            <v>2119-0032231-100-PKR</v>
          </cell>
          <cell r="T2016" t="str">
            <v>2119-0032231-100-PKR-LAHORE</v>
          </cell>
        </row>
        <row r="2017">
          <cell r="C2017">
            <v>0</v>
          </cell>
          <cell r="D2017">
            <v>2170.67</v>
          </cell>
          <cell r="S2017" t="str">
            <v>2119-0032204-100-PKR</v>
          </cell>
          <cell r="T2017" t="str">
            <v>2119-0032204-100-PKR-LAHORE</v>
          </cell>
        </row>
        <row r="2018">
          <cell r="C2018">
            <v>0</v>
          </cell>
          <cell r="D2018">
            <v>10429.15</v>
          </cell>
          <cell r="S2018" t="str">
            <v>2119-0032228-000-PKR</v>
          </cell>
          <cell r="T2018" t="str">
            <v>2119-0032228-000-PKR-LAHORE</v>
          </cell>
        </row>
        <row r="2019">
          <cell r="C2019">
            <v>0</v>
          </cell>
          <cell r="D2019">
            <v>2794.25</v>
          </cell>
          <cell r="S2019" t="str">
            <v>2119-0032360-100-PKR</v>
          </cell>
          <cell r="T2019" t="str">
            <v>2119-0032360-100-PKR-LAHORE</v>
          </cell>
        </row>
        <row r="2020">
          <cell r="C2020">
            <v>0</v>
          </cell>
          <cell r="D2020">
            <v>21253.34</v>
          </cell>
          <cell r="S2020" t="str">
            <v>2119-0032227-100-PKR</v>
          </cell>
          <cell r="T2020" t="str">
            <v>2119-0032227-100-PKR-LAHORE</v>
          </cell>
        </row>
        <row r="2021">
          <cell r="C2021">
            <v>0</v>
          </cell>
          <cell r="D2021">
            <v>43279.6</v>
          </cell>
          <cell r="S2021" t="str">
            <v>2119-0032224-200-PKR</v>
          </cell>
          <cell r="T2021" t="str">
            <v>2119-0032224-200-PKR-LAHORE</v>
          </cell>
        </row>
        <row r="2022">
          <cell r="C2022">
            <v>0</v>
          </cell>
          <cell r="D2022">
            <v>3410.92</v>
          </cell>
          <cell r="S2022" t="str">
            <v>2119-0032222-100-PKR</v>
          </cell>
          <cell r="T2022" t="str">
            <v>2119-0032222-100-PKR-LAHORE</v>
          </cell>
        </row>
        <row r="2023">
          <cell r="C2023">
            <v>0</v>
          </cell>
          <cell r="D2023">
            <v>72068.039999999994</v>
          </cell>
          <cell r="S2023" t="str">
            <v>2119-0032216-100-PKR</v>
          </cell>
          <cell r="T2023" t="str">
            <v>2119-0032216-100-PKR-LAHORE</v>
          </cell>
        </row>
        <row r="2024">
          <cell r="C2024">
            <v>0</v>
          </cell>
          <cell r="D2024">
            <v>1605174.94</v>
          </cell>
          <cell r="S2024" t="str">
            <v>2119-0032215-100-PKR</v>
          </cell>
          <cell r="T2024" t="str">
            <v>2119-0032215-100-PKR-LAHORE</v>
          </cell>
        </row>
        <row r="2025">
          <cell r="C2025">
            <v>0</v>
          </cell>
          <cell r="D2025">
            <v>17248.740000000002</v>
          </cell>
          <cell r="S2025" t="str">
            <v>2119-0032213-000-PKR</v>
          </cell>
          <cell r="T2025" t="str">
            <v>2119-0032213-000-PKR-LAHORE</v>
          </cell>
        </row>
        <row r="2026">
          <cell r="C2026">
            <v>0</v>
          </cell>
          <cell r="D2026">
            <v>35377.910000000003</v>
          </cell>
          <cell r="S2026" t="str">
            <v>2119-0032210-100-PKR</v>
          </cell>
          <cell r="T2026" t="str">
            <v>2119-0032210-100-PKR-LAHORE</v>
          </cell>
        </row>
        <row r="2027">
          <cell r="C2027">
            <v>0</v>
          </cell>
          <cell r="D2027">
            <v>21766353.039999999</v>
          </cell>
          <cell r="S2027" t="str">
            <v>2119-0032208-400-PKR</v>
          </cell>
          <cell r="T2027" t="str">
            <v>2119-0032208-400-PKR-LAHORE</v>
          </cell>
        </row>
        <row r="2028">
          <cell r="C2028">
            <v>0</v>
          </cell>
          <cell r="D2028">
            <v>21741.08</v>
          </cell>
          <cell r="S2028" t="str">
            <v>2119-0032208-100-PKR</v>
          </cell>
          <cell r="T2028" t="str">
            <v>2119-0032208-100-PKR-LAHORE</v>
          </cell>
        </row>
        <row r="2029">
          <cell r="C2029">
            <v>0</v>
          </cell>
          <cell r="D2029">
            <v>4228.55</v>
          </cell>
          <cell r="S2029" t="str">
            <v>2119-0032230-000-PKR</v>
          </cell>
          <cell r="T2029" t="str">
            <v>2119-0032230-000-PKR-LAHORE</v>
          </cell>
        </row>
        <row r="2030">
          <cell r="C2030">
            <v>0</v>
          </cell>
          <cell r="D2030">
            <v>78.81</v>
          </cell>
          <cell r="S2030" t="str">
            <v>2119-0032478-000-PKR</v>
          </cell>
          <cell r="T2030" t="str">
            <v>2119-0032478-000-PKR-LAHORE</v>
          </cell>
        </row>
        <row r="2031">
          <cell r="C2031">
            <v>0</v>
          </cell>
          <cell r="D2031">
            <v>1881.21</v>
          </cell>
          <cell r="S2031" t="str">
            <v>2119-0032341-000-PKR</v>
          </cell>
          <cell r="T2031" t="str">
            <v>2119-0032341-000-PKR-LAHORE</v>
          </cell>
        </row>
        <row r="2032">
          <cell r="C2032">
            <v>0</v>
          </cell>
          <cell r="D2032">
            <v>258406.09</v>
          </cell>
          <cell r="S2032" t="str">
            <v>2119-0032495-000-PKR</v>
          </cell>
          <cell r="T2032" t="str">
            <v>2119-0032495-000-PKR-LAHORE</v>
          </cell>
        </row>
        <row r="2033">
          <cell r="C2033">
            <v>0</v>
          </cell>
          <cell r="D2033">
            <v>476</v>
          </cell>
          <cell r="S2033" t="str">
            <v>2119-0032492-000-PKR</v>
          </cell>
          <cell r="T2033" t="str">
            <v>2119-0032492-000-PKR-LAHORE</v>
          </cell>
        </row>
        <row r="2034">
          <cell r="C2034">
            <v>0</v>
          </cell>
          <cell r="D2034">
            <v>1565.09</v>
          </cell>
          <cell r="S2034" t="str">
            <v>2119-0032491-100-PKR</v>
          </cell>
          <cell r="T2034" t="str">
            <v>2119-0032491-100-PKR-LAHORE</v>
          </cell>
        </row>
        <row r="2035">
          <cell r="C2035">
            <v>0</v>
          </cell>
          <cell r="D2035">
            <v>2719.7</v>
          </cell>
          <cell r="S2035" t="str">
            <v>2119-0032489-100-PKR</v>
          </cell>
          <cell r="T2035" t="str">
            <v>2119-0032489-100-PKR-LAHORE</v>
          </cell>
        </row>
        <row r="2036">
          <cell r="C2036">
            <v>0</v>
          </cell>
          <cell r="D2036">
            <v>128.34</v>
          </cell>
          <cell r="S2036" t="str">
            <v>2119-0032488-000-PKR</v>
          </cell>
          <cell r="T2036" t="str">
            <v>2119-0032488-000-PKR-LAHORE</v>
          </cell>
        </row>
        <row r="2037">
          <cell r="C2037">
            <v>0</v>
          </cell>
          <cell r="D2037">
            <v>603.04</v>
          </cell>
          <cell r="S2037" t="str">
            <v>2119-0032486-100-PKR</v>
          </cell>
          <cell r="T2037" t="str">
            <v>2119-0032486-100-PKR-LAHORE</v>
          </cell>
        </row>
        <row r="2038">
          <cell r="C2038">
            <v>0</v>
          </cell>
          <cell r="D2038">
            <v>1303.58</v>
          </cell>
          <cell r="S2038" t="str">
            <v>2119-0032485-200-PKR</v>
          </cell>
          <cell r="T2038" t="str">
            <v>2119-0032485-200-PKR-LAHORE</v>
          </cell>
        </row>
        <row r="2039">
          <cell r="C2039">
            <v>0</v>
          </cell>
          <cell r="D2039">
            <v>1445.92</v>
          </cell>
          <cell r="S2039" t="str">
            <v>2119-0032499-000-PKR</v>
          </cell>
          <cell r="T2039" t="str">
            <v>2119-0032499-000-PKR-LAHORE</v>
          </cell>
        </row>
        <row r="2040">
          <cell r="C2040">
            <v>0</v>
          </cell>
          <cell r="D2040">
            <v>666.72</v>
          </cell>
          <cell r="S2040" t="str">
            <v>2119-0032479-200-PKR</v>
          </cell>
          <cell r="T2040" t="str">
            <v>2119-0032479-200-PKR-LAHORE</v>
          </cell>
        </row>
        <row r="2041">
          <cell r="C2041">
            <v>0</v>
          </cell>
          <cell r="D2041">
            <v>4197</v>
          </cell>
          <cell r="S2041" t="str">
            <v>2119-0032500-100-PKR</v>
          </cell>
          <cell r="T2041" t="str">
            <v>2119-0032500-100-PKR-LAHORE</v>
          </cell>
        </row>
        <row r="2042">
          <cell r="C2042">
            <v>0</v>
          </cell>
          <cell r="D2042">
            <v>525</v>
          </cell>
          <cell r="S2042" t="str">
            <v>2119-0032476-200-PKR</v>
          </cell>
          <cell r="T2042" t="str">
            <v>2119-0032476-200-PKR-LAHORE</v>
          </cell>
        </row>
        <row r="2043">
          <cell r="C2043">
            <v>0</v>
          </cell>
          <cell r="D2043">
            <v>645.24</v>
          </cell>
          <cell r="S2043" t="str">
            <v>2119-0032472-000-PKR</v>
          </cell>
          <cell r="T2043" t="str">
            <v>2119-0032472-000-PKR-LAHORE</v>
          </cell>
        </row>
        <row r="2044">
          <cell r="C2044">
            <v>0</v>
          </cell>
          <cell r="D2044">
            <v>1893.85</v>
          </cell>
          <cell r="S2044" t="str">
            <v>2119-0032467-000-PKR</v>
          </cell>
          <cell r="T2044" t="str">
            <v>2119-0032467-000-PKR-LAHORE</v>
          </cell>
        </row>
        <row r="2045">
          <cell r="C2045">
            <v>0</v>
          </cell>
          <cell r="D2045">
            <v>1029.78</v>
          </cell>
          <cell r="S2045" t="str">
            <v>2119-0032466-100-PKR</v>
          </cell>
          <cell r="T2045" t="str">
            <v>2119-0032466-100-PKR-LAHORE</v>
          </cell>
        </row>
        <row r="2046">
          <cell r="C2046">
            <v>0</v>
          </cell>
          <cell r="D2046">
            <v>12.89</v>
          </cell>
          <cell r="S2046" t="str">
            <v>2119-0032465-000-PKR</v>
          </cell>
          <cell r="T2046" t="str">
            <v>2119-0032465-000-PKR-LAHORE</v>
          </cell>
        </row>
        <row r="2047">
          <cell r="C2047">
            <v>0</v>
          </cell>
          <cell r="D2047">
            <v>1428.3</v>
          </cell>
          <cell r="S2047" t="str">
            <v>2119-0032464-000-PKR</v>
          </cell>
          <cell r="T2047" t="str">
            <v>2119-0032464-000-PKR-LAHORE</v>
          </cell>
        </row>
        <row r="2048">
          <cell r="C2048">
            <v>0</v>
          </cell>
          <cell r="D2048">
            <v>1511.99</v>
          </cell>
          <cell r="S2048" t="str">
            <v>2119-0032460-100-PKR</v>
          </cell>
          <cell r="T2048" t="str">
            <v>2119-0032460-100-PKR-LAHORE</v>
          </cell>
        </row>
        <row r="2049">
          <cell r="C2049">
            <v>0</v>
          </cell>
          <cell r="D2049">
            <v>11</v>
          </cell>
          <cell r="S2049" t="str">
            <v>2119-0032459-000-PKR</v>
          </cell>
          <cell r="T2049" t="str">
            <v>2119-0032459-000-PKR-LAHORE</v>
          </cell>
        </row>
        <row r="2050">
          <cell r="C2050">
            <v>0</v>
          </cell>
          <cell r="D2050">
            <v>425</v>
          </cell>
          <cell r="S2050" t="str">
            <v>2119-0032458-000-PKR</v>
          </cell>
          <cell r="T2050" t="str">
            <v>2119-0032458-000-PKR-LAHORE</v>
          </cell>
        </row>
        <row r="2051">
          <cell r="C2051">
            <v>0</v>
          </cell>
          <cell r="D2051">
            <v>10250.4</v>
          </cell>
          <cell r="S2051" t="str">
            <v>2119-0032481-100-PKR</v>
          </cell>
          <cell r="T2051" t="str">
            <v>2119-0032481-100-PKR-LAHORE</v>
          </cell>
        </row>
        <row r="2052">
          <cell r="C2052">
            <v>0</v>
          </cell>
          <cell r="D2052">
            <v>1734703.55</v>
          </cell>
          <cell r="S2052" t="str">
            <v>2119-0032518-100-PKR</v>
          </cell>
          <cell r="T2052" t="str">
            <v>2119-0032518-100-PKR-LAHORE</v>
          </cell>
        </row>
        <row r="2053">
          <cell r="C2053">
            <v>0</v>
          </cell>
          <cell r="D2053">
            <v>1820.24</v>
          </cell>
          <cell r="S2053" t="str">
            <v>2119-0031036-000-PKR</v>
          </cell>
          <cell r="T2053" t="str">
            <v>2119-0031036-000-PKR-LAHORE</v>
          </cell>
        </row>
        <row r="2054">
          <cell r="C2054">
            <v>0</v>
          </cell>
          <cell r="D2054">
            <v>21137.56</v>
          </cell>
          <cell r="S2054" t="str">
            <v>2119-0032537-100-PKR</v>
          </cell>
          <cell r="T2054" t="str">
            <v>2119-0032537-100-PKR-LAHORE</v>
          </cell>
        </row>
        <row r="2055">
          <cell r="C2055">
            <v>0</v>
          </cell>
          <cell r="D2055">
            <v>567444.96</v>
          </cell>
          <cell r="S2055" t="str">
            <v>2119-0032534-000-PKR</v>
          </cell>
          <cell r="T2055" t="str">
            <v>2119-0032534-000-PKR-LAHORE</v>
          </cell>
        </row>
        <row r="2056">
          <cell r="C2056">
            <v>0</v>
          </cell>
          <cell r="D2056">
            <v>22.67</v>
          </cell>
          <cell r="S2056" t="str">
            <v>2119-0032533-200-PKR</v>
          </cell>
          <cell r="T2056" t="str">
            <v>2119-0032533-200-PKR-LAHORE</v>
          </cell>
        </row>
        <row r="2057">
          <cell r="C2057">
            <v>0</v>
          </cell>
          <cell r="D2057">
            <v>536.44000000000005</v>
          </cell>
          <cell r="S2057" t="str">
            <v>2119-0032531-000-PKR</v>
          </cell>
          <cell r="T2057" t="str">
            <v>2119-0032531-000-PKR-LAHORE</v>
          </cell>
        </row>
        <row r="2058">
          <cell r="C2058">
            <v>0</v>
          </cell>
          <cell r="D2058">
            <v>61458.22</v>
          </cell>
          <cell r="S2058" t="str">
            <v>2119-0032527-200-PKR</v>
          </cell>
          <cell r="T2058" t="str">
            <v>2119-0032527-200-PKR-LAHORE</v>
          </cell>
        </row>
        <row r="2059">
          <cell r="C2059">
            <v>0</v>
          </cell>
          <cell r="D2059">
            <v>2631.45</v>
          </cell>
          <cell r="S2059" t="str">
            <v>2119-0032525-100-PKR</v>
          </cell>
          <cell r="T2059" t="str">
            <v>2119-0032525-100-PKR-LAHORE</v>
          </cell>
        </row>
        <row r="2060">
          <cell r="C2060">
            <v>0</v>
          </cell>
          <cell r="D2060">
            <v>14023.67</v>
          </cell>
          <cell r="S2060" t="str">
            <v>2119-0032521-100-PKR</v>
          </cell>
          <cell r="T2060" t="str">
            <v>2119-0032521-100-PKR-LAHORE</v>
          </cell>
        </row>
        <row r="2061">
          <cell r="C2061">
            <v>0</v>
          </cell>
          <cell r="D2061">
            <v>626.47</v>
          </cell>
          <cell r="S2061" t="str">
            <v>2119-0032498-100-PKR</v>
          </cell>
          <cell r="T2061" t="str">
            <v>2119-0032498-100-PKR-LAHORE</v>
          </cell>
        </row>
        <row r="2062">
          <cell r="C2062">
            <v>0</v>
          </cell>
          <cell r="D2062">
            <v>0.06</v>
          </cell>
          <cell r="S2062" t="str">
            <v>2119-0032519-100-PKR</v>
          </cell>
          <cell r="T2062" t="str">
            <v>2119-0032519-100-PKR-LAHORE</v>
          </cell>
        </row>
        <row r="2063">
          <cell r="C2063">
            <v>0</v>
          </cell>
          <cell r="D2063">
            <v>2041.36</v>
          </cell>
          <cell r="S2063" t="str">
            <v>2119-0032448-000-PKR</v>
          </cell>
          <cell r="T2063" t="str">
            <v>2119-0032448-000-PKR-LAHORE</v>
          </cell>
        </row>
        <row r="2064">
          <cell r="C2064">
            <v>0</v>
          </cell>
          <cell r="D2064">
            <v>786032.87</v>
          </cell>
          <cell r="S2064" t="str">
            <v>2119-0032517-200-PKR</v>
          </cell>
          <cell r="T2064" t="str">
            <v>2119-0032517-200-PKR-LAHORE</v>
          </cell>
        </row>
        <row r="2065">
          <cell r="C2065">
            <v>0</v>
          </cell>
          <cell r="D2065">
            <v>30799.66</v>
          </cell>
          <cell r="S2065" t="str">
            <v>2119-0032515-000-PKR</v>
          </cell>
          <cell r="T2065" t="str">
            <v>2119-0032515-000-PKR-LAHORE</v>
          </cell>
        </row>
        <row r="2066">
          <cell r="C2066">
            <v>0</v>
          </cell>
          <cell r="D2066">
            <v>556434.49</v>
          </cell>
          <cell r="S2066" t="str">
            <v>2119-0032513-000-PKR</v>
          </cell>
          <cell r="T2066" t="str">
            <v>2119-0032513-000-PKR-LAHORE</v>
          </cell>
        </row>
        <row r="2067">
          <cell r="C2067">
            <v>0</v>
          </cell>
          <cell r="D2067">
            <v>946.68</v>
          </cell>
          <cell r="S2067" t="str">
            <v>2119-0032510-000-PKR</v>
          </cell>
          <cell r="T2067" t="str">
            <v>2119-0032510-000-PKR-LAHORE</v>
          </cell>
        </row>
        <row r="2068">
          <cell r="C2068">
            <v>0</v>
          </cell>
          <cell r="D2068">
            <v>24482.98</v>
          </cell>
          <cell r="S2068" t="str">
            <v>2119-0032509-000-PKR</v>
          </cell>
          <cell r="T2068" t="str">
            <v>2119-0032509-000-PKR-LAHORE</v>
          </cell>
        </row>
        <row r="2069">
          <cell r="C2069">
            <v>0</v>
          </cell>
          <cell r="D2069">
            <v>10600273.68</v>
          </cell>
          <cell r="S2069" t="str">
            <v>2119-0032508-400-PKR</v>
          </cell>
          <cell r="T2069" t="str">
            <v>2119-0032508-400-PKR-LAHORE</v>
          </cell>
        </row>
        <row r="2070">
          <cell r="C2070">
            <v>0</v>
          </cell>
          <cell r="D2070">
            <v>198696.76</v>
          </cell>
          <cell r="S2070" t="str">
            <v>2119-0032508-100-PKR</v>
          </cell>
          <cell r="T2070" t="str">
            <v>2119-0032508-100-PKR-LAHORE</v>
          </cell>
        </row>
        <row r="2071">
          <cell r="C2071">
            <v>0</v>
          </cell>
          <cell r="D2071">
            <v>5931.35</v>
          </cell>
          <cell r="S2071" t="str">
            <v>2119-0032506-000-PKR</v>
          </cell>
          <cell r="T2071" t="str">
            <v>2119-0032506-000-PKR-LAHORE</v>
          </cell>
        </row>
        <row r="2072">
          <cell r="C2072">
            <v>0</v>
          </cell>
          <cell r="D2072">
            <v>24452.42</v>
          </cell>
          <cell r="S2072" t="str">
            <v>2119-0032501-100-PKR</v>
          </cell>
          <cell r="T2072" t="str">
            <v>2119-0032501-100-PKR-LAHORE</v>
          </cell>
        </row>
        <row r="2073">
          <cell r="C2073">
            <v>0</v>
          </cell>
          <cell r="D2073">
            <v>211.05</v>
          </cell>
          <cell r="S2073" t="str">
            <v>2119-0032520-100-PKR</v>
          </cell>
          <cell r="T2073" t="str">
            <v>2119-0032520-100-PKR-LAHORE</v>
          </cell>
        </row>
        <row r="2074">
          <cell r="C2074">
            <v>0</v>
          </cell>
          <cell r="D2074">
            <v>391.89</v>
          </cell>
          <cell r="S2074" t="str">
            <v>2119-0032388-100-PKR</v>
          </cell>
          <cell r="T2074" t="str">
            <v>2119-0032388-100-PKR-LAHORE</v>
          </cell>
        </row>
        <row r="2075">
          <cell r="C2075">
            <v>0</v>
          </cell>
          <cell r="D2075">
            <v>9833.98</v>
          </cell>
          <cell r="S2075" t="str">
            <v>2119-0032408-300-PKR</v>
          </cell>
          <cell r="T2075" t="str">
            <v>2119-0032408-300-PKR-LAHORE</v>
          </cell>
        </row>
        <row r="2076">
          <cell r="C2076">
            <v>0</v>
          </cell>
          <cell r="D2076">
            <v>575.19000000000005</v>
          </cell>
          <cell r="S2076" t="str">
            <v>2119-0032404-100-PKR</v>
          </cell>
          <cell r="T2076" t="str">
            <v>2119-0032404-100-PKR-LAHORE</v>
          </cell>
        </row>
        <row r="2077">
          <cell r="C2077">
            <v>0</v>
          </cell>
          <cell r="D2077">
            <v>92.84</v>
          </cell>
          <cell r="S2077" t="str">
            <v>2119-0032402-240-PKR</v>
          </cell>
          <cell r="T2077" t="str">
            <v>2119-0032402-240-PKR-LAHORE</v>
          </cell>
        </row>
        <row r="2078">
          <cell r="C2078">
            <v>0</v>
          </cell>
          <cell r="D2078">
            <v>213606.34</v>
          </cell>
          <cell r="S2078" t="str">
            <v>2119-0032401-000-PKR</v>
          </cell>
          <cell r="T2078" t="str">
            <v>2119-0032401-000-PKR-LAHORE</v>
          </cell>
        </row>
        <row r="2079">
          <cell r="C2079">
            <v>0</v>
          </cell>
          <cell r="D2079">
            <v>12806.56</v>
          </cell>
          <cell r="S2079" t="str">
            <v>2119-0032399-240-PKR</v>
          </cell>
          <cell r="T2079" t="str">
            <v>2119-0032399-240-PKR-LAHORE</v>
          </cell>
        </row>
        <row r="2080">
          <cell r="C2080">
            <v>0</v>
          </cell>
          <cell r="D2080">
            <v>65000</v>
          </cell>
          <cell r="S2080" t="str">
            <v>2119-0032399-200-PKR</v>
          </cell>
          <cell r="T2080" t="str">
            <v>2119-0032399-200-PKR-LAHORE</v>
          </cell>
        </row>
        <row r="2081">
          <cell r="C2081">
            <v>0</v>
          </cell>
          <cell r="D2081">
            <v>1925</v>
          </cell>
          <cell r="S2081" t="str">
            <v>2119-0032398-100-PKR</v>
          </cell>
          <cell r="T2081" t="str">
            <v>2119-0032398-100-PKR-LAHORE</v>
          </cell>
        </row>
        <row r="2082">
          <cell r="C2082">
            <v>0</v>
          </cell>
          <cell r="D2082">
            <v>6067511.1500000004</v>
          </cell>
          <cell r="S2082" t="str">
            <v>2119-0032395-240-PKR</v>
          </cell>
          <cell r="T2082" t="str">
            <v>2119-0032395-240-PKR-LAHORE</v>
          </cell>
        </row>
        <row r="2083">
          <cell r="C2083">
            <v>0</v>
          </cell>
          <cell r="D2083">
            <v>10300.870000000001</v>
          </cell>
          <cell r="S2083" t="str">
            <v>2119-0032456-000-PKR</v>
          </cell>
          <cell r="T2083" t="str">
            <v>2119-0032456-000-PKR-LAHORE</v>
          </cell>
        </row>
        <row r="2084">
          <cell r="C2084">
            <v>0</v>
          </cell>
          <cell r="D2084">
            <v>140785.51999999999</v>
          </cell>
          <cell r="S2084" t="str">
            <v>2119-0032390-200-PKR</v>
          </cell>
          <cell r="T2084" t="str">
            <v>2119-0032390-200-PKR-LAHORE</v>
          </cell>
        </row>
        <row r="2085">
          <cell r="C2085">
            <v>0</v>
          </cell>
          <cell r="D2085">
            <v>781647.84</v>
          </cell>
          <cell r="S2085" t="str">
            <v>2119-0032411-100-PKR</v>
          </cell>
          <cell r="T2085" t="str">
            <v>2119-0032411-100-PKR-LAHORE</v>
          </cell>
        </row>
        <row r="2086">
          <cell r="C2086">
            <v>0</v>
          </cell>
          <cell r="D2086">
            <v>6311820.6399999997</v>
          </cell>
          <cell r="S2086" t="str">
            <v>2119-0032387-240-PKR</v>
          </cell>
          <cell r="T2086" t="str">
            <v>2119-0032387-240-PKR-LAHORE</v>
          </cell>
        </row>
        <row r="2087">
          <cell r="C2087">
            <v>0</v>
          </cell>
          <cell r="D2087">
            <v>6629264.3099999996</v>
          </cell>
          <cell r="S2087" t="str">
            <v>2119-0032382-240-PKR</v>
          </cell>
          <cell r="T2087" t="str">
            <v>2119-0032382-240-PKR-LAHORE</v>
          </cell>
        </row>
        <row r="2088">
          <cell r="C2088">
            <v>0</v>
          </cell>
          <cell r="D2088">
            <v>6707969.75</v>
          </cell>
          <cell r="S2088" t="str">
            <v>2119-0032381-240-PKR</v>
          </cell>
          <cell r="T2088" t="str">
            <v>2119-0032381-240-PKR-LAHORE</v>
          </cell>
        </row>
        <row r="2089">
          <cell r="C2089">
            <v>0</v>
          </cell>
          <cell r="D2089">
            <v>24491.71</v>
          </cell>
          <cell r="S2089" t="str">
            <v>2119-0032375-200-PKR</v>
          </cell>
          <cell r="T2089" t="str">
            <v>2119-0032375-200-PKR-LAHORE</v>
          </cell>
        </row>
        <row r="2090">
          <cell r="C2090">
            <v>0</v>
          </cell>
          <cell r="D2090">
            <v>10.42</v>
          </cell>
          <cell r="S2090" t="str">
            <v>2119-0032374-100-PKR</v>
          </cell>
          <cell r="T2090" t="str">
            <v>2119-0032374-100-PKR-LAHORE</v>
          </cell>
        </row>
        <row r="2091">
          <cell r="C2091">
            <v>0</v>
          </cell>
          <cell r="D2091">
            <v>9088.56</v>
          </cell>
          <cell r="S2091" t="str">
            <v>2119-0032373-200-PKR</v>
          </cell>
          <cell r="T2091" t="str">
            <v>2119-0032373-200-PKR-LAHORE</v>
          </cell>
        </row>
        <row r="2092">
          <cell r="C2092">
            <v>0</v>
          </cell>
          <cell r="D2092">
            <v>58.93</v>
          </cell>
          <cell r="S2092" t="str">
            <v>2119-0032371-000-PKR</v>
          </cell>
          <cell r="T2092" t="str">
            <v>2119-0032371-000-PKR-LAHORE</v>
          </cell>
        </row>
        <row r="2093">
          <cell r="C2093">
            <v>0</v>
          </cell>
          <cell r="D2093">
            <v>236.87</v>
          </cell>
          <cell r="S2093" t="str">
            <v>2119-0032369-000-PKR</v>
          </cell>
          <cell r="T2093" t="str">
            <v>2119-0032369-000-PKR-LAHORE</v>
          </cell>
        </row>
        <row r="2094">
          <cell r="C2094">
            <v>0</v>
          </cell>
          <cell r="D2094">
            <v>134.24</v>
          </cell>
          <cell r="S2094" t="str">
            <v>2119-0032540-100-PKR</v>
          </cell>
          <cell r="T2094" t="str">
            <v>2119-0032540-100-PKR-LAHORE</v>
          </cell>
        </row>
        <row r="2095">
          <cell r="C2095">
            <v>0</v>
          </cell>
          <cell r="D2095">
            <v>6422.37</v>
          </cell>
          <cell r="S2095" t="str">
            <v>2119-0032392-100-PKR</v>
          </cell>
          <cell r="T2095" t="str">
            <v>2119-0032392-100-PKR-LAHORE</v>
          </cell>
        </row>
        <row r="2096">
          <cell r="C2096">
            <v>0</v>
          </cell>
          <cell r="D2096">
            <v>101.77</v>
          </cell>
          <cell r="S2096" t="str">
            <v>2119-0032427-000-PKR</v>
          </cell>
          <cell r="T2096" t="str">
            <v>2119-0032427-000-PKR-LAHORE</v>
          </cell>
        </row>
        <row r="2097">
          <cell r="C2097">
            <v>0</v>
          </cell>
          <cell r="D2097">
            <v>4901.4399999999996</v>
          </cell>
          <cell r="S2097" t="str">
            <v>2119-0032356-100-PKR</v>
          </cell>
          <cell r="T2097" t="str">
            <v>2119-0032356-100-PKR-LAHORE</v>
          </cell>
        </row>
        <row r="2098">
          <cell r="C2098">
            <v>0</v>
          </cell>
          <cell r="D2098">
            <v>42314.63</v>
          </cell>
          <cell r="S2098" t="str">
            <v>2119-0032446-000-PKR</v>
          </cell>
          <cell r="T2098" t="str">
            <v>2119-0032446-000-PKR-LAHORE</v>
          </cell>
        </row>
        <row r="2099">
          <cell r="C2099">
            <v>0</v>
          </cell>
          <cell r="D2099">
            <v>297.20999999999998</v>
          </cell>
          <cell r="S2099" t="str">
            <v>2119-0032444-000-PKR</v>
          </cell>
          <cell r="T2099" t="str">
            <v>2119-0032444-000-PKR-LAHORE</v>
          </cell>
        </row>
        <row r="2100">
          <cell r="C2100">
            <v>0</v>
          </cell>
          <cell r="D2100">
            <v>1778038.11</v>
          </cell>
          <cell r="S2100" t="str">
            <v>2119-0032440-200-PKR</v>
          </cell>
          <cell r="T2100" t="str">
            <v>2119-0032440-200-PKR-LAHORE</v>
          </cell>
        </row>
        <row r="2101">
          <cell r="C2101">
            <v>0</v>
          </cell>
          <cell r="D2101">
            <v>1.49</v>
          </cell>
          <cell r="S2101" t="str">
            <v>2119-0032439-000-PKR</v>
          </cell>
          <cell r="T2101" t="str">
            <v>2119-0032439-000-PKR-LAHORE</v>
          </cell>
        </row>
        <row r="2102">
          <cell r="C2102">
            <v>0</v>
          </cell>
          <cell r="D2102">
            <v>936.5</v>
          </cell>
          <cell r="S2102" t="str">
            <v>2119-0032438-000-PKR</v>
          </cell>
          <cell r="T2102" t="str">
            <v>2119-0032438-000-PKR-LAHORE</v>
          </cell>
        </row>
        <row r="2103">
          <cell r="C2103">
            <v>0</v>
          </cell>
          <cell r="D2103">
            <v>1240.3699999999999</v>
          </cell>
          <cell r="S2103" t="str">
            <v>2119-0032435-100-PKR</v>
          </cell>
          <cell r="T2103" t="str">
            <v>2119-0032435-100-PKR-LAHORE</v>
          </cell>
        </row>
        <row r="2104">
          <cell r="C2104">
            <v>0</v>
          </cell>
          <cell r="D2104">
            <v>1188.27</v>
          </cell>
          <cell r="S2104" t="str">
            <v>2119-0032434-100-PKR</v>
          </cell>
          <cell r="T2104" t="str">
            <v>2119-0032434-100-PKR-LAHORE</v>
          </cell>
        </row>
        <row r="2105">
          <cell r="C2105">
            <v>0</v>
          </cell>
          <cell r="D2105">
            <v>5368.11</v>
          </cell>
          <cell r="S2105" t="str">
            <v>2119-0032433-100-PKR</v>
          </cell>
          <cell r="T2105" t="str">
            <v>2119-0032433-100-PKR-LAHORE</v>
          </cell>
        </row>
        <row r="2106">
          <cell r="C2106">
            <v>0</v>
          </cell>
          <cell r="D2106">
            <v>4769.74</v>
          </cell>
          <cell r="S2106" t="str">
            <v>2119-0032409-100-PKR</v>
          </cell>
          <cell r="T2106" t="str">
            <v>2119-0032409-100-PKR-LAHORE</v>
          </cell>
        </row>
        <row r="2107">
          <cell r="C2107">
            <v>0</v>
          </cell>
          <cell r="D2107">
            <v>560335.06000000006</v>
          </cell>
          <cell r="S2107" t="str">
            <v>2119-0032428-100-PKR</v>
          </cell>
          <cell r="T2107" t="str">
            <v>2119-0032428-100-PKR-LAHORE</v>
          </cell>
        </row>
        <row r="2108">
          <cell r="C2108">
            <v>0</v>
          </cell>
          <cell r="D2108">
            <v>25094.27</v>
          </cell>
          <cell r="S2108" t="str">
            <v>2119-0032410-000-PKR</v>
          </cell>
          <cell r="T2108" t="str">
            <v>2119-0032410-000-PKR-LAHORE</v>
          </cell>
        </row>
        <row r="2109">
          <cell r="C2109">
            <v>0</v>
          </cell>
          <cell r="D2109">
            <v>11468.95</v>
          </cell>
          <cell r="S2109" t="str">
            <v>2119-0032426-100-PKR</v>
          </cell>
          <cell r="T2109" t="str">
            <v>2119-0032426-100-PKR-LAHORE</v>
          </cell>
        </row>
        <row r="2110">
          <cell r="C2110">
            <v>0</v>
          </cell>
          <cell r="D2110">
            <v>3142.9</v>
          </cell>
          <cell r="S2110" t="str">
            <v>2119-0032426-000-PKR</v>
          </cell>
          <cell r="T2110" t="str">
            <v>2119-0032426-000-PKR-LAHORE</v>
          </cell>
        </row>
        <row r="2111">
          <cell r="C2111">
            <v>0</v>
          </cell>
          <cell r="D2111">
            <v>93612.11</v>
          </cell>
          <cell r="S2111" t="str">
            <v>2119-0032421-100-PKR</v>
          </cell>
          <cell r="T2111" t="str">
            <v>2119-0032421-100-PKR-LAHORE</v>
          </cell>
        </row>
        <row r="2112">
          <cell r="C2112">
            <v>0</v>
          </cell>
          <cell r="D2112">
            <v>1491.03</v>
          </cell>
          <cell r="S2112" t="str">
            <v>2119-0032420-000-PKR</v>
          </cell>
          <cell r="T2112" t="str">
            <v>2119-0032420-000-PKR-LAHORE</v>
          </cell>
        </row>
        <row r="2113">
          <cell r="C2113">
            <v>0</v>
          </cell>
          <cell r="D2113">
            <v>212478.51</v>
          </cell>
          <cell r="S2113" t="str">
            <v>2119-0032417-300-PKR</v>
          </cell>
          <cell r="T2113" t="str">
            <v>2119-0032417-300-PKR-LAHORE</v>
          </cell>
        </row>
        <row r="2114">
          <cell r="C2114">
            <v>0</v>
          </cell>
          <cell r="D2114">
            <v>5403.09</v>
          </cell>
          <cell r="S2114" t="str">
            <v>2119-0032414-000-PKR</v>
          </cell>
          <cell r="T2114" t="str">
            <v>2119-0032414-000-PKR-LAHORE</v>
          </cell>
        </row>
        <row r="2115">
          <cell r="C2115">
            <v>0</v>
          </cell>
          <cell r="D2115">
            <v>10688.16</v>
          </cell>
          <cell r="S2115" t="str">
            <v>2119-0032413-000-PKR</v>
          </cell>
          <cell r="T2115" t="str">
            <v>2119-0032413-000-PKR-LAHORE</v>
          </cell>
        </row>
        <row r="2116">
          <cell r="C2116">
            <v>0</v>
          </cell>
          <cell r="D2116">
            <v>30.7</v>
          </cell>
          <cell r="S2116" t="str">
            <v>2119-0032412-100-PKR</v>
          </cell>
          <cell r="T2116" t="str">
            <v>2119-0032412-100-PKR-LAHORE</v>
          </cell>
        </row>
        <row r="2117">
          <cell r="C2117">
            <v>0</v>
          </cell>
          <cell r="D2117">
            <v>185492.94</v>
          </cell>
          <cell r="S2117" t="str">
            <v>2119-0032455-100-PKR</v>
          </cell>
          <cell r="T2117" t="str">
            <v>2119-0032455-100-PKR-LAHORE</v>
          </cell>
        </row>
        <row r="2118">
          <cell r="C2118">
            <v>0</v>
          </cell>
          <cell r="D2118">
            <v>134.28</v>
          </cell>
          <cell r="S2118" t="str">
            <v>2119-0032429-000-PKR</v>
          </cell>
          <cell r="T2118" t="str">
            <v>2119-0032429-000-PKR-LAHORE</v>
          </cell>
        </row>
        <row r="2119">
          <cell r="C2119">
            <v>0</v>
          </cell>
          <cell r="D2119">
            <v>0.86</v>
          </cell>
          <cell r="S2119" t="str">
            <v>2119-0017350-100-PKR</v>
          </cell>
          <cell r="T2119" t="str">
            <v>2119-0017350-100-PKR-KARACHI</v>
          </cell>
        </row>
        <row r="2120">
          <cell r="C2120">
            <v>0</v>
          </cell>
          <cell r="D2120">
            <v>27792.74</v>
          </cell>
          <cell r="S2120" t="str">
            <v>2119-0017318-000-PKR</v>
          </cell>
          <cell r="T2120" t="str">
            <v>2119-0017318-000-PKR-KARACHI</v>
          </cell>
        </row>
        <row r="2121">
          <cell r="C2121">
            <v>0</v>
          </cell>
          <cell r="D2121">
            <v>294380</v>
          </cell>
          <cell r="S2121" t="str">
            <v>2119-0017375-300-PKR</v>
          </cell>
          <cell r="T2121" t="str">
            <v>2119-0017375-300-PKR-KARACHI</v>
          </cell>
        </row>
        <row r="2122">
          <cell r="C2122">
            <v>0</v>
          </cell>
          <cell r="D2122">
            <v>355108.52</v>
          </cell>
          <cell r="S2122" t="str">
            <v>2119-0017374-300-PKR</v>
          </cell>
          <cell r="T2122" t="str">
            <v>2119-0017374-300-PKR-KARACHI</v>
          </cell>
        </row>
        <row r="2123">
          <cell r="C2123">
            <v>0</v>
          </cell>
          <cell r="D2123">
            <v>2445460.75</v>
          </cell>
          <cell r="S2123" t="str">
            <v>2119-0017373-100-PKR</v>
          </cell>
          <cell r="T2123" t="str">
            <v>2119-0017373-100-PKR-KARACHI</v>
          </cell>
        </row>
        <row r="2124">
          <cell r="C2124">
            <v>0</v>
          </cell>
          <cell r="D2124">
            <v>27611.33</v>
          </cell>
          <cell r="S2124" t="str">
            <v>2119-0017373-000-PKR</v>
          </cell>
          <cell r="T2124" t="str">
            <v>2119-0017373-000-PKR-KARACHI</v>
          </cell>
        </row>
        <row r="2125">
          <cell r="C2125">
            <v>0</v>
          </cell>
          <cell r="D2125">
            <v>32939.519999999997</v>
          </cell>
          <cell r="S2125" t="str">
            <v>2119-0017372-200-PKR</v>
          </cell>
          <cell r="T2125" t="str">
            <v>2119-0017372-200-PKR-KARACHI</v>
          </cell>
        </row>
        <row r="2126">
          <cell r="C2126">
            <v>0</v>
          </cell>
          <cell r="D2126">
            <v>11.86</v>
          </cell>
          <cell r="S2126" t="str">
            <v>2119-0017365-100-PKR</v>
          </cell>
          <cell r="T2126" t="str">
            <v>2119-0017365-100-PKR-KARACHI</v>
          </cell>
        </row>
        <row r="2127">
          <cell r="C2127">
            <v>0</v>
          </cell>
          <cell r="D2127">
            <v>46.63</v>
          </cell>
          <cell r="S2127" t="str">
            <v>2119-0017363-000-PKR</v>
          </cell>
          <cell r="T2127" t="str">
            <v>2119-0017363-000-PKR-KARACHI</v>
          </cell>
        </row>
        <row r="2128">
          <cell r="C2128">
            <v>0</v>
          </cell>
          <cell r="D2128">
            <v>46</v>
          </cell>
          <cell r="S2128" t="str">
            <v>2119-0017378-000-PKR</v>
          </cell>
          <cell r="T2128" t="str">
            <v>2119-0017378-000-PKR-KARACHI</v>
          </cell>
        </row>
        <row r="2129">
          <cell r="C2129">
            <v>0</v>
          </cell>
          <cell r="D2129">
            <v>3977.76</v>
          </cell>
          <cell r="S2129" t="str">
            <v>2119-0017353-100-PKR</v>
          </cell>
          <cell r="T2129" t="str">
            <v>2119-0017353-100-PKR-KARACHI</v>
          </cell>
        </row>
        <row r="2130">
          <cell r="C2130">
            <v>0</v>
          </cell>
          <cell r="D2130">
            <v>688</v>
          </cell>
          <cell r="S2130" t="str">
            <v>2119-0017381-000-PKR</v>
          </cell>
          <cell r="T2130" t="str">
            <v>2119-0017381-000-PKR-KARACHI</v>
          </cell>
        </row>
        <row r="2131">
          <cell r="C2131">
            <v>0</v>
          </cell>
          <cell r="D2131">
            <v>31.94</v>
          </cell>
          <cell r="S2131" t="str">
            <v>2119-0017350-000-PKR</v>
          </cell>
          <cell r="T2131" t="str">
            <v>2119-0017350-000-PKR-KARACHI</v>
          </cell>
        </row>
        <row r="2132">
          <cell r="C2132">
            <v>0</v>
          </cell>
          <cell r="D2132">
            <v>152.88999999999999</v>
          </cell>
          <cell r="S2132" t="str">
            <v>2119-0017349-000-PKR</v>
          </cell>
          <cell r="T2132" t="str">
            <v>2119-0017349-000-PKR-KARACHI</v>
          </cell>
        </row>
        <row r="2133">
          <cell r="C2133">
            <v>0</v>
          </cell>
          <cell r="D2133">
            <v>153947.14000000001</v>
          </cell>
          <cell r="S2133" t="str">
            <v>2119-0017339-200-PKR</v>
          </cell>
          <cell r="T2133" t="str">
            <v>2119-0017339-200-PKR-KARACHI</v>
          </cell>
        </row>
        <row r="2134">
          <cell r="C2134">
            <v>0</v>
          </cell>
          <cell r="D2134">
            <v>2077.09</v>
          </cell>
          <cell r="S2134" t="str">
            <v>2119-0017335-200-PKR</v>
          </cell>
          <cell r="T2134" t="str">
            <v>2119-0017335-200-PKR-KARACHI</v>
          </cell>
        </row>
        <row r="2135">
          <cell r="C2135">
            <v>0</v>
          </cell>
          <cell r="D2135">
            <v>39.82</v>
          </cell>
          <cell r="S2135" t="str">
            <v>2119-0017329-224-USD</v>
          </cell>
          <cell r="T2135" t="str">
            <v>2119-0017329-224-USD-KARACHI</v>
          </cell>
        </row>
        <row r="2136">
          <cell r="C2136">
            <v>0</v>
          </cell>
          <cell r="D2136">
            <v>365.52</v>
          </cell>
          <cell r="S2136" t="str">
            <v>2119-0017329-100-PKR</v>
          </cell>
          <cell r="T2136" t="str">
            <v>2119-0017329-100-PKR-KARACHI</v>
          </cell>
        </row>
        <row r="2137">
          <cell r="C2137">
            <v>0</v>
          </cell>
          <cell r="D2137">
            <v>318.5</v>
          </cell>
          <cell r="S2137" t="str">
            <v>2119-0017322-000-PKR</v>
          </cell>
          <cell r="T2137" t="str">
            <v>2119-0017322-000-PKR-KARACHI</v>
          </cell>
        </row>
        <row r="2138">
          <cell r="C2138">
            <v>0</v>
          </cell>
          <cell r="D2138">
            <v>54.5</v>
          </cell>
          <cell r="S2138" t="str">
            <v>2119-0017321-000-PKR</v>
          </cell>
          <cell r="T2138" t="str">
            <v>2119-0017321-000-PKR-KARACHI</v>
          </cell>
        </row>
        <row r="2139">
          <cell r="C2139">
            <v>0</v>
          </cell>
          <cell r="D2139">
            <v>76669.820000000007</v>
          </cell>
          <cell r="S2139" t="str">
            <v>2119-0017421-100-PKR</v>
          </cell>
          <cell r="T2139" t="str">
            <v>2119-0017421-100-PKR-KARACHI</v>
          </cell>
        </row>
        <row r="2140">
          <cell r="C2140">
            <v>0</v>
          </cell>
          <cell r="D2140">
            <v>2510.9499999999998</v>
          </cell>
          <cell r="S2140" t="str">
            <v>2119-0017359-100-PKR</v>
          </cell>
          <cell r="T2140" t="str">
            <v>2119-0017359-100-PKR-KARACHI</v>
          </cell>
        </row>
        <row r="2141">
          <cell r="C2141">
            <v>0</v>
          </cell>
          <cell r="D2141">
            <v>1961827.71</v>
          </cell>
          <cell r="S2141" t="str">
            <v>2119-0017394-100-PKR</v>
          </cell>
          <cell r="T2141" t="str">
            <v>2119-0017394-100-PKR-KARACHI</v>
          </cell>
        </row>
        <row r="2142">
          <cell r="C2142">
            <v>0</v>
          </cell>
          <cell r="D2142">
            <v>0.96</v>
          </cell>
          <cell r="S2142" t="str">
            <v>2119-0017687-100-PKR</v>
          </cell>
          <cell r="T2142" t="str">
            <v>2119-0017687-100-PKR-KARACHI</v>
          </cell>
        </row>
        <row r="2143">
          <cell r="C2143">
            <v>0</v>
          </cell>
          <cell r="D2143">
            <v>27046.36</v>
          </cell>
          <cell r="S2143" t="str">
            <v>2119-0017412-000-PKR</v>
          </cell>
          <cell r="T2143" t="str">
            <v>2119-0017412-000-PKR-KARACHI</v>
          </cell>
        </row>
        <row r="2144">
          <cell r="C2144">
            <v>0</v>
          </cell>
          <cell r="D2144">
            <v>735.38</v>
          </cell>
          <cell r="S2144" t="str">
            <v>2119-0017409-100-PKR</v>
          </cell>
          <cell r="T2144" t="str">
            <v>2119-0017409-100-PKR-KARACHI</v>
          </cell>
        </row>
        <row r="2145">
          <cell r="C2145">
            <v>0</v>
          </cell>
          <cell r="D2145">
            <v>9887.0499999999993</v>
          </cell>
          <cell r="S2145" t="str">
            <v>2119-0017408-200-PKR</v>
          </cell>
          <cell r="T2145" t="str">
            <v>2119-0017408-200-PKR-KARACHI</v>
          </cell>
        </row>
        <row r="2146">
          <cell r="C2146">
            <v>0</v>
          </cell>
          <cell r="D2146">
            <v>1687143.9</v>
          </cell>
          <cell r="S2146" t="str">
            <v>2119-0017404-100-PKR</v>
          </cell>
          <cell r="T2146" t="str">
            <v>2119-0017404-100-PKR-KARACHI</v>
          </cell>
        </row>
        <row r="2147">
          <cell r="C2147">
            <v>0</v>
          </cell>
          <cell r="D2147">
            <v>313876.46000000002</v>
          </cell>
          <cell r="S2147" t="str">
            <v>2119-0017401-100-PKR</v>
          </cell>
          <cell r="T2147" t="str">
            <v>2119-0017401-100-PKR-KARACHI</v>
          </cell>
        </row>
        <row r="2148">
          <cell r="C2148">
            <v>0</v>
          </cell>
          <cell r="D2148">
            <v>2644731.9300000002</v>
          </cell>
          <cell r="S2148" t="str">
            <v>2119-0017400-200-PKR</v>
          </cell>
          <cell r="T2148" t="str">
            <v>2119-0017400-200-PKR-KARACHI</v>
          </cell>
        </row>
        <row r="2149">
          <cell r="C2149">
            <v>0</v>
          </cell>
          <cell r="D2149">
            <v>30365287.710000001</v>
          </cell>
          <cell r="S2149" t="str">
            <v>2119-0017399-300-PKR</v>
          </cell>
          <cell r="T2149" t="str">
            <v>2119-0017399-300-PKR-KARACHI</v>
          </cell>
        </row>
        <row r="2150">
          <cell r="C2150">
            <v>0</v>
          </cell>
          <cell r="D2150">
            <v>1493.51</v>
          </cell>
          <cell r="S2150" t="str">
            <v>2119-0017376-200-PKR</v>
          </cell>
          <cell r="T2150" t="str">
            <v>2119-0017376-200-PKR-KARACHI</v>
          </cell>
        </row>
        <row r="2151">
          <cell r="C2151">
            <v>0</v>
          </cell>
          <cell r="D2151">
            <v>154</v>
          </cell>
          <cell r="S2151" t="str">
            <v>2119-0017395-100-PKR</v>
          </cell>
          <cell r="T2151" t="str">
            <v>2119-0017395-100-PKR-KARACHI</v>
          </cell>
        </row>
        <row r="2152">
          <cell r="C2152">
            <v>0</v>
          </cell>
          <cell r="D2152">
            <v>27470.75</v>
          </cell>
          <cell r="S2152" t="str">
            <v>2119-0017317-000-PKR</v>
          </cell>
          <cell r="T2152" t="str">
            <v>2119-0017317-000-PKR-KARACHI</v>
          </cell>
        </row>
        <row r="2153">
          <cell r="C2153">
            <v>0</v>
          </cell>
          <cell r="D2153">
            <v>1432.13</v>
          </cell>
          <cell r="S2153" t="str">
            <v>2119-0017393-100-PKR</v>
          </cell>
          <cell r="T2153" t="str">
            <v>2119-0017393-100-PKR-KARACHI</v>
          </cell>
        </row>
        <row r="2154">
          <cell r="C2154">
            <v>0</v>
          </cell>
          <cell r="D2154">
            <v>16463.41</v>
          </cell>
          <cell r="S2154" t="str">
            <v>2119-0017392-000-PKR</v>
          </cell>
          <cell r="T2154" t="str">
            <v>2119-0017392-000-PKR-KARACHI</v>
          </cell>
        </row>
        <row r="2155">
          <cell r="C2155">
            <v>0</v>
          </cell>
          <cell r="D2155">
            <v>235613.33</v>
          </cell>
          <cell r="S2155" t="str">
            <v>2119-0017390-000-PKR</v>
          </cell>
          <cell r="T2155" t="str">
            <v>2119-0017390-000-PKR-KARACHI</v>
          </cell>
        </row>
        <row r="2156">
          <cell r="C2156">
            <v>0</v>
          </cell>
          <cell r="D2156">
            <v>5.21</v>
          </cell>
          <cell r="S2156" t="str">
            <v>2119-0017388-000-PKR</v>
          </cell>
          <cell r="T2156" t="str">
            <v>2119-0017388-000-PKR-KARACHI</v>
          </cell>
        </row>
        <row r="2157">
          <cell r="C2157">
            <v>0</v>
          </cell>
          <cell r="D2157">
            <v>95.08</v>
          </cell>
          <cell r="S2157" t="str">
            <v>2119-0017387-000-PKR</v>
          </cell>
          <cell r="T2157" t="str">
            <v>2119-0017387-000-PKR-KARACHI</v>
          </cell>
        </row>
        <row r="2158">
          <cell r="C2158">
            <v>0</v>
          </cell>
          <cell r="D2158">
            <v>169.79</v>
          </cell>
          <cell r="S2158" t="str">
            <v>2119-0017386-000-PKR</v>
          </cell>
          <cell r="T2158" t="str">
            <v>2119-0017386-000-PKR-KARACHI</v>
          </cell>
        </row>
        <row r="2159">
          <cell r="C2159">
            <v>0</v>
          </cell>
          <cell r="D2159">
            <v>12009.37</v>
          </cell>
          <cell r="S2159" t="str">
            <v>2119-0017385-000-PKR</v>
          </cell>
          <cell r="T2159" t="str">
            <v>2119-0017385-000-PKR-KARACHI</v>
          </cell>
        </row>
        <row r="2160">
          <cell r="C2160">
            <v>0</v>
          </cell>
          <cell r="D2160">
            <v>20287.099999999999</v>
          </cell>
          <cell r="S2160" t="str">
            <v>2119-0017383-000-PKR</v>
          </cell>
          <cell r="T2160" t="str">
            <v>2119-0017383-000-PKR-KARACHI</v>
          </cell>
        </row>
        <row r="2161">
          <cell r="C2161">
            <v>0</v>
          </cell>
          <cell r="D2161">
            <v>25723.18</v>
          </cell>
          <cell r="S2161" t="str">
            <v>2119-0017382-000-PKR</v>
          </cell>
          <cell r="T2161" t="str">
            <v>2119-0017382-000-PKR-KARACHI</v>
          </cell>
        </row>
        <row r="2162">
          <cell r="C2162">
            <v>0</v>
          </cell>
          <cell r="D2162">
            <v>16949.63</v>
          </cell>
          <cell r="S2162" t="str">
            <v>2119-0017397-000-PKR</v>
          </cell>
          <cell r="T2162" t="str">
            <v>2119-0017397-000-PKR-KARACHI</v>
          </cell>
        </row>
        <row r="2163">
          <cell r="C2163">
            <v>0</v>
          </cell>
          <cell r="D2163">
            <v>21162.3</v>
          </cell>
          <cell r="S2163" t="str">
            <v>2119-0017143-100-PKR</v>
          </cell>
          <cell r="T2163" t="str">
            <v>2119-0017143-100-PKR-KARACHI</v>
          </cell>
        </row>
        <row r="2164">
          <cell r="C2164">
            <v>0</v>
          </cell>
          <cell r="D2164">
            <v>521.01</v>
          </cell>
          <cell r="S2164" t="str">
            <v>2119-0017318-100-PKR</v>
          </cell>
          <cell r="T2164" t="str">
            <v>2119-0017318-100-PKR-KARACHI</v>
          </cell>
        </row>
        <row r="2165">
          <cell r="C2165">
            <v>0</v>
          </cell>
          <cell r="D2165">
            <v>229541.72</v>
          </cell>
          <cell r="S2165" t="str">
            <v>2119-0017174-000-PKR</v>
          </cell>
          <cell r="T2165" t="str">
            <v>2119-0017174-000-PKR-KARACHI</v>
          </cell>
        </row>
        <row r="2166">
          <cell r="C2166">
            <v>0</v>
          </cell>
          <cell r="D2166">
            <v>3807569.13</v>
          </cell>
          <cell r="S2166" t="str">
            <v>2119-0017168-100-PKR</v>
          </cell>
          <cell r="T2166" t="str">
            <v>2119-0017168-100-PKR-KARACHI</v>
          </cell>
        </row>
        <row r="2167">
          <cell r="C2167">
            <v>0</v>
          </cell>
          <cell r="D2167">
            <v>825</v>
          </cell>
          <cell r="S2167" t="str">
            <v>2119-0017167-000-PKR</v>
          </cell>
          <cell r="T2167" t="str">
            <v>2119-0017167-000-PKR-KARACHI</v>
          </cell>
        </row>
        <row r="2168">
          <cell r="C2168">
            <v>0</v>
          </cell>
          <cell r="D2168">
            <v>605.59</v>
          </cell>
          <cell r="S2168" t="str">
            <v>2119-0017166-224-USD</v>
          </cell>
          <cell r="T2168" t="str">
            <v>2119-0017166-224-USD-KARACHI</v>
          </cell>
        </row>
        <row r="2169">
          <cell r="C2169">
            <v>0</v>
          </cell>
          <cell r="D2169">
            <v>38435.730000000003</v>
          </cell>
          <cell r="S2169" t="str">
            <v>2119-0017166-000-PKR</v>
          </cell>
          <cell r="T2169" t="str">
            <v>2119-0017166-000-PKR-KARACHI</v>
          </cell>
        </row>
        <row r="2170">
          <cell r="C2170">
            <v>0</v>
          </cell>
          <cell r="D2170">
            <v>2423.6999999999998</v>
          </cell>
          <cell r="S2170" t="str">
            <v>2119-0017156-000-PKR</v>
          </cell>
          <cell r="T2170" t="str">
            <v>2119-0017156-000-PKR-KARACHI</v>
          </cell>
        </row>
        <row r="2171">
          <cell r="C2171">
            <v>0</v>
          </cell>
          <cell r="D2171">
            <v>564.39</v>
          </cell>
          <cell r="S2171" t="str">
            <v>2119-0017147-100-PKR</v>
          </cell>
          <cell r="T2171" t="str">
            <v>2119-0017147-100-PKR-KARACHI</v>
          </cell>
        </row>
        <row r="2172">
          <cell r="C2172">
            <v>0</v>
          </cell>
          <cell r="D2172">
            <v>559</v>
          </cell>
          <cell r="S2172" t="str">
            <v>2119-0017176-000-PKR</v>
          </cell>
          <cell r="T2172" t="str">
            <v>2119-0017176-000-PKR-KARACHI</v>
          </cell>
        </row>
        <row r="2173">
          <cell r="C2173">
            <v>0</v>
          </cell>
          <cell r="D2173">
            <v>6884.02</v>
          </cell>
          <cell r="S2173" t="str">
            <v>2119-0017145-000-PKR</v>
          </cell>
          <cell r="T2173" t="str">
            <v>2119-0017145-000-PKR-KARACHI</v>
          </cell>
        </row>
        <row r="2174">
          <cell r="C2174">
            <v>0</v>
          </cell>
          <cell r="D2174">
            <v>781.88</v>
          </cell>
          <cell r="S2174" t="str">
            <v>2119-0017179-100-PKR</v>
          </cell>
          <cell r="T2174" t="str">
            <v>2119-0017179-100-PKR-KARACHI</v>
          </cell>
        </row>
        <row r="2175">
          <cell r="C2175">
            <v>0</v>
          </cell>
          <cell r="D2175">
            <v>23266.44</v>
          </cell>
          <cell r="S2175" t="str">
            <v>2119-0017132-000-PKR</v>
          </cell>
          <cell r="T2175" t="str">
            <v>2119-0017132-000-PKR-KARACHI</v>
          </cell>
        </row>
        <row r="2176">
          <cell r="C2176">
            <v>0</v>
          </cell>
          <cell r="D2176">
            <v>6615.98</v>
          </cell>
          <cell r="S2176" t="str">
            <v>2119-0017122-100-PKR</v>
          </cell>
          <cell r="T2176" t="str">
            <v>2119-0017122-100-PKR-KARACHI</v>
          </cell>
        </row>
        <row r="2177">
          <cell r="C2177">
            <v>0</v>
          </cell>
          <cell r="D2177">
            <v>3391.01</v>
          </cell>
          <cell r="S2177" t="str">
            <v>2119-0017121-000-PKR</v>
          </cell>
          <cell r="T2177" t="str">
            <v>2119-0017121-000-PKR-KARACHI</v>
          </cell>
        </row>
        <row r="2178">
          <cell r="C2178">
            <v>0</v>
          </cell>
          <cell r="D2178">
            <v>23993.79</v>
          </cell>
          <cell r="S2178" t="str">
            <v>2119-0017119-200-PKR</v>
          </cell>
          <cell r="T2178" t="str">
            <v>2119-0017119-200-PKR-KARACHI</v>
          </cell>
        </row>
        <row r="2179">
          <cell r="C2179">
            <v>0</v>
          </cell>
          <cell r="D2179">
            <v>405.14</v>
          </cell>
          <cell r="S2179" t="str">
            <v>2119-0017115-000-PKR</v>
          </cell>
          <cell r="T2179" t="str">
            <v>2119-0017115-000-PKR-KARACHI</v>
          </cell>
        </row>
        <row r="2180">
          <cell r="C2180">
            <v>0</v>
          </cell>
          <cell r="D2180">
            <v>638.35</v>
          </cell>
          <cell r="S2180" t="str">
            <v>2119-0017113-000-PKR</v>
          </cell>
          <cell r="T2180" t="str">
            <v>2119-0017113-000-PKR-KARACHI</v>
          </cell>
        </row>
        <row r="2181">
          <cell r="C2181">
            <v>0</v>
          </cell>
          <cell r="D2181">
            <v>6279161.0199999996</v>
          </cell>
          <cell r="S2181" t="str">
            <v>2119-0017111-000-PKR</v>
          </cell>
          <cell r="T2181" t="str">
            <v>2119-0017111-000-PKR-KARACHI</v>
          </cell>
        </row>
        <row r="2182">
          <cell r="C2182">
            <v>0</v>
          </cell>
          <cell r="D2182">
            <v>2062.59</v>
          </cell>
          <cell r="S2182" t="str">
            <v>2119-0017104-000-PKR</v>
          </cell>
          <cell r="T2182" t="str">
            <v>2119-0017104-000-PKR-KARACHI</v>
          </cell>
        </row>
        <row r="2183">
          <cell r="C2183">
            <v>0</v>
          </cell>
          <cell r="D2183">
            <v>85198.06</v>
          </cell>
          <cell r="S2183" t="str">
            <v>2119-0017103-000-PKR</v>
          </cell>
          <cell r="T2183" t="str">
            <v>2119-0017103-000-PKR-KARACHI</v>
          </cell>
        </row>
        <row r="2184">
          <cell r="C2184">
            <v>0</v>
          </cell>
          <cell r="D2184">
            <v>497.67</v>
          </cell>
          <cell r="S2184" t="str">
            <v>2119-0017147-000-PKR</v>
          </cell>
          <cell r="T2184" t="str">
            <v>2119-0017147-000-PKR-KARACHI</v>
          </cell>
        </row>
        <row r="2185">
          <cell r="C2185">
            <v>0</v>
          </cell>
          <cell r="D2185">
            <v>117.32</v>
          </cell>
          <cell r="S2185" t="str">
            <v>2119-0017253-000-PKR</v>
          </cell>
          <cell r="T2185" t="str">
            <v>2119-0017253-000-PKR-KARACHI</v>
          </cell>
        </row>
        <row r="2186">
          <cell r="C2186">
            <v>0</v>
          </cell>
          <cell r="D2186">
            <v>224.17</v>
          </cell>
          <cell r="S2186" t="str">
            <v>2119-0017302-000-PKR</v>
          </cell>
          <cell r="T2186" t="str">
            <v>2119-0017302-000-PKR-KARACHI</v>
          </cell>
        </row>
        <row r="2187">
          <cell r="C2187">
            <v>0</v>
          </cell>
          <cell r="D2187">
            <v>8</v>
          </cell>
          <cell r="S2187" t="str">
            <v>2119-0017299-000-PKR</v>
          </cell>
          <cell r="T2187" t="str">
            <v>2119-0017299-000-PKR-KARACHI</v>
          </cell>
        </row>
        <row r="2188">
          <cell r="C2188">
            <v>0</v>
          </cell>
          <cell r="D2188">
            <v>524.02</v>
          </cell>
          <cell r="S2188" t="str">
            <v>2119-0017298-000-PKR</v>
          </cell>
          <cell r="T2188" t="str">
            <v>2119-0017298-000-PKR-KARACHI</v>
          </cell>
        </row>
        <row r="2189">
          <cell r="C2189">
            <v>0</v>
          </cell>
          <cell r="D2189">
            <v>1038.7</v>
          </cell>
          <cell r="S2189" t="str">
            <v>2119-0017296-000-PKR</v>
          </cell>
          <cell r="T2189" t="str">
            <v>2119-0017296-000-PKR-KARACHI</v>
          </cell>
        </row>
        <row r="2190">
          <cell r="C2190">
            <v>0</v>
          </cell>
          <cell r="D2190">
            <v>60.06</v>
          </cell>
          <cell r="S2190" t="str">
            <v>2119-0017295-000-PKR</v>
          </cell>
          <cell r="T2190" t="str">
            <v>2119-0017295-000-PKR-KARACHI</v>
          </cell>
        </row>
        <row r="2191">
          <cell r="C2191">
            <v>0</v>
          </cell>
          <cell r="D2191">
            <v>11304.18</v>
          </cell>
          <cell r="S2191" t="str">
            <v>2119-0017292-225-USD</v>
          </cell>
          <cell r="T2191" t="str">
            <v>2119-0017292-225-USD-KARACHI</v>
          </cell>
        </row>
        <row r="2192">
          <cell r="C2192">
            <v>0</v>
          </cell>
          <cell r="D2192">
            <v>2746.82</v>
          </cell>
          <cell r="S2192" t="str">
            <v>2119-0017292-000-PKR</v>
          </cell>
          <cell r="T2192" t="str">
            <v>2119-0017292-000-PKR-KARACHI</v>
          </cell>
        </row>
        <row r="2193">
          <cell r="C2193">
            <v>0</v>
          </cell>
          <cell r="D2193">
            <v>1293.0899999999999</v>
          </cell>
          <cell r="S2193" t="str">
            <v>2119-0017289-000-PKR</v>
          </cell>
          <cell r="T2193" t="str">
            <v>2119-0017289-000-PKR-KARACHI</v>
          </cell>
        </row>
        <row r="2194">
          <cell r="C2194">
            <v>0</v>
          </cell>
          <cell r="D2194">
            <v>14901.9</v>
          </cell>
          <cell r="S2194" t="str">
            <v>2119-0017175-000-PKR</v>
          </cell>
          <cell r="T2194" t="str">
            <v>2119-0017175-000-PKR-KARACHI</v>
          </cell>
        </row>
        <row r="2195">
          <cell r="C2195">
            <v>0</v>
          </cell>
          <cell r="D2195">
            <v>6868.33</v>
          </cell>
          <cell r="S2195" t="str">
            <v>2119-0017265-225-USD</v>
          </cell>
          <cell r="T2195" t="str">
            <v>2119-0017265-225-USD-KARACHI</v>
          </cell>
        </row>
        <row r="2196">
          <cell r="C2196">
            <v>0</v>
          </cell>
          <cell r="D2196">
            <v>6913.78</v>
          </cell>
          <cell r="S2196" t="str">
            <v>2119-0017423-000-PKR</v>
          </cell>
          <cell r="T2196" t="str">
            <v>2119-0017423-000-PKR-KARACHI</v>
          </cell>
        </row>
        <row r="2197">
          <cell r="C2197">
            <v>0</v>
          </cell>
          <cell r="D2197">
            <v>50.5</v>
          </cell>
          <cell r="S2197" t="str">
            <v>2119-0017250-000-PKR</v>
          </cell>
          <cell r="T2197" t="str">
            <v>2119-0017250-000-PKR-KARACHI</v>
          </cell>
        </row>
        <row r="2198">
          <cell r="C2198">
            <v>0</v>
          </cell>
          <cell r="D2198">
            <v>288.5</v>
          </cell>
          <cell r="S2198" t="str">
            <v>2119-0017239-000-PKR</v>
          </cell>
          <cell r="T2198" t="str">
            <v>2119-0017239-000-PKR-KARACHI</v>
          </cell>
        </row>
        <row r="2199">
          <cell r="C2199">
            <v>0</v>
          </cell>
          <cell r="D2199">
            <v>1750.81</v>
          </cell>
          <cell r="S2199" t="str">
            <v>2119-0017238-225-USD</v>
          </cell>
          <cell r="T2199" t="str">
            <v>2119-0017238-225-USD-KARACHI</v>
          </cell>
        </row>
        <row r="2200">
          <cell r="C2200">
            <v>0</v>
          </cell>
          <cell r="D2200">
            <v>30523.25</v>
          </cell>
          <cell r="S2200" t="str">
            <v>2119-0017223-225-USD</v>
          </cell>
          <cell r="T2200" t="str">
            <v>2119-0017223-225-USD-KARACHI</v>
          </cell>
        </row>
        <row r="2201">
          <cell r="C2201">
            <v>0</v>
          </cell>
          <cell r="D2201">
            <v>32.5</v>
          </cell>
          <cell r="S2201" t="str">
            <v>2119-0017220-000-PKR</v>
          </cell>
          <cell r="T2201" t="str">
            <v>2119-0017220-000-PKR-KARACHI</v>
          </cell>
        </row>
        <row r="2202">
          <cell r="C2202">
            <v>0</v>
          </cell>
          <cell r="D2202">
            <v>0.31</v>
          </cell>
          <cell r="S2202" t="str">
            <v>2119-0017218-200-PKR</v>
          </cell>
          <cell r="T2202" t="str">
            <v>2119-0017218-200-PKR-KARACHI</v>
          </cell>
        </row>
        <row r="2203">
          <cell r="C2203">
            <v>0</v>
          </cell>
          <cell r="D2203">
            <v>2019.26</v>
          </cell>
          <cell r="S2203" t="str">
            <v>2119-0017214-000-PKR</v>
          </cell>
          <cell r="T2203" t="str">
            <v>2119-0017214-000-PKR-KARACHI</v>
          </cell>
        </row>
        <row r="2204">
          <cell r="C2204">
            <v>0</v>
          </cell>
          <cell r="D2204">
            <v>7141.03</v>
          </cell>
          <cell r="S2204" t="str">
            <v>2119-0017213-000-PKR</v>
          </cell>
          <cell r="T2204" t="str">
            <v>2119-0017213-000-PKR-KARACHI</v>
          </cell>
        </row>
        <row r="2205">
          <cell r="C2205">
            <v>0</v>
          </cell>
          <cell r="D2205">
            <v>468.57</v>
          </cell>
          <cell r="S2205" t="str">
            <v>2119-0017184-000-PKR</v>
          </cell>
          <cell r="T2205" t="str">
            <v>2119-0017184-000-PKR-KARACHI</v>
          </cell>
        </row>
        <row r="2206">
          <cell r="C2206">
            <v>0</v>
          </cell>
          <cell r="D2206">
            <v>24.96</v>
          </cell>
          <cell r="S2206" t="str">
            <v>2119-0017272-225-USD</v>
          </cell>
          <cell r="T2206" t="str">
            <v>2119-0017272-225-USD-KARACHI</v>
          </cell>
        </row>
        <row r="2207">
          <cell r="C2207">
            <v>0</v>
          </cell>
          <cell r="D2207">
            <v>10987.01</v>
          </cell>
          <cell r="S2207" t="str">
            <v>2119-0017628-100-PKR</v>
          </cell>
          <cell r="T2207" t="str">
            <v>2119-0017628-100-PKR-KARACHI</v>
          </cell>
        </row>
        <row r="2208">
          <cell r="C2208">
            <v>0</v>
          </cell>
          <cell r="D2208">
            <v>56623.62</v>
          </cell>
          <cell r="S2208" t="str">
            <v>2119-0017600-000-PKR</v>
          </cell>
          <cell r="T2208" t="str">
            <v>2119-0017600-000-PKR-KARACHI</v>
          </cell>
        </row>
        <row r="2209">
          <cell r="C2209">
            <v>0</v>
          </cell>
          <cell r="D2209">
            <v>29683.35</v>
          </cell>
          <cell r="S2209" t="str">
            <v>2119-0017654-000-PKR</v>
          </cell>
          <cell r="T2209" t="str">
            <v>2119-0017654-000-PKR-KARACHI</v>
          </cell>
        </row>
        <row r="2210">
          <cell r="C2210">
            <v>0</v>
          </cell>
          <cell r="D2210">
            <v>647</v>
          </cell>
          <cell r="S2210" t="str">
            <v>2119-0017653-200-PKR</v>
          </cell>
          <cell r="T2210" t="str">
            <v>2119-0017653-200-PKR-KARACHI</v>
          </cell>
        </row>
        <row r="2211">
          <cell r="C2211">
            <v>0</v>
          </cell>
          <cell r="D2211">
            <v>4261202.4800000004</v>
          </cell>
          <cell r="S2211" t="str">
            <v>2119-0017649-200-PKR</v>
          </cell>
          <cell r="T2211" t="str">
            <v>2119-0017649-200-PKR-KARACHI</v>
          </cell>
        </row>
        <row r="2212">
          <cell r="C2212">
            <v>0</v>
          </cell>
          <cell r="D2212">
            <v>1356484.17</v>
          </cell>
          <cell r="S2212" t="str">
            <v>2119-0017645-100-PKR</v>
          </cell>
          <cell r="T2212" t="str">
            <v>2119-0017645-100-PKR-KARACHI</v>
          </cell>
        </row>
        <row r="2213">
          <cell r="C2213">
            <v>0</v>
          </cell>
          <cell r="D2213">
            <v>11965.35</v>
          </cell>
          <cell r="S2213" t="str">
            <v>2119-0017641-200-PKR</v>
          </cell>
          <cell r="T2213" t="str">
            <v>2119-0017641-200-PKR-KARACHI</v>
          </cell>
        </row>
        <row r="2214">
          <cell r="C2214">
            <v>0</v>
          </cell>
          <cell r="D2214">
            <v>22821.41</v>
          </cell>
          <cell r="S2214" t="str">
            <v>2119-0017641-100-PKR</v>
          </cell>
          <cell r="T2214" t="str">
            <v>2119-0017641-100-PKR-KARACHI</v>
          </cell>
        </row>
        <row r="2215">
          <cell r="C2215">
            <v>0</v>
          </cell>
          <cell r="D2215">
            <v>1404.37</v>
          </cell>
          <cell r="S2215" t="str">
            <v>2119-0017639-100-PKR</v>
          </cell>
          <cell r="T2215" t="str">
            <v>2119-0017639-100-PKR-KARACHI</v>
          </cell>
        </row>
        <row r="2216">
          <cell r="C2216">
            <v>0</v>
          </cell>
          <cell r="D2216">
            <v>24265.200000000001</v>
          </cell>
          <cell r="S2216" t="str">
            <v>2119-0017656-000-PKR</v>
          </cell>
          <cell r="T2216" t="str">
            <v>2119-0017656-000-PKR-KARACHI</v>
          </cell>
        </row>
        <row r="2217">
          <cell r="C2217">
            <v>0</v>
          </cell>
          <cell r="D2217">
            <v>528058.42000000004</v>
          </cell>
          <cell r="S2217" t="str">
            <v>2119-0017630-000-PKR</v>
          </cell>
          <cell r="T2217" t="str">
            <v>2119-0017630-000-PKR-KARACHI</v>
          </cell>
        </row>
        <row r="2218">
          <cell r="C2218">
            <v>0</v>
          </cell>
          <cell r="D2218">
            <v>3046.96</v>
          </cell>
          <cell r="S2218" t="str">
            <v>2119-0017657-000-PKR</v>
          </cell>
          <cell r="T2218" t="str">
            <v>2119-0017657-000-PKR-KARACHI</v>
          </cell>
        </row>
        <row r="2219">
          <cell r="C2219">
            <v>0</v>
          </cell>
          <cell r="D2219">
            <v>136751.01999999999</v>
          </cell>
          <cell r="S2219" t="str">
            <v>2119-0017626-000-PKR</v>
          </cell>
          <cell r="T2219" t="str">
            <v>2119-0017626-000-PKR-KARACHI</v>
          </cell>
        </row>
        <row r="2220">
          <cell r="C2220">
            <v>0</v>
          </cell>
          <cell r="D2220">
            <v>4859.8500000000004</v>
          </cell>
          <cell r="S2220" t="str">
            <v>2119-0017619-000-PKR</v>
          </cell>
          <cell r="T2220" t="str">
            <v>2119-0017619-000-PKR-KARACHI</v>
          </cell>
        </row>
        <row r="2221">
          <cell r="C2221">
            <v>0</v>
          </cell>
          <cell r="D2221">
            <v>49.72</v>
          </cell>
          <cell r="S2221" t="str">
            <v>2119-0017618-000-PKR</v>
          </cell>
          <cell r="T2221" t="str">
            <v>2119-0017618-000-PKR-KARACHI</v>
          </cell>
        </row>
        <row r="2222">
          <cell r="C2222">
            <v>0</v>
          </cell>
          <cell r="D2222">
            <v>92.98</v>
          </cell>
          <cell r="S2222" t="str">
            <v>2119-0017616-000-PKR</v>
          </cell>
          <cell r="T2222" t="str">
            <v>2119-0017616-000-PKR-KARACHI</v>
          </cell>
        </row>
        <row r="2223">
          <cell r="C2223">
            <v>0</v>
          </cell>
          <cell r="D2223">
            <v>852.42</v>
          </cell>
          <cell r="S2223" t="str">
            <v>2119-0017614-000-PKR</v>
          </cell>
          <cell r="T2223" t="str">
            <v>2119-0017614-000-PKR-KARACHI</v>
          </cell>
        </row>
        <row r="2224">
          <cell r="C2224">
            <v>0</v>
          </cell>
          <cell r="D2224">
            <v>507866.02</v>
          </cell>
          <cell r="S2224" t="str">
            <v>2119-0017613-000-PKR</v>
          </cell>
          <cell r="T2224" t="str">
            <v>2119-0017613-000-PKR-KARACHI</v>
          </cell>
        </row>
        <row r="2225">
          <cell r="C2225">
            <v>0</v>
          </cell>
          <cell r="D2225">
            <v>6086.76</v>
          </cell>
          <cell r="S2225" t="str">
            <v>2119-0017608-000-PKR</v>
          </cell>
          <cell r="T2225" t="str">
            <v>2119-0017608-000-PKR-KARACHI</v>
          </cell>
        </row>
        <row r="2226">
          <cell r="C2226">
            <v>0</v>
          </cell>
          <cell r="D2226">
            <v>657.16</v>
          </cell>
          <cell r="S2226" t="str">
            <v>2119-0017605-100-PKR</v>
          </cell>
          <cell r="T2226" t="str">
            <v>2119-0017605-100-PKR-KARACHI</v>
          </cell>
        </row>
        <row r="2227">
          <cell r="C2227">
            <v>0</v>
          </cell>
          <cell r="D2227">
            <v>6037.18</v>
          </cell>
          <cell r="S2227" t="str">
            <v>2119-0017417-200-PKR</v>
          </cell>
          <cell r="T2227" t="str">
            <v>2119-0017417-200-PKR-KARACHI</v>
          </cell>
        </row>
        <row r="2228">
          <cell r="C2228">
            <v>0</v>
          </cell>
          <cell r="D2228">
            <v>140467.78</v>
          </cell>
          <cell r="S2228" t="str">
            <v>2119-0017635-300-PKR</v>
          </cell>
          <cell r="T2228" t="str">
            <v>2119-0017635-300-PKR-KARACHI</v>
          </cell>
        </row>
        <row r="2229">
          <cell r="C2229">
            <v>0</v>
          </cell>
          <cell r="D2229">
            <v>48.77</v>
          </cell>
          <cell r="S2229" t="str">
            <v>2119-0017667-000-PKR</v>
          </cell>
          <cell r="T2229" t="str">
            <v>2119-0017667-000-PKR-KARACHI</v>
          </cell>
        </row>
        <row r="2230">
          <cell r="C2230">
            <v>0</v>
          </cell>
          <cell r="D2230">
            <v>34967.589999999997</v>
          </cell>
          <cell r="S2230" t="str">
            <v>2119-0031038-100-PKR</v>
          </cell>
          <cell r="T2230" t="str">
            <v>2119-0031038-100-PKR-LAHORE</v>
          </cell>
        </row>
        <row r="2231">
          <cell r="C2231">
            <v>0</v>
          </cell>
          <cell r="D2231">
            <v>510.97</v>
          </cell>
          <cell r="S2231" t="str">
            <v>2119-0017683-000-PKR</v>
          </cell>
          <cell r="T2231" t="str">
            <v>2119-0017683-000-PKR-KARACHI</v>
          </cell>
        </row>
        <row r="2232">
          <cell r="C2232">
            <v>0</v>
          </cell>
          <cell r="D2232">
            <v>1765575.04</v>
          </cell>
          <cell r="S2232" t="str">
            <v>2119-0017680-100-PKR</v>
          </cell>
          <cell r="T2232" t="str">
            <v>2119-0017680-100-PKR-KARACHI</v>
          </cell>
        </row>
        <row r="2233">
          <cell r="C2233">
            <v>0</v>
          </cell>
          <cell r="D2233">
            <v>149.30000000000001</v>
          </cell>
          <cell r="S2233" t="str">
            <v>2119-0017678-000-PKR</v>
          </cell>
          <cell r="T2233" t="str">
            <v>2119-0017678-000-PKR-KARACHI</v>
          </cell>
        </row>
        <row r="2234">
          <cell r="C2234">
            <v>0</v>
          </cell>
          <cell r="D2234">
            <v>677.58</v>
          </cell>
          <cell r="S2234" t="str">
            <v>2119-0017677-000-PKR</v>
          </cell>
          <cell r="T2234" t="str">
            <v>2119-0017677-000-PKR-KARACHI</v>
          </cell>
        </row>
        <row r="2235">
          <cell r="C2235">
            <v>0</v>
          </cell>
          <cell r="D2235">
            <v>15029.77</v>
          </cell>
          <cell r="S2235" t="str">
            <v>2119-0017676-300-PKR</v>
          </cell>
          <cell r="T2235" t="str">
            <v>2119-0017676-300-PKR-KARACHI</v>
          </cell>
        </row>
        <row r="2236">
          <cell r="C2236">
            <v>0</v>
          </cell>
          <cell r="D2236">
            <v>0.48</v>
          </cell>
          <cell r="S2236" t="str">
            <v>2119-0017675-100-PKR</v>
          </cell>
          <cell r="T2236" t="str">
            <v>2119-0017675-100-PKR-KARACHI</v>
          </cell>
        </row>
        <row r="2237">
          <cell r="C2237">
            <v>0</v>
          </cell>
          <cell r="D2237">
            <v>103.18</v>
          </cell>
          <cell r="S2237" t="str">
            <v>2119-0017670-000-PKR</v>
          </cell>
          <cell r="T2237" t="str">
            <v>2119-0017670-000-PKR-KARACHI</v>
          </cell>
        </row>
        <row r="2238">
          <cell r="C2238">
            <v>0</v>
          </cell>
          <cell r="D2238">
            <v>267.07</v>
          </cell>
          <cell r="S2238" t="str">
            <v>2119-0017655-000-PKR</v>
          </cell>
          <cell r="T2238" t="str">
            <v>2119-0017655-000-PKR-KARACHI</v>
          </cell>
        </row>
        <row r="2239">
          <cell r="C2239">
            <v>0</v>
          </cell>
          <cell r="D2239">
            <v>369.84</v>
          </cell>
          <cell r="S2239" t="str">
            <v>2119-0017668-000-PKR</v>
          </cell>
          <cell r="T2239" t="str">
            <v>2119-0017668-000-PKR-KARACHI</v>
          </cell>
        </row>
        <row r="2240">
          <cell r="C2240">
            <v>0</v>
          </cell>
          <cell r="D2240">
            <v>584.47</v>
          </cell>
          <cell r="S2240" t="str">
            <v>2119-0017596-000-PKR</v>
          </cell>
          <cell r="T2240" t="str">
            <v>2119-0017596-000-PKR-KARACHI</v>
          </cell>
        </row>
        <row r="2241">
          <cell r="C2241">
            <v>0</v>
          </cell>
          <cell r="D2241">
            <v>25.54</v>
          </cell>
          <cell r="S2241" t="str">
            <v>2119-0017666-000-PKR</v>
          </cell>
          <cell r="T2241" t="str">
            <v>2119-0017666-000-PKR-KARACHI</v>
          </cell>
        </row>
        <row r="2242">
          <cell r="C2242">
            <v>0</v>
          </cell>
          <cell r="D2242">
            <v>233.98</v>
          </cell>
          <cell r="S2242" t="str">
            <v>2119-0017665-000-PKR</v>
          </cell>
          <cell r="T2242" t="str">
            <v>2119-0017665-000-PKR-KARACHI</v>
          </cell>
        </row>
        <row r="2243">
          <cell r="C2243">
            <v>0</v>
          </cell>
          <cell r="D2243">
            <v>94.19</v>
          </cell>
          <cell r="S2243" t="str">
            <v>2119-0017664-000-PKR</v>
          </cell>
          <cell r="T2243" t="str">
            <v>2119-0017664-000-PKR-KARACHI</v>
          </cell>
        </row>
        <row r="2244">
          <cell r="C2244">
            <v>0</v>
          </cell>
          <cell r="D2244">
            <v>21.34</v>
          </cell>
          <cell r="S2244" t="str">
            <v>2119-0017663-000-PKR</v>
          </cell>
          <cell r="T2244" t="str">
            <v>2119-0017663-000-PKR-KARACHI</v>
          </cell>
        </row>
        <row r="2245">
          <cell r="C2245">
            <v>0</v>
          </cell>
          <cell r="D2245">
            <v>125.34</v>
          </cell>
          <cell r="S2245" t="str">
            <v>2119-0017662-000-PKR</v>
          </cell>
          <cell r="T2245" t="str">
            <v>2119-0017662-000-PKR-KARACHI</v>
          </cell>
        </row>
        <row r="2246">
          <cell r="C2246">
            <v>0</v>
          </cell>
          <cell r="D2246">
            <v>22793.69</v>
          </cell>
          <cell r="S2246" t="str">
            <v>2119-0017661-000-PKR</v>
          </cell>
          <cell r="T2246" t="str">
            <v>2119-0017661-000-PKR-KARACHI</v>
          </cell>
        </row>
        <row r="2247">
          <cell r="C2247">
            <v>0</v>
          </cell>
          <cell r="D2247">
            <v>72643.47</v>
          </cell>
          <cell r="S2247" t="str">
            <v>2119-0017660-000-PKR</v>
          </cell>
          <cell r="T2247" t="str">
            <v>2119-0017660-000-PKR-KARACHI</v>
          </cell>
        </row>
        <row r="2248">
          <cell r="C2248">
            <v>0</v>
          </cell>
          <cell r="D2248">
            <v>860.84</v>
          </cell>
          <cell r="S2248" t="str">
            <v>2119-0017659-000-PKR</v>
          </cell>
          <cell r="T2248" t="str">
            <v>2119-0017659-000-PKR-KARACHI</v>
          </cell>
        </row>
        <row r="2249">
          <cell r="C2249">
            <v>0</v>
          </cell>
          <cell r="D2249">
            <v>239.11</v>
          </cell>
          <cell r="S2249" t="str">
            <v>2119-0017658-000-PKR</v>
          </cell>
          <cell r="T2249" t="str">
            <v>2119-0017658-000-PKR-KARACHI</v>
          </cell>
        </row>
        <row r="2250">
          <cell r="C2250">
            <v>0</v>
          </cell>
          <cell r="D2250">
            <v>34.89</v>
          </cell>
          <cell r="S2250" t="str">
            <v>2119-0017669-000-PKR</v>
          </cell>
          <cell r="T2250" t="str">
            <v>2119-0017669-000-PKR-KARACHI</v>
          </cell>
        </row>
        <row r="2251">
          <cell r="C2251">
            <v>0</v>
          </cell>
          <cell r="D2251">
            <v>3668.87</v>
          </cell>
          <cell r="S2251" t="str">
            <v>2119-0017460-100-PKR</v>
          </cell>
          <cell r="T2251" t="str">
            <v>2119-0017460-100-PKR-KARACHI</v>
          </cell>
        </row>
        <row r="2252">
          <cell r="C2252">
            <v>0</v>
          </cell>
          <cell r="D2252">
            <v>1066.8</v>
          </cell>
          <cell r="S2252" t="str">
            <v>2119-0017604-100-PKR</v>
          </cell>
          <cell r="T2252" t="str">
            <v>2119-0017604-100-PKR-KARACHI</v>
          </cell>
        </row>
        <row r="2253">
          <cell r="C2253">
            <v>0</v>
          </cell>
          <cell r="D2253">
            <v>1575</v>
          </cell>
          <cell r="S2253" t="str">
            <v>2119-0017495-200-PKR</v>
          </cell>
          <cell r="T2253" t="str">
            <v>2119-0017495-200-PKR-KARACHI</v>
          </cell>
        </row>
        <row r="2254">
          <cell r="C2254">
            <v>0</v>
          </cell>
          <cell r="D2254">
            <v>2875.99</v>
          </cell>
          <cell r="S2254" t="str">
            <v>2119-0017494-200-PKR</v>
          </cell>
          <cell r="T2254" t="str">
            <v>2119-0017494-200-PKR-KARACHI</v>
          </cell>
        </row>
        <row r="2255">
          <cell r="C2255">
            <v>0</v>
          </cell>
          <cell r="D2255">
            <v>1155337.5900000001</v>
          </cell>
          <cell r="S2255" t="str">
            <v>2119-0017487-200-PKR</v>
          </cell>
          <cell r="T2255" t="str">
            <v>2119-0017487-200-PKR-KARACHI</v>
          </cell>
        </row>
        <row r="2256">
          <cell r="C2256">
            <v>0</v>
          </cell>
          <cell r="D2256">
            <v>9623.09</v>
          </cell>
          <cell r="S2256" t="str">
            <v>2119-0017486-200-PKR</v>
          </cell>
          <cell r="T2256" t="str">
            <v>2119-0017486-200-PKR-KARACHI</v>
          </cell>
        </row>
        <row r="2257">
          <cell r="C2257">
            <v>0</v>
          </cell>
          <cell r="D2257">
            <v>24495.47</v>
          </cell>
          <cell r="S2257" t="str">
            <v>2119-0017485-200-PKR</v>
          </cell>
          <cell r="T2257" t="str">
            <v>2119-0017485-200-PKR-KARACHI</v>
          </cell>
        </row>
        <row r="2258">
          <cell r="C2258">
            <v>0</v>
          </cell>
          <cell r="D2258">
            <v>308.88</v>
          </cell>
          <cell r="S2258" t="str">
            <v>2119-0017476-100-PKR</v>
          </cell>
          <cell r="T2258" t="str">
            <v>2119-0017476-100-PKR-KARACHI</v>
          </cell>
        </row>
        <row r="2259">
          <cell r="C2259">
            <v>0</v>
          </cell>
          <cell r="D2259">
            <v>235.13</v>
          </cell>
          <cell r="S2259" t="str">
            <v>2119-0017471-300-PKR</v>
          </cell>
          <cell r="T2259" t="str">
            <v>2119-0017471-300-PKR-KARACHI</v>
          </cell>
        </row>
        <row r="2260">
          <cell r="C2260">
            <v>0</v>
          </cell>
          <cell r="D2260">
            <v>1.68</v>
          </cell>
          <cell r="S2260" t="str">
            <v>2119-0017500-100-PKR</v>
          </cell>
          <cell r="T2260" t="str">
            <v>2119-0017500-100-PKR-KARACHI</v>
          </cell>
        </row>
        <row r="2261">
          <cell r="C2261">
            <v>0</v>
          </cell>
          <cell r="D2261">
            <v>4042.66</v>
          </cell>
          <cell r="S2261" t="str">
            <v>2119-0017463-100-PKR</v>
          </cell>
          <cell r="T2261" t="str">
            <v>2119-0017463-100-PKR-KARACHI</v>
          </cell>
        </row>
        <row r="2262">
          <cell r="C2262">
            <v>0</v>
          </cell>
          <cell r="D2262">
            <v>954.82</v>
          </cell>
          <cell r="S2262" t="str">
            <v>2119-0017506-000-PKR</v>
          </cell>
          <cell r="T2262" t="str">
            <v>2119-0017506-000-PKR-KARACHI</v>
          </cell>
        </row>
        <row r="2263">
          <cell r="C2263">
            <v>0</v>
          </cell>
          <cell r="D2263">
            <v>195.07</v>
          </cell>
          <cell r="S2263" t="str">
            <v>2119-0017456-000-PKR</v>
          </cell>
          <cell r="T2263" t="str">
            <v>2119-0017456-000-PKR-KARACHI</v>
          </cell>
        </row>
        <row r="2264">
          <cell r="C2264">
            <v>0</v>
          </cell>
          <cell r="D2264">
            <v>3915.25</v>
          </cell>
          <cell r="S2264" t="str">
            <v>2119-0017454-225-USD</v>
          </cell>
          <cell r="T2264" t="str">
            <v>2119-0017454-225-USD-KARACHI</v>
          </cell>
        </row>
        <row r="2265">
          <cell r="C2265">
            <v>0</v>
          </cell>
          <cell r="D2265">
            <v>795.5</v>
          </cell>
          <cell r="S2265" t="str">
            <v>2119-0017449-000-PKR</v>
          </cell>
          <cell r="T2265" t="str">
            <v>2119-0017449-000-PKR-KARACHI</v>
          </cell>
        </row>
        <row r="2266">
          <cell r="C2266">
            <v>0</v>
          </cell>
          <cell r="D2266">
            <v>4817.6099999999997</v>
          </cell>
          <cell r="S2266" t="str">
            <v>2119-0017448-000-PKR</v>
          </cell>
          <cell r="T2266" t="str">
            <v>2119-0017448-000-PKR-KARACHI</v>
          </cell>
        </row>
        <row r="2267">
          <cell r="C2267">
            <v>0</v>
          </cell>
          <cell r="D2267">
            <v>0.9</v>
          </cell>
          <cell r="S2267" t="str">
            <v>2119-0017445-100-PKR</v>
          </cell>
          <cell r="T2267" t="str">
            <v>2119-0017445-100-PKR-KARACHI</v>
          </cell>
        </row>
        <row r="2268">
          <cell r="C2268">
            <v>0</v>
          </cell>
          <cell r="D2268">
            <v>290.54000000000002</v>
          </cell>
          <cell r="S2268" t="str">
            <v>2119-0017441-100-PKR</v>
          </cell>
          <cell r="T2268" t="str">
            <v>2119-0017441-100-PKR-KARACHI</v>
          </cell>
        </row>
        <row r="2269">
          <cell r="C2269">
            <v>0</v>
          </cell>
          <cell r="D2269">
            <v>15630.12</v>
          </cell>
          <cell r="S2269" t="str">
            <v>2119-0017431-000-PKR</v>
          </cell>
          <cell r="T2269" t="str">
            <v>2119-0017431-000-PKR-KARACHI</v>
          </cell>
        </row>
        <row r="2270">
          <cell r="C2270">
            <v>0</v>
          </cell>
          <cell r="D2270">
            <v>1089.0899999999999</v>
          </cell>
          <cell r="S2270" t="str">
            <v>2119-0017430-300-PKR</v>
          </cell>
          <cell r="T2270" t="str">
            <v>2119-0017430-300-PKR-KARACHI</v>
          </cell>
        </row>
        <row r="2271">
          <cell r="C2271">
            <v>0</v>
          </cell>
          <cell r="D2271">
            <v>327.69</v>
          </cell>
          <cell r="S2271" t="str">
            <v>2119-0017428-300-PKR</v>
          </cell>
          <cell r="T2271" t="str">
            <v>2119-0017428-300-PKR-KARACHI</v>
          </cell>
        </row>
        <row r="2272">
          <cell r="C2272">
            <v>0</v>
          </cell>
          <cell r="D2272">
            <v>14011.5</v>
          </cell>
          <cell r="S2272" t="str">
            <v>2119-0017469-200-PKR</v>
          </cell>
          <cell r="T2272" t="str">
            <v>2119-0017469-200-PKR-KARACHI</v>
          </cell>
        </row>
        <row r="2273">
          <cell r="C2273">
            <v>0</v>
          </cell>
          <cell r="D2273">
            <v>18726.41</v>
          </cell>
          <cell r="S2273" t="str">
            <v>2119-0017561-200-PKR</v>
          </cell>
          <cell r="T2273" t="str">
            <v>2119-0017561-200-PKR-KARACHI</v>
          </cell>
        </row>
        <row r="2274">
          <cell r="C2274">
            <v>0</v>
          </cell>
          <cell r="D2274">
            <v>1893.1</v>
          </cell>
          <cell r="S2274" t="str">
            <v>2119-0017595-000-PKR</v>
          </cell>
          <cell r="T2274" t="str">
            <v>2119-0017595-000-PKR-KARACHI</v>
          </cell>
        </row>
        <row r="2275">
          <cell r="C2275">
            <v>0</v>
          </cell>
          <cell r="D2275">
            <v>37</v>
          </cell>
          <cell r="S2275" t="str">
            <v>2119-0017587-200-PKR</v>
          </cell>
          <cell r="T2275" t="str">
            <v>2119-0017587-200-PKR-KARACHI</v>
          </cell>
        </row>
        <row r="2276">
          <cell r="C2276">
            <v>0</v>
          </cell>
          <cell r="D2276">
            <v>4276.79</v>
          </cell>
          <cell r="S2276" t="str">
            <v>2119-0017585-100-PKR</v>
          </cell>
          <cell r="T2276" t="str">
            <v>2119-0017585-100-PKR-KARACHI</v>
          </cell>
        </row>
        <row r="2277">
          <cell r="C2277">
            <v>0</v>
          </cell>
          <cell r="D2277">
            <v>104758.79</v>
          </cell>
          <cell r="S2277" t="str">
            <v>2119-0017584-300-PKR</v>
          </cell>
          <cell r="T2277" t="str">
            <v>2119-0017584-300-PKR-KARACHI</v>
          </cell>
        </row>
        <row r="2278">
          <cell r="C2278">
            <v>0</v>
          </cell>
          <cell r="D2278">
            <v>2007.07</v>
          </cell>
          <cell r="S2278" t="str">
            <v>2119-0017583-100-PKR</v>
          </cell>
          <cell r="T2278" t="str">
            <v>2119-0017583-100-PKR-KARACHI</v>
          </cell>
        </row>
        <row r="2279">
          <cell r="C2279">
            <v>0</v>
          </cell>
          <cell r="D2279">
            <v>2889.35</v>
          </cell>
          <cell r="S2279" t="str">
            <v>2119-0017582-100-PKR</v>
          </cell>
          <cell r="T2279" t="str">
            <v>2119-0017582-100-PKR-KARACHI</v>
          </cell>
        </row>
        <row r="2280">
          <cell r="C2280">
            <v>0</v>
          </cell>
          <cell r="D2280">
            <v>841.83</v>
          </cell>
          <cell r="S2280" t="str">
            <v>2119-0017577-100-PKR</v>
          </cell>
          <cell r="T2280" t="str">
            <v>2119-0017577-100-PKR-KARACHI</v>
          </cell>
        </row>
        <row r="2281">
          <cell r="C2281">
            <v>0</v>
          </cell>
          <cell r="D2281">
            <v>521.44000000000005</v>
          </cell>
          <cell r="S2281" t="str">
            <v>2119-0017576-100-PKR</v>
          </cell>
          <cell r="T2281" t="str">
            <v>2119-0017576-100-PKR-KARACHI</v>
          </cell>
        </row>
        <row r="2282">
          <cell r="C2282">
            <v>0</v>
          </cell>
          <cell r="D2282">
            <v>3171.39</v>
          </cell>
          <cell r="S2282" t="str">
            <v>2119-0017498-000-PKR</v>
          </cell>
          <cell r="T2282" t="str">
            <v>2119-0017498-000-PKR-KARACHI</v>
          </cell>
        </row>
        <row r="2283">
          <cell r="C2283">
            <v>0</v>
          </cell>
          <cell r="D2283">
            <v>2548.11</v>
          </cell>
          <cell r="S2283" t="str">
            <v>2119-0017563-000-PKR</v>
          </cell>
          <cell r="T2283" t="str">
            <v>2119-0017563-000-PKR-KARACHI</v>
          </cell>
        </row>
        <row r="2284">
          <cell r="C2284">
            <v>0</v>
          </cell>
          <cell r="D2284">
            <v>108.99</v>
          </cell>
          <cell r="S2284" t="str">
            <v>2119-0017069-000-PKR</v>
          </cell>
          <cell r="T2284" t="str">
            <v>2119-0017069-000-PKR-KARACHI</v>
          </cell>
        </row>
        <row r="2285">
          <cell r="C2285">
            <v>0</v>
          </cell>
          <cell r="D2285">
            <v>3073874.62</v>
          </cell>
          <cell r="S2285" t="str">
            <v>2119-0017556-000-PKR</v>
          </cell>
          <cell r="T2285" t="str">
            <v>2119-0017556-000-PKR-KARACHI</v>
          </cell>
        </row>
        <row r="2286">
          <cell r="C2286">
            <v>0</v>
          </cell>
          <cell r="D2286">
            <v>134607.76999999999</v>
          </cell>
          <cell r="S2286" t="str">
            <v>2119-0017550-100-PKR</v>
          </cell>
          <cell r="T2286" t="str">
            <v>2119-0017550-100-PKR-KARACHI</v>
          </cell>
        </row>
        <row r="2287">
          <cell r="C2287">
            <v>0</v>
          </cell>
          <cell r="D2287">
            <v>2496.1</v>
          </cell>
          <cell r="S2287" t="str">
            <v>2119-0017543-000-PKR</v>
          </cell>
          <cell r="T2287" t="str">
            <v>2119-0017543-000-PKR-KARACHI</v>
          </cell>
        </row>
        <row r="2288">
          <cell r="C2288">
            <v>0</v>
          </cell>
          <cell r="D2288">
            <v>148004.63</v>
          </cell>
          <cell r="S2288" t="str">
            <v>2119-0017536-000-PKR</v>
          </cell>
          <cell r="T2288" t="str">
            <v>2119-0017536-000-PKR-KARACHI</v>
          </cell>
        </row>
        <row r="2289">
          <cell r="C2289">
            <v>0</v>
          </cell>
          <cell r="D2289">
            <v>5551.29</v>
          </cell>
          <cell r="S2289" t="str">
            <v>2119-0017535-000-PKR</v>
          </cell>
          <cell r="T2289" t="str">
            <v>2119-0017535-000-PKR-KARACHI</v>
          </cell>
        </row>
        <row r="2290">
          <cell r="C2290">
            <v>0</v>
          </cell>
          <cell r="D2290">
            <v>5501.29</v>
          </cell>
          <cell r="S2290" t="str">
            <v>2119-0017529-300-PKR</v>
          </cell>
          <cell r="T2290" t="str">
            <v>2119-0017529-300-PKR-KARACHI</v>
          </cell>
        </row>
        <row r="2291">
          <cell r="C2291">
            <v>0</v>
          </cell>
          <cell r="D2291">
            <v>42978.47</v>
          </cell>
          <cell r="S2291" t="str">
            <v>2119-0017528-000-PKR</v>
          </cell>
          <cell r="T2291" t="str">
            <v>2119-0017528-000-PKR-KARACHI</v>
          </cell>
        </row>
        <row r="2292">
          <cell r="C2292">
            <v>0</v>
          </cell>
          <cell r="D2292">
            <v>5250.92</v>
          </cell>
          <cell r="S2292" t="str">
            <v>2119-0017521-100-PKR</v>
          </cell>
          <cell r="T2292" t="str">
            <v>2119-0017521-100-PKR-KARACHI</v>
          </cell>
        </row>
        <row r="2293">
          <cell r="C2293">
            <v>0</v>
          </cell>
          <cell r="D2293">
            <v>619.13</v>
          </cell>
          <cell r="S2293" t="str">
            <v>2119-0017516-000-PKR</v>
          </cell>
          <cell r="T2293" t="str">
            <v>2119-0017516-000-PKR-KARACHI</v>
          </cell>
        </row>
        <row r="2294">
          <cell r="C2294">
            <v>0</v>
          </cell>
          <cell r="D2294">
            <v>376.77</v>
          </cell>
          <cell r="S2294" t="str">
            <v>2119-0017569-000-PKR</v>
          </cell>
          <cell r="T2294" t="str">
            <v>2119-0017569-000-PKR-KARACHI</v>
          </cell>
        </row>
        <row r="2295">
          <cell r="C2295">
            <v>0</v>
          </cell>
          <cell r="D2295">
            <v>50.64</v>
          </cell>
          <cell r="S2295" t="str">
            <v>2119-0015692-000-PKR</v>
          </cell>
          <cell r="T2295" t="str">
            <v>2119-0015692-000-PKR-KARACHI</v>
          </cell>
        </row>
        <row r="2296">
          <cell r="C2296">
            <v>0</v>
          </cell>
          <cell r="D2296">
            <v>17248.419999999998</v>
          </cell>
          <cell r="S2296" t="str">
            <v>2119-0015455-000-PKR</v>
          </cell>
          <cell r="T2296" t="str">
            <v>2119-0015455-000-PKR-KARACHI</v>
          </cell>
        </row>
        <row r="2297">
          <cell r="C2297">
            <v>0</v>
          </cell>
          <cell r="D2297">
            <v>12948.22</v>
          </cell>
          <cell r="S2297" t="str">
            <v>2119-0015764-000-PKR</v>
          </cell>
          <cell r="T2297" t="str">
            <v>2119-0015764-000-PKR-KARACHI</v>
          </cell>
        </row>
        <row r="2298">
          <cell r="C2298">
            <v>0</v>
          </cell>
          <cell r="D2298">
            <v>5442.63</v>
          </cell>
          <cell r="S2298" t="str">
            <v>2119-0015756-000-PKR</v>
          </cell>
          <cell r="T2298" t="str">
            <v>2119-0015756-000-PKR-KARACHI</v>
          </cell>
        </row>
        <row r="2299">
          <cell r="C2299">
            <v>0</v>
          </cell>
          <cell r="D2299">
            <v>10119.31</v>
          </cell>
          <cell r="S2299" t="str">
            <v>2119-0015749-000-PKR</v>
          </cell>
          <cell r="T2299" t="str">
            <v>2119-0015749-000-PKR-KARACHI</v>
          </cell>
        </row>
        <row r="2300">
          <cell r="C2300">
            <v>0</v>
          </cell>
          <cell r="D2300">
            <v>26.27</v>
          </cell>
          <cell r="S2300" t="str">
            <v>2119-0015742-000-PKR</v>
          </cell>
          <cell r="T2300" t="str">
            <v>2119-0015742-000-PKR-KARACHI</v>
          </cell>
        </row>
        <row r="2301">
          <cell r="C2301">
            <v>0</v>
          </cell>
          <cell r="D2301">
            <v>241.27</v>
          </cell>
          <cell r="S2301" t="str">
            <v>2119-0015736-000-PKR</v>
          </cell>
          <cell r="T2301" t="str">
            <v>2119-0015736-000-PKR-KARACHI</v>
          </cell>
        </row>
        <row r="2302">
          <cell r="C2302">
            <v>0</v>
          </cell>
          <cell r="D2302">
            <v>6826278.1100000003</v>
          </cell>
          <cell r="S2302" t="str">
            <v>2119-0015729-000-PKR</v>
          </cell>
          <cell r="T2302" t="str">
            <v>2119-0015729-000-PKR-KARACHI</v>
          </cell>
        </row>
        <row r="2303">
          <cell r="C2303">
            <v>0</v>
          </cell>
          <cell r="D2303">
            <v>10523.45</v>
          </cell>
          <cell r="S2303" t="str">
            <v>2119-0015726-000-PKR</v>
          </cell>
          <cell r="T2303" t="str">
            <v>2119-0015726-000-PKR-KARACHI</v>
          </cell>
        </row>
        <row r="2304">
          <cell r="C2304">
            <v>0</v>
          </cell>
          <cell r="D2304">
            <v>363.94</v>
          </cell>
          <cell r="S2304" t="str">
            <v>2119-0015841-000-PKR</v>
          </cell>
          <cell r="T2304" t="str">
            <v>2119-0015841-000-PKR-KARACHI</v>
          </cell>
        </row>
        <row r="2305">
          <cell r="C2305">
            <v>178.53</v>
          </cell>
          <cell r="D2305">
            <v>0</v>
          </cell>
          <cell r="S2305" t="str">
            <v>2119-0015696-300-PKR</v>
          </cell>
          <cell r="T2305" t="str">
            <v>2119-0015696-300-PKR-KARACHI</v>
          </cell>
        </row>
        <row r="2306">
          <cell r="C2306">
            <v>0</v>
          </cell>
          <cell r="D2306">
            <v>39986.980000000003</v>
          </cell>
          <cell r="S2306" t="str">
            <v>2119-0015856-000-PKR</v>
          </cell>
          <cell r="T2306" t="str">
            <v>2119-0015856-000-PKR-KARACHI</v>
          </cell>
        </row>
        <row r="2307">
          <cell r="C2307">
            <v>0</v>
          </cell>
          <cell r="D2307">
            <v>199881.33</v>
          </cell>
          <cell r="S2307" t="str">
            <v>2119-0015667-000-PKR</v>
          </cell>
          <cell r="T2307" t="str">
            <v>2119-0015667-000-PKR-KARACHI</v>
          </cell>
        </row>
        <row r="2308">
          <cell r="C2308">
            <v>0</v>
          </cell>
          <cell r="D2308">
            <v>30000000</v>
          </cell>
          <cell r="S2308" t="str">
            <v>2119-0015542-300-PKR</v>
          </cell>
          <cell r="T2308" t="str">
            <v>2119-0015542-300-PKR-KARACHI</v>
          </cell>
        </row>
        <row r="2309">
          <cell r="C2309">
            <v>0</v>
          </cell>
          <cell r="D2309">
            <v>5533529.8499999996</v>
          </cell>
          <cell r="S2309" t="str">
            <v>2119-0015542-100-PKR</v>
          </cell>
          <cell r="T2309" t="str">
            <v>2119-0015542-100-PKR-KARACHI</v>
          </cell>
        </row>
        <row r="2310">
          <cell r="C2310">
            <v>0</v>
          </cell>
          <cell r="D2310">
            <v>701.23</v>
          </cell>
          <cell r="S2310" t="str">
            <v>2119-0015531-000-PKR</v>
          </cell>
          <cell r="T2310" t="str">
            <v>2119-0015531-000-PKR-KARACHI</v>
          </cell>
        </row>
        <row r="2311">
          <cell r="C2311">
            <v>0</v>
          </cell>
          <cell r="D2311">
            <v>6622.12</v>
          </cell>
          <cell r="S2311" t="str">
            <v>2119-0015527-000-PKR</v>
          </cell>
          <cell r="T2311" t="str">
            <v>2119-0015527-000-PKR-KARACHI</v>
          </cell>
        </row>
        <row r="2312">
          <cell r="C2312">
            <v>0</v>
          </cell>
          <cell r="D2312">
            <v>882922.99</v>
          </cell>
          <cell r="S2312" t="str">
            <v>2119-0015480-000-PKR</v>
          </cell>
          <cell r="T2312" t="str">
            <v>2119-0015480-000-PKR-KARACHI</v>
          </cell>
        </row>
        <row r="2313">
          <cell r="C2313">
            <v>0</v>
          </cell>
          <cell r="D2313">
            <v>2121.69</v>
          </cell>
          <cell r="S2313" t="str">
            <v>2119-0015470-000-PKR</v>
          </cell>
          <cell r="T2313" t="str">
            <v>2119-0015470-000-PKR-KARACHI</v>
          </cell>
        </row>
        <row r="2314">
          <cell r="C2314">
            <v>0</v>
          </cell>
          <cell r="D2314">
            <v>79.790000000000006</v>
          </cell>
          <cell r="S2314" t="str">
            <v>2119-0015463-000-PKR</v>
          </cell>
          <cell r="T2314" t="str">
            <v>2119-0015463-000-PKR-KARACHI</v>
          </cell>
        </row>
        <row r="2315">
          <cell r="C2315">
            <v>0</v>
          </cell>
          <cell r="D2315">
            <v>67.48</v>
          </cell>
          <cell r="S2315" t="str">
            <v>2119-0017080-000-PKR</v>
          </cell>
          <cell r="T2315" t="str">
            <v>2119-0017080-000-PKR-KARACHI</v>
          </cell>
        </row>
        <row r="2316">
          <cell r="C2316">
            <v>0</v>
          </cell>
          <cell r="D2316">
            <v>52260.36</v>
          </cell>
          <cell r="S2316" t="str">
            <v>2119-0015721-225-USD</v>
          </cell>
          <cell r="T2316" t="str">
            <v>2119-0015721-225-USD-KARACHI</v>
          </cell>
        </row>
        <row r="2317">
          <cell r="C2317">
            <v>0</v>
          </cell>
          <cell r="D2317">
            <v>5807303.3099999996</v>
          </cell>
          <cell r="S2317" t="str">
            <v>2119-0016242-300-PKR</v>
          </cell>
          <cell r="T2317" t="str">
            <v>2119-0016242-300-PKR-KARACHI</v>
          </cell>
        </row>
        <row r="2318">
          <cell r="C2318">
            <v>0</v>
          </cell>
          <cell r="D2318">
            <v>435</v>
          </cell>
          <cell r="S2318" t="str">
            <v>2119-0016442-000-PKR</v>
          </cell>
          <cell r="T2318" t="str">
            <v>2119-0016442-000-PKR-KARACHI</v>
          </cell>
        </row>
        <row r="2319">
          <cell r="C2319">
            <v>0</v>
          </cell>
          <cell r="D2319">
            <v>3226.26</v>
          </cell>
          <cell r="S2319" t="str">
            <v>2119-0016419-000-PKR</v>
          </cell>
          <cell r="T2319" t="str">
            <v>2119-0016419-000-PKR-KARACHI</v>
          </cell>
        </row>
        <row r="2320">
          <cell r="C2320">
            <v>0</v>
          </cell>
          <cell r="D2320">
            <v>395.88</v>
          </cell>
          <cell r="S2320" t="str">
            <v>2119-0016418-100-PKR</v>
          </cell>
          <cell r="T2320" t="str">
            <v>2119-0016418-100-PKR-KARACHI</v>
          </cell>
        </row>
        <row r="2321">
          <cell r="C2321">
            <v>0</v>
          </cell>
          <cell r="D2321">
            <v>1302.98</v>
          </cell>
          <cell r="S2321" t="str">
            <v>2119-0016418-000-PKR</v>
          </cell>
          <cell r="T2321" t="str">
            <v>2119-0016418-000-PKR-KARACHI</v>
          </cell>
        </row>
        <row r="2322">
          <cell r="C2322">
            <v>0</v>
          </cell>
          <cell r="D2322">
            <v>21.85</v>
          </cell>
          <cell r="S2322" t="str">
            <v>2119-0016407-000-PKR</v>
          </cell>
          <cell r="T2322" t="str">
            <v>2119-0016407-000-PKR-KARACHI</v>
          </cell>
        </row>
        <row r="2323">
          <cell r="C2323">
            <v>0</v>
          </cell>
          <cell r="D2323">
            <v>1156514.1200000001</v>
          </cell>
          <cell r="S2323" t="str">
            <v>2119-0016406-000-PKR</v>
          </cell>
          <cell r="T2323" t="str">
            <v>2119-0016406-000-PKR-KARACHI</v>
          </cell>
        </row>
        <row r="2324">
          <cell r="C2324">
            <v>0</v>
          </cell>
          <cell r="D2324">
            <v>264.12</v>
          </cell>
          <cell r="S2324" t="str">
            <v>2119-0016330-000-PKR</v>
          </cell>
          <cell r="T2324" t="str">
            <v>2119-0016330-000-PKR-KARACHI</v>
          </cell>
        </row>
        <row r="2325">
          <cell r="C2325">
            <v>0</v>
          </cell>
          <cell r="D2325">
            <v>5773.97</v>
          </cell>
          <cell r="S2325" t="str">
            <v>2119-0016319-000-PKR</v>
          </cell>
          <cell r="T2325" t="str">
            <v>2119-0016319-000-PKR-KARACHI</v>
          </cell>
        </row>
        <row r="2326">
          <cell r="C2326">
            <v>0</v>
          </cell>
          <cell r="D2326">
            <v>547.78</v>
          </cell>
          <cell r="S2326" t="str">
            <v>2119-0015792-000-PKR</v>
          </cell>
          <cell r="T2326" t="str">
            <v>2119-0015792-000-PKR-KARACHI</v>
          </cell>
        </row>
        <row r="2327">
          <cell r="C2327">
            <v>0</v>
          </cell>
          <cell r="D2327">
            <v>1015895.28</v>
          </cell>
          <cell r="S2327" t="str">
            <v>2119-0016242-301-PKR</v>
          </cell>
          <cell r="T2327" t="str">
            <v>2119-0016242-301-PKR-KARACHI</v>
          </cell>
        </row>
        <row r="2328">
          <cell r="C2328">
            <v>0</v>
          </cell>
          <cell r="D2328">
            <v>626621.14</v>
          </cell>
          <cell r="S2328" t="str">
            <v>2119-0015454-000-PKR</v>
          </cell>
          <cell r="T2328" t="str">
            <v>2119-0015454-000-PKR-KARACHI</v>
          </cell>
        </row>
        <row r="2329">
          <cell r="C2329">
            <v>0</v>
          </cell>
          <cell r="D2329">
            <v>381.68</v>
          </cell>
          <cell r="S2329" t="str">
            <v>2119-0016226-000-PKR</v>
          </cell>
          <cell r="T2329" t="str">
            <v>2119-0016226-000-PKR-KARACHI</v>
          </cell>
        </row>
        <row r="2330">
          <cell r="C2330">
            <v>0</v>
          </cell>
          <cell r="D2330">
            <v>1195</v>
          </cell>
          <cell r="S2330" t="str">
            <v>2119-0016209-100-PKR</v>
          </cell>
          <cell r="T2330" t="str">
            <v>2119-0016209-100-PKR-KARACHI</v>
          </cell>
        </row>
        <row r="2331">
          <cell r="C2331">
            <v>0</v>
          </cell>
          <cell r="D2331">
            <v>95.19</v>
          </cell>
          <cell r="S2331" t="str">
            <v>2119-0016133-000-PKR</v>
          </cell>
          <cell r="T2331" t="str">
            <v>2119-0016133-000-PKR-KARACHI</v>
          </cell>
        </row>
        <row r="2332">
          <cell r="C2332">
            <v>0</v>
          </cell>
          <cell r="D2332">
            <v>4118.28</v>
          </cell>
          <cell r="S2332" t="str">
            <v>2119-0016126-000-PKR</v>
          </cell>
          <cell r="T2332" t="str">
            <v>2119-0016126-000-PKR-KARACHI</v>
          </cell>
        </row>
        <row r="2333">
          <cell r="C2333">
            <v>0</v>
          </cell>
          <cell r="D2333">
            <v>4850.92</v>
          </cell>
          <cell r="S2333" t="str">
            <v>2119-0016083-000-PKR</v>
          </cell>
          <cell r="T2333" t="str">
            <v>2119-0016083-000-PKR-KARACHI</v>
          </cell>
        </row>
        <row r="2334">
          <cell r="C2334">
            <v>0</v>
          </cell>
          <cell r="D2334">
            <v>500</v>
          </cell>
          <cell r="S2334" t="str">
            <v>2119-0016050-000-PKR</v>
          </cell>
          <cell r="T2334" t="str">
            <v>2119-0016050-000-PKR-KARACHI</v>
          </cell>
        </row>
        <row r="2335">
          <cell r="C2335">
            <v>0</v>
          </cell>
          <cell r="D2335">
            <v>2409.0500000000002</v>
          </cell>
          <cell r="S2335" t="str">
            <v>2119-0016026-000-PKR</v>
          </cell>
          <cell r="T2335" t="str">
            <v>2119-0016026-000-PKR-KARACHI</v>
          </cell>
        </row>
        <row r="2336">
          <cell r="C2336">
            <v>0</v>
          </cell>
          <cell r="D2336">
            <v>172132.57</v>
          </cell>
          <cell r="S2336" t="str">
            <v>2119-0015965-000-PKR</v>
          </cell>
          <cell r="T2336" t="str">
            <v>2119-0015965-000-PKR-KARACHI</v>
          </cell>
        </row>
        <row r="2337">
          <cell r="C2337">
            <v>0</v>
          </cell>
          <cell r="D2337">
            <v>157041.54999999999</v>
          </cell>
          <cell r="S2337" t="str">
            <v>2119-0015884-000-PKR</v>
          </cell>
          <cell r="T2337" t="str">
            <v>2119-0015884-000-PKR-KARACHI</v>
          </cell>
        </row>
        <row r="2338">
          <cell r="C2338">
            <v>0</v>
          </cell>
          <cell r="D2338">
            <v>250095.44</v>
          </cell>
          <cell r="S2338" t="str">
            <v>2119-0016271-000-PKR</v>
          </cell>
          <cell r="T2338" t="str">
            <v>2119-0016271-000-PKR-KARACHI</v>
          </cell>
        </row>
        <row r="2339">
          <cell r="C2339">
            <v>0</v>
          </cell>
          <cell r="D2339">
            <v>6011.08</v>
          </cell>
          <cell r="S2339" t="str">
            <v>2119-0014863-000-PKR</v>
          </cell>
          <cell r="T2339" t="str">
            <v>2119-0014863-000-PKR-KARACHI</v>
          </cell>
        </row>
        <row r="2340">
          <cell r="C2340">
            <v>0</v>
          </cell>
          <cell r="D2340">
            <v>52593.46</v>
          </cell>
          <cell r="S2340" t="str">
            <v>2119-0015461-300-PKR</v>
          </cell>
          <cell r="T2340" t="str">
            <v>2119-0015461-300-PKR-KARACHI</v>
          </cell>
        </row>
        <row r="2341">
          <cell r="C2341">
            <v>0</v>
          </cell>
          <cell r="D2341">
            <v>62.86</v>
          </cell>
          <cell r="S2341" t="str">
            <v>2119-0015062-100-PKR</v>
          </cell>
          <cell r="T2341" t="str">
            <v>2119-0015062-100-PKR-KARACHI</v>
          </cell>
        </row>
        <row r="2342">
          <cell r="C2342">
            <v>0</v>
          </cell>
          <cell r="D2342">
            <v>1773.1</v>
          </cell>
          <cell r="S2342" t="str">
            <v>2119-0015061-000-PKR</v>
          </cell>
          <cell r="T2342" t="str">
            <v>2119-0015061-000-PKR-KARACHI</v>
          </cell>
        </row>
        <row r="2343">
          <cell r="C2343">
            <v>0</v>
          </cell>
          <cell r="D2343">
            <v>12643.64</v>
          </cell>
          <cell r="S2343" t="str">
            <v>2119-0015054-310-PKR</v>
          </cell>
          <cell r="T2343" t="str">
            <v>2119-0015054-310-PKR-KARACHI</v>
          </cell>
        </row>
        <row r="2344">
          <cell r="C2344">
            <v>0</v>
          </cell>
          <cell r="D2344">
            <v>599.63</v>
          </cell>
          <cell r="S2344" t="str">
            <v>2119-0015002-000-PKR</v>
          </cell>
          <cell r="T2344" t="str">
            <v>2119-0015002-000-PKR-KARACHI</v>
          </cell>
        </row>
        <row r="2345">
          <cell r="C2345">
            <v>0</v>
          </cell>
          <cell r="D2345">
            <v>2653.71</v>
          </cell>
          <cell r="S2345" t="str">
            <v>2119-0014986-100-PKR</v>
          </cell>
          <cell r="T2345" t="str">
            <v>2119-0014986-100-PKR-KARACHI</v>
          </cell>
        </row>
        <row r="2346">
          <cell r="C2346">
            <v>0</v>
          </cell>
          <cell r="D2346">
            <v>300.94</v>
          </cell>
          <cell r="S2346" t="str">
            <v>2119-0014971-000-PKR</v>
          </cell>
          <cell r="T2346" t="str">
            <v>2119-0014971-000-PKR-KARACHI</v>
          </cell>
        </row>
        <row r="2347">
          <cell r="C2347">
            <v>0</v>
          </cell>
          <cell r="D2347">
            <v>10393.94</v>
          </cell>
          <cell r="S2347" t="str">
            <v>2119-0014918-000-PKR</v>
          </cell>
          <cell r="T2347" t="str">
            <v>2119-0014918-000-PKR-KARACHI</v>
          </cell>
        </row>
        <row r="2348">
          <cell r="C2348">
            <v>0</v>
          </cell>
          <cell r="D2348">
            <v>272.58</v>
          </cell>
          <cell r="S2348" t="str">
            <v>2119-0015110-000-PKR</v>
          </cell>
          <cell r="T2348" t="str">
            <v>2119-0015110-000-PKR-KARACHI</v>
          </cell>
        </row>
        <row r="2349">
          <cell r="C2349">
            <v>0</v>
          </cell>
          <cell r="D2349">
            <v>477.73</v>
          </cell>
          <cell r="S2349" t="str">
            <v>2119-0014870-000-PKR</v>
          </cell>
          <cell r="T2349" t="str">
            <v>2119-0014870-000-PKR-KARACHI</v>
          </cell>
        </row>
        <row r="2350">
          <cell r="C2350">
            <v>0</v>
          </cell>
          <cell r="D2350">
            <v>327.7</v>
          </cell>
          <cell r="S2350" t="str">
            <v>2119-0015115-300-PKR</v>
          </cell>
          <cell r="T2350" t="str">
            <v>2119-0015115-300-PKR-KARACHI</v>
          </cell>
        </row>
        <row r="2351">
          <cell r="C2351">
            <v>0</v>
          </cell>
          <cell r="D2351">
            <v>116.58</v>
          </cell>
          <cell r="S2351" t="str">
            <v>2119-0014803-000-PKR</v>
          </cell>
          <cell r="T2351" t="str">
            <v>2119-0014803-000-PKR-KARACHI</v>
          </cell>
        </row>
        <row r="2352">
          <cell r="C2352">
            <v>0</v>
          </cell>
          <cell r="D2352">
            <v>388.36</v>
          </cell>
          <cell r="S2352" t="str">
            <v>2119-0014732-000-PKR</v>
          </cell>
          <cell r="T2352" t="str">
            <v>2119-0014732-000-PKR-KARACHI</v>
          </cell>
        </row>
        <row r="2353">
          <cell r="C2353">
            <v>0</v>
          </cell>
          <cell r="D2353">
            <v>106414</v>
          </cell>
          <cell r="S2353" t="str">
            <v>2119-0014715-000-PKR</v>
          </cell>
          <cell r="T2353" t="str">
            <v>2119-0014715-000-PKR-KARACHI</v>
          </cell>
        </row>
        <row r="2354">
          <cell r="C2354">
            <v>0</v>
          </cell>
          <cell r="D2354">
            <v>2914.51</v>
          </cell>
          <cell r="S2354" t="str">
            <v>2119-0014696-000-PKR</v>
          </cell>
          <cell r="T2354" t="str">
            <v>2119-0014696-000-PKR-KARACHI</v>
          </cell>
        </row>
        <row r="2355">
          <cell r="C2355">
            <v>0</v>
          </cell>
          <cell r="D2355">
            <v>8.35</v>
          </cell>
          <cell r="S2355" t="str">
            <v>2119-0014695-000-PKR</v>
          </cell>
          <cell r="T2355" t="str">
            <v>2119-0014695-000-PKR-KARACHI</v>
          </cell>
        </row>
        <row r="2356">
          <cell r="C2356">
            <v>0</v>
          </cell>
          <cell r="D2356">
            <v>3111.74</v>
          </cell>
          <cell r="S2356" t="str">
            <v>2119-0014677-000-PKR</v>
          </cell>
          <cell r="T2356" t="str">
            <v>2119-0014677-000-PKR-KARACHI</v>
          </cell>
        </row>
        <row r="2357">
          <cell r="C2357">
            <v>0</v>
          </cell>
          <cell r="D2357">
            <v>37961.31</v>
          </cell>
          <cell r="S2357" t="str">
            <v>2119-0014620-000-PKR</v>
          </cell>
          <cell r="T2357" t="str">
            <v>2119-0014620-000-PKR-KARACHI</v>
          </cell>
        </row>
        <row r="2358">
          <cell r="C2358">
            <v>0</v>
          </cell>
          <cell r="D2358">
            <v>2340.15</v>
          </cell>
          <cell r="S2358" t="str">
            <v>2119-0014606-000-PKR</v>
          </cell>
          <cell r="T2358" t="str">
            <v>2119-0014606-000-PKR-KARACHI</v>
          </cell>
        </row>
        <row r="2359">
          <cell r="C2359">
            <v>0</v>
          </cell>
          <cell r="D2359">
            <v>675908</v>
          </cell>
          <cell r="S2359" t="str">
            <v>2119-0032882-200-PKR</v>
          </cell>
          <cell r="T2359" t="str">
            <v>2119-0032882-200-PKR-LAHORE</v>
          </cell>
        </row>
        <row r="2360">
          <cell r="C2360">
            <v>0</v>
          </cell>
          <cell r="D2360">
            <v>1226.0999999999999</v>
          </cell>
          <cell r="S2360" t="str">
            <v>2119-0014884-000-PKR</v>
          </cell>
          <cell r="T2360" t="str">
            <v>2119-0014884-000-PKR-KARACHI</v>
          </cell>
        </row>
        <row r="2361">
          <cell r="C2361">
            <v>0</v>
          </cell>
          <cell r="D2361">
            <v>242.45</v>
          </cell>
          <cell r="S2361" t="str">
            <v>2119-0015268-000-PKR</v>
          </cell>
          <cell r="T2361" t="str">
            <v>2119-0015268-000-PKR-KARACHI</v>
          </cell>
        </row>
        <row r="2362">
          <cell r="C2362">
            <v>0</v>
          </cell>
          <cell r="D2362">
            <v>54139.18</v>
          </cell>
          <cell r="S2362" t="str">
            <v>2119-0015453-000-PKR</v>
          </cell>
          <cell r="T2362" t="str">
            <v>2119-0015453-000-PKR-KARACHI</v>
          </cell>
        </row>
        <row r="2363">
          <cell r="C2363">
            <v>0</v>
          </cell>
          <cell r="D2363">
            <v>18040.07</v>
          </cell>
          <cell r="S2363" t="str">
            <v>2119-0015402-000-PKR</v>
          </cell>
          <cell r="T2363" t="str">
            <v>2119-0015402-000-PKR-KARACHI</v>
          </cell>
        </row>
        <row r="2364">
          <cell r="C2364">
            <v>0</v>
          </cell>
          <cell r="D2364">
            <v>214054.64</v>
          </cell>
          <cell r="S2364" t="str">
            <v>2119-0015401-000-PKR</v>
          </cell>
          <cell r="T2364" t="str">
            <v>2119-0015401-000-PKR-KARACHI</v>
          </cell>
        </row>
        <row r="2365">
          <cell r="C2365">
            <v>0</v>
          </cell>
          <cell r="D2365">
            <v>5.37</v>
          </cell>
          <cell r="S2365" t="str">
            <v>2119-0015400-000-PKR</v>
          </cell>
          <cell r="T2365" t="str">
            <v>2119-0015400-000-PKR-KARACHI</v>
          </cell>
        </row>
        <row r="2366">
          <cell r="C2366">
            <v>0</v>
          </cell>
          <cell r="D2366">
            <v>70076.87</v>
          </cell>
          <cell r="S2366" t="str">
            <v>2119-0015399-000-PKR</v>
          </cell>
          <cell r="T2366" t="str">
            <v>2119-0015399-000-PKR-KARACHI</v>
          </cell>
        </row>
        <row r="2367">
          <cell r="C2367">
            <v>0</v>
          </cell>
          <cell r="D2367">
            <v>32455.1</v>
          </cell>
          <cell r="S2367" t="str">
            <v>2119-0015384-000-PKR</v>
          </cell>
          <cell r="T2367" t="str">
            <v>2119-0015384-000-PKR-KARACHI</v>
          </cell>
        </row>
        <row r="2368">
          <cell r="C2368">
            <v>0</v>
          </cell>
          <cell r="D2368">
            <v>4100.29</v>
          </cell>
          <cell r="S2368" t="str">
            <v>2119-0015380-000-PKR</v>
          </cell>
          <cell r="T2368" t="str">
            <v>2119-0015380-000-PKR-KARACHI</v>
          </cell>
        </row>
        <row r="2369">
          <cell r="C2369">
            <v>0</v>
          </cell>
          <cell r="D2369">
            <v>37085.56</v>
          </cell>
          <cell r="S2369" t="str">
            <v>2119-0015342-000-PKR</v>
          </cell>
          <cell r="T2369" t="str">
            <v>2119-0015342-000-PKR-KARACHI</v>
          </cell>
        </row>
        <row r="2370">
          <cell r="C2370">
            <v>0</v>
          </cell>
          <cell r="D2370">
            <v>2037.38</v>
          </cell>
          <cell r="S2370" t="str">
            <v>2119-0015071-000-PKR</v>
          </cell>
          <cell r="T2370" t="str">
            <v>2119-0015071-000-PKR-KARACHI</v>
          </cell>
        </row>
        <row r="2371">
          <cell r="C2371">
            <v>0</v>
          </cell>
          <cell r="D2371">
            <v>26684.54</v>
          </cell>
          <cell r="S2371" t="str">
            <v>2119-0015279-000-PKR</v>
          </cell>
          <cell r="T2371" t="str">
            <v>2119-0015279-000-PKR-KARACHI</v>
          </cell>
        </row>
        <row r="2372">
          <cell r="C2372">
            <v>0</v>
          </cell>
          <cell r="D2372">
            <v>2153.9299999999998</v>
          </cell>
          <cell r="S2372" t="str">
            <v>2119-0016489-000-PKR</v>
          </cell>
          <cell r="T2372" t="str">
            <v>2119-0016489-000-PKR-KARACHI</v>
          </cell>
        </row>
        <row r="2373">
          <cell r="C2373">
            <v>0</v>
          </cell>
          <cell r="D2373">
            <v>25000</v>
          </cell>
          <cell r="S2373" t="str">
            <v>2119-0015255-000-PKR</v>
          </cell>
          <cell r="T2373" t="str">
            <v>2119-0015255-000-PKR-KARACHI</v>
          </cell>
        </row>
        <row r="2374">
          <cell r="C2374">
            <v>0</v>
          </cell>
          <cell r="D2374">
            <v>53.37</v>
          </cell>
          <cell r="S2374" t="str">
            <v>2119-0015254-000-PKR</v>
          </cell>
          <cell r="T2374" t="str">
            <v>2119-0015254-000-PKR-KARACHI</v>
          </cell>
        </row>
        <row r="2375">
          <cell r="C2375">
            <v>0</v>
          </cell>
          <cell r="D2375">
            <v>3502</v>
          </cell>
          <cell r="S2375" t="str">
            <v>2119-0015253-000-PKR</v>
          </cell>
          <cell r="T2375" t="str">
            <v>2119-0015253-000-PKR-KARACHI</v>
          </cell>
        </row>
        <row r="2376">
          <cell r="C2376">
            <v>0</v>
          </cell>
          <cell r="D2376">
            <v>401780.68</v>
          </cell>
          <cell r="S2376" t="str">
            <v>2119-0015238-225-USD</v>
          </cell>
          <cell r="T2376" t="str">
            <v>2119-0015238-225-USD-KARACHI</v>
          </cell>
        </row>
        <row r="2377">
          <cell r="C2377">
            <v>0</v>
          </cell>
          <cell r="D2377">
            <v>21892.63</v>
          </cell>
          <cell r="S2377" t="str">
            <v>2119-0015238-000-PKR</v>
          </cell>
          <cell r="T2377" t="str">
            <v>2119-0015238-000-PKR-KARACHI</v>
          </cell>
        </row>
        <row r="2378">
          <cell r="C2378">
            <v>0</v>
          </cell>
          <cell r="D2378">
            <v>104.45</v>
          </cell>
          <cell r="S2378" t="str">
            <v>2119-0015236-000-PKR</v>
          </cell>
          <cell r="T2378" t="str">
            <v>2119-0015236-000-PKR-KARACHI</v>
          </cell>
        </row>
        <row r="2379">
          <cell r="C2379">
            <v>0</v>
          </cell>
          <cell r="D2379">
            <v>300.45</v>
          </cell>
          <cell r="S2379" t="str">
            <v>2119-0015230-000-PKR</v>
          </cell>
          <cell r="T2379" t="str">
            <v>2119-0015230-000-PKR-KARACHI</v>
          </cell>
        </row>
        <row r="2380">
          <cell r="C2380">
            <v>0</v>
          </cell>
          <cell r="D2380">
            <v>19082.189999999999</v>
          </cell>
          <cell r="S2380" t="str">
            <v>2119-0015121-000-PKR</v>
          </cell>
          <cell r="T2380" t="str">
            <v>2119-0015121-000-PKR-KARACHI</v>
          </cell>
        </row>
        <row r="2381">
          <cell r="C2381">
            <v>0</v>
          </cell>
          <cell r="D2381">
            <v>24932.37</v>
          </cell>
          <cell r="S2381" t="str">
            <v>2119-0015118-000-PKR</v>
          </cell>
          <cell r="T2381" t="str">
            <v>2119-0015118-000-PKR-KARACHI</v>
          </cell>
        </row>
        <row r="2382">
          <cell r="C2382">
            <v>0</v>
          </cell>
          <cell r="D2382">
            <v>1592578.82</v>
          </cell>
          <cell r="S2382" t="str">
            <v>2119-0015332-000-PKR</v>
          </cell>
          <cell r="T2382" t="str">
            <v>2119-0015332-000-PKR-KARACHI</v>
          </cell>
        </row>
        <row r="2383">
          <cell r="C2383">
            <v>0</v>
          </cell>
          <cell r="D2383">
            <v>31779.96</v>
          </cell>
          <cell r="S2383" t="str">
            <v>2119-0016969-000-PKR</v>
          </cell>
          <cell r="T2383" t="str">
            <v>2119-0016969-000-PKR-KARACHI</v>
          </cell>
        </row>
        <row r="2384">
          <cell r="C2384">
            <v>0</v>
          </cell>
          <cell r="D2384">
            <v>78258.899999999994</v>
          </cell>
          <cell r="S2384" t="str">
            <v>2119-0016446-000-PKR</v>
          </cell>
          <cell r="T2384" t="str">
            <v>2119-0016446-000-PKR-KARACHI</v>
          </cell>
        </row>
        <row r="2385">
          <cell r="C2385">
            <v>0</v>
          </cell>
          <cell r="D2385">
            <v>182226.32</v>
          </cell>
          <cell r="S2385" t="str">
            <v>2119-0016984-000-PKR</v>
          </cell>
          <cell r="T2385" t="str">
            <v>2119-0016984-000-PKR-KARACHI</v>
          </cell>
        </row>
        <row r="2386">
          <cell r="C2386">
            <v>0</v>
          </cell>
          <cell r="D2386">
            <v>27</v>
          </cell>
          <cell r="S2386" t="str">
            <v>2119-0016982-000-PKR</v>
          </cell>
          <cell r="T2386" t="str">
            <v>2119-0016982-000-PKR-KARACHI</v>
          </cell>
        </row>
        <row r="2387">
          <cell r="C2387">
            <v>0</v>
          </cell>
          <cell r="D2387">
            <v>2159.83</v>
          </cell>
          <cell r="S2387" t="str">
            <v>2119-0016978-000-PKR</v>
          </cell>
          <cell r="T2387" t="str">
            <v>2119-0016978-000-PKR-KARACHI</v>
          </cell>
        </row>
        <row r="2388">
          <cell r="C2388">
            <v>0</v>
          </cell>
          <cell r="D2388">
            <v>316517.39</v>
          </cell>
          <cell r="S2388" t="str">
            <v>2119-0016977-000-PKR</v>
          </cell>
          <cell r="T2388" t="str">
            <v>2119-0016977-000-PKR-KARACHI</v>
          </cell>
        </row>
        <row r="2389">
          <cell r="C2389">
            <v>0</v>
          </cell>
          <cell r="D2389">
            <v>419.5</v>
          </cell>
          <cell r="S2389" t="str">
            <v>2119-0016975-000-PKR</v>
          </cell>
          <cell r="T2389" t="str">
            <v>2119-0016975-000-PKR-KARACHI</v>
          </cell>
        </row>
        <row r="2390">
          <cell r="C2390">
            <v>0</v>
          </cell>
          <cell r="D2390">
            <v>6474.47</v>
          </cell>
          <cell r="S2390" t="str">
            <v>2119-0016974-000-PKR</v>
          </cell>
          <cell r="T2390" t="str">
            <v>2119-0016974-000-PKR-KARACHI</v>
          </cell>
        </row>
        <row r="2391">
          <cell r="C2391">
            <v>0</v>
          </cell>
          <cell r="D2391">
            <v>1097.5</v>
          </cell>
          <cell r="S2391" t="str">
            <v>2119-0016973-000-PKR</v>
          </cell>
          <cell r="T2391" t="str">
            <v>2119-0016973-000-PKR-KARACHI</v>
          </cell>
        </row>
        <row r="2392">
          <cell r="C2392">
            <v>0</v>
          </cell>
          <cell r="D2392">
            <v>63.45</v>
          </cell>
          <cell r="S2392" t="str">
            <v>2119-0016994-000-PKR</v>
          </cell>
          <cell r="T2392" t="str">
            <v>2119-0016994-000-PKR-KARACHI</v>
          </cell>
        </row>
        <row r="2393">
          <cell r="C2393">
            <v>0</v>
          </cell>
          <cell r="D2393">
            <v>539.74</v>
          </cell>
          <cell r="S2393" t="str">
            <v>2119-0016970-000-PKR</v>
          </cell>
          <cell r="T2393" t="str">
            <v>2119-0016970-000-PKR-KARACHI</v>
          </cell>
        </row>
        <row r="2394">
          <cell r="C2394">
            <v>0</v>
          </cell>
          <cell r="D2394">
            <v>14325.91</v>
          </cell>
          <cell r="S2394" t="str">
            <v>2119-0016997-100-PKR</v>
          </cell>
          <cell r="T2394" t="str">
            <v>2119-0016997-100-PKR-KARACHI</v>
          </cell>
        </row>
        <row r="2395">
          <cell r="C2395">
            <v>0</v>
          </cell>
          <cell r="D2395">
            <v>22998.34</v>
          </cell>
          <cell r="S2395" t="str">
            <v>2119-0016968-000-PKR</v>
          </cell>
          <cell r="T2395" t="str">
            <v>2119-0016968-000-PKR-KARACHI</v>
          </cell>
        </row>
        <row r="2396">
          <cell r="C2396">
            <v>0</v>
          </cell>
          <cell r="D2396">
            <v>139</v>
          </cell>
          <cell r="S2396" t="str">
            <v>2119-0016967-000-PKR</v>
          </cell>
          <cell r="T2396" t="str">
            <v>2119-0016967-000-PKR-KARACHI</v>
          </cell>
        </row>
        <row r="2397">
          <cell r="C2397">
            <v>0</v>
          </cell>
          <cell r="D2397">
            <v>4336.1000000000004</v>
          </cell>
          <cell r="S2397" t="str">
            <v>2119-0016965-000-PKR</v>
          </cell>
          <cell r="T2397" t="str">
            <v>2119-0016965-000-PKR-KARACHI</v>
          </cell>
        </row>
        <row r="2398">
          <cell r="C2398">
            <v>0</v>
          </cell>
          <cell r="D2398">
            <v>145.16</v>
          </cell>
          <cell r="S2398" t="str">
            <v>2119-0016963-000-PKR</v>
          </cell>
          <cell r="T2398" t="str">
            <v>2119-0016963-000-PKR-KARACHI</v>
          </cell>
        </row>
        <row r="2399">
          <cell r="C2399">
            <v>0</v>
          </cell>
          <cell r="D2399">
            <v>37.18</v>
          </cell>
          <cell r="S2399" t="str">
            <v>2119-0016952-000-PKR</v>
          </cell>
          <cell r="T2399" t="str">
            <v>2119-0016952-000-PKR-KARACHI</v>
          </cell>
        </row>
        <row r="2400">
          <cell r="C2400">
            <v>0</v>
          </cell>
          <cell r="D2400">
            <v>0.61</v>
          </cell>
          <cell r="S2400" t="str">
            <v>2119-0016945-000-PKR</v>
          </cell>
          <cell r="T2400" t="str">
            <v>2119-0016945-000-PKR-KARACHI</v>
          </cell>
        </row>
        <row r="2401">
          <cell r="C2401">
            <v>0</v>
          </cell>
          <cell r="D2401">
            <v>1117.71</v>
          </cell>
          <cell r="S2401" t="str">
            <v>2119-0016938-000-PKR</v>
          </cell>
          <cell r="T2401" t="str">
            <v>2119-0016938-000-PKR-KARACHI</v>
          </cell>
        </row>
        <row r="2402">
          <cell r="C2402">
            <v>0</v>
          </cell>
          <cell r="D2402">
            <v>444.61</v>
          </cell>
          <cell r="S2402" t="str">
            <v>2119-0016929-000-PKR</v>
          </cell>
          <cell r="T2402" t="str">
            <v>2119-0016929-000-PKR-KARACHI</v>
          </cell>
        </row>
        <row r="2403">
          <cell r="C2403">
            <v>0</v>
          </cell>
          <cell r="D2403">
            <v>416.72</v>
          </cell>
          <cell r="S2403" t="str">
            <v>2119-0016925-000-PKR</v>
          </cell>
          <cell r="T2403" t="str">
            <v>2119-0016925-000-PKR-KARACHI</v>
          </cell>
        </row>
        <row r="2404">
          <cell r="C2404">
            <v>0</v>
          </cell>
          <cell r="D2404">
            <v>77.400000000000006</v>
          </cell>
          <cell r="S2404" t="str">
            <v>2119-0016971-000-PKR</v>
          </cell>
          <cell r="T2404" t="str">
            <v>2119-0016971-000-PKR-KARACHI</v>
          </cell>
        </row>
        <row r="2405">
          <cell r="C2405">
            <v>0</v>
          </cell>
          <cell r="D2405">
            <v>12052</v>
          </cell>
          <cell r="S2405" t="str">
            <v>2119-0017028-000-PKR</v>
          </cell>
          <cell r="T2405" t="str">
            <v>2119-0017028-000-PKR-KARACHI</v>
          </cell>
        </row>
        <row r="2406">
          <cell r="C2406">
            <v>0</v>
          </cell>
          <cell r="D2406">
            <v>300</v>
          </cell>
          <cell r="S2406" t="str">
            <v>2119-0017688-100-PKR</v>
          </cell>
          <cell r="T2406" t="str">
            <v>2119-0017688-100-PKR-KARACHI</v>
          </cell>
        </row>
        <row r="2407">
          <cell r="C2407">
            <v>0</v>
          </cell>
          <cell r="D2407">
            <v>856.29</v>
          </cell>
          <cell r="S2407" t="str">
            <v>2119-0017065-000-PKR</v>
          </cell>
          <cell r="T2407" t="str">
            <v>2119-0017065-000-PKR-KARACHI</v>
          </cell>
        </row>
        <row r="2408">
          <cell r="C2408">
            <v>0</v>
          </cell>
          <cell r="D2408">
            <v>2791.33</v>
          </cell>
          <cell r="S2408" t="str">
            <v>2119-0017061-100-PKR</v>
          </cell>
          <cell r="T2408" t="str">
            <v>2119-0017061-100-PKR-KARACHI</v>
          </cell>
        </row>
        <row r="2409">
          <cell r="C2409">
            <v>0</v>
          </cell>
          <cell r="D2409">
            <v>137.31</v>
          </cell>
          <cell r="S2409" t="str">
            <v>2119-0017046-000-PKR</v>
          </cell>
          <cell r="T2409" t="str">
            <v>2119-0017046-000-PKR-KARACHI</v>
          </cell>
        </row>
        <row r="2410">
          <cell r="C2410">
            <v>0</v>
          </cell>
          <cell r="D2410">
            <v>786.74</v>
          </cell>
          <cell r="S2410" t="str">
            <v>2119-0017043-000-PKR</v>
          </cell>
          <cell r="T2410" t="str">
            <v>2119-0017043-000-PKR-KARACHI</v>
          </cell>
        </row>
        <row r="2411">
          <cell r="C2411">
            <v>0</v>
          </cell>
          <cell r="D2411">
            <v>56244.09</v>
          </cell>
          <cell r="S2411" t="str">
            <v>2119-0017042-000-PKR</v>
          </cell>
          <cell r="T2411" t="str">
            <v>2119-0017042-000-PKR-KARACHI</v>
          </cell>
        </row>
        <row r="2412">
          <cell r="C2412">
            <v>0</v>
          </cell>
          <cell r="D2412">
            <v>0.32</v>
          </cell>
          <cell r="S2412" t="str">
            <v>2119-0017040-100-PKR</v>
          </cell>
          <cell r="T2412" t="str">
            <v>2119-0017040-100-PKR-KARACHI</v>
          </cell>
        </row>
        <row r="2413">
          <cell r="C2413">
            <v>0</v>
          </cell>
          <cell r="D2413">
            <v>2349.56</v>
          </cell>
          <cell r="S2413" t="str">
            <v>2119-0017037-000-PKR</v>
          </cell>
          <cell r="T2413" t="str">
            <v>2119-0017037-000-PKR-KARACHI</v>
          </cell>
        </row>
        <row r="2414">
          <cell r="C2414">
            <v>0</v>
          </cell>
          <cell r="D2414">
            <v>755.85</v>
          </cell>
          <cell r="S2414" t="str">
            <v>2119-0016993-000-PKR</v>
          </cell>
          <cell r="T2414" t="str">
            <v>2119-0016993-000-PKR-KARACHI</v>
          </cell>
        </row>
        <row r="2415">
          <cell r="C2415">
            <v>0</v>
          </cell>
          <cell r="D2415">
            <v>5462.8</v>
          </cell>
          <cell r="S2415" t="str">
            <v>2119-0017029-000-PKR</v>
          </cell>
          <cell r="T2415" t="str">
            <v>2119-0017029-000-PKR-KARACHI</v>
          </cell>
        </row>
        <row r="2416">
          <cell r="C2416">
            <v>0</v>
          </cell>
          <cell r="D2416">
            <v>487369.95</v>
          </cell>
          <cell r="S2416" t="str">
            <v>2119-0016917-000-PKR</v>
          </cell>
          <cell r="T2416" t="str">
            <v>2119-0016917-000-PKR-KARACHI</v>
          </cell>
        </row>
        <row r="2417">
          <cell r="C2417">
            <v>0</v>
          </cell>
          <cell r="D2417">
            <v>8384.07</v>
          </cell>
          <cell r="S2417" t="str">
            <v>2119-0017027-000-PKR</v>
          </cell>
          <cell r="T2417" t="str">
            <v>2119-0017027-000-PKR-KARACHI</v>
          </cell>
        </row>
        <row r="2418">
          <cell r="C2418">
            <v>0</v>
          </cell>
          <cell r="D2418">
            <v>445.01</v>
          </cell>
          <cell r="S2418" t="str">
            <v>2119-0017021-000-PKR</v>
          </cell>
          <cell r="T2418" t="str">
            <v>2119-0017021-000-PKR-KARACHI</v>
          </cell>
        </row>
        <row r="2419">
          <cell r="C2419">
            <v>0</v>
          </cell>
          <cell r="D2419">
            <v>2000000</v>
          </cell>
          <cell r="S2419" t="str">
            <v>2119-0017014-100-PKR</v>
          </cell>
          <cell r="T2419" t="str">
            <v>2119-0017014-100-PKR-KARACHI</v>
          </cell>
        </row>
        <row r="2420">
          <cell r="C2420">
            <v>0</v>
          </cell>
          <cell r="D2420">
            <v>459.21</v>
          </cell>
          <cell r="S2420" t="str">
            <v>2119-0017012-000-PKR</v>
          </cell>
          <cell r="T2420" t="str">
            <v>2119-0017012-000-PKR-KARACHI</v>
          </cell>
        </row>
        <row r="2421">
          <cell r="C2421">
            <v>0</v>
          </cell>
          <cell r="D2421">
            <v>3</v>
          </cell>
          <cell r="S2421" t="str">
            <v>2119-0017011-000-PKR</v>
          </cell>
          <cell r="T2421" t="str">
            <v>2119-0017011-000-PKR-KARACHI</v>
          </cell>
        </row>
        <row r="2422">
          <cell r="C2422">
            <v>0</v>
          </cell>
          <cell r="D2422">
            <v>65.349999999999994</v>
          </cell>
          <cell r="S2422" t="str">
            <v>2119-0017010-000-PKR</v>
          </cell>
          <cell r="T2422" t="str">
            <v>2119-0017010-000-PKR-KARACHI</v>
          </cell>
        </row>
        <row r="2423">
          <cell r="C2423">
            <v>0</v>
          </cell>
          <cell r="D2423">
            <v>7998875.2199999997</v>
          </cell>
          <cell r="S2423" t="str">
            <v>2119-0017005-100-PKR</v>
          </cell>
          <cell r="T2423" t="str">
            <v>2119-0017005-100-PKR-KARACHI</v>
          </cell>
        </row>
        <row r="2424">
          <cell r="C2424">
            <v>0</v>
          </cell>
          <cell r="D2424">
            <v>389.01</v>
          </cell>
          <cell r="S2424" t="str">
            <v>2119-0017004-000-PKR</v>
          </cell>
          <cell r="T2424" t="str">
            <v>2119-0017004-000-PKR-KARACHI</v>
          </cell>
        </row>
        <row r="2425">
          <cell r="C2425">
            <v>0</v>
          </cell>
          <cell r="D2425">
            <v>245.85</v>
          </cell>
          <cell r="S2425" t="str">
            <v>2119-0017003-000-PKR</v>
          </cell>
          <cell r="T2425" t="str">
            <v>2119-0017003-000-PKR-KARACHI</v>
          </cell>
        </row>
        <row r="2426">
          <cell r="C2426">
            <v>0</v>
          </cell>
          <cell r="D2426">
            <v>860.03</v>
          </cell>
          <cell r="S2426" t="str">
            <v>2119-0017031-000-PKR</v>
          </cell>
          <cell r="T2426" t="str">
            <v>2119-0017031-000-PKR-KARACHI</v>
          </cell>
        </row>
        <row r="2427">
          <cell r="C2427">
            <v>0</v>
          </cell>
          <cell r="D2427">
            <v>15349.41</v>
          </cell>
          <cell r="S2427" t="str">
            <v>2119-0016569-000-PKR</v>
          </cell>
          <cell r="T2427" t="str">
            <v>2119-0016569-000-PKR-KARACHI</v>
          </cell>
        </row>
        <row r="2428">
          <cell r="C2428">
            <v>0</v>
          </cell>
          <cell r="D2428">
            <v>731.93</v>
          </cell>
          <cell r="S2428" t="str">
            <v>2119-0016723-000-PKR</v>
          </cell>
          <cell r="T2428" t="str">
            <v>2119-0016723-000-PKR-KARACHI</v>
          </cell>
        </row>
        <row r="2429">
          <cell r="C2429">
            <v>0</v>
          </cell>
          <cell r="D2429">
            <v>1445.65</v>
          </cell>
          <cell r="S2429" t="str">
            <v>2119-0016708-000-PKR</v>
          </cell>
          <cell r="T2429" t="str">
            <v>2119-0016708-000-PKR-KARACHI</v>
          </cell>
        </row>
        <row r="2430">
          <cell r="C2430">
            <v>0</v>
          </cell>
          <cell r="D2430">
            <v>754.7</v>
          </cell>
          <cell r="S2430" t="str">
            <v>2119-0016692-000-PKR</v>
          </cell>
          <cell r="T2430" t="str">
            <v>2119-0016692-000-PKR-KARACHI</v>
          </cell>
        </row>
        <row r="2431">
          <cell r="C2431">
            <v>0</v>
          </cell>
          <cell r="D2431">
            <v>297256.11</v>
          </cell>
          <cell r="S2431" t="str">
            <v>2119-0016687-000-PKR</v>
          </cell>
          <cell r="T2431" t="str">
            <v>2119-0016687-000-PKR-KARACHI</v>
          </cell>
        </row>
        <row r="2432">
          <cell r="C2432">
            <v>0</v>
          </cell>
          <cell r="D2432">
            <v>11886</v>
          </cell>
          <cell r="S2432" t="str">
            <v>2119-0016684-224-USD</v>
          </cell>
          <cell r="T2432" t="str">
            <v>2119-0016684-224-USD-KARACHI</v>
          </cell>
        </row>
        <row r="2433">
          <cell r="C2433">
            <v>0</v>
          </cell>
          <cell r="D2433">
            <v>112.7</v>
          </cell>
          <cell r="S2433" t="str">
            <v>2119-0016684-100-PKR</v>
          </cell>
          <cell r="T2433" t="str">
            <v>2119-0016684-100-PKR-KARACHI</v>
          </cell>
        </row>
        <row r="2434">
          <cell r="C2434">
            <v>0</v>
          </cell>
          <cell r="D2434">
            <v>244.81</v>
          </cell>
          <cell r="S2434" t="str">
            <v>2119-0016684-000-PKR</v>
          </cell>
          <cell r="T2434" t="str">
            <v>2119-0016684-000-PKR-KARACHI</v>
          </cell>
        </row>
        <row r="2435">
          <cell r="C2435">
            <v>0</v>
          </cell>
          <cell r="D2435">
            <v>1072.6400000000001</v>
          </cell>
          <cell r="S2435" t="str">
            <v>2119-0016597-000-PKR</v>
          </cell>
          <cell r="T2435" t="str">
            <v>2119-0016597-000-PKR-KARACHI</v>
          </cell>
        </row>
        <row r="2436">
          <cell r="C2436">
            <v>0</v>
          </cell>
          <cell r="D2436">
            <v>1497.15</v>
          </cell>
          <cell r="S2436" t="str">
            <v>2119-0016919-000-PKR</v>
          </cell>
          <cell r="T2436" t="str">
            <v>2119-0016919-000-PKR-KARACHI</v>
          </cell>
        </row>
        <row r="2437">
          <cell r="C2437">
            <v>0</v>
          </cell>
          <cell r="D2437">
            <v>6597.24</v>
          </cell>
          <cell r="S2437" t="str">
            <v>2119-0016589-000-PKR</v>
          </cell>
          <cell r="T2437" t="str">
            <v>2119-0016589-000-PKR-KARACHI</v>
          </cell>
        </row>
        <row r="2438">
          <cell r="C2438">
            <v>0</v>
          </cell>
          <cell r="D2438">
            <v>211817.89</v>
          </cell>
          <cell r="S2438" t="str">
            <v>2119-0016748-100-PKR</v>
          </cell>
          <cell r="T2438" t="str">
            <v>2119-0016748-100-PKR-KARACHI</v>
          </cell>
        </row>
        <row r="2439">
          <cell r="C2439">
            <v>0</v>
          </cell>
          <cell r="D2439">
            <v>1874.6</v>
          </cell>
          <cell r="S2439" t="str">
            <v>2119-0016568-000-PKR</v>
          </cell>
          <cell r="T2439" t="str">
            <v>2119-0016568-000-PKR-KARACHI</v>
          </cell>
        </row>
        <row r="2440">
          <cell r="C2440">
            <v>0</v>
          </cell>
          <cell r="D2440">
            <v>753205.48</v>
          </cell>
          <cell r="S2440" t="str">
            <v>2119-0016563-000-PKR</v>
          </cell>
          <cell r="T2440" t="str">
            <v>2119-0016563-000-PKR-KARACHI</v>
          </cell>
        </row>
        <row r="2441">
          <cell r="C2441">
            <v>0</v>
          </cell>
          <cell r="D2441">
            <v>16.79</v>
          </cell>
          <cell r="S2441" t="str">
            <v>2119-0016561-100-PKR</v>
          </cell>
          <cell r="T2441" t="str">
            <v>2119-0016561-100-PKR-KARACHI</v>
          </cell>
        </row>
        <row r="2442">
          <cell r="C2442">
            <v>0</v>
          </cell>
          <cell r="D2442">
            <v>34.340000000000003</v>
          </cell>
          <cell r="S2442" t="str">
            <v>2119-0016552-000-PKR</v>
          </cell>
          <cell r="T2442" t="str">
            <v>2119-0016552-000-PKR-KARACHI</v>
          </cell>
        </row>
        <row r="2443">
          <cell r="C2443">
            <v>0</v>
          </cell>
          <cell r="D2443">
            <v>627731.80000000005</v>
          </cell>
          <cell r="S2443" t="str">
            <v>2119-0016549-000-PKR</v>
          </cell>
          <cell r="T2443" t="str">
            <v>2119-0016549-000-PKR-KARACHI</v>
          </cell>
        </row>
        <row r="2444">
          <cell r="C2444">
            <v>0</v>
          </cell>
          <cell r="D2444">
            <v>220.21</v>
          </cell>
          <cell r="S2444" t="str">
            <v>2119-0016548-000-PKR</v>
          </cell>
          <cell r="T2444" t="str">
            <v>2119-0016548-000-PKR-KARACHI</v>
          </cell>
        </row>
        <row r="2445">
          <cell r="C2445">
            <v>0</v>
          </cell>
          <cell r="D2445">
            <v>12.87</v>
          </cell>
          <cell r="S2445" t="str">
            <v>2119-0016540-000-PKR</v>
          </cell>
          <cell r="T2445" t="str">
            <v>2119-0016540-000-PKR-KARACHI</v>
          </cell>
        </row>
        <row r="2446">
          <cell r="C2446">
            <v>0</v>
          </cell>
          <cell r="D2446">
            <v>324.94</v>
          </cell>
          <cell r="S2446" t="str">
            <v>2119-0016499-000-PKR</v>
          </cell>
          <cell r="T2446" t="str">
            <v>2119-0016499-000-PKR-KARACHI</v>
          </cell>
        </row>
        <row r="2447">
          <cell r="C2447">
            <v>0</v>
          </cell>
          <cell r="D2447">
            <v>20146.84</v>
          </cell>
          <cell r="S2447" t="str">
            <v>2119-0017071-000-PKR</v>
          </cell>
          <cell r="T2447" t="str">
            <v>2119-0017071-000-PKR-KARACHI</v>
          </cell>
        </row>
        <row r="2448">
          <cell r="C2448">
            <v>0</v>
          </cell>
          <cell r="D2448">
            <v>211643.31</v>
          </cell>
          <cell r="S2448" t="str">
            <v>2119-0016591-000-PKR</v>
          </cell>
          <cell r="T2448" t="str">
            <v>2119-0016591-000-PKR-KARACHI</v>
          </cell>
        </row>
        <row r="2449">
          <cell r="C2449">
            <v>0</v>
          </cell>
          <cell r="D2449">
            <v>30.56</v>
          </cell>
          <cell r="S2449" t="str">
            <v>2119-0016830-300-PKR</v>
          </cell>
          <cell r="T2449" t="str">
            <v>2119-0016830-300-PKR-KARACHI</v>
          </cell>
        </row>
        <row r="2450">
          <cell r="C2450">
            <v>0</v>
          </cell>
          <cell r="D2450">
            <v>82793.179999999993</v>
          </cell>
          <cell r="S2450" t="str">
            <v>2119-0016469-000-PKR</v>
          </cell>
          <cell r="T2450" t="str">
            <v>2119-0016469-000-PKR-KARACHI</v>
          </cell>
        </row>
        <row r="2451">
          <cell r="C2451">
            <v>0</v>
          </cell>
          <cell r="D2451">
            <v>3367.58</v>
          </cell>
          <cell r="S2451" t="str">
            <v>2119-0016914-000-PKR</v>
          </cell>
          <cell r="T2451" t="str">
            <v>2119-0016914-000-PKR-KARACHI</v>
          </cell>
        </row>
        <row r="2452">
          <cell r="C2452">
            <v>0</v>
          </cell>
          <cell r="D2452">
            <v>1669929.67</v>
          </cell>
          <cell r="S2452" t="str">
            <v>2119-0016885-000-PKR</v>
          </cell>
          <cell r="T2452" t="str">
            <v>2119-0016885-000-PKR-KARACHI</v>
          </cell>
        </row>
        <row r="2453">
          <cell r="C2453">
            <v>0</v>
          </cell>
          <cell r="D2453">
            <v>5339.03</v>
          </cell>
          <cell r="S2453" t="str">
            <v>2119-0016883-000-PKR</v>
          </cell>
          <cell r="T2453" t="str">
            <v>2119-0016883-000-PKR-KARACHI</v>
          </cell>
        </row>
        <row r="2454">
          <cell r="C2454">
            <v>0</v>
          </cell>
          <cell r="D2454">
            <v>7.57</v>
          </cell>
          <cell r="S2454" t="str">
            <v>2119-0016876-000-PKR</v>
          </cell>
          <cell r="T2454" t="str">
            <v>2119-0016876-000-PKR-KARACHI</v>
          </cell>
        </row>
        <row r="2455">
          <cell r="C2455">
            <v>0</v>
          </cell>
          <cell r="D2455">
            <v>463985.14</v>
          </cell>
          <cell r="S2455" t="str">
            <v>2119-0016872-000-PKR</v>
          </cell>
          <cell r="T2455" t="str">
            <v>2119-0016872-000-PKR-KARACHI</v>
          </cell>
        </row>
        <row r="2456">
          <cell r="C2456">
            <v>0</v>
          </cell>
          <cell r="D2456">
            <v>1356.77</v>
          </cell>
          <cell r="S2456" t="str">
            <v>2119-0016864-000-PKR</v>
          </cell>
          <cell r="T2456" t="str">
            <v>2119-0016864-000-PKR-KARACHI</v>
          </cell>
        </row>
        <row r="2457">
          <cell r="C2457">
            <v>0</v>
          </cell>
          <cell r="D2457">
            <v>498.53</v>
          </cell>
          <cell r="S2457" t="str">
            <v>2119-0016859-000-PKR</v>
          </cell>
          <cell r="T2457" t="str">
            <v>2119-0016859-000-PKR-KARACHI</v>
          </cell>
        </row>
        <row r="2458">
          <cell r="C2458">
            <v>0</v>
          </cell>
          <cell r="D2458">
            <v>9407.32</v>
          </cell>
          <cell r="S2458" t="str">
            <v>2119-0016858-000-PKR</v>
          </cell>
          <cell r="T2458" t="str">
            <v>2119-0016858-000-PKR-KARACHI</v>
          </cell>
        </row>
        <row r="2459">
          <cell r="C2459">
            <v>0</v>
          </cell>
          <cell r="D2459">
            <v>5341.63</v>
          </cell>
          <cell r="S2459" t="str">
            <v>2119-0016728-000-PKR</v>
          </cell>
          <cell r="T2459" t="str">
            <v>2119-0016728-000-PKR-KARACHI</v>
          </cell>
        </row>
        <row r="2460">
          <cell r="C2460">
            <v>0</v>
          </cell>
          <cell r="D2460">
            <v>99.56</v>
          </cell>
          <cell r="S2460" t="str">
            <v>2119-0016846-000-PKR</v>
          </cell>
          <cell r="T2460" t="str">
            <v>2119-0016846-000-PKR-KARACHI</v>
          </cell>
        </row>
        <row r="2461">
          <cell r="C2461">
            <v>0</v>
          </cell>
          <cell r="D2461">
            <v>1880.06</v>
          </cell>
          <cell r="S2461" t="str">
            <v>2119-0016746-000-PKR</v>
          </cell>
          <cell r="T2461" t="str">
            <v>2119-0016746-000-PKR-KARACHI</v>
          </cell>
        </row>
        <row r="2462">
          <cell r="C2462">
            <v>0</v>
          </cell>
          <cell r="D2462">
            <v>5925.26</v>
          </cell>
          <cell r="S2462" t="str">
            <v>2119-0016823-000-PKR</v>
          </cell>
          <cell r="T2462" t="str">
            <v>2119-0016823-000-PKR-KARACHI</v>
          </cell>
        </row>
        <row r="2463">
          <cell r="C2463">
            <v>0</v>
          </cell>
          <cell r="D2463">
            <v>542323.75</v>
          </cell>
          <cell r="S2463" t="str">
            <v>2119-0016794-000-PKR</v>
          </cell>
          <cell r="T2463" t="str">
            <v>2119-0016794-000-PKR-KARACHI</v>
          </cell>
        </row>
        <row r="2464">
          <cell r="C2464">
            <v>0</v>
          </cell>
          <cell r="D2464">
            <v>39.200000000000003</v>
          </cell>
          <cell r="S2464" t="str">
            <v>2119-0016771-000-PKR</v>
          </cell>
          <cell r="T2464" t="str">
            <v>2119-0016771-000-PKR-KARACHI</v>
          </cell>
        </row>
        <row r="2465">
          <cell r="C2465">
            <v>0</v>
          </cell>
          <cell r="D2465">
            <v>382157.83</v>
          </cell>
          <cell r="S2465" t="str">
            <v>2119-0016763-000-PKR</v>
          </cell>
          <cell r="T2465" t="str">
            <v>2119-0016763-000-PKR-KARACHI</v>
          </cell>
        </row>
        <row r="2466">
          <cell r="C2466">
            <v>0</v>
          </cell>
          <cell r="D2466">
            <v>3.57</v>
          </cell>
          <cell r="S2466" t="str">
            <v>2119-0016762-225-USD</v>
          </cell>
          <cell r="T2466" t="str">
            <v>2119-0016762-225-USD-KARACHI</v>
          </cell>
        </row>
        <row r="2467">
          <cell r="C2467">
            <v>0</v>
          </cell>
          <cell r="D2467">
            <v>247.16</v>
          </cell>
          <cell r="S2467" t="str">
            <v>2119-0016755-100-PKR</v>
          </cell>
          <cell r="T2467" t="str">
            <v>2119-0016755-100-PKR-KARACHI</v>
          </cell>
        </row>
        <row r="2468">
          <cell r="C2468">
            <v>0</v>
          </cell>
          <cell r="D2468">
            <v>12.96</v>
          </cell>
          <cell r="S2468" t="str">
            <v>2119-0016755-000-PKR</v>
          </cell>
          <cell r="T2468" t="str">
            <v>2119-0016755-000-PKR-KARACHI</v>
          </cell>
        </row>
        <row r="2469">
          <cell r="C2469">
            <v>0</v>
          </cell>
          <cell r="D2469">
            <v>243940.48000000001</v>
          </cell>
          <cell r="S2469" t="str">
            <v>2119-0016752-000-PKR</v>
          </cell>
          <cell r="T2469" t="str">
            <v>2119-0016752-000-PKR-KARACHI</v>
          </cell>
        </row>
        <row r="2470">
          <cell r="C2470">
            <v>0</v>
          </cell>
          <cell r="D2470">
            <v>546018.86</v>
          </cell>
          <cell r="S2470" t="str">
            <v>2119-0016918-000-PKR</v>
          </cell>
          <cell r="T2470" t="str">
            <v>2119-0016918-000-PKR-KARACHI</v>
          </cell>
        </row>
        <row r="2471">
          <cell r="C2471">
            <v>0</v>
          </cell>
          <cell r="D2471">
            <v>2392.13</v>
          </cell>
          <cell r="S2471" t="str">
            <v>2119-0016849-000-PKR</v>
          </cell>
          <cell r="T2471" t="str">
            <v>2119-0016849-000-PKR-KARACHI</v>
          </cell>
        </row>
        <row r="2472">
          <cell r="C2472">
            <v>0</v>
          </cell>
          <cell r="D2472">
            <v>101719.79</v>
          </cell>
          <cell r="S2472" t="str">
            <v>2119-0062168-225-USD</v>
          </cell>
          <cell r="T2472" t="str">
            <v>2119-0062168-225-USD-KARACHI</v>
          </cell>
        </row>
        <row r="2473">
          <cell r="C2473">
            <v>0</v>
          </cell>
          <cell r="D2473">
            <v>7008.58</v>
          </cell>
          <cell r="S2473" t="str">
            <v>2119-0062093-225-USD</v>
          </cell>
          <cell r="T2473" t="str">
            <v>2119-0062093-225-USD-KARACHI</v>
          </cell>
        </row>
        <row r="2474">
          <cell r="C2474">
            <v>0</v>
          </cell>
          <cell r="D2474">
            <v>8148.92</v>
          </cell>
          <cell r="S2474" t="str">
            <v>2119-0062224-000-PKR</v>
          </cell>
          <cell r="T2474" t="str">
            <v>2119-0062224-000-PKR-KARACHI</v>
          </cell>
        </row>
        <row r="2475">
          <cell r="C2475">
            <v>0</v>
          </cell>
          <cell r="D2475">
            <v>1739.37</v>
          </cell>
          <cell r="S2475" t="str">
            <v>2119-0062222-000-PKR</v>
          </cell>
          <cell r="T2475" t="str">
            <v>2119-0062222-000-PKR-KARACHI</v>
          </cell>
        </row>
        <row r="2476">
          <cell r="C2476">
            <v>0</v>
          </cell>
          <cell r="D2476">
            <v>4391748.04</v>
          </cell>
          <cell r="S2476" t="str">
            <v>2119-0062220-224-USD</v>
          </cell>
          <cell r="T2476" t="str">
            <v>2119-0062220-224-USD-KARACHI</v>
          </cell>
        </row>
        <row r="2477">
          <cell r="C2477">
            <v>0</v>
          </cell>
          <cell r="D2477">
            <v>6445141.1299999999</v>
          </cell>
          <cell r="S2477" t="str">
            <v>2119-0062220-200-PKR</v>
          </cell>
          <cell r="T2477" t="str">
            <v>2119-0062220-200-PKR-KARACHI</v>
          </cell>
        </row>
        <row r="2478">
          <cell r="C2478">
            <v>0</v>
          </cell>
          <cell r="D2478">
            <v>1628.98</v>
          </cell>
          <cell r="S2478" t="str">
            <v>2119-0062219-225-USD</v>
          </cell>
          <cell r="T2478" t="str">
            <v>2119-0062219-225-USD-KARACHI</v>
          </cell>
        </row>
        <row r="2479">
          <cell r="C2479">
            <v>0</v>
          </cell>
          <cell r="D2479">
            <v>3509.34</v>
          </cell>
          <cell r="S2479" t="str">
            <v>2119-0062202-225-USD</v>
          </cell>
          <cell r="T2479" t="str">
            <v>2119-0062202-225-USD-KARACHI</v>
          </cell>
        </row>
        <row r="2480">
          <cell r="C2480">
            <v>0</v>
          </cell>
          <cell r="D2480">
            <v>25365.32</v>
          </cell>
          <cell r="S2480" t="str">
            <v>2119-0062201-225-USD</v>
          </cell>
          <cell r="T2480" t="str">
            <v>2119-0062201-225-USD-KARACHI</v>
          </cell>
        </row>
        <row r="2481">
          <cell r="C2481">
            <v>0</v>
          </cell>
          <cell r="D2481">
            <v>64.180000000000007</v>
          </cell>
          <cell r="S2481" t="str">
            <v>2119-0062233-228-USD</v>
          </cell>
          <cell r="T2481" t="str">
            <v>2119-0062233-228-USD-KARACHI</v>
          </cell>
        </row>
        <row r="2482">
          <cell r="C2482">
            <v>0</v>
          </cell>
          <cell r="D2482">
            <v>9161.73</v>
          </cell>
          <cell r="S2482" t="str">
            <v>2119-0062175-225-USD</v>
          </cell>
          <cell r="T2482" t="str">
            <v>2119-0062175-225-USD-KARACHI</v>
          </cell>
        </row>
        <row r="2483">
          <cell r="C2483">
            <v>0</v>
          </cell>
          <cell r="D2483">
            <v>54</v>
          </cell>
          <cell r="S2483" t="str">
            <v>2119-0062253-000-PKR</v>
          </cell>
          <cell r="T2483" t="str">
            <v>2119-0062253-000-PKR-KARACHI</v>
          </cell>
        </row>
        <row r="2484">
          <cell r="C2484">
            <v>0</v>
          </cell>
          <cell r="D2484">
            <v>4053.13</v>
          </cell>
          <cell r="S2484" t="str">
            <v>2119-0062159-225-USD</v>
          </cell>
          <cell r="T2484" t="str">
            <v>2119-0062159-225-USD-KARACHI</v>
          </cell>
        </row>
        <row r="2485">
          <cell r="C2485">
            <v>0</v>
          </cell>
          <cell r="D2485">
            <v>413.63</v>
          </cell>
          <cell r="S2485" t="str">
            <v>2119-0062154-225-USD</v>
          </cell>
          <cell r="T2485" t="str">
            <v>2119-0062154-225-USD-KARACHI</v>
          </cell>
        </row>
        <row r="2486">
          <cell r="C2486">
            <v>0</v>
          </cell>
          <cell r="D2486">
            <v>19390.23</v>
          </cell>
          <cell r="S2486" t="str">
            <v>2119-0062153-225-USD</v>
          </cell>
          <cell r="T2486" t="str">
            <v>2119-0062153-225-USD-KARACHI</v>
          </cell>
        </row>
        <row r="2487">
          <cell r="C2487">
            <v>0</v>
          </cell>
          <cell r="D2487">
            <v>15980.13</v>
          </cell>
          <cell r="S2487" t="str">
            <v>2119-0062146-225-USD</v>
          </cell>
          <cell r="T2487" t="str">
            <v>2119-0062146-225-USD-KARACHI</v>
          </cell>
        </row>
        <row r="2488">
          <cell r="C2488">
            <v>0</v>
          </cell>
          <cell r="D2488">
            <v>50053.13</v>
          </cell>
          <cell r="S2488" t="str">
            <v>2119-0062140-225-USD</v>
          </cell>
          <cell r="T2488" t="str">
            <v>2119-0062140-225-USD-KARACHI</v>
          </cell>
        </row>
        <row r="2489">
          <cell r="C2489">
            <v>0</v>
          </cell>
          <cell r="D2489">
            <v>190515.94</v>
          </cell>
          <cell r="S2489" t="str">
            <v>2119-0062135-225-USD</v>
          </cell>
          <cell r="T2489" t="str">
            <v>2119-0062135-225-USD-KARACHI</v>
          </cell>
        </row>
        <row r="2490">
          <cell r="C2490">
            <v>0</v>
          </cell>
          <cell r="D2490">
            <v>170.56</v>
          </cell>
          <cell r="S2490" t="str">
            <v>2119-0062130-225-USD</v>
          </cell>
          <cell r="T2490" t="str">
            <v>2119-0062130-225-USD-KARACHI</v>
          </cell>
        </row>
        <row r="2491">
          <cell r="C2491">
            <v>0</v>
          </cell>
          <cell r="D2491">
            <v>2276336</v>
          </cell>
          <cell r="S2491" t="str">
            <v>2119-0062120-225-USD</v>
          </cell>
          <cell r="T2491" t="str">
            <v>2119-0062120-225-USD-KARACHI</v>
          </cell>
        </row>
        <row r="2492">
          <cell r="C2492">
            <v>0</v>
          </cell>
          <cell r="D2492">
            <v>28647.759999999998</v>
          </cell>
          <cell r="S2492" t="str">
            <v>2119-0030265-000-PKR</v>
          </cell>
          <cell r="T2492" t="str">
            <v>2119-0030265-000-PKR-LAHORE</v>
          </cell>
        </row>
        <row r="2493">
          <cell r="C2493">
            <v>0</v>
          </cell>
          <cell r="D2493">
            <v>5088.99</v>
          </cell>
          <cell r="S2493" t="str">
            <v>2119-0062192-225-USD</v>
          </cell>
          <cell r="T2493" t="str">
            <v>2119-0062192-225-USD-KARACHI</v>
          </cell>
        </row>
        <row r="2494">
          <cell r="C2494">
            <v>0</v>
          </cell>
          <cell r="D2494">
            <v>1037.3399999999999</v>
          </cell>
          <cell r="S2494" t="str">
            <v>2119-0030206-000-PKR</v>
          </cell>
          <cell r="T2494" t="str">
            <v>2119-0030206-000-PKR-LAHORE</v>
          </cell>
        </row>
        <row r="2495">
          <cell r="C2495">
            <v>0</v>
          </cell>
          <cell r="D2495">
            <v>17275.669999999998</v>
          </cell>
          <cell r="S2495" t="str">
            <v>2119-0017684-000-PKR</v>
          </cell>
          <cell r="T2495" t="str">
            <v>2119-0017684-000-PKR-KARACHI</v>
          </cell>
        </row>
        <row r="2496">
          <cell r="C2496">
            <v>0</v>
          </cell>
          <cell r="D2496">
            <v>58.04</v>
          </cell>
          <cell r="S2496" t="str">
            <v>2119-0030236-000-PKR</v>
          </cell>
          <cell r="T2496" t="str">
            <v>2119-0030236-000-PKR-LAHORE</v>
          </cell>
        </row>
        <row r="2497">
          <cell r="C2497">
            <v>0</v>
          </cell>
          <cell r="D2497">
            <v>104</v>
          </cell>
          <cell r="S2497" t="str">
            <v>2119-0030232-000-PKR</v>
          </cell>
          <cell r="T2497" t="str">
            <v>2119-0030232-000-PKR-LAHORE</v>
          </cell>
        </row>
        <row r="2498">
          <cell r="C2498">
            <v>0</v>
          </cell>
          <cell r="D2498">
            <v>4858.93</v>
          </cell>
          <cell r="S2498" t="str">
            <v>2119-0030231-000-PKR</v>
          </cell>
          <cell r="T2498" t="str">
            <v>2119-0030231-000-PKR-LAHORE</v>
          </cell>
        </row>
        <row r="2499">
          <cell r="C2499">
            <v>0</v>
          </cell>
          <cell r="D2499">
            <v>9934.02</v>
          </cell>
          <cell r="S2499" t="str">
            <v>2119-0030229-000-PKR</v>
          </cell>
          <cell r="T2499" t="str">
            <v>2119-0030229-000-PKR-LAHORE</v>
          </cell>
        </row>
        <row r="2500">
          <cell r="C2500">
            <v>0</v>
          </cell>
          <cell r="D2500">
            <v>557.16999999999996</v>
          </cell>
          <cell r="S2500" t="str">
            <v>2119-0030223-000-PKR</v>
          </cell>
          <cell r="T2500" t="str">
            <v>2119-0030223-000-PKR-LAHORE</v>
          </cell>
        </row>
        <row r="2501">
          <cell r="C2501">
            <v>0</v>
          </cell>
          <cell r="D2501">
            <v>605.28</v>
          </cell>
          <cell r="S2501" t="str">
            <v>2119-0030216-000-PKR</v>
          </cell>
          <cell r="T2501" t="str">
            <v>2119-0030216-000-PKR-LAHORE</v>
          </cell>
        </row>
        <row r="2502">
          <cell r="C2502">
            <v>0</v>
          </cell>
          <cell r="D2502">
            <v>4354.1099999999997</v>
          </cell>
          <cell r="S2502" t="str">
            <v>2119-0030213-000-PKR</v>
          </cell>
          <cell r="T2502" t="str">
            <v>2119-0030213-000-PKR-LAHORE</v>
          </cell>
        </row>
        <row r="2503">
          <cell r="C2503">
            <v>0</v>
          </cell>
          <cell r="D2503">
            <v>776.69</v>
          </cell>
          <cell r="S2503" t="str">
            <v>2119-0062228-000-PKR</v>
          </cell>
          <cell r="T2503" t="str">
            <v>2119-0062228-000-PKR-KARACHI</v>
          </cell>
        </row>
        <row r="2504">
          <cell r="C2504">
            <v>0</v>
          </cell>
          <cell r="D2504">
            <v>1881.03</v>
          </cell>
          <cell r="S2504" t="str">
            <v>2119-0030206-100-PKR</v>
          </cell>
          <cell r="T2504" t="str">
            <v>2119-0030206-100-PKR-LAHORE</v>
          </cell>
        </row>
        <row r="2505">
          <cell r="C2505">
            <v>0</v>
          </cell>
          <cell r="D2505">
            <v>7619.52</v>
          </cell>
          <cell r="S2505" t="str">
            <v>2119-0062082-225-USD</v>
          </cell>
          <cell r="T2505" t="str">
            <v>2119-0062082-225-USD-KARACHI</v>
          </cell>
        </row>
        <row r="2506">
          <cell r="C2506">
            <v>0</v>
          </cell>
          <cell r="D2506">
            <v>6025.05</v>
          </cell>
          <cell r="S2506" t="str">
            <v>2119-0030200-000-PKR</v>
          </cell>
          <cell r="T2506" t="str">
            <v>2119-0030200-000-PKR-LAHORE</v>
          </cell>
        </row>
        <row r="2507">
          <cell r="C2507">
            <v>0</v>
          </cell>
          <cell r="D2507">
            <v>12617.5</v>
          </cell>
          <cell r="S2507" t="str">
            <v>2119-0030199-000-PKR</v>
          </cell>
          <cell r="T2507" t="str">
            <v>2119-0030199-000-PKR-LAHORE</v>
          </cell>
        </row>
        <row r="2508">
          <cell r="C2508">
            <v>0</v>
          </cell>
          <cell r="D2508">
            <v>15601.87</v>
          </cell>
          <cell r="S2508" t="str">
            <v>2119-0030197-000-PKR</v>
          </cell>
          <cell r="T2508" t="str">
            <v>2119-0030197-000-PKR-LAHORE</v>
          </cell>
        </row>
        <row r="2509">
          <cell r="C2509">
            <v>0</v>
          </cell>
          <cell r="D2509">
            <v>3718.52</v>
          </cell>
          <cell r="S2509" t="str">
            <v>2119-0030196-000-PKR</v>
          </cell>
          <cell r="T2509" t="str">
            <v>2119-0030196-000-PKR-LAHORE</v>
          </cell>
        </row>
        <row r="2510">
          <cell r="C2510">
            <v>0</v>
          </cell>
          <cell r="D2510">
            <v>404.3</v>
          </cell>
          <cell r="S2510" t="str">
            <v>2119-0030193-000-PKR</v>
          </cell>
          <cell r="T2510" t="str">
            <v>2119-0030193-000-PKR-LAHORE</v>
          </cell>
        </row>
        <row r="2511">
          <cell r="C2511">
            <v>0</v>
          </cell>
          <cell r="D2511">
            <v>5528.58</v>
          </cell>
          <cell r="S2511" t="str">
            <v>2119-0030161-100-PKR</v>
          </cell>
          <cell r="T2511" t="str">
            <v>2119-0030161-100-PKR-LAHORE</v>
          </cell>
        </row>
        <row r="2512">
          <cell r="C2512">
            <v>0</v>
          </cell>
          <cell r="D2512">
            <v>5392.4</v>
          </cell>
          <cell r="S2512" t="str">
            <v>2119-0017640-200-PKR</v>
          </cell>
          <cell r="T2512" t="str">
            <v>2119-0017640-200-PKR-LAHORE</v>
          </cell>
        </row>
        <row r="2513">
          <cell r="C2513">
            <v>0</v>
          </cell>
          <cell r="D2513">
            <v>1317007.44</v>
          </cell>
          <cell r="S2513" t="str">
            <v>2119-0017430-300-PKR</v>
          </cell>
          <cell r="T2513" t="str">
            <v>2119-0017430-300-PKR-LAHORE</v>
          </cell>
        </row>
        <row r="2514">
          <cell r="C2514">
            <v>0</v>
          </cell>
          <cell r="D2514">
            <v>571379.56000000006</v>
          </cell>
          <cell r="S2514" t="str">
            <v>2119-0062262-000-PKR</v>
          </cell>
          <cell r="T2514" t="str">
            <v>2119-0062262-000-PKR-KARACHI</v>
          </cell>
        </row>
        <row r="2515">
          <cell r="C2515">
            <v>0</v>
          </cell>
          <cell r="D2515">
            <v>22434.27</v>
          </cell>
          <cell r="S2515" t="str">
            <v>2119-0030208-000-PKR</v>
          </cell>
          <cell r="T2515" t="str">
            <v>2119-0030208-000-PKR-LAHORE</v>
          </cell>
        </row>
        <row r="2516">
          <cell r="C2516">
            <v>0</v>
          </cell>
          <cell r="D2516">
            <v>5916.26</v>
          </cell>
          <cell r="S2516" t="str">
            <v>2119-0061728-225-USD</v>
          </cell>
          <cell r="T2516" t="str">
            <v>2119-0061728-225-USD-KARACHI</v>
          </cell>
        </row>
        <row r="2517">
          <cell r="C2517">
            <v>0</v>
          </cell>
          <cell r="D2517">
            <v>257.85000000000002</v>
          </cell>
          <cell r="S2517" t="str">
            <v>2119-0062106-000-PKR</v>
          </cell>
          <cell r="T2517" t="str">
            <v>2119-0062106-000-PKR-KARACHI</v>
          </cell>
        </row>
        <row r="2518">
          <cell r="C2518">
            <v>0</v>
          </cell>
          <cell r="D2518">
            <v>5019.46</v>
          </cell>
          <cell r="S2518" t="str">
            <v>2119-0061833-225-USD</v>
          </cell>
          <cell r="T2518" t="str">
            <v>2119-0061833-225-USD-KARACHI</v>
          </cell>
        </row>
        <row r="2519">
          <cell r="C2519">
            <v>0</v>
          </cell>
          <cell r="D2519">
            <v>2674350</v>
          </cell>
          <cell r="S2519" t="str">
            <v>2119-0061826-225-USD</v>
          </cell>
          <cell r="T2519" t="str">
            <v>2119-0061826-225-USD-KARACHI</v>
          </cell>
        </row>
        <row r="2520">
          <cell r="C2520">
            <v>0</v>
          </cell>
          <cell r="D2520">
            <v>16257.67</v>
          </cell>
          <cell r="S2520" t="str">
            <v>2119-0061789-225-USD</v>
          </cell>
          <cell r="T2520" t="str">
            <v>2119-0061789-225-USD-KARACHI</v>
          </cell>
        </row>
        <row r="2521">
          <cell r="C2521">
            <v>0</v>
          </cell>
          <cell r="D2521">
            <v>3362.55</v>
          </cell>
          <cell r="S2521" t="str">
            <v>2119-0061775-225-USD</v>
          </cell>
          <cell r="T2521" t="str">
            <v>2119-0061775-225-USD-KARACHI</v>
          </cell>
        </row>
        <row r="2522">
          <cell r="C2522">
            <v>0</v>
          </cell>
          <cell r="D2522">
            <v>3380.38</v>
          </cell>
          <cell r="S2522" t="str">
            <v>2119-0061774-225-USD</v>
          </cell>
          <cell r="T2522" t="str">
            <v>2119-0061774-225-USD-KARACHI</v>
          </cell>
        </row>
        <row r="2523">
          <cell r="C2523">
            <v>0</v>
          </cell>
          <cell r="D2523">
            <v>3409.5</v>
          </cell>
          <cell r="S2523" t="str">
            <v>2119-0061773-225-USD</v>
          </cell>
          <cell r="T2523" t="str">
            <v>2119-0061773-225-USD-KARACHI</v>
          </cell>
        </row>
        <row r="2524">
          <cell r="C2524">
            <v>0</v>
          </cell>
          <cell r="D2524">
            <v>52149.83</v>
          </cell>
          <cell r="S2524" t="str">
            <v>2119-0061760-225-USD</v>
          </cell>
          <cell r="T2524" t="str">
            <v>2119-0061760-225-USD-KARACHI</v>
          </cell>
        </row>
        <row r="2525">
          <cell r="C2525">
            <v>0</v>
          </cell>
          <cell r="D2525">
            <v>31.53</v>
          </cell>
          <cell r="S2525" t="str">
            <v>2119-0061852-100-PKR</v>
          </cell>
          <cell r="T2525" t="str">
            <v>2119-0061852-100-PKR-KARACHI</v>
          </cell>
        </row>
        <row r="2526">
          <cell r="C2526">
            <v>0</v>
          </cell>
          <cell r="D2526">
            <v>31603.09</v>
          </cell>
          <cell r="S2526" t="str">
            <v>2119-0061747-225-USD</v>
          </cell>
          <cell r="T2526" t="str">
            <v>2119-0061747-225-USD-KARACHI</v>
          </cell>
        </row>
        <row r="2527">
          <cell r="C2527">
            <v>0</v>
          </cell>
          <cell r="D2527">
            <v>6049.19</v>
          </cell>
          <cell r="S2527" t="str">
            <v>2119-0061853-225-GBP</v>
          </cell>
          <cell r="T2527" t="str">
            <v>2119-0061853-225-GBP-KARACHI</v>
          </cell>
        </row>
        <row r="2528">
          <cell r="C2528">
            <v>0</v>
          </cell>
          <cell r="D2528">
            <v>53533.95</v>
          </cell>
          <cell r="S2528" t="str">
            <v>2119-0061717-225-USD</v>
          </cell>
          <cell r="T2528" t="str">
            <v>2119-0061717-225-USD-KARACHI</v>
          </cell>
        </row>
        <row r="2529">
          <cell r="C2529">
            <v>0</v>
          </cell>
          <cell r="D2529">
            <v>592321.78</v>
          </cell>
          <cell r="S2529" t="str">
            <v>2119-0061711-000-PKR</v>
          </cell>
          <cell r="T2529" t="str">
            <v>2119-0061711-000-PKR-KARACHI</v>
          </cell>
        </row>
        <row r="2530">
          <cell r="C2530">
            <v>0</v>
          </cell>
          <cell r="D2530">
            <v>27.93</v>
          </cell>
          <cell r="S2530" t="str">
            <v>2119-0061649-225-USD</v>
          </cell>
          <cell r="T2530" t="str">
            <v>2119-0061649-225-USD-KARACHI</v>
          </cell>
        </row>
        <row r="2531">
          <cell r="C2531">
            <v>0</v>
          </cell>
          <cell r="D2531">
            <v>15935.56</v>
          </cell>
          <cell r="S2531" t="str">
            <v>2119-0061634-225-USD</v>
          </cell>
          <cell r="T2531" t="str">
            <v>2119-0061634-225-USD-KARACHI</v>
          </cell>
        </row>
        <row r="2532">
          <cell r="C2532">
            <v>0</v>
          </cell>
          <cell r="D2532">
            <v>281.10000000000002</v>
          </cell>
          <cell r="S2532" t="str">
            <v>2119-0061630-225-USD</v>
          </cell>
          <cell r="T2532" t="str">
            <v>2119-0061630-225-USD-KARACHI</v>
          </cell>
        </row>
        <row r="2533">
          <cell r="C2533">
            <v>0</v>
          </cell>
          <cell r="D2533">
            <v>42947.09</v>
          </cell>
          <cell r="S2533" t="str">
            <v>2119-0061609-224-USD</v>
          </cell>
          <cell r="T2533" t="str">
            <v>2119-0061609-224-USD-KARACHI</v>
          </cell>
        </row>
        <row r="2534">
          <cell r="C2534">
            <v>0</v>
          </cell>
          <cell r="D2534">
            <v>5989.82</v>
          </cell>
          <cell r="S2534" t="str">
            <v>2119-0061605-200-PKR</v>
          </cell>
          <cell r="T2534" t="str">
            <v>2119-0061605-200-PKR-KARACHI</v>
          </cell>
        </row>
        <row r="2535">
          <cell r="C2535">
            <v>0</v>
          </cell>
          <cell r="D2535">
            <v>6098.28</v>
          </cell>
          <cell r="S2535" t="str">
            <v>2119-0061597-200-PKR</v>
          </cell>
          <cell r="T2535" t="str">
            <v>2119-0061597-200-PKR-KARACHI</v>
          </cell>
        </row>
        <row r="2536">
          <cell r="C2536">
            <v>0</v>
          </cell>
          <cell r="D2536">
            <v>172.35</v>
          </cell>
          <cell r="S2536" t="str">
            <v>2119-0061594-225-USD</v>
          </cell>
          <cell r="T2536" t="str">
            <v>2119-0061594-225-USD-KARACHI</v>
          </cell>
        </row>
        <row r="2537">
          <cell r="C2537">
            <v>0</v>
          </cell>
          <cell r="D2537">
            <v>121.24</v>
          </cell>
          <cell r="S2537" t="str">
            <v>2119-0061749-228-USD</v>
          </cell>
          <cell r="T2537" t="str">
            <v>2119-0061749-228-USD-KARACHI</v>
          </cell>
        </row>
        <row r="2538">
          <cell r="C2538">
            <v>0</v>
          </cell>
          <cell r="D2538">
            <v>1156.51</v>
          </cell>
          <cell r="S2538" t="str">
            <v>2119-0061977-225-USD</v>
          </cell>
          <cell r="T2538" t="str">
            <v>2119-0061977-225-USD-KARACHI</v>
          </cell>
        </row>
        <row r="2539">
          <cell r="C2539">
            <v>0</v>
          </cell>
          <cell r="D2539">
            <v>4861.37</v>
          </cell>
          <cell r="S2539" t="str">
            <v>2119-0062060-225-USD</v>
          </cell>
          <cell r="T2539" t="str">
            <v>2119-0062060-225-USD-KARACHI</v>
          </cell>
        </row>
        <row r="2540">
          <cell r="C2540">
            <v>0</v>
          </cell>
          <cell r="D2540">
            <v>2.38</v>
          </cell>
          <cell r="S2540" t="str">
            <v>2119-0062045-224-USD</v>
          </cell>
          <cell r="T2540" t="str">
            <v>2119-0062045-224-USD-KARACHI</v>
          </cell>
        </row>
        <row r="2541">
          <cell r="C2541">
            <v>0</v>
          </cell>
          <cell r="D2541">
            <v>2107.7600000000002</v>
          </cell>
          <cell r="S2541" t="str">
            <v>2119-0062045-200-PKR</v>
          </cell>
          <cell r="T2541" t="str">
            <v>2119-0062045-200-PKR-KARACHI</v>
          </cell>
        </row>
        <row r="2542">
          <cell r="C2542">
            <v>0</v>
          </cell>
          <cell r="D2542">
            <v>652.53</v>
          </cell>
          <cell r="S2542" t="str">
            <v>2119-0062043-225-EUR</v>
          </cell>
          <cell r="T2542" t="str">
            <v>2119-0062043-225-EUR-KARACHI</v>
          </cell>
        </row>
        <row r="2543">
          <cell r="C2543">
            <v>0</v>
          </cell>
          <cell r="D2543">
            <v>108.76</v>
          </cell>
          <cell r="S2543" t="str">
            <v>2119-0062037-225-USD</v>
          </cell>
          <cell r="T2543" t="str">
            <v>2119-0062037-225-USD-KARACHI</v>
          </cell>
        </row>
        <row r="2544">
          <cell r="C2544">
            <v>0</v>
          </cell>
          <cell r="D2544">
            <v>570771.75</v>
          </cell>
          <cell r="S2544" t="str">
            <v>2119-0062036-100-PKR</v>
          </cell>
          <cell r="T2544" t="str">
            <v>2119-0062036-100-PKR-KARACHI</v>
          </cell>
        </row>
        <row r="2545">
          <cell r="C2545">
            <v>0</v>
          </cell>
          <cell r="D2545">
            <v>5424.18</v>
          </cell>
          <cell r="S2545" t="str">
            <v>2119-0062034-225-USD</v>
          </cell>
          <cell r="T2545" t="str">
            <v>2119-0062034-225-USD-KARACHI</v>
          </cell>
        </row>
        <row r="2546">
          <cell r="C2546">
            <v>0</v>
          </cell>
          <cell r="D2546">
            <v>730.99</v>
          </cell>
          <cell r="S2546" t="str">
            <v>2119-0062025-225-USD</v>
          </cell>
          <cell r="T2546" t="str">
            <v>2119-0062025-225-USD-KARACHI</v>
          </cell>
        </row>
        <row r="2547">
          <cell r="C2547">
            <v>0</v>
          </cell>
          <cell r="D2547">
            <v>3260.92</v>
          </cell>
          <cell r="S2547" t="str">
            <v>2119-0061847-225-USD</v>
          </cell>
          <cell r="T2547" t="str">
            <v>2119-0061847-225-USD-KARACHI</v>
          </cell>
        </row>
        <row r="2548">
          <cell r="C2548">
            <v>0</v>
          </cell>
          <cell r="D2548">
            <v>2743.88</v>
          </cell>
          <cell r="S2548" t="str">
            <v>2119-0062012-225-USD</v>
          </cell>
          <cell r="T2548" t="str">
            <v>2119-0062012-225-USD-KARACHI</v>
          </cell>
        </row>
        <row r="2549">
          <cell r="C2549">
            <v>0</v>
          </cell>
          <cell r="D2549">
            <v>1439.64</v>
          </cell>
          <cell r="S2549" t="str">
            <v>2119-0030271-100-PKR</v>
          </cell>
          <cell r="T2549" t="str">
            <v>2119-0030271-100-PKR-LAHORE</v>
          </cell>
        </row>
        <row r="2550">
          <cell r="C2550">
            <v>0</v>
          </cell>
          <cell r="D2550">
            <v>52503.43</v>
          </cell>
          <cell r="S2550" t="str">
            <v>2119-0061976-225-USD</v>
          </cell>
          <cell r="T2550" t="str">
            <v>2119-0061976-225-USD-KARACHI</v>
          </cell>
        </row>
        <row r="2551">
          <cell r="C2551">
            <v>0</v>
          </cell>
          <cell r="D2551">
            <v>597.41</v>
          </cell>
          <cell r="S2551" t="str">
            <v>2119-0061975-225-EUR</v>
          </cell>
          <cell r="T2551" t="str">
            <v>2119-0061975-225-EUR-KARACHI</v>
          </cell>
        </row>
        <row r="2552">
          <cell r="C2552">
            <v>0</v>
          </cell>
          <cell r="D2552">
            <v>497036.1</v>
          </cell>
          <cell r="S2552" t="str">
            <v>2119-0061972-000-PKR</v>
          </cell>
          <cell r="T2552" t="str">
            <v>2119-0061972-000-PKR-KARACHI</v>
          </cell>
        </row>
        <row r="2553">
          <cell r="C2553">
            <v>0</v>
          </cell>
          <cell r="D2553">
            <v>1828.61</v>
          </cell>
          <cell r="S2553" t="str">
            <v>2119-0061957-225-GBP</v>
          </cell>
          <cell r="T2553" t="str">
            <v>2119-0061957-225-GBP-KARACHI</v>
          </cell>
        </row>
        <row r="2554">
          <cell r="C2554">
            <v>0</v>
          </cell>
          <cell r="D2554">
            <v>1383.93</v>
          </cell>
          <cell r="S2554" t="str">
            <v>2119-0061942-000-PKR</v>
          </cell>
          <cell r="T2554" t="str">
            <v>2119-0061942-000-PKR-KARACHI</v>
          </cell>
        </row>
        <row r="2555">
          <cell r="C2555">
            <v>0</v>
          </cell>
          <cell r="D2555">
            <v>691460.32</v>
          </cell>
          <cell r="S2555" t="str">
            <v>2119-0061904-225-USD</v>
          </cell>
          <cell r="T2555" t="str">
            <v>2119-0061904-225-USD-KARACHI</v>
          </cell>
        </row>
        <row r="2556">
          <cell r="C2556">
            <v>0</v>
          </cell>
          <cell r="D2556">
            <v>9252.66</v>
          </cell>
          <cell r="S2556" t="str">
            <v>2119-0061903-225-USD</v>
          </cell>
          <cell r="T2556" t="str">
            <v>2119-0061903-225-USD-KARACHI</v>
          </cell>
        </row>
        <row r="2557">
          <cell r="C2557">
            <v>0</v>
          </cell>
          <cell r="D2557">
            <v>18165.97</v>
          </cell>
          <cell r="S2557" t="str">
            <v>2119-0061891-225-USD</v>
          </cell>
          <cell r="T2557" t="str">
            <v>2119-0061891-225-USD-KARACHI</v>
          </cell>
        </row>
        <row r="2558">
          <cell r="C2558">
            <v>0</v>
          </cell>
          <cell r="D2558">
            <v>19395.66</v>
          </cell>
          <cell r="S2558" t="str">
            <v>2119-0061867-225-GBP</v>
          </cell>
          <cell r="T2558" t="str">
            <v>2119-0061867-225-GBP-KARACHI</v>
          </cell>
        </row>
        <row r="2559">
          <cell r="C2559">
            <v>0</v>
          </cell>
          <cell r="D2559">
            <v>3392.72</v>
          </cell>
          <cell r="S2559" t="str">
            <v>2119-0062013-000-PKR</v>
          </cell>
          <cell r="T2559" t="str">
            <v>2119-0062013-000-PKR-KARACHI</v>
          </cell>
        </row>
        <row r="2560">
          <cell r="C2560">
            <v>0</v>
          </cell>
          <cell r="D2560">
            <v>1288.1600000000001</v>
          </cell>
          <cell r="S2560" t="str">
            <v>2119-0030802-225-GBP</v>
          </cell>
          <cell r="T2560" t="str">
            <v>2119-0030802-225-GBP-LAHORE</v>
          </cell>
        </row>
        <row r="2561">
          <cell r="C2561">
            <v>0</v>
          </cell>
          <cell r="D2561">
            <v>4672.9799999999996</v>
          </cell>
          <cell r="S2561" t="str">
            <v>2119-0030658-225-USD</v>
          </cell>
          <cell r="T2561" t="str">
            <v>2119-0030658-225-USD-LAHORE</v>
          </cell>
        </row>
        <row r="2562">
          <cell r="C2562">
            <v>0</v>
          </cell>
          <cell r="D2562">
            <v>1397.79</v>
          </cell>
          <cell r="S2562" t="str">
            <v>2119-0030878-225-USD</v>
          </cell>
          <cell r="T2562" t="str">
            <v>2119-0030878-225-USD-LAHORE</v>
          </cell>
        </row>
        <row r="2563">
          <cell r="C2563">
            <v>0</v>
          </cell>
          <cell r="D2563">
            <v>1366.62</v>
          </cell>
          <cell r="S2563" t="str">
            <v>2119-0030878-000-PKR</v>
          </cell>
          <cell r="T2563" t="str">
            <v>2119-0030878-000-PKR-LAHORE</v>
          </cell>
        </row>
        <row r="2564">
          <cell r="C2564">
            <v>0</v>
          </cell>
          <cell r="D2564">
            <v>34672.480000000003</v>
          </cell>
          <cell r="S2564" t="str">
            <v>2119-0030866-000-PKR</v>
          </cell>
          <cell r="T2564" t="str">
            <v>2119-0030866-000-PKR-LAHORE</v>
          </cell>
        </row>
        <row r="2565">
          <cell r="C2565">
            <v>0</v>
          </cell>
          <cell r="D2565">
            <v>85.29</v>
          </cell>
          <cell r="S2565" t="str">
            <v>2119-0030852-000-PKR</v>
          </cell>
          <cell r="T2565" t="str">
            <v>2119-0030852-000-PKR-LAHORE</v>
          </cell>
        </row>
        <row r="2566">
          <cell r="C2566">
            <v>0</v>
          </cell>
          <cell r="D2566">
            <v>512.96</v>
          </cell>
          <cell r="S2566" t="str">
            <v>2119-0030830-000-PKR</v>
          </cell>
          <cell r="T2566" t="str">
            <v>2119-0030830-000-PKR-LAHORE</v>
          </cell>
        </row>
        <row r="2567">
          <cell r="C2567">
            <v>0</v>
          </cell>
          <cell r="D2567">
            <v>9684.5</v>
          </cell>
          <cell r="S2567" t="str">
            <v>2119-0030825-000-PKR</v>
          </cell>
          <cell r="T2567" t="str">
            <v>2119-0030825-000-PKR-LAHORE</v>
          </cell>
        </row>
        <row r="2568">
          <cell r="C2568">
            <v>0</v>
          </cell>
          <cell r="D2568">
            <v>3391203.24</v>
          </cell>
          <cell r="S2568" t="str">
            <v>2119-0030813-400-PKR</v>
          </cell>
          <cell r="T2568" t="str">
            <v>2119-0030813-400-PKR-LAHORE</v>
          </cell>
        </row>
        <row r="2569">
          <cell r="C2569">
            <v>0</v>
          </cell>
          <cell r="D2569">
            <v>1401.71</v>
          </cell>
          <cell r="S2569" t="str">
            <v>2119-0030905-000-PKR</v>
          </cell>
          <cell r="T2569" t="str">
            <v>2119-0030905-000-PKR-LAHORE</v>
          </cell>
        </row>
        <row r="2570">
          <cell r="C2570">
            <v>0</v>
          </cell>
          <cell r="D2570">
            <v>7910.87</v>
          </cell>
          <cell r="S2570" t="str">
            <v>2119-0030804-000-PKR</v>
          </cell>
          <cell r="T2570" t="str">
            <v>2119-0030804-000-PKR-LAHORE</v>
          </cell>
        </row>
        <row r="2571">
          <cell r="C2571">
            <v>0</v>
          </cell>
          <cell r="D2571">
            <v>526.66999999999996</v>
          </cell>
          <cell r="S2571" t="str">
            <v>2119-0030909-000-PKR</v>
          </cell>
          <cell r="T2571" t="str">
            <v>2119-0030909-000-PKR-LAHORE</v>
          </cell>
        </row>
        <row r="2572">
          <cell r="C2572">
            <v>0</v>
          </cell>
          <cell r="D2572">
            <v>1096.42</v>
          </cell>
          <cell r="S2572" t="str">
            <v>2119-0030764-000-PKR</v>
          </cell>
          <cell r="T2572" t="str">
            <v>2119-0030764-000-PKR-LAHORE</v>
          </cell>
        </row>
        <row r="2573">
          <cell r="C2573">
            <v>0</v>
          </cell>
          <cell r="D2573">
            <v>838231.08</v>
          </cell>
          <cell r="S2573" t="str">
            <v>2119-0030724-000-PKR</v>
          </cell>
          <cell r="T2573" t="str">
            <v>2119-0030724-000-PKR-LAHORE</v>
          </cell>
        </row>
        <row r="2574">
          <cell r="C2574">
            <v>0</v>
          </cell>
          <cell r="D2574">
            <v>1000</v>
          </cell>
          <cell r="S2574" t="str">
            <v>2119-0030717-000-PKR</v>
          </cell>
          <cell r="T2574" t="str">
            <v>2119-0030717-000-PKR-LAHORE</v>
          </cell>
        </row>
        <row r="2575">
          <cell r="C2575">
            <v>0</v>
          </cell>
          <cell r="D2575">
            <v>7335.06</v>
          </cell>
          <cell r="S2575" t="str">
            <v>2119-0030712-225-GBP</v>
          </cell>
          <cell r="T2575" t="str">
            <v>2119-0030712-225-GBP-LAHORE</v>
          </cell>
        </row>
        <row r="2576">
          <cell r="C2576">
            <v>0</v>
          </cell>
          <cell r="D2576">
            <v>1729.41</v>
          </cell>
          <cell r="S2576" t="str">
            <v>2119-0030676-225-USD</v>
          </cell>
          <cell r="T2576" t="str">
            <v>2119-0030676-225-USD-LAHORE</v>
          </cell>
        </row>
        <row r="2577">
          <cell r="C2577">
            <v>0</v>
          </cell>
          <cell r="D2577">
            <v>5763.22</v>
          </cell>
          <cell r="S2577" t="str">
            <v>2119-0030675-000-PKR</v>
          </cell>
          <cell r="T2577" t="str">
            <v>2119-0030675-000-PKR-LAHORE</v>
          </cell>
        </row>
        <row r="2578">
          <cell r="C2578">
            <v>0</v>
          </cell>
          <cell r="D2578">
            <v>2234.5700000000002</v>
          </cell>
          <cell r="S2578" t="str">
            <v>2119-0030674-225-USD</v>
          </cell>
          <cell r="T2578" t="str">
            <v>2119-0030674-225-USD-LAHORE</v>
          </cell>
        </row>
        <row r="2579">
          <cell r="C2579">
            <v>0</v>
          </cell>
          <cell r="D2579">
            <v>4967.84</v>
          </cell>
          <cell r="S2579" t="str">
            <v>2119-0030665-000-PKR</v>
          </cell>
          <cell r="T2579" t="str">
            <v>2119-0030665-000-PKR-LAHORE</v>
          </cell>
        </row>
        <row r="2580">
          <cell r="C2580">
            <v>0</v>
          </cell>
          <cell r="D2580">
            <v>1309.48</v>
          </cell>
          <cell r="S2580" t="str">
            <v>2119-0030245-000-PKR</v>
          </cell>
          <cell r="T2580" t="str">
            <v>2119-0030245-000-PKR-LAHORE</v>
          </cell>
        </row>
        <row r="2581">
          <cell r="C2581">
            <v>0</v>
          </cell>
          <cell r="D2581">
            <v>1055.72</v>
          </cell>
          <cell r="S2581" t="str">
            <v>2119-0030804-225-GBP</v>
          </cell>
          <cell r="T2581" t="str">
            <v>2119-0030804-225-GBP-LAHORE</v>
          </cell>
        </row>
        <row r="2582">
          <cell r="C2582">
            <v>0</v>
          </cell>
          <cell r="D2582">
            <v>504.75</v>
          </cell>
          <cell r="S2582" t="str">
            <v>2119-0030980-000-PKR</v>
          </cell>
          <cell r="T2582" t="str">
            <v>2119-0030980-000-PKR-LAHORE</v>
          </cell>
        </row>
        <row r="2583">
          <cell r="C2583">
            <v>0</v>
          </cell>
          <cell r="D2583">
            <v>736948.36</v>
          </cell>
          <cell r="S2583" t="str">
            <v>2119-0031016-100-PKR</v>
          </cell>
          <cell r="T2583" t="str">
            <v>2119-0031016-100-PKR-LAHORE</v>
          </cell>
        </row>
        <row r="2584">
          <cell r="C2584">
            <v>0</v>
          </cell>
          <cell r="D2584">
            <v>506.41</v>
          </cell>
          <cell r="S2584" t="str">
            <v>2119-0031016-000-PKR</v>
          </cell>
          <cell r="T2584" t="str">
            <v>2119-0031016-000-PKR-LAHORE</v>
          </cell>
        </row>
        <row r="2585">
          <cell r="C2585">
            <v>0</v>
          </cell>
          <cell r="D2585">
            <v>165442.14000000001</v>
          </cell>
          <cell r="S2585" t="str">
            <v>2119-0031015-000-PKR</v>
          </cell>
          <cell r="T2585" t="str">
            <v>2119-0031015-000-PKR-LAHORE</v>
          </cell>
        </row>
        <row r="2586">
          <cell r="C2586">
            <v>0</v>
          </cell>
          <cell r="D2586">
            <v>1051.92</v>
          </cell>
          <cell r="S2586" t="str">
            <v>2119-0031010-000-PKR</v>
          </cell>
          <cell r="T2586" t="str">
            <v>2119-0031010-000-PKR-LAHORE</v>
          </cell>
        </row>
        <row r="2587">
          <cell r="C2587">
            <v>0</v>
          </cell>
          <cell r="D2587">
            <v>13668.9</v>
          </cell>
          <cell r="S2587" t="str">
            <v>2119-0030999-224-USD</v>
          </cell>
          <cell r="T2587" t="str">
            <v>2119-0030999-224-USD-LAHORE</v>
          </cell>
        </row>
        <row r="2588">
          <cell r="C2588">
            <v>0</v>
          </cell>
          <cell r="D2588">
            <v>4040.07</v>
          </cell>
          <cell r="S2588" t="str">
            <v>2119-0030999-100-PKR</v>
          </cell>
          <cell r="T2588" t="str">
            <v>2119-0030999-100-PKR-LAHORE</v>
          </cell>
        </row>
        <row r="2589">
          <cell r="C2589">
            <v>0</v>
          </cell>
          <cell r="D2589">
            <v>550.58000000000004</v>
          </cell>
          <cell r="S2589" t="str">
            <v>2119-0030999-000-PKR</v>
          </cell>
          <cell r="T2589" t="str">
            <v>2119-0030999-000-PKR-LAHORE</v>
          </cell>
        </row>
        <row r="2590">
          <cell r="C2590">
            <v>0</v>
          </cell>
          <cell r="D2590">
            <v>51889.43</v>
          </cell>
          <cell r="S2590" t="str">
            <v>2119-0030997-400-PKR</v>
          </cell>
          <cell r="T2590" t="str">
            <v>2119-0030997-400-PKR-LAHORE</v>
          </cell>
        </row>
        <row r="2591">
          <cell r="C2591">
            <v>0</v>
          </cell>
          <cell r="D2591">
            <v>1890.61</v>
          </cell>
          <cell r="S2591" t="str">
            <v>2119-0030886-100-PKR</v>
          </cell>
          <cell r="T2591" t="str">
            <v>2119-0030886-100-PKR-LAHORE</v>
          </cell>
        </row>
        <row r="2592">
          <cell r="C2592">
            <v>0</v>
          </cell>
          <cell r="D2592">
            <v>13.67</v>
          </cell>
          <cell r="S2592" t="str">
            <v>2119-0030992-225-USD</v>
          </cell>
          <cell r="T2592" t="str">
            <v>2119-0030992-225-USD-LAHORE</v>
          </cell>
        </row>
        <row r="2593">
          <cell r="C2593">
            <v>0</v>
          </cell>
          <cell r="D2593">
            <v>3046.98</v>
          </cell>
          <cell r="S2593" t="str">
            <v>2119-0030652-225-USD</v>
          </cell>
          <cell r="T2593" t="str">
            <v>2119-0030652-225-USD-LAHORE</v>
          </cell>
        </row>
        <row r="2594">
          <cell r="C2594">
            <v>0</v>
          </cell>
          <cell r="D2594">
            <v>5112.5600000000004</v>
          </cell>
          <cell r="S2594" t="str">
            <v>2119-0030973-225-GBP</v>
          </cell>
          <cell r="T2594" t="str">
            <v>2119-0030973-225-GBP-LAHORE</v>
          </cell>
        </row>
        <row r="2595">
          <cell r="C2595">
            <v>0</v>
          </cell>
          <cell r="D2595">
            <v>805.87</v>
          </cell>
          <cell r="S2595" t="str">
            <v>2119-0030943-225-USD</v>
          </cell>
          <cell r="T2595" t="str">
            <v>2119-0030943-225-USD-LAHORE</v>
          </cell>
        </row>
        <row r="2596">
          <cell r="C2596">
            <v>0</v>
          </cell>
          <cell r="D2596">
            <v>318418.65999999997</v>
          </cell>
          <cell r="S2596" t="str">
            <v>2119-0030943-000-PKR</v>
          </cell>
          <cell r="T2596" t="str">
            <v>2119-0030943-000-PKR-LAHORE</v>
          </cell>
        </row>
        <row r="2597">
          <cell r="C2597">
            <v>0</v>
          </cell>
          <cell r="D2597">
            <v>300004.19</v>
          </cell>
          <cell r="S2597" t="str">
            <v>2119-0030927-000-PKR</v>
          </cell>
          <cell r="T2597" t="str">
            <v>2119-0030927-000-PKR-LAHORE</v>
          </cell>
        </row>
        <row r="2598">
          <cell r="C2598">
            <v>0</v>
          </cell>
          <cell r="D2598">
            <v>955406.32</v>
          </cell>
          <cell r="S2598" t="str">
            <v>2119-0030926-000-PKR</v>
          </cell>
          <cell r="T2598" t="str">
            <v>2119-0030926-000-PKR-LAHORE</v>
          </cell>
        </row>
        <row r="2599">
          <cell r="C2599">
            <v>0</v>
          </cell>
          <cell r="D2599">
            <v>39764.61</v>
          </cell>
          <cell r="S2599" t="str">
            <v>2119-0030920-225-USD</v>
          </cell>
          <cell r="T2599" t="str">
            <v>2119-0030920-225-USD-LAHORE</v>
          </cell>
        </row>
        <row r="2600">
          <cell r="C2600">
            <v>0</v>
          </cell>
          <cell r="D2600">
            <v>2093.11</v>
          </cell>
          <cell r="S2600" t="str">
            <v>2119-0030920-225-GBP</v>
          </cell>
          <cell r="T2600" t="str">
            <v>2119-0030920-225-GBP-LAHORE</v>
          </cell>
        </row>
        <row r="2601">
          <cell r="C2601">
            <v>0</v>
          </cell>
          <cell r="D2601">
            <v>6765.43</v>
          </cell>
          <cell r="S2601" t="str">
            <v>2119-0030920-000-PKR</v>
          </cell>
          <cell r="T2601" t="str">
            <v>2119-0030920-000-PKR-LAHORE</v>
          </cell>
        </row>
        <row r="2602">
          <cell r="C2602">
            <v>0</v>
          </cell>
          <cell r="D2602">
            <v>6645.46</v>
          </cell>
          <cell r="S2602" t="str">
            <v>2119-0030916-225-USD</v>
          </cell>
          <cell r="T2602" t="str">
            <v>2119-0030916-225-USD-LAHORE</v>
          </cell>
        </row>
        <row r="2603">
          <cell r="C2603">
            <v>0</v>
          </cell>
          <cell r="D2603">
            <v>633902.78</v>
          </cell>
          <cell r="S2603" t="str">
            <v>2119-0030996-400-PKR</v>
          </cell>
          <cell r="T2603" t="str">
            <v>2119-0030996-400-PKR-LAHORE</v>
          </cell>
        </row>
        <row r="2604">
          <cell r="C2604">
            <v>0</v>
          </cell>
          <cell r="D2604">
            <v>1030.98</v>
          </cell>
          <cell r="S2604" t="str">
            <v>2119-0030307-000-PKR</v>
          </cell>
          <cell r="T2604" t="str">
            <v>2119-0030307-000-PKR-LAHORE</v>
          </cell>
        </row>
        <row r="2605">
          <cell r="C2605">
            <v>0</v>
          </cell>
          <cell r="D2605">
            <v>2121.75</v>
          </cell>
          <cell r="S2605" t="str">
            <v>2119-0030664-000-PKR</v>
          </cell>
          <cell r="T2605" t="str">
            <v>2119-0030664-000-PKR-LAHORE</v>
          </cell>
        </row>
        <row r="2606">
          <cell r="C2606">
            <v>0</v>
          </cell>
          <cell r="D2606">
            <v>1702.88</v>
          </cell>
          <cell r="S2606" t="str">
            <v>2119-0030352-000-PKR</v>
          </cell>
          <cell r="T2606" t="str">
            <v>2119-0030352-000-PKR-LAHORE</v>
          </cell>
        </row>
        <row r="2607">
          <cell r="C2607">
            <v>0</v>
          </cell>
          <cell r="D2607">
            <v>12.11</v>
          </cell>
          <cell r="S2607" t="str">
            <v>2119-0030350-000-PKR</v>
          </cell>
          <cell r="T2607" t="str">
            <v>2119-0030350-000-PKR-LAHORE</v>
          </cell>
        </row>
        <row r="2608">
          <cell r="C2608">
            <v>0</v>
          </cell>
          <cell r="D2608">
            <v>0.26</v>
          </cell>
          <cell r="S2608" t="str">
            <v>2119-0030349-100-PKR</v>
          </cell>
          <cell r="T2608" t="str">
            <v>2119-0030349-100-PKR-LAHORE</v>
          </cell>
        </row>
        <row r="2609">
          <cell r="C2609">
            <v>0</v>
          </cell>
          <cell r="D2609">
            <v>3037.5</v>
          </cell>
          <cell r="S2609" t="str">
            <v>2119-0030349-000-PKR</v>
          </cell>
          <cell r="T2609" t="str">
            <v>2119-0030349-000-PKR-LAHORE</v>
          </cell>
        </row>
        <row r="2610">
          <cell r="C2610">
            <v>0</v>
          </cell>
          <cell r="D2610">
            <v>1440.54</v>
          </cell>
          <cell r="S2610" t="str">
            <v>2119-0030347-000-PKR</v>
          </cell>
          <cell r="T2610" t="str">
            <v>2119-0030347-000-PKR-LAHORE</v>
          </cell>
        </row>
        <row r="2611">
          <cell r="C2611">
            <v>0</v>
          </cell>
          <cell r="D2611">
            <v>1050.79</v>
          </cell>
          <cell r="S2611" t="str">
            <v>2119-0030346-000-PKR</v>
          </cell>
          <cell r="T2611" t="str">
            <v>2119-0030346-000-PKR-LAHORE</v>
          </cell>
        </row>
        <row r="2612">
          <cell r="C2612">
            <v>0</v>
          </cell>
          <cell r="D2612">
            <v>1032.08</v>
          </cell>
          <cell r="S2612" t="str">
            <v>2119-0030345-000-PKR</v>
          </cell>
          <cell r="T2612" t="str">
            <v>2119-0030345-000-PKR-LAHORE</v>
          </cell>
        </row>
        <row r="2613">
          <cell r="C2613">
            <v>0</v>
          </cell>
          <cell r="D2613">
            <v>4303.7</v>
          </cell>
          <cell r="S2613" t="str">
            <v>2119-0030369-100-PKR</v>
          </cell>
          <cell r="T2613" t="str">
            <v>2119-0030369-100-PKR-LAHORE</v>
          </cell>
        </row>
        <row r="2614">
          <cell r="C2614">
            <v>0</v>
          </cell>
          <cell r="D2614">
            <v>5335.56</v>
          </cell>
          <cell r="S2614" t="str">
            <v>2119-0030331-000-PKR</v>
          </cell>
          <cell r="T2614" t="str">
            <v>2119-0030331-000-PKR-LAHORE</v>
          </cell>
        </row>
        <row r="2615">
          <cell r="C2615">
            <v>0</v>
          </cell>
          <cell r="D2615">
            <v>13799.05</v>
          </cell>
          <cell r="S2615" t="str">
            <v>2119-0030371-225-USD</v>
          </cell>
          <cell r="T2615" t="str">
            <v>2119-0030371-225-USD-LAHORE</v>
          </cell>
        </row>
        <row r="2616">
          <cell r="C2616">
            <v>0</v>
          </cell>
          <cell r="D2616">
            <v>914.43</v>
          </cell>
          <cell r="S2616" t="str">
            <v>2119-0030302-000-PKR</v>
          </cell>
          <cell r="T2616" t="str">
            <v>2119-0030302-000-PKR-LAHORE</v>
          </cell>
        </row>
        <row r="2617">
          <cell r="C2617">
            <v>0</v>
          </cell>
          <cell r="D2617">
            <v>1235.3699999999999</v>
          </cell>
          <cell r="S2617" t="str">
            <v>2119-0030297-000-PKR</v>
          </cell>
          <cell r="T2617" t="str">
            <v>2119-0030297-000-PKR-LAHORE</v>
          </cell>
        </row>
        <row r="2618">
          <cell r="C2618">
            <v>0</v>
          </cell>
          <cell r="D2618">
            <v>3638.15</v>
          </cell>
          <cell r="S2618" t="str">
            <v>2119-0030289-000-PKR</v>
          </cell>
          <cell r="T2618" t="str">
            <v>2119-0030289-000-PKR-LAHORE</v>
          </cell>
        </row>
        <row r="2619">
          <cell r="C2619">
            <v>0</v>
          </cell>
          <cell r="D2619">
            <v>64980.639999999999</v>
          </cell>
          <cell r="S2619" t="str">
            <v>2119-0030287-000-PKR</v>
          </cell>
          <cell r="T2619" t="str">
            <v>2119-0030287-000-PKR-LAHORE</v>
          </cell>
        </row>
        <row r="2620">
          <cell r="C2620">
            <v>0</v>
          </cell>
          <cell r="D2620">
            <v>10629.13</v>
          </cell>
          <cell r="S2620" t="str">
            <v>2119-0030286-000-PKR</v>
          </cell>
          <cell r="T2620" t="str">
            <v>2119-0030286-000-PKR-LAHORE</v>
          </cell>
        </row>
        <row r="2621">
          <cell r="C2621">
            <v>0</v>
          </cell>
          <cell r="D2621">
            <v>2479249.23</v>
          </cell>
          <cell r="S2621" t="str">
            <v>2119-0030285-100-PKR</v>
          </cell>
          <cell r="T2621" t="str">
            <v>2119-0030285-100-PKR-LAHORE</v>
          </cell>
        </row>
        <row r="2622">
          <cell r="C2622">
            <v>0</v>
          </cell>
          <cell r="D2622">
            <v>134090.53</v>
          </cell>
          <cell r="S2622" t="str">
            <v>2119-0030285-000-PKR</v>
          </cell>
          <cell r="T2622" t="str">
            <v>2119-0030285-000-PKR-LAHORE</v>
          </cell>
        </row>
        <row r="2623">
          <cell r="C2623">
            <v>0</v>
          </cell>
          <cell r="D2623">
            <v>4.97</v>
          </cell>
          <cell r="S2623" t="str">
            <v>2119-0030282-000-PKR</v>
          </cell>
          <cell r="T2623" t="str">
            <v>2119-0030282-000-PKR-LAHORE</v>
          </cell>
        </row>
        <row r="2624">
          <cell r="C2624">
            <v>0</v>
          </cell>
          <cell r="D2624">
            <v>4124.7700000000004</v>
          </cell>
          <cell r="S2624" t="str">
            <v>2119-0030279-000-PKR</v>
          </cell>
          <cell r="T2624" t="str">
            <v>2119-0030279-000-PKR-LAHORE</v>
          </cell>
        </row>
        <row r="2625">
          <cell r="C2625">
            <v>0</v>
          </cell>
          <cell r="D2625">
            <v>13622.05</v>
          </cell>
          <cell r="S2625" t="str">
            <v>2119-0030344-000-PKR</v>
          </cell>
          <cell r="T2625" t="str">
            <v>2119-0030344-000-PKR-LAHORE</v>
          </cell>
        </row>
        <row r="2626">
          <cell r="C2626">
            <v>0</v>
          </cell>
          <cell r="D2626">
            <v>161985.21</v>
          </cell>
          <cell r="S2626" t="str">
            <v>2119-0030557-300-PKR</v>
          </cell>
          <cell r="T2626" t="str">
            <v>2119-0030557-300-PKR-LAHORE</v>
          </cell>
        </row>
        <row r="2627">
          <cell r="C2627">
            <v>0</v>
          </cell>
          <cell r="D2627">
            <v>3004.19</v>
          </cell>
          <cell r="S2627" t="str">
            <v>2119-0030646-225-USD</v>
          </cell>
          <cell r="T2627" t="str">
            <v>2119-0030646-225-USD-LAHORE</v>
          </cell>
        </row>
        <row r="2628">
          <cell r="C2628">
            <v>0</v>
          </cell>
          <cell r="D2628">
            <v>6449.96</v>
          </cell>
          <cell r="S2628" t="str">
            <v>2119-0030637-000-PKR</v>
          </cell>
          <cell r="T2628" t="str">
            <v>2119-0030637-000-PKR-LAHORE</v>
          </cell>
        </row>
        <row r="2629">
          <cell r="C2629">
            <v>0</v>
          </cell>
          <cell r="D2629">
            <v>802.39</v>
          </cell>
          <cell r="S2629" t="str">
            <v>2119-0030631-000-PKR</v>
          </cell>
          <cell r="T2629" t="str">
            <v>2119-0030631-000-PKR-LAHORE</v>
          </cell>
        </row>
        <row r="2630">
          <cell r="C2630">
            <v>0</v>
          </cell>
          <cell r="D2630">
            <v>77317.48</v>
          </cell>
          <cell r="S2630" t="str">
            <v>2119-0030600-000-PKR</v>
          </cell>
          <cell r="T2630" t="str">
            <v>2119-0030600-000-PKR-LAHORE</v>
          </cell>
        </row>
        <row r="2631">
          <cell r="C2631">
            <v>0</v>
          </cell>
          <cell r="D2631">
            <v>78414.149999999994</v>
          </cell>
          <cell r="S2631" t="str">
            <v>2119-0030579-140-PKR</v>
          </cell>
          <cell r="T2631" t="str">
            <v>2119-0030579-140-PKR-LAHORE</v>
          </cell>
        </row>
        <row r="2632">
          <cell r="C2632">
            <v>0</v>
          </cell>
          <cell r="D2632">
            <v>4.5</v>
          </cell>
          <cell r="S2632" t="str">
            <v>2119-0030579-100-PKR</v>
          </cell>
          <cell r="T2632" t="str">
            <v>2119-0030579-100-PKR-LAHORE</v>
          </cell>
        </row>
        <row r="2633">
          <cell r="C2633">
            <v>0</v>
          </cell>
          <cell r="D2633">
            <v>125708.15</v>
          </cell>
          <cell r="S2633" t="str">
            <v>2119-0030575-100-PKR</v>
          </cell>
          <cell r="T2633" t="str">
            <v>2119-0030575-100-PKR-LAHORE</v>
          </cell>
        </row>
        <row r="2634">
          <cell r="C2634">
            <v>0</v>
          </cell>
          <cell r="D2634">
            <v>3001.82</v>
          </cell>
          <cell r="S2634" t="str">
            <v>2119-0030573-000-PKR</v>
          </cell>
          <cell r="T2634" t="str">
            <v>2119-0030573-000-PKR-LAHORE</v>
          </cell>
        </row>
        <row r="2635">
          <cell r="C2635">
            <v>0</v>
          </cell>
          <cell r="D2635">
            <v>69272.820000000007</v>
          </cell>
          <cell r="S2635" t="str">
            <v>2119-0030361-100-PKR</v>
          </cell>
          <cell r="T2635" t="str">
            <v>2119-0030361-100-PKR-LAHORE</v>
          </cell>
        </row>
        <row r="2636">
          <cell r="C2636">
            <v>0</v>
          </cell>
          <cell r="D2636">
            <v>54539.5</v>
          </cell>
          <cell r="S2636" t="str">
            <v>2119-0030558-000-PKR</v>
          </cell>
          <cell r="T2636" t="str">
            <v>2119-0030558-000-PKR-LAHORE</v>
          </cell>
        </row>
        <row r="2637">
          <cell r="C2637">
            <v>0</v>
          </cell>
          <cell r="D2637">
            <v>48811.05</v>
          </cell>
          <cell r="S2637" t="str">
            <v>2119-0061518-225-USD</v>
          </cell>
          <cell r="T2637" t="str">
            <v>2119-0061518-225-USD-KARACHI</v>
          </cell>
        </row>
        <row r="2638">
          <cell r="C2638">
            <v>0</v>
          </cell>
          <cell r="D2638">
            <v>3470.64</v>
          </cell>
          <cell r="S2638" t="str">
            <v>2119-0030438-000-PKR</v>
          </cell>
          <cell r="T2638" t="str">
            <v>2119-0030438-000-PKR-LAHORE</v>
          </cell>
        </row>
        <row r="2639">
          <cell r="C2639">
            <v>0</v>
          </cell>
          <cell r="D2639">
            <v>6414.89</v>
          </cell>
          <cell r="S2639" t="str">
            <v>2119-0030437-000-PKR</v>
          </cell>
          <cell r="T2639" t="str">
            <v>2119-0030437-000-PKR-LAHORE</v>
          </cell>
        </row>
        <row r="2640">
          <cell r="C2640">
            <v>0</v>
          </cell>
          <cell r="D2640">
            <v>2125.7600000000002</v>
          </cell>
          <cell r="S2640" t="str">
            <v>2119-0030436-000-PKR</v>
          </cell>
          <cell r="T2640" t="str">
            <v>2119-0030436-000-PKR-LAHORE</v>
          </cell>
        </row>
        <row r="2641">
          <cell r="C2641">
            <v>0</v>
          </cell>
          <cell r="D2641">
            <v>529.73</v>
          </cell>
          <cell r="S2641" t="str">
            <v>2119-0030403-000-PKR</v>
          </cell>
          <cell r="T2641" t="str">
            <v>2119-0030403-000-PKR-LAHORE</v>
          </cell>
        </row>
        <row r="2642">
          <cell r="C2642">
            <v>0</v>
          </cell>
          <cell r="D2642">
            <v>220.71</v>
          </cell>
          <cell r="S2642" t="str">
            <v>2119-0030397-000-PKR</v>
          </cell>
          <cell r="T2642" t="str">
            <v>2119-0030397-000-PKR-LAHORE</v>
          </cell>
        </row>
        <row r="2643">
          <cell r="C2643">
            <v>0</v>
          </cell>
          <cell r="D2643">
            <v>19457.98</v>
          </cell>
          <cell r="S2643" t="str">
            <v>2119-0030393-225-USD</v>
          </cell>
          <cell r="T2643" t="str">
            <v>2119-0030393-225-USD-LAHORE</v>
          </cell>
        </row>
        <row r="2644">
          <cell r="C2644">
            <v>0</v>
          </cell>
          <cell r="D2644">
            <v>22319.53</v>
          </cell>
          <cell r="S2644" t="str">
            <v>2119-0030374-225-USD</v>
          </cell>
          <cell r="T2644" t="str">
            <v>2119-0030374-225-USD-LAHORE</v>
          </cell>
        </row>
        <row r="2645">
          <cell r="C2645">
            <v>0</v>
          </cell>
          <cell r="D2645">
            <v>6352.47</v>
          </cell>
          <cell r="S2645" t="str">
            <v>2119-0030372-225-USD</v>
          </cell>
          <cell r="T2645" t="str">
            <v>2119-0030372-225-USD-LAHORE</v>
          </cell>
        </row>
        <row r="2646">
          <cell r="C2646">
            <v>0</v>
          </cell>
          <cell r="D2646">
            <v>1963.21</v>
          </cell>
          <cell r="S2646" t="str">
            <v>2119-0030372-000-PKR</v>
          </cell>
          <cell r="T2646" t="str">
            <v>2119-0030372-000-PKR-LAHORE</v>
          </cell>
        </row>
        <row r="2647">
          <cell r="C2647">
            <v>0</v>
          </cell>
          <cell r="D2647">
            <v>4970000</v>
          </cell>
          <cell r="S2647" t="str">
            <v>2119-0030560-100-PKR</v>
          </cell>
          <cell r="T2647" t="str">
            <v>2119-0030560-100-PKR-LAHORE</v>
          </cell>
        </row>
        <row r="2648">
          <cell r="C2648">
            <v>0</v>
          </cell>
          <cell r="D2648">
            <v>194.79</v>
          </cell>
          <cell r="S2648" t="str">
            <v>2119-0017827-000-PKR</v>
          </cell>
          <cell r="T2648" t="str">
            <v>2119-0017827-000-PKR-KARACHI</v>
          </cell>
        </row>
        <row r="2649">
          <cell r="C2649">
            <v>0</v>
          </cell>
          <cell r="D2649">
            <v>465.14</v>
          </cell>
          <cell r="S2649" t="str">
            <v>2119-0017783-000-PKR</v>
          </cell>
          <cell r="T2649" t="str">
            <v>2119-0017783-000-PKR-KARACHI</v>
          </cell>
        </row>
        <row r="2650">
          <cell r="C2650">
            <v>0</v>
          </cell>
          <cell r="D2650">
            <v>25514.51</v>
          </cell>
          <cell r="S2650" t="str">
            <v>2119-0017838-000-PKR</v>
          </cell>
          <cell r="T2650" t="str">
            <v>2119-0017838-000-PKR-KARACHI</v>
          </cell>
        </row>
        <row r="2651">
          <cell r="C2651">
            <v>0</v>
          </cell>
          <cell r="D2651">
            <v>626.15</v>
          </cell>
          <cell r="S2651" t="str">
            <v>2119-0017837-000-PKR</v>
          </cell>
          <cell r="T2651" t="str">
            <v>2119-0017837-000-PKR-KARACHI</v>
          </cell>
        </row>
        <row r="2652">
          <cell r="C2652">
            <v>0</v>
          </cell>
          <cell r="D2652">
            <v>3459899.12</v>
          </cell>
          <cell r="S2652" t="str">
            <v>2119-0017835-100-PKR</v>
          </cell>
          <cell r="T2652" t="str">
            <v>2119-0017835-100-PKR-KARACHI</v>
          </cell>
        </row>
        <row r="2653">
          <cell r="C2653">
            <v>0</v>
          </cell>
          <cell r="D2653">
            <v>3522462.73</v>
          </cell>
          <cell r="S2653" t="str">
            <v>2119-0017833-200-PKR</v>
          </cell>
          <cell r="T2653" t="str">
            <v>2119-0017833-200-PKR-KARACHI</v>
          </cell>
        </row>
        <row r="2654">
          <cell r="C2654">
            <v>0</v>
          </cell>
          <cell r="D2654">
            <v>140563.37</v>
          </cell>
          <cell r="S2654" t="str">
            <v>2119-0017833-000-PKR</v>
          </cell>
          <cell r="T2654" t="str">
            <v>2119-0017833-000-PKR-KARACHI</v>
          </cell>
        </row>
        <row r="2655">
          <cell r="C2655">
            <v>0</v>
          </cell>
          <cell r="D2655">
            <v>79896.67</v>
          </cell>
          <cell r="S2655" t="str">
            <v>2119-0017832-000-PKR</v>
          </cell>
          <cell r="T2655" t="str">
            <v>2119-0017832-000-PKR-KARACHI</v>
          </cell>
        </row>
        <row r="2656">
          <cell r="C2656">
            <v>0</v>
          </cell>
          <cell r="D2656">
            <v>364796.92</v>
          </cell>
          <cell r="S2656" t="str">
            <v>2119-0017831-000-PKR</v>
          </cell>
          <cell r="T2656" t="str">
            <v>2119-0017831-000-PKR-KARACHI</v>
          </cell>
        </row>
        <row r="2657">
          <cell r="C2657">
            <v>0</v>
          </cell>
          <cell r="D2657">
            <v>1500</v>
          </cell>
          <cell r="S2657" t="str">
            <v>2119-0017840-100-PKR</v>
          </cell>
          <cell r="T2657" t="str">
            <v>2119-0017840-100-PKR-KARACHI</v>
          </cell>
        </row>
        <row r="2658">
          <cell r="C2658">
            <v>0</v>
          </cell>
          <cell r="D2658">
            <v>269.11</v>
          </cell>
          <cell r="S2658" t="str">
            <v>2119-0017828-000-PKR</v>
          </cell>
          <cell r="T2658" t="str">
            <v>2119-0017828-000-PKR-KARACHI</v>
          </cell>
        </row>
        <row r="2659">
          <cell r="C2659">
            <v>0</v>
          </cell>
          <cell r="D2659">
            <v>9963.59</v>
          </cell>
          <cell r="S2659" t="str">
            <v>2119-0017841-100-PKR</v>
          </cell>
          <cell r="T2659" t="str">
            <v>2119-0017841-100-PKR-KARACHI</v>
          </cell>
        </row>
        <row r="2660">
          <cell r="C2660">
            <v>0</v>
          </cell>
          <cell r="D2660">
            <v>108.45</v>
          </cell>
          <cell r="S2660" t="str">
            <v>2119-0017826-000-PKR</v>
          </cell>
          <cell r="T2660" t="str">
            <v>2119-0017826-000-PKR-KARACHI</v>
          </cell>
        </row>
        <row r="2661">
          <cell r="C2661">
            <v>0</v>
          </cell>
          <cell r="D2661">
            <v>5272.94</v>
          </cell>
          <cell r="S2661" t="str">
            <v>2119-0017822-000-PKR</v>
          </cell>
          <cell r="T2661" t="str">
            <v>2119-0017822-000-PKR-KARACHI</v>
          </cell>
        </row>
        <row r="2662">
          <cell r="C2662">
            <v>0</v>
          </cell>
          <cell r="D2662">
            <v>16497.900000000001</v>
          </cell>
          <cell r="S2662" t="str">
            <v>2119-0017800-100-PKR</v>
          </cell>
          <cell r="T2662" t="str">
            <v>2119-0017800-100-PKR-KARACHI</v>
          </cell>
        </row>
        <row r="2663">
          <cell r="C2663">
            <v>0</v>
          </cell>
          <cell r="D2663">
            <v>1681444.28</v>
          </cell>
          <cell r="S2663" t="str">
            <v>2119-0017798-100-PKR</v>
          </cell>
          <cell r="T2663" t="str">
            <v>2119-0017798-100-PKR-KARACHI</v>
          </cell>
        </row>
        <row r="2664">
          <cell r="C2664">
            <v>0</v>
          </cell>
          <cell r="D2664">
            <v>16791.93</v>
          </cell>
          <cell r="S2664" t="str">
            <v>2119-0017795-000-PKR</v>
          </cell>
          <cell r="T2664" t="str">
            <v>2119-0017795-000-PKR-KARACHI</v>
          </cell>
        </row>
        <row r="2665">
          <cell r="C2665">
            <v>0</v>
          </cell>
          <cell r="D2665">
            <v>57048.28</v>
          </cell>
          <cell r="S2665" t="str">
            <v>2119-0017792-000-PKR</v>
          </cell>
          <cell r="T2665" t="str">
            <v>2119-0017792-000-PKR-KARACHI</v>
          </cell>
        </row>
        <row r="2666">
          <cell r="C2666">
            <v>0</v>
          </cell>
          <cell r="D2666">
            <v>490454.14</v>
          </cell>
          <cell r="S2666" t="str">
            <v>2119-0017790-000-PKR</v>
          </cell>
          <cell r="T2666" t="str">
            <v>2119-0017790-000-PKR-KARACHI</v>
          </cell>
        </row>
        <row r="2667">
          <cell r="C2667">
            <v>0</v>
          </cell>
          <cell r="D2667">
            <v>1517.51</v>
          </cell>
          <cell r="S2667" t="str">
            <v>2119-0017789-100-PKR</v>
          </cell>
          <cell r="T2667" t="str">
            <v>2119-0017789-100-PKR-KARACHI</v>
          </cell>
        </row>
        <row r="2668">
          <cell r="C2668">
            <v>0</v>
          </cell>
          <cell r="D2668">
            <v>29893320.309999999</v>
          </cell>
          <cell r="S2668" t="str">
            <v>2119-0061553-225-USD</v>
          </cell>
          <cell r="T2668" t="str">
            <v>2119-0061553-225-USD-KARACHI</v>
          </cell>
        </row>
        <row r="2669">
          <cell r="C2669">
            <v>0</v>
          </cell>
          <cell r="D2669">
            <v>4003.2</v>
          </cell>
          <cell r="S2669" t="str">
            <v>2119-0017829-224-USD</v>
          </cell>
          <cell r="T2669" t="str">
            <v>2119-0017829-224-USD-KARACHI</v>
          </cell>
        </row>
        <row r="2670">
          <cell r="C2670">
            <v>0</v>
          </cell>
          <cell r="D2670">
            <v>55472.639999999999</v>
          </cell>
          <cell r="S2670" t="str">
            <v>2119-0017868-100-PKR</v>
          </cell>
          <cell r="T2670" t="str">
            <v>2119-0017868-100-PKR-KARACHI</v>
          </cell>
        </row>
        <row r="2671">
          <cell r="C2671">
            <v>0</v>
          </cell>
          <cell r="D2671">
            <v>176569.5</v>
          </cell>
          <cell r="S2671" t="str">
            <v>2119-0060061-225-USD</v>
          </cell>
          <cell r="T2671" t="str">
            <v>2119-0060061-225-USD-KARACHI</v>
          </cell>
        </row>
        <row r="2672">
          <cell r="C2672">
            <v>0</v>
          </cell>
          <cell r="D2672">
            <v>6188.45</v>
          </cell>
          <cell r="S2672" t="str">
            <v>2119-0060040-225-USD</v>
          </cell>
          <cell r="T2672" t="str">
            <v>2119-0060040-225-USD-KARACHI</v>
          </cell>
        </row>
        <row r="2673">
          <cell r="C2673">
            <v>0</v>
          </cell>
          <cell r="D2673">
            <v>3751.82</v>
          </cell>
          <cell r="S2673" t="str">
            <v>2119-0060029-225-USD</v>
          </cell>
          <cell r="T2673" t="str">
            <v>2119-0060029-225-USD-KARACHI</v>
          </cell>
        </row>
        <row r="2674">
          <cell r="C2674">
            <v>0</v>
          </cell>
          <cell r="D2674">
            <v>5158.5200000000004</v>
          </cell>
          <cell r="S2674" t="str">
            <v>2119-0060018-225-USD</v>
          </cell>
          <cell r="T2674" t="str">
            <v>2119-0060018-225-USD-KARACHI</v>
          </cell>
        </row>
        <row r="2675">
          <cell r="C2675">
            <v>0</v>
          </cell>
          <cell r="D2675">
            <v>2025715.53</v>
          </cell>
          <cell r="S2675" t="str">
            <v>2119-0050678-225-USD</v>
          </cell>
          <cell r="T2675" t="str">
            <v>2119-0050678-225-USD-KARACHI</v>
          </cell>
        </row>
        <row r="2676">
          <cell r="C2676">
            <v>0</v>
          </cell>
          <cell r="D2676">
            <v>571723.14</v>
          </cell>
          <cell r="S2676" t="str">
            <v>2119-0050485-225-USD</v>
          </cell>
          <cell r="T2676" t="str">
            <v>2119-0050485-225-USD-KARACHI</v>
          </cell>
        </row>
        <row r="2677">
          <cell r="C2677">
            <v>0</v>
          </cell>
          <cell r="D2677">
            <v>49412.480000000003</v>
          </cell>
          <cell r="S2677" t="str">
            <v>2119-0050082-225-USD</v>
          </cell>
          <cell r="T2677" t="str">
            <v>2119-0050082-225-USD-KARACHI</v>
          </cell>
        </row>
        <row r="2678">
          <cell r="C2678">
            <v>0</v>
          </cell>
          <cell r="D2678">
            <v>21953.81</v>
          </cell>
          <cell r="S2678" t="str">
            <v>2119-0032025-200-PKR</v>
          </cell>
          <cell r="T2678" t="str">
            <v>2119-0032025-200-PKR-KARACHI</v>
          </cell>
        </row>
        <row r="2679">
          <cell r="C2679">
            <v>0</v>
          </cell>
          <cell r="D2679">
            <v>26160.35</v>
          </cell>
          <cell r="S2679" t="str">
            <v>2119-0017839-000-PKR</v>
          </cell>
          <cell r="T2679" t="str">
            <v>2119-0017839-000-PKR-KARACHI</v>
          </cell>
        </row>
        <row r="2680">
          <cell r="C2680">
            <v>0</v>
          </cell>
          <cell r="D2680">
            <v>959713.66</v>
          </cell>
          <cell r="S2680" t="str">
            <v>2119-0017871-100-PKR</v>
          </cell>
          <cell r="T2680" t="str">
            <v>2119-0017871-100-PKR-KARACHI</v>
          </cell>
        </row>
        <row r="2681">
          <cell r="C2681">
            <v>0</v>
          </cell>
          <cell r="D2681">
            <v>5035</v>
          </cell>
          <cell r="S2681" t="str">
            <v>2119-0017782-100-PKR</v>
          </cell>
          <cell r="T2681" t="str">
            <v>2119-0017782-100-PKR-KARACHI</v>
          </cell>
        </row>
        <row r="2682">
          <cell r="C2682">
            <v>0</v>
          </cell>
          <cell r="D2682">
            <v>214898.18</v>
          </cell>
          <cell r="S2682" t="str">
            <v>2119-0017864-100-PKR</v>
          </cell>
          <cell r="T2682" t="str">
            <v>2119-0017864-100-PKR-KARACHI</v>
          </cell>
        </row>
        <row r="2683">
          <cell r="C2683">
            <v>0</v>
          </cell>
          <cell r="D2683">
            <v>2150.34</v>
          </cell>
          <cell r="S2683" t="str">
            <v>2119-0017860-000-PKR</v>
          </cell>
          <cell r="T2683" t="str">
            <v>2119-0017860-000-PKR-KARACHI</v>
          </cell>
        </row>
        <row r="2684">
          <cell r="C2684">
            <v>0</v>
          </cell>
          <cell r="D2684">
            <v>594.29999999999995</v>
          </cell>
          <cell r="S2684" t="str">
            <v>2119-0017859-224-USD</v>
          </cell>
          <cell r="T2684" t="str">
            <v>2119-0017859-224-USD-KARACHI</v>
          </cell>
        </row>
        <row r="2685">
          <cell r="C2685">
            <v>0</v>
          </cell>
          <cell r="D2685">
            <v>0.69</v>
          </cell>
          <cell r="S2685" t="str">
            <v>2119-0017856-100-PKR</v>
          </cell>
          <cell r="T2685" t="str">
            <v>2119-0017856-100-PKR-KARACHI</v>
          </cell>
        </row>
        <row r="2686">
          <cell r="C2686">
            <v>0</v>
          </cell>
          <cell r="D2686">
            <v>151047.94</v>
          </cell>
          <cell r="S2686" t="str">
            <v>2119-0017854-000-PKR</v>
          </cell>
          <cell r="T2686" t="str">
            <v>2119-0017854-000-PKR-KARACHI</v>
          </cell>
        </row>
        <row r="2687">
          <cell r="C2687">
            <v>0</v>
          </cell>
          <cell r="D2687">
            <v>13.05</v>
          </cell>
          <cell r="S2687" t="str">
            <v>2119-0017849-100-PKR</v>
          </cell>
          <cell r="T2687" t="str">
            <v>2119-0017849-100-PKR-KARACHI</v>
          </cell>
        </row>
        <row r="2688">
          <cell r="C2688">
            <v>0</v>
          </cell>
          <cell r="D2688">
            <v>3708.02</v>
          </cell>
          <cell r="S2688" t="str">
            <v>2119-0017849-000-PKR</v>
          </cell>
          <cell r="T2688" t="str">
            <v>2119-0017849-000-PKR-KARACHI</v>
          </cell>
        </row>
        <row r="2689">
          <cell r="C2689">
            <v>0</v>
          </cell>
          <cell r="D2689">
            <v>814086.75</v>
          </cell>
          <cell r="S2689" t="str">
            <v>2119-0017844-100-PKR</v>
          </cell>
          <cell r="T2689" t="str">
            <v>2119-0017844-100-PKR-KARACHI</v>
          </cell>
        </row>
        <row r="2690">
          <cell r="C2690">
            <v>0</v>
          </cell>
          <cell r="D2690">
            <v>10533.26</v>
          </cell>
          <cell r="S2690" t="str">
            <v>2119-0017842-000-PKR</v>
          </cell>
          <cell r="T2690" t="str">
            <v>2119-0017842-000-PKR-KARACHI</v>
          </cell>
        </row>
        <row r="2691">
          <cell r="C2691">
            <v>0</v>
          </cell>
          <cell r="D2691">
            <v>2180.16</v>
          </cell>
          <cell r="S2691" t="str">
            <v>2119-0017872-000-PKR</v>
          </cell>
          <cell r="T2691" t="str">
            <v>2119-0017872-000-PKR-KARACHI</v>
          </cell>
        </row>
        <row r="2692">
          <cell r="C2692">
            <v>0</v>
          </cell>
          <cell r="D2692">
            <v>4147.2299999999996</v>
          </cell>
          <cell r="S2692" t="str">
            <v>2119-0017705-100-PKR</v>
          </cell>
          <cell r="T2692" t="str">
            <v>2119-0017705-100-PKR-KARACHI</v>
          </cell>
        </row>
        <row r="2693">
          <cell r="C2693">
            <v>0</v>
          </cell>
          <cell r="D2693">
            <v>0.74</v>
          </cell>
          <cell r="S2693" t="str">
            <v>2119-0017788-100-PKR</v>
          </cell>
          <cell r="T2693" t="str">
            <v>2119-0017788-100-PKR-KARACHI</v>
          </cell>
        </row>
        <row r="2694">
          <cell r="C2694">
            <v>0</v>
          </cell>
          <cell r="D2694">
            <v>3270.81</v>
          </cell>
          <cell r="S2694" t="str">
            <v>2119-0017731-100-PKR</v>
          </cell>
          <cell r="T2694" t="str">
            <v>2119-0017731-100-PKR-KARACHI</v>
          </cell>
        </row>
        <row r="2695">
          <cell r="C2695">
            <v>0</v>
          </cell>
          <cell r="D2695">
            <v>31652.06</v>
          </cell>
          <cell r="S2695" t="str">
            <v>2119-0017729-224-GBP</v>
          </cell>
          <cell r="T2695" t="str">
            <v>2119-0017729-224-GBP-KARACHI</v>
          </cell>
        </row>
        <row r="2696">
          <cell r="C2696">
            <v>0</v>
          </cell>
          <cell r="D2696">
            <v>6502.95</v>
          </cell>
          <cell r="S2696" t="str">
            <v>2119-0017729-100-PKR</v>
          </cell>
          <cell r="T2696" t="str">
            <v>2119-0017729-100-PKR-KARACHI</v>
          </cell>
        </row>
        <row r="2697">
          <cell r="C2697">
            <v>0</v>
          </cell>
          <cell r="D2697">
            <v>11742.55</v>
          </cell>
          <cell r="S2697" t="str">
            <v>2119-0017724-000-PKR</v>
          </cell>
          <cell r="T2697" t="str">
            <v>2119-0017724-000-PKR-KARACHI</v>
          </cell>
        </row>
        <row r="2698">
          <cell r="C2698">
            <v>0</v>
          </cell>
          <cell r="D2698">
            <v>27166173.890000001</v>
          </cell>
          <cell r="S2698" t="str">
            <v>2119-0017722-300-PKR</v>
          </cell>
          <cell r="T2698" t="str">
            <v>2119-0017722-300-PKR-KARACHI</v>
          </cell>
        </row>
        <row r="2699">
          <cell r="C2699">
            <v>0</v>
          </cell>
          <cell r="D2699">
            <v>561.04999999999995</v>
          </cell>
          <cell r="S2699" t="str">
            <v>2119-0017715-100-PKR</v>
          </cell>
          <cell r="T2699" t="str">
            <v>2119-0017715-100-PKR-KARACHI</v>
          </cell>
        </row>
        <row r="2700">
          <cell r="C2700">
            <v>0</v>
          </cell>
          <cell r="D2700">
            <v>1112536.2</v>
          </cell>
          <cell r="S2700" t="str">
            <v>2119-0017714-200-PKR</v>
          </cell>
          <cell r="T2700" t="str">
            <v>2119-0017714-200-PKR-KARACHI</v>
          </cell>
        </row>
        <row r="2701">
          <cell r="C2701">
            <v>0</v>
          </cell>
          <cell r="D2701">
            <v>3048.76</v>
          </cell>
          <cell r="S2701" t="str">
            <v>2119-0017735-224-USD</v>
          </cell>
          <cell r="T2701" t="str">
            <v>2119-0017735-224-USD-KARACHI</v>
          </cell>
        </row>
        <row r="2702">
          <cell r="C2702">
            <v>0</v>
          </cell>
          <cell r="D2702">
            <v>0.01</v>
          </cell>
          <cell r="S2702" t="str">
            <v>2119-0017708-300-PKR</v>
          </cell>
          <cell r="T2702" t="str">
            <v>2119-0017708-300-PKR-KARACHI</v>
          </cell>
        </row>
        <row r="2703">
          <cell r="C2703">
            <v>0</v>
          </cell>
          <cell r="D2703">
            <v>687.55</v>
          </cell>
          <cell r="S2703" t="str">
            <v>2119-0017736-000-PKR</v>
          </cell>
          <cell r="T2703" t="str">
            <v>2119-0017736-000-PKR-KARACHI</v>
          </cell>
        </row>
        <row r="2704">
          <cell r="C2704">
            <v>0</v>
          </cell>
          <cell r="D2704">
            <v>24105.4</v>
          </cell>
          <cell r="S2704" t="str">
            <v>2119-0017704-200-PKR</v>
          </cell>
          <cell r="T2704" t="str">
            <v>2119-0017704-200-PKR-KARACHI</v>
          </cell>
        </row>
        <row r="2705">
          <cell r="C2705">
            <v>0</v>
          </cell>
          <cell r="D2705">
            <v>217.58</v>
          </cell>
          <cell r="S2705" t="str">
            <v>2119-0017700-000-PKR</v>
          </cell>
          <cell r="T2705" t="str">
            <v>2119-0017700-000-PKR-KARACHI</v>
          </cell>
        </row>
        <row r="2706">
          <cell r="C2706">
            <v>0</v>
          </cell>
          <cell r="D2706">
            <v>46.95</v>
          </cell>
          <cell r="S2706" t="str">
            <v>2119-0017698-224-USD</v>
          </cell>
          <cell r="T2706" t="str">
            <v>2119-0017698-224-USD-KARACHI</v>
          </cell>
        </row>
        <row r="2707">
          <cell r="C2707">
            <v>0</v>
          </cell>
          <cell r="D2707">
            <v>17.600000000000001</v>
          </cell>
          <cell r="S2707" t="str">
            <v>2119-0017698-000-PKR</v>
          </cell>
          <cell r="T2707" t="str">
            <v>2119-0017698-000-PKR-KARACHI</v>
          </cell>
        </row>
        <row r="2708">
          <cell r="C2708">
            <v>0</v>
          </cell>
          <cell r="D2708">
            <v>33731</v>
          </cell>
          <cell r="S2708" t="str">
            <v>2119-0017693-000-PKR</v>
          </cell>
          <cell r="T2708" t="str">
            <v>2119-0017693-000-PKR-KARACHI</v>
          </cell>
        </row>
        <row r="2709">
          <cell r="C2709">
            <v>0</v>
          </cell>
          <cell r="D2709">
            <v>26523828.789999999</v>
          </cell>
          <cell r="S2709" t="str">
            <v>2119-0017692-300-PKR</v>
          </cell>
          <cell r="T2709" t="str">
            <v>2119-0017692-300-PKR-KARACHI</v>
          </cell>
        </row>
        <row r="2710">
          <cell r="C2710">
            <v>0</v>
          </cell>
          <cell r="D2710">
            <v>3040.97</v>
          </cell>
          <cell r="S2710" t="str">
            <v>2119-0017691-200-PKR</v>
          </cell>
          <cell r="T2710" t="str">
            <v>2119-0017691-200-PKR-KARACHI</v>
          </cell>
        </row>
        <row r="2711">
          <cell r="C2711">
            <v>0</v>
          </cell>
          <cell r="D2711">
            <v>25600.73</v>
          </cell>
          <cell r="S2711" t="str">
            <v>2119-0017690-000-PKR</v>
          </cell>
          <cell r="T2711" t="str">
            <v>2119-0017690-000-PKR-KARACHI</v>
          </cell>
        </row>
        <row r="2712">
          <cell r="C2712">
            <v>0</v>
          </cell>
          <cell r="D2712">
            <v>0.69</v>
          </cell>
          <cell r="S2712" t="str">
            <v>2119-0017689-100-PKR</v>
          </cell>
          <cell r="T2712" t="str">
            <v>2119-0017689-100-PKR-KARACHI</v>
          </cell>
        </row>
        <row r="2713">
          <cell r="C2713">
            <v>0</v>
          </cell>
          <cell r="D2713">
            <v>1.22</v>
          </cell>
          <cell r="S2713" t="str">
            <v>2119-0017709-300-PKR</v>
          </cell>
          <cell r="T2713" t="str">
            <v>2119-0017709-300-PKR-KARACHI</v>
          </cell>
        </row>
        <row r="2714">
          <cell r="C2714">
            <v>0</v>
          </cell>
          <cell r="D2714">
            <v>50000.25</v>
          </cell>
          <cell r="S2714" t="str">
            <v>2119-0017755-100-PKR</v>
          </cell>
          <cell r="T2714" t="str">
            <v>2119-0017755-100-PKR-KARACHI</v>
          </cell>
        </row>
        <row r="2715">
          <cell r="C2715">
            <v>0</v>
          </cell>
          <cell r="D2715">
            <v>952.85</v>
          </cell>
          <cell r="S2715" t="str">
            <v>2119-0017781-000-PKR</v>
          </cell>
          <cell r="T2715" t="str">
            <v>2119-0017781-000-PKR-KARACHI</v>
          </cell>
        </row>
        <row r="2716">
          <cell r="C2716">
            <v>0</v>
          </cell>
          <cell r="D2716">
            <v>195010.26</v>
          </cell>
          <cell r="S2716" t="str">
            <v>2119-0017780-300-PKR</v>
          </cell>
          <cell r="T2716" t="str">
            <v>2119-0017780-300-PKR-KARACHI</v>
          </cell>
        </row>
        <row r="2717">
          <cell r="C2717">
            <v>0</v>
          </cell>
          <cell r="D2717">
            <v>95.27</v>
          </cell>
          <cell r="S2717" t="str">
            <v>2119-0017776-000-PKR</v>
          </cell>
          <cell r="T2717" t="str">
            <v>2119-0017776-000-PKR-KARACHI</v>
          </cell>
        </row>
        <row r="2718">
          <cell r="C2718">
            <v>0</v>
          </cell>
          <cell r="D2718">
            <v>72015.490000000005</v>
          </cell>
          <cell r="S2718" t="str">
            <v>2119-0017775-000-PKR</v>
          </cell>
          <cell r="T2718" t="str">
            <v>2119-0017775-000-PKR-KARACHI</v>
          </cell>
        </row>
        <row r="2719">
          <cell r="C2719">
            <v>0</v>
          </cell>
          <cell r="D2719">
            <v>307100.67</v>
          </cell>
          <cell r="S2719" t="str">
            <v>2119-0017773-100-PKR</v>
          </cell>
          <cell r="T2719" t="str">
            <v>2119-0017773-100-PKR-KARACHI</v>
          </cell>
        </row>
        <row r="2720">
          <cell r="C2720">
            <v>0</v>
          </cell>
          <cell r="D2720">
            <v>792172.02</v>
          </cell>
          <cell r="S2720" t="str">
            <v>2119-0017768-200-PKR</v>
          </cell>
          <cell r="T2720" t="str">
            <v>2119-0017768-200-PKR-KARACHI</v>
          </cell>
        </row>
        <row r="2721">
          <cell r="C2721">
            <v>0</v>
          </cell>
          <cell r="D2721">
            <v>7157.84</v>
          </cell>
          <cell r="S2721" t="str">
            <v>2119-0017765-100-PKR</v>
          </cell>
          <cell r="T2721" t="str">
            <v>2119-0017765-100-PKR-KARACHI</v>
          </cell>
        </row>
        <row r="2722">
          <cell r="C2722">
            <v>0</v>
          </cell>
          <cell r="D2722">
            <v>649.36</v>
          </cell>
          <cell r="S2722" t="str">
            <v>2119-0017764-000-PKR</v>
          </cell>
          <cell r="T2722" t="str">
            <v>2119-0017764-000-PKR-KARACHI</v>
          </cell>
        </row>
        <row r="2723">
          <cell r="C2723">
            <v>0</v>
          </cell>
          <cell r="D2723">
            <v>10286.549999999999</v>
          </cell>
          <cell r="S2723" t="str">
            <v>2119-0017733-000-PKR</v>
          </cell>
          <cell r="T2723" t="str">
            <v>2119-0017733-000-PKR-KARACHI</v>
          </cell>
        </row>
        <row r="2724">
          <cell r="C2724">
            <v>0</v>
          </cell>
          <cell r="D2724">
            <v>15204.28</v>
          </cell>
          <cell r="S2724" t="str">
            <v>2119-0017762-100-PKR</v>
          </cell>
          <cell r="T2724" t="str">
            <v>2119-0017762-100-PKR-KARACHI</v>
          </cell>
        </row>
        <row r="2725">
          <cell r="C2725">
            <v>0</v>
          </cell>
          <cell r="D2725">
            <v>59917.919999999998</v>
          </cell>
          <cell r="S2725" t="str">
            <v>2119-0060072-225-USD</v>
          </cell>
          <cell r="T2725" t="str">
            <v>2119-0060072-225-USD-KARACHI</v>
          </cell>
        </row>
        <row r="2726">
          <cell r="C2726">
            <v>0</v>
          </cell>
          <cell r="D2726">
            <v>30847.74</v>
          </cell>
          <cell r="S2726" t="str">
            <v>2119-0017753-224-USD</v>
          </cell>
          <cell r="T2726" t="str">
            <v>2119-0017753-224-USD-KARACHI</v>
          </cell>
        </row>
        <row r="2727">
          <cell r="C2727">
            <v>0</v>
          </cell>
          <cell r="D2727">
            <v>34901.86</v>
          </cell>
          <cell r="S2727" t="str">
            <v>2119-0017752-300-PKR</v>
          </cell>
          <cell r="T2727" t="str">
            <v>2119-0017752-300-PKR-KARACHI</v>
          </cell>
        </row>
        <row r="2728">
          <cell r="C2728">
            <v>0</v>
          </cell>
          <cell r="D2728">
            <v>1261.56</v>
          </cell>
          <cell r="S2728" t="str">
            <v>2119-0017751-000-PKR</v>
          </cell>
          <cell r="T2728" t="str">
            <v>2119-0017751-000-PKR-KARACHI</v>
          </cell>
        </row>
        <row r="2729">
          <cell r="C2729">
            <v>0</v>
          </cell>
          <cell r="D2729">
            <v>5092.9799999999996</v>
          </cell>
          <cell r="S2729" t="str">
            <v>2119-0017748-100-PKR</v>
          </cell>
          <cell r="T2729" t="str">
            <v>2119-0017748-100-PKR-KARACHI</v>
          </cell>
        </row>
        <row r="2730">
          <cell r="C2730">
            <v>0</v>
          </cell>
          <cell r="D2730">
            <v>5197.07</v>
          </cell>
          <cell r="S2730" t="str">
            <v>2119-0017745-200-PKR</v>
          </cell>
          <cell r="T2730" t="str">
            <v>2119-0017745-200-PKR-KARACHI</v>
          </cell>
        </row>
        <row r="2731">
          <cell r="C2731">
            <v>0</v>
          </cell>
          <cell r="D2731">
            <v>66651.47</v>
          </cell>
          <cell r="S2731" t="str">
            <v>2119-0017744-300-PKR</v>
          </cell>
          <cell r="T2731" t="str">
            <v>2119-0017744-300-PKR-KARACHI</v>
          </cell>
        </row>
        <row r="2732">
          <cell r="C2732">
            <v>0</v>
          </cell>
          <cell r="D2732">
            <v>1005.28</v>
          </cell>
          <cell r="S2732" t="str">
            <v>2119-0017738-100-PKR</v>
          </cell>
          <cell r="T2732" t="str">
            <v>2119-0017738-100-PKR-KARACHI</v>
          </cell>
        </row>
        <row r="2733">
          <cell r="C2733">
            <v>0</v>
          </cell>
          <cell r="D2733">
            <v>11.54</v>
          </cell>
          <cell r="S2733" t="str">
            <v>2119-0017737-100-PKR</v>
          </cell>
          <cell r="T2733" t="str">
            <v>2119-0017737-100-PKR-KARACHI</v>
          </cell>
        </row>
        <row r="2734">
          <cell r="C2734">
            <v>0</v>
          </cell>
          <cell r="D2734">
            <v>604.13</v>
          </cell>
          <cell r="S2734" t="str">
            <v>2119-0017737-000-PKR</v>
          </cell>
          <cell r="T2734" t="str">
            <v>2119-0017737-000-PKR-KARACHI</v>
          </cell>
        </row>
        <row r="2735">
          <cell r="C2735">
            <v>0</v>
          </cell>
          <cell r="D2735">
            <v>5580.41</v>
          </cell>
          <cell r="S2735" t="str">
            <v>2119-0017763-000-PKR</v>
          </cell>
          <cell r="T2735" t="str">
            <v>2119-0017763-000-PKR-KARACHI</v>
          </cell>
        </row>
        <row r="2736">
          <cell r="C2736">
            <v>0</v>
          </cell>
          <cell r="D2736">
            <v>9323.3799999999992</v>
          </cell>
          <cell r="S2736" t="str">
            <v>2119-0061127-225-USD</v>
          </cell>
          <cell r="T2736" t="str">
            <v>2119-0061127-225-USD-KARACHI</v>
          </cell>
        </row>
        <row r="2737">
          <cell r="C2737">
            <v>0</v>
          </cell>
          <cell r="D2737">
            <v>2985.17</v>
          </cell>
          <cell r="S2737" t="str">
            <v>2119-0060069-225-USD</v>
          </cell>
          <cell r="T2737" t="str">
            <v>2119-0060069-225-USD-KARACHI</v>
          </cell>
        </row>
        <row r="2738">
          <cell r="C2738">
            <v>0</v>
          </cell>
          <cell r="D2738">
            <v>15862.46</v>
          </cell>
          <cell r="S2738" t="str">
            <v>2119-0061193-225-USD</v>
          </cell>
          <cell r="T2738" t="str">
            <v>2119-0061193-225-USD-KARACHI</v>
          </cell>
        </row>
        <row r="2739">
          <cell r="C2739">
            <v>0</v>
          </cell>
          <cell r="D2739">
            <v>182443.56</v>
          </cell>
          <cell r="S2739" t="str">
            <v>2119-0061174-225-USD</v>
          </cell>
          <cell r="T2739" t="str">
            <v>2119-0061174-225-USD-KARACHI</v>
          </cell>
        </row>
        <row r="2740">
          <cell r="C2740">
            <v>0</v>
          </cell>
          <cell r="D2740">
            <v>7946.98</v>
          </cell>
          <cell r="S2740" t="str">
            <v>2119-0061169-225-USD</v>
          </cell>
          <cell r="T2740" t="str">
            <v>2119-0061169-225-USD-KARACHI</v>
          </cell>
        </row>
        <row r="2741">
          <cell r="C2741">
            <v>0</v>
          </cell>
          <cell r="D2741">
            <v>4894.0600000000004</v>
          </cell>
          <cell r="S2741" t="str">
            <v>2119-0061142-225-USD</v>
          </cell>
          <cell r="T2741" t="str">
            <v>2119-0061142-225-USD-KARACHI</v>
          </cell>
        </row>
        <row r="2742">
          <cell r="C2742">
            <v>0</v>
          </cell>
          <cell r="D2742">
            <v>196621.18</v>
          </cell>
          <cell r="S2742" t="str">
            <v>2119-0061141-225-USD</v>
          </cell>
          <cell r="T2742" t="str">
            <v>2119-0061141-225-USD-KARACHI</v>
          </cell>
        </row>
        <row r="2743">
          <cell r="C2743">
            <v>0</v>
          </cell>
          <cell r="D2743">
            <v>154930.44</v>
          </cell>
          <cell r="S2743" t="str">
            <v>2119-0061138-225-USD</v>
          </cell>
          <cell r="T2743" t="str">
            <v>2119-0061138-225-USD-KARACHI</v>
          </cell>
        </row>
        <row r="2744">
          <cell r="C2744">
            <v>0</v>
          </cell>
          <cell r="D2744">
            <v>10374.1</v>
          </cell>
          <cell r="S2744" t="str">
            <v>2119-0061133-225-USD</v>
          </cell>
          <cell r="T2744" t="str">
            <v>2119-0061133-225-USD-KARACHI</v>
          </cell>
        </row>
        <row r="2745">
          <cell r="C2745">
            <v>0</v>
          </cell>
          <cell r="D2745">
            <v>36998.74</v>
          </cell>
          <cell r="S2745" t="str">
            <v>2119-0061229-225-USD</v>
          </cell>
          <cell r="T2745" t="str">
            <v>2119-0061229-225-USD-KARACHI</v>
          </cell>
        </row>
        <row r="2746">
          <cell r="C2746">
            <v>0</v>
          </cell>
          <cell r="D2746">
            <v>3977.53</v>
          </cell>
          <cell r="S2746" t="str">
            <v>2119-0061130-000-PKR</v>
          </cell>
          <cell r="T2746" t="str">
            <v>2119-0061130-000-PKR-KARACHI</v>
          </cell>
        </row>
        <row r="2747">
          <cell r="C2747">
            <v>0</v>
          </cell>
          <cell r="D2747">
            <v>372173.24</v>
          </cell>
          <cell r="S2747" t="str">
            <v>2119-0061273-225-USD</v>
          </cell>
          <cell r="T2747" t="str">
            <v>2119-0061273-225-USD-KARACHI</v>
          </cell>
        </row>
        <row r="2748">
          <cell r="C2748">
            <v>0</v>
          </cell>
          <cell r="D2748">
            <v>14067.08</v>
          </cell>
          <cell r="S2748" t="str">
            <v>2119-0061113-225-USD</v>
          </cell>
          <cell r="T2748" t="str">
            <v>2119-0061113-225-USD-KARACHI</v>
          </cell>
        </row>
        <row r="2749">
          <cell r="C2749">
            <v>0</v>
          </cell>
          <cell r="D2749">
            <v>10103.1</v>
          </cell>
          <cell r="S2749" t="str">
            <v>2119-0061112-225-USD</v>
          </cell>
          <cell r="T2749" t="str">
            <v>2119-0061112-225-USD-KARACHI</v>
          </cell>
        </row>
        <row r="2750">
          <cell r="C2750">
            <v>0</v>
          </cell>
          <cell r="D2750">
            <v>4582.05</v>
          </cell>
          <cell r="S2750" t="str">
            <v>2119-0061101-225-USD</v>
          </cell>
          <cell r="T2750" t="str">
            <v>2119-0061101-225-USD-KARACHI</v>
          </cell>
        </row>
        <row r="2751">
          <cell r="C2751">
            <v>0</v>
          </cell>
          <cell r="D2751">
            <v>6894.47</v>
          </cell>
          <cell r="S2751" t="str">
            <v>2119-0061099-225-USD</v>
          </cell>
          <cell r="T2751" t="str">
            <v>2119-0061099-225-USD-KARACHI</v>
          </cell>
        </row>
        <row r="2752">
          <cell r="C2752">
            <v>0</v>
          </cell>
          <cell r="D2752">
            <v>750595.55</v>
          </cell>
          <cell r="S2752" t="str">
            <v>2119-0061055-225-USD</v>
          </cell>
          <cell r="T2752" t="str">
            <v>2119-0061055-225-USD-KARACHI</v>
          </cell>
        </row>
        <row r="2753">
          <cell r="C2753">
            <v>0</v>
          </cell>
          <cell r="D2753">
            <v>11.89</v>
          </cell>
          <cell r="S2753" t="str">
            <v>2119-0061044-225-USD</v>
          </cell>
          <cell r="T2753" t="str">
            <v>2119-0061044-225-USD-KARACHI</v>
          </cell>
        </row>
        <row r="2754">
          <cell r="C2754">
            <v>0</v>
          </cell>
          <cell r="D2754">
            <v>2837.19</v>
          </cell>
          <cell r="S2754" t="str">
            <v>2119-0061028-225-USD</v>
          </cell>
          <cell r="T2754" t="str">
            <v>2119-0061028-225-USD-KARACHI</v>
          </cell>
        </row>
        <row r="2755">
          <cell r="C2755">
            <v>0</v>
          </cell>
          <cell r="D2755">
            <v>32156.98</v>
          </cell>
          <cell r="S2755" t="str">
            <v>2119-0061018-225-USD</v>
          </cell>
          <cell r="T2755" t="str">
            <v>2119-0061018-225-USD-KARACHI</v>
          </cell>
        </row>
        <row r="2756">
          <cell r="C2756">
            <v>0</v>
          </cell>
          <cell r="D2756">
            <v>10020.49</v>
          </cell>
          <cell r="S2756" t="str">
            <v>2119-0061015-225-USD</v>
          </cell>
          <cell r="T2756" t="str">
            <v>2119-0061015-225-USD-KARACHI</v>
          </cell>
        </row>
        <row r="2757">
          <cell r="C2757">
            <v>0</v>
          </cell>
          <cell r="D2757">
            <v>4142.2700000000004</v>
          </cell>
          <cell r="S2757" t="str">
            <v>2119-0061132-225-USD</v>
          </cell>
          <cell r="T2757" t="str">
            <v>2119-0061132-225-USD-KARACHI</v>
          </cell>
        </row>
        <row r="2758">
          <cell r="C2758">
            <v>0</v>
          </cell>
          <cell r="D2758">
            <v>595825.56999999995</v>
          </cell>
          <cell r="S2758" t="str">
            <v>2119-0061477-224-USD</v>
          </cell>
          <cell r="T2758" t="str">
            <v>2119-0061477-224-USD-KARACHI</v>
          </cell>
        </row>
        <row r="2759">
          <cell r="C2759">
            <v>0</v>
          </cell>
          <cell r="D2759">
            <v>0.23</v>
          </cell>
          <cell r="S2759" t="str">
            <v>2119-0014583-000-PKR</v>
          </cell>
          <cell r="T2759" t="str">
            <v>2119-0014583-000-PKR-KARACHI</v>
          </cell>
        </row>
        <row r="2760">
          <cell r="C2760">
            <v>0</v>
          </cell>
          <cell r="D2760">
            <v>836323.04</v>
          </cell>
          <cell r="S2760" t="str">
            <v>2119-0061514-225-GBP</v>
          </cell>
          <cell r="T2760" t="str">
            <v>2119-0061514-225-GBP-KARACHI</v>
          </cell>
        </row>
        <row r="2761">
          <cell r="C2761">
            <v>0</v>
          </cell>
          <cell r="D2761">
            <v>361192.36</v>
          </cell>
          <cell r="S2761" t="str">
            <v>2119-0061513-225-USD</v>
          </cell>
          <cell r="T2761" t="str">
            <v>2119-0061513-225-USD-KARACHI</v>
          </cell>
        </row>
        <row r="2762">
          <cell r="C2762">
            <v>0</v>
          </cell>
          <cell r="D2762">
            <v>170426.27</v>
          </cell>
          <cell r="S2762" t="str">
            <v>2119-0061513-225-GBP</v>
          </cell>
          <cell r="T2762" t="str">
            <v>2119-0061513-225-GBP-KARACHI</v>
          </cell>
        </row>
        <row r="2763">
          <cell r="C2763">
            <v>0</v>
          </cell>
          <cell r="D2763">
            <v>20459.37</v>
          </cell>
          <cell r="S2763" t="str">
            <v>2119-0061512-225-USD</v>
          </cell>
          <cell r="T2763" t="str">
            <v>2119-0061512-225-USD-KARACHI</v>
          </cell>
        </row>
        <row r="2764">
          <cell r="C2764">
            <v>0</v>
          </cell>
          <cell r="D2764">
            <v>318519.25</v>
          </cell>
          <cell r="S2764" t="str">
            <v>2119-0061508-225-USD</v>
          </cell>
          <cell r="T2764" t="str">
            <v>2119-0061508-225-USD-KARACHI</v>
          </cell>
        </row>
        <row r="2765">
          <cell r="C2765">
            <v>0</v>
          </cell>
          <cell r="D2765">
            <v>667712.79</v>
          </cell>
          <cell r="S2765" t="str">
            <v>2119-0061508-225-GBP</v>
          </cell>
          <cell r="T2765" t="str">
            <v>2119-0061508-225-GBP-KARACHI</v>
          </cell>
        </row>
        <row r="2766">
          <cell r="C2766">
            <v>0</v>
          </cell>
          <cell r="D2766">
            <v>2896.62</v>
          </cell>
          <cell r="S2766" t="str">
            <v>2119-0061503-225-USD</v>
          </cell>
          <cell r="T2766" t="str">
            <v>2119-0061503-225-USD-KARACHI</v>
          </cell>
        </row>
        <row r="2767">
          <cell r="C2767">
            <v>0</v>
          </cell>
          <cell r="D2767">
            <v>3446348.08</v>
          </cell>
          <cell r="S2767" t="str">
            <v>2119-0061208-225-USD</v>
          </cell>
          <cell r="T2767" t="str">
            <v>2119-0061208-225-USD-KARACHI</v>
          </cell>
        </row>
        <row r="2768">
          <cell r="C2768">
            <v>0</v>
          </cell>
          <cell r="D2768">
            <v>1.78</v>
          </cell>
          <cell r="S2768" t="str">
            <v>2119-0061477-225-USD</v>
          </cell>
          <cell r="T2768" t="str">
            <v>2119-0061477-225-USD-KARACHI</v>
          </cell>
        </row>
        <row r="2769">
          <cell r="C2769">
            <v>0</v>
          </cell>
          <cell r="D2769">
            <v>9775.66</v>
          </cell>
          <cell r="S2769" t="str">
            <v>2119-0060984-210-PKR</v>
          </cell>
          <cell r="T2769" t="str">
            <v>2119-0060984-210-PKR-KARACHI</v>
          </cell>
        </row>
        <row r="2770">
          <cell r="C2770">
            <v>0</v>
          </cell>
          <cell r="D2770">
            <v>21019.8</v>
          </cell>
          <cell r="S2770" t="str">
            <v>2119-0061470-225-USD</v>
          </cell>
          <cell r="T2770" t="str">
            <v>2119-0061470-225-USD-KARACHI</v>
          </cell>
        </row>
        <row r="2771">
          <cell r="C2771">
            <v>0</v>
          </cell>
          <cell r="D2771">
            <v>8091.93</v>
          </cell>
          <cell r="S2771" t="str">
            <v>2119-0061446-225-GBP</v>
          </cell>
          <cell r="T2771" t="str">
            <v>2119-0061446-225-GBP-KARACHI</v>
          </cell>
        </row>
        <row r="2772">
          <cell r="C2772">
            <v>0</v>
          </cell>
          <cell r="D2772">
            <v>115501.02</v>
          </cell>
          <cell r="S2772" t="str">
            <v>2119-0061434-224-USD</v>
          </cell>
          <cell r="T2772" t="str">
            <v>2119-0061434-224-USD-KARACHI</v>
          </cell>
        </row>
        <row r="2773">
          <cell r="C2773">
            <v>0</v>
          </cell>
          <cell r="D2773">
            <v>10782.38</v>
          </cell>
          <cell r="S2773" t="str">
            <v>2119-0061426-225-USD</v>
          </cell>
          <cell r="T2773" t="str">
            <v>2119-0061426-225-USD-KARACHI</v>
          </cell>
        </row>
        <row r="2774">
          <cell r="C2774">
            <v>0</v>
          </cell>
          <cell r="D2774">
            <v>778.53</v>
          </cell>
          <cell r="S2774" t="str">
            <v>2119-0061421-225-USD</v>
          </cell>
          <cell r="T2774" t="str">
            <v>2119-0061421-225-USD-KARACHI</v>
          </cell>
        </row>
        <row r="2775">
          <cell r="C2775">
            <v>0</v>
          </cell>
          <cell r="D2775">
            <v>27174.37</v>
          </cell>
          <cell r="S2775" t="str">
            <v>2119-0061379-225-USD</v>
          </cell>
          <cell r="T2775" t="str">
            <v>2119-0061379-225-USD-KARACHI</v>
          </cell>
        </row>
        <row r="2776">
          <cell r="C2776">
            <v>0</v>
          </cell>
          <cell r="D2776">
            <v>37351.160000000003</v>
          </cell>
          <cell r="S2776" t="str">
            <v>2119-0061353-225-USD</v>
          </cell>
          <cell r="T2776" t="str">
            <v>2119-0061353-225-USD-KARACHI</v>
          </cell>
        </row>
        <row r="2777">
          <cell r="C2777">
            <v>0</v>
          </cell>
          <cell r="D2777">
            <v>19221.75</v>
          </cell>
          <cell r="S2777" t="str">
            <v>2119-0061331-000-PKR</v>
          </cell>
          <cell r="T2777" t="str">
            <v>2119-0061331-000-PKR-KARACHI</v>
          </cell>
        </row>
        <row r="2778">
          <cell r="C2778">
            <v>0</v>
          </cell>
          <cell r="D2778">
            <v>6013.7</v>
          </cell>
          <cell r="S2778" t="str">
            <v>2119-0061283-225-GBP</v>
          </cell>
          <cell r="T2778" t="str">
            <v>2119-0061283-225-GBP-KARACHI</v>
          </cell>
        </row>
        <row r="2779">
          <cell r="C2779">
            <v>0</v>
          </cell>
          <cell r="D2779">
            <v>269278.58</v>
          </cell>
          <cell r="S2779" t="str">
            <v>2119-0061481-100-PKR</v>
          </cell>
          <cell r="T2779" t="str">
            <v>2119-0061481-100-PKR-KARACHI</v>
          </cell>
        </row>
        <row r="2780">
          <cell r="C2780">
            <v>0</v>
          </cell>
          <cell r="D2780">
            <v>725.64</v>
          </cell>
          <cell r="S2780" t="str">
            <v>2119-0060450-225-USD</v>
          </cell>
          <cell r="T2780" t="str">
            <v>2119-0060450-225-USD-KARACHI</v>
          </cell>
        </row>
        <row r="2781">
          <cell r="C2781">
            <v>0</v>
          </cell>
          <cell r="D2781">
            <v>4308.26</v>
          </cell>
          <cell r="S2781" t="str">
            <v>2119-0060573-000-PKR</v>
          </cell>
          <cell r="T2781" t="str">
            <v>2119-0060573-000-PKR-KARACHI</v>
          </cell>
        </row>
        <row r="2782">
          <cell r="C2782">
            <v>0</v>
          </cell>
          <cell r="D2782">
            <v>3696.55</v>
          </cell>
          <cell r="S2782" t="str">
            <v>2119-0060567-225-USD</v>
          </cell>
          <cell r="T2782" t="str">
            <v>2119-0060567-225-USD-KARACHI</v>
          </cell>
        </row>
        <row r="2783">
          <cell r="C2783">
            <v>0</v>
          </cell>
          <cell r="D2783">
            <v>48595.7</v>
          </cell>
          <cell r="S2783" t="str">
            <v>2119-0060558-200-PKR</v>
          </cell>
          <cell r="T2783" t="str">
            <v>2119-0060558-200-PKR-KARACHI</v>
          </cell>
        </row>
        <row r="2784">
          <cell r="C2784">
            <v>0</v>
          </cell>
          <cell r="D2784">
            <v>296.56</v>
          </cell>
          <cell r="S2784" t="str">
            <v>2119-0060553-225-USD</v>
          </cell>
          <cell r="T2784" t="str">
            <v>2119-0060553-225-USD-KARACHI</v>
          </cell>
        </row>
        <row r="2785">
          <cell r="C2785">
            <v>0</v>
          </cell>
          <cell r="D2785">
            <v>2059467.61</v>
          </cell>
          <cell r="S2785" t="str">
            <v>2119-0060545-225-USD</v>
          </cell>
          <cell r="T2785" t="str">
            <v>2119-0060545-225-USD-KARACHI</v>
          </cell>
        </row>
        <row r="2786">
          <cell r="C2786">
            <v>0</v>
          </cell>
          <cell r="D2786">
            <v>297366.33</v>
          </cell>
          <cell r="S2786" t="str">
            <v>2119-0060521-225-USD</v>
          </cell>
          <cell r="T2786" t="str">
            <v>2119-0060521-225-USD-KARACHI</v>
          </cell>
        </row>
        <row r="2787">
          <cell r="C2787">
            <v>0</v>
          </cell>
          <cell r="D2787">
            <v>158639.47</v>
          </cell>
          <cell r="S2787" t="str">
            <v>2119-0060470-100-PKR</v>
          </cell>
          <cell r="T2787" t="str">
            <v>2119-0060470-100-PKR-KARACHI</v>
          </cell>
        </row>
        <row r="2788">
          <cell r="C2788">
            <v>0</v>
          </cell>
          <cell r="D2788">
            <v>489630.1</v>
          </cell>
          <cell r="S2788" t="str">
            <v>2119-0060465-225-USD</v>
          </cell>
          <cell r="T2788" t="str">
            <v>2119-0060465-225-USD-KARACHI</v>
          </cell>
        </row>
        <row r="2789">
          <cell r="C2789">
            <v>0</v>
          </cell>
          <cell r="D2789">
            <v>11426.61</v>
          </cell>
          <cell r="S2789" t="str">
            <v>2119-0061006-225-USD</v>
          </cell>
          <cell r="T2789" t="str">
            <v>2119-0061006-225-USD-KARACHI</v>
          </cell>
        </row>
        <row r="2790">
          <cell r="C2790">
            <v>0</v>
          </cell>
          <cell r="D2790">
            <v>1389.47</v>
          </cell>
          <cell r="S2790" t="str">
            <v>2119-0060453-225-USD</v>
          </cell>
          <cell r="T2790" t="str">
            <v>2119-0060453-225-USD-KARACHI</v>
          </cell>
        </row>
        <row r="2791">
          <cell r="C2791">
            <v>0</v>
          </cell>
          <cell r="D2791">
            <v>3902.77</v>
          </cell>
          <cell r="S2791" t="str">
            <v>2119-0060641-225-USD</v>
          </cell>
          <cell r="T2791" t="str">
            <v>2119-0060641-225-USD-KARACHI</v>
          </cell>
        </row>
        <row r="2792">
          <cell r="C2792">
            <v>0</v>
          </cell>
          <cell r="D2792">
            <v>17398.13</v>
          </cell>
          <cell r="S2792" t="str">
            <v>2119-0060438-225-USD</v>
          </cell>
          <cell r="T2792" t="str">
            <v>2119-0060438-225-USD-KARACHI</v>
          </cell>
        </row>
        <row r="2793">
          <cell r="C2793">
            <v>0</v>
          </cell>
          <cell r="D2793">
            <v>3703.08</v>
          </cell>
          <cell r="S2793" t="str">
            <v>2119-0060376-225-USD</v>
          </cell>
          <cell r="T2793" t="str">
            <v>2119-0060376-225-USD-KARACHI</v>
          </cell>
        </row>
        <row r="2794">
          <cell r="C2794">
            <v>0</v>
          </cell>
          <cell r="D2794">
            <v>297.14999999999998</v>
          </cell>
          <cell r="S2794" t="str">
            <v>2119-0060254-225-USD</v>
          </cell>
          <cell r="T2794" t="str">
            <v>2119-0060254-225-USD-KARACHI</v>
          </cell>
        </row>
        <row r="2795">
          <cell r="C2795">
            <v>0</v>
          </cell>
          <cell r="D2795">
            <v>5559.68</v>
          </cell>
          <cell r="S2795" t="str">
            <v>2119-0060251-225-USD</v>
          </cell>
          <cell r="T2795" t="str">
            <v>2119-0060251-225-USD-KARACHI</v>
          </cell>
        </row>
        <row r="2796">
          <cell r="C2796">
            <v>0</v>
          </cell>
          <cell r="D2796">
            <v>2047.34</v>
          </cell>
          <cell r="S2796" t="str">
            <v>2119-0060226-100-PKR</v>
          </cell>
          <cell r="T2796" t="str">
            <v>2119-0060226-100-PKR-KARACHI</v>
          </cell>
        </row>
        <row r="2797">
          <cell r="C2797">
            <v>0</v>
          </cell>
          <cell r="D2797">
            <v>527.1</v>
          </cell>
          <cell r="S2797" t="str">
            <v>2119-0060103-200-PKR</v>
          </cell>
          <cell r="T2797" t="str">
            <v>2119-0060103-200-PKR-KARACHI</v>
          </cell>
        </row>
        <row r="2798">
          <cell r="C2798">
            <v>0</v>
          </cell>
          <cell r="D2798">
            <v>106581.8</v>
          </cell>
          <cell r="S2798" t="str">
            <v>2119-0060090-000-PKR</v>
          </cell>
          <cell r="T2798" t="str">
            <v>2119-0060090-000-PKR-KARACHI</v>
          </cell>
        </row>
        <row r="2799">
          <cell r="C2799">
            <v>0</v>
          </cell>
          <cell r="D2799">
            <v>300942.58</v>
          </cell>
          <cell r="S2799" t="str">
            <v>2119-0060081-100-PKR</v>
          </cell>
          <cell r="T2799" t="str">
            <v>2119-0060081-100-PKR-KARACHI</v>
          </cell>
        </row>
        <row r="2800">
          <cell r="C2800">
            <v>0</v>
          </cell>
          <cell r="D2800">
            <v>8462.83</v>
          </cell>
          <cell r="S2800" t="str">
            <v>2119-0061532-225-USD</v>
          </cell>
          <cell r="T2800" t="str">
            <v>2119-0061532-225-USD-KARACHI</v>
          </cell>
        </row>
        <row r="2801">
          <cell r="C2801">
            <v>0</v>
          </cell>
          <cell r="D2801">
            <v>912.33</v>
          </cell>
          <cell r="S2801" t="str">
            <v>2119-0060455-100-PKR</v>
          </cell>
          <cell r="T2801" t="str">
            <v>2119-0060455-100-PKR-KARACHI</v>
          </cell>
        </row>
        <row r="2802">
          <cell r="C2802">
            <v>0</v>
          </cell>
          <cell r="D2802">
            <v>1711.58</v>
          </cell>
          <cell r="S2802" t="str">
            <v>2119-0060873-225-USD</v>
          </cell>
          <cell r="T2802" t="str">
            <v>2119-0060873-225-USD-KARACHI</v>
          </cell>
        </row>
        <row r="2803">
          <cell r="C2803">
            <v>0</v>
          </cell>
          <cell r="D2803">
            <v>56514.25</v>
          </cell>
          <cell r="S2803" t="str">
            <v>2119-0060070-000-PKR</v>
          </cell>
          <cell r="T2803" t="str">
            <v>2119-0060070-000-PKR-KARACHI</v>
          </cell>
        </row>
        <row r="2804">
          <cell r="C2804">
            <v>0</v>
          </cell>
          <cell r="D2804">
            <v>178379.86</v>
          </cell>
          <cell r="S2804" t="str">
            <v>2119-0060984-200-PKR</v>
          </cell>
          <cell r="T2804" t="str">
            <v>2119-0060984-200-PKR-KARACHI</v>
          </cell>
        </row>
        <row r="2805">
          <cell r="C2805">
            <v>0</v>
          </cell>
          <cell r="D2805">
            <v>165081.68</v>
          </cell>
          <cell r="S2805" t="str">
            <v>2119-0060982-225-USD</v>
          </cell>
          <cell r="T2805" t="str">
            <v>2119-0060982-225-USD-KARACHI</v>
          </cell>
        </row>
        <row r="2806">
          <cell r="C2806">
            <v>0</v>
          </cell>
          <cell r="D2806">
            <v>269704.84999999998</v>
          </cell>
          <cell r="S2806" t="str">
            <v>2119-0060972-200-PKR</v>
          </cell>
          <cell r="T2806" t="str">
            <v>2119-0060972-200-PKR-KARACHI</v>
          </cell>
        </row>
        <row r="2807">
          <cell r="C2807">
            <v>0</v>
          </cell>
          <cell r="D2807">
            <v>4228790.9400000004</v>
          </cell>
          <cell r="S2807" t="str">
            <v>2119-0060971-100-PKR</v>
          </cell>
          <cell r="T2807" t="str">
            <v>2119-0060971-100-PKR-KARACHI</v>
          </cell>
        </row>
        <row r="2808">
          <cell r="C2808">
            <v>0</v>
          </cell>
          <cell r="D2808">
            <v>494396.98</v>
          </cell>
          <cell r="S2808" t="str">
            <v>2119-0060953-225-USD</v>
          </cell>
          <cell r="T2808" t="str">
            <v>2119-0060953-225-USD-KARACHI</v>
          </cell>
        </row>
        <row r="2809">
          <cell r="C2809">
            <v>0</v>
          </cell>
          <cell r="D2809">
            <v>2789442.58</v>
          </cell>
          <cell r="S2809" t="str">
            <v>2119-0060944-100-PKR</v>
          </cell>
          <cell r="T2809" t="str">
            <v>2119-0060944-100-PKR-KARACHI</v>
          </cell>
        </row>
        <row r="2810">
          <cell r="C2810">
            <v>0</v>
          </cell>
          <cell r="D2810">
            <v>126278.05</v>
          </cell>
          <cell r="S2810" t="str">
            <v>2119-0060936-225-USD</v>
          </cell>
          <cell r="T2810" t="str">
            <v>2119-0060936-225-USD-KARACHI</v>
          </cell>
        </row>
        <row r="2811">
          <cell r="C2811">
            <v>0</v>
          </cell>
          <cell r="D2811">
            <v>1338590.6200000001</v>
          </cell>
          <cell r="S2811" t="str">
            <v>2119-0060927-225-USD</v>
          </cell>
          <cell r="T2811" t="str">
            <v>2119-0060927-225-USD-KARACHI</v>
          </cell>
        </row>
        <row r="2812">
          <cell r="C2812">
            <v>0</v>
          </cell>
          <cell r="D2812">
            <v>140292.24</v>
          </cell>
          <cell r="S2812" t="str">
            <v>2119-0060578-225-USD</v>
          </cell>
          <cell r="T2812" t="str">
            <v>2119-0060578-225-USD-KARACHI</v>
          </cell>
        </row>
        <row r="2813">
          <cell r="C2813">
            <v>0</v>
          </cell>
          <cell r="D2813">
            <v>9748.9</v>
          </cell>
          <cell r="S2813" t="str">
            <v>2119-0060903-225-USD</v>
          </cell>
          <cell r="T2813" t="str">
            <v>2119-0060903-225-USD-KARACHI</v>
          </cell>
        </row>
        <row r="2814">
          <cell r="C2814">
            <v>0</v>
          </cell>
          <cell r="D2814">
            <v>0.59</v>
          </cell>
          <cell r="S2814" t="str">
            <v>2119-0060615-225-USD</v>
          </cell>
          <cell r="T2814" t="str">
            <v>2119-0060615-225-USD-KARACHI</v>
          </cell>
        </row>
        <row r="2815">
          <cell r="C2815">
            <v>0</v>
          </cell>
          <cell r="D2815">
            <v>361305.28</v>
          </cell>
          <cell r="S2815" t="str">
            <v>2119-0060850-225-USD</v>
          </cell>
          <cell r="T2815" t="str">
            <v>2119-0060850-225-USD-KARACHI</v>
          </cell>
        </row>
        <row r="2816">
          <cell r="C2816">
            <v>0</v>
          </cell>
          <cell r="D2816">
            <v>3041.03</v>
          </cell>
          <cell r="S2816" t="str">
            <v>2119-0060785-225-USD</v>
          </cell>
          <cell r="T2816" t="str">
            <v>2119-0060785-225-USD-KARACHI</v>
          </cell>
        </row>
        <row r="2817">
          <cell r="C2817">
            <v>0</v>
          </cell>
          <cell r="D2817">
            <v>629.94000000000005</v>
          </cell>
          <cell r="S2817" t="str">
            <v>2119-0060706-000-PKR</v>
          </cell>
          <cell r="T2817" t="str">
            <v>2119-0060706-000-PKR-KARACHI</v>
          </cell>
        </row>
        <row r="2818">
          <cell r="C2818">
            <v>0</v>
          </cell>
          <cell r="D2818">
            <v>403954.62</v>
          </cell>
          <cell r="S2818" t="str">
            <v>2119-0060688-225-USD</v>
          </cell>
          <cell r="T2818" t="str">
            <v>2119-0060688-225-USD-KARACHI</v>
          </cell>
        </row>
        <row r="2819">
          <cell r="C2819">
            <v>0</v>
          </cell>
          <cell r="D2819">
            <v>4140.49</v>
          </cell>
          <cell r="S2819" t="str">
            <v>2119-0060679-225-USD</v>
          </cell>
          <cell r="T2819" t="str">
            <v>2119-0060679-225-USD-KARACHI</v>
          </cell>
        </row>
        <row r="2820">
          <cell r="C2820">
            <v>0</v>
          </cell>
          <cell r="D2820">
            <v>7385.96</v>
          </cell>
          <cell r="S2820" t="str">
            <v>2119-0060670-225-USD</v>
          </cell>
          <cell r="T2820" t="str">
            <v>2119-0060670-225-USD-KARACHI</v>
          </cell>
        </row>
        <row r="2821">
          <cell r="C2821">
            <v>0</v>
          </cell>
          <cell r="D2821">
            <v>3026.77</v>
          </cell>
          <cell r="S2821" t="str">
            <v>2119-0060668-225-USD</v>
          </cell>
          <cell r="T2821" t="str">
            <v>2119-0060668-225-USD-KARACHI</v>
          </cell>
        </row>
        <row r="2822">
          <cell r="C2822">
            <v>0</v>
          </cell>
          <cell r="D2822">
            <v>4422.1899999999996</v>
          </cell>
          <cell r="S2822" t="str">
            <v>2119-0060667-225-USD</v>
          </cell>
          <cell r="T2822" t="str">
            <v>2119-0060667-225-USD-KARACHI</v>
          </cell>
        </row>
        <row r="2823">
          <cell r="C2823">
            <v>0</v>
          </cell>
          <cell r="D2823">
            <v>5217.3599999999997</v>
          </cell>
          <cell r="S2823" t="str">
            <v>2119-0060985-225-USD</v>
          </cell>
          <cell r="T2823" t="str">
            <v>2119-0060985-225-USD-KARACHI</v>
          </cell>
        </row>
        <row r="2824">
          <cell r="C2824">
            <v>0</v>
          </cell>
          <cell r="D2824">
            <v>3.2</v>
          </cell>
          <cell r="S2824" t="str">
            <v>2119-0060927-000-PKR</v>
          </cell>
          <cell r="T2824" t="str">
            <v>2119-0060927-000-PKR-KARACHI</v>
          </cell>
        </row>
        <row r="2825">
          <cell r="C2825">
            <v>0</v>
          </cell>
          <cell r="D2825">
            <v>39800</v>
          </cell>
          <cell r="S2825" t="str">
            <v>2119-0033036-400-PKR</v>
          </cell>
          <cell r="T2825" t="str">
            <v>2119-0033036-400-PKR-LAHORE</v>
          </cell>
        </row>
        <row r="2826">
          <cell r="C2826">
            <v>0</v>
          </cell>
          <cell r="D2826">
            <v>1962587.45</v>
          </cell>
          <cell r="S2826" t="str">
            <v>2119-0033050-400-PKR</v>
          </cell>
          <cell r="T2826" t="str">
            <v>2119-0033050-400-PKR-LAHORE</v>
          </cell>
        </row>
        <row r="2827">
          <cell r="C2827">
            <v>0</v>
          </cell>
          <cell r="D2827">
            <v>150000</v>
          </cell>
          <cell r="S2827" t="str">
            <v>2119-0033019-400-PKR</v>
          </cell>
          <cell r="T2827" t="str">
            <v>2119-0033019-400-PKR-LAHORE</v>
          </cell>
        </row>
        <row r="2828">
          <cell r="C2828">
            <v>0</v>
          </cell>
          <cell r="D2828">
            <v>1100049.3</v>
          </cell>
          <cell r="S2828" t="str">
            <v>2119-0033023-224-USD</v>
          </cell>
          <cell r="T2828" t="str">
            <v>2119-0033023-224-USD-LAHORE</v>
          </cell>
        </row>
        <row r="2829">
          <cell r="C2829">
            <v>0</v>
          </cell>
          <cell r="D2829">
            <v>10000</v>
          </cell>
          <cell r="S2829" t="str">
            <v>2119-0033027-200-PKR</v>
          </cell>
          <cell r="T2829" t="str">
            <v>2119-0033027-200-PKR-LAHORE</v>
          </cell>
        </row>
        <row r="2830">
          <cell r="C2830">
            <v>0</v>
          </cell>
          <cell r="D2830">
            <v>10000</v>
          </cell>
          <cell r="S2830" t="str">
            <v>2119-0033028-400-PKR</v>
          </cell>
          <cell r="T2830" t="str">
            <v>2119-0033028-400-PKR-LAHORE</v>
          </cell>
        </row>
        <row r="2831">
          <cell r="C2831">
            <v>0</v>
          </cell>
          <cell r="D2831">
            <v>39521.06</v>
          </cell>
          <cell r="S2831" t="str">
            <v>2119-0033029-200-PKR</v>
          </cell>
          <cell r="T2831" t="str">
            <v>2119-0033029-200-PKR-LAHORE</v>
          </cell>
        </row>
        <row r="2832">
          <cell r="C2832">
            <v>0</v>
          </cell>
          <cell r="D2832">
            <v>1503272</v>
          </cell>
          <cell r="S2832" t="str">
            <v>2119-0033015-400-PKR</v>
          </cell>
          <cell r="T2832" t="str">
            <v>2119-0033015-400-PKR-LAHORE</v>
          </cell>
        </row>
        <row r="2833">
          <cell r="C2833">
            <v>0</v>
          </cell>
          <cell r="D2833">
            <v>330000</v>
          </cell>
          <cell r="S2833" t="str">
            <v>2119-0033032-400-PKR</v>
          </cell>
          <cell r="T2833" t="str">
            <v>2119-0033032-400-PKR-LAHORE</v>
          </cell>
        </row>
        <row r="2834">
          <cell r="C2834">
            <v>0</v>
          </cell>
          <cell r="D2834">
            <v>81020</v>
          </cell>
          <cell r="S2834" t="str">
            <v>2119-0033013-400-PKR</v>
          </cell>
          <cell r="T2834" t="str">
            <v>2119-0033013-400-PKR-LAHORE</v>
          </cell>
        </row>
        <row r="2835">
          <cell r="C2835">
            <v>0</v>
          </cell>
          <cell r="D2835">
            <v>191250</v>
          </cell>
          <cell r="S2835" t="str">
            <v>2119-0033038-400-PKR</v>
          </cell>
          <cell r="T2835" t="str">
            <v>2119-0033038-400-PKR-LAHORE</v>
          </cell>
        </row>
        <row r="2836">
          <cell r="C2836">
            <v>0</v>
          </cell>
          <cell r="D2836">
            <v>228050</v>
          </cell>
          <cell r="S2836" t="str">
            <v>2119-0033039-400-PKR</v>
          </cell>
          <cell r="T2836" t="str">
            <v>2119-0033039-400-PKR-LAHORE</v>
          </cell>
        </row>
        <row r="2837">
          <cell r="C2837">
            <v>0</v>
          </cell>
          <cell r="D2837">
            <v>405695.38</v>
          </cell>
          <cell r="S2837" t="str">
            <v>2119-0033042-400-PKR</v>
          </cell>
          <cell r="T2837" t="str">
            <v>2119-0033042-400-PKR-LAHORE</v>
          </cell>
        </row>
        <row r="2838">
          <cell r="C2838">
            <v>0</v>
          </cell>
          <cell r="D2838">
            <v>34514</v>
          </cell>
          <cell r="S2838" t="str">
            <v>2119-0033046-400-PKR</v>
          </cell>
          <cell r="T2838" t="str">
            <v>2119-0033046-400-PKR-LAHORE</v>
          </cell>
        </row>
        <row r="2839">
          <cell r="C2839">
            <v>0</v>
          </cell>
          <cell r="D2839">
            <v>1906544</v>
          </cell>
          <cell r="S2839" t="str">
            <v>2119-0033047-400-PKR</v>
          </cell>
          <cell r="T2839" t="str">
            <v>2119-0033047-400-PKR-LAHORE</v>
          </cell>
        </row>
        <row r="2840">
          <cell r="C2840">
            <v>0</v>
          </cell>
          <cell r="D2840">
            <v>1005000</v>
          </cell>
          <cell r="S2840" t="str">
            <v>2119-0032972-400-PKR</v>
          </cell>
          <cell r="T2840" t="str">
            <v>2119-0032972-400-PKR-LAHORE</v>
          </cell>
        </row>
        <row r="2841">
          <cell r="C2841">
            <v>0</v>
          </cell>
          <cell r="D2841">
            <v>190003.09</v>
          </cell>
          <cell r="S2841" t="str">
            <v>2119-0033029-400-PKR</v>
          </cell>
          <cell r="T2841" t="str">
            <v>2119-0033029-400-PKR-LAHORE</v>
          </cell>
        </row>
        <row r="2842">
          <cell r="C2842">
            <v>0</v>
          </cell>
          <cell r="D2842">
            <v>50</v>
          </cell>
          <cell r="S2842" t="str">
            <v>2119-0032992-400-PKR</v>
          </cell>
          <cell r="T2842" t="str">
            <v>2119-0032992-400-PKR-LAHORE</v>
          </cell>
        </row>
        <row r="2843">
          <cell r="C2843">
            <v>0</v>
          </cell>
          <cell r="D2843">
            <v>9516.2900000000009</v>
          </cell>
          <cell r="S2843" t="str">
            <v>2119-0032979-400-PKR</v>
          </cell>
          <cell r="T2843" t="str">
            <v>2119-0032979-400-PKR-LAHORE</v>
          </cell>
        </row>
        <row r="2844">
          <cell r="C2844">
            <v>0</v>
          </cell>
          <cell r="D2844">
            <v>3455100</v>
          </cell>
          <cell r="S2844" t="str">
            <v>2119-0032980-400-PKR</v>
          </cell>
          <cell r="T2844" t="str">
            <v>2119-0032980-400-PKR-LAHORE</v>
          </cell>
        </row>
        <row r="2845">
          <cell r="C2845">
            <v>0</v>
          </cell>
          <cell r="D2845">
            <v>315067</v>
          </cell>
          <cell r="S2845" t="str">
            <v>2119-0032982-400-PKR</v>
          </cell>
          <cell r="T2845" t="str">
            <v>2119-0032982-400-PKR-LAHORE</v>
          </cell>
        </row>
        <row r="2846">
          <cell r="C2846">
            <v>0</v>
          </cell>
          <cell r="D2846">
            <v>3000</v>
          </cell>
          <cell r="S2846" t="str">
            <v>2119-0032983-400-PKR</v>
          </cell>
          <cell r="T2846" t="str">
            <v>2119-0032983-400-PKR-LAHORE</v>
          </cell>
        </row>
        <row r="2847">
          <cell r="C2847">
            <v>0</v>
          </cell>
          <cell r="D2847">
            <v>499950</v>
          </cell>
          <cell r="S2847" t="str">
            <v>2119-0032985-400-PKR</v>
          </cell>
          <cell r="T2847" t="str">
            <v>2119-0032985-400-PKR-LAHORE</v>
          </cell>
        </row>
        <row r="2848">
          <cell r="C2848">
            <v>0</v>
          </cell>
          <cell r="D2848">
            <v>200</v>
          </cell>
          <cell r="S2848" t="str">
            <v>2119-0032987-200-PKR</v>
          </cell>
          <cell r="T2848" t="str">
            <v>2119-0032987-200-PKR-LAHORE</v>
          </cell>
        </row>
        <row r="2849">
          <cell r="C2849">
            <v>0</v>
          </cell>
          <cell r="D2849">
            <v>438694.75</v>
          </cell>
          <cell r="S2849" t="str">
            <v>2119-0033017-400-PKR</v>
          </cell>
          <cell r="T2849" t="str">
            <v>2119-0033017-400-PKR-LAHORE</v>
          </cell>
        </row>
        <row r="2850">
          <cell r="C2850">
            <v>0</v>
          </cell>
          <cell r="D2850">
            <v>13368</v>
          </cell>
          <cell r="S2850" t="str">
            <v>2119-0032990-400-PKR</v>
          </cell>
          <cell r="T2850" t="str">
            <v>2119-0032990-400-PKR-LAHORE</v>
          </cell>
        </row>
        <row r="2851">
          <cell r="C2851">
            <v>0</v>
          </cell>
          <cell r="D2851">
            <v>10000</v>
          </cell>
          <cell r="S2851" t="str">
            <v>2119-0033053-400-PKR</v>
          </cell>
          <cell r="T2851" t="str">
            <v>2119-0033053-400-PKR-LAHORE</v>
          </cell>
        </row>
        <row r="2852">
          <cell r="C2852">
            <v>0</v>
          </cell>
          <cell r="D2852">
            <v>400100</v>
          </cell>
          <cell r="S2852" t="str">
            <v>2119-0032998-400-PKR</v>
          </cell>
          <cell r="T2852" t="str">
            <v>2119-0032998-400-PKR-LAHORE</v>
          </cell>
        </row>
        <row r="2853">
          <cell r="C2853">
            <v>0</v>
          </cell>
          <cell r="D2853">
            <v>72052.89</v>
          </cell>
          <cell r="S2853" t="str">
            <v>2119-0033000-400-PKR</v>
          </cell>
          <cell r="T2853" t="str">
            <v>2119-0033000-400-PKR-LAHORE</v>
          </cell>
        </row>
        <row r="2854">
          <cell r="C2854">
            <v>0</v>
          </cell>
          <cell r="D2854">
            <v>35000</v>
          </cell>
          <cell r="S2854" t="str">
            <v>2119-0033001-400-PKR</v>
          </cell>
          <cell r="T2854" t="str">
            <v>2119-0033001-400-PKR-LAHORE</v>
          </cell>
        </row>
        <row r="2855">
          <cell r="C2855">
            <v>0</v>
          </cell>
          <cell r="D2855">
            <v>100000</v>
          </cell>
          <cell r="S2855" t="str">
            <v>2119-0033009-400-PKR</v>
          </cell>
          <cell r="T2855" t="str">
            <v>2119-0033009-400-PKR-LAHORE</v>
          </cell>
        </row>
        <row r="2856">
          <cell r="C2856">
            <v>0</v>
          </cell>
          <cell r="D2856">
            <v>3876852</v>
          </cell>
          <cell r="S2856" t="str">
            <v>2119-0033011-400-PKR</v>
          </cell>
          <cell r="T2856" t="str">
            <v>2119-0033011-400-PKR-LAHORE</v>
          </cell>
        </row>
        <row r="2857">
          <cell r="C2857">
            <v>0</v>
          </cell>
          <cell r="D2857">
            <v>60010</v>
          </cell>
          <cell r="S2857" t="str">
            <v>2119-0033012-200-PKR</v>
          </cell>
          <cell r="T2857" t="str">
            <v>2119-0033012-200-PKR-LAHORE</v>
          </cell>
        </row>
        <row r="2858">
          <cell r="C2858">
            <v>0</v>
          </cell>
          <cell r="D2858">
            <v>500</v>
          </cell>
          <cell r="S2858" t="str">
            <v>2119-0032989-400-PKR</v>
          </cell>
          <cell r="T2858" t="str">
            <v>2119-0032989-400-PKR-LAHORE</v>
          </cell>
        </row>
        <row r="2859">
          <cell r="C2859">
            <v>0</v>
          </cell>
          <cell r="D2859">
            <v>1195525</v>
          </cell>
          <cell r="S2859" t="str">
            <v>2119-0033108-400-PKR</v>
          </cell>
          <cell r="T2859" t="str">
            <v>2119-0033108-400-PKR-LAHORE</v>
          </cell>
        </row>
        <row r="2860">
          <cell r="C2860">
            <v>0</v>
          </cell>
          <cell r="D2860">
            <v>7500010</v>
          </cell>
          <cell r="S2860" t="str">
            <v>2119-0033049-400-PKR</v>
          </cell>
          <cell r="T2860" t="str">
            <v>2119-0033049-400-PKR-LAHORE</v>
          </cell>
        </row>
        <row r="2861">
          <cell r="C2861">
            <v>0</v>
          </cell>
          <cell r="D2861">
            <v>30012</v>
          </cell>
          <cell r="S2861" t="str">
            <v>2119-0033081-400-PKR</v>
          </cell>
          <cell r="T2861" t="str">
            <v>2119-0033081-400-PKR-LAHORE</v>
          </cell>
        </row>
        <row r="2862">
          <cell r="C2862">
            <v>0</v>
          </cell>
          <cell r="D2862">
            <v>10000</v>
          </cell>
          <cell r="S2862" t="str">
            <v>2119-0033086-400-PKR</v>
          </cell>
          <cell r="T2862" t="str">
            <v>2119-0033086-400-PKR-LAHORE</v>
          </cell>
        </row>
        <row r="2863">
          <cell r="C2863">
            <v>0</v>
          </cell>
          <cell r="D2863">
            <v>1001000</v>
          </cell>
          <cell r="S2863" t="str">
            <v>2119-0033087-400-PKR</v>
          </cell>
          <cell r="T2863" t="str">
            <v>2119-0033087-400-PKR-LAHORE</v>
          </cell>
        </row>
        <row r="2864">
          <cell r="C2864">
            <v>0</v>
          </cell>
          <cell r="D2864">
            <v>20000</v>
          </cell>
          <cell r="S2864" t="str">
            <v>2119-0033094-400-PKR</v>
          </cell>
          <cell r="T2864" t="str">
            <v>2119-0033094-400-PKR-LAHORE</v>
          </cell>
        </row>
        <row r="2865">
          <cell r="C2865">
            <v>0</v>
          </cell>
          <cell r="D2865">
            <v>149600</v>
          </cell>
          <cell r="S2865" t="str">
            <v>2119-0033098-400-PKR</v>
          </cell>
          <cell r="T2865" t="str">
            <v>2119-0033098-400-PKR-LAHORE</v>
          </cell>
        </row>
        <row r="2866">
          <cell r="C2866">
            <v>0</v>
          </cell>
          <cell r="D2866">
            <v>1100910</v>
          </cell>
          <cell r="S2866" t="str">
            <v>2119-0033077-400-PKR</v>
          </cell>
          <cell r="T2866" t="str">
            <v>2119-0033077-400-PKR-LAHORE</v>
          </cell>
        </row>
        <row r="2867">
          <cell r="C2867">
            <v>0</v>
          </cell>
          <cell r="D2867">
            <v>50010</v>
          </cell>
          <cell r="S2867" t="str">
            <v>2119-0033102-400-PKR</v>
          </cell>
          <cell r="T2867" t="str">
            <v>2119-0033102-400-PKR-LAHORE</v>
          </cell>
        </row>
        <row r="2868">
          <cell r="C2868">
            <v>0</v>
          </cell>
          <cell r="D2868">
            <v>80100</v>
          </cell>
          <cell r="S2868" t="str">
            <v>2119-0033076-400-PKR</v>
          </cell>
          <cell r="T2868" t="str">
            <v>2119-0033076-400-PKR-LAHORE</v>
          </cell>
        </row>
        <row r="2869">
          <cell r="C2869">
            <v>0</v>
          </cell>
          <cell r="D2869">
            <v>10000</v>
          </cell>
          <cell r="S2869" t="str">
            <v>2119-0033111-400-PKR</v>
          </cell>
          <cell r="T2869" t="str">
            <v>2119-0033111-400-PKR-LAHORE</v>
          </cell>
        </row>
        <row r="2870">
          <cell r="C2870">
            <v>0</v>
          </cell>
          <cell r="D2870">
            <v>800000</v>
          </cell>
          <cell r="S2870" t="str">
            <v>2119-0033112-400-PKR</v>
          </cell>
          <cell r="T2870" t="str">
            <v>2119-0033112-400-PKR-LAHORE</v>
          </cell>
        </row>
        <row r="2871">
          <cell r="C2871">
            <v>0</v>
          </cell>
          <cell r="D2871">
            <v>1000100</v>
          </cell>
          <cell r="S2871" t="str">
            <v>2119-0033113-400-PKR</v>
          </cell>
          <cell r="T2871" t="str">
            <v>2119-0033113-400-PKR-LAHORE</v>
          </cell>
        </row>
        <row r="2872">
          <cell r="C2872">
            <v>0</v>
          </cell>
          <cell r="D2872">
            <v>100000</v>
          </cell>
          <cell r="S2872" t="str">
            <v>2119-0033116-400-PKR</v>
          </cell>
          <cell r="T2872" t="str">
            <v>2119-0033116-400-PKR-LAHORE</v>
          </cell>
        </row>
        <row r="2873">
          <cell r="C2873">
            <v>0</v>
          </cell>
          <cell r="D2873">
            <v>10</v>
          </cell>
          <cell r="S2873" t="str">
            <v>2119-0033117-400-PKR</v>
          </cell>
          <cell r="T2873" t="str">
            <v>2119-0033117-400-PKR-LAHORE</v>
          </cell>
        </row>
        <row r="2874">
          <cell r="C2874">
            <v>0</v>
          </cell>
          <cell r="D2874">
            <v>628955.56000000006</v>
          </cell>
          <cell r="S2874" t="str">
            <v>2119-0032883-200-PKR</v>
          </cell>
          <cell r="T2874" t="str">
            <v>2119-0032883-200-PKR-LAHORE</v>
          </cell>
        </row>
        <row r="2875">
          <cell r="C2875">
            <v>0</v>
          </cell>
          <cell r="D2875">
            <v>1000000</v>
          </cell>
          <cell r="S2875" t="str">
            <v>2119-0033099-400-PKR</v>
          </cell>
          <cell r="T2875" t="str">
            <v>2119-0033099-400-PKR-LAHORE</v>
          </cell>
        </row>
        <row r="2876">
          <cell r="C2876">
            <v>0</v>
          </cell>
          <cell r="D2876">
            <v>50100</v>
          </cell>
          <cell r="S2876" t="str">
            <v>2119-0033068-400-PKR</v>
          </cell>
          <cell r="T2876" t="str">
            <v>2119-0033068-400-PKR-LAHORE</v>
          </cell>
        </row>
        <row r="2877">
          <cell r="C2877">
            <v>0</v>
          </cell>
          <cell r="D2877">
            <v>507</v>
          </cell>
          <cell r="S2877" t="str">
            <v>2119-0033054-400-PKR</v>
          </cell>
          <cell r="T2877" t="str">
            <v>2119-0033054-400-PKR-LAHORE</v>
          </cell>
        </row>
        <row r="2878">
          <cell r="C2878">
            <v>0</v>
          </cell>
          <cell r="D2878">
            <v>25100</v>
          </cell>
          <cell r="S2878" t="str">
            <v>2119-0033059-400-PKR</v>
          </cell>
          <cell r="T2878" t="str">
            <v>2119-0033059-400-PKR-LAHORE</v>
          </cell>
        </row>
        <row r="2879">
          <cell r="C2879">
            <v>0</v>
          </cell>
          <cell r="D2879">
            <v>92200</v>
          </cell>
          <cell r="S2879" t="str">
            <v>2119-0033062-400-PKR</v>
          </cell>
          <cell r="T2879" t="str">
            <v>2119-0033062-400-PKR-LAHORE</v>
          </cell>
        </row>
        <row r="2880">
          <cell r="C2880">
            <v>0</v>
          </cell>
          <cell r="D2880">
            <v>102250</v>
          </cell>
          <cell r="S2880" t="str">
            <v>2119-0033063-400-PKR</v>
          </cell>
          <cell r="T2880" t="str">
            <v>2119-0033063-400-PKR-LAHORE</v>
          </cell>
        </row>
        <row r="2881">
          <cell r="C2881">
            <v>0</v>
          </cell>
          <cell r="D2881">
            <v>25100</v>
          </cell>
          <cell r="S2881" t="str">
            <v>2119-0033064-400-PKR</v>
          </cell>
          <cell r="T2881" t="str">
            <v>2119-0033064-400-PKR-LAHORE</v>
          </cell>
        </row>
        <row r="2882">
          <cell r="C2882">
            <v>0</v>
          </cell>
          <cell r="D2882">
            <v>100000</v>
          </cell>
          <cell r="S2882" t="str">
            <v>2119-0033065-400-PKR</v>
          </cell>
          <cell r="T2882" t="str">
            <v>2119-0033065-400-PKR-LAHORE</v>
          </cell>
        </row>
        <row r="2883">
          <cell r="C2883">
            <v>0</v>
          </cell>
          <cell r="D2883">
            <v>216978.93</v>
          </cell>
          <cell r="S2883" t="str">
            <v>2119-0033078-224-USD</v>
          </cell>
          <cell r="T2883" t="str">
            <v>2119-0033078-224-USD-LAHORE</v>
          </cell>
        </row>
        <row r="2884">
          <cell r="C2884">
            <v>0</v>
          </cell>
          <cell r="D2884">
            <v>130000</v>
          </cell>
          <cell r="S2884" t="str">
            <v>2119-0033067-400-PKR</v>
          </cell>
          <cell r="T2884" t="str">
            <v>2119-0033067-400-PKR-LAHORE</v>
          </cell>
        </row>
        <row r="2885">
          <cell r="C2885">
            <v>0</v>
          </cell>
          <cell r="D2885">
            <v>585500</v>
          </cell>
          <cell r="S2885" t="str">
            <v>2119-0033058-400-PKR</v>
          </cell>
          <cell r="T2885" t="str">
            <v>2119-0033058-400-PKR-LAHORE</v>
          </cell>
        </row>
        <row r="2886">
          <cell r="C2886">
            <v>0</v>
          </cell>
          <cell r="D2886">
            <v>56130.76</v>
          </cell>
          <cell r="S2886" t="str">
            <v>2119-0033069-400-PKR</v>
          </cell>
          <cell r="T2886" t="str">
            <v>2119-0033069-400-PKR-LAHORE</v>
          </cell>
        </row>
        <row r="2887">
          <cell r="C2887">
            <v>0</v>
          </cell>
          <cell r="D2887">
            <v>24900</v>
          </cell>
          <cell r="S2887" t="str">
            <v>2119-0033071-200-PKR</v>
          </cell>
          <cell r="T2887" t="str">
            <v>2119-0033071-200-PKR-LAHORE</v>
          </cell>
        </row>
        <row r="2888">
          <cell r="C2888">
            <v>0</v>
          </cell>
          <cell r="D2888">
            <v>100100</v>
          </cell>
          <cell r="S2888" t="str">
            <v>2119-0033072-400-PKR</v>
          </cell>
          <cell r="T2888" t="str">
            <v>2119-0033072-400-PKR-LAHORE</v>
          </cell>
        </row>
        <row r="2889">
          <cell r="C2889">
            <v>0</v>
          </cell>
          <cell r="D2889">
            <v>630000</v>
          </cell>
          <cell r="S2889" t="str">
            <v>2119-0033073-400-PKR</v>
          </cell>
          <cell r="T2889" t="str">
            <v>2119-0033073-400-PKR-LAHORE</v>
          </cell>
        </row>
        <row r="2890">
          <cell r="C2890">
            <v>0</v>
          </cell>
          <cell r="D2890">
            <v>193400</v>
          </cell>
          <cell r="S2890" t="str">
            <v>2119-0033074-400-PKR</v>
          </cell>
          <cell r="T2890" t="str">
            <v>2119-0033074-400-PKR-LAHORE</v>
          </cell>
        </row>
        <row r="2891">
          <cell r="C2891">
            <v>0</v>
          </cell>
          <cell r="D2891">
            <v>5333</v>
          </cell>
          <cell r="S2891" t="str">
            <v>2119-0033075-400-PKR</v>
          </cell>
          <cell r="T2891" t="str">
            <v>2119-0033075-400-PKR-LAHORE</v>
          </cell>
        </row>
        <row r="2892">
          <cell r="C2892">
            <v>0</v>
          </cell>
          <cell r="D2892">
            <v>25100</v>
          </cell>
          <cell r="S2892" t="str">
            <v>2119-0033066-400-PKR</v>
          </cell>
          <cell r="T2892" t="str">
            <v>2119-0033066-400-PKR-LAHORE</v>
          </cell>
        </row>
        <row r="2893">
          <cell r="C2893">
            <v>0</v>
          </cell>
          <cell r="D2893">
            <v>100100</v>
          </cell>
          <cell r="S2893" t="str">
            <v>2119-0032917-400-PKR</v>
          </cell>
          <cell r="T2893" t="str">
            <v>2119-0032917-400-PKR-LAHORE</v>
          </cell>
        </row>
        <row r="2894">
          <cell r="C2894">
            <v>0</v>
          </cell>
          <cell r="D2894">
            <v>300100</v>
          </cell>
          <cell r="S2894" t="str">
            <v>2119-0032925-400-PKR</v>
          </cell>
          <cell r="T2894" t="str">
            <v>2119-0032925-400-PKR-LAHORE</v>
          </cell>
        </row>
        <row r="2895">
          <cell r="C2895">
            <v>0</v>
          </cell>
          <cell r="D2895">
            <v>488000</v>
          </cell>
          <cell r="S2895" t="str">
            <v>2119-0032909-400-PKR</v>
          </cell>
          <cell r="T2895" t="str">
            <v>2119-0032909-400-PKR-LAHORE</v>
          </cell>
        </row>
        <row r="2896">
          <cell r="C2896">
            <v>0</v>
          </cell>
          <cell r="D2896">
            <v>98009</v>
          </cell>
          <cell r="S2896" t="str">
            <v>2119-0032910-400-PKR</v>
          </cell>
          <cell r="T2896" t="str">
            <v>2119-0032910-400-PKR-LAHORE</v>
          </cell>
        </row>
        <row r="2897">
          <cell r="C2897">
            <v>0</v>
          </cell>
          <cell r="D2897">
            <v>21450</v>
          </cell>
          <cell r="S2897" t="str">
            <v>2119-0032912-400-PKR</v>
          </cell>
          <cell r="T2897" t="str">
            <v>2119-0032912-400-PKR-LAHORE</v>
          </cell>
        </row>
        <row r="2898">
          <cell r="C2898">
            <v>0</v>
          </cell>
          <cell r="D2898">
            <v>101250</v>
          </cell>
          <cell r="S2898" t="str">
            <v>2119-0032913-400-PKR</v>
          </cell>
          <cell r="T2898" t="str">
            <v>2119-0032913-400-PKR-LAHORE</v>
          </cell>
        </row>
        <row r="2899">
          <cell r="C2899">
            <v>0</v>
          </cell>
          <cell r="D2899">
            <v>151050</v>
          </cell>
          <cell r="S2899" t="str">
            <v>2119-0032914-400-PKR</v>
          </cell>
          <cell r="T2899" t="str">
            <v>2119-0032914-400-PKR-LAHORE</v>
          </cell>
        </row>
        <row r="2900">
          <cell r="C2900">
            <v>0</v>
          </cell>
          <cell r="D2900">
            <v>185010</v>
          </cell>
          <cell r="S2900" t="str">
            <v>2119-0032905-400-PKR</v>
          </cell>
          <cell r="T2900" t="str">
            <v>2119-0032905-400-PKR-LAHORE</v>
          </cell>
        </row>
        <row r="2901">
          <cell r="C2901">
            <v>0</v>
          </cell>
          <cell r="D2901">
            <v>25000</v>
          </cell>
          <cell r="S2901" t="str">
            <v>2119-0032916-400-PKR</v>
          </cell>
          <cell r="T2901" t="str">
            <v>2119-0032916-400-PKR-LAHORE</v>
          </cell>
        </row>
        <row r="2902">
          <cell r="C2902">
            <v>0</v>
          </cell>
          <cell r="D2902">
            <v>292500</v>
          </cell>
          <cell r="S2902" t="str">
            <v>2119-0032904-400-PKR</v>
          </cell>
          <cell r="T2902" t="str">
            <v>2119-0032904-400-PKR-LAHORE</v>
          </cell>
        </row>
        <row r="2903">
          <cell r="C2903">
            <v>0</v>
          </cell>
          <cell r="D2903">
            <v>22133</v>
          </cell>
          <cell r="S2903" t="str">
            <v>2119-0032918-400-PKR</v>
          </cell>
          <cell r="T2903" t="str">
            <v>2119-0032918-400-PKR-LAHORE</v>
          </cell>
        </row>
        <row r="2904">
          <cell r="C2904">
            <v>0</v>
          </cell>
          <cell r="D2904">
            <v>10000010</v>
          </cell>
          <cell r="S2904" t="str">
            <v>2119-0032919-400-PKR</v>
          </cell>
          <cell r="T2904" t="str">
            <v>2119-0032919-400-PKR-LAHORE</v>
          </cell>
        </row>
        <row r="2905">
          <cell r="C2905">
            <v>0</v>
          </cell>
          <cell r="D2905">
            <v>5000</v>
          </cell>
          <cell r="S2905" t="str">
            <v>2119-0032920-400-PKR</v>
          </cell>
          <cell r="T2905" t="str">
            <v>2119-0032920-400-PKR-LAHORE</v>
          </cell>
        </row>
        <row r="2906">
          <cell r="C2906">
            <v>0</v>
          </cell>
          <cell r="D2906">
            <v>65000</v>
          </cell>
          <cell r="S2906" t="str">
            <v>2119-0032922-400-PKR</v>
          </cell>
          <cell r="T2906" t="str">
            <v>2119-0032922-400-PKR-LAHORE</v>
          </cell>
        </row>
        <row r="2907">
          <cell r="C2907">
            <v>0</v>
          </cell>
          <cell r="D2907">
            <v>14100</v>
          </cell>
          <cell r="S2907" t="str">
            <v>2119-0032923-400-PKR</v>
          </cell>
          <cell r="T2907" t="str">
            <v>2119-0032923-400-PKR-LAHORE</v>
          </cell>
        </row>
        <row r="2908">
          <cell r="C2908">
            <v>0</v>
          </cell>
          <cell r="D2908">
            <v>200</v>
          </cell>
          <cell r="S2908" t="str">
            <v>2119-0032924-400-PKR</v>
          </cell>
          <cell r="T2908" t="str">
            <v>2119-0032924-400-PKR-LAHORE</v>
          </cell>
        </row>
        <row r="2909">
          <cell r="C2909">
            <v>0</v>
          </cell>
          <cell r="D2909">
            <v>100050</v>
          </cell>
          <cell r="S2909" t="str">
            <v>2119-0032915-400-PKR</v>
          </cell>
          <cell r="T2909" t="str">
            <v>2119-0032915-400-PKR-LAHORE</v>
          </cell>
        </row>
        <row r="2910">
          <cell r="C2910">
            <v>0</v>
          </cell>
          <cell r="D2910">
            <v>167000</v>
          </cell>
          <cell r="S2910" t="str">
            <v>2119-0032895-400-PKR</v>
          </cell>
          <cell r="T2910" t="str">
            <v>2119-0032895-400-PKR-LAHORE</v>
          </cell>
        </row>
        <row r="2911">
          <cell r="C2911">
            <v>0</v>
          </cell>
          <cell r="D2911">
            <v>7373036</v>
          </cell>
          <cell r="S2911" t="str">
            <v>2119-0032886-400-PKR</v>
          </cell>
          <cell r="T2911" t="str">
            <v>2119-0032886-400-PKR-LAHORE</v>
          </cell>
        </row>
        <row r="2912">
          <cell r="C2912">
            <v>0</v>
          </cell>
          <cell r="D2912">
            <v>199000</v>
          </cell>
          <cell r="S2912" t="str">
            <v>2119-0033061-400-PKR</v>
          </cell>
          <cell r="T2912" t="str">
            <v>2119-0033061-400-PKR-LAHORE</v>
          </cell>
        </row>
        <row r="2913">
          <cell r="C2913">
            <v>0</v>
          </cell>
          <cell r="D2913">
            <v>1999810</v>
          </cell>
          <cell r="S2913" t="str">
            <v>2119-0032971-400-PKR</v>
          </cell>
          <cell r="T2913" t="str">
            <v>2119-0032971-400-PKR-LAHORE</v>
          </cell>
        </row>
        <row r="2914">
          <cell r="C2914">
            <v>0</v>
          </cell>
          <cell r="D2914">
            <v>3440</v>
          </cell>
          <cell r="S2914" t="str">
            <v>2119-0032887-200-PKR</v>
          </cell>
          <cell r="T2914" t="str">
            <v>2119-0032887-200-PKR-LAHORE</v>
          </cell>
        </row>
        <row r="2915">
          <cell r="C2915">
            <v>0</v>
          </cell>
          <cell r="D2915">
            <v>298140</v>
          </cell>
          <cell r="S2915" t="str">
            <v>2119-0032890-200-PKR</v>
          </cell>
          <cell r="T2915" t="str">
            <v>2119-0032890-200-PKR-LAHORE</v>
          </cell>
        </row>
        <row r="2916">
          <cell r="C2916">
            <v>0</v>
          </cell>
          <cell r="D2916">
            <v>9916.7199999999993</v>
          </cell>
          <cell r="S2916" t="str">
            <v>2119-0032891-200-PKR</v>
          </cell>
          <cell r="T2916" t="str">
            <v>2119-0032891-200-PKR-LAHORE</v>
          </cell>
        </row>
        <row r="2917">
          <cell r="C2917">
            <v>0</v>
          </cell>
          <cell r="D2917">
            <v>1000</v>
          </cell>
          <cell r="S2917" t="str">
            <v>2119-0032907-400-PKR</v>
          </cell>
          <cell r="T2917" t="str">
            <v>2119-0032907-400-PKR-LAHORE</v>
          </cell>
        </row>
        <row r="2918">
          <cell r="C2918">
            <v>0</v>
          </cell>
          <cell r="D2918">
            <v>2177021.33</v>
          </cell>
          <cell r="S2918" t="str">
            <v>2119-0032894-400-PKR</v>
          </cell>
          <cell r="T2918" t="str">
            <v>2119-0032894-400-PKR-LAHORE</v>
          </cell>
        </row>
        <row r="2919">
          <cell r="C2919">
            <v>0</v>
          </cell>
          <cell r="D2919">
            <v>1258100</v>
          </cell>
          <cell r="S2919" t="str">
            <v>2119-0032908-400-PKR</v>
          </cell>
          <cell r="T2919" t="str">
            <v>2119-0032908-400-PKR-LAHORE</v>
          </cell>
        </row>
        <row r="2920">
          <cell r="C2920">
            <v>0</v>
          </cell>
          <cell r="D2920">
            <v>48750</v>
          </cell>
          <cell r="S2920" t="str">
            <v>2119-0032897-400-PKR</v>
          </cell>
          <cell r="T2920" t="str">
            <v>2119-0032897-400-PKR-LAHORE</v>
          </cell>
        </row>
        <row r="2921">
          <cell r="C2921">
            <v>0</v>
          </cell>
          <cell r="D2921">
            <v>5000</v>
          </cell>
          <cell r="S2921" t="str">
            <v>2119-0032898-400-PKR</v>
          </cell>
          <cell r="T2921" t="str">
            <v>2119-0032898-400-PKR-LAHORE</v>
          </cell>
        </row>
        <row r="2922">
          <cell r="C2922">
            <v>0</v>
          </cell>
          <cell r="D2922">
            <v>6450</v>
          </cell>
          <cell r="S2922" t="str">
            <v>2119-0032900-400-PKR</v>
          </cell>
          <cell r="T2922" t="str">
            <v>2119-0032900-400-PKR-LAHORE</v>
          </cell>
        </row>
        <row r="2923">
          <cell r="C2923">
            <v>0</v>
          </cell>
          <cell r="D2923">
            <v>2357</v>
          </cell>
          <cell r="S2923" t="str">
            <v>2119-0032901-400-PKR</v>
          </cell>
          <cell r="T2923" t="str">
            <v>2119-0032901-400-PKR-LAHORE</v>
          </cell>
        </row>
        <row r="2924">
          <cell r="C2924">
            <v>0</v>
          </cell>
          <cell r="D2924">
            <v>1200</v>
          </cell>
          <cell r="S2924" t="str">
            <v>2119-0032902-400-PKR</v>
          </cell>
          <cell r="T2924" t="str">
            <v>2119-0032902-400-PKR-LAHORE</v>
          </cell>
        </row>
        <row r="2925">
          <cell r="C2925">
            <v>0</v>
          </cell>
          <cell r="D2925">
            <v>5000</v>
          </cell>
          <cell r="S2925" t="str">
            <v>2119-0032903-400-PKR</v>
          </cell>
          <cell r="T2925" t="str">
            <v>2119-0032903-400-PKR-LAHORE</v>
          </cell>
        </row>
        <row r="2926">
          <cell r="C2926">
            <v>0</v>
          </cell>
          <cell r="D2926">
            <v>1100</v>
          </cell>
          <cell r="S2926" t="str">
            <v>2119-0032893-400-PKR</v>
          </cell>
          <cell r="T2926" t="str">
            <v>2119-0032893-400-PKR-LAHORE</v>
          </cell>
        </row>
        <row r="2927">
          <cell r="C2927">
            <v>0</v>
          </cell>
          <cell r="D2927">
            <v>2.16</v>
          </cell>
          <cell r="S2927" t="str">
            <v>2119-0032959-400-PKR</v>
          </cell>
          <cell r="T2927" t="str">
            <v>2119-0032959-400-PKR-LAHORE</v>
          </cell>
        </row>
        <row r="2928">
          <cell r="C2928">
            <v>0</v>
          </cell>
          <cell r="D2928">
            <v>15000</v>
          </cell>
          <cell r="S2928" t="str">
            <v>2119-0032944-400-PKR</v>
          </cell>
          <cell r="T2928" t="str">
            <v>2119-0032944-400-PKR-LAHORE</v>
          </cell>
        </row>
        <row r="2929">
          <cell r="C2929">
            <v>0</v>
          </cell>
          <cell r="D2929">
            <v>72585</v>
          </cell>
          <cell r="S2929" t="str">
            <v>2119-0032946-400-PKR</v>
          </cell>
          <cell r="T2929" t="str">
            <v>2119-0032946-400-PKR-LAHORE</v>
          </cell>
        </row>
        <row r="2930">
          <cell r="C2930">
            <v>0</v>
          </cell>
          <cell r="D2930">
            <v>86325</v>
          </cell>
          <cell r="S2930" t="str">
            <v>2119-0032947-400-PKR</v>
          </cell>
          <cell r="T2930" t="str">
            <v>2119-0032947-400-PKR-LAHORE</v>
          </cell>
        </row>
        <row r="2931">
          <cell r="C2931">
            <v>0</v>
          </cell>
          <cell r="D2931">
            <v>100</v>
          </cell>
          <cell r="S2931" t="str">
            <v>2119-0032950-400-PKR</v>
          </cell>
          <cell r="T2931" t="str">
            <v>2119-0032950-400-PKR-LAHORE</v>
          </cell>
        </row>
        <row r="2932">
          <cell r="C2932">
            <v>0</v>
          </cell>
          <cell r="D2932">
            <v>110010</v>
          </cell>
          <cell r="S2932" t="str">
            <v>2119-0032963-400-PKR</v>
          </cell>
          <cell r="T2932" t="str">
            <v>2119-0032963-400-PKR-LAHORE</v>
          </cell>
        </row>
        <row r="2933">
          <cell r="C2933">
            <v>0</v>
          </cell>
          <cell r="D2933">
            <v>29134</v>
          </cell>
          <cell r="S2933" t="str">
            <v>2119-0032952-400-PKR</v>
          </cell>
          <cell r="T2933" t="str">
            <v>2119-0032952-400-PKR-LAHORE</v>
          </cell>
        </row>
        <row r="2934">
          <cell r="C2934">
            <v>0</v>
          </cell>
          <cell r="D2934">
            <v>100000</v>
          </cell>
          <cell r="S2934" t="str">
            <v>2119-0032956-400-PKR</v>
          </cell>
          <cell r="T2934" t="str">
            <v>2119-0032956-400-PKR-LAHORE</v>
          </cell>
        </row>
        <row r="2935">
          <cell r="C2935">
            <v>0</v>
          </cell>
          <cell r="D2935">
            <v>3911843.08</v>
          </cell>
          <cell r="S2935" t="str">
            <v>2119-0032942-400-PKR</v>
          </cell>
          <cell r="T2935" t="str">
            <v>2119-0032942-400-PKR-LAHORE</v>
          </cell>
        </row>
        <row r="2936">
          <cell r="C2936">
            <v>0</v>
          </cell>
          <cell r="D2936">
            <v>24423.75</v>
          </cell>
          <cell r="S2936" t="str">
            <v>2119-0032958-400-PKR</v>
          </cell>
          <cell r="T2936" t="str">
            <v>2119-0032958-400-PKR-LAHORE</v>
          </cell>
        </row>
        <row r="2937">
          <cell r="C2937">
            <v>0</v>
          </cell>
          <cell r="D2937">
            <v>27102.5</v>
          </cell>
          <cell r="S2937" t="str">
            <v>2119-0032951-400-PKR</v>
          </cell>
          <cell r="T2937" t="str">
            <v>2119-0032951-400-PKR-LAHORE</v>
          </cell>
        </row>
        <row r="2938">
          <cell r="C2938">
            <v>0</v>
          </cell>
          <cell r="D2938">
            <v>5000</v>
          </cell>
          <cell r="S2938" t="str">
            <v>2119-0032960-400-PKR</v>
          </cell>
          <cell r="T2938" t="str">
            <v>2119-0032960-400-PKR-LAHORE</v>
          </cell>
        </row>
        <row r="2939">
          <cell r="C2939">
            <v>0</v>
          </cell>
          <cell r="D2939">
            <v>5550</v>
          </cell>
          <cell r="S2939" t="str">
            <v>2119-0032961-400-PKR</v>
          </cell>
          <cell r="T2939" t="str">
            <v>2119-0032961-400-PKR-LAHORE</v>
          </cell>
        </row>
        <row r="2940">
          <cell r="C2940">
            <v>0</v>
          </cell>
          <cell r="D2940">
            <v>12375</v>
          </cell>
          <cell r="S2940" t="str">
            <v>2119-0032962-400-PKR</v>
          </cell>
          <cell r="T2940" t="str">
            <v>2119-0032962-400-PKR-LAHORE</v>
          </cell>
        </row>
        <row r="2941">
          <cell r="C2941">
            <v>0</v>
          </cell>
          <cell r="D2941">
            <v>4316930</v>
          </cell>
          <cell r="S2941" t="str">
            <v>2119-0032926-400-PKR</v>
          </cell>
          <cell r="T2941" t="str">
            <v>2119-0032926-400-PKR-LAHORE</v>
          </cell>
        </row>
        <row r="2942">
          <cell r="C2942">
            <v>0</v>
          </cell>
          <cell r="D2942">
            <v>1000</v>
          </cell>
          <cell r="S2942" t="str">
            <v>2119-0032906-400-PKR</v>
          </cell>
          <cell r="T2942" t="str">
            <v>2119-0032906-400-PKR-LAHORE</v>
          </cell>
        </row>
        <row r="2943">
          <cell r="C2943">
            <v>0</v>
          </cell>
          <cell r="D2943">
            <v>1912.25</v>
          </cell>
          <cell r="S2943" t="str">
            <v>2119-0032964-400-PKR</v>
          </cell>
          <cell r="T2943" t="str">
            <v>2119-0032964-400-PKR-LAHORE</v>
          </cell>
        </row>
        <row r="2944">
          <cell r="C2944">
            <v>0</v>
          </cell>
          <cell r="D2944">
            <v>500</v>
          </cell>
          <cell r="S2944" t="str">
            <v>2119-0032968-400-PKR</v>
          </cell>
          <cell r="T2944" t="str">
            <v>2119-0032968-400-PKR-LAHORE</v>
          </cell>
        </row>
        <row r="2945">
          <cell r="C2945">
            <v>0</v>
          </cell>
          <cell r="D2945">
            <v>48750</v>
          </cell>
          <cell r="S2945" t="str">
            <v>2119-0032957-400-PKR</v>
          </cell>
          <cell r="T2945" t="str">
            <v>2119-0032957-400-PKR-LAHORE</v>
          </cell>
        </row>
        <row r="2946">
          <cell r="C2946">
            <v>0</v>
          </cell>
          <cell r="D2946">
            <v>11331346.9</v>
          </cell>
          <cell r="S2946" t="str">
            <v>2119-0032932-400-PKR</v>
          </cell>
          <cell r="T2946" t="str">
            <v>2119-0032932-400-PKR-LAHORE</v>
          </cell>
        </row>
        <row r="2947">
          <cell r="C2947">
            <v>0</v>
          </cell>
          <cell r="D2947">
            <v>9347.5</v>
          </cell>
          <cell r="S2947" t="str">
            <v>2119-0032927-400-PKR</v>
          </cell>
          <cell r="T2947" t="str">
            <v>2119-0032927-400-PKR-LAHORE</v>
          </cell>
        </row>
        <row r="2948">
          <cell r="C2948">
            <v>0</v>
          </cell>
          <cell r="D2948">
            <v>10</v>
          </cell>
          <cell r="S2948" t="str">
            <v>2119-0032928-400-PKR</v>
          </cell>
          <cell r="T2948" t="str">
            <v>2119-0032928-400-PKR-LAHORE</v>
          </cell>
        </row>
        <row r="2949">
          <cell r="C2949">
            <v>0</v>
          </cell>
          <cell r="D2949">
            <v>25050</v>
          </cell>
          <cell r="S2949" t="str">
            <v>2119-0032955-400-PKR</v>
          </cell>
          <cell r="T2949" t="str">
            <v>2119-0032955-400-PKR-LAHORE</v>
          </cell>
        </row>
        <row r="2950">
          <cell r="C2950">
            <v>0</v>
          </cell>
          <cell r="D2950">
            <v>10</v>
          </cell>
          <cell r="S2950" t="str">
            <v>2119-0032930-400-PKR</v>
          </cell>
          <cell r="T2950" t="str">
            <v>2119-0032930-400-PKR-LAHORE</v>
          </cell>
        </row>
        <row r="2951">
          <cell r="C2951">
            <v>0</v>
          </cell>
          <cell r="D2951">
            <v>1085844.3400000001</v>
          </cell>
          <cell r="S2951" t="str">
            <v>2119-0032932-224-USD</v>
          </cell>
          <cell r="T2951" t="str">
            <v>2119-0032932-224-USD-LAHORE</v>
          </cell>
        </row>
        <row r="2952">
          <cell r="C2952">
            <v>0</v>
          </cell>
          <cell r="D2952">
            <v>10</v>
          </cell>
          <cell r="S2952" t="str">
            <v>2119-0032929-400-PKR</v>
          </cell>
          <cell r="T2952" t="str">
            <v>2119-0032929-400-PKR-LAHORE</v>
          </cell>
        </row>
        <row r="2953">
          <cell r="C2953">
            <v>0</v>
          </cell>
          <cell r="D2953">
            <v>837774.5</v>
          </cell>
          <cell r="S2953" t="str">
            <v>2119-0032933-400-PKR</v>
          </cell>
          <cell r="T2953" t="str">
            <v>2119-0032933-400-PKR-LAHORE</v>
          </cell>
        </row>
        <row r="2954">
          <cell r="C2954">
            <v>0</v>
          </cell>
          <cell r="D2954">
            <v>5010</v>
          </cell>
          <cell r="S2954" t="str">
            <v>2119-0032934-400-PKR</v>
          </cell>
          <cell r="T2954" t="str">
            <v>2119-0032934-400-PKR-LAHORE</v>
          </cell>
        </row>
        <row r="2955">
          <cell r="C2955">
            <v>0</v>
          </cell>
          <cell r="D2955">
            <v>62975</v>
          </cell>
          <cell r="S2955" t="str">
            <v>2119-0032937-400-PKR</v>
          </cell>
          <cell r="T2955" t="str">
            <v>2119-0032937-400-PKR-LAHORE</v>
          </cell>
        </row>
        <row r="2956">
          <cell r="C2956">
            <v>0</v>
          </cell>
          <cell r="D2956">
            <v>5312.5</v>
          </cell>
          <cell r="S2956" t="str">
            <v>2119-0032938-400-PKR</v>
          </cell>
          <cell r="T2956" t="str">
            <v>2119-0032938-400-PKR-LAHORE</v>
          </cell>
        </row>
        <row r="2957">
          <cell r="C2957">
            <v>0</v>
          </cell>
          <cell r="D2957">
            <v>9347.06</v>
          </cell>
          <cell r="S2957" t="str">
            <v>2119-0032939-400-PKR</v>
          </cell>
          <cell r="T2957" t="str">
            <v>2119-0032939-400-PKR-LAHORE</v>
          </cell>
        </row>
        <row r="2958">
          <cell r="C2958">
            <v>0</v>
          </cell>
          <cell r="D2958">
            <v>42339.5</v>
          </cell>
          <cell r="S2958" t="str">
            <v>2119-0032940-400-PKR</v>
          </cell>
          <cell r="T2958" t="str">
            <v>2119-0032940-400-PKR-LAHORE</v>
          </cell>
        </row>
        <row r="2959">
          <cell r="C2959">
            <v>0</v>
          </cell>
          <cell r="D2959">
            <v>5000</v>
          </cell>
          <cell r="S2959" t="str">
            <v>2119-0032941-400-PKR</v>
          </cell>
          <cell r="T2959" t="str">
            <v>2119-0032941-400-PKR-LAHORE</v>
          </cell>
        </row>
        <row r="2960">
          <cell r="C2960">
            <v>0</v>
          </cell>
          <cell r="D2960">
            <v>4041125.3</v>
          </cell>
          <cell r="S2960" t="str">
            <v>2119-0032942-224-USD</v>
          </cell>
          <cell r="T2960" t="str">
            <v>2119-0032942-224-USD-LAHORE</v>
          </cell>
        </row>
        <row r="2961">
          <cell r="C2961">
            <v>0</v>
          </cell>
          <cell r="D2961">
            <v>20100</v>
          </cell>
          <cell r="S2961" t="str">
            <v>2119-0032931-400-PKR</v>
          </cell>
          <cell r="T2961" t="str">
            <v>2119-0032931-400-PKR-LAHORE</v>
          </cell>
        </row>
        <row r="2962">
          <cell r="C2962">
            <v>0</v>
          </cell>
          <cell r="D2962">
            <v>3106.2</v>
          </cell>
          <cell r="S2962" t="str">
            <v>2150-0061975-230-EUR</v>
          </cell>
          <cell r="T2962" t="str">
            <v>2150-0061975-230-EUR-KARACHI</v>
          </cell>
        </row>
        <row r="2963">
          <cell r="C2963">
            <v>0</v>
          </cell>
          <cell r="D2963">
            <v>11975.15</v>
          </cell>
          <cell r="S2963" t="str">
            <v>2150-0061908-230-USD</v>
          </cell>
          <cell r="T2963" t="str">
            <v>2150-0061908-230-USD-KARACHI</v>
          </cell>
        </row>
        <row r="2964">
          <cell r="C2964">
            <v>0</v>
          </cell>
          <cell r="D2964">
            <v>28922.799999999999</v>
          </cell>
          <cell r="S2964" t="str">
            <v>2150-0061974-230-USD</v>
          </cell>
          <cell r="T2964" t="str">
            <v>2150-0061974-230-USD-KARACHI</v>
          </cell>
        </row>
        <row r="2965">
          <cell r="C2965">
            <v>0</v>
          </cell>
          <cell r="D2965">
            <v>50088.9</v>
          </cell>
          <cell r="S2965" t="str">
            <v>2150-0061974-000-PKR</v>
          </cell>
          <cell r="T2965" t="str">
            <v>2150-0061974-000-PKR-KARACHI</v>
          </cell>
        </row>
        <row r="2966">
          <cell r="C2966">
            <v>0</v>
          </cell>
          <cell r="D2966">
            <v>204986.55</v>
          </cell>
          <cell r="S2966" t="str">
            <v>2150-0061964-230-USD</v>
          </cell>
          <cell r="T2966" t="str">
            <v>2150-0061964-230-USD-KARACHI</v>
          </cell>
        </row>
        <row r="2967">
          <cell r="C2967">
            <v>0</v>
          </cell>
          <cell r="D2967">
            <v>22813.39</v>
          </cell>
          <cell r="S2967" t="str">
            <v>2150-0061956-230-USD</v>
          </cell>
          <cell r="T2967" t="str">
            <v>2150-0061956-230-USD-KARACHI</v>
          </cell>
        </row>
        <row r="2968">
          <cell r="C2968">
            <v>0</v>
          </cell>
          <cell r="D2968">
            <v>312.60000000000002</v>
          </cell>
          <cell r="S2968" t="str">
            <v>2150-0061922-230-USD</v>
          </cell>
          <cell r="T2968" t="str">
            <v>2150-0061922-230-USD-KARACHI</v>
          </cell>
        </row>
        <row r="2969">
          <cell r="C2969">
            <v>0</v>
          </cell>
          <cell r="D2969">
            <v>3386.92</v>
          </cell>
          <cell r="S2969" t="str">
            <v>2150-0061990-221-USD</v>
          </cell>
          <cell r="T2969" t="str">
            <v>2150-0061990-221-USD-KARACHI</v>
          </cell>
        </row>
        <row r="2970">
          <cell r="C2970">
            <v>0</v>
          </cell>
          <cell r="D2970">
            <v>36624.93</v>
          </cell>
          <cell r="S2970" t="str">
            <v>2150-0061903-230-USD</v>
          </cell>
          <cell r="T2970" t="str">
            <v>2150-0061903-230-USD-KARACHI</v>
          </cell>
        </row>
        <row r="2971">
          <cell r="C2971">
            <v>0</v>
          </cell>
          <cell r="D2971">
            <v>4552.93</v>
          </cell>
          <cell r="S2971" t="str">
            <v>2150-0061869-222-USD</v>
          </cell>
          <cell r="T2971" t="str">
            <v>2150-0061869-222-USD-KARACHI</v>
          </cell>
        </row>
        <row r="2972">
          <cell r="C2972">
            <v>0</v>
          </cell>
          <cell r="D2972">
            <v>490.07</v>
          </cell>
          <cell r="S2972" t="str">
            <v>2150-0061867-227-GBP</v>
          </cell>
          <cell r="T2972" t="str">
            <v>2150-0061867-227-GBP-KARACHI</v>
          </cell>
        </row>
        <row r="2973">
          <cell r="C2973">
            <v>0</v>
          </cell>
          <cell r="D2973">
            <v>122481.3</v>
          </cell>
          <cell r="S2973" t="str">
            <v>2150-0061867-000-PKR</v>
          </cell>
          <cell r="T2973" t="str">
            <v>2150-0061867-000-PKR-KARACHI</v>
          </cell>
        </row>
        <row r="2974">
          <cell r="C2974">
            <v>0</v>
          </cell>
          <cell r="D2974">
            <v>232.37</v>
          </cell>
          <cell r="S2974" t="str">
            <v>2150-0061866-230-USD</v>
          </cell>
          <cell r="T2974" t="str">
            <v>2150-0061866-230-USD-KARACHI</v>
          </cell>
        </row>
        <row r="2975">
          <cell r="C2975">
            <v>0</v>
          </cell>
          <cell r="D2975">
            <v>842248.5</v>
          </cell>
          <cell r="S2975" t="str">
            <v>2150-0061843-230-USD</v>
          </cell>
          <cell r="T2975" t="str">
            <v>2150-0061843-230-USD-KARACHI</v>
          </cell>
        </row>
        <row r="2976">
          <cell r="C2976">
            <v>0</v>
          </cell>
          <cell r="D2976">
            <v>6634.17</v>
          </cell>
          <cell r="S2976" t="str">
            <v>2150-0061824-221-USD</v>
          </cell>
          <cell r="T2976" t="str">
            <v>2150-0061824-221-USD-KARACHI</v>
          </cell>
        </row>
        <row r="2977">
          <cell r="C2977">
            <v>0</v>
          </cell>
          <cell r="D2977">
            <v>20095.89</v>
          </cell>
          <cell r="S2977" t="str">
            <v>2150-0061991-000-PKR</v>
          </cell>
          <cell r="T2977" t="str">
            <v>2150-0061991-000-PKR-KARACHI</v>
          </cell>
        </row>
        <row r="2978">
          <cell r="C2978">
            <v>0</v>
          </cell>
          <cell r="D2978">
            <v>11291.7</v>
          </cell>
          <cell r="S2978" t="str">
            <v>2150-0061853-230-USD</v>
          </cell>
          <cell r="T2978" t="str">
            <v>2150-0061853-230-USD-KARACHI</v>
          </cell>
        </row>
        <row r="2979">
          <cell r="C2979">
            <v>0</v>
          </cell>
          <cell r="D2979">
            <v>306100.15999999997</v>
          </cell>
          <cell r="S2979" t="str">
            <v>2150-0061819-230-USD</v>
          </cell>
          <cell r="T2979" t="str">
            <v>2150-0061819-230-USD-KARACHI</v>
          </cell>
        </row>
        <row r="2980">
          <cell r="C2980">
            <v>0</v>
          </cell>
          <cell r="D2980">
            <v>563.4</v>
          </cell>
          <cell r="S2980" t="str">
            <v>2150-0062159-227-USD</v>
          </cell>
          <cell r="T2980" t="str">
            <v>2150-0062159-227-USD-KARACHI</v>
          </cell>
        </row>
        <row r="2981">
          <cell r="C2981">
            <v>0</v>
          </cell>
          <cell r="D2981">
            <v>47.54</v>
          </cell>
          <cell r="S2981" t="str">
            <v>2150-0062202-230-USD</v>
          </cell>
          <cell r="T2981" t="str">
            <v>2150-0062202-230-USD-KARACHI</v>
          </cell>
        </row>
        <row r="2982">
          <cell r="C2982">
            <v>0</v>
          </cell>
          <cell r="D2982">
            <v>156292.29</v>
          </cell>
          <cell r="S2982" t="str">
            <v>2150-0062201-000-PKR</v>
          </cell>
          <cell r="T2982" t="str">
            <v>2150-0062201-000-PKR-KARACHI</v>
          </cell>
        </row>
        <row r="2983">
          <cell r="C2983">
            <v>0</v>
          </cell>
          <cell r="D2983">
            <v>7730</v>
          </cell>
          <cell r="S2983" t="str">
            <v>2150-0061333-000-PKR</v>
          </cell>
          <cell r="T2983" t="str">
            <v>2150-0061333-000-PKR-KARACHI</v>
          </cell>
        </row>
        <row r="2984">
          <cell r="C2984">
            <v>0</v>
          </cell>
          <cell r="D2984">
            <v>9.51</v>
          </cell>
          <cell r="S2984" t="str">
            <v>2150-0061809-227-USD</v>
          </cell>
          <cell r="T2984" t="str">
            <v>2150-0061809-227-USD-KARACHI</v>
          </cell>
        </row>
        <row r="2985">
          <cell r="C2985">
            <v>0</v>
          </cell>
          <cell r="D2985">
            <v>216026.86</v>
          </cell>
          <cell r="S2985" t="str">
            <v>2150-0062196-230-USD</v>
          </cell>
          <cell r="T2985" t="str">
            <v>2150-0062196-230-USD-KARACHI</v>
          </cell>
        </row>
        <row r="2986">
          <cell r="C2986">
            <v>0</v>
          </cell>
          <cell r="D2986">
            <v>3</v>
          </cell>
          <cell r="S2986" t="str">
            <v>2150-0062188-222-PKR</v>
          </cell>
          <cell r="T2986" t="str">
            <v>2150-0062188-222-PKR-KARACHI</v>
          </cell>
        </row>
        <row r="2987">
          <cell r="C2987">
            <v>0</v>
          </cell>
          <cell r="D2987">
            <v>10854.57</v>
          </cell>
          <cell r="S2987" t="str">
            <v>2150-0062169-000-PKR</v>
          </cell>
          <cell r="T2987" t="str">
            <v>2150-0062169-000-PKR-KARACHI</v>
          </cell>
        </row>
        <row r="2988">
          <cell r="C2988">
            <v>0</v>
          </cell>
          <cell r="D2988">
            <v>5542.44</v>
          </cell>
          <cell r="S2988" t="str">
            <v>2150-0062194-230-USD</v>
          </cell>
          <cell r="T2988" t="str">
            <v>2150-0062194-230-USD-KARACHI</v>
          </cell>
        </row>
        <row r="2989">
          <cell r="C2989">
            <v>0</v>
          </cell>
          <cell r="D2989">
            <v>28.53</v>
          </cell>
          <cell r="S2989" t="str">
            <v>2150-0062160-230-USD</v>
          </cell>
          <cell r="T2989" t="str">
            <v>2150-0062160-230-USD-KARACHI</v>
          </cell>
        </row>
        <row r="2990">
          <cell r="C2990">
            <v>0</v>
          </cell>
          <cell r="D2990">
            <v>17676.259999999998</v>
          </cell>
          <cell r="S2990" t="str">
            <v>2150-0062013-230-USD</v>
          </cell>
          <cell r="T2990" t="str">
            <v>2150-0062013-230-USD-KARACHI</v>
          </cell>
        </row>
        <row r="2991">
          <cell r="C2991">
            <v>0</v>
          </cell>
          <cell r="D2991">
            <v>22767.040000000001</v>
          </cell>
          <cell r="S2991" t="str">
            <v>2150-0062136-230-USD</v>
          </cell>
          <cell r="T2991" t="str">
            <v>2150-0062136-230-USD-KARACHI</v>
          </cell>
        </row>
        <row r="2992">
          <cell r="C2992">
            <v>0</v>
          </cell>
          <cell r="D2992">
            <v>97.47</v>
          </cell>
          <cell r="S2992" t="str">
            <v>2150-0062096-230-USD</v>
          </cell>
          <cell r="T2992" t="str">
            <v>2150-0062096-230-USD-KARACHI</v>
          </cell>
        </row>
        <row r="2993">
          <cell r="C2993">
            <v>0</v>
          </cell>
          <cell r="D2993">
            <v>3186.04</v>
          </cell>
          <cell r="S2993" t="str">
            <v>2150-0062092-230-USD</v>
          </cell>
          <cell r="T2993" t="str">
            <v>2150-0062092-230-USD-KARACHI</v>
          </cell>
        </row>
        <row r="2994">
          <cell r="C2994">
            <v>0</v>
          </cell>
          <cell r="D2994">
            <v>739.83</v>
          </cell>
          <cell r="S2994" t="str">
            <v>2150-0062092-000-PKR</v>
          </cell>
          <cell r="T2994" t="str">
            <v>2150-0062092-000-PKR-KARACHI</v>
          </cell>
        </row>
        <row r="2995">
          <cell r="C2995">
            <v>0</v>
          </cell>
          <cell r="D2995">
            <v>4378.8</v>
          </cell>
          <cell r="S2995" t="str">
            <v>2150-0062077-230-USD</v>
          </cell>
          <cell r="T2995" t="str">
            <v>2150-0062077-230-USD-KARACHI</v>
          </cell>
        </row>
        <row r="2996">
          <cell r="C2996">
            <v>0</v>
          </cell>
          <cell r="D2996">
            <v>5529.52</v>
          </cell>
          <cell r="S2996" t="str">
            <v>2150-0062077-000-PKR</v>
          </cell>
          <cell r="T2996" t="str">
            <v>2150-0062077-000-PKR-KARACHI</v>
          </cell>
        </row>
        <row r="2997">
          <cell r="C2997">
            <v>0</v>
          </cell>
          <cell r="D2997">
            <v>8938.27</v>
          </cell>
          <cell r="S2997" t="str">
            <v>2150-0062042-221-USD</v>
          </cell>
          <cell r="T2997" t="str">
            <v>2150-0062042-221-USD-KARACHI</v>
          </cell>
        </row>
        <row r="2998">
          <cell r="C2998">
            <v>0</v>
          </cell>
          <cell r="D2998">
            <v>86455.2</v>
          </cell>
          <cell r="S2998" t="str">
            <v>2150-0062161-222-USD</v>
          </cell>
          <cell r="T2998" t="str">
            <v>2150-0062161-222-USD-KARACHI</v>
          </cell>
        </row>
        <row r="2999">
          <cell r="C2999">
            <v>0</v>
          </cell>
          <cell r="D2999">
            <v>1772</v>
          </cell>
          <cell r="S2999" t="str">
            <v>2150-0061470-000-PKR</v>
          </cell>
          <cell r="T2999" t="str">
            <v>2150-0061470-000-PKR-KARACHI</v>
          </cell>
        </row>
        <row r="3000">
          <cell r="C3000">
            <v>0</v>
          </cell>
          <cell r="D3000">
            <v>5967.37</v>
          </cell>
          <cell r="S3000" t="str">
            <v>2150-0061564-222-USD</v>
          </cell>
          <cell r="T3000" t="str">
            <v>2150-0061564-222-USD-KARACHI</v>
          </cell>
        </row>
        <row r="3001">
          <cell r="C3001">
            <v>0</v>
          </cell>
          <cell r="D3001">
            <v>448234.13</v>
          </cell>
          <cell r="S3001" t="str">
            <v>2150-0061549-230-USD</v>
          </cell>
          <cell r="T3001" t="str">
            <v>2150-0061549-230-USD-KARACHI</v>
          </cell>
        </row>
        <row r="3002">
          <cell r="C3002">
            <v>0</v>
          </cell>
          <cell r="D3002">
            <v>34475.94</v>
          </cell>
          <cell r="S3002" t="str">
            <v>2150-0061541-230-USD</v>
          </cell>
          <cell r="T3002" t="str">
            <v>2150-0061541-230-USD-KARACHI</v>
          </cell>
        </row>
        <row r="3003">
          <cell r="C3003">
            <v>0</v>
          </cell>
          <cell r="D3003">
            <v>10725.33</v>
          </cell>
          <cell r="S3003" t="str">
            <v>2150-0061521-222-USD</v>
          </cell>
          <cell r="T3003" t="str">
            <v>2150-0061521-222-USD-KARACHI</v>
          </cell>
        </row>
        <row r="3004">
          <cell r="C3004">
            <v>0</v>
          </cell>
          <cell r="D3004">
            <v>2185</v>
          </cell>
          <cell r="S3004" t="str">
            <v>2150-0061521-000-PKR</v>
          </cell>
          <cell r="T3004" t="str">
            <v>2150-0061521-000-PKR-KARACHI</v>
          </cell>
        </row>
        <row r="3005">
          <cell r="C3005">
            <v>0</v>
          </cell>
          <cell r="D3005">
            <v>10523.95</v>
          </cell>
          <cell r="S3005" t="str">
            <v>2150-0061518-230-EUR</v>
          </cell>
          <cell r="T3005" t="str">
            <v>2150-0061518-230-EUR-KARACHI</v>
          </cell>
        </row>
        <row r="3006">
          <cell r="C3006">
            <v>0</v>
          </cell>
          <cell r="D3006">
            <v>464482.9</v>
          </cell>
          <cell r="S3006" t="str">
            <v>2150-0061518-000-PKR</v>
          </cell>
          <cell r="T3006" t="str">
            <v>2150-0061518-000-PKR-KARACHI</v>
          </cell>
        </row>
        <row r="3007">
          <cell r="C3007">
            <v>0</v>
          </cell>
          <cell r="D3007">
            <v>17106.93</v>
          </cell>
          <cell r="S3007" t="str">
            <v>2150-0061430-230-USD</v>
          </cell>
          <cell r="T3007" t="str">
            <v>2150-0061430-230-USD-KARACHI</v>
          </cell>
        </row>
        <row r="3008">
          <cell r="C3008">
            <v>0</v>
          </cell>
          <cell r="D3008">
            <v>60713.09</v>
          </cell>
          <cell r="S3008" t="str">
            <v>2150-0061470-230-USD</v>
          </cell>
          <cell r="T3008" t="str">
            <v>2150-0061470-230-USD-KARACHI</v>
          </cell>
        </row>
        <row r="3009">
          <cell r="C3009">
            <v>0</v>
          </cell>
          <cell r="D3009">
            <v>6649.62</v>
          </cell>
          <cell r="S3009" t="str">
            <v>2150-0061575-230-USD</v>
          </cell>
          <cell r="T3009" t="str">
            <v>2150-0061575-230-USD-KARACHI</v>
          </cell>
        </row>
        <row r="3010">
          <cell r="C3010">
            <v>0</v>
          </cell>
          <cell r="D3010">
            <v>29011.200000000001</v>
          </cell>
          <cell r="S3010" t="str">
            <v>2150-0061444-222-EUR</v>
          </cell>
          <cell r="T3010" t="str">
            <v>2150-0061444-222-EUR-KARACHI</v>
          </cell>
        </row>
        <row r="3011">
          <cell r="C3011">
            <v>0</v>
          </cell>
          <cell r="D3011">
            <v>0.8</v>
          </cell>
          <cell r="S3011" t="str">
            <v>2150-0061431-000-PKR</v>
          </cell>
          <cell r="T3011" t="str">
            <v>2150-0061431-000-PKR-KARACHI</v>
          </cell>
        </row>
        <row r="3012">
          <cell r="C3012">
            <v>0</v>
          </cell>
          <cell r="D3012">
            <v>1699.7</v>
          </cell>
          <cell r="S3012" t="str">
            <v>2150-0061421-230-USD</v>
          </cell>
          <cell r="T3012" t="str">
            <v>2150-0061421-230-USD-KARACHI</v>
          </cell>
        </row>
        <row r="3013">
          <cell r="C3013">
            <v>0</v>
          </cell>
          <cell r="D3013">
            <v>416.01</v>
          </cell>
          <cell r="S3013" t="str">
            <v>2150-0061327-230-USD</v>
          </cell>
          <cell r="T3013" t="str">
            <v>2150-0061327-230-USD-KARACHI</v>
          </cell>
        </row>
        <row r="3014">
          <cell r="C3014">
            <v>0</v>
          </cell>
          <cell r="D3014">
            <v>890.86</v>
          </cell>
          <cell r="S3014" t="str">
            <v>2150-0061327-227-USD</v>
          </cell>
          <cell r="T3014" t="str">
            <v>2150-0061327-227-USD-KARACHI</v>
          </cell>
        </row>
        <row r="3015">
          <cell r="C3015">
            <v>0</v>
          </cell>
          <cell r="D3015">
            <v>2654.25</v>
          </cell>
          <cell r="S3015" t="str">
            <v>2150-0062210-222-PKR</v>
          </cell>
          <cell r="T3015" t="str">
            <v>2150-0062210-222-PKR-KARACHI</v>
          </cell>
        </row>
        <row r="3016">
          <cell r="C3016">
            <v>0</v>
          </cell>
          <cell r="D3016">
            <v>3073.13</v>
          </cell>
          <cell r="S3016" t="str">
            <v>2150-0030420-222-USD</v>
          </cell>
          <cell r="T3016" t="str">
            <v>2150-0030420-222-USD-LAHORE</v>
          </cell>
        </row>
        <row r="3017">
          <cell r="C3017">
            <v>0</v>
          </cell>
          <cell r="D3017">
            <v>2717086.11</v>
          </cell>
          <cell r="S3017" t="str">
            <v>2150-0061508-230-USD</v>
          </cell>
          <cell r="T3017" t="str">
            <v>2150-0061508-230-USD-KARACHI</v>
          </cell>
        </row>
        <row r="3018">
          <cell r="C3018">
            <v>0</v>
          </cell>
          <cell r="D3018">
            <v>17.829999999999998</v>
          </cell>
          <cell r="S3018" t="str">
            <v>2150-0061738-230-USD</v>
          </cell>
          <cell r="T3018" t="str">
            <v>2150-0061738-230-USD-KARACHI</v>
          </cell>
        </row>
        <row r="3019">
          <cell r="C3019">
            <v>0</v>
          </cell>
          <cell r="D3019">
            <v>1640342.88</v>
          </cell>
          <cell r="S3019" t="str">
            <v>2150-0061794-230-USD</v>
          </cell>
          <cell r="T3019" t="str">
            <v>2150-0061794-230-USD-KARACHI</v>
          </cell>
        </row>
        <row r="3020">
          <cell r="C3020">
            <v>0</v>
          </cell>
          <cell r="D3020">
            <v>226575</v>
          </cell>
          <cell r="S3020" t="str">
            <v>2150-0061784-000-PKR</v>
          </cell>
          <cell r="T3020" t="str">
            <v>2150-0061784-000-PKR-KARACHI</v>
          </cell>
        </row>
        <row r="3021">
          <cell r="C3021">
            <v>0</v>
          </cell>
          <cell r="D3021">
            <v>384242.7</v>
          </cell>
          <cell r="S3021" t="str">
            <v>2150-0061783-000-PKR</v>
          </cell>
          <cell r="T3021" t="str">
            <v>2150-0061783-000-PKR-KARACHI</v>
          </cell>
        </row>
        <row r="3022">
          <cell r="C3022">
            <v>0</v>
          </cell>
          <cell r="D3022">
            <v>533560.16</v>
          </cell>
          <cell r="S3022" t="str">
            <v>2150-0061781-230-USD</v>
          </cell>
          <cell r="T3022" t="str">
            <v>2150-0061781-230-USD-KARACHI</v>
          </cell>
        </row>
        <row r="3023">
          <cell r="C3023">
            <v>0</v>
          </cell>
          <cell r="D3023">
            <v>5793.63</v>
          </cell>
          <cell r="S3023" t="str">
            <v>2150-0061781-000-PKR</v>
          </cell>
          <cell r="T3023" t="str">
            <v>2150-0061781-000-PKR-KARACHI</v>
          </cell>
        </row>
        <row r="3024">
          <cell r="C3024">
            <v>0</v>
          </cell>
          <cell r="D3024">
            <v>11888.38</v>
          </cell>
          <cell r="S3024" t="str">
            <v>2150-0061769-221-USD</v>
          </cell>
          <cell r="T3024" t="str">
            <v>2150-0061769-221-USD-KARACHI</v>
          </cell>
        </row>
        <row r="3025">
          <cell r="C3025">
            <v>0</v>
          </cell>
          <cell r="D3025">
            <v>27924.97</v>
          </cell>
          <cell r="S3025" t="str">
            <v>2150-0061760-230-USD</v>
          </cell>
          <cell r="T3025" t="str">
            <v>2150-0061760-230-USD-KARACHI</v>
          </cell>
        </row>
        <row r="3026">
          <cell r="C3026">
            <v>0</v>
          </cell>
          <cell r="D3026">
            <v>11071.03</v>
          </cell>
          <cell r="S3026" t="str">
            <v>2150-0061574-000-PKR</v>
          </cell>
          <cell r="T3026" t="str">
            <v>2150-0061574-000-PKR-KARACHI</v>
          </cell>
        </row>
        <row r="3027">
          <cell r="C3027">
            <v>0</v>
          </cell>
          <cell r="D3027">
            <v>37.549999999999997</v>
          </cell>
          <cell r="S3027" t="str">
            <v>2150-0061749-222-PKR</v>
          </cell>
          <cell r="T3027" t="str">
            <v>2150-0061749-222-PKR-KARACHI</v>
          </cell>
        </row>
        <row r="3028">
          <cell r="C3028">
            <v>0</v>
          </cell>
          <cell r="D3028">
            <v>43271.58</v>
          </cell>
          <cell r="S3028" t="str">
            <v>2150-0061574-221-USD</v>
          </cell>
          <cell r="T3028" t="str">
            <v>2150-0061574-221-USD-KARACHI</v>
          </cell>
        </row>
        <row r="3029">
          <cell r="C3029">
            <v>0</v>
          </cell>
          <cell r="D3029">
            <v>822954.55</v>
          </cell>
          <cell r="S3029" t="str">
            <v>2150-0061703-230-USD</v>
          </cell>
          <cell r="T3029" t="str">
            <v>2150-0061703-230-USD-KARACHI</v>
          </cell>
        </row>
        <row r="3030">
          <cell r="C3030">
            <v>0</v>
          </cell>
          <cell r="D3030">
            <v>9171.42</v>
          </cell>
          <cell r="S3030" t="str">
            <v>2150-0061703-000-PKR</v>
          </cell>
          <cell r="T3030" t="str">
            <v>2150-0061703-000-PKR-KARACHI</v>
          </cell>
        </row>
        <row r="3031">
          <cell r="C3031">
            <v>0</v>
          </cell>
          <cell r="D3031">
            <v>1782.9</v>
          </cell>
          <cell r="S3031" t="str">
            <v>2150-0061693-230-USD</v>
          </cell>
          <cell r="T3031" t="str">
            <v>2150-0061693-230-USD-KARACHI</v>
          </cell>
        </row>
        <row r="3032">
          <cell r="C3032">
            <v>0</v>
          </cell>
          <cell r="D3032">
            <v>263551.25</v>
          </cell>
          <cell r="S3032" t="str">
            <v>2150-0061642-230-USD</v>
          </cell>
          <cell r="T3032" t="str">
            <v>2150-0061642-230-USD-KARACHI</v>
          </cell>
        </row>
        <row r="3033">
          <cell r="C3033">
            <v>0</v>
          </cell>
          <cell r="D3033">
            <v>4657.53</v>
          </cell>
          <cell r="S3033" t="str">
            <v>2150-0061592-227-USD</v>
          </cell>
          <cell r="T3033" t="str">
            <v>2150-0061592-227-USD-KARACHI</v>
          </cell>
        </row>
        <row r="3034">
          <cell r="C3034">
            <v>0</v>
          </cell>
          <cell r="D3034">
            <v>9728.69</v>
          </cell>
          <cell r="S3034" t="str">
            <v>2150-0061586-222-USD</v>
          </cell>
          <cell r="T3034" t="str">
            <v>2150-0061586-222-USD-KARACHI</v>
          </cell>
        </row>
        <row r="3035">
          <cell r="C3035">
            <v>0</v>
          </cell>
          <cell r="D3035">
            <v>40424.370000000003</v>
          </cell>
          <cell r="S3035" t="str">
            <v>2150-0061586-222-EUR</v>
          </cell>
          <cell r="T3035" t="str">
            <v>2150-0061586-222-EUR-KARACHI</v>
          </cell>
        </row>
        <row r="3036">
          <cell r="C3036">
            <v>0</v>
          </cell>
          <cell r="D3036">
            <v>97.41</v>
          </cell>
          <cell r="S3036" t="str">
            <v>2150-0061800-222-PKR</v>
          </cell>
          <cell r="T3036" t="str">
            <v>2150-0061800-222-PKR-KARACHI</v>
          </cell>
        </row>
        <row r="3037">
          <cell r="C3037">
            <v>0</v>
          </cell>
          <cell r="D3037">
            <v>2831.25</v>
          </cell>
          <cell r="S3037" t="str">
            <v>2150-0061759-222-USD</v>
          </cell>
          <cell r="T3037" t="str">
            <v>2150-0061759-222-USD-KARACHI</v>
          </cell>
        </row>
        <row r="3038">
          <cell r="C3038">
            <v>0</v>
          </cell>
          <cell r="D3038">
            <v>5914.43</v>
          </cell>
          <cell r="S3038" t="str">
            <v>2150-0030096-000-PKR</v>
          </cell>
          <cell r="T3038" t="str">
            <v>2150-0030096-000-PKR-LAHORE</v>
          </cell>
        </row>
        <row r="3039">
          <cell r="C3039">
            <v>0</v>
          </cell>
          <cell r="D3039">
            <v>9346.73</v>
          </cell>
          <cell r="S3039" t="str">
            <v>2150-0030044-000-PKR</v>
          </cell>
          <cell r="T3039" t="str">
            <v>2150-0030044-000-PKR-LAHORE</v>
          </cell>
        </row>
        <row r="3040">
          <cell r="C3040">
            <v>0</v>
          </cell>
          <cell r="D3040">
            <v>2317</v>
          </cell>
          <cell r="S3040" t="str">
            <v>2150-0030129-000-PKR</v>
          </cell>
          <cell r="T3040" t="str">
            <v>2150-0030129-000-PKR-LAHORE</v>
          </cell>
        </row>
        <row r="3041">
          <cell r="C3041">
            <v>0</v>
          </cell>
          <cell r="D3041">
            <v>14564.73</v>
          </cell>
          <cell r="S3041" t="str">
            <v>2150-0030126-000-PKR</v>
          </cell>
          <cell r="T3041" t="str">
            <v>2150-0030126-000-PKR-LAHORE</v>
          </cell>
        </row>
        <row r="3042">
          <cell r="C3042">
            <v>0</v>
          </cell>
          <cell r="D3042">
            <v>49.31</v>
          </cell>
          <cell r="S3042" t="str">
            <v>2150-0030120-000-PKR</v>
          </cell>
          <cell r="T3042" t="str">
            <v>2150-0030120-000-PKR-LAHORE</v>
          </cell>
        </row>
        <row r="3043">
          <cell r="C3043">
            <v>0</v>
          </cell>
          <cell r="D3043">
            <v>1139</v>
          </cell>
          <cell r="S3043" t="str">
            <v>2150-0030118-000-PKR</v>
          </cell>
          <cell r="T3043" t="str">
            <v>2150-0030118-000-PKR-LAHORE</v>
          </cell>
        </row>
        <row r="3044">
          <cell r="C3044">
            <v>0</v>
          </cell>
          <cell r="D3044">
            <v>68339.429999999993</v>
          </cell>
          <cell r="S3044" t="str">
            <v>2150-0030117-000-PKR</v>
          </cell>
          <cell r="T3044" t="str">
            <v>2150-0030117-000-PKR-LAHORE</v>
          </cell>
        </row>
        <row r="3045">
          <cell r="C3045">
            <v>0</v>
          </cell>
          <cell r="D3045">
            <v>4918.59</v>
          </cell>
          <cell r="S3045" t="str">
            <v>2150-0030114-000-PKR</v>
          </cell>
          <cell r="T3045" t="str">
            <v>2150-0030114-000-PKR-LAHORE</v>
          </cell>
        </row>
        <row r="3046">
          <cell r="C3046">
            <v>0</v>
          </cell>
          <cell r="D3046">
            <v>78664.88</v>
          </cell>
          <cell r="S3046" t="str">
            <v>2150-0030144-000-PKR</v>
          </cell>
          <cell r="T3046" t="str">
            <v>2150-0030144-000-PKR-LAHORE</v>
          </cell>
        </row>
        <row r="3047">
          <cell r="C3047">
            <v>0</v>
          </cell>
          <cell r="D3047">
            <v>3107.1</v>
          </cell>
          <cell r="S3047" t="str">
            <v>2150-0030104-000-PKR</v>
          </cell>
          <cell r="T3047" t="str">
            <v>2150-0030104-000-PKR-LAHORE</v>
          </cell>
        </row>
        <row r="3048">
          <cell r="C3048">
            <v>0</v>
          </cell>
          <cell r="D3048">
            <v>18293.150000000001</v>
          </cell>
          <cell r="S3048" t="str">
            <v>2150-0030144-227-USD</v>
          </cell>
          <cell r="T3048" t="str">
            <v>2150-0030144-227-USD-LAHORE</v>
          </cell>
        </row>
        <row r="3049">
          <cell r="C3049">
            <v>0</v>
          </cell>
          <cell r="D3049">
            <v>865</v>
          </cell>
          <cell r="S3049" t="str">
            <v>2150-0030088-000-PKR</v>
          </cell>
          <cell r="T3049" t="str">
            <v>2150-0030088-000-PKR-LAHORE</v>
          </cell>
        </row>
        <row r="3050">
          <cell r="C3050">
            <v>0</v>
          </cell>
          <cell r="D3050">
            <v>35.39</v>
          </cell>
          <cell r="S3050" t="str">
            <v>2150-0030086-000-PKR</v>
          </cell>
          <cell r="T3050" t="str">
            <v>2150-0030086-000-PKR-LAHORE</v>
          </cell>
        </row>
        <row r="3051">
          <cell r="C3051">
            <v>0</v>
          </cell>
          <cell r="D3051">
            <v>432813.59</v>
          </cell>
          <cell r="S3051" t="str">
            <v>2150-0030082-000-PKR</v>
          </cell>
          <cell r="T3051" t="str">
            <v>2150-0030082-000-PKR-LAHORE</v>
          </cell>
        </row>
        <row r="3052">
          <cell r="C3052">
            <v>0</v>
          </cell>
          <cell r="D3052">
            <v>343.66</v>
          </cell>
          <cell r="S3052" t="str">
            <v>2150-0030076-000-PKR</v>
          </cell>
          <cell r="T3052" t="str">
            <v>2150-0030076-000-PKR-LAHORE</v>
          </cell>
        </row>
        <row r="3053">
          <cell r="C3053">
            <v>0</v>
          </cell>
          <cell r="D3053">
            <v>4211.24</v>
          </cell>
          <cell r="S3053" t="str">
            <v>2150-0030073-000-PKR</v>
          </cell>
          <cell r="T3053" t="str">
            <v>2150-0030073-000-PKR-LAHORE</v>
          </cell>
        </row>
        <row r="3054">
          <cell r="C3054">
            <v>0</v>
          </cell>
          <cell r="D3054">
            <v>1640</v>
          </cell>
          <cell r="S3054" t="str">
            <v>2150-0030065-000-PKR</v>
          </cell>
          <cell r="T3054" t="str">
            <v>2150-0030065-000-PKR-LAHORE</v>
          </cell>
        </row>
        <row r="3055">
          <cell r="C3055">
            <v>0</v>
          </cell>
          <cell r="D3055">
            <v>86138.44</v>
          </cell>
          <cell r="S3055" t="str">
            <v>2150-0030361-230-USD</v>
          </cell>
          <cell r="T3055" t="str">
            <v>2150-0030361-230-USD-LAHORE</v>
          </cell>
        </row>
        <row r="3056">
          <cell r="C3056">
            <v>0</v>
          </cell>
          <cell r="D3056">
            <v>3127.19</v>
          </cell>
          <cell r="S3056" t="str">
            <v>2150-0030107-000-PKR</v>
          </cell>
          <cell r="T3056" t="str">
            <v>2150-0030107-000-PKR-LAHORE</v>
          </cell>
        </row>
        <row r="3057">
          <cell r="C3057">
            <v>0</v>
          </cell>
          <cell r="D3057">
            <v>442.75</v>
          </cell>
          <cell r="S3057" t="str">
            <v>2150-0030349-230-USD</v>
          </cell>
          <cell r="T3057" t="str">
            <v>2150-0030349-230-USD-LAHORE</v>
          </cell>
        </row>
        <row r="3058">
          <cell r="C3058">
            <v>0</v>
          </cell>
          <cell r="D3058">
            <v>33.81</v>
          </cell>
          <cell r="S3058" t="str">
            <v>2150-0030510-000-PKR</v>
          </cell>
          <cell r="T3058" t="str">
            <v>2150-0030510-000-PKR-LAHORE</v>
          </cell>
        </row>
        <row r="3059">
          <cell r="C3059">
            <v>0</v>
          </cell>
          <cell r="D3059">
            <v>5231.82</v>
          </cell>
          <cell r="S3059" t="str">
            <v>2150-0030476-000-PKR</v>
          </cell>
          <cell r="T3059" t="str">
            <v>2150-0030476-000-PKR-LAHORE</v>
          </cell>
        </row>
        <row r="3060">
          <cell r="C3060">
            <v>0</v>
          </cell>
          <cell r="D3060">
            <v>790</v>
          </cell>
          <cell r="S3060" t="str">
            <v>2150-0030463-000-PKR</v>
          </cell>
          <cell r="T3060" t="str">
            <v>2150-0030463-000-PKR-LAHORE</v>
          </cell>
        </row>
        <row r="3061">
          <cell r="C3061">
            <v>0</v>
          </cell>
          <cell r="D3061">
            <v>16340</v>
          </cell>
          <cell r="S3061" t="str">
            <v>2150-0030441-000-PKR</v>
          </cell>
          <cell r="T3061" t="str">
            <v>2150-0030441-000-PKR-LAHORE</v>
          </cell>
        </row>
        <row r="3062">
          <cell r="C3062">
            <v>0</v>
          </cell>
          <cell r="D3062">
            <v>2971.5</v>
          </cell>
          <cell r="S3062" t="str">
            <v>2150-0030421-230-USD</v>
          </cell>
          <cell r="T3062" t="str">
            <v>2150-0030421-230-USD-LAHORE</v>
          </cell>
        </row>
        <row r="3063">
          <cell r="C3063">
            <v>0</v>
          </cell>
          <cell r="D3063">
            <v>6297.67</v>
          </cell>
          <cell r="S3063" t="str">
            <v>2150-0030421-230-GBP</v>
          </cell>
          <cell r="T3063" t="str">
            <v>2150-0030421-230-GBP-LAHORE</v>
          </cell>
        </row>
        <row r="3064">
          <cell r="C3064">
            <v>0</v>
          </cell>
          <cell r="D3064">
            <v>1624.53</v>
          </cell>
          <cell r="S3064" t="str">
            <v>2150-0060022-223-PKR</v>
          </cell>
          <cell r="T3064" t="str">
            <v>2150-0060022-223-PKR-KARACHI</v>
          </cell>
        </row>
        <row r="3065">
          <cell r="C3065">
            <v>0</v>
          </cell>
          <cell r="D3065">
            <v>88.84</v>
          </cell>
          <cell r="S3065" t="str">
            <v>2150-0030133-000-PKR</v>
          </cell>
          <cell r="T3065" t="str">
            <v>2150-0030133-000-PKR-LAHORE</v>
          </cell>
        </row>
        <row r="3066">
          <cell r="C3066">
            <v>0</v>
          </cell>
          <cell r="D3066">
            <v>19627.75</v>
          </cell>
          <cell r="S3066" t="str">
            <v>2150-0061320-222-EUR</v>
          </cell>
          <cell r="T3066" t="str">
            <v>2150-0061320-222-EUR-KARACHI</v>
          </cell>
        </row>
        <row r="3067">
          <cell r="C3067">
            <v>0</v>
          </cell>
          <cell r="D3067">
            <v>283432.43</v>
          </cell>
          <cell r="S3067" t="str">
            <v>2150-0030043-000-PKR</v>
          </cell>
          <cell r="T3067" t="str">
            <v>2150-0030043-000-PKR-LAHORE</v>
          </cell>
        </row>
        <row r="3068">
          <cell r="C3068">
            <v>0</v>
          </cell>
          <cell r="D3068">
            <v>299.45999999999998</v>
          </cell>
          <cell r="S3068" t="str">
            <v>2150-0030232-000-PKR</v>
          </cell>
          <cell r="T3068" t="str">
            <v>2150-0030232-000-PKR-LAHORE</v>
          </cell>
        </row>
        <row r="3069">
          <cell r="C3069">
            <v>0</v>
          </cell>
          <cell r="D3069">
            <v>38325.22</v>
          </cell>
          <cell r="S3069" t="str">
            <v>2150-0030226-230-USD</v>
          </cell>
          <cell r="T3069" t="str">
            <v>2150-0030226-230-USD-LAHORE</v>
          </cell>
        </row>
        <row r="3070">
          <cell r="C3070">
            <v>0</v>
          </cell>
          <cell r="D3070">
            <v>2105.4499999999998</v>
          </cell>
          <cell r="S3070" t="str">
            <v>2150-0030214-000-PKR</v>
          </cell>
          <cell r="T3070" t="str">
            <v>2150-0030214-000-PKR-LAHORE</v>
          </cell>
        </row>
        <row r="3071">
          <cell r="C3071">
            <v>0</v>
          </cell>
          <cell r="D3071">
            <v>1362452.36</v>
          </cell>
          <cell r="S3071" t="str">
            <v>2150-0030196-230-USD</v>
          </cell>
          <cell r="T3071" t="str">
            <v>2150-0030196-230-USD-LAHORE</v>
          </cell>
        </row>
        <row r="3072">
          <cell r="C3072">
            <v>0</v>
          </cell>
          <cell r="D3072">
            <v>922.86</v>
          </cell>
          <cell r="S3072" t="str">
            <v>2150-0030184-000-PKR</v>
          </cell>
          <cell r="T3072" t="str">
            <v>2150-0030184-000-PKR-LAHORE</v>
          </cell>
        </row>
        <row r="3073">
          <cell r="C3073">
            <v>0</v>
          </cell>
          <cell r="D3073">
            <v>2375</v>
          </cell>
          <cell r="S3073" t="str">
            <v>2150-0030174-000-PKR</v>
          </cell>
          <cell r="T3073" t="str">
            <v>2150-0030174-000-PKR-LAHORE</v>
          </cell>
        </row>
        <row r="3074">
          <cell r="C3074">
            <v>0</v>
          </cell>
          <cell r="D3074">
            <v>710.96</v>
          </cell>
          <cell r="S3074" t="str">
            <v>2150-0030172-000-PKR</v>
          </cell>
          <cell r="T3074" t="str">
            <v>2150-0030172-000-PKR-LAHORE</v>
          </cell>
        </row>
        <row r="3075">
          <cell r="C3075">
            <v>0</v>
          </cell>
          <cell r="D3075">
            <v>2124843.58</v>
          </cell>
          <cell r="S3075" t="str">
            <v>2150-0030369-230-USD</v>
          </cell>
          <cell r="T3075" t="str">
            <v>2150-0030369-230-USD-LAHORE</v>
          </cell>
        </row>
        <row r="3076">
          <cell r="C3076">
            <v>0</v>
          </cell>
          <cell r="D3076">
            <v>28.53</v>
          </cell>
          <cell r="S3076" t="str">
            <v>2150-0062246-230-USD</v>
          </cell>
          <cell r="T3076" t="str">
            <v>2150-0062246-230-USD-KARACHI</v>
          </cell>
        </row>
        <row r="3077">
          <cell r="C3077">
            <v>0</v>
          </cell>
          <cell r="D3077">
            <v>1744.69</v>
          </cell>
          <cell r="S3077" t="str">
            <v>2150-0030046-000-PKR</v>
          </cell>
          <cell r="T3077" t="str">
            <v>2150-0030046-000-PKR-LAHORE</v>
          </cell>
        </row>
        <row r="3078">
          <cell r="C3078">
            <v>0</v>
          </cell>
          <cell r="D3078">
            <v>8005</v>
          </cell>
          <cell r="S3078" t="str">
            <v>2150-0062264-000-PKR</v>
          </cell>
          <cell r="T3078" t="str">
            <v>2150-0062264-000-PKR-KARACHI</v>
          </cell>
        </row>
        <row r="3079">
          <cell r="C3079">
            <v>0</v>
          </cell>
          <cell r="D3079">
            <v>17829</v>
          </cell>
          <cell r="S3079" t="str">
            <v>2150-0062261-230-USD</v>
          </cell>
          <cell r="T3079" t="str">
            <v>2150-0062261-230-USD-KARACHI</v>
          </cell>
        </row>
        <row r="3080">
          <cell r="C3080">
            <v>0</v>
          </cell>
          <cell r="D3080">
            <v>58.24</v>
          </cell>
          <cell r="S3080" t="str">
            <v>2150-0062260-230-USD</v>
          </cell>
          <cell r="T3080" t="str">
            <v>2150-0062260-230-USD-KARACHI</v>
          </cell>
        </row>
        <row r="3081">
          <cell r="C3081">
            <v>0</v>
          </cell>
          <cell r="D3081">
            <v>454</v>
          </cell>
          <cell r="S3081" t="str">
            <v>2150-0062259-000-PKR</v>
          </cell>
          <cell r="T3081" t="str">
            <v>2150-0062259-000-PKR-KARACHI</v>
          </cell>
        </row>
        <row r="3082">
          <cell r="C3082">
            <v>0</v>
          </cell>
          <cell r="D3082">
            <v>248.38</v>
          </cell>
          <cell r="S3082" t="str">
            <v>2150-0062258-000-PKR</v>
          </cell>
          <cell r="T3082" t="str">
            <v>2150-0062258-000-PKR-KARACHI</v>
          </cell>
        </row>
        <row r="3083">
          <cell r="C3083">
            <v>0</v>
          </cell>
          <cell r="D3083">
            <v>6337.02</v>
          </cell>
          <cell r="S3083" t="str">
            <v>2150-0062256-230-USD</v>
          </cell>
          <cell r="T3083" t="str">
            <v>2150-0062256-230-USD-KARACHI</v>
          </cell>
        </row>
        <row r="3084">
          <cell r="C3084">
            <v>0</v>
          </cell>
          <cell r="D3084">
            <v>2573.3200000000002</v>
          </cell>
          <cell r="S3084" t="str">
            <v>2150-0062266-230-USD</v>
          </cell>
          <cell r="T3084" t="str">
            <v>2150-0062266-230-USD-KARACHI</v>
          </cell>
        </row>
        <row r="3085">
          <cell r="C3085">
            <v>0</v>
          </cell>
          <cell r="D3085">
            <v>303</v>
          </cell>
          <cell r="S3085" t="str">
            <v>2150-0062247-000-PKR</v>
          </cell>
          <cell r="T3085" t="str">
            <v>2150-0062247-000-PKR-KARACHI</v>
          </cell>
        </row>
        <row r="3086">
          <cell r="C3086">
            <v>0</v>
          </cell>
          <cell r="D3086">
            <v>3520</v>
          </cell>
          <cell r="S3086" t="str">
            <v>2150-0062267-000-PKR</v>
          </cell>
          <cell r="T3086" t="str">
            <v>2150-0062267-000-PKR-KARACHI</v>
          </cell>
        </row>
        <row r="3087">
          <cell r="C3087">
            <v>0</v>
          </cell>
          <cell r="D3087">
            <v>4995.6899999999996</v>
          </cell>
          <cell r="S3087" t="str">
            <v>2150-0062244-230-USD</v>
          </cell>
          <cell r="T3087" t="str">
            <v>2150-0062244-230-USD-KARACHI</v>
          </cell>
        </row>
        <row r="3088">
          <cell r="C3088">
            <v>0</v>
          </cell>
          <cell r="D3088">
            <v>1033684.41</v>
          </cell>
          <cell r="S3088" t="str">
            <v>2150-0062242-230-USD</v>
          </cell>
          <cell r="T3088" t="str">
            <v>2150-0062242-230-USD-KARACHI</v>
          </cell>
        </row>
        <row r="3089">
          <cell r="C3089">
            <v>0</v>
          </cell>
          <cell r="D3089">
            <v>172371.6</v>
          </cell>
          <cell r="S3089" t="str">
            <v>2150-0062242-000-PKR</v>
          </cell>
          <cell r="T3089" t="str">
            <v>2150-0062242-000-PKR-KARACHI</v>
          </cell>
        </row>
        <row r="3090">
          <cell r="C3090">
            <v>0</v>
          </cell>
          <cell r="D3090">
            <v>84.91</v>
          </cell>
          <cell r="S3090" t="str">
            <v>2150-0062240-222-PKR</v>
          </cell>
          <cell r="T3090" t="str">
            <v>2150-0062240-222-PKR-KARACHI</v>
          </cell>
        </row>
        <row r="3091">
          <cell r="C3091">
            <v>0</v>
          </cell>
          <cell r="D3091">
            <v>592.71</v>
          </cell>
          <cell r="S3091" t="str">
            <v>2150-0062238-222-PKR</v>
          </cell>
          <cell r="T3091" t="str">
            <v>2150-0062238-222-PKR-KARACHI</v>
          </cell>
        </row>
        <row r="3092">
          <cell r="C3092">
            <v>0</v>
          </cell>
          <cell r="D3092">
            <v>1802.84</v>
          </cell>
          <cell r="S3092" t="str">
            <v>2150-0062233-222-PKR</v>
          </cell>
          <cell r="T3092" t="str">
            <v>2150-0062233-222-PKR-KARACHI</v>
          </cell>
        </row>
        <row r="3093">
          <cell r="C3093">
            <v>0</v>
          </cell>
          <cell r="D3093">
            <v>2762.31</v>
          </cell>
          <cell r="S3093" t="str">
            <v>2150-0062231-227-USD</v>
          </cell>
          <cell r="T3093" t="str">
            <v>2150-0062231-227-USD-KARACHI</v>
          </cell>
        </row>
        <row r="3094">
          <cell r="C3094">
            <v>0</v>
          </cell>
          <cell r="D3094">
            <v>3593.14</v>
          </cell>
          <cell r="S3094" t="str">
            <v>2150-0062247-230-USD</v>
          </cell>
          <cell r="T3094" t="str">
            <v>2150-0062247-230-USD-KARACHI</v>
          </cell>
        </row>
        <row r="3095">
          <cell r="C3095">
            <v>0</v>
          </cell>
          <cell r="D3095">
            <v>12613.37</v>
          </cell>
          <cell r="S3095" t="str">
            <v>2150-0030000-000-PKR</v>
          </cell>
          <cell r="T3095" t="str">
            <v>2150-0030000-000-PKR-LAHORE</v>
          </cell>
        </row>
        <row r="3096">
          <cell r="C3096">
            <v>0</v>
          </cell>
          <cell r="D3096">
            <v>970.15</v>
          </cell>
          <cell r="S3096" t="str">
            <v>2150-0030042-000-PKR</v>
          </cell>
          <cell r="T3096" t="str">
            <v>2150-0030042-000-PKR-LAHORE</v>
          </cell>
        </row>
        <row r="3097">
          <cell r="C3097">
            <v>0</v>
          </cell>
          <cell r="D3097">
            <v>5735.58</v>
          </cell>
          <cell r="S3097" t="str">
            <v>2150-0030041-000-PKR</v>
          </cell>
          <cell r="T3097" t="str">
            <v>2150-0030041-000-PKR-LAHORE</v>
          </cell>
        </row>
        <row r="3098">
          <cell r="C3098">
            <v>0</v>
          </cell>
          <cell r="D3098">
            <v>52987.14</v>
          </cell>
          <cell r="S3098" t="str">
            <v>2150-0030034-000-PKR</v>
          </cell>
          <cell r="T3098" t="str">
            <v>2150-0030034-000-PKR-LAHORE</v>
          </cell>
        </row>
        <row r="3099">
          <cell r="C3099">
            <v>0</v>
          </cell>
          <cell r="D3099">
            <v>3108.96</v>
          </cell>
          <cell r="S3099" t="str">
            <v>2150-0030014-000-PKR</v>
          </cell>
          <cell r="T3099" t="str">
            <v>2150-0030014-000-PKR-LAHORE</v>
          </cell>
        </row>
        <row r="3100">
          <cell r="C3100">
            <v>0</v>
          </cell>
          <cell r="D3100">
            <v>834.5</v>
          </cell>
          <cell r="S3100" t="str">
            <v>2150-0030010-000-PKR</v>
          </cell>
          <cell r="T3100" t="str">
            <v>2150-0030010-000-PKR-LAHORE</v>
          </cell>
        </row>
        <row r="3101">
          <cell r="C3101">
            <v>0</v>
          </cell>
          <cell r="D3101">
            <v>716.15</v>
          </cell>
          <cell r="S3101" t="str">
            <v>2150-0030009-000-PKR</v>
          </cell>
          <cell r="T3101" t="str">
            <v>2150-0030009-000-PKR-LAHORE</v>
          </cell>
        </row>
        <row r="3102">
          <cell r="C3102">
            <v>0</v>
          </cell>
          <cell r="D3102">
            <v>1402.29</v>
          </cell>
          <cell r="S3102" t="str">
            <v>2150-0030008-000-PKR</v>
          </cell>
          <cell r="T3102" t="str">
            <v>2150-0030008-000-PKR-LAHORE</v>
          </cell>
        </row>
        <row r="3103">
          <cell r="C3103">
            <v>0</v>
          </cell>
          <cell r="D3103">
            <v>2000</v>
          </cell>
          <cell r="S3103" t="str">
            <v>2150-0062265-000-PKR</v>
          </cell>
          <cell r="T3103" t="str">
            <v>2150-0062265-000-PKR-KARACHI</v>
          </cell>
        </row>
        <row r="3104">
          <cell r="C3104">
            <v>0</v>
          </cell>
          <cell r="D3104">
            <v>7540.29</v>
          </cell>
          <cell r="S3104" t="str">
            <v>2150-0030004-000-PKR</v>
          </cell>
          <cell r="T3104" t="str">
            <v>2150-0030004-000-PKR-LAHORE</v>
          </cell>
        </row>
        <row r="3105">
          <cell r="C3105">
            <v>0</v>
          </cell>
          <cell r="D3105">
            <v>798.14</v>
          </cell>
          <cell r="S3105" t="str">
            <v>2150-0062228-230-USD</v>
          </cell>
          <cell r="T3105" t="str">
            <v>2150-0062228-230-USD-KARACHI</v>
          </cell>
        </row>
        <row r="3106">
          <cell r="C3106">
            <v>0</v>
          </cell>
          <cell r="D3106">
            <v>50766.19</v>
          </cell>
          <cell r="S3106" t="str">
            <v>2150-0017452-000-PKR</v>
          </cell>
          <cell r="T3106" t="str">
            <v>2150-0017452-000-PKR-LAHORE</v>
          </cell>
        </row>
        <row r="3107">
          <cell r="C3107">
            <v>0</v>
          </cell>
          <cell r="D3107">
            <v>1889438.25</v>
          </cell>
          <cell r="S3107" t="str">
            <v>2150-0017014-000-PKR</v>
          </cell>
          <cell r="T3107" t="str">
            <v>2150-0017014-000-PKR-LAHORE</v>
          </cell>
        </row>
        <row r="3108">
          <cell r="C3108">
            <v>0</v>
          </cell>
          <cell r="D3108">
            <v>6969.31</v>
          </cell>
          <cell r="S3108" t="str">
            <v>2150-0013330-000-PKR</v>
          </cell>
          <cell r="T3108" t="str">
            <v>2150-0013330-000-PKR-LAHORE</v>
          </cell>
        </row>
        <row r="3109">
          <cell r="C3109">
            <v>0</v>
          </cell>
          <cell r="D3109">
            <v>40007.5</v>
          </cell>
          <cell r="S3109" t="str">
            <v>2150-0012928-000-PKR</v>
          </cell>
          <cell r="T3109" t="str">
            <v>2150-0012928-000-PKR-LAHORE</v>
          </cell>
        </row>
        <row r="3110">
          <cell r="C3110">
            <v>0</v>
          </cell>
          <cell r="D3110">
            <v>39973.81</v>
          </cell>
          <cell r="S3110" t="str">
            <v>2190-8002409-003-USD</v>
          </cell>
          <cell r="T3110" t="str">
            <v>2190-8002409-003-USD-KARACHI</v>
          </cell>
        </row>
        <row r="3111">
          <cell r="C3111">
            <v>0</v>
          </cell>
          <cell r="D3111">
            <v>341059.86</v>
          </cell>
          <cell r="S3111" t="str">
            <v>2190-8002409-002-USD</v>
          </cell>
          <cell r="T3111" t="str">
            <v>2190-8002409-002-USD-KARACHI</v>
          </cell>
        </row>
        <row r="3112">
          <cell r="C3112">
            <v>0</v>
          </cell>
          <cell r="D3112">
            <v>2612522.59</v>
          </cell>
          <cell r="S3112" t="str">
            <v>2190-8002409-001-USD</v>
          </cell>
          <cell r="T3112" t="str">
            <v>2190-8002409-001-USD-KARACHI</v>
          </cell>
        </row>
        <row r="3113">
          <cell r="C3113">
            <v>0</v>
          </cell>
          <cell r="D3113">
            <v>629155.02</v>
          </cell>
          <cell r="S3113" t="str">
            <v>2150-0030005-000-PKR</v>
          </cell>
          <cell r="T3113" t="str">
            <v>2150-0030005-000-PKR-LAHORE</v>
          </cell>
        </row>
        <row r="3114">
          <cell r="C3114">
            <v>0</v>
          </cell>
          <cell r="D3114">
            <v>1765162</v>
          </cell>
          <cell r="S3114" t="str">
            <v>2150-0017810-000-PKR</v>
          </cell>
          <cell r="T3114" t="str">
            <v>2150-0017810-000-PKR-KARACHI</v>
          </cell>
        </row>
        <row r="3115">
          <cell r="C3115">
            <v>0</v>
          </cell>
          <cell r="D3115">
            <v>119544.57</v>
          </cell>
          <cell r="S3115" t="str">
            <v>2150-0017801-230-GBP</v>
          </cell>
          <cell r="T3115" t="str">
            <v>2150-0017801-230-GBP-KARACHI</v>
          </cell>
        </row>
        <row r="3116">
          <cell r="C3116">
            <v>0</v>
          </cell>
          <cell r="D3116">
            <v>365690.62</v>
          </cell>
          <cell r="S3116" t="str">
            <v>2150-0017834-230-USD</v>
          </cell>
          <cell r="T3116" t="str">
            <v>2150-0017834-230-USD-KARACHI</v>
          </cell>
        </row>
        <row r="3117">
          <cell r="C3117">
            <v>0</v>
          </cell>
          <cell r="D3117">
            <v>15142.2</v>
          </cell>
          <cell r="S3117" t="str">
            <v>2150-0017824-000-PKR</v>
          </cell>
          <cell r="T3117" t="str">
            <v>2150-0017824-000-PKR-KARACHI</v>
          </cell>
        </row>
        <row r="3118">
          <cell r="C3118">
            <v>0</v>
          </cell>
          <cell r="D3118">
            <v>1220</v>
          </cell>
          <cell r="S3118" t="str">
            <v>2150-0017821-000-PKR</v>
          </cell>
          <cell r="T3118" t="str">
            <v>2150-0017821-000-PKR-KARACHI</v>
          </cell>
        </row>
        <row r="3119">
          <cell r="C3119">
            <v>0</v>
          </cell>
          <cell r="D3119">
            <v>2414</v>
          </cell>
          <cell r="S3119" t="str">
            <v>2150-0017818-000-PKR</v>
          </cell>
          <cell r="T3119" t="str">
            <v>2150-0017818-000-PKR-KARACHI</v>
          </cell>
        </row>
        <row r="3120">
          <cell r="C3120">
            <v>0</v>
          </cell>
          <cell r="D3120">
            <v>100</v>
          </cell>
          <cell r="S3120" t="str">
            <v>2150-0017816-000-PKR</v>
          </cell>
          <cell r="T3120" t="str">
            <v>2150-0017816-000-PKR-KARACHI</v>
          </cell>
        </row>
        <row r="3121">
          <cell r="C3121">
            <v>0</v>
          </cell>
          <cell r="D3121">
            <v>10408.69</v>
          </cell>
          <cell r="S3121" t="str">
            <v>2150-0017815-000-PKR</v>
          </cell>
          <cell r="T3121" t="str">
            <v>2150-0017815-000-PKR-KARACHI</v>
          </cell>
        </row>
        <row r="3122">
          <cell r="C3122">
            <v>0</v>
          </cell>
          <cell r="D3122">
            <v>5875</v>
          </cell>
          <cell r="S3122" t="str">
            <v>2150-0017847-000-PKR</v>
          </cell>
          <cell r="T3122" t="str">
            <v>2150-0017847-000-PKR-KARACHI</v>
          </cell>
        </row>
        <row r="3123">
          <cell r="C3123">
            <v>0</v>
          </cell>
          <cell r="D3123">
            <v>25000</v>
          </cell>
          <cell r="S3123" t="str">
            <v>2150-0017811-000-PKR</v>
          </cell>
          <cell r="T3123" t="str">
            <v>2150-0017811-000-PKR-KARACHI</v>
          </cell>
        </row>
        <row r="3124">
          <cell r="C3124">
            <v>0</v>
          </cell>
          <cell r="D3124">
            <v>490</v>
          </cell>
          <cell r="S3124" t="str">
            <v>2150-0017848-000-PKR</v>
          </cell>
          <cell r="T3124" t="str">
            <v>2150-0017848-000-PKR-KARACHI</v>
          </cell>
        </row>
        <row r="3125">
          <cell r="C3125">
            <v>0</v>
          </cell>
          <cell r="D3125">
            <v>27025.79</v>
          </cell>
          <cell r="S3125" t="str">
            <v>2150-0017808-230-USD</v>
          </cell>
          <cell r="T3125" t="str">
            <v>2150-0017808-230-USD-KARACHI</v>
          </cell>
        </row>
        <row r="3126">
          <cell r="C3126">
            <v>0</v>
          </cell>
          <cell r="D3126">
            <v>171542.12</v>
          </cell>
          <cell r="S3126" t="str">
            <v>2150-0017805-000-PKR</v>
          </cell>
          <cell r="T3126" t="str">
            <v>2150-0017805-000-PKR-KARACHI</v>
          </cell>
        </row>
        <row r="3127">
          <cell r="C3127">
            <v>0</v>
          </cell>
          <cell r="D3127">
            <v>42250</v>
          </cell>
          <cell r="S3127" t="str">
            <v>2150-0017804-000-PKR</v>
          </cell>
          <cell r="T3127" t="str">
            <v>2150-0017804-000-PKR-KARACHI</v>
          </cell>
        </row>
        <row r="3128">
          <cell r="C3128">
            <v>0</v>
          </cell>
          <cell r="D3128">
            <v>5883.57</v>
          </cell>
          <cell r="S3128" t="str">
            <v>2150-0017803-230-USD</v>
          </cell>
          <cell r="T3128" t="str">
            <v>2150-0017803-230-USD-KARACHI</v>
          </cell>
        </row>
        <row r="3129">
          <cell r="C3129">
            <v>0</v>
          </cell>
          <cell r="D3129">
            <v>1024.51</v>
          </cell>
          <cell r="S3129" t="str">
            <v>2150-0017803-000-PKR</v>
          </cell>
          <cell r="T3129" t="str">
            <v>2150-0017803-000-PKR-KARACHI</v>
          </cell>
        </row>
        <row r="3130">
          <cell r="C3130">
            <v>0</v>
          </cell>
          <cell r="D3130">
            <v>100</v>
          </cell>
          <cell r="S3130" t="str">
            <v>2150-0017802-000-PKR</v>
          </cell>
          <cell r="T3130" t="str">
            <v>2150-0017802-000-PKR-KARACHI</v>
          </cell>
        </row>
        <row r="3131">
          <cell r="C3131">
            <v>0</v>
          </cell>
          <cell r="D3131">
            <v>4738.95</v>
          </cell>
          <cell r="S3131" t="str">
            <v>2150-0060031-222-USD</v>
          </cell>
          <cell r="T3131" t="str">
            <v>2150-0060031-222-USD-KARACHI</v>
          </cell>
        </row>
        <row r="3132">
          <cell r="C3132">
            <v>0</v>
          </cell>
          <cell r="D3132">
            <v>56519.06</v>
          </cell>
          <cell r="S3132" t="str">
            <v>2150-0017813-000-PKR</v>
          </cell>
          <cell r="T3132" t="str">
            <v>2150-0017813-000-PKR-KARACHI</v>
          </cell>
        </row>
        <row r="3133">
          <cell r="C3133">
            <v>0</v>
          </cell>
          <cell r="D3133">
            <v>6454.86</v>
          </cell>
          <cell r="S3133" t="str">
            <v>2150-0017868-000-PKR</v>
          </cell>
          <cell r="T3133" t="str">
            <v>2150-0017868-000-PKR-KARACHI</v>
          </cell>
        </row>
        <row r="3134">
          <cell r="C3134">
            <v>0</v>
          </cell>
          <cell r="D3134">
            <v>1514917.17</v>
          </cell>
          <cell r="S3134" t="str">
            <v>2150-0050008-000-PKR</v>
          </cell>
          <cell r="T3134" t="str">
            <v>2150-0050008-000-PKR-KARACHI</v>
          </cell>
        </row>
        <row r="3135">
          <cell r="C3135">
            <v>0</v>
          </cell>
          <cell r="D3135">
            <v>18582.98</v>
          </cell>
          <cell r="S3135" t="str">
            <v>2150-0031848-000-PKR</v>
          </cell>
          <cell r="T3135" t="str">
            <v>2150-0031848-000-PKR-KARACHI</v>
          </cell>
        </row>
        <row r="3136">
          <cell r="C3136">
            <v>0</v>
          </cell>
          <cell r="D3136">
            <v>4566.22</v>
          </cell>
          <cell r="S3136" t="str">
            <v>2150-0031774-000-PKR</v>
          </cell>
          <cell r="T3136" t="str">
            <v>2150-0031774-000-PKR-KARACHI</v>
          </cell>
        </row>
        <row r="3137">
          <cell r="C3137">
            <v>0</v>
          </cell>
          <cell r="D3137">
            <v>414.66</v>
          </cell>
          <cell r="S3137" t="str">
            <v>2150-0031621-000-PKR</v>
          </cell>
          <cell r="T3137" t="str">
            <v>2150-0031621-000-PKR-KARACHI</v>
          </cell>
        </row>
        <row r="3138">
          <cell r="C3138">
            <v>0</v>
          </cell>
          <cell r="D3138">
            <v>732.92</v>
          </cell>
          <cell r="S3138" t="str">
            <v>2150-0031465-000-PKR</v>
          </cell>
          <cell r="T3138" t="str">
            <v>2150-0031465-000-PKR-KARACHI</v>
          </cell>
        </row>
        <row r="3139">
          <cell r="C3139">
            <v>0</v>
          </cell>
          <cell r="D3139">
            <v>1048.19</v>
          </cell>
          <cell r="S3139" t="str">
            <v>2150-0031295-000-PKR</v>
          </cell>
          <cell r="T3139" t="str">
            <v>2150-0031295-000-PKR-KARACHI</v>
          </cell>
        </row>
        <row r="3140">
          <cell r="C3140">
            <v>0</v>
          </cell>
          <cell r="D3140">
            <v>553.88</v>
          </cell>
          <cell r="S3140" t="str">
            <v>2150-0030100-000-PKR</v>
          </cell>
          <cell r="T3140" t="str">
            <v>2150-0030100-000-PKR-KARACHI</v>
          </cell>
        </row>
        <row r="3141">
          <cell r="C3141">
            <v>0</v>
          </cell>
          <cell r="D3141">
            <v>7637.5</v>
          </cell>
          <cell r="S3141" t="str">
            <v>2150-0017843-000-PKR</v>
          </cell>
          <cell r="T3141" t="str">
            <v>2150-0017843-000-PKR-KARACHI</v>
          </cell>
        </row>
        <row r="3142">
          <cell r="C3142">
            <v>0</v>
          </cell>
          <cell r="D3142">
            <v>1269934.71</v>
          </cell>
          <cell r="S3142" t="str">
            <v>2150-0017869-230-USD</v>
          </cell>
          <cell r="T3142" t="str">
            <v>2150-0017869-230-USD-KARACHI</v>
          </cell>
        </row>
        <row r="3143">
          <cell r="C3143">
            <v>0</v>
          </cell>
          <cell r="D3143">
            <v>109.37</v>
          </cell>
          <cell r="S3143" t="str">
            <v>2150-0017799-000-PKR</v>
          </cell>
          <cell r="T3143" t="str">
            <v>2150-0017799-000-PKR-KARACHI</v>
          </cell>
        </row>
        <row r="3144">
          <cell r="C3144">
            <v>0</v>
          </cell>
          <cell r="D3144">
            <v>200400.48</v>
          </cell>
          <cell r="S3144" t="str">
            <v>2150-0017867-000-PKR</v>
          </cell>
          <cell r="T3144" t="str">
            <v>2150-0017867-000-PKR-KARACHI</v>
          </cell>
        </row>
        <row r="3145">
          <cell r="C3145">
            <v>0</v>
          </cell>
          <cell r="D3145">
            <v>64266.02</v>
          </cell>
          <cell r="S3145" t="str">
            <v>2150-0017866-000-PKR</v>
          </cell>
          <cell r="T3145" t="str">
            <v>2150-0017866-000-PKR-KARACHI</v>
          </cell>
        </row>
        <row r="3146">
          <cell r="C3146">
            <v>0</v>
          </cell>
          <cell r="D3146">
            <v>800</v>
          </cell>
          <cell r="S3146" t="str">
            <v>2150-0017862-000-PKR</v>
          </cell>
          <cell r="T3146" t="str">
            <v>2150-0017862-000-PKR-KARACHI</v>
          </cell>
        </row>
        <row r="3147">
          <cell r="C3147">
            <v>0</v>
          </cell>
          <cell r="D3147">
            <v>302</v>
          </cell>
          <cell r="S3147" t="str">
            <v>2150-0017858-000-PKR</v>
          </cell>
          <cell r="T3147" t="str">
            <v>2150-0017858-000-PKR-KARACHI</v>
          </cell>
        </row>
        <row r="3148">
          <cell r="C3148">
            <v>0</v>
          </cell>
          <cell r="D3148">
            <v>4800</v>
          </cell>
          <cell r="S3148" t="str">
            <v>2150-0017857-000-PKR</v>
          </cell>
          <cell r="T3148" t="str">
            <v>2150-0017857-000-PKR-KARACHI</v>
          </cell>
        </row>
        <row r="3149">
          <cell r="C3149">
            <v>0</v>
          </cell>
          <cell r="D3149">
            <v>8727.89</v>
          </cell>
          <cell r="S3149" t="str">
            <v>2150-0017851-230-USD</v>
          </cell>
          <cell r="T3149" t="str">
            <v>2150-0017851-230-USD-KARACHI</v>
          </cell>
        </row>
        <row r="3150">
          <cell r="C3150">
            <v>0</v>
          </cell>
          <cell r="D3150">
            <v>206.82</v>
          </cell>
          <cell r="S3150" t="str">
            <v>2150-0017850-230-USD</v>
          </cell>
          <cell r="T3150" t="str">
            <v>2150-0017850-230-USD-KARACHI</v>
          </cell>
        </row>
        <row r="3151">
          <cell r="C3151">
            <v>0</v>
          </cell>
          <cell r="D3151">
            <v>3382.35</v>
          </cell>
          <cell r="S3151" t="str">
            <v>2150-0030082-000-PKR</v>
          </cell>
          <cell r="T3151" t="str">
            <v>2150-0030082-000-PKR-KARACHI</v>
          </cell>
        </row>
        <row r="3152">
          <cell r="C3152">
            <v>0</v>
          </cell>
          <cell r="D3152">
            <v>12298.44</v>
          </cell>
          <cell r="S3152" t="str">
            <v>2150-0017701-230-USD</v>
          </cell>
          <cell r="T3152" t="str">
            <v>2150-0017701-230-USD-KARACHI</v>
          </cell>
        </row>
        <row r="3153">
          <cell r="C3153">
            <v>0</v>
          </cell>
          <cell r="D3153">
            <v>45816.959999999999</v>
          </cell>
          <cell r="S3153" t="str">
            <v>2150-0017801-230-USD</v>
          </cell>
          <cell r="T3153" t="str">
            <v>2150-0017801-230-USD-KARACHI</v>
          </cell>
        </row>
        <row r="3154">
          <cell r="C3154">
            <v>0</v>
          </cell>
          <cell r="D3154">
            <v>199.68</v>
          </cell>
          <cell r="S3154" t="str">
            <v>2150-0017736-230-USD</v>
          </cell>
          <cell r="T3154" t="str">
            <v>2150-0017736-230-USD-KARACHI</v>
          </cell>
        </row>
        <row r="3155">
          <cell r="C3155">
            <v>0</v>
          </cell>
          <cell r="D3155">
            <v>3348.42</v>
          </cell>
          <cell r="S3155" t="str">
            <v>2150-0017728-000-PKR</v>
          </cell>
          <cell r="T3155" t="str">
            <v>2150-0017728-000-PKR-KARACHI</v>
          </cell>
        </row>
        <row r="3156">
          <cell r="C3156">
            <v>0</v>
          </cell>
          <cell r="D3156">
            <v>64385.87</v>
          </cell>
          <cell r="S3156" t="str">
            <v>2150-0017721-230-USD</v>
          </cell>
          <cell r="T3156" t="str">
            <v>2150-0017721-230-USD-KARACHI</v>
          </cell>
        </row>
        <row r="3157">
          <cell r="C3157">
            <v>0</v>
          </cell>
          <cell r="D3157">
            <v>9476.57</v>
          </cell>
          <cell r="S3157" t="str">
            <v>2150-0017716-000-PKR</v>
          </cell>
          <cell r="T3157" t="str">
            <v>2150-0017716-000-PKR-KARACHI</v>
          </cell>
        </row>
        <row r="3158">
          <cell r="C3158">
            <v>0</v>
          </cell>
          <cell r="D3158">
            <v>1809.05</v>
          </cell>
          <cell r="S3158" t="str">
            <v>2150-0017715-230-USD</v>
          </cell>
          <cell r="T3158" t="str">
            <v>2150-0017715-230-USD-KARACHI</v>
          </cell>
        </row>
        <row r="3159">
          <cell r="C3159">
            <v>0</v>
          </cell>
          <cell r="D3159">
            <v>115772.61</v>
          </cell>
          <cell r="S3159" t="str">
            <v>2150-0017713-230-USD</v>
          </cell>
          <cell r="T3159" t="str">
            <v>2150-0017713-230-USD-KARACHI</v>
          </cell>
        </row>
        <row r="3160">
          <cell r="C3160">
            <v>0</v>
          </cell>
          <cell r="D3160">
            <v>200</v>
          </cell>
          <cell r="S3160" t="str">
            <v>2150-0017742-000-PKR</v>
          </cell>
          <cell r="T3160" t="str">
            <v>2150-0017742-000-PKR-KARACHI</v>
          </cell>
        </row>
        <row r="3161">
          <cell r="C3161">
            <v>0</v>
          </cell>
          <cell r="D3161">
            <v>18084.55</v>
          </cell>
          <cell r="S3161" t="str">
            <v>2150-0017702-000-PKR</v>
          </cell>
          <cell r="T3161" t="str">
            <v>2150-0017702-000-PKR-KARACHI</v>
          </cell>
        </row>
        <row r="3162">
          <cell r="C3162">
            <v>0</v>
          </cell>
          <cell r="D3162">
            <v>900</v>
          </cell>
          <cell r="S3162" t="str">
            <v>2150-0017750-000-PKR</v>
          </cell>
          <cell r="T3162" t="str">
            <v>2150-0017750-000-PKR-KARACHI</v>
          </cell>
        </row>
        <row r="3163">
          <cell r="C3163">
            <v>0</v>
          </cell>
          <cell r="D3163">
            <v>200</v>
          </cell>
          <cell r="S3163" t="str">
            <v>2150-0017699-000-PKR</v>
          </cell>
          <cell r="T3163" t="str">
            <v>2150-0017699-000-PKR-KARACHI</v>
          </cell>
        </row>
        <row r="3164">
          <cell r="C3164">
            <v>0</v>
          </cell>
          <cell r="D3164">
            <v>160950.07999999999</v>
          </cell>
          <cell r="S3164" t="str">
            <v>2150-0017697-000-PKR</v>
          </cell>
          <cell r="T3164" t="str">
            <v>2150-0017697-000-PKR-KARACHI</v>
          </cell>
        </row>
        <row r="3165">
          <cell r="C3165">
            <v>0</v>
          </cell>
          <cell r="D3165">
            <v>400</v>
          </cell>
          <cell r="S3165" t="str">
            <v>2150-0017695-000-PKR</v>
          </cell>
          <cell r="T3165" t="str">
            <v>2150-0017695-000-PKR-KARACHI</v>
          </cell>
        </row>
        <row r="3166">
          <cell r="C3166">
            <v>0</v>
          </cell>
          <cell r="D3166">
            <v>845.5</v>
          </cell>
          <cell r="S3166" t="str">
            <v>2150-0017694-000-PKR</v>
          </cell>
          <cell r="T3166" t="str">
            <v>2150-0017694-000-PKR-KARACHI</v>
          </cell>
        </row>
        <row r="3167">
          <cell r="C3167">
            <v>0</v>
          </cell>
          <cell r="D3167">
            <v>25791.18</v>
          </cell>
          <cell r="S3167" t="str">
            <v>2150-0017685-000-PKR</v>
          </cell>
          <cell r="T3167" t="str">
            <v>2150-0017685-000-PKR-KARACHI</v>
          </cell>
        </row>
        <row r="3168">
          <cell r="C3168">
            <v>0</v>
          </cell>
          <cell r="D3168">
            <v>4003.2</v>
          </cell>
          <cell r="S3168" t="str">
            <v>2150-0017684-230-USD</v>
          </cell>
          <cell r="T3168" t="str">
            <v>2150-0017684-230-USD-KARACHI</v>
          </cell>
        </row>
        <row r="3169">
          <cell r="C3169">
            <v>0</v>
          </cell>
          <cell r="D3169">
            <v>3144020.54</v>
          </cell>
          <cell r="S3169" t="str">
            <v>2150-0017681-230-USD</v>
          </cell>
          <cell r="T3169" t="str">
            <v>2150-0017681-230-USD-KARACHI</v>
          </cell>
        </row>
        <row r="3170">
          <cell r="C3170">
            <v>0</v>
          </cell>
          <cell r="D3170">
            <v>307452.61</v>
          </cell>
          <cell r="S3170" t="str">
            <v>2150-0017703-000-PKR</v>
          </cell>
          <cell r="T3170" t="str">
            <v>2150-0017703-000-PKR-KARACHI</v>
          </cell>
        </row>
        <row r="3171">
          <cell r="C3171">
            <v>0</v>
          </cell>
          <cell r="D3171">
            <v>6443.4</v>
          </cell>
          <cell r="S3171" t="str">
            <v>2150-0017777-230-USD</v>
          </cell>
          <cell r="T3171" t="str">
            <v>2150-0017777-230-USD-KARACHI</v>
          </cell>
        </row>
        <row r="3172">
          <cell r="C3172">
            <v>0</v>
          </cell>
          <cell r="D3172">
            <v>34</v>
          </cell>
          <cell r="S3172" t="str">
            <v>2150-0017797-000-PKR</v>
          </cell>
          <cell r="T3172" t="str">
            <v>2150-0017797-000-PKR-KARACHI</v>
          </cell>
        </row>
        <row r="3173">
          <cell r="C3173">
            <v>0</v>
          </cell>
          <cell r="D3173">
            <v>5000</v>
          </cell>
          <cell r="S3173" t="str">
            <v>2150-0017796-000-PKR</v>
          </cell>
          <cell r="T3173" t="str">
            <v>2150-0017796-000-PKR-KARACHI</v>
          </cell>
        </row>
        <row r="3174">
          <cell r="C3174">
            <v>0</v>
          </cell>
          <cell r="D3174">
            <v>29765.52</v>
          </cell>
          <cell r="S3174" t="str">
            <v>2150-0017795-230-USD</v>
          </cell>
          <cell r="T3174" t="str">
            <v>2150-0017795-230-USD-KARACHI</v>
          </cell>
        </row>
        <row r="3175">
          <cell r="C3175">
            <v>0</v>
          </cell>
          <cell r="D3175">
            <v>749.44</v>
          </cell>
          <cell r="S3175" t="str">
            <v>2150-0017794-000-PKR</v>
          </cell>
          <cell r="T3175" t="str">
            <v>2150-0017794-000-PKR-KARACHI</v>
          </cell>
        </row>
        <row r="3176">
          <cell r="C3176">
            <v>0</v>
          </cell>
          <cell r="D3176">
            <v>54100</v>
          </cell>
          <cell r="S3176" t="str">
            <v>2150-0017793-000-PKR</v>
          </cell>
          <cell r="T3176" t="str">
            <v>2150-0017793-000-PKR-KARACHI</v>
          </cell>
        </row>
        <row r="3177">
          <cell r="C3177">
            <v>0</v>
          </cell>
          <cell r="D3177">
            <v>9226.51</v>
          </cell>
          <cell r="S3177" t="str">
            <v>2150-0017791-230-USD</v>
          </cell>
          <cell r="T3177" t="str">
            <v>2150-0017791-230-USD-KARACHI</v>
          </cell>
        </row>
        <row r="3178">
          <cell r="C3178">
            <v>0</v>
          </cell>
          <cell r="D3178">
            <v>300</v>
          </cell>
          <cell r="S3178" t="str">
            <v>2150-0017785-000-PKR</v>
          </cell>
          <cell r="T3178" t="str">
            <v>2150-0017785-000-PKR-KARACHI</v>
          </cell>
        </row>
        <row r="3179">
          <cell r="C3179">
            <v>0</v>
          </cell>
          <cell r="D3179">
            <v>1058.45</v>
          </cell>
          <cell r="S3179" t="str">
            <v>2150-0017739-230-USD</v>
          </cell>
          <cell r="T3179" t="str">
            <v>2150-0017739-230-USD-KARACHI</v>
          </cell>
        </row>
        <row r="3180">
          <cell r="C3180">
            <v>0</v>
          </cell>
          <cell r="D3180">
            <v>2950</v>
          </cell>
          <cell r="S3180" t="str">
            <v>2150-0017778-000-PKR</v>
          </cell>
          <cell r="T3180" t="str">
            <v>2150-0017778-000-PKR-KARACHI</v>
          </cell>
        </row>
        <row r="3181">
          <cell r="C3181">
            <v>0</v>
          </cell>
          <cell r="D3181">
            <v>7409.08</v>
          </cell>
          <cell r="S3181" t="str">
            <v>2150-0050473-000-PKR</v>
          </cell>
          <cell r="T3181" t="str">
            <v>2150-0050473-000-PKR-KARACHI</v>
          </cell>
        </row>
        <row r="3182">
          <cell r="C3182">
            <v>0</v>
          </cell>
          <cell r="D3182">
            <v>250</v>
          </cell>
          <cell r="S3182" t="str">
            <v>2150-0017774-000-PKR</v>
          </cell>
          <cell r="T3182" t="str">
            <v>2150-0017774-000-PKR-KARACHI</v>
          </cell>
        </row>
        <row r="3183">
          <cell r="C3183">
            <v>0</v>
          </cell>
          <cell r="D3183">
            <v>421098.23</v>
          </cell>
          <cell r="S3183" t="str">
            <v>2150-0017771-000-PKR</v>
          </cell>
          <cell r="T3183" t="str">
            <v>2150-0017771-000-PKR-KARACHI</v>
          </cell>
        </row>
        <row r="3184">
          <cell r="C3184">
            <v>0</v>
          </cell>
          <cell r="D3184">
            <v>5624.41</v>
          </cell>
          <cell r="S3184" t="str">
            <v>2150-0017770-000-PKR</v>
          </cell>
          <cell r="T3184" t="str">
            <v>2150-0017770-000-PKR-KARACHI</v>
          </cell>
        </row>
        <row r="3185">
          <cell r="C3185">
            <v>0</v>
          </cell>
          <cell r="D3185">
            <v>529.37</v>
          </cell>
          <cell r="S3185" t="str">
            <v>2150-0017769-000-PKR</v>
          </cell>
          <cell r="T3185" t="str">
            <v>2150-0017769-000-PKR-KARACHI</v>
          </cell>
        </row>
        <row r="3186">
          <cell r="C3186">
            <v>0</v>
          </cell>
          <cell r="D3186">
            <v>2</v>
          </cell>
          <cell r="S3186" t="str">
            <v>2150-0017757-000-PKR</v>
          </cell>
          <cell r="T3186" t="str">
            <v>2150-0017757-000-PKR-KARACHI</v>
          </cell>
        </row>
        <row r="3187">
          <cell r="C3187">
            <v>0</v>
          </cell>
          <cell r="D3187">
            <v>696</v>
          </cell>
          <cell r="S3187" t="str">
            <v>2150-0017756-000-PKR</v>
          </cell>
          <cell r="T3187" t="str">
            <v>2150-0017756-000-PKR-KARACHI</v>
          </cell>
        </row>
        <row r="3188">
          <cell r="C3188">
            <v>0</v>
          </cell>
          <cell r="D3188">
            <v>473.66</v>
          </cell>
          <cell r="S3188" t="str">
            <v>2150-0017755-230-USD</v>
          </cell>
          <cell r="T3188" t="str">
            <v>2150-0017755-230-USD-KARACHI</v>
          </cell>
        </row>
        <row r="3189">
          <cell r="C3189">
            <v>0</v>
          </cell>
          <cell r="D3189">
            <v>3985</v>
          </cell>
          <cell r="S3189" t="str">
            <v>2150-0017784-000-PKR</v>
          </cell>
          <cell r="T3189" t="str">
            <v>2150-0017784-000-PKR-KARACHI</v>
          </cell>
        </row>
        <row r="3190">
          <cell r="C3190">
            <v>0</v>
          </cell>
          <cell r="D3190">
            <v>477386.93</v>
          </cell>
          <cell r="S3190" t="str">
            <v>2150-0060927-230-USD</v>
          </cell>
          <cell r="T3190" t="str">
            <v>2150-0060927-230-USD-KARACHI</v>
          </cell>
        </row>
        <row r="3191">
          <cell r="C3191">
            <v>0</v>
          </cell>
          <cell r="D3191">
            <v>151416.73000000001</v>
          </cell>
          <cell r="S3191" t="str">
            <v>2150-0050339-000-PKR</v>
          </cell>
          <cell r="T3191" t="str">
            <v>2150-0050339-000-PKR-KARACHI</v>
          </cell>
        </row>
        <row r="3192">
          <cell r="C3192">
            <v>0</v>
          </cell>
          <cell r="D3192">
            <v>172.35</v>
          </cell>
          <cell r="S3192" t="str">
            <v>2150-0060985-230-USD</v>
          </cell>
          <cell r="T3192" t="str">
            <v>2150-0060985-230-USD-KARACHI</v>
          </cell>
        </row>
        <row r="3193">
          <cell r="C3193">
            <v>0</v>
          </cell>
          <cell r="D3193">
            <v>3090.36</v>
          </cell>
          <cell r="S3193" t="str">
            <v>2150-0060984-230-USD</v>
          </cell>
          <cell r="T3193" t="str">
            <v>2150-0060984-230-USD-KARACHI</v>
          </cell>
        </row>
        <row r="3194">
          <cell r="C3194">
            <v>0</v>
          </cell>
          <cell r="D3194">
            <v>66785.06</v>
          </cell>
          <cell r="S3194" t="str">
            <v>2150-0060971-230-USD</v>
          </cell>
          <cell r="T3194" t="str">
            <v>2150-0060971-230-USD-KARACHI</v>
          </cell>
        </row>
        <row r="3195">
          <cell r="C3195">
            <v>0</v>
          </cell>
          <cell r="D3195">
            <v>6963.51</v>
          </cell>
          <cell r="S3195" t="str">
            <v>2150-0060970-000-PKR</v>
          </cell>
          <cell r="T3195" t="str">
            <v>2150-0060970-000-PKR-KARACHI</v>
          </cell>
        </row>
        <row r="3196">
          <cell r="C3196">
            <v>0</v>
          </cell>
          <cell r="D3196">
            <v>690379.89</v>
          </cell>
          <cell r="S3196" t="str">
            <v>2150-0060966-221-USD</v>
          </cell>
          <cell r="T3196" t="str">
            <v>2150-0060966-221-USD-KARACHI</v>
          </cell>
        </row>
        <row r="3197">
          <cell r="C3197">
            <v>0</v>
          </cell>
          <cell r="D3197">
            <v>25875</v>
          </cell>
          <cell r="S3197" t="str">
            <v>2150-0060959-000-PKR</v>
          </cell>
          <cell r="T3197" t="str">
            <v>2150-0060959-000-PKR-KARACHI</v>
          </cell>
        </row>
        <row r="3198">
          <cell r="C3198">
            <v>0</v>
          </cell>
          <cell r="D3198">
            <v>35.659999999999997</v>
          </cell>
          <cell r="S3198" t="str">
            <v>2150-0061003-230-USD</v>
          </cell>
          <cell r="T3198" t="str">
            <v>2150-0061003-230-USD-KARACHI</v>
          </cell>
        </row>
        <row r="3199">
          <cell r="C3199">
            <v>0</v>
          </cell>
          <cell r="D3199">
            <v>20941.939999999999</v>
          </cell>
          <cell r="S3199" t="str">
            <v>2150-0060944-230-USD</v>
          </cell>
          <cell r="T3199" t="str">
            <v>2150-0060944-230-USD-KARACHI</v>
          </cell>
        </row>
        <row r="3200">
          <cell r="C3200">
            <v>0</v>
          </cell>
          <cell r="D3200">
            <v>237.72</v>
          </cell>
          <cell r="S3200" t="str">
            <v>2150-0061030-230-USD</v>
          </cell>
          <cell r="T3200" t="str">
            <v>2150-0061030-230-USD-KARACHI</v>
          </cell>
        </row>
        <row r="3201">
          <cell r="C3201">
            <v>0</v>
          </cell>
          <cell r="D3201">
            <v>59430</v>
          </cell>
          <cell r="S3201" t="str">
            <v>2150-0060903-230-USD</v>
          </cell>
          <cell r="T3201" t="str">
            <v>2150-0060903-230-USD-KARACHI</v>
          </cell>
        </row>
        <row r="3202">
          <cell r="C3202">
            <v>0</v>
          </cell>
          <cell r="D3202">
            <v>25</v>
          </cell>
          <cell r="S3202" t="str">
            <v>2150-0060843-000-PKR</v>
          </cell>
          <cell r="T3202" t="str">
            <v>2150-0060843-000-PKR-KARACHI</v>
          </cell>
        </row>
        <row r="3203">
          <cell r="C3203">
            <v>0</v>
          </cell>
          <cell r="D3203">
            <v>12732.07</v>
          </cell>
          <cell r="S3203" t="str">
            <v>2150-0060795-000-PKR</v>
          </cell>
          <cell r="T3203" t="str">
            <v>2150-0060795-000-PKR-KARACHI</v>
          </cell>
        </row>
        <row r="3204">
          <cell r="C3204">
            <v>0</v>
          </cell>
          <cell r="D3204">
            <v>39.22</v>
          </cell>
          <cell r="S3204" t="str">
            <v>2150-0060792-230-USD</v>
          </cell>
          <cell r="T3204" t="str">
            <v>2150-0060792-230-USD-KARACHI</v>
          </cell>
        </row>
        <row r="3205">
          <cell r="C3205">
            <v>0</v>
          </cell>
          <cell r="D3205">
            <v>14.86</v>
          </cell>
          <cell r="S3205" t="str">
            <v>2150-0060787-221-USD</v>
          </cell>
          <cell r="T3205" t="str">
            <v>2150-0060787-221-USD-KARACHI</v>
          </cell>
        </row>
        <row r="3206">
          <cell r="C3206">
            <v>0</v>
          </cell>
          <cell r="D3206">
            <v>0.54</v>
          </cell>
          <cell r="S3206" t="str">
            <v>2150-0060787-000-PKR</v>
          </cell>
          <cell r="T3206" t="str">
            <v>2150-0060787-000-PKR-KARACHI</v>
          </cell>
        </row>
        <row r="3207">
          <cell r="C3207">
            <v>0</v>
          </cell>
          <cell r="D3207">
            <v>130041.5</v>
          </cell>
          <cell r="S3207" t="str">
            <v>2150-0060766-222-PKR</v>
          </cell>
          <cell r="T3207" t="str">
            <v>2150-0060766-222-PKR-KARACHI</v>
          </cell>
        </row>
        <row r="3208">
          <cell r="C3208">
            <v>0</v>
          </cell>
          <cell r="D3208">
            <v>3302.45</v>
          </cell>
          <cell r="S3208" t="str">
            <v>2150-0060955-222-PKR</v>
          </cell>
          <cell r="T3208" t="str">
            <v>2150-0060955-222-PKR-KARACHI</v>
          </cell>
        </row>
        <row r="3209">
          <cell r="C3209">
            <v>0</v>
          </cell>
          <cell r="D3209">
            <v>34.47</v>
          </cell>
          <cell r="S3209" t="str">
            <v>2150-0061130-230-USD</v>
          </cell>
          <cell r="T3209" t="str">
            <v>2150-0061130-230-USD-KARACHI</v>
          </cell>
        </row>
        <row r="3210">
          <cell r="C3210">
            <v>0</v>
          </cell>
          <cell r="D3210">
            <v>524.16999999999996</v>
          </cell>
          <cell r="S3210" t="str">
            <v>2150-0061295-230-USD</v>
          </cell>
          <cell r="T3210" t="str">
            <v>2150-0061295-230-USD-KARACHI</v>
          </cell>
        </row>
        <row r="3211">
          <cell r="C3211">
            <v>0</v>
          </cell>
          <cell r="D3211">
            <v>809949.48</v>
          </cell>
          <cell r="S3211" t="str">
            <v>2150-0061293-230-USD</v>
          </cell>
          <cell r="T3211" t="str">
            <v>2150-0061293-230-USD-KARACHI</v>
          </cell>
        </row>
        <row r="3212">
          <cell r="C3212">
            <v>0</v>
          </cell>
          <cell r="D3212">
            <v>17900</v>
          </cell>
          <cell r="S3212" t="str">
            <v>2150-0061293-000-PKR</v>
          </cell>
          <cell r="T3212" t="str">
            <v>2150-0061293-000-PKR-KARACHI</v>
          </cell>
        </row>
        <row r="3213">
          <cell r="C3213">
            <v>0</v>
          </cell>
          <cell r="D3213">
            <v>142183.64000000001</v>
          </cell>
          <cell r="S3213" t="str">
            <v>2150-0061247-000-PKR</v>
          </cell>
          <cell r="T3213" t="str">
            <v>2150-0061247-000-PKR-KARACHI</v>
          </cell>
        </row>
        <row r="3214">
          <cell r="C3214">
            <v>0</v>
          </cell>
          <cell r="D3214">
            <v>1999829.01</v>
          </cell>
          <cell r="S3214" t="str">
            <v>2150-0061235-230-USD</v>
          </cell>
          <cell r="T3214" t="str">
            <v>2150-0061235-230-USD-KARACHI</v>
          </cell>
        </row>
        <row r="3215">
          <cell r="C3215">
            <v>0</v>
          </cell>
          <cell r="D3215">
            <v>612971.12</v>
          </cell>
          <cell r="S3215" t="str">
            <v>2150-0061235-221-USD</v>
          </cell>
          <cell r="T3215" t="str">
            <v>2150-0061235-221-USD-KARACHI</v>
          </cell>
        </row>
        <row r="3216">
          <cell r="C3216">
            <v>0</v>
          </cell>
          <cell r="D3216">
            <v>26.15</v>
          </cell>
          <cell r="S3216" t="str">
            <v>2150-0061218-230-USD</v>
          </cell>
          <cell r="T3216" t="str">
            <v>2150-0061218-230-USD-KARACHI</v>
          </cell>
        </row>
        <row r="3217">
          <cell r="C3217">
            <v>0</v>
          </cell>
          <cell r="D3217">
            <v>2660744.69</v>
          </cell>
          <cell r="S3217" t="str">
            <v>2150-0060991-230-USD</v>
          </cell>
          <cell r="T3217" t="str">
            <v>2150-0060991-230-USD-KARACHI</v>
          </cell>
        </row>
        <row r="3218">
          <cell r="C3218">
            <v>0</v>
          </cell>
          <cell r="D3218">
            <v>587.9</v>
          </cell>
          <cell r="S3218" t="str">
            <v>2150-0061160-000-PKR</v>
          </cell>
          <cell r="T3218" t="str">
            <v>2150-0061160-000-PKR-KARACHI</v>
          </cell>
        </row>
        <row r="3219">
          <cell r="C3219">
            <v>0</v>
          </cell>
          <cell r="D3219">
            <v>97723.13</v>
          </cell>
          <cell r="S3219" t="str">
            <v>2150-0060638-221-USD</v>
          </cell>
          <cell r="T3219" t="str">
            <v>2150-0060638-221-USD-KARACHI</v>
          </cell>
        </row>
        <row r="3220">
          <cell r="C3220">
            <v>0</v>
          </cell>
          <cell r="D3220">
            <v>3981.81</v>
          </cell>
          <cell r="S3220" t="str">
            <v>2150-0061126-230-USD</v>
          </cell>
          <cell r="T3220" t="str">
            <v>2150-0061126-230-USD-KARACHI</v>
          </cell>
        </row>
        <row r="3221">
          <cell r="C3221">
            <v>0</v>
          </cell>
          <cell r="D3221">
            <v>29390.51</v>
          </cell>
          <cell r="S3221" t="str">
            <v>2150-0061122-230-USD</v>
          </cell>
          <cell r="T3221" t="str">
            <v>2150-0061122-230-USD-KARACHI</v>
          </cell>
        </row>
        <row r="3222">
          <cell r="C3222">
            <v>0</v>
          </cell>
          <cell r="D3222">
            <v>2546</v>
          </cell>
          <cell r="S3222" t="str">
            <v>2150-0061111-000-PKR</v>
          </cell>
          <cell r="T3222" t="str">
            <v>2150-0061111-000-PKR-KARACHI</v>
          </cell>
        </row>
        <row r="3223">
          <cell r="C3223">
            <v>0</v>
          </cell>
          <cell r="D3223">
            <v>899364.29</v>
          </cell>
          <cell r="S3223" t="str">
            <v>2150-0061093-230-USD</v>
          </cell>
          <cell r="T3223" t="str">
            <v>2150-0061093-230-USD-KARACHI</v>
          </cell>
        </row>
        <row r="3224">
          <cell r="C3224">
            <v>0</v>
          </cell>
          <cell r="D3224">
            <v>4738.3500000000004</v>
          </cell>
          <cell r="S3224" t="str">
            <v>2150-0061083-230-USD</v>
          </cell>
          <cell r="T3224" t="str">
            <v>2150-0061083-230-USD-KARACHI</v>
          </cell>
        </row>
        <row r="3225">
          <cell r="C3225">
            <v>0</v>
          </cell>
          <cell r="D3225">
            <v>99966.61</v>
          </cell>
          <cell r="S3225" t="str">
            <v>2150-0061045-230-USD</v>
          </cell>
          <cell r="T3225" t="str">
            <v>2150-0061045-230-USD-KARACHI</v>
          </cell>
        </row>
        <row r="3226">
          <cell r="C3226">
            <v>0</v>
          </cell>
          <cell r="D3226">
            <v>568.15</v>
          </cell>
          <cell r="S3226" t="str">
            <v>2150-0061033-230-USD</v>
          </cell>
          <cell r="T3226" t="str">
            <v>2150-0061033-230-USD-KARACHI</v>
          </cell>
        </row>
        <row r="3227">
          <cell r="C3227">
            <v>0</v>
          </cell>
          <cell r="D3227">
            <v>620.45000000000005</v>
          </cell>
          <cell r="S3227" t="str">
            <v>2150-0061212-230-USD</v>
          </cell>
          <cell r="T3227" t="str">
            <v>2150-0061212-230-USD-KARACHI</v>
          </cell>
        </row>
        <row r="3228">
          <cell r="C3228">
            <v>0</v>
          </cell>
          <cell r="D3228">
            <v>17829</v>
          </cell>
          <cell r="S3228" t="str">
            <v>2150-0060027-222-USD</v>
          </cell>
          <cell r="T3228" t="str">
            <v>2150-0060027-222-USD-KARACHI</v>
          </cell>
        </row>
        <row r="3229">
          <cell r="C3229">
            <v>0</v>
          </cell>
          <cell r="D3229">
            <v>23215.14</v>
          </cell>
          <cell r="S3229" t="str">
            <v>2150-0060243-222-USD</v>
          </cell>
          <cell r="T3229" t="str">
            <v>2150-0060243-222-USD-KARACHI</v>
          </cell>
        </row>
        <row r="3230">
          <cell r="C3230">
            <v>0</v>
          </cell>
          <cell r="D3230">
            <v>371490.39</v>
          </cell>
          <cell r="S3230" t="str">
            <v>2150-0060242-222-USD</v>
          </cell>
          <cell r="T3230" t="str">
            <v>2150-0060242-222-USD-KARACHI</v>
          </cell>
        </row>
        <row r="3231">
          <cell r="C3231">
            <v>0</v>
          </cell>
          <cell r="D3231">
            <v>3157.52</v>
          </cell>
          <cell r="S3231" t="str">
            <v>2150-0060220-222-USD</v>
          </cell>
          <cell r="T3231" t="str">
            <v>2150-0060220-222-USD-KARACHI</v>
          </cell>
        </row>
        <row r="3232">
          <cell r="C3232">
            <v>0</v>
          </cell>
          <cell r="D3232">
            <v>6001.84</v>
          </cell>
          <cell r="S3232" t="str">
            <v>2150-0060094-222-USD</v>
          </cell>
          <cell r="T3232" t="str">
            <v>2150-0060094-222-USD-KARACHI</v>
          </cell>
        </row>
        <row r="3233">
          <cell r="C3233">
            <v>0</v>
          </cell>
          <cell r="D3233">
            <v>159517.25</v>
          </cell>
          <cell r="S3233" t="str">
            <v>2150-0060081-230-USD</v>
          </cell>
          <cell r="T3233" t="str">
            <v>2150-0060081-230-USD-KARACHI</v>
          </cell>
        </row>
        <row r="3234">
          <cell r="C3234">
            <v>0</v>
          </cell>
          <cell r="D3234">
            <v>13358.85</v>
          </cell>
          <cell r="S3234" t="str">
            <v>2150-0060065-222-PKR</v>
          </cell>
          <cell r="T3234" t="str">
            <v>2150-0060065-222-PKR-KARACHI</v>
          </cell>
        </row>
        <row r="3235">
          <cell r="C3235">
            <v>0</v>
          </cell>
          <cell r="D3235">
            <v>7859</v>
          </cell>
          <cell r="S3235" t="str">
            <v>2150-0060065-000-PKR</v>
          </cell>
          <cell r="T3235" t="str">
            <v>2150-0060065-000-PKR-KARACHI</v>
          </cell>
        </row>
        <row r="3236">
          <cell r="C3236">
            <v>0</v>
          </cell>
          <cell r="D3236">
            <v>47183.25</v>
          </cell>
          <cell r="S3236" t="str">
            <v>2150-0060724-000-PKR</v>
          </cell>
          <cell r="T3236" t="str">
            <v>2150-0060724-000-PKR-KARACHI</v>
          </cell>
        </row>
        <row r="3237">
          <cell r="C3237">
            <v>0</v>
          </cell>
          <cell r="D3237">
            <v>1801968.48</v>
          </cell>
          <cell r="S3237" t="str">
            <v>2150-0030542-000-PKR</v>
          </cell>
          <cell r="T3237" t="str">
            <v>2150-0030542-000-PKR-LAHORE</v>
          </cell>
        </row>
        <row r="3238">
          <cell r="C3238">
            <v>0</v>
          </cell>
          <cell r="D3238">
            <v>180390.26</v>
          </cell>
          <cell r="S3238" t="str">
            <v>2150-0060264-230-USD</v>
          </cell>
          <cell r="T3238" t="str">
            <v>2150-0060264-230-USD-KARACHI</v>
          </cell>
        </row>
        <row r="3239">
          <cell r="C3239">
            <v>0</v>
          </cell>
          <cell r="D3239">
            <v>8250</v>
          </cell>
          <cell r="S3239" t="str">
            <v>2150-0031224-000-PKR</v>
          </cell>
          <cell r="T3239" t="str">
            <v>2150-0031224-000-PKR-LAHORE</v>
          </cell>
        </row>
        <row r="3240">
          <cell r="C3240">
            <v>0</v>
          </cell>
          <cell r="D3240">
            <v>12966.44</v>
          </cell>
          <cell r="S3240" t="str">
            <v>2150-0060020-222-USD</v>
          </cell>
          <cell r="T3240" t="str">
            <v>2150-0060020-222-USD-KARACHI</v>
          </cell>
        </row>
        <row r="3241">
          <cell r="C3241">
            <v>0</v>
          </cell>
          <cell r="D3241">
            <v>8162.12</v>
          </cell>
          <cell r="S3241" t="str">
            <v>2150-0060013-230-USD</v>
          </cell>
          <cell r="T3241" t="str">
            <v>2150-0060013-230-USD-KARACHI</v>
          </cell>
        </row>
        <row r="3242">
          <cell r="C3242">
            <v>0</v>
          </cell>
          <cell r="D3242">
            <v>14989.43</v>
          </cell>
          <cell r="S3242" t="str">
            <v>2150-0060011-222-USD</v>
          </cell>
          <cell r="T3242" t="str">
            <v>2150-0060011-222-USD-KARACHI</v>
          </cell>
        </row>
        <row r="3243">
          <cell r="C3243">
            <v>0</v>
          </cell>
          <cell r="D3243">
            <v>3022254.21</v>
          </cell>
          <cell r="S3243" t="str">
            <v>2150-0060001-223-PKR</v>
          </cell>
          <cell r="T3243" t="str">
            <v>2150-0060001-223-PKR-KARACHI</v>
          </cell>
        </row>
        <row r="3244">
          <cell r="C3244">
            <v>0</v>
          </cell>
          <cell r="D3244">
            <v>671576.66</v>
          </cell>
          <cell r="S3244" t="str">
            <v>2150-0060001-000-PKR</v>
          </cell>
          <cell r="T3244" t="str">
            <v>2150-0060001-000-PKR-KARACHI</v>
          </cell>
        </row>
        <row r="3245">
          <cell r="C3245">
            <v>0</v>
          </cell>
          <cell r="D3245">
            <v>2870.47</v>
          </cell>
          <cell r="S3245" t="str">
            <v>2150-0061296-230-USD</v>
          </cell>
          <cell r="T3245" t="str">
            <v>2150-0061296-230-USD-KARACHI</v>
          </cell>
        </row>
        <row r="3246">
          <cell r="C3246">
            <v>0</v>
          </cell>
          <cell r="D3246">
            <v>408581.25</v>
          </cell>
          <cell r="S3246" t="str">
            <v>2150-0060035-221-USD</v>
          </cell>
          <cell r="T3246" t="str">
            <v>2150-0060035-221-USD-KARACHI</v>
          </cell>
        </row>
        <row r="3247">
          <cell r="C3247">
            <v>0</v>
          </cell>
          <cell r="D3247">
            <v>5943</v>
          </cell>
          <cell r="S3247" t="str">
            <v>2150-0060345-222-USD</v>
          </cell>
          <cell r="T3247" t="str">
            <v>2150-0060345-222-USD-KARACHI</v>
          </cell>
        </row>
        <row r="3248">
          <cell r="C3248">
            <v>0</v>
          </cell>
          <cell r="D3248">
            <v>400</v>
          </cell>
          <cell r="S3248" t="str">
            <v>2150-0050437-000-PKR</v>
          </cell>
          <cell r="T3248" t="str">
            <v>2150-0050437-000-PKR-KARACHI</v>
          </cell>
        </row>
        <row r="3249">
          <cell r="C3249">
            <v>0</v>
          </cell>
          <cell r="D3249">
            <v>13371.75</v>
          </cell>
          <cell r="S3249" t="str">
            <v>2150-0060579-222-USD</v>
          </cell>
          <cell r="T3249" t="str">
            <v>2150-0060579-222-USD-KARACHI</v>
          </cell>
        </row>
        <row r="3250">
          <cell r="C3250">
            <v>0</v>
          </cell>
          <cell r="D3250">
            <v>239612.85</v>
          </cell>
          <cell r="S3250" t="str">
            <v>2150-0060563-227-USD</v>
          </cell>
          <cell r="T3250" t="str">
            <v>2150-0060563-227-USD-KARACHI</v>
          </cell>
        </row>
        <row r="3251">
          <cell r="C3251">
            <v>0</v>
          </cell>
          <cell r="D3251">
            <v>651517.42000000004</v>
          </cell>
          <cell r="S3251" t="str">
            <v>2150-0060558-230-USD</v>
          </cell>
          <cell r="T3251" t="str">
            <v>2150-0060558-230-USD-KARACHI</v>
          </cell>
        </row>
        <row r="3252">
          <cell r="C3252">
            <v>0</v>
          </cell>
          <cell r="D3252">
            <v>62209.54</v>
          </cell>
          <cell r="S3252" t="str">
            <v>2150-0060554-230-USD</v>
          </cell>
          <cell r="T3252" t="str">
            <v>2150-0060554-230-USD-KARACHI</v>
          </cell>
        </row>
        <row r="3253">
          <cell r="C3253">
            <v>0</v>
          </cell>
          <cell r="D3253">
            <v>300</v>
          </cell>
          <cell r="S3253" t="str">
            <v>2150-0060511-000-PKR</v>
          </cell>
          <cell r="T3253" t="str">
            <v>2150-0060511-000-PKR-KARACHI</v>
          </cell>
        </row>
        <row r="3254">
          <cell r="C3254">
            <v>0</v>
          </cell>
          <cell r="D3254">
            <v>5824.14</v>
          </cell>
          <cell r="S3254" t="str">
            <v>2150-0060477-222-USD</v>
          </cell>
          <cell r="T3254" t="str">
            <v>2150-0060477-222-USD-KARACHI</v>
          </cell>
        </row>
        <row r="3255">
          <cell r="C3255">
            <v>0</v>
          </cell>
          <cell r="D3255">
            <v>5317.8</v>
          </cell>
          <cell r="S3255" t="str">
            <v>2150-0060247-230-USD</v>
          </cell>
          <cell r="T3255" t="str">
            <v>2150-0060247-230-USD-KARACHI</v>
          </cell>
        </row>
        <row r="3256">
          <cell r="C3256">
            <v>0</v>
          </cell>
          <cell r="D3256">
            <v>20.21</v>
          </cell>
          <cell r="S3256" t="str">
            <v>2150-0060450-230-USD</v>
          </cell>
          <cell r="T3256" t="str">
            <v>2150-0060450-230-USD-KARACHI</v>
          </cell>
        </row>
        <row r="3257">
          <cell r="C3257">
            <v>0</v>
          </cell>
          <cell r="D3257">
            <v>11226.92</v>
          </cell>
          <cell r="S3257" t="str">
            <v>2150-0060251-230-USD</v>
          </cell>
          <cell r="T3257" t="str">
            <v>2150-0060251-230-USD-KARACHI</v>
          </cell>
        </row>
        <row r="3258">
          <cell r="C3258">
            <v>0</v>
          </cell>
          <cell r="D3258">
            <v>3856.41</v>
          </cell>
          <cell r="S3258" t="str">
            <v>2150-0060310-222-USD</v>
          </cell>
          <cell r="T3258" t="str">
            <v>2150-0060310-222-USD-KARACHI</v>
          </cell>
        </row>
        <row r="3259">
          <cell r="C3259">
            <v>0</v>
          </cell>
          <cell r="D3259">
            <v>1332376.74</v>
          </cell>
          <cell r="S3259" t="str">
            <v>2150-0060298-000-PKR</v>
          </cell>
          <cell r="T3259" t="str">
            <v>2150-0060298-000-PKR-KARACHI</v>
          </cell>
        </row>
        <row r="3260">
          <cell r="C3260">
            <v>0</v>
          </cell>
          <cell r="D3260">
            <v>2331517.35</v>
          </cell>
          <cell r="S3260" t="str">
            <v>2150-0060290-230-USD</v>
          </cell>
          <cell r="T3260" t="str">
            <v>2150-0060290-230-USD-KARACHI</v>
          </cell>
        </row>
        <row r="3261">
          <cell r="C3261">
            <v>0</v>
          </cell>
          <cell r="D3261">
            <v>39800</v>
          </cell>
          <cell r="S3261" t="str">
            <v>2150-0060290-000-PKR</v>
          </cell>
          <cell r="T3261" t="str">
            <v>2150-0060290-000-PKR-KARACHI</v>
          </cell>
        </row>
        <row r="3262">
          <cell r="C3262">
            <v>0</v>
          </cell>
          <cell r="D3262">
            <v>3862.95</v>
          </cell>
          <cell r="S3262" t="str">
            <v>2150-0060286-222-USD</v>
          </cell>
          <cell r="T3262" t="str">
            <v>2150-0060286-222-USD-KARACHI</v>
          </cell>
        </row>
        <row r="3263">
          <cell r="C3263">
            <v>0</v>
          </cell>
          <cell r="D3263">
            <v>5348.7</v>
          </cell>
          <cell r="S3263" t="str">
            <v>2150-0060284-222-USD</v>
          </cell>
          <cell r="T3263" t="str">
            <v>2150-0060284-222-USD-KARACHI</v>
          </cell>
        </row>
        <row r="3264">
          <cell r="C3264">
            <v>0</v>
          </cell>
          <cell r="D3264">
            <v>7676.57</v>
          </cell>
          <cell r="S3264" t="str">
            <v>2150-0060282-222-USD</v>
          </cell>
          <cell r="T3264" t="str">
            <v>2150-0060282-222-USD-KARACHI</v>
          </cell>
        </row>
        <row r="3265">
          <cell r="C3265">
            <v>0</v>
          </cell>
          <cell r="D3265">
            <v>322982.96000000002</v>
          </cell>
          <cell r="S3265" t="str">
            <v>2150-0060696-000-PKR</v>
          </cell>
          <cell r="T3265" t="str">
            <v>2150-0060696-000-PKR-KARACHI</v>
          </cell>
        </row>
        <row r="3266">
          <cell r="C3266">
            <v>0</v>
          </cell>
          <cell r="D3266">
            <v>555319.27</v>
          </cell>
          <cell r="S3266" t="str">
            <v>2150-0060470-230-USD</v>
          </cell>
          <cell r="T3266" t="str">
            <v>2150-0060470-230-USD-KARACHI</v>
          </cell>
        </row>
        <row r="3267">
          <cell r="C3267">
            <v>0</v>
          </cell>
          <cell r="D3267">
            <v>34523.51</v>
          </cell>
          <cell r="S3267" t="str">
            <v>2150-0031875-000-PKR</v>
          </cell>
          <cell r="T3267" t="str">
            <v>2150-0031875-000-PKR-LAHORE</v>
          </cell>
        </row>
        <row r="3268">
          <cell r="C3268">
            <v>0</v>
          </cell>
          <cell r="D3268">
            <v>15925</v>
          </cell>
          <cell r="S3268" t="str">
            <v>2150-0031830-000-PKR</v>
          </cell>
          <cell r="T3268" t="str">
            <v>2150-0031830-000-PKR-LAHORE</v>
          </cell>
        </row>
        <row r="3269">
          <cell r="C3269">
            <v>0</v>
          </cell>
          <cell r="D3269">
            <v>27.34</v>
          </cell>
          <cell r="S3269" t="str">
            <v>2150-0031898-230-USD</v>
          </cell>
          <cell r="T3269" t="str">
            <v>2150-0031898-230-USD-LAHORE</v>
          </cell>
        </row>
        <row r="3270">
          <cell r="C3270">
            <v>0</v>
          </cell>
          <cell r="D3270">
            <v>11785.56</v>
          </cell>
          <cell r="S3270" t="str">
            <v>2150-0031897-230-USD</v>
          </cell>
          <cell r="T3270" t="str">
            <v>2150-0031897-230-USD-LAHORE</v>
          </cell>
        </row>
        <row r="3271">
          <cell r="C3271">
            <v>0</v>
          </cell>
          <cell r="D3271">
            <v>887.5</v>
          </cell>
          <cell r="S3271" t="str">
            <v>2150-0031896-000-PKR</v>
          </cell>
          <cell r="T3271" t="str">
            <v>2150-0031896-000-PKR-LAHORE</v>
          </cell>
        </row>
        <row r="3272">
          <cell r="C3272">
            <v>0</v>
          </cell>
          <cell r="D3272">
            <v>344.1</v>
          </cell>
          <cell r="S3272" t="str">
            <v>2150-0031887-230-USD</v>
          </cell>
          <cell r="T3272" t="str">
            <v>2150-0031887-230-USD-LAHORE</v>
          </cell>
        </row>
        <row r="3273">
          <cell r="C3273">
            <v>0</v>
          </cell>
          <cell r="D3273">
            <v>105.79</v>
          </cell>
          <cell r="S3273" t="str">
            <v>2150-0031879-230-USD</v>
          </cell>
          <cell r="T3273" t="str">
            <v>2150-0031879-230-USD-LAHORE</v>
          </cell>
        </row>
        <row r="3274">
          <cell r="C3274">
            <v>0</v>
          </cell>
          <cell r="D3274">
            <v>43.5</v>
          </cell>
          <cell r="S3274" t="str">
            <v>2150-0031878-000-PKR</v>
          </cell>
          <cell r="T3274" t="str">
            <v>2150-0031878-000-PKR-LAHORE</v>
          </cell>
        </row>
        <row r="3275">
          <cell r="C3275">
            <v>0</v>
          </cell>
          <cell r="D3275">
            <v>178.29</v>
          </cell>
          <cell r="S3275" t="str">
            <v>2150-0031902-230-USD</v>
          </cell>
          <cell r="T3275" t="str">
            <v>2150-0031902-230-USD-LAHORE</v>
          </cell>
        </row>
        <row r="3276">
          <cell r="C3276">
            <v>0</v>
          </cell>
          <cell r="D3276">
            <v>24685.77</v>
          </cell>
          <cell r="S3276" t="str">
            <v>2150-0031876-000-PKR</v>
          </cell>
          <cell r="T3276" t="str">
            <v>2150-0031876-000-PKR-LAHORE</v>
          </cell>
        </row>
        <row r="3277">
          <cell r="C3277">
            <v>0</v>
          </cell>
          <cell r="D3277">
            <v>7505.71</v>
          </cell>
          <cell r="S3277" t="str">
            <v>2150-0031908-000-PKR</v>
          </cell>
          <cell r="T3277" t="str">
            <v>2150-0031908-000-PKR-LAHORE</v>
          </cell>
        </row>
        <row r="3278">
          <cell r="C3278">
            <v>0</v>
          </cell>
          <cell r="D3278">
            <v>58750</v>
          </cell>
          <cell r="S3278" t="str">
            <v>2150-0031869-000-PKR</v>
          </cell>
          <cell r="T3278" t="str">
            <v>2150-0031869-000-PKR-LAHORE</v>
          </cell>
        </row>
        <row r="3279">
          <cell r="C3279">
            <v>0</v>
          </cell>
          <cell r="D3279">
            <v>264.63</v>
          </cell>
          <cell r="S3279" t="str">
            <v>2150-0031866-000-PKR</v>
          </cell>
          <cell r="T3279" t="str">
            <v>2150-0031866-000-PKR-LAHORE</v>
          </cell>
        </row>
        <row r="3280">
          <cell r="C3280">
            <v>0</v>
          </cell>
          <cell r="D3280">
            <v>912.5</v>
          </cell>
          <cell r="S3280" t="str">
            <v>2150-0031865-000-PKR</v>
          </cell>
          <cell r="T3280" t="str">
            <v>2150-0031865-000-PKR-LAHORE</v>
          </cell>
        </row>
        <row r="3281">
          <cell r="C3281">
            <v>0</v>
          </cell>
          <cell r="D3281">
            <v>25979.5</v>
          </cell>
          <cell r="S3281" t="str">
            <v>2150-0031859-000-PKR</v>
          </cell>
          <cell r="T3281" t="str">
            <v>2150-0031859-000-PKR-LAHORE</v>
          </cell>
        </row>
        <row r="3282">
          <cell r="C3282">
            <v>0</v>
          </cell>
          <cell r="D3282">
            <v>18718.07</v>
          </cell>
          <cell r="S3282" t="str">
            <v>2150-0031851-230-USD</v>
          </cell>
          <cell r="T3282" t="str">
            <v>2150-0031851-230-USD-LAHORE</v>
          </cell>
        </row>
        <row r="3283">
          <cell r="C3283">
            <v>0</v>
          </cell>
          <cell r="D3283">
            <v>108165.57</v>
          </cell>
          <cell r="S3283" t="str">
            <v>2150-0031845-230-USD</v>
          </cell>
          <cell r="T3283" t="str">
            <v>2150-0031845-230-USD-LAHORE</v>
          </cell>
        </row>
        <row r="3284">
          <cell r="C3284">
            <v>0</v>
          </cell>
          <cell r="D3284">
            <v>115.89</v>
          </cell>
          <cell r="S3284" t="str">
            <v>2150-0031687-230-USD</v>
          </cell>
          <cell r="T3284" t="str">
            <v>2150-0031687-230-USD-LAHORE</v>
          </cell>
        </row>
        <row r="3285">
          <cell r="C3285">
            <v>0</v>
          </cell>
          <cell r="D3285">
            <v>3823.13</v>
          </cell>
          <cell r="S3285" t="str">
            <v>2150-0031876-230-USD</v>
          </cell>
          <cell r="T3285" t="str">
            <v>2150-0031876-230-USD-LAHORE</v>
          </cell>
        </row>
        <row r="3286">
          <cell r="C3286">
            <v>0</v>
          </cell>
          <cell r="D3286">
            <v>935607.68</v>
          </cell>
          <cell r="S3286" t="str">
            <v>2150-0031962-230-USD</v>
          </cell>
          <cell r="T3286" t="str">
            <v>2150-0031962-230-USD-LAHORE</v>
          </cell>
        </row>
        <row r="3287">
          <cell r="C3287">
            <v>0</v>
          </cell>
          <cell r="D3287">
            <v>665.17</v>
          </cell>
          <cell r="S3287" t="str">
            <v>2150-0032021-000-PKR</v>
          </cell>
          <cell r="T3287" t="str">
            <v>2150-0032021-000-PKR-LAHORE</v>
          </cell>
        </row>
        <row r="3288">
          <cell r="C3288">
            <v>0</v>
          </cell>
          <cell r="D3288">
            <v>15681.2</v>
          </cell>
          <cell r="S3288" t="str">
            <v>2150-0032016-230-USD</v>
          </cell>
          <cell r="T3288" t="str">
            <v>2150-0032016-230-USD-LAHORE</v>
          </cell>
        </row>
        <row r="3289">
          <cell r="C3289">
            <v>0</v>
          </cell>
          <cell r="D3289">
            <v>162107.21</v>
          </cell>
          <cell r="S3289" t="str">
            <v>2150-0032008-230-USD</v>
          </cell>
          <cell r="T3289" t="str">
            <v>2150-0032008-230-USD-LAHORE</v>
          </cell>
        </row>
        <row r="3290">
          <cell r="C3290">
            <v>0</v>
          </cell>
          <cell r="D3290">
            <v>5.94</v>
          </cell>
          <cell r="S3290" t="str">
            <v>2150-0032000-230-USD</v>
          </cell>
          <cell r="T3290" t="str">
            <v>2150-0032000-230-USD-LAHORE</v>
          </cell>
        </row>
        <row r="3291">
          <cell r="C3291">
            <v>0</v>
          </cell>
          <cell r="D3291">
            <v>50143.59</v>
          </cell>
          <cell r="S3291" t="str">
            <v>2150-0031994-000-PKR</v>
          </cell>
          <cell r="T3291" t="str">
            <v>2150-0031994-000-PKR-LAHORE</v>
          </cell>
        </row>
        <row r="3292">
          <cell r="C3292">
            <v>0</v>
          </cell>
          <cell r="D3292">
            <v>17.23</v>
          </cell>
          <cell r="S3292" t="str">
            <v>2150-0031990-230-USD</v>
          </cell>
          <cell r="T3292" t="str">
            <v>2150-0031990-230-USD-LAHORE</v>
          </cell>
        </row>
        <row r="3293">
          <cell r="C3293">
            <v>0</v>
          </cell>
          <cell r="D3293">
            <v>187.8</v>
          </cell>
          <cell r="S3293" t="str">
            <v>2150-0031975-230-USD</v>
          </cell>
          <cell r="T3293" t="str">
            <v>2150-0031975-230-USD-LAHORE</v>
          </cell>
        </row>
        <row r="3294">
          <cell r="C3294">
            <v>0</v>
          </cell>
          <cell r="D3294">
            <v>0.97</v>
          </cell>
          <cell r="S3294" t="str">
            <v>2150-0031900-000-PKR</v>
          </cell>
          <cell r="T3294" t="str">
            <v>2150-0031900-000-PKR-LAHORE</v>
          </cell>
        </row>
        <row r="3295">
          <cell r="C3295">
            <v>0</v>
          </cell>
          <cell r="D3295">
            <v>23521.8</v>
          </cell>
          <cell r="S3295" t="str">
            <v>2150-0031971-230-USD</v>
          </cell>
          <cell r="T3295" t="str">
            <v>2150-0031971-230-USD-LAHORE</v>
          </cell>
        </row>
        <row r="3296">
          <cell r="C3296">
            <v>0</v>
          </cell>
          <cell r="D3296">
            <v>3712.05</v>
          </cell>
          <cell r="S3296" t="str">
            <v>2150-0031828-000-PKR</v>
          </cell>
          <cell r="T3296" t="str">
            <v>2150-0031828-000-PKR-LAHORE</v>
          </cell>
        </row>
        <row r="3297">
          <cell r="C3297">
            <v>0</v>
          </cell>
          <cell r="D3297">
            <v>1773.99</v>
          </cell>
          <cell r="S3297" t="str">
            <v>2150-0031956-230-USD</v>
          </cell>
          <cell r="T3297" t="str">
            <v>2150-0031956-230-USD-LAHORE</v>
          </cell>
        </row>
        <row r="3298">
          <cell r="C3298">
            <v>0</v>
          </cell>
          <cell r="D3298">
            <v>50.31</v>
          </cell>
          <cell r="S3298" t="str">
            <v>2150-0031953-000-PKR</v>
          </cell>
          <cell r="T3298" t="str">
            <v>2150-0031953-000-PKR-LAHORE</v>
          </cell>
        </row>
        <row r="3299">
          <cell r="C3299">
            <v>0</v>
          </cell>
          <cell r="D3299">
            <v>312.01</v>
          </cell>
          <cell r="S3299" t="str">
            <v>2150-0031949-230-USD</v>
          </cell>
          <cell r="T3299" t="str">
            <v>2150-0031949-230-USD-LAHORE</v>
          </cell>
        </row>
        <row r="3300">
          <cell r="C3300">
            <v>0</v>
          </cell>
          <cell r="D3300">
            <v>51.11</v>
          </cell>
          <cell r="S3300" t="str">
            <v>2150-0031948-230-USD</v>
          </cell>
          <cell r="T3300" t="str">
            <v>2150-0031948-230-USD-LAHORE</v>
          </cell>
        </row>
        <row r="3301">
          <cell r="C3301">
            <v>0</v>
          </cell>
          <cell r="D3301">
            <v>61.83</v>
          </cell>
          <cell r="S3301" t="str">
            <v>2150-0031947-230-GBP</v>
          </cell>
          <cell r="T3301" t="str">
            <v>2150-0031947-230-GBP-LAHORE</v>
          </cell>
        </row>
        <row r="3302">
          <cell r="C3302">
            <v>0</v>
          </cell>
          <cell r="D3302">
            <v>557</v>
          </cell>
          <cell r="S3302" t="str">
            <v>2150-0031923-000-PKR</v>
          </cell>
          <cell r="T3302" t="str">
            <v>2150-0031923-000-PKR-LAHORE</v>
          </cell>
        </row>
        <row r="3303">
          <cell r="C3303">
            <v>0</v>
          </cell>
          <cell r="D3303">
            <v>48623.88</v>
          </cell>
          <cell r="S3303" t="str">
            <v>2150-0031916-000-PKR</v>
          </cell>
          <cell r="T3303" t="str">
            <v>2150-0031916-000-PKR-LAHORE</v>
          </cell>
        </row>
        <row r="3304">
          <cell r="C3304">
            <v>0</v>
          </cell>
          <cell r="D3304">
            <v>4.75</v>
          </cell>
          <cell r="S3304" t="str">
            <v>2150-0031972-230-USD</v>
          </cell>
          <cell r="T3304" t="str">
            <v>2150-0031972-230-USD-LAHORE</v>
          </cell>
        </row>
        <row r="3305">
          <cell r="C3305">
            <v>0</v>
          </cell>
          <cell r="D3305">
            <v>5457.46</v>
          </cell>
          <cell r="S3305" t="str">
            <v>2150-0031708-227-USD</v>
          </cell>
          <cell r="T3305" t="str">
            <v>2150-0031708-227-USD-LAHORE</v>
          </cell>
        </row>
        <row r="3306">
          <cell r="C3306">
            <v>0</v>
          </cell>
          <cell r="D3306">
            <v>63</v>
          </cell>
          <cell r="S3306" t="str">
            <v>2150-0031836-230-USD</v>
          </cell>
          <cell r="T3306" t="str">
            <v>2150-0031836-230-USD-LAHORE</v>
          </cell>
        </row>
        <row r="3307">
          <cell r="C3307">
            <v>0</v>
          </cell>
          <cell r="D3307">
            <v>5187.05</v>
          </cell>
          <cell r="S3307" t="str">
            <v>2150-0031741-227-USD</v>
          </cell>
          <cell r="T3307" t="str">
            <v>2150-0031741-227-USD-LAHORE</v>
          </cell>
        </row>
        <row r="3308">
          <cell r="C3308">
            <v>0</v>
          </cell>
          <cell r="D3308">
            <v>6673</v>
          </cell>
          <cell r="S3308" t="str">
            <v>2150-0031740-000-PKR</v>
          </cell>
          <cell r="T3308" t="str">
            <v>2150-0031740-000-PKR-LAHORE</v>
          </cell>
        </row>
        <row r="3309">
          <cell r="C3309">
            <v>0</v>
          </cell>
          <cell r="D3309">
            <v>78521.820000000007</v>
          </cell>
          <cell r="S3309" t="str">
            <v>2150-0031739-000-PKR</v>
          </cell>
          <cell r="T3309" t="str">
            <v>2150-0031739-000-PKR-LAHORE</v>
          </cell>
        </row>
        <row r="3310">
          <cell r="C3310">
            <v>0</v>
          </cell>
          <cell r="D3310">
            <v>6222.83</v>
          </cell>
          <cell r="S3310" t="str">
            <v>2150-0031733-000-PKR</v>
          </cell>
          <cell r="T3310" t="str">
            <v>2150-0031733-000-PKR-LAHORE</v>
          </cell>
        </row>
        <row r="3311">
          <cell r="C3311">
            <v>0</v>
          </cell>
          <cell r="D3311">
            <v>1467</v>
          </cell>
          <cell r="S3311" t="str">
            <v>2150-0031730-000-PKR</v>
          </cell>
          <cell r="T3311" t="str">
            <v>2150-0031730-000-PKR-LAHORE</v>
          </cell>
        </row>
        <row r="3312">
          <cell r="C3312">
            <v>0</v>
          </cell>
          <cell r="D3312">
            <v>1809.64</v>
          </cell>
          <cell r="S3312" t="str">
            <v>2150-0031715-230-USD</v>
          </cell>
          <cell r="T3312" t="str">
            <v>2150-0031715-230-USD-LAHORE</v>
          </cell>
        </row>
        <row r="3313">
          <cell r="C3313">
            <v>0</v>
          </cell>
          <cell r="D3313">
            <v>461.77</v>
          </cell>
          <cell r="S3313" t="str">
            <v>2150-0031753-230-USD</v>
          </cell>
          <cell r="T3313" t="str">
            <v>2150-0031753-230-USD-LAHORE</v>
          </cell>
        </row>
        <row r="3314">
          <cell r="C3314">
            <v>0</v>
          </cell>
          <cell r="D3314">
            <v>26.15</v>
          </cell>
          <cell r="S3314" t="str">
            <v>2150-0031714-230-USD</v>
          </cell>
          <cell r="T3314" t="str">
            <v>2150-0031714-230-USD-LAHORE</v>
          </cell>
        </row>
        <row r="3315">
          <cell r="C3315">
            <v>0</v>
          </cell>
          <cell r="D3315">
            <v>196.65</v>
          </cell>
          <cell r="S3315" t="str">
            <v>2150-0031762-000-PKR</v>
          </cell>
          <cell r="T3315" t="str">
            <v>2150-0031762-000-PKR-LAHORE</v>
          </cell>
        </row>
        <row r="3316">
          <cell r="C3316">
            <v>0</v>
          </cell>
          <cell r="D3316">
            <v>4011.5</v>
          </cell>
          <cell r="S3316" t="str">
            <v>2150-0031707-000-PKR</v>
          </cell>
          <cell r="T3316" t="str">
            <v>2150-0031707-000-PKR-LAHORE</v>
          </cell>
        </row>
        <row r="3317">
          <cell r="C3317">
            <v>0</v>
          </cell>
          <cell r="D3317">
            <v>11.89</v>
          </cell>
          <cell r="S3317" t="str">
            <v>2150-0031697-230-USD</v>
          </cell>
          <cell r="T3317" t="str">
            <v>2150-0031697-230-USD-LAHORE</v>
          </cell>
        </row>
        <row r="3318">
          <cell r="C3318">
            <v>0</v>
          </cell>
          <cell r="D3318">
            <v>667908.87</v>
          </cell>
          <cell r="S3318" t="str">
            <v>2150-0031694-000-PKR</v>
          </cell>
          <cell r="T3318" t="str">
            <v>2150-0031694-000-PKR-LAHORE</v>
          </cell>
        </row>
        <row r="3319">
          <cell r="C3319">
            <v>0</v>
          </cell>
          <cell r="D3319">
            <v>41313</v>
          </cell>
          <cell r="S3319" t="str">
            <v>2150-0031693-000-PKR</v>
          </cell>
          <cell r="T3319" t="str">
            <v>2150-0031693-000-PKR-LAHORE</v>
          </cell>
        </row>
        <row r="3320">
          <cell r="C3320">
            <v>0</v>
          </cell>
          <cell r="D3320">
            <v>431210.41</v>
          </cell>
          <cell r="S3320" t="str">
            <v>2150-0031692-230-USD</v>
          </cell>
          <cell r="T3320" t="str">
            <v>2150-0031692-230-USD-LAHORE</v>
          </cell>
        </row>
        <row r="3321">
          <cell r="C3321">
            <v>0</v>
          </cell>
          <cell r="D3321">
            <v>249341.54</v>
          </cell>
          <cell r="S3321" t="str">
            <v>2150-0031692-227-USD</v>
          </cell>
          <cell r="T3321" t="str">
            <v>2150-0031692-227-USD-LAHORE</v>
          </cell>
        </row>
        <row r="3322">
          <cell r="C3322">
            <v>0</v>
          </cell>
          <cell r="D3322">
            <v>41.01</v>
          </cell>
          <cell r="S3322" t="str">
            <v>2150-0031196-227-USD</v>
          </cell>
          <cell r="T3322" t="str">
            <v>2150-0031196-227-USD-LAHORE</v>
          </cell>
        </row>
        <row r="3323">
          <cell r="C3323">
            <v>0</v>
          </cell>
          <cell r="D3323">
            <v>344.1</v>
          </cell>
          <cell r="S3323" t="str">
            <v>2150-0031715-227-USD</v>
          </cell>
          <cell r="T3323" t="str">
            <v>2150-0031715-227-USD-LAHORE</v>
          </cell>
        </row>
        <row r="3324">
          <cell r="C3324">
            <v>0</v>
          </cell>
          <cell r="D3324">
            <v>13847</v>
          </cell>
          <cell r="S3324" t="str">
            <v>2150-0031796-000-PKR</v>
          </cell>
          <cell r="T3324" t="str">
            <v>2150-0031796-000-PKR-LAHORE</v>
          </cell>
        </row>
        <row r="3325">
          <cell r="C3325">
            <v>0</v>
          </cell>
          <cell r="D3325">
            <v>3424.36</v>
          </cell>
          <cell r="S3325" t="str">
            <v>2150-0031825-230-USD</v>
          </cell>
          <cell r="T3325" t="str">
            <v>2150-0031825-230-USD-LAHORE</v>
          </cell>
        </row>
        <row r="3326">
          <cell r="C3326">
            <v>0</v>
          </cell>
          <cell r="D3326">
            <v>3803.79</v>
          </cell>
          <cell r="S3326" t="str">
            <v>2150-0031825-230-GBP</v>
          </cell>
          <cell r="T3326" t="str">
            <v>2150-0031825-230-GBP-LAHORE</v>
          </cell>
        </row>
        <row r="3327">
          <cell r="C3327">
            <v>0</v>
          </cell>
          <cell r="D3327">
            <v>1188.5999999999999</v>
          </cell>
          <cell r="S3327" t="str">
            <v>2150-0031823-227-USD</v>
          </cell>
          <cell r="T3327" t="str">
            <v>2150-0031823-227-USD-LAHORE</v>
          </cell>
        </row>
        <row r="3328">
          <cell r="C3328">
            <v>0</v>
          </cell>
          <cell r="D3328">
            <v>2517</v>
          </cell>
          <cell r="S3328" t="str">
            <v>2150-0031816-000-PKR</v>
          </cell>
          <cell r="T3328" t="str">
            <v>2150-0031816-000-PKR-LAHORE</v>
          </cell>
        </row>
        <row r="3329">
          <cell r="C3329">
            <v>0</v>
          </cell>
          <cell r="D3329">
            <v>44313.98</v>
          </cell>
          <cell r="S3329" t="str">
            <v>2150-0031814-230-USD</v>
          </cell>
          <cell r="T3329" t="str">
            <v>2150-0031814-230-USD-LAHORE</v>
          </cell>
        </row>
        <row r="3330">
          <cell r="C3330">
            <v>0</v>
          </cell>
          <cell r="D3330">
            <v>845.21</v>
          </cell>
          <cell r="S3330" t="str">
            <v>2150-0031813-000-PKR</v>
          </cell>
          <cell r="T3330" t="str">
            <v>2150-0031813-000-PKR-LAHORE</v>
          </cell>
        </row>
        <row r="3331">
          <cell r="C3331">
            <v>0</v>
          </cell>
          <cell r="D3331">
            <v>696883.1</v>
          </cell>
          <cell r="S3331" t="str">
            <v>2150-0031803-000-PKR</v>
          </cell>
          <cell r="T3331" t="str">
            <v>2150-0031803-000-PKR-LAHORE</v>
          </cell>
        </row>
        <row r="3332">
          <cell r="C3332">
            <v>0</v>
          </cell>
          <cell r="D3332">
            <v>79.040000000000006</v>
          </cell>
          <cell r="S3332" t="str">
            <v>2150-0031745-230-USD</v>
          </cell>
          <cell r="T3332" t="str">
            <v>2150-0031745-230-USD-LAHORE</v>
          </cell>
        </row>
        <row r="3333">
          <cell r="C3333">
            <v>0</v>
          </cell>
          <cell r="D3333">
            <v>7.13</v>
          </cell>
          <cell r="S3333" t="str">
            <v>2150-0031800-227-USD</v>
          </cell>
          <cell r="T3333" t="str">
            <v>2150-0031800-227-USD-LAHORE</v>
          </cell>
        </row>
        <row r="3334">
          <cell r="C3334">
            <v>0</v>
          </cell>
          <cell r="D3334">
            <v>344531.76</v>
          </cell>
          <cell r="S3334" t="str">
            <v>2150-0032037-230-USD</v>
          </cell>
          <cell r="T3334" t="str">
            <v>2150-0032037-230-USD-LAHORE</v>
          </cell>
        </row>
        <row r="3335">
          <cell r="C3335">
            <v>0</v>
          </cell>
          <cell r="D3335">
            <v>60.19</v>
          </cell>
          <cell r="S3335" t="str">
            <v>2150-0031795-000-PKR</v>
          </cell>
          <cell r="T3335" t="str">
            <v>2150-0031795-000-PKR-LAHORE</v>
          </cell>
        </row>
        <row r="3336">
          <cell r="C3336">
            <v>0</v>
          </cell>
          <cell r="D3336">
            <v>5397.43</v>
          </cell>
          <cell r="S3336" t="str">
            <v>2150-0031789-230-USD</v>
          </cell>
          <cell r="T3336" t="str">
            <v>2150-0031789-230-USD-LAHORE</v>
          </cell>
        </row>
        <row r="3337">
          <cell r="C3337">
            <v>0</v>
          </cell>
          <cell r="D3337">
            <v>108570.29</v>
          </cell>
          <cell r="S3337" t="str">
            <v>2150-0031788-230-USD</v>
          </cell>
          <cell r="T3337" t="str">
            <v>2150-0031788-230-USD-LAHORE</v>
          </cell>
        </row>
        <row r="3338">
          <cell r="C3338">
            <v>0</v>
          </cell>
          <cell r="D3338">
            <v>30009.18</v>
          </cell>
          <cell r="S3338" t="str">
            <v>2150-0031779-230-USD</v>
          </cell>
          <cell r="T3338" t="str">
            <v>2150-0031779-230-USD-LAHORE</v>
          </cell>
        </row>
        <row r="3339">
          <cell r="C3339">
            <v>0</v>
          </cell>
          <cell r="D3339">
            <v>4414.46</v>
          </cell>
          <cell r="S3339" t="str">
            <v>2150-0031778-230-USD</v>
          </cell>
          <cell r="T3339" t="str">
            <v>2150-0031778-230-USD-LAHORE</v>
          </cell>
        </row>
        <row r="3340">
          <cell r="C3340">
            <v>0</v>
          </cell>
          <cell r="D3340">
            <v>1117.7</v>
          </cell>
          <cell r="S3340" t="str">
            <v>2150-0031774-000-PKR</v>
          </cell>
          <cell r="T3340" t="str">
            <v>2150-0031774-000-PKR-LAHORE</v>
          </cell>
        </row>
        <row r="3341">
          <cell r="C3341">
            <v>0</v>
          </cell>
          <cell r="D3341">
            <v>52.3</v>
          </cell>
          <cell r="S3341" t="str">
            <v>2150-0031768-227-USD</v>
          </cell>
          <cell r="T3341" t="str">
            <v>2150-0031768-227-USD-LAHORE</v>
          </cell>
        </row>
        <row r="3342">
          <cell r="C3342">
            <v>0</v>
          </cell>
          <cell r="D3342">
            <v>500.92</v>
          </cell>
          <cell r="S3342" t="str">
            <v>2150-0031802-000-PKR</v>
          </cell>
          <cell r="T3342" t="str">
            <v>2150-0031802-000-PKR-LAHORE</v>
          </cell>
        </row>
        <row r="3343">
          <cell r="C3343">
            <v>0</v>
          </cell>
          <cell r="D3343">
            <v>100</v>
          </cell>
          <cell r="S3343" t="str">
            <v>2150-0032211-000-PKR</v>
          </cell>
          <cell r="T3343" t="str">
            <v>2150-0032211-000-PKR-LAHORE</v>
          </cell>
        </row>
        <row r="3344">
          <cell r="C3344">
            <v>0</v>
          </cell>
          <cell r="D3344">
            <v>12528.62</v>
          </cell>
          <cell r="S3344" t="str">
            <v>2150-0032030-000-PKR</v>
          </cell>
          <cell r="T3344" t="str">
            <v>2150-0032030-000-PKR-LAHORE</v>
          </cell>
        </row>
        <row r="3345">
          <cell r="C3345">
            <v>0</v>
          </cell>
          <cell r="D3345">
            <v>3.57</v>
          </cell>
          <cell r="S3345" t="str">
            <v>2150-0032236-230-USD</v>
          </cell>
          <cell r="T3345" t="str">
            <v>2150-0032236-230-USD-LAHORE</v>
          </cell>
        </row>
        <row r="3346">
          <cell r="C3346">
            <v>0</v>
          </cell>
          <cell r="D3346">
            <v>39.82</v>
          </cell>
          <cell r="S3346" t="str">
            <v>2150-0032232-230-USD</v>
          </cell>
          <cell r="T3346" t="str">
            <v>2150-0032232-230-USD-LAHORE</v>
          </cell>
        </row>
        <row r="3347">
          <cell r="C3347">
            <v>0</v>
          </cell>
          <cell r="D3347">
            <v>49.92</v>
          </cell>
          <cell r="S3347" t="str">
            <v>2150-0032228-230-USD</v>
          </cell>
          <cell r="T3347" t="str">
            <v>2150-0032228-230-USD-LAHORE</v>
          </cell>
        </row>
        <row r="3348">
          <cell r="C3348">
            <v>0</v>
          </cell>
          <cell r="D3348">
            <v>141449.94</v>
          </cell>
          <cell r="S3348" t="str">
            <v>2150-0032227-230-USD</v>
          </cell>
          <cell r="T3348" t="str">
            <v>2150-0032227-230-USD-LAHORE</v>
          </cell>
        </row>
        <row r="3349">
          <cell r="C3349">
            <v>0</v>
          </cell>
          <cell r="D3349">
            <v>4363.9399999999996</v>
          </cell>
          <cell r="S3349" t="str">
            <v>2150-0032226-230-USD</v>
          </cell>
          <cell r="T3349" t="str">
            <v>2150-0032226-230-USD-LAHORE</v>
          </cell>
        </row>
        <row r="3350">
          <cell r="C3350">
            <v>0</v>
          </cell>
          <cell r="D3350">
            <v>323.89</v>
          </cell>
          <cell r="S3350" t="str">
            <v>2150-0032223-230-USD</v>
          </cell>
          <cell r="T3350" t="str">
            <v>2150-0032223-230-USD-LAHORE</v>
          </cell>
        </row>
        <row r="3351">
          <cell r="C3351">
            <v>0</v>
          </cell>
          <cell r="D3351">
            <v>106160.85</v>
          </cell>
          <cell r="S3351" t="str">
            <v>2150-0032238-000-PKR</v>
          </cell>
          <cell r="T3351" t="str">
            <v>2150-0032238-000-PKR-LAHORE</v>
          </cell>
        </row>
        <row r="3352">
          <cell r="C3352">
            <v>0</v>
          </cell>
          <cell r="D3352">
            <v>49.33</v>
          </cell>
          <cell r="S3352" t="str">
            <v>2150-0032220-230-USD</v>
          </cell>
          <cell r="T3352" t="str">
            <v>2150-0032220-230-USD-LAHORE</v>
          </cell>
        </row>
        <row r="3353">
          <cell r="C3353">
            <v>0</v>
          </cell>
          <cell r="D3353">
            <v>12.5</v>
          </cell>
          <cell r="S3353" t="str">
            <v>2150-0032243-000-PKR</v>
          </cell>
          <cell r="T3353" t="str">
            <v>2150-0032243-000-PKR-LAHORE</v>
          </cell>
        </row>
        <row r="3354">
          <cell r="C3354">
            <v>0</v>
          </cell>
          <cell r="D3354">
            <v>5206.66</v>
          </cell>
          <cell r="S3354" t="str">
            <v>2150-0032210-230-USD</v>
          </cell>
          <cell r="T3354" t="str">
            <v>2150-0032210-230-USD-LAHORE</v>
          </cell>
        </row>
        <row r="3355">
          <cell r="C3355">
            <v>0</v>
          </cell>
          <cell r="D3355">
            <v>4750</v>
          </cell>
          <cell r="S3355" t="str">
            <v>2150-0032209-000-PKR</v>
          </cell>
          <cell r="T3355" t="str">
            <v>2150-0032209-000-PKR-LAHORE</v>
          </cell>
        </row>
        <row r="3356">
          <cell r="C3356">
            <v>0</v>
          </cell>
          <cell r="D3356">
            <v>83000</v>
          </cell>
          <cell r="S3356" t="str">
            <v>2150-0032206-000-PKR</v>
          </cell>
          <cell r="T3356" t="str">
            <v>2150-0032206-000-PKR-LAHORE</v>
          </cell>
        </row>
        <row r="3357">
          <cell r="C3357">
            <v>0</v>
          </cell>
          <cell r="D3357">
            <v>336191.45</v>
          </cell>
          <cell r="S3357" t="str">
            <v>2150-0032185-000-PKR</v>
          </cell>
          <cell r="T3357" t="str">
            <v>2150-0032185-000-PKR-LAHORE</v>
          </cell>
        </row>
        <row r="3358">
          <cell r="C3358">
            <v>0</v>
          </cell>
          <cell r="D3358">
            <v>825</v>
          </cell>
          <cell r="S3358" t="str">
            <v>2150-0032183-000-PKR</v>
          </cell>
          <cell r="T3358" t="str">
            <v>2150-0032183-000-PKR-LAHORE</v>
          </cell>
        </row>
        <row r="3359">
          <cell r="C3359">
            <v>0</v>
          </cell>
          <cell r="D3359">
            <v>10.7</v>
          </cell>
          <cell r="S3359" t="str">
            <v>2150-0032176-230-USD</v>
          </cell>
          <cell r="T3359" t="str">
            <v>2150-0032176-230-USD-LAHORE</v>
          </cell>
        </row>
        <row r="3360">
          <cell r="C3360">
            <v>0</v>
          </cell>
          <cell r="D3360">
            <v>925</v>
          </cell>
          <cell r="S3360" t="str">
            <v>2150-0032169-000-PKR</v>
          </cell>
          <cell r="T3360" t="str">
            <v>2150-0032169-000-PKR-LAHORE</v>
          </cell>
        </row>
        <row r="3361">
          <cell r="C3361">
            <v>0</v>
          </cell>
          <cell r="D3361">
            <v>10.7</v>
          </cell>
          <cell r="S3361" t="str">
            <v>2150-0032221-230-USD</v>
          </cell>
          <cell r="T3361" t="str">
            <v>2150-0032221-230-USD-LAHORE</v>
          </cell>
        </row>
        <row r="3362">
          <cell r="C3362">
            <v>0</v>
          </cell>
          <cell r="D3362">
            <v>7167.85</v>
          </cell>
          <cell r="S3362" t="str">
            <v>2150-0032278-230-USD</v>
          </cell>
          <cell r="T3362" t="str">
            <v>2150-0032278-230-USD-LAHORE</v>
          </cell>
        </row>
        <row r="3363">
          <cell r="C3363">
            <v>0</v>
          </cell>
          <cell r="D3363">
            <v>350</v>
          </cell>
          <cell r="S3363" t="str">
            <v>2150-0032314-000-PKR</v>
          </cell>
          <cell r="T3363" t="str">
            <v>2150-0032314-000-PKR-LAHORE</v>
          </cell>
        </row>
        <row r="3364">
          <cell r="C3364">
            <v>0</v>
          </cell>
          <cell r="D3364">
            <v>625</v>
          </cell>
          <cell r="S3364" t="str">
            <v>2150-0032313-000-PKR</v>
          </cell>
          <cell r="T3364" t="str">
            <v>2150-0032313-000-PKR-LAHORE</v>
          </cell>
        </row>
        <row r="3365">
          <cell r="C3365">
            <v>0</v>
          </cell>
          <cell r="D3365">
            <v>0.21</v>
          </cell>
          <cell r="S3365" t="str">
            <v>2150-0032300-000-PKR</v>
          </cell>
          <cell r="T3365" t="str">
            <v>2150-0032300-000-PKR-LAHORE</v>
          </cell>
        </row>
        <row r="3366">
          <cell r="C3366">
            <v>0</v>
          </cell>
          <cell r="D3366">
            <v>143450.35</v>
          </cell>
          <cell r="S3366" t="str">
            <v>2150-0032294-000-PKR</v>
          </cell>
          <cell r="T3366" t="str">
            <v>2150-0032294-000-PKR-LAHORE</v>
          </cell>
        </row>
        <row r="3367">
          <cell r="C3367">
            <v>0</v>
          </cell>
          <cell r="D3367">
            <v>166780.98000000001</v>
          </cell>
          <cell r="S3367" t="str">
            <v>2150-0032290-000-PKR</v>
          </cell>
          <cell r="T3367" t="str">
            <v>2150-0032290-000-PKR-LAHORE</v>
          </cell>
        </row>
        <row r="3368">
          <cell r="C3368">
            <v>0</v>
          </cell>
          <cell r="D3368">
            <v>47263</v>
          </cell>
          <cell r="S3368" t="str">
            <v>2150-0032289-000-PKR</v>
          </cell>
          <cell r="T3368" t="str">
            <v>2150-0032289-000-PKR-LAHORE</v>
          </cell>
        </row>
        <row r="3369">
          <cell r="C3369">
            <v>0</v>
          </cell>
          <cell r="D3369">
            <v>3289.79</v>
          </cell>
          <cell r="S3369" t="str">
            <v>2150-0032286-000-PKR</v>
          </cell>
          <cell r="T3369" t="str">
            <v>2150-0032286-000-PKR-LAHORE</v>
          </cell>
        </row>
        <row r="3370">
          <cell r="C3370">
            <v>0</v>
          </cell>
          <cell r="D3370">
            <v>87857.75</v>
          </cell>
          <cell r="S3370" t="str">
            <v>2150-0032237-230-USD</v>
          </cell>
          <cell r="T3370" t="str">
            <v>2150-0032237-230-USD-LAHORE</v>
          </cell>
        </row>
        <row r="3371">
          <cell r="C3371">
            <v>0</v>
          </cell>
          <cell r="D3371">
            <v>13994.61</v>
          </cell>
          <cell r="S3371" t="str">
            <v>2150-0032283-000-PKR</v>
          </cell>
          <cell r="T3371" t="str">
            <v>2150-0032283-000-PKR-LAHORE</v>
          </cell>
        </row>
        <row r="3372">
          <cell r="C3372">
            <v>0</v>
          </cell>
          <cell r="D3372">
            <v>111163.5</v>
          </cell>
          <cell r="S3372" t="str">
            <v>2150-0032152-000-PKR</v>
          </cell>
          <cell r="T3372" t="str">
            <v>2150-0032152-000-PKR-LAHORE</v>
          </cell>
        </row>
        <row r="3373">
          <cell r="C3373">
            <v>0</v>
          </cell>
          <cell r="D3373">
            <v>996.6</v>
          </cell>
          <cell r="S3373" t="str">
            <v>2150-0032269-000-PKR</v>
          </cell>
          <cell r="T3373" t="str">
            <v>2150-0032269-000-PKR-LAHORE</v>
          </cell>
        </row>
        <row r="3374">
          <cell r="C3374">
            <v>0</v>
          </cell>
          <cell r="D3374">
            <v>275.16000000000003</v>
          </cell>
          <cell r="S3374" t="str">
            <v>2150-0032268-230-USD</v>
          </cell>
          <cell r="T3374" t="str">
            <v>2150-0032268-230-USD-LAHORE</v>
          </cell>
        </row>
        <row r="3375">
          <cell r="C3375">
            <v>0</v>
          </cell>
          <cell r="D3375">
            <v>25</v>
          </cell>
          <cell r="S3375" t="str">
            <v>2150-0032268-000-PKR</v>
          </cell>
          <cell r="T3375" t="str">
            <v>2150-0032268-000-PKR-LAHORE</v>
          </cell>
        </row>
        <row r="3376">
          <cell r="C3376">
            <v>0</v>
          </cell>
          <cell r="D3376">
            <v>3024.39</v>
          </cell>
          <cell r="S3376" t="str">
            <v>2150-0032267-230-USD</v>
          </cell>
          <cell r="T3376" t="str">
            <v>2150-0032267-230-USD-LAHORE</v>
          </cell>
        </row>
        <row r="3377">
          <cell r="C3377">
            <v>0</v>
          </cell>
          <cell r="D3377">
            <v>291645.06</v>
          </cell>
          <cell r="S3377" t="str">
            <v>2150-0032266-000-PKR</v>
          </cell>
          <cell r="T3377" t="str">
            <v>2150-0032266-000-PKR-LAHORE</v>
          </cell>
        </row>
        <row r="3378">
          <cell r="C3378">
            <v>0</v>
          </cell>
          <cell r="D3378">
            <v>1508</v>
          </cell>
          <cell r="S3378" t="str">
            <v>2150-0032255-230-GBP</v>
          </cell>
          <cell r="T3378" t="str">
            <v>2150-0032255-230-GBP-LAHORE</v>
          </cell>
        </row>
        <row r="3379">
          <cell r="C3379">
            <v>0</v>
          </cell>
          <cell r="D3379">
            <v>42.2</v>
          </cell>
          <cell r="S3379" t="str">
            <v>2150-0032243-230-USD</v>
          </cell>
          <cell r="T3379" t="str">
            <v>2150-0032243-230-USD-LAHORE</v>
          </cell>
        </row>
        <row r="3380">
          <cell r="C3380">
            <v>0</v>
          </cell>
          <cell r="D3380">
            <v>76948</v>
          </cell>
          <cell r="S3380" t="str">
            <v>2150-0032285-000-PKR</v>
          </cell>
          <cell r="T3380" t="str">
            <v>2150-0032285-000-PKR-LAHORE</v>
          </cell>
        </row>
        <row r="3381">
          <cell r="C3381">
            <v>0</v>
          </cell>
          <cell r="D3381">
            <v>61558</v>
          </cell>
          <cell r="S3381" t="str">
            <v>2150-0032051-000-PKR</v>
          </cell>
          <cell r="T3381" t="str">
            <v>2150-0032051-000-PKR-LAHORE</v>
          </cell>
        </row>
        <row r="3382">
          <cell r="C3382">
            <v>0</v>
          </cell>
          <cell r="D3382">
            <v>10418.67</v>
          </cell>
          <cell r="S3382" t="str">
            <v>2150-0032086-230-USD</v>
          </cell>
          <cell r="T3382" t="str">
            <v>2150-0032086-230-USD-LAHORE</v>
          </cell>
        </row>
        <row r="3383">
          <cell r="C3383">
            <v>0</v>
          </cell>
          <cell r="D3383">
            <v>283.48</v>
          </cell>
          <cell r="S3383" t="str">
            <v>2150-0032073-230-USD</v>
          </cell>
          <cell r="T3383" t="str">
            <v>2150-0032073-230-USD-LAHORE</v>
          </cell>
        </row>
        <row r="3384">
          <cell r="C3384">
            <v>0</v>
          </cell>
          <cell r="D3384">
            <v>295.37</v>
          </cell>
          <cell r="S3384" t="str">
            <v>2150-0032071-230-USD</v>
          </cell>
          <cell r="T3384" t="str">
            <v>2150-0032071-230-USD-LAHORE</v>
          </cell>
        </row>
        <row r="3385">
          <cell r="C3385">
            <v>0</v>
          </cell>
          <cell r="D3385">
            <v>394.31</v>
          </cell>
          <cell r="S3385" t="str">
            <v>2150-0032071-000-PKR</v>
          </cell>
          <cell r="T3385" t="str">
            <v>2150-0032071-000-PKR-LAHORE</v>
          </cell>
        </row>
        <row r="3386">
          <cell r="C3386">
            <v>0</v>
          </cell>
          <cell r="D3386">
            <v>125.03</v>
          </cell>
          <cell r="S3386" t="str">
            <v>2150-0032069-000-PKR</v>
          </cell>
          <cell r="T3386" t="str">
            <v>2150-0032069-000-PKR-LAHORE</v>
          </cell>
        </row>
        <row r="3387">
          <cell r="C3387">
            <v>0</v>
          </cell>
          <cell r="D3387">
            <v>4957.0600000000004</v>
          </cell>
          <cell r="S3387" t="str">
            <v>2150-0032065-230-USD</v>
          </cell>
          <cell r="T3387" t="str">
            <v>2150-0032065-230-USD-LAHORE</v>
          </cell>
        </row>
        <row r="3388">
          <cell r="C3388">
            <v>0</v>
          </cell>
          <cell r="D3388">
            <v>43336.98</v>
          </cell>
          <cell r="S3388" t="str">
            <v>2150-0032062-000-PKR</v>
          </cell>
          <cell r="T3388" t="str">
            <v>2150-0032062-000-PKR-LAHORE</v>
          </cell>
        </row>
        <row r="3389">
          <cell r="C3389">
            <v>0</v>
          </cell>
          <cell r="D3389">
            <v>143.5</v>
          </cell>
          <cell r="S3389" t="str">
            <v>2150-0032159-000-PKR</v>
          </cell>
          <cell r="T3389" t="str">
            <v>2150-0032159-000-PKR-LAHORE</v>
          </cell>
        </row>
        <row r="3390">
          <cell r="C3390">
            <v>0</v>
          </cell>
          <cell r="D3390">
            <v>5872.5</v>
          </cell>
          <cell r="S3390" t="str">
            <v>2150-0032053-000-PKR</v>
          </cell>
          <cell r="T3390" t="str">
            <v>2150-0032053-000-PKR-LAHORE</v>
          </cell>
        </row>
        <row r="3391">
          <cell r="C3391">
            <v>0</v>
          </cell>
          <cell r="D3391">
            <v>0.28000000000000003</v>
          </cell>
          <cell r="S3391" t="str">
            <v>2150-0032104-000-PKR</v>
          </cell>
          <cell r="T3391" t="str">
            <v>2150-0032104-000-PKR-LAHORE</v>
          </cell>
        </row>
        <row r="3392">
          <cell r="C3392">
            <v>0</v>
          </cell>
          <cell r="D3392">
            <v>89610.34</v>
          </cell>
          <cell r="S3392" t="str">
            <v>2150-0032050-230-USD</v>
          </cell>
          <cell r="T3392" t="str">
            <v>2150-0032050-230-USD-LAHORE</v>
          </cell>
        </row>
        <row r="3393">
          <cell r="C3393">
            <v>0</v>
          </cell>
          <cell r="D3393">
            <v>23.18</v>
          </cell>
          <cell r="S3393" t="str">
            <v>2150-0032049-230-USD</v>
          </cell>
          <cell r="T3393" t="str">
            <v>2150-0032049-230-USD-LAHORE</v>
          </cell>
        </row>
        <row r="3394">
          <cell r="C3394">
            <v>0</v>
          </cell>
          <cell r="D3394">
            <v>12208.11</v>
          </cell>
          <cell r="S3394" t="str">
            <v>2150-0032043-230-USD</v>
          </cell>
          <cell r="T3394" t="str">
            <v>2150-0032043-230-USD-LAHORE</v>
          </cell>
        </row>
        <row r="3395">
          <cell r="C3395">
            <v>0</v>
          </cell>
          <cell r="D3395">
            <v>887.5</v>
          </cell>
          <cell r="S3395" t="str">
            <v>2150-0032043-000-PKR</v>
          </cell>
          <cell r="T3395" t="str">
            <v>2150-0032043-000-PKR-LAHORE</v>
          </cell>
        </row>
        <row r="3396">
          <cell r="C3396">
            <v>0</v>
          </cell>
          <cell r="D3396">
            <v>5807534.0700000003</v>
          </cell>
          <cell r="S3396" t="str">
            <v>2150-0032038-230-USD</v>
          </cell>
          <cell r="T3396" t="str">
            <v>2150-0032038-230-USD-LAHORE</v>
          </cell>
        </row>
        <row r="3397">
          <cell r="C3397">
            <v>0</v>
          </cell>
          <cell r="D3397">
            <v>175110.76</v>
          </cell>
          <cell r="S3397" t="str">
            <v>2150-0032038-000-PKR</v>
          </cell>
          <cell r="T3397" t="str">
            <v>2150-0032038-000-PKR-LAHORE</v>
          </cell>
        </row>
        <row r="3398">
          <cell r="C3398">
            <v>0</v>
          </cell>
          <cell r="D3398">
            <v>6897.66</v>
          </cell>
          <cell r="S3398" t="str">
            <v>2150-0031687-230-GBP</v>
          </cell>
          <cell r="T3398" t="str">
            <v>2150-0031687-230-GBP-LAHORE</v>
          </cell>
        </row>
        <row r="3399">
          <cell r="C3399">
            <v>0</v>
          </cell>
          <cell r="D3399">
            <v>44558.83</v>
          </cell>
          <cell r="S3399" t="str">
            <v>2150-0032054-230-USD</v>
          </cell>
          <cell r="T3399" t="str">
            <v>2150-0032054-230-USD-LAHORE</v>
          </cell>
        </row>
        <row r="3400">
          <cell r="C3400">
            <v>0</v>
          </cell>
          <cell r="D3400">
            <v>51872549.710000001</v>
          </cell>
          <cell r="S3400" t="str">
            <v>2150-0032128-000-PKR</v>
          </cell>
          <cell r="T3400" t="str">
            <v>2150-0032128-000-PKR-LAHORE</v>
          </cell>
        </row>
        <row r="3401">
          <cell r="C3401">
            <v>0</v>
          </cell>
          <cell r="D3401">
            <v>112.5</v>
          </cell>
          <cell r="S3401" t="str">
            <v>2150-0032035-000-PKR</v>
          </cell>
          <cell r="T3401" t="str">
            <v>2150-0032035-000-PKR-LAHORE</v>
          </cell>
        </row>
        <row r="3402">
          <cell r="C3402">
            <v>0</v>
          </cell>
          <cell r="D3402">
            <v>25602.44</v>
          </cell>
          <cell r="S3402" t="str">
            <v>2150-0032151-230-USD</v>
          </cell>
          <cell r="T3402" t="str">
            <v>2150-0032151-230-USD-LAHORE</v>
          </cell>
        </row>
        <row r="3403">
          <cell r="C3403">
            <v>0</v>
          </cell>
          <cell r="D3403">
            <v>1026.76</v>
          </cell>
          <cell r="S3403" t="str">
            <v>2150-0032147-000-PKR</v>
          </cell>
          <cell r="T3403" t="str">
            <v>2150-0032147-000-PKR-LAHORE</v>
          </cell>
        </row>
        <row r="3404">
          <cell r="C3404">
            <v>0</v>
          </cell>
          <cell r="D3404">
            <v>605787.81999999995</v>
          </cell>
          <cell r="S3404" t="str">
            <v>2150-0032146-230-USD</v>
          </cell>
          <cell r="T3404" t="str">
            <v>2150-0032146-230-USD-LAHORE</v>
          </cell>
        </row>
        <row r="3405">
          <cell r="C3405">
            <v>0</v>
          </cell>
          <cell r="D3405">
            <v>197.31</v>
          </cell>
          <cell r="S3405" t="str">
            <v>2150-0032142-230-USD</v>
          </cell>
          <cell r="T3405" t="str">
            <v>2150-0032142-230-USD-LAHORE</v>
          </cell>
        </row>
        <row r="3406">
          <cell r="C3406">
            <v>0</v>
          </cell>
          <cell r="D3406">
            <v>365624.65</v>
          </cell>
          <cell r="S3406" t="str">
            <v>2150-0032139-230-USD</v>
          </cell>
          <cell r="T3406" t="str">
            <v>2150-0032139-230-USD-LAHORE</v>
          </cell>
        </row>
        <row r="3407">
          <cell r="C3407">
            <v>0</v>
          </cell>
          <cell r="D3407">
            <v>762.5</v>
          </cell>
          <cell r="S3407" t="str">
            <v>2150-0032134-000-PKR</v>
          </cell>
          <cell r="T3407" t="str">
            <v>2150-0032134-000-PKR-LAHORE</v>
          </cell>
        </row>
        <row r="3408">
          <cell r="C3408">
            <v>0</v>
          </cell>
          <cell r="D3408">
            <v>2449.11</v>
          </cell>
          <cell r="S3408" t="str">
            <v>2150-0032087-230-USD</v>
          </cell>
          <cell r="T3408" t="str">
            <v>2150-0032087-230-USD-LAHORE</v>
          </cell>
        </row>
        <row r="3409">
          <cell r="C3409">
            <v>0</v>
          </cell>
          <cell r="D3409">
            <v>89795.76</v>
          </cell>
          <cell r="S3409" t="str">
            <v>2150-0032130-230-USD</v>
          </cell>
          <cell r="T3409" t="str">
            <v>2150-0032130-230-USD-LAHORE</v>
          </cell>
        </row>
        <row r="3410">
          <cell r="C3410">
            <v>0</v>
          </cell>
          <cell r="D3410">
            <v>1763930</v>
          </cell>
          <cell r="S3410" t="str">
            <v>2150-0032098-000-PKR</v>
          </cell>
          <cell r="T3410" t="str">
            <v>2150-0032098-000-PKR-LAHORE</v>
          </cell>
        </row>
        <row r="3411">
          <cell r="C3411">
            <v>0</v>
          </cell>
          <cell r="D3411">
            <v>255572.77</v>
          </cell>
          <cell r="S3411" t="str">
            <v>2150-0032127-230-USD</v>
          </cell>
          <cell r="T3411" t="str">
            <v>2150-0032127-230-USD-LAHORE</v>
          </cell>
        </row>
        <row r="3412">
          <cell r="C3412">
            <v>0</v>
          </cell>
          <cell r="D3412">
            <v>800.52</v>
          </cell>
          <cell r="S3412" t="str">
            <v>2150-0032116-230-USD</v>
          </cell>
          <cell r="T3412" t="str">
            <v>2150-0032116-230-USD-LAHORE</v>
          </cell>
        </row>
        <row r="3413">
          <cell r="C3413">
            <v>0</v>
          </cell>
          <cell r="D3413">
            <v>37.44</v>
          </cell>
          <cell r="S3413" t="str">
            <v>2150-0032110-230-USD</v>
          </cell>
          <cell r="T3413" t="str">
            <v>2150-0032110-230-USD-LAHORE</v>
          </cell>
        </row>
        <row r="3414">
          <cell r="C3414">
            <v>0</v>
          </cell>
          <cell r="D3414">
            <v>244.26</v>
          </cell>
          <cell r="S3414" t="str">
            <v>2150-0032108-230-USD</v>
          </cell>
          <cell r="T3414" t="str">
            <v>2150-0032108-230-USD-LAHORE</v>
          </cell>
        </row>
        <row r="3415">
          <cell r="C3415">
            <v>0</v>
          </cell>
          <cell r="D3415">
            <v>546.16</v>
          </cell>
          <cell r="S3415" t="str">
            <v>2150-0032107-230-USD</v>
          </cell>
          <cell r="T3415" t="str">
            <v>2150-0032107-230-USD-LAHORE</v>
          </cell>
        </row>
        <row r="3416">
          <cell r="C3416">
            <v>0</v>
          </cell>
          <cell r="D3416">
            <v>1487.5</v>
          </cell>
          <cell r="S3416" t="str">
            <v>2150-0032106-000-PKR</v>
          </cell>
          <cell r="T3416" t="str">
            <v>2150-0032106-000-PKR-LAHORE</v>
          </cell>
        </row>
        <row r="3417">
          <cell r="C3417">
            <v>0</v>
          </cell>
          <cell r="D3417">
            <v>346495.41</v>
          </cell>
          <cell r="S3417" t="str">
            <v>2150-0032105-000-PKR</v>
          </cell>
          <cell r="T3417" t="str">
            <v>2150-0032105-000-PKR-LAHORE</v>
          </cell>
        </row>
        <row r="3418">
          <cell r="C3418">
            <v>0</v>
          </cell>
          <cell r="D3418">
            <v>7433.5</v>
          </cell>
          <cell r="S3418" t="str">
            <v>2150-0032152-230-USD</v>
          </cell>
          <cell r="T3418" t="str">
            <v>2150-0032152-230-USD-LAHORE</v>
          </cell>
        </row>
        <row r="3419">
          <cell r="C3419">
            <v>0</v>
          </cell>
          <cell r="D3419">
            <v>18.420000000000002</v>
          </cell>
          <cell r="S3419" t="str">
            <v>2150-0032132-230-USD</v>
          </cell>
          <cell r="T3419" t="str">
            <v>2150-0032132-230-USD-LAHORE</v>
          </cell>
        </row>
        <row r="3420">
          <cell r="C3420">
            <v>0</v>
          </cell>
          <cell r="D3420">
            <v>34820.629999999997</v>
          </cell>
          <cell r="S3420" t="str">
            <v>2150-0031016-230-USD</v>
          </cell>
          <cell r="T3420" t="str">
            <v>2150-0031016-230-USD-LAHORE</v>
          </cell>
        </row>
        <row r="3421">
          <cell r="C3421">
            <v>0</v>
          </cell>
          <cell r="D3421">
            <v>77974.539999999994</v>
          </cell>
          <cell r="S3421" t="str">
            <v>2150-0030942-230-USD</v>
          </cell>
          <cell r="T3421" t="str">
            <v>2150-0030942-230-USD-LAHORE</v>
          </cell>
        </row>
        <row r="3422">
          <cell r="C3422">
            <v>0</v>
          </cell>
          <cell r="D3422">
            <v>1628.29</v>
          </cell>
          <cell r="S3422" t="str">
            <v>2150-0031129-000-PKR</v>
          </cell>
          <cell r="T3422" t="str">
            <v>2150-0031129-000-PKR-LAHORE</v>
          </cell>
        </row>
        <row r="3423">
          <cell r="C3423">
            <v>0</v>
          </cell>
          <cell r="D3423">
            <v>39352.76</v>
          </cell>
          <cell r="S3423" t="str">
            <v>2150-0031128-230-USD</v>
          </cell>
          <cell r="T3423" t="str">
            <v>2150-0031128-230-USD-LAHORE</v>
          </cell>
        </row>
        <row r="3424">
          <cell r="C3424">
            <v>0</v>
          </cell>
          <cell r="D3424">
            <v>4150</v>
          </cell>
          <cell r="S3424" t="str">
            <v>2150-0031126-000-PKR</v>
          </cell>
          <cell r="T3424" t="str">
            <v>2150-0031126-000-PKR-LAHORE</v>
          </cell>
        </row>
        <row r="3425">
          <cell r="C3425">
            <v>0</v>
          </cell>
          <cell r="D3425">
            <v>868719.81</v>
          </cell>
          <cell r="S3425" t="str">
            <v>2150-0031121-230-USD</v>
          </cell>
          <cell r="T3425" t="str">
            <v>2150-0031121-230-USD-LAHORE</v>
          </cell>
        </row>
        <row r="3426">
          <cell r="C3426">
            <v>0</v>
          </cell>
          <cell r="D3426">
            <v>133951.06</v>
          </cell>
          <cell r="S3426" t="str">
            <v>2150-0031121-227-USD</v>
          </cell>
          <cell r="T3426" t="str">
            <v>2150-0031121-227-USD-LAHORE</v>
          </cell>
        </row>
        <row r="3427">
          <cell r="C3427">
            <v>0</v>
          </cell>
          <cell r="D3427">
            <v>2361</v>
          </cell>
          <cell r="S3427" t="str">
            <v>2150-0031065-000-PKR</v>
          </cell>
          <cell r="T3427" t="str">
            <v>2150-0031065-000-PKR-LAHORE</v>
          </cell>
        </row>
        <row r="3428">
          <cell r="C3428">
            <v>0</v>
          </cell>
          <cell r="D3428">
            <v>169</v>
          </cell>
          <cell r="S3428" t="str">
            <v>2150-0031134-000-PKR</v>
          </cell>
          <cell r="T3428" t="str">
            <v>2150-0031134-000-PKR-LAHORE</v>
          </cell>
        </row>
        <row r="3429">
          <cell r="C3429">
            <v>0</v>
          </cell>
          <cell r="D3429">
            <v>5708</v>
          </cell>
          <cell r="S3429" t="str">
            <v>2150-0031038-000-PKR</v>
          </cell>
          <cell r="T3429" t="str">
            <v>2150-0031038-000-PKR-LAHORE</v>
          </cell>
        </row>
        <row r="3430">
          <cell r="C3430">
            <v>0</v>
          </cell>
          <cell r="D3430">
            <v>62460.93</v>
          </cell>
          <cell r="S3430" t="str">
            <v>2150-0031142-230-USD</v>
          </cell>
          <cell r="T3430" t="str">
            <v>2150-0031142-230-USD-LAHORE</v>
          </cell>
        </row>
        <row r="3431">
          <cell r="C3431">
            <v>0</v>
          </cell>
          <cell r="D3431">
            <v>33492.97</v>
          </cell>
          <cell r="S3431" t="str">
            <v>2150-0030996-230-USD</v>
          </cell>
          <cell r="T3431" t="str">
            <v>2150-0030996-230-USD-LAHORE</v>
          </cell>
        </row>
        <row r="3432">
          <cell r="C3432">
            <v>0</v>
          </cell>
          <cell r="D3432">
            <v>4574.33</v>
          </cell>
          <cell r="S3432" t="str">
            <v>2150-0030987-230-USD</v>
          </cell>
          <cell r="T3432" t="str">
            <v>2150-0030987-230-USD-LAHORE</v>
          </cell>
        </row>
        <row r="3433">
          <cell r="C3433">
            <v>0</v>
          </cell>
          <cell r="D3433">
            <v>467.29</v>
          </cell>
          <cell r="S3433" t="str">
            <v>2150-0030984-000-PKR</v>
          </cell>
          <cell r="T3433" t="str">
            <v>2150-0030984-000-PKR-LAHORE</v>
          </cell>
        </row>
        <row r="3434">
          <cell r="C3434">
            <v>0</v>
          </cell>
          <cell r="D3434">
            <v>728.89</v>
          </cell>
          <cell r="S3434" t="str">
            <v>2150-0030972-000-PKR</v>
          </cell>
          <cell r="T3434" t="str">
            <v>2150-0030972-000-PKR-LAHORE</v>
          </cell>
        </row>
        <row r="3435">
          <cell r="C3435">
            <v>0</v>
          </cell>
          <cell r="D3435">
            <v>0.34</v>
          </cell>
          <cell r="S3435" t="str">
            <v>2150-0030969-000-PKR</v>
          </cell>
          <cell r="T3435" t="str">
            <v>2150-0030969-000-PKR-LAHORE</v>
          </cell>
        </row>
        <row r="3436">
          <cell r="C3436">
            <v>0</v>
          </cell>
          <cell r="D3436">
            <v>609</v>
          </cell>
          <cell r="S3436" t="str">
            <v>2150-0030959-000-PKR</v>
          </cell>
          <cell r="T3436" t="str">
            <v>2150-0030959-000-PKR-LAHORE</v>
          </cell>
        </row>
        <row r="3437">
          <cell r="C3437">
            <v>0</v>
          </cell>
          <cell r="D3437">
            <v>56.46</v>
          </cell>
          <cell r="S3437" t="str">
            <v>2150-0031688-230-USD</v>
          </cell>
          <cell r="T3437" t="str">
            <v>2150-0031688-230-USD-LAHORE</v>
          </cell>
        </row>
        <row r="3438">
          <cell r="C3438">
            <v>0</v>
          </cell>
          <cell r="D3438">
            <v>34940.959999999999</v>
          </cell>
          <cell r="S3438" t="str">
            <v>2150-0031049-000-PKR</v>
          </cell>
          <cell r="T3438" t="str">
            <v>2150-0031049-000-PKR-LAHORE</v>
          </cell>
        </row>
        <row r="3439">
          <cell r="C3439">
            <v>0</v>
          </cell>
          <cell r="D3439">
            <v>13712.88</v>
          </cell>
          <cell r="S3439" t="str">
            <v>2150-0031189-230-USD</v>
          </cell>
          <cell r="T3439" t="str">
            <v>2150-0031189-230-USD-LAHORE</v>
          </cell>
        </row>
        <row r="3440">
          <cell r="C3440">
            <v>0</v>
          </cell>
          <cell r="D3440">
            <v>1148.75</v>
          </cell>
          <cell r="S3440" t="str">
            <v>2150-0031273-000-PKR</v>
          </cell>
          <cell r="T3440" t="str">
            <v>2150-0031273-000-PKR-LAHORE</v>
          </cell>
        </row>
        <row r="3441">
          <cell r="C3441">
            <v>0</v>
          </cell>
          <cell r="D3441">
            <v>35.6</v>
          </cell>
          <cell r="S3441" t="str">
            <v>2150-0031263-000-PKR</v>
          </cell>
          <cell r="T3441" t="str">
            <v>2150-0031263-000-PKR-LAHORE</v>
          </cell>
        </row>
        <row r="3442">
          <cell r="C3442">
            <v>0</v>
          </cell>
          <cell r="D3442">
            <v>68344.5</v>
          </cell>
          <cell r="S3442" t="str">
            <v>2150-0031259-230-USD</v>
          </cell>
          <cell r="T3442" t="str">
            <v>2150-0031259-230-USD-LAHORE</v>
          </cell>
        </row>
        <row r="3443">
          <cell r="C3443">
            <v>0</v>
          </cell>
          <cell r="D3443">
            <v>13906.19</v>
          </cell>
          <cell r="S3443" t="str">
            <v>2150-0031246-000-PKR</v>
          </cell>
          <cell r="T3443" t="str">
            <v>2150-0031246-000-PKR-LAHORE</v>
          </cell>
        </row>
        <row r="3444">
          <cell r="C3444">
            <v>0</v>
          </cell>
          <cell r="D3444">
            <v>188.39</v>
          </cell>
          <cell r="S3444" t="str">
            <v>2150-0031242-230-USD</v>
          </cell>
          <cell r="T3444" t="str">
            <v>2150-0031242-230-USD-LAHORE</v>
          </cell>
        </row>
        <row r="3445">
          <cell r="C3445">
            <v>0</v>
          </cell>
          <cell r="D3445">
            <v>5852.07</v>
          </cell>
          <cell r="S3445" t="str">
            <v>2150-0031240-227-USD</v>
          </cell>
          <cell r="T3445" t="str">
            <v>2150-0031240-227-USD-LAHORE</v>
          </cell>
        </row>
        <row r="3446">
          <cell r="C3446">
            <v>0</v>
          </cell>
          <cell r="D3446">
            <v>11975232.01</v>
          </cell>
          <cell r="S3446" t="str">
            <v>2150-0017426-230-EUR</v>
          </cell>
          <cell r="T3446" t="str">
            <v>2150-0017426-230-EUR-KARACHI</v>
          </cell>
        </row>
        <row r="3447">
          <cell r="C3447">
            <v>0</v>
          </cell>
          <cell r="D3447">
            <v>7.73</v>
          </cell>
          <cell r="S3447" t="str">
            <v>2150-0031133-227-USD</v>
          </cell>
          <cell r="T3447" t="str">
            <v>2150-0031133-227-USD-LAHORE</v>
          </cell>
        </row>
        <row r="3448">
          <cell r="C3448">
            <v>0</v>
          </cell>
          <cell r="D3448">
            <v>30.9</v>
          </cell>
          <cell r="S3448" t="str">
            <v>2150-0017678-230-USD</v>
          </cell>
          <cell r="T3448" t="str">
            <v>2150-0017678-230-USD-KARACHI</v>
          </cell>
        </row>
        <row r="3449">
          <cell r="C3449">
            <v>0</v>
          </cell>
          <cell r="D3449">
            <v>2290.06</v>
          </cell>
          <cell r="S3449" t="str">
            <v>2150-0030942-230-GBP</v>
          </cell>
          <cell r="T3449" t="str">
            <v>2150-0030942-230-GBP-LAHORE</v>
          </cell>
        </row>
        <row r="3450">
          <cell r="C3450">
            <v>0</v>
          </cell>
          <cell r="D3450">
            <v>5077</v>
          </cell>
          <cell r="S3450" t="str">
            <v>2150-0031172-000-PKR</v>
          </cell>
          <cell r="T3450" t="str">
            <v>2150-0031172-000-PKR-LAHORE</v>
          </cell>
        </row>
        <row r="3451">
          <cell r="C3451">
            <v>0</v>
          </cell>
          <cell r="D3451">
            <v>4383.5</v>
          </cell>
          <cell r="S3451" t="str">
            <v>2150-0031168-000-PKR</v>
          </cell>
          <cell r="T3451" t="str">
            <v>2150-0031168-000-PKR-LAHORE</v>
          </cell>
        </row>
        <row r="3452">
          <cell r="C3452">
            <v>0</v>
          </cell>
          <cell r="D3452">
            <v>1826.15</v>
          </cell>
          <cell r="S3452" t="str">
            <v>2150-0031164-000-PKR</v>
          </cell>
          <cell r="T3452" t="str">
            <v>2150-0031164-000-PKR-LAHORE</v>
          </cell>
        </row>
        <row r="3453">
          <cell r="C3453">
            <v>0</v>
          </cell>
          <cell r="D3453">
            <v>300306.08</v>
          </cell>
          <cell r="S3453" t="str">
            <v>2150-0031159-000-PKR</v>
          </cell>
          <cell r="T3453" t="str">
            <v>2150-0031159-000-PKR-LAHORE</v>
          </cell>
        </row>
        <row r="3454">
          <cell r="C3454">
            <v>0</v>
          </cell>
          <cell r="D3454">
            <v>2361.8000000000002</v>
          </cell>
          <cell r="S3454" t="str">
            <v>2150-0031157-000-PKR</v>
          </cell>
          <cell r="T3454" t="str">
            <v>2150-0031157-000-PKR-LAHORE</v>
          </cell>
        </row>
        <row r="3455">
          <cell r="C3455">
            <v>0</v>
          </cell>
          <cell r="D3455">
            <v>119.45</v>
          </cell>
          <cell r="S3455" t="str">
            <v>2150-0031153-230-USD</v>
          </cell>
          <cell r="T3455" t="str">
            <v>2150-0031153-230-USD-LAHORE</v>
          </cell>
        </row>
        <row r="3456">
          <cell r="C3456">
            <v>0</v>
          </cell>
          <cell r="D3456">
            <v>6916.77</v>
          </cell>
          <cell r="S3456" t="str">
            <v>2150-0031152-000-PKR</v>
          </cell>
          <cell r="T3456" t="str">
            <v>2150-0031152-000-PKR-LAHORE</v>
          </cell>
        </row>
        <row r="3457">
          <cell r="C3457">
            <v>0</v>
          </cell>
          <cell r="D3457">
            <v>5.94</v>
          </cell>
          <cell r="S3457" t="str">
            <v>2150-0031201-230-USD</v>
          </cell>
          <cell r="T3457" t="str">
            <v>2150-0031201-230-USD-LAHORE</v>
          </cell>
        </row>
        <row r="3458">
          <cell r="C3458">
            <v>0</v>
          </cell>
          <cell r="D3458">
            <v>236.6</v>
          </cell>
          <cell r="S3458" t="str">
            <v>2150-0030653-000-PKR</v>
          </cell>
          <cell r="T3458" t="str">
            <v>2150-0030653-000-PKR-LAHORE</v>
          </cell>
        </row>
        <row r="3459">
          <cell r="C3459">
            <v>0</v>
          </cell>
          <cell r="D3459">
            <v>50</v>
          </cell>
          <cell r="S3459" t="str">
            <v>2150-0030944-000-PKR</v>
          </cell>
          <cell r="T3459" t="str">
            <v>2150-0030944-000-PKR-LAHORE</v>
          </cell>
        </row>
        <row r="3460">
          <cell r="C3460">
            <v>0</v>
          </cell>
          <cell r="D3460">
            <v>4881</v>
          </cell>
          <cell r="S3460" t="str">
            <v>2150-0030745-000-PKR</v>
          </cell>
          <cell r="T3460" t="str">
            <v>2150-0030745-000-PKR-LAHORE</v>
          </cell>
        </row>
        <row r="3461">
          <cell r="C3461">
            <v>0</v>
          </cell>
          <cell r="D3461">
            <v>41083.61</v>
          </cell>
          <cell r="S3461" t="str">
            <v>2150-0030730-000-PKR</v>
          </cell>
          <cell r="T3461" t="str">
            <v>2150-0030730-000-PKR-LAHORE</v>
          </cell>
        </row>
        <row r="3462">
          <cell r="C3462">
            <v>0</v>
          </cell>
          <cell r="D3462">
            <v>12367.62</v>
          </cell>
          <cell r="S3462" t="str">
            <v>2150-0030729-000-PKR</v>
          </cell>
          <cell r="T3462" t="str">
            <v>2150-0030729-000-PKR-LAHORE</v>
          </cell>
        </row>
        <row r="3463">
          <cell r="C3463">
            <v>0</v>
          </cell>
          <cell r="D3463">
            <v>7097.45</v>
          </cell>
          <cell r="S3463" t="str">
            <v>2150-0030728-000-PKR</v>
          </cell>
          <cell r="T3463" t="str">
            <v>2150-0030728-000-PKR-LAHORE</v>
          </cell>
        </row>
        <row r="3464">
          <cell r="C3464">
            <v>0</v>
          </cell>
          <cell r="D3464">
            <v>12490.96</v>
          </cell>
          <cell r="S3464" t="str">
            <v>2150-0030727-000-PKR</v>
          </cell>
          <cell r="T3464" t="str">
            <v>2150-0030727-000-PKR-LAHORE</v>
          </cell>
        </row>
        <row r="3465">
          <cell r="C3465">
            <v>0</v>
          </cell>
          <cell r="D3465">
            <v>29.12</v>
          </cell>
          <cell r="S3465" t="str">
            <v>2150-0030721-230-USD</v>
          </cell>
          <cell r="T3465" t="str">
            <v>2150-0030721-230-USD-LAHORE</v>
          </cell>
        </row>
        <row r="3466">
          <cell r="C3466">
            <v>0</v>
          </cell>
          <cell r="D3466">
            <v>59225.56</v>
          </cell>
          <cell r="S3466" t="str">
            <v>2150-0030756-230-USD</v>
          </cell>
          <cell r="T3466" t="str">
            <v>2150-0030756-230-USD-LAHORE</v>
          </cell>
        </row>
        <row r="3467">
          <cell r="C3467">
            <v>0</v>
          </cell>
          <cell r="D3467">
            <v>654.32000000000005</v>
          </cell>
          <cell r="S3467" t="str">
            <v>2150-0030686-230-USD</v>
          </cell>
          <cell r="T3467" t="str">
            <v>2150-0030686-230-USD-LAHORE</v>
          </cell>
        </row>
        <row r="3468">
          <cell r="C3468">
            <v>0</v>
          </cell>
          <cell r="D3468">
            <v>1049.56</v>
          </cell>
          <cell r="S3468" t="str">
            <v>2150-0030769-000-PKR</v>
          </cell>
          <cell r="T3468" t="str">
            <v>2150-0030769-000-PKR-LAHORE</v>
          </cell>
        </row>
        <row r="3469">
          <cell r="C3469">
            <v>0</v>
          </cell>
          <cell r="D3469">
            <v>11536.55</v>
          </cell>
          <cell r="S3469" t="str">
            <v>2150-0030632-227-USD</v>
          </cell>
          <cell r="T3469" t="str">
            <v>2150-0030632-227-USD-LAHORE</v>
          </cell>
        </row>
        <row r="3470">
          <cell r="C3470">
            <v>0</v>
          </cell>
          <cell r="D3470">
            <v>55125.49</v>
          </cell>
          <cell r="S3470" t="str">
            <v>2150-0030609-231-USD</v>
          </cell>
          <cell r="T3470" t="str">
            <v>2150-0030609-231-USD-LAHORE</v>
          </cell>
        </row>
        <row r="3471">
          <cell r="C3471">
            <v>0</v>
          </cell>
          <cell r="D3471">
            <v>942.86</v>
          </cell>
          <cell r="S3471" t="str">
            <v>2150-0030591-000-PKR</v>
          </cell>
          <cell r="T3471" t="str">
            <v>2150-0030591-000-PKR-LAHORE</v>
          </cell>
        </row>
        <row r="3472">
          <cell r="C3472">
            <v>0</v>
          </cell>
          <cell r="D3472">
            <v>1970587.67</v>
          </cell>
          <cell r="S3472" t="str">
            <v>2150-0030573-230-USD</v>
          </cell>
          <cell r="T3472" t="str">
            <v>2150-0030573-230-USD-LAHORE</v>
          </cell>
        </row>
        <row r="3473">
          <cell r="C3473">
            <v>0</v>
          </cell>
          <cell r="D3473">
            <v>97435.49</v>
          </cell>
          <cell r="S3473" t="str">
            <v>2150-0030560-231-USD</v>
          </cell>
          <cell r="T3473" t="str">
            <v>2150-0030560-231-USD-LAHORE</v>
          </cell>
        </row>
        <row r="3474">
          <cell r="C3474">
            <v>0</v>
          </cell>
          <cell r="D3474">
            <v>6946.91</v>
          </cell>
          <cell r="S3474" t="str">
            <v>2150-0030560-000-PKR</v>
          </cell>
          <cell r="T3474" t="str">
            <v>2150-0030560-000-PKR-LAHORE</v>
          </cell>
        </row>
        <row r="3475">
          <cell r="C3475">
            <v>0</v>
          </cell>
          <cell r="D3475">
            <v>4922.75</v>
          </cell>
          <cell r="S3475" t="str">
            <v>2150-0030547-000-PKR</v>
          </cell>
          <cell r="T3475" t="str">
            <v>2150-0030547-000-PKR-LAHORE</v>
          </cell>
        </row>
        <row r="3476">
          <cell r="C3476">
            <v>0</v>
          </cell>
          <cell r="D3476">
            <v>21242.61</v>
          </cell>
          <cell r="S3476" t="str">
            <v>2150-0030719-000-PKR</v>
          </cell>
          <cell r="T3476" t="str">
            <v>2150-0030719-000-PKR-LAHORE</v>
          </cell>
        </row>
        <row r="3477">
          <cell r="C3477">
            <v>0</v>
          </cell>
          <cell r="D3477">
            <v>243854.35</v>
          </cell>
          <cell r="S3477" t="str">
            <v>2150-0030881-000-PKR</v>
          </cell>
          <cell r="T3477" t="str">
            <v>2150-0030881-000-PKR-LAHORE</v>
          </cell>
        </row>
        <row r="3478">
          <cell r="C3478">
            <v>0</v>
          </cell>
          <cell r="D3478">
            <v>500.35</v>
          </cell>
          <cell r="S3478" t="str">
            <v>2150-0030942-000-PKR</v>
          </cell>
          <cell r="T3478" t="str">
            <v>2150-0030942-000-PKR-LAHORE</v>
          </cell>
        </row>
        <row r="3479">
          <cell r="C3479">
            <v>0</v>
          </cell>
          <cell r="D3479">
            <v>957453.55</v>
          </cell>
          <cell r="S3479" t="str">
            <v>2150-0030930-230-USD</v>
          </cell>
          <cell r="T3479" t="str">
            <v>2150-0030930-230-USD-LAHORE</v>
          </cell>
        </row>
        <row r="3480">
          <cell r="C3480">
            <v>0</v>
          </cell>
          <cell r="D3480">
            <v>37556.79</v>
          </cell>
          <cell r="S3480" t="str">
            <v>2150-0030926-230-USD</v>
          </cell>
          <cell r="T3480" t="str">
            <v>2150-0030926-230-USD-LAHORE</v>
          </cell>
        </row>
        <row r="3481">
          <cell r="C3481">
            <v>0</v>
          </cell>
          <cell r="D3481">
            <v>28771</v>
          </cell>
          <cell r="S3481" t="str">
            <v>2150-0030924-000-PKR</v>
          </cell>
          <cell r="T3481" t="str">
            <v>2150-0030924-000-PKR-LAHORE</v>
          </cell>
        </row>
        <row r="3482">
          <cell r="C3482">
            <v>0</v>
          </cell>
          <cell r="D3482">
            <v>49</v>
          </cell>
          <cell r="S3482" t="str">
            <v>2150-0030907-000-PKR</v>
          </cell>
          <cell r="T3482" t="str">
            <v>2150-0030907-000-PKR-LAHORE</v>
          </cell>
        </row>
        <row r="3483">
          <cell r="C3483">
            <v>0</v>
          </cell>
          <cell r="D3483">
            <v>1966.3</v>
          </cell>
          <cell r="S3483" t="str">
            <v>2150-0030899-000-PKR</v>
          </cell>
          <cell r="T3483" t="str">
            <v>2150-0030899-000-PKR-LAHORE</v>
          </cell>
        </row>
        <row r="3484">
          <cell r="C3484">
            <v>0</v>
          </cell>
          <cell r="D3484">
            <v>2170.46</v>
          </cell>
          <cell r="S3484" t="str">
            <v>2150-0030892-000-PKR</v>
          </cell>
          <cell r="T3484" t="str">
            <v>2150-0030892-000-PKR-LAHORE</v>
          </cell>
        </row>
        <row r="3485">
          <cell r="C3485">
            <v>0</v>
          </cell>
          <cell r="D3485">
            <v>135190.18</v>
          </cell>
          <cell r="S3485" t="str">
            <v>2150-0030754-230-USD</v>
          </cell>
          <cell r="T3485" t="str">
            <v>2150-0030754-230-USD-LAHORE</v>
          </cell>
        </row>
        <row r="3486">
          <cell r="C3486">
            <v>0</v>
          </cell>
          <cell r="D3486">
            <v>979.45</v>
          </cell>
          <cell r="S3486" t="str">
            <v>2150-0030883-000-PKR</v>
          </cell>
          <cell r="T3486" t="str">
            <v>2150-0030883-000-PKR-LAHORE</v>
          </cell>
        </row>
        <row r="3487">
          <cell r="C3487">
            <v>0</v>
          </cell>
          <cell r="D3487">
            <v>24.96</v>
          </cell>
          <cell r="S3487" t="str">
            <v>2150-0031300-230-USD</v>
          </cell>
          <cell r="T3487" t="str">
            <v>2150-0031300-230-USD-LAHORE</v>
          </cell>
        </row>
        <row r="3488">
          <cell r="C3488">
            <v>0</v>
          </cell>
          <cell r="D3488">
            <v>594.29999999999995</v>
          </cell>
          <cell r="S3488" t="str">
            <v>2150-0030866-227-USD</v>
          </cell>
          <cell r="T3488" t="str">
            <v>2150-0030866-227-USD-LAHORE</v>
          </cell>
        </row>
        <row r="3489">
          <cell r="C3489">
            <v>0</v>
          </cell>
          <cell r="D3489">
            <v>3950.03</v>
          </cell>
          <cell r="S3489" t="str">
            <v>2150-0030847-000-PKR</v>
          </cell>
          <cell r="T3489" t="str">
            <v>2150-0030847-000-PKR-LAHORE</v>
          </cell>
        </row>
        <row r="3490">
          <cell r="C3490">
            <v>0</v>
          </cell>
          <cell r="D3490">
            <v>4060097.14</v>
          </cell>
          <cell r="S3490" t="str">
            <v>2150-0030829-230-USD</v>
          </cell>
          <cell r="T3490" t="str">
            <v>2150-0030829-230-USD-LAHORE</v>
          </cell>
        </row>
        <row r="3491">
          <cell r="C3491">
            <v>0</v>
          </cell>
          <cell r="D3491">
            <v>5140948</v>
          </cell>
          <cell r="S3491" t="str">
            <v>2150-0030818-000-PKR</v>
          </cell>
          <cell r="T3491" t="str">
            <v>2150-0030818-000-PKR-LAHORE</v>
          </cell>
        </row>
        <row r="3492">
          <cell r="C3492">
            <v>0</v>
          </cell>
          <cell r="D3492">
            <v>154821.69</v>
          </cell>
          <cell r="S3492" t="str">
            <v>2150-0030813-230-USD</v>
          </cell>
          <cell r="T3492" t="str">
            <v>2150-0030813-230-USD-LAHORE</v>
          </cell>
        </row>
        <row r="3493">
          <cell r="C3493">
            <v>0</v>
          </cell>
          <cell r="D3493">
            <v>4176.7</v>
          </cell>
          <cell r="S3493" t="str">
            <v>2150-0030790-000-PKR</v>
          </cell>
          <cell r="T3493" t="str">
            <v>2150-0030790-000-PKR-LAHORE</v>
          </cell>
        </row>
        <row r="3494">
          <cell r="C3494">
            <v>0</v>
          </cell>
          <cell r="D3494">
            <v>80</v>
          </cell>
          <cell r="S3494" t="str">
            <v>2150-0030770-000-PKR</v>
          </cell>
          <cell r="T3494" t="str">
            <v>2150-0030770-000-PKR-LAHORE</v>
          </cell>
        </row>
        <row r="3495">
          <cell r="C3495">
            <v>0</v>
          </cell>
          <cell r="D3495">
            <v>3870.9</v>
          </cell>
          <cell r="S3495" t="str">
            <v>2150-0030885-000-PKR</v>
          </cell>
          <cell r="T3495" t="str">
            <v>2150-0030885-000-PKR-LAHORE</v>
          </cell>
        </row>
        <row r="3496">
          <cell r="C3496">
            <v>0</v>
          </cell>
          <cell r="D3496">
            <v>25.55</v>
          </cell>
          <cell r="S3496" t="str">
            <v>2150-0031523-230-USD</v>
          </cell>
          <cell r="T3496" t="str">
            <v>2150-0031523-230-USD-LAHORE</v>
          </cell>
        </row>
        <row r="3497">
          <cell r="C3497">
            <v>0</v>
          </cell>
          <cell r="D3497">
            <v>13306.97</v>
          </cell>
          <cell r="S3497" t="str">
            <v>2150-0031282-230-USD</v>
          </cell>
          <cell r="T3497" t="str">
            <v>2150-0031282-230-USD-LAHORE</v>
          </cell>
        </row>
        <row r="3498">
          <cell r="C3498">
            <v>0</v>
          </cell>
          <cell r="D3498">
            <v>3745.77</v>
          </cell>
          <cell r="S3498" t="str">
            <v>2150-0031592-000-PKR</v>
          </cell>
          <cell r="T3498" t="str">
            <v>2150-0031592-000-PKR-LAHORE</v>
          </cell>
        </row>
        <row r="3499">
          <cell r="C3499">
            <v>0</v>
          </cell>
          <cell r="D3499">
            <v>14857.5</v>
          </cell>
          <cell r="S3499" t="str">
            <v>2150-0031590-230-USD</v>
          </cell>
          <cell r="T3499" t="str">
            <v>2150-0031590-230-USD-LAHORE</v>
          </cell>
        </row>
        <row r="3500">
          <cell r="C3500">
            <v>0</v>
          </cell>
          <cell r="D3500">
            <v>52.89</v>
          </cell>
          <cell r="S3500" t="str">
            <v>2150-0031590-227-USD</v>
          </cell>
          <cell r="T3500" t="str">
            <v>2150-0031590-227-USD-LAHORE</v>
          </cell>
        </row>
        <row r="3501">
          <cell r="C3501">
            <v>0</v>
          </cell>
          <cell r="D3501">
            <v>32142.28</v>
          </cell>
          <cell r="S3501" t="str">
            <v>2150-0031588-000-PKR</v>
          </cell>
          <cell r="T3501" t="str">
            <v>2150-0031588-000-PKR-LAHORE</v>
          </cell>
        </row>
        <row r="3502">
          <cell r="C3502">
            <v>0</v>
          </cell>
          <cell r="D3502">
            <v>124164.5</v>
          </cell>
          <cell r="S3502" t="str">
            <v>2150-0031584-000-PKR</v>
          </cell>
          <cell r="T3502" t="str">
            <v>2150-0031584-000-PKR-LAHORE</v>
          </cell>
        </row>
        <row r="3503">
          <cell r="C3503">
            <v>0</v>
          </cell>
          <cell r="D3503">
            <v>18943.54</v>
          </cell>
          <cell r="S3503" t="str">
            <v>2150-0031551-000-PKR</v>
          </cell>
          <cell r="T3503" t="str">
            <v>2150-0031551-000-PKR-LAHORE</v>
          </cell>
        </row>
        <row r="3504">
          <cell r="C3504">
            <v>0</v>
          </cell>
          <cell r="D3504">
            <v>61733.59</v>
          </cell>
          <cell r="S3504" t="str">
            <v>2150-0031593-000-PKR</v>
          </cell>
          <cell r="T3504" t="str">
            <v>2150-0031593-000-PKR-LAHORE</v>
          </cell>
        </row>
        <row r="3505">
          <cell r="C3505">
            <v>0</v>
          </cell>
          <cell r="D3505">
            <v>6118.32</v>
          </cell>
          <cell r="S3505" t="str">
            <v>2150-0031526-227-USD</v>
          </cell>
          <cell r="T3505" t="str">
            <v>2150-0031526-227-USD-LAHORE</v>
          </cell>
        </row>
        <row r="3506">
          <cell r="C3506">
            <v>0</v>
          </cell>
          <cell r="D3506">
            <v>145781.5</v>
          </cell>
          <cell r="S3506" t="str">
            <v>2150-0031594-000-PKR</v>
          </cell>
          <cell r="T3506" t="str">
            <v>2150-0031594-000-PKR-LAHORE</v>
          </cell>
        </row>
        <row r="3507">
          <cell r="C3507">
            <v>0</v>
          </cell>
          <cell r="D3507">
            <v>93.9</v>
          </cell>
          <cell r="S3507" t="str">
            <v>2150-0031521-230-USD</v>
          </cell>
          <cell r="T3507" t="str">
            <v>2150-0031521-230-USD-LAHORE</v>
          </cell>
        </row>
        <row r="3508">
          <cell r="C3508">
            <v>0</v>
          </cell>
          <cell r="D3508">
            <v>3510.53</v>
          </cell>
          <cell r="S3508" t="str">
            <v>2150-0031505-230-USD</v>
          </cell>
          <cell r="T3508" t="str">
            <v>2150-0031505-230-USD-LAHORE</v>
          </cell>
        </row>
        <row r="3509">
          <cell r="C3509">
            <v>0</v>
          </cell>
          <cell r="D3509">
            <v>454.05</v>
          </cell>
          <cell r="S3509" t="str">
            <v>2150-0031504-227-USD</v>
          </cell>
          <cell r="T3509" t="str">
            <v>2150-0031504-227-USD-LAHORE</v>
          </cell>
        </row>
        <row r="3510">
          <cell r="C3510">
            <v>0</v>
          </cell>
          <cell r="D3510">
            <v>4685.63</v>
          </cell>
          <cell r="S3510" t="str">
            <v>2150-0031502-000-PKR</v>
          </cell>
          <cell r="T3510" t="str">
            <v>2150-0031502-000-PKR-LAHORE</v>
          </cell>
        </row>
        <row r="3511">
          <cell r="C3511">
            <v>0</v>
          </cell>
          <cell r="D3511">
            <v>58.84</v>
          </cell>
          <cell r="S3511" t="str">
            <v>2150-0031490-227-USD</v>
          </cell>
          <cell r="T3511" t="str">
            <v>2150-0031490-227-USD-LAHORE</v>
          </cell>
        </row>
        <row r="3512">
          <cell r="C3512">
            <v>0</v>
          </cell>
          <cell r="D3512">
            <v>401190</v>
          </cell>
          <cell r="S3512" t="str">
            <v>2150-0031487-000-PKR</v>
          </cell>
          <cell r="T3512" t="str">
            <v>2150-0031487-000-PKR-LAHORE</v>
          </cell>
        </row>
        <row r="3513">
          <cell r="C3513">
            <v>0</v>
          </cell>
          <cell r="D3513">
            <v>509.78</v>
          </cell>
          <cell r="S3513" t="str">
            <v>2150-0031486-000-PKR</v>
          </cell>
          <cell r="T3513" t="str">
            <v>2150-0031486-000-PKR-LAHORE</v>
          </cell>
        </row>
        <row r="3514">
          <cell r="C3514">
            <v>0</v>
          </cell>
          <cell r="D3514">
            <v>950.88</v>
          </cell>
          <cell r="S3514" t="str">
            <v>2150-0031526-230-USD</v>
          </cell>
          <cell r="T3514" t="str">
            <v>2150-0031526-230-USD-LAHORE</v>
          </cell>
        </row>
        <row r="3515">
          <cell r="C3515">
            <v>0</v>
          </cell>
          <cell r="D3515">
            <v>10.1</v>
          </cell>
          <cell r="S3515" t="str">
            <v>2150-0031643-230-USD</v>
          </cell>
          <cell r="T3515" t="str">
            <v>2150-0031643-230-USD-LAHORE</v>
          </cell>
        </row>
        <row r="3516">
          <cell r="C3516">
            <v>0</v>
          </cell>
          <cell r="D3516">
            <v>1217.1300000000001</v>
          </cell>
          <cell r="S3516" t="str">
            <v>2150-0031685-227-USD</v>
          </cell>
          <cell r="T3516" t="str">
            <v>2150-0031685-227-USD-LAHORE</v>
          </cell>
        </row>
        <row r="3517">
          <cell r="C3517">
            <v>0</v>
          </cell>
          <cell r="D3517">
            <v>1329.45</v>
          </cell>
          <cell r="S3517" t="str">
            <v>2150-0031684-230-USD</v>
          </cell>
          <cell r="T3517" t="str">
            <v>2150-0031684-230-USD-LAHORE</v>
          </cell>
        </row>
        <row r="3518">
          <cell r="C3518">
            <v>0</v>
          </cell>
          <cell r="D3518">
            <v>5349.89</v>
          </cell>
          <cell r="S3518" t="str">
            <v>2150-0031682-230-USD</v>
          </cell>
          <cell r="T3518" t="str">
            <v>2150-0031682-230-USD-LAHORE</v>
          </cell>
        </row>
        <row r="3519">
          <cell r="C3519">
            <v>0</v>
          </cell>
          <cell r="D3519">
            <v>200</v>
          </cell>
          <cell r="S3519" t="str">
            <v>2150-0031670-000-PKR</v>
          </cell>
          <cell r="T3519" t="str">
            <v>2150-0031670-000-PKR-LAHORE</v>
          </cell>
        </row>
        <row r="3520">
          <cell r="C3520">
            <v>0</v>
          </cell>
          <cell r="D3520">
            <v>1882.74</v>
          </cell>
          <cell r="S3520" t="str">
            <v>2150-0031667-230-USD</v>
          </cell>
          <cell r="T3520" t="str">
            <v>2150-0031667-230-USD-LAHORE</v>
          </cell>
        </row>
        <row r="3521">
          <cell r="C3521">
            <v>0</v>
          </cell>
          <cell r="D3521">
            <v>37.44</v>
          </cell>
          <cell r="S3521" t="str">
            <v>2150-0031659-230-USD</v>
          </cell>
          <cell r="T3521" t="str">
            <v>2150-0031659-230-USD-LAHORE</v>
          </cell>
        </row>
        <row r="3522">
          <cell r="C3522">
            <v>0</v>
          </cell>
          <cell r="D3522">
            <v>3311.44</v>
          </cell>
          <cell r="S3522" t="str">
            <v>2150-0031657-230-USD</v>
          </cell>
          <cell r="T3522" t="str">
            <v>2150-0031657-230-USD-LAHORE</v>
          </cell>
        </row>
        <row r="3523">
          <cell r="C3523">
            <v>0</v>
          </cell>
          <cell r="D3523">
            <v>2118.09</v>
          </cell>
          <cell r="S3523" t="str">
            <v>2150-0031592-230-USD</v>
          </cell>
          <cell r="T3523" t="str">
            <v>2150-0031592-230-USD-LAHORE</v>
          </cell>
        </row>
        <row r="3524">
          <cell r="C3524">
            <v>0</v>
          </cell>
          <cell r="D3524">
            <v>17842.669999999998</v>
          </cell>
          <cell r="S3524" t="str">
            <v>2150-0031649-230-USD</v>
          </cell>
          <cell r="T3524" t="str">
            <v>2150-0031649-230-USD-LAHORE</v>
          </cell>
        </row>
        <row r="3525">
          <cell r="C3525">
            <v>0</v>
          </cell>
          <cell r="D3525">
            <v>1476.88</v>
          </cell>
          <cell r="S3525" t="str">
            <v>2150-0031465-000-PKR</v>
          </cell>
          <cell r="T3525" t="str">
            <v>2150-0031465-000-PKR-LAHORE</v>
          </cell>
        </row>
        <row r="3526">
          <cell r="C3526">
            <v>0</v>
          </cell>
          <cell r="D3526">
            <v>0.66</v>
          </cell>
          <cell r="S3526" t="str">
            <v>2150-0031643-000-PKR</v>
          </cell>
          <cell r="T3526" t="str">
            <v>2150-0031643-000-PKR-LAHORE</v>
          </cell>
        </row>
        <row r="3527">
          <cell r="C3527">
            <v>0</v>
          </cell>
          <cell r="D3527">
            <v>1070.68</v>
          </cell>
          <cell r="S3527" t="str">
            <v>2150-0031640-000-PKR</v>
          </cell>
          <cell r="T3527" t="str">
            <v>2150-0031640-000-PKR-LAHORE</v>
          </cell>
        </row>
        <row r="3528">
          <cell r="C3528">
            <v>0</v>
          </cell>
          <cell r="D3528">
            <v>138259.14000000001</v>
          </cell>
          <cell r="S3528" t="str">
            <v>2150-0031620-230-USD</v>
          </cell>
          <cell r="T3528" t="str">
            <v>2150-0031620-230-USD-LAHORE</v>
          </cell>
        </row>
        <row r="3529">
          <cell r="C3529">
            <v>0</v>
          </cell>
          <cell r="D3529">
            <v>331.62</v>
          </cell>
          <cell r="S3529" t="str">
            <v>2150-0031613-230-USD</v>
          </cell>
          <cell r="T3529" t="str">
            <v>2150-0031613-230-USD-LAHORE</v>
          </cell>
        </row>
        <row r="3530">
          <cell r="C3530">
            <v>0</v>
          </cell>
          <cell r="D3530">
            <v>35.659999999999997</v>
          </cell>
          <cell r="S3530" t="str">
            <v>2150-0031612-230-USD</v>
          </cell>
          <cell r="T3530" t="str">
            <v>2150-0031612-230-USD-LAHORE</v>
          </cell>
        </row>
        <row r="3531">
          <cell r="C3531">
            <v>0</v>
          </cell>
          <cell r="D3531">
            <v>4238.55</v>
          </cell>
          <cell r="S3531" t="str">
            <v>2150-0031608-230-USD</v>
          </cell>
          <cell r="T3531" t="str">
            <v>2150-0031608-230-USD-LAHORE</v>
          </cell>
        </row>
        <row r="3532">
          <cell r="C3532">
            <v>0</v>
          </cell>
          <cell r="D3532">
            <v>205015</v>
          </cell>
          <cell r="S3532" t="str">
            <v>2150-0031608-001-PKR</v>
          </cell>
          <cell r="T3532" t="str">
            <v>2150-0031608-001-PKR-LAHORE</v>
          </cell>
        </row>
        <row r="3533">
          <cell r="C3533">
            <v>0</v>
          </cell>
          <cell r="D3533">
            <v>18.420000000000002</v>
          </cell>
          <cell r="S3533" t="str">
            <v>2150-0031656-227-USD</v>
          </cell>
          <cell r="T3533" t="str">
            <v>2150-0031656-227-USD-LAHORE</v>
          </cell>
        </row>
        <row r="3534">
          <cell r="C3534">
            <v>0</v>
          </cell>
          <cell r="D3534">
            <v>4443.58</v>
          </cell>
          <cell r="S3534" t="str">
            <v>2150-0031325-227-USD</v>
          </cell>
          <cell r="T3534" t="str">
            <v>2150-0031325-227-USD-LAHORE</v>
          </cell>
        </row>
        <row r="3535">
          <cell r="C3535">
            <v>0</v>
          </cell>
          <cell r="D3535">
            <v>20208.150000000001</v>
          </cell>
          <cell r="S3535" t="str">
            <v>2150-0031364-000-PKR</v>
          </cell>
          <cell r="T3535" t="str">
            <v>2150-0031364-000-PKR-LAHORE</v>
          </cell>
        </row>
        <row r="3536">
          <cell r="C3536">
            <v>0</v>
          </cell>
          <cell r="D3536">
            <v>17.23</v>
          </cell>
          <cell r="S3536" t="str">
            <v>2150-0031362-230-USD</v>
          </cell>
          <cell r="T3536" t="str">
            <v>2150-0031362-230-USD-LAHORE</v>
          </cell>
        </row>
        <row r="3537">
          <cell r="C3537">
            <v>0</v>
          </cell>
          <cell r="D3537">
            <v>13264.78</v>
          </cell>
          <cell r="S3537" t="str">
            <v>2150-0031361-230-USD</v>
          </cell>
          <cell r="T3537" t="str">
            <v>2150-0031361-230-USD-LAHORE</v>
          </cell>
        </row>
        <row r="3538">
          <cell r="C3538">
            <v>0</v>
          </cell>
          <cell r="D3538">
            <v>1145.03</v>
          </cell>
          <cell r="S3538" t="str">
            <v>2150-0031358-230-GBP</v>
          </cell>
          <cell r="T3538" t="str">
            <v>2150-0031358-230-GBP-LAHORE</v>
          </cell>
        </row>
        <row r="3539">
          <cell r="C3539">
            <v>0</v>
          </cell>
          <cell r="D3539">
            <v>54944.22</v>
          </cell>
          <cell r="S3539" t="str">
            <v>2150-0031339-230-USD</v>
          </cell>
          <cell r="T3539" t="str">
            <v>2150-0031339-230-USD-LAHORE</v>
          </cell>
        </row>
        <row r="3540">
          <cell r="C3540">
            <v>0</v>
          </cell>
          <cell r="D3540">
            <v>8417.67</v>
          </cell>
          <cell r="S3540" t="str">
            <v>2150-0031336-230-USD</v>
          </cell>
          <cell r="T3540" t="str">
            <v>2150-0031336-230-USD-LAHORE</v>
          </cell>
        </row>
        <row r="3541">
          <cell r="C3541">
            <v>0</v>
          </cell>
          <cell r="D3541">
            <v>2815.79</v>
          </cell>
          <cell r="S3541" t="str">
            <v>2150-0031335-230-USD</v>
          </cell>
          <cell r="T3541" t="str">
            <v>2150-0031335-230-USD-LAHORE</v>
          </cell>
        </row>
        <row r="3542">
          <cell r="C3542">
            <v>0</v>
          </cell>
          <cell r="D3542">
            <v>3275.78</v>
          </cell>
          <cell r="S3542" t="str">
            <v>2150-0031475-230-USD</v>
          </cell>
          <cell r="T3542" t="str">
            <v>2150-0031475-230-USD-LAHORE</v>
          </cell>
        </row>
        <row r="3543">
          <cell r="C3543">
            <v>0</v>
          </cell>
          <cell r="D3543">
            <v>4576.1099999999997</v>
          </cell>
          <cell r="S3543" t="str">
            <v>2150-0031325-230-USD</v>
          </cell>
          <cell r="T3543" t="str">
            <v>2150-0031325-230-USD-LAHORE</v>
          </cell>
        </row>
        <row r="3544">
          <cell r="C3544">
            <v>0</v>
          </cell>
          <cell r="D3544">
            <v>3075.5</v>
          </cell>
          <cell r="S3544" t="str">
            <v>2150-0031379-230-USD</v>
          </cell>
          <cell r="T3544" t="str">
            <v>2150-0031379-230-USD-LAHORE</v>
          </cell>
        </row>
        <row r="3545">
          <cell r="C3545">
            <v>0</v>
          </cell>
          <cell r="D3545">
            <v>237.72</v>
          </cell>
          <cell r="S3545" t="str">
            <v>2150-0031324-230-USD</v>
          </cell>
          <cell r="T3545" t="str">
            <v>2150-0031324-230-USD-LAHORE</v>
          </cell>
        </row>
        <row r="3546">
          <cell r="C3546">
            <v>0</v>
          </cell>
          <cell r="D3546">
            <v>118.86</v>
          </cell>
          <cell r="S3546" t="str">
            <v>2150-0031321-230-USD</v>
          </cell>
          <cell r="T3546" t="str">
            <v>2150-0031321-230-USD-LAHORE</v>
          </cell>
        </row>
        <row r="3547">
          <cell r="C3547">
            <v>0</v>
          </cell>
          <cell r="D3547">
            <v>5129.3999999999996</v>
          </cell>
          <cell r="S3547" t="str">
            <v>2150-0031321-227-USD</v>
          </cell>
          <cell r="T3547" t="str">
            <v>2150-0031321-227-USD-LAHORE</v>
          </cell>
        </row>
        <row r="3548">
          <cell r="C3548">
            <v>0</v>
          </cell>
          <cell r="D3548">
            <v>2243.75</v>
          </cell>
          <cell r="S3548" t="str">
            <v>2150-0031316-000-PKR</v>
          </cell>
          <cell r="T3548" t="str">
            <v>2150-0031316-000-PKR-LAHORE</v>
          </cell>
        </row>
        <row r="3549">
          <cell r="C3549">
            <v>0</v>
          </cell>
          <cell r="D3549">
            <v>1225.6300000000001</v>
          </cell>
          <cell r="S3549" t="str">
            <v>2150-0031308-000-PKR</v>
          </cell>
          <cell r="T3549" t="str">
            <v>2150-0031308-000-PKR-LAHORE</v>
          </cell>
        </row>
        <row r="3550">
          <cell r="C3550">
            <v>0</v>
          </cell>
          <cell r="D3550">
            <v>20540.79</v>
          </cell>
          <cell r="S3550" t="str">
            <v>2150-0031307-230-USD</v>
          </cell>
          <cell r="T3550" t="str">
            <v>2150-0031307-230-USD-LAHORE</v>
          </cell>
        </row>
        <row r="3551">
          <cell r="C3551">
            <v>0</v>
          </cell>
          <cell r="D3551">
            <v>178.88</v>
          </cell>
          <cell r="S3551" t="str">
            <v>2150-0030542-231-USD</v>
          </cell>
          <cell r="T3551" t="str">
            <v>2150-0030542-231-USD-LAHORE</v>
          </cell>
        </row>
        <row r="3552">
          <cell r="C3552">
            <v>0</v>
          </cell>
          <cell r="D3552">
            <v>17.23</v>
          </cell>
          <cell r="S3552" t="str">
            <v>2150-0031326-230-USD</v>
          </cell>
          <cell r="T3552" t="str">
            <v>2150-0031326-230-USD-LAHORE</v>
          </cell>
        </row>
        <row r="3553">
          <cell r="C3553">
            <v>0</v>
          </cell>
          <cell r="D3553">
            <v>1.78</v>
          </cell>
          <cell r="S3553" t="str">
            <v>2150-0031423-230-USD</v>
          </cell>
          <cell r="T3553" t="str">
            <v>2150-0031423-230-USD-LAHORE</v>
          </cell>
        </row>
        <row r="3554">
          <cell r="C3554">
            <v>0</v>
          </cell>
          <cell r="D3554">
            <v>117680.31</v>
          </cell>
          <cell r="S3554" t="str">
            <v>2150-0031289-230-USD</v>
          </cell>
          <cell r="T3554" t="str">
            <v>2150-0031289-230-USD-LAHORE</v>
          </cell>
        </row>
        <row r="3555">
          <cell r="C3555">
            <v>0</v>
          </cell>
          <cell r="D3555">
            <v>48.73</v>
          </cell>
          <cell r="S3555" t="str">
            <v>2150-0031463-230-USD</v>
          </cell>
          <cell r="T3555" t="str">
            <v>2150-0031463-230-USD-LAHORE</v>
          </cell>
        </row>
        <row r="3556">
          <cell r="C3556">
            <v>0</v>
          </cell>
          <cell r="D3556">
            <v>3637.5</v>
          </cell>
          <cell r="S3556" t="str">
            <v>2150-0031450-000-PKR</v>
          </cell>
          <cell r="T3556" t="str">
            <v>2150-0031450-000-PKR-LAHORE</v>
          </cell>
        </row>
        <row r="3557">
          <cell r="C3557">
            <v>0</v>
          </cell>
          <cell r="D3557">
            <v>61086.91</v>
          </cell>
          <cell r="S3557" t="str">
            <v>2150-0031445-230-USD</v>
          </cell>
          <cell r="T3557" t="str">
            <v>2150-0031445-230-USD-LAHORE</v>
          </cell>
        </row>
        <row r="3558">
          <cell r="C3558">
            <v>0</v>
          </cell>
          <cell r="D3558">
            <v>2732.59</v>
          </cell>
          <cell r="S3558" t="str">
            <v>2150-0031444-230-USD</v>
          </cell>
          <cell r="T3558" t="str">
            <v>2150-0031444-230-USD-LAHORE</v>
          </cell>
        </row>
        <row r="3559">
          <cell r="C3559">
            <v>0</v>
          </cell>
          <cell r="D3559">
            <v>58241.4</v>
          </cell>
          <cell r="S3559" t="str">
            <v>2150-0031436-230-USD</v>
          </cell>
          <cell r="T3559" t="str">
            <v>2150-0031436-230-USD-LAHORE</v>
          </cell>
        </row>
        <row r="3560">
          <cell r="C3560">
            <v>0</v>
          </cell>
          <cell r="D3560">
            <v>1073.31</v>
          </cell>
          <cell r="S3560" t="str">
            <v>2150-0031429-000-PKR</v>
          </cell>
          <cell r="T3560" t="str">
            <v>2150-0031429-000-PKR-LAHORE</v>
          </cell>
        </row>
        <row r="3561">
          <cell r="C3561">
            <v>0</v>
          </cell>
          <cell r="D3561">
            <v>115647.21</v>
          </cell>
          <cell r="S3561" t="str">
            <v>2150-0031376-227-USD</v>
          </cell>
          <cell r="T3561" t="str">
            <v>2150-0031376-227-USD-LAHORE</v>
          </cell>
        </row>
        <row r="3562">
          <cell r="C3562">
            <v>0</v>
          </cell>
          <cell r="D3562">
            <v>260.02999999999997</v>
          </cell>
          <cell r="S3562" t="str">
            <v>2150-0031426-000-PKR</v>
          </cell>
          <cell r="T3562" t="str">
            <v>2150-0031426-000-PKR-LAHORE</v>
          </cell>
        </row>
        <row r="3563">
          <cell r="C3563">
            <v>0</v>
          </cell>
          <cell r="D3563">
            <v>100299.42</v>
          </cell>
          <cell r="S3563" t="str">
            <v>2150-0031376-231-USD</v>
          </cell>
          <cell r="T3563" t="str">
            <v>2150-0031376-231-USD-LAHORE</v>
          </cell>
        </row>
        <row r="3564">
          <cell r="C3564">
            <v>0</v>
          </cell>
          <cell r="D3564">
            <v>35.659999999999997</v>
          </cell>
          <cell r="S3564" t="str">
            <v>2150-0031413-227-USD</v>
          </cell>
          <cell r="T3564" t="str">
            <v>2150-0031413-227-USD-LAHORE</v>
          </cell>
        </row>
        <row r="3565">
          <cell r="C3565">
            <v>0</v>
          </cell>
          <cell r="D3565">
            <v>2375.42</v>
          </cell>
          <cell r="S3565" t="str">
            <v>2150-0031399-230-USD</v>
          </cell>
          <cell r="T3565" t="str">
            <v>2150-0031399-230-USD-LAHORE</v>
          </cell>
        </row>
        <row r="3566">
          <cell r="C3566">
            <v>0</v>
          </cell>
          <cell r="D3566">
            <v>988.4</v>
          </cell>
          <cell r="S3566" t="str">
            <v>2150-0031399-000-PKR</v>
          </cell>
          <cell r="T3566" t="str">
            <v>2150-0031399-000-PKR-LAHORE</v>
          </cell>
        </row>
        <row r="3567">
          <cell r="C3567">
            <v>0</v>
          </cell>
          <cell r="D3567">
            <v>382.13</v>
          </cell>
          <cell r="S3567" t="str">
            <v>2150-0031392-227-USD</v>
          </cell>
          <cell r="T3567" t="str">
            <v>2150-0031392-227-USD-LAHORE</v>
          </cell>
        </row>
        <row r="3568">
          <cell r="C3568">
            <v>0</v>
          </cell>
          <cell r="D3568">
            <v>1939.5</v>
          </cell>
          <cell r="S3568" t="str">
            <v>2150-0031385-000-PKR</v>
          </cell>
          <cell r="T3568" t="str">
            <v>2150-0031385-000-PKR-LAHORE</v>
          </cell>
        </row>
        <row r="3569">
          <cell r="C3569">
            <v>0</v>
          </cell>
          <cell r="D3569">
            <v>737.5</v>
          </cell>
          <cell r="S3569" t="str">
            <v>2150-0031381-000-PKR</v>
          </cell>
          <cell r="T3569" t="str">
            <v>2150-0031381-000-PKR-LAHORE</v>
          </cell>
        </row>
        <row r="3570">
          <cell r="C3570">
            <v>0</v>
          </cell>
          <cell r="D3570">
            <v>1087.5</v>
          </cell>
          <cell r="S3570" t="str">
            <v>2150-0031380-000-PKR</v>
          </cell>
          <cell r="T3570" t="str">
            <v>2150-0031380-000-PKR-LAHORE</v>
          </cell>
        </row>
        <row r="3571">
          <cell r="C3571">
            <v>0</v>
          </cell>
          <cell r="D3571">
            <v>594439.06999999995</v>
          </cell>
          <cell r="S3571" t="str">
            <v>2150-0031472-230-USD</v>
          </cell>
          <cell r="T3571" t="str">
            <v>2150-0031472-230-USD-LAHORE</v>
          </cell>
        </row>
        <row r="3572">
          <cell r="C3572">
            <v>0</v>
          </cell>
          <cell r="D3572">
            <v>891.45</v>
          </cell>
          <cell r="S3572" t="str">
            <v>2150-0031426-230-USD</v>
          </cell>
          <cell r="T3572" t="str">
            <v>2150-0031426-230-USD-LAHORE</v>
          </cell>
        </row>
        <row r="3573">
          <cell r="C3573">
            <v>0</v>
          </cell>
          <cell r="D3573">
            <v>17750</v>
          </cell>
          <cell r="S3573" t="str">
            <v>2150-0020487-000-PKR</v>
          </cell>
          <cell r="T3573" t="str">
            <v>2150-0020487-000-PKR-CLIFTON-KHI</v>
          </cell>
        </row>
        <row r="3574">
          <cell r="C3574">
            <v>0</v>
          </cell>
          <cell r="D3574">
            <v>432</v>
          </cell>
          <cell r="S3574" t="str">
            <v>2150-0020469-000-PKR</v>
          </cell>
          <cell r="T3574" t="str">
            <v>2150-0020469-000-PKR-CLIFTON-KHI</v>
          </cell>
        </row>
        <row r="3575">
          <cell r="C3575">
            <v>0</v>
          </cell>
          <cell r="D3575">
            <v>5125.41</v>
          </cell>
          <cell r="S3575" t="str">
            <v>2150-0010025-000-PKR</v>
          </cell>
          <cell r="T3575" t="str">
            <v>2150-0010025-000-PKR-KARACHI</v>
          </cell>
        </row>
        <row r="3576">
          <cell r="C3576">
            <v>0</v>
          </cell>
          <cell r="D3576">
            <v>425462.94</v>
          </cell>
          <cell r="S3576" t="str">
            <v>2150-0010017-000-PKR</v>
          </cell>
          <cell r="T3576" t="str">
            <v>2150-0010017-000-PKR-KARACHI</v>
          </cell>
        </row>
        <row r="3577">
          <cell r="C3577">
            <v>0</v>
          </cell>
          <cell r="D3577">
            <v>5708874</v>
          </cell>
          <cell r="S3577" t="str">
            <v>2150-0020506-000-PKR</v>
          </cell>
          <cell r="T3577" t="str">
            <v>2150-0020506-000-PKR-CLIFTON-KHI</v>
          </cell>
        </row>
        <row r="3578">
          <cell r="C3578">
            <v>0</v>
          </cell>
          <cell r="D3578">
            <v>60000</v>
          </cell>
          <cell r="S3578" t="str">
            <v>2150-0020499-000-PKR</v>
          </cell>
          <cell r="T3578" t="str">
            <v>2150-0020499-000-PKR-CLIFTON-KHI</v>
          </cell>
        </row>
        <row r="3579">
          <cell r="C3579">
            <v>0</v>
          </cell>
          <cell r="D3579">
            <v>7717</v>
          </cell>
          <cell r="S3579" t="str">
            <v>2150-0020494-000-PKR</v>
          </cell>
          <cell r="T3579" t="str">
            <v>2150-0020494-000-PKR-CLIFTON-KHI</v>
          </cell>
        </row>
        <row r="3580">
          <cell r="C3580">
            <v>0</v>
          </cell>
          <cell r="D3580">
            <v>10000</v>
          </cell>
          <cell r="S3580" t="str">
            <v>2150-0020492-000-PKR</v>
          </cell>
          <cell r="T3580" t="str">
            <v>2150-0020492-000-PKR-CLIFTON-KHI</v>
          </cell>
        </row>
        <row r="3581">
          <cell r="C3581">
            <v>0</v>
          </cell>
          <cell r="D3581">
            <v>5102868.08</v>
          </cell>
          <cell r="S3581" t="str">
            <v>2150-0010128-000-PKR</v>
          </cell>
          <cell r="T3581" t="str">
            <v>2150-0010128-000-PKR-KARACHI</v>
          </cell>
        </row>
        <row r="3582">
          <cell r="C3582">
            <v>0</v>
          </cell>
          <cell r="D3582">
            <v>119050</v>
          </cell>
          <cell r="S3582" t="str">
            <v>2150-0020488-000-PKR</v>
          </cell>
          <cell r="T3582" t="str">
            <v>2150-0020488-000-PKR-CLIFTON-KHI</v>
          </cell>
        </row>
        <row r="3583">
          <cell r="C3583">
            <v>0</v>
          </cell>
          <cell r="D3583">
            <v>7.85</v>
          </cell>
          <cell r="S3583" t="str">
            <v>2150-0010182-000-PKR</v>
          </cell>
          <cell r="T3583" t="str">
            <v>2150-0010182-000-PKR-KARACHI</v>
          </cell>
        </row>
        <row r="3584">
          <cell r="C3584">
            <v>0</v>
          </cell>
          <cell r="D3584">
            <v>349370</v>
          </cell>
          <cell r="S3584" t="str">
            <v>2150-0020486-000-PKR</v>
          </cell>
          <cell r="T3584" t="str">
            <v>2150-0020486-000-PKR-CLIFTON-KHI</v>
          </cell>
        </row>
        <row r="3585">
          <cell r="C3585">
            <v>0</v>
          </cell>
          <cell r="D3585">
            <v>118772</v>
          </cell>
          <cell r="S3585" t="str">
            <v>2150-0020481-000-PKR</v>
          </cell>
          <cell r="T3585" t="str">
            <v>2150-0020481-000-PKR-CLIFTON-KHI</v>
          </cell>
        </row>
        <row r="3586">
          <cell r="C3586">
            <v>0</v>
          </cell>
          <cell r="D3586">
            <v>19110</v>
          </cell>
          <cell r="S3586" t="str">
            <v>2150-0020480-000-PKR</v>
          </cell>
          <cell r="T3586" t="str">
            <v>2150-0020480-000-PKR-CLIFTON-KHI</v>
          </cell>
        </row>
        <row r="3587">
          <cell r="C3587">
            <v>0</v>
          </cell>
          <cell r="D3587">
            <v>110000</v>
          </cell>
          <cell r="S3587" t="str">
            <v>2150-0020476-000-PKR</v>
          </cell>
          <cell r="T3587" t="str">
            <v>2150-0020476-000-PKR-CLIFTON-KHI</v>
          </cell>
        </row>
        <row r="3588">
          <cell r="C3588">
            <v>0</v>
          </cell>
          <cell r="D3588">
            <v>10000</v>
          </cell>
          <cell r="S3588" t="str">
            <v>2150-0020473-000-PKR</v>
          </cell>
          <cell r="T3588" t="str">
            <v>2150-0020473-000-PKR-CLIFTON-KHI</v>
          </cell>
        </row>
        <row r="3589">
          <cell r="C3589">
            <v>0</v>
          </cell>
          <cell r="D3589">
            <v>20265</v>
          </cell>
          <cell r="S3589" t="str">
            <v>2150-0020471-000-PKR</v>
          </cell>
          <cell r="T3589" t="str">
            <v>2150-0020471-000-PKR-CLIFTON-KHI</v>
          </cell>
        </row>
        <row r="3590">
          <cell r="C3590">
            <v>0</v>
          </cell>
          <cell r="D3590">
            <v>11750</v>
          </cell>
          <cell r="S3590" t="str">
            <v>2150-0020354-000-PKR</v>
          </cell>
          <cell r="T3590" t="str">
            <v>2150-0020354-000-PKR-CLIFTON-KHI</v>
          </cell>
        </row>
        <row r="3591">
          <cell r="C3591">
            <v>0</v>
          </cell>
          <cell r="D3591">
            <v>7000</v>
          </cell>
          <cell r="S3591" t="str">
            <v>2150-0020490-000-PKR</v>
          </cell>
          <cell r="T3591" t="str">
            <v>2150-0020490-000-PKR-CLIFTON-KHI</v>
          </cell>
        </row>
        <row r="3592">
          <cell r="C3592">
            <v>0</v>
          </cell>
          <cell r="D3592">
            <v>8412879.8200000003</v>
          </cell>
          <cell r="S3592" t="str">
            <v>2150-0010365-000-PKR</v>
          </cell>
          <cell r="T3592" t="str">
            <v>2150-0010365-000-PKR-KARACHI</v>
          </cell>
        </row>
        <row r="3593">
          <cell r="C3593">
            <v>0</v>
          </cell>
          <cell r="D3593">
            <v>2824.95</v>
          </cell>
          <cell r="S3593" t="str">
            <v>2150-0010547-000-PKR</v>
          </cell>
          <cell r="T3593" t="str">
            <v>2150-0010547-000-PKR-KARACHI</v>
          </cell>
        </row>
        <row r="3594">
          <cell r="C3594">
            <v>0</v>
          </cell>
          <cell r="D3594">
            <v>33074.21</v>
          </cell>
          <cell r="S3594" t="str">
            <v>2150-0010536-000-PKR</v>
          </cell>
          <cell r="T3594" t="str">
            <v>2150-0010536-000-PKR-KARACHI</v>
          </cell>
        </row>
        <row r="3595">
          <cell r="C3595">
            <v>0</v>
          </cell>
          <cell r="D3595">
            <v>3824.59</v>
          </cell>
          <cell r="S3595" t="str">
            <v>2150-0010469-000-PKR</v>
          </cell>
          <cell r="T3595" t="str">
            <v>2150-0010469-000-PKR-KARACHI</v>
          </cell>
        </row>
        <row r="3596">
          <cell r="C3596">
            <v>0</v>
          </cell>
          <cell r="D3596">
            <v>113192.7</v>
          </cell>
          <cell r="S3596" t="str">
            <v>2150-0010455-000-PKR</v>
          </cell>
          <cell r="T3596" t="str">
            <v>2150-0010455-000-PKR-KARACHI</v>
          </cell>
        </row>
        <row r="3597">
          <cell r="C3597">
            <v>0</v>
          </cell>
          <cell r="D3597">
            <v>18941.05</v>
          </cell>
          <cell r="S3597" t="str">
            <v>2150-0010431-000-PKR</v>
          </cell>
          <cell r="T3597" t="str">
            <v>2150-0010431-000-PKR-KARACHI</v>
          </cell>
        </row>
        <row r="3598">
          <cell r="C3598">
            <v>0</v>
          </cell>
          <cell r="D3598">
            <v>45160.19</v>
          </cell>
          <cell r="S3598" t="str">
            <v>2150-0010427-000-PKR</v>
          </cell>
          <cell r="T3598" t="str">
            <v>2150-0010427-000-PKR-KARACHI</v>
          </cell>
        </row>
        <row r="3599">
          <cell r="C3599">
            <v>0</v>
          </cell>
          <cell r="D3599">
            <v>4699.3500000000004</v>
          </cell>
          <cell r="S3599" t="str">
            <v>2150-0010425-000-PKR</v>
          </cell>
          <cell r="T3599" t="str">
            <v>2150-0010425-000-PKR-KARACHI</v>
          </cell>
        </row>
        <row r="3600">
          <cell r="C3600">
            <v>0</v>
          </cell>
          <cell r="D3600">
            <v>154.6</v>
          </cell>
          <cell r="S3600" t="str">
            <v>2150-0010123-000-PKR</v>
          </cell>
          <cell r="T3600" t="str">
            <v>2150-0010123-000-PKR-KARACHI</v>
          </cell>
        </row>
        <row r="3601">
          <cell r="C3601">
            <v>0</v>
          </cell>
          <cell r="D3601">
            <v>1709586.35</v>
          </cell>
          <cell r="S3601" t="str">
            <v>2150-0010392-000-PKR</v>
          </cell>
          <cell r="T3601" t="str">
            <v>2150-0010392-000-PKR-KARACHI</v>
          </cell>
        </row>
        <row r="3602">
          <cell r="C3602">
            <v>0</v>
          </cell>
          <cell r="D3602">
            <v>4317</v>
          </cell>
          <cell r="S3602" t="str">
            <v>2150-0020465-000-PKR</v>
          </cell>
          <cell r="T3602" t="str">
            <v>2150-0020465-000-PKR-CLIFTON-KHI</v>
          </cell>
        </row>
        <row r="3603">
          <cell r="C3603">
            <v>0</v>
          </cell>
          <cell r="D3603">
            <v>353578.63</v>
          </cell>
          <cell r="S3603" t="str">
            <v>2150-0010350-000-PKR</v>
          </cell>
          <cell r="T3603" t="str">
            <v>2150-0010350-000-PKR-KARACHI</v>
          </cell>
        </row>
        <row r="3604">
          <cell r="C3604">
            <v>0</v>
          </cell>
          <cell r="D3604">
            <v>25500.49</v>
          </cell>
          <cell r="S3604" t="str">
            <v>2150-0010343-000-PKR</v>
          </cell>
          <cell r="T3604" t="str">
            <v>2150-0010343-000-PKR-KARACHI</v>
          </cell>
        </row>
        <row r="3605">
          <cell r="C3605">
            <v>0</v>
          </cell>
          <cell r="D3605">
            <v>5.59</v>
          </cell>
          <cell r="S3605" t="str">
            <v>2150-0010317-000-PKR</v>
          </cell>
          <cell r="T3605" t="str">
            <v>2150-0010317-000-PKR-KARACHI</v>
          </cell>
        </row>
        <row r="3606">
          <cell r="C3606">
            <v>0</v>
          </cell>
          <cell r="D3606">
            <v>8973.86</v>
          </cell>
          <cell r="S3606" t="str">
            <v>2150-0010291-000-PKR</v>
          </cell>
          <cell r="T3606" t="str">
            <v>2150-0010291-000-PKR-KARACHI</v>
          </cell>
        </row>
        <row r="3607">
          <cell r="C3607">
            <v>0</v>
          </cell>
          <cell r="D3607">
            <v>27232.14</v>
          </cell>
          <cell r="S3607" t="str">
            <v>2150-0010286-000-PKR</v>
          </cell>
          <cell r="T3607" t="str">
            <v>2150-0010286-000-PKR-KARACHI</v>
          </cell>
        </row>
        <row r="3608">
          <cell r="C3608">
            <v>0</v>
          </cell>
          <cell r="D3608">
            <v>1002.11</v>
          </cell>
          <cell r="S3608" t="str">
            <v>2150-0010267-000-PKR</v>
          </cell>
          <cell r="T3608" t="str">
            <v>2150-0010267-000-PKR-KARACHI</v>
          </cell>
        </row>
        <row r="3609">
          <cell r="C3609">
            <v>0</v>
          </cell>
          <cell r="D3609">
            <v>12275.77</v>
          </cell>
          <cell r="S3609" t="str">
            <v>2150-0010221-000-PKR</v>
          </cell>
          <cell r="T3609" t="str">
            <v>2150-0010221-000-PKR-KARACHI</v>
          </cell>
        </row>
        <row r="3610">
          <cell r="C3610">
            <v>0</v>
          </cell>
          <cell r="D3610">
            <v>755504.37</v>
          </cell>
          <cell r="S3610" t="str">
            <v>2150-0010420-000-PKR</v>
          </cell>
          <cell r="T3610" t="str">
            <v>2150-0010420-000-PKR-KARACHI</v>
          </cell>
        </row>
        <row r="3611">
          <cell r="C3611">
            <v>0</v>
          </cell>
          <cell r="D3611">
            <v>58210.26</v>
          </cell>
          <cell r="S3611" t="str">
            <v>2150-0020378-000-PKR</v>
          </cell>
          <cell r="T3611" t="str">
            <v>2150-0020378-000-PKR-CLIFTON-KHI</v>
          </cell>
        </row>
        <row r="3612">
          <cell r="C3612">
            <v>0</v>
          </cell>
          <cell r="D3612">
            <v>14157</v>
          </cell>
          <cell r="S3612" t="str">
            <v>2150-0020470-000-PKR</v>
          </cell>
          <cell r="T3612" t="str">
            <v>2150-0020470-000-PKR-CLIFTON-KHI</v>
          </cell>
        </row>
        <row r="3613">
          <cell r="C3613">
            <v>0</v>
          </cell>
          <cell r="D3613">
            <v>4555532.59</v>
          </cell>
          <cell r="S3613" t="str">
            <v>2150-0020399-000-PKR</v>
          </cell>
          <cell r="T3613" t="str">
            <v>2150-0020399-000-PKR-CLIFTON-KHI</v>
          </cell>
        </row>
        <row r="3614">
          <cell r="C3614">
            <v>0</v>
          </cell>
          <cell r="D3614">
            <v>87506</v>
          </cell>
          <cell r="S3614" t="str">
            <v>2150-0020398-000-PKR</v>
          </cell>
          <cell r="T3614" t="str">
            <v>2150-0020398-000-PKR-CLIFTON-KHI</v>
          </cell>
        </row>
        <row r="3615">
          <cell r="C3615">
            <v>0</v>
          </cell>
          <cell r="D3615">
            <v>1282110.8</v>
          </cell>
          <cell r="S3615" t="str">
            <v>2150-0020396-000-PKR</v>
          </cell>
          <cell r="T3615" t="str">
            <v>2150-0020396-000-PKR-CLIFTON-KHI</v>
          </cell>
        </row>
        <row r="3616">
          <cell r="C3616">
            <v>0</v>
          </cell>
          <cell r="D3616">
            <v>1920950</v>
          </cell>
          <cell r="S3616" t="str">
            <v>2150-0020394-000-PKR</v>
          </cell>
          <cell r="T3616" t="str">
            <v>2150-0020394-000-PKR-CLIFTON-KHI</v>
          </cell>
        </row>
        <row r="3617">
          <cell r="C3617">
            <v>0</v>
          </cell>
          <cell r="D3617">
            <v>36370</v>
          </cell>
          <cell r="S3617" t="str">
            <v>2150-0020386-000-PKR</v>
          </cell>
          <cell r="T3617" t="str">
            <v>2150-0020386-000-PKR-CLIFTON-KHI</v>
          </cell>
        </row>
        <row r="3618">
          <cell r="C3618">
            <v>0</v>
          </cell>
          <cell r="D3618">
            <v>10000</v>
          </cell>
          <cell r="S3618" t="str">
            <v>2150-0020384-000-PKR</v>
          </cell>
          <cell r="T3618" t="str">
            <v>2150-0020384-000-PKR-CLIFTON-KHI</v>
          </cell>
        </row>
        <row r="3619">
          <cell r="C3619">
            <v>0</v>
          </cell>
          <cell r="D3619">
            <v>42695</v>
          </cell>
          <cell r="S3619" t="str">
            <v>2150-0020408-000-PKR</v>
          </cell>
          <cell r="T3619" t="str">
            <v>2150-0020408-000-PKR-CLIFTON-KHI</v>
          </cell>
        </row>
        <row r="3620">
          <cell r="C3620">
            <v>0</v>
          </cell>
          <cell r="D3620">
            <v>1000</v>
          </cell>
          <cell r="S3620" t="str">
            <v>2150-0020379-000-PKR</v>
          </cell>
          <cell r="T3620" t="str">
            <v>2150-0020379-000-PKR-CLIFTON-KHI</v>
          </cell>
        </row>
        <row r="3621">
          <cell r="C3621">
            <v>0</v>
          </cell>
          <cell r="D3621">
            <v>16633</v>
          </cell>
          <cell r="S3621" t="str">
            <v>2150-0020410-000-PKR</v>
          </cell>
          <cell r="T3621" t="str">
            <v>2150-0020410-000-PKR-CLIFTON-KHI</v>
          </cell>
        </row>
        <row r="3622">
          <cell r="C3622">
            <v>0</v>
          </cell>
          <cell r="D3622">
            <v>38800</v>
          </cell>
          <cell r="S3622" t="str">
            <v>2150-0020377-000-PKR</v>
          </cell>
          <cell r="T3622" t="str">
            <v>2150-0020377-000-PKR-CLIFTON-KHI</v>
          </cell>
        </row>
        <row r="3623">
          <cell r="C3623">
            <v>0</v>
          </cell>
          <cell r="D3623">
            <v>20888</v>
          </cell>
          <cell r="S3623" t="str">
            <v>2150-0020371-000-PKR</v>
          </cell>
          <cell r="T3623" t="str">
            <v>2150-0020371-000-PKR-CLIFTON-KHI</v>
          </cell>
        </row>
        <row r="3624">
          <cell r="C3624">
            <v>0</v>
          </cell>
          <cell r="D3624">
            <v>37.5</v>
          </cell>
          <cell r="S3624" t="str">
            <v>2150-0020370-000-PKR</v>
          </cell>
          <cell r="T3624" t="str">
            <v>2150-0020370-000-PKR-CLIFTON-KHI</v>
          </cell>
        </row>
        <row r="3625">
          <cell r="C3625">
            <v>0</v>
          </cell>
          <cell r="D3625">
            <v>80898</v>
          </cell>
          <cell r="S3625" t="str">
            <v>2150-0020360-000-PKR</v>
          </cell>
          <cell r="T3625" t="str">
            <v>2150-0020360-000-PKR-CLIFTON-KHI</v>
          </cell>
        </row>
        <row r="3626">
          <cell r="C3626">
            <v>0</v>
          </cell>
          <cell r="D3626">
            <v>4750</v>
          </cell>
          <cell r="S3626" t="str">
            <v>2150-0020359-000-PKR</v>
          </cell>
          <cell r="T3626" t="str">
            <v>2150-0020359-000-PKR-CLIFTON-KHI</v>
          </cell>
        </row>
        <row r="3627">
          <cell r="C3627">
            <v>0</v>
          </cell>
          <cell r="D3627">
            <v>22424</v>
          </cell>
          <cell r="S3627" t="str">
            <v>2150-0020358-000-PKR</v>
          </cell>
          <cell r="T3627" t="str">
            <v>2150-0020358-000-PKR-CLIFTON-KHI</v>
          </cell>
        </row>
        <row r="3628">
          <cell r="C3628">
            <v>0</v>
          </cell>
          <cell r="D3628">
            <v>6370.66</v>
          </cell>
          <cell r="S3628" t="str">
            <v>2150-0014743-000-PKR</v>
          </cell>
          <cell r="T3628" t="str">
            <v>2150-0014743-000-PKR-KARACHI</v>
          </cell>
        </row>
        <row r="3629">
          <cell r="C3629">
            <v>0</v>
          </cell>
          <cell r="D3629">
            <v>8788</v>
          </cell>
          <cell r="S3629" t="str">
            <v>2150-0020382-000-PKR</v>
          </cell>
          <cell r="T3629" t="str">
            <v>2150-0020382-000-PKR-CLIFTON-KHI</v>
          </cell>
        </row>
        <row r="3630">
          <cell r="C3630">
            <v>0</v>
          </cell>
          <cell r="D3630">
            <v>550784</v>
          </cell>
          <cell r="S3630" t="str">
            <v>2150-0020451-000-PKR</v>
          </cell>
          <cell r="T3630" t="str">
            <v>2150-0020451-000-PKR-CLIFTON-KHI</v>
          </cell>
        </row>
        <row r="3631">
          <cell r="C3631">
            <v>0</v>
          </cell>
          <cell r="D3631">
            <v>60356</v>
          </cell>
          <cell r="S3631" t="str">
            <v>2150-0020464-000-PKR</v>
          </cell>
          <cell r="T3631" t="str">
            <v>2150-0020464-000-PKR-CLIFTON-KHI</v>
          </cell>
        </row>
        <row r="3632">
          <cell r="C3632">
            <v>0</v>
          </cell>
          <cell r="D3632">
            <v>50000</v>
          </cell>
          <cell r="S3632" t="str">
            <v>2150-0020462-000-PKR</v>
          </cell>
          <cell r="T3632" t="str">
            <v>2150-0020462-000-PKR-CLIFTON-KHI</v>
          </cell>
        </row>
        <row r="3633">
          <cell r="C3633">
            <v>0</v>
          </cell>
          <cell r="D3633">
            <v>1730</v>
          </cell>
          <cell r="S3633" t="str">
            <v>2150-0020461-000-PKR</v>
          </cell>
          <cell r="T3633" t="str">
            <v>2150-0020461-000-PKR-CLIFTON-KHI</v>
          </cell>
        </row>
        <row r="3634">
          <cell r="C3634">
            <v>0</v>
          </cell>
          <cell r="D3634">
            <v>6185</v>
          </cell>
          <cell r="S3634" t="str">
            <v>2150-0020459-000-PKR</v>
          </cell>
          <cell r="T3634" t="str">
            <v>2150-0020459-000-PKR-CLIFTON-KHI</v>
          </cell>
        </row>
        <row r="3635">
          <cell r="C3635">
            <v>0</v>
          </cell>
          <cell r="D3635">
            <v>10200</v>
          </cell>
          <cell r="S3635" t="str">
            <v>2150-0020457-000-PKR</v>
          </cell>
          <cell r="T3635" t="str">
            <v>2150-0020457-000-PKR-CLIFTON-KHI</v>
          </cell>
        </row>
        <row r="3636">
          <cell r="C3636">
            <v>0</v>
          </cell>
          <cell r="D3636">
            <v>37794.720000000001</v>
          </cell>
          <cell r="S3636" t="str">
            <v>2150-0020456-000-PKR</v>
          </cell>
          <cell r="T3636" t="str">
            <v>2150-0020456-000-PKR-CLIFTON-KHI</v>
          </cell>
        </row>
        <row r="3637">
          <cell r="C3637">
            <v>0</v>
          </cell>
          <cell r="D3637">
            <v>1950</v>
          </cell>
          <cell r="S3637" t="str">
            <v>2150-0020455-000-PKR</v>
          </cell>
          <cell r="T3637" t="str">
            <v>2150-0020455-000-PKR-CLIFTON-KHI</v>
          </cell>
        </row>
        <row r="3638">
          <cell r="C3638">
            <v>0</v>
          </cell>
          <cell r="D3638">
            <v>1237</v>
          </cell>
          <cell r="S3638" t="str">
            <v>2150-0020402-000-PKR</v>
          </cell>
          <cell r="T3638" t="str">
            <v>2150-0020402-000-PKR-CLIFTON-KHI</v>
          </cell>
        </row>
        <row r="3639">
          <cell r="C3639">
            <v>0</v>
          </cell>
          <cell r="D3639">
            <v>1218900</v>
          </cell>
          <cell r="S3639" t="str">
            <v>2150-0020453-000-PKR</v>
          </cell>
          <cell r="T3639" t="str">
            <v>2150-0020453-000-PKR-CLIFTON-KHI</v>
          </cell>
        </row>
        <row r="3640">
          <cell r="C3640">
            <v>0</v>
          </cell>
          <cell r="D3640">
            <v>285707.92</v>
          </cell>
          <cell r="S3640" t="str">
            <v>2150-0010584-000-PKR</v>
          </cell>
          <cell r="T3640" t="str">
            <v>2150-0010584-000-PKR-KARACHI</v>
          </cell>
        </row>
        <row r="3641">
          <cell r="C3641">
            <v>0</v>
          </cell>
          <cell r="D3641">
            <v>1005430.61</v>
          </cell>
          <cell r="S3641" t="str">
            <v>2150-0020442-000-PKR</v>
          </cell>
          <cell r="T3641" t="str">
            <v>2150-0020442-000-PKR-CLIFTON-KHI</v>
          </cell>
        </row>
        <row r="3642">
          <cell r="C3642">
            <v>0</v>
          </cell>
          <cell r="D3642">
            <v>10000</v>
          </cell>
          <cell r="S3642" t="str">
            <v>2150-0020438-000-PKR</v>
          </cell>
          <cell r="T3642" t="str">
            <v>2150-0020438-000-PKR-CLIFTON-KHI</v>
          </cell>
        </row>
        <row r="3643">
          <cell r="C3643">
            <v>0</v>
          </cell>
          <cell r="D3643">
            <v>6000</v>
          </cell>
          <cell r="S3643" t="str">
            <v>2150-0020433-000-PKR</v>
          </cell>
          <cell r="T3643" t="str">
            <v>2150-0020433-000-PKR-CLIFTON-KHI</v>
          </cell>
        </row>
        <row r="3644">
          <cell r="C3644">
            <v>0</v>
          </cell>
          <cell r="D3644">
            <v>20425</v>
          </cell>
          <cell r="S3644" t="str">
            <v>2150-0020423-000-PKR</v>
          </cell>
          <cell r="T3644" t="str">
            <v>2150-0020423-000-PKR-CLIFTON-KHI</v>
          </cell>
        </row>
        <row r="3645">
          <cell r="C3645">
            <v>0</v>
          </cell>
          <cell r="D3645">
            <v>156771.17000000001</v>
          </cell>
          <cell r="S3645" t="str">
            <v>2150-0020421-000-PKR</v>
          </cell>
          <cell r="T3645" t="str">
            <v>2150-0020421-000-PKR-CLIFTON-KHI</v>
          </cell>
        </row>
        <row r="3646">
          <cell r="C3646">
            <v>0</v>
          </cell>
          <cell r="D3646">
            <v>1448899.21</v>
          </cell>
          <cell r="S3646" t="str">
            <v>2150-0020416-230-GBP</v>
          </cell>
          <cell r="T3646" t="str">
            <v>2150-0020416-230-GBP-CLIFTON-KHI</v>
          </cell>
        </row>
        <row r="3647">
          <cell r="C3647">
            <v>0</v>
          </cell>
          <cell r="D3647">
            <v>953507</v>
          </cell>
          <cell r="S3647" t="str">
            <v>2150-0020414-000-PKR</v>
          </cell>
          <cell r="T3647" t="str">
            <v>2150-0020414-000-PKR-CLIFTON-KHI</v>
          </cell>
        </row>
        <row r="3648">
          <cell r="C3648">
            <v>0</v>
          </cell>
          <cell r="D3648">
            <v>131691</v>
          </cell>
          <cell r="S3648" t="str">
            <v>2150-0020454-000-PKR</v>
          </cell>
          <cell r="T3648" t="str">
            <v>2150-0020454-000-PKR-CLIFTON-KHI</v>
          </cell>
        </row>
        <row r="3649">
          <cell r="C3649">
            <v>0</v>
          </cell>
          <cell r="D3649">
            <v>27439.43</v>
          </cell>
          <cell r="S3649" t="str">
            <v>2150-0012822-000-PKR</v>
          </cell>
          <cell r="T3649" t="str">
            <v>2150-0012822-000-PKR-KARACHI</v>
          </cell>
        </row>
        <row r="3650">
          <cell r="C3650">
            <v>0</v>
          </cell>
          <cell r="D3650">
            <v>6817.86</v>
          </cell>
          <cell r="S3650" t="str">
            <v>2150-0010558-000-PKR</v>
          </cell>
          <cell r="T3650" t="str">
            <v>2150-0010558-000-PKR-KARACHI</v>
          </cell>
        </row>
        <row r="3651">
          <cell r="C3651">
            <v>0</v>
          </cell>
          <cell r="D3651">
            <v>192300.62</v>
          </cell>
          <cell r="S3651" t="str">
            <v>2150-0013205-230-USD</v>
          </cell>
          <cell r="T3651" t="str">
            <v>2150-0013205-230-USD-KARACHI</v>
          </cell>
        </row>
        <row r="3652">
          <cell r="C3652">
            <v>0</v>
          </cell>
          <cell r="D3652">
            <v>144613.69</v>
          </cell>
          <cell r="S3652" t="str">
            <v>2150-0013124-000-PKR</v>
          </cell>
          <cell r="T3652" t="str">
            <v>2150-0013124-000-PKR-KARACHI</v>
          </cell>
        </row>
        <row r="3653">
          <cell r="C3653">
            <v>0</v>
          </cell>
          <cell r="D3653">
            <v>1626.98</v>
          </cell>
          <cell r="S3653" t="str">
            <v>2150-0013109-000-PKR</v>
          </cell>
          <cell r="T3653" t="str">
            <v>2150-0013109-000-PKR-KARACHI</v>
          </cell>
        </row>
        <row r="3654">
          <cell r="C3654">
            <v>0</v>
          </cell>
          <cell r="D3654">
            <v>109613</v>
          </cell>
          <cell r="S3654" t="str">
            <v>2150-0013042-000-PKR</v>
          </cell>
          <cell r="T3654" t="str">
            <v>2150-0013042-000-PKR-KARACHI</v>
          </cell>
        </row>
        <row r="3655">
          <cell r="C3655">
            <v>0</v>
          </cell>
          <cell r="D3655">
            <v>9200</v>
          </cell>
          <cell r="S3655" t="str">
            <v>2150-0012957-000-PKR</v>
          </cell>
          <cell r="T3655" t="str">
            <v>2150-0012957-000-PKR-KARACHI</v>
          </cell>
        </row>
        <row r="3656">
          <cell r="C3656">
            <v>0</v>
          </cell>
          <cell r="D3656">
            <v>6274.8</v>
          </cell>
          <cell r="S3656" t="str">
            <v>2150-0012903-000-PKR</v>
          </cell>
          <cell r="T3656" t="str">
            <v>2150-0012903-000-PKR-KARACHI</v>
          </cell>
        </row>
        <row r="3657">
          <cell r="C3657">
            <v>0</v>
          </cell>
          <cell r="D3657">
            <v>8217.36</v>
          </cell>
          <cell r="S3657" t="str">
            <v>2150-0013249-000-PKR</v>
          </cell>
          <cell r="T3657" t="str">
            <v>2150-0013249-000-PKR-KARACHI</v>
          </cell>
        </row>
        <row r="3658">
          <cell r="C3658">
            <v>0</v>
          </cell>
          <cell r="D3658">
            <v>83531.63</v>
          </cell>
          <cell r="S3658" t="str">
            <v>2150-0012886-000-PKR</v>
          </cell>
          <cell r="T3658" t="str">
            <v>2150-0012886-000-PKR-KARACHI</v>
          </cell>
        </row>
        <row r="3659">
          <cell r="C3659">
            <v>0</v>
          </cell>
          <cell r="D3659">
            <v>2593.34</v>
          </cell>
          <cell r="S3659" t="str">
            <v>2150-0013261-000-PKR</v>
          </cell>
          <cell r="T3659" t="str">
            <v>2150-0013261-000-PKR-KARACHI</v>
          </cell>
        </row>
        <row r="3660">
          <cell r="C3660">
            <v>0</v>
          </cell>
          <cell r="D3660">
            <v>10388.32</v>
          </cell>
          <cell r="S3660" t="str">
            <v>2150-0012801-000-PKR</v>
          </cell>
          <cell r="T3660" t="str">
            <v>2150-0012801-000-PKR-KARACHI</v>
          </cell>
        </row>
        <row r="3661">
          <cell r="C3661">
            <v>0</v>
          </cell>
          <cell r="D3661">
            <v>1930.15</v>
          </cell>
          <cell r="S3661" t="str">
            <v>2150-0012776-000-PKR</v>
          </cell>
          <cell r="T3661" t="str">
            <v>2150-0012776-000-PKR-KARACHI</v>
          </cell>
        </row>
        <row r="3662">
          <cell r="C3662">
            <v>0</v>
          </cell>
          <cell r="D3662">
            <v>31272.19</v>
          </cell>
          <cell r="S3662" t="str">
            <v>2150-0012428-000-PKR</v>
          </cell>
          <cell r="T3662" t="str">
            <v>2150-0012428-000-PKR-KARACHI</v>
          </cell>
        </row>
        <row r="3663">
          <cell r="C3663">
            <v>0</v>
          </cell>
          <cell r="D3663">
            <v>407.26</v>
          </cell>
          <cell r="S3663" t="str">
            <v>2150-0012353-000-PKR</v>
          </cell>
          <cell r="T3663" t="str">
            <v>2150-0012353-000-PKR-KARACHI</v>
          </cell>
        </row>
        <row r="3664">
          <cell r="C3664">
            <v>0</v>
          </cell>
          <cell r="D3664">
            <v>69337.42</v>
          </cell>
          <cell r="S3664" t="str">
            <v>2150-0012260-000-PKR</v>
          </cell>
          <cell r="T3664" t="str">
            <v>2150-0012260-000-PKR-KARACHI</v>
          </cell>
        </row>
        <row r="3665">
          <cell r="C3665">
            <v>0</v>
          </cell>
          <cell r="D3665">
            <v>66579.100000000006</v>
          </cell>
          <cell r="S3665" t="str">
            <v>2150-0012209-000-PKR</v>
          </cell>
          <cell r="T3665" t="str">
            <v>2150-0012209-000-PKR-KARACHI</v>
          </cell>
        </row>
        <row r="3666">
          <cell r="C3666">
            <v>0</v>
          </cell>
          <cell r="D3666">
            <v>124244.41</v>
          </cell>
          <cell r="S3666" t="str">
            <v>2150-0011988-000-PKR</v>
          </cell>
          <cell r="T3666" t="str">
            <v>2150-0011988-000-PKR-KARACHI</v>
          </cell>
        </row>
        <row r="3667">
          <cell r="C3667">
            <v>0</v>
          </cell>
          <cell r="D3667">
            <v>10212.76</v>
          </cell>
          <cell r="S3667" t="str">
            <v>2150-0012889-000-PKR</v>
          </cell>
          <cell r="T3667" t="str">
            <v>2150-0012889-000-PKR-KARACHI</v>
          </cell>
        </row>
        <row r="3668">
          <cell r="C3668">
            <v>0</v>
          </cell>
          <cell r="D3668">
            <v>27856.44</v>
          </cell>
          <cell r="S3668" t="str">
            <v>2150-0014424-000-PKR</v>
          </cell>
          <cell r="T3668" t="str">
            <v>2150-0014424-000-PKR-KARACHI</v>
          </cell>
        </row>
        <row r="3669">
          <cell r="C3669">
            <v>0</v>
          </cell>
          <cell r="D3669">
            <v>186.46</v>
          </cell>
          <cell r="S3669" t="str">
            <v>2150-0017428-000-PKR</v>
          </cell>
          <cell r="T3669" t="str">
            <v>2150-0017428-000-PKR-KARACHI</v>
          </cell>
        </row>
        <row r="3670">
          <cell r="C3670">
            <v>0</v>
          </cell>
          <cell r="D3670">
            <v>75546.11</v>
          </cell>
          <cell r="S3670" t="str">
            <v>2150-0014741-000-PKR</v>
          </cell>
          <cell r="T3670" t="str">
            <v>2150-0014741-000-PKR-KARACHI</v>
          </cell>
        </row>
        <row r="3671">
          <cell r="C3671">
            <v>0</v>
          </cell>
          <cell r="D3671">
            <v>17325.87</v>
          </cell>
          <cell r="S3671" t="str">
            <v>2150-0014688-000-PKR</v>
          </cell>
          <cell r="T3671" t="str">
            <v>2150-0014688-000-PKR-KARACHI</v>
          </cell>
        </row>
        <row r="3672">
          <cell r="C3672">
            <v>0</v>
          </cell>
          <cell r="D3672">
            <v>937.9</v>
          </cell>
          <cell r="S3672" t="str">
            <v>2150-0014677-000-PKR</v>
          </cell>
          <cell r="T3672" t="str">
            <v>2150-0014677-000-PKR-KARACHI</v>
          </cell>
        </row>
        <row r="3673">
          <cell r="C3673">
            <v>0</v>
          </cell>
          <cell r="D3673">
            <v>22888.82</v>
          </cell>
          <cell r="S3673" t="str">
            <v>2150-0014535-000-PKR</v>
          </cell>
          <cell r="T3673" t="str">
            <v>2150-0014535-000-PKR-KARACHI</v>
          </cell>
        </row>
        <row r="3674">
          <cell r="C3674">
            <v>0</v>
          </cell>
          <cell r="D3674">
            <v>628858.55000000005</v>
          </cell>
          <cell r="S3674" t="str">
            <v>2150-0014473-230-USD</v>
          </cell>
          <cell r="T3674" t="str">
            <v>2150-0014473-230-USD-KARACHI</v>
          </cell>
        </row>
        <row r="3675">
          <cell r="C3675">
            <v>0</v>
          </cell>
          <cell r="D3675">
            <v>22790</v>
          </cell>
          <cell r="S3675" t="str">
            <v>2150-0014457-000-PKR</v>
          </cell>
          <cell r="T3675" t="str">
            <v>2150-0014457-000-PKR-KARACHI</v>
          </cell>
        </row>
        <row r="3676">
          <cell r="C3676">
            <v>0</v>
          </cell>
          <cell r="D3676">
            <v>167397.45000000001</v>
          </cell>
          <cell r="S3676" t="str">
            <v>2150-0013222-000-PKR</v>
          </cell>
          <cell r="T3676" t="str">
            <v>2150-0013222-000-PKR-KARACHI</v>
          </cell>
        </row>
        <row r="3677">
          <cell r="C3677">
            <v>0</v>
          </cell>
          <cell r="D3677">
            <v>17.03</v>
          </cell>
          <cell r="S3677" t="str">
            <v>2150-0014442-000-PKR</v>
          </cell>
          <cell r="T3677" t="str">
            <v>2150-0014442-000-PKR-KARACHI</v>
          </cell>
        </row>
        <row r="3678">
          <cell r="C3678">
            <v>0</v>
          </cell>
          <cell r="D3678">
            <v>7691.85</v>
          </cell>
          <cell r="S3678" t="str">
            <v>2150-0011765-000-PKR</v>
          </cell>
          <cell r="T3678" t="str">
            <v>2150-0011765-000-PKR-KARACHI</v>
          </cell>
        </row>
        <row r="3679">
          <cell r="C3679">
            <v>0</v>
          </cell>
          <cell r="D3679">
            <v>135.5</v>
          </cell>
          <cell r="S3679" t="str">
            <v>2150-0014396-230-USD</v>
          </cell>
          <cell r="T3679" t="str">
            <v>2150-0014396-230-USD-KARACHI</v>
          </cell>
        </row>
        <row r="3680">
          <cell r="C3680">
            <v>0</v>
          </cell>
          <cell r="D3680">
            <v>29990</v>
          </cell>
          <cell r="S3680" t="str">
            <v>2150-0014327-000-PKR</v>
          </cell>
          <cell r="T3680" t="str">
            <v>2150-0014327-000-PKR-KARACHI</v>
          </cell>
        </row>
        <row r="3681">
          <cell r="C3681">
            <v>0</v>
          </cell>
          <cell r="D3681">
            <v>4325.29</v>
          </cell>
          <cell r="S3681" t="str">
            <v>2150-0013546-000-PKR</v>
          </cell>
          <cell r="T3681" t="str">
            <v>2150-0013546-000-PKR-KARACHI</v>
          </cell>
        </row>
        <row r="3682">
          <cell r="C3682">
            <v>0</v>
          </cell>
          <cell r="D3682">
            <v>23141.78</v>
          </cell>
          <cell r="S3682" t="str">
            <v>2150-0013544-000-PKR</v>
          </cell>
          <cell r="T3682" t="str">
            <v>2150-0013544-000-PKR-KARACHI</v>
          </cell>
        </row>
        <row r="3683">
          <cell r="C3683">
            <v>0</v>
          </cell>
          <cell r="D3683">
            <v>3245</v>
          </cell>
          <cell r="S3683" t="str">
            <v>2150-0013516-000-PKR</v>
          </cell>
          <cell r="T3683" t="str">
            <v>2150-0013516-000-PKR-KARACHI</v>
          </cell>
        </row>
        <row r="3684">
          <cell r="C3684">
            <v>0</v>
          </cell>
          <cell r="D3684">
            <v>81026.48</v>
          </cell>
          <cell r="S3684" t="str">
            <v>2150-0013363-000-PKR</v>
          </cell>
          <cell r="T3684" t="str">
            <v>2150-0013363-000-PKR-KARACHI</v>
          </cell>
        </row>
        <row r="3685">
          <cell r="C3685">
            <v>0</v>
          </cell>
          <cell r="D3685">
            <v>606643.11</v>
          </cell>
          <cell r="S3685" t="str">
            <v>2150-0013330-000-PKR</v>
          </cell>
          <cell r="T3685" t="str">
            <v>2150-0013330-000-PKR-KARACHI</v>
          </cell>
        </row>
        <row r="3686">
          <cell r="C3686">
            <v>0</v>
          </cell>
          <cell r="D3686">
            <v>1485.75</v>
          </cell>
          <cell r="S3686" t="str">
            <v>2150-0014442-230-USD</v>
          </cell>
          <cell r="T3686" t="str">
            <v>2150-0014442-230-USD-KARACHI</v>
          </cell>
        </row>
        <row r="3687">
          <cell r="C3687">
            <v>0</v>
          </cell>
          <cell r="D3687">
            <v>19269.48</v>
          </cell>
          <cell r="S3687" t="str">
            <v>2150-0010722-000-PKR</v>
          </cell>
          <cell r="T3687" t="str">
            <v>2150-0010722-000-PKR-KARACHI</v>
          </cell>
        </row>
        <row r="3688">
          <cell r="C3688">
            <v>0</v>
          </cell>
          <cell r="D3688">
            <v>27867.9</v>
          </cell>
          <cell r="S3688" t="str">
            <v>2150-0011080-000-PKR</v>
          </cell>
          <cell r="T3688" t="str">
            <v>2150-0011080-000-PKR-KARACHI</v>
          </cell>
        </row>
        <row r="3689">
          <cell r="C3689">
            <v>0</v>
          </cell>
          <cell r="D3689">
            <v>16891.02</v>
          </cell>
          <cell r="S3689" t="str">
            <v>2150-0011052-000-PKR</v>
          </cell>
          <cell r="T3689" t="str">
            <v>2150-0011052-000-PKR-KARACHI</v>
          </cell>
        </row>
        <row r="3690">
          <cell r="C3690">
            <v>0</v>
          </cell>
          <cell r="D3690">
            <v>1554.15</v>
          </cell>
          <cell r="S3690" t="str">
            <v>2150-0010859-000-PKR</v>
          </cell>
          <cell r="T3690" t="str">
            <v>2150-0010859-000-PKR-KARACHI</v>
          </cell>
        </row>
        <row r="3691">
          <cell r="C3691">
            <v>0</v>
          </cell>
          <cell r="D3691">
            <v>54081.3</v>
          </cell>
          <cell r="S3691" t="str">
            <v>2150-0010821-230-USD</v>
          </cell>
          <cell r="T3691" t="str">
            <v>2150-0010821-230-USD-KARACHI</v>
          </cell>
        </row>
        <row r="3692">
          <cell r="C3692">
            <v>0</v>
          </cell>
          <cell r="D3692">
            <v>4303.33</v>
          </cell>
          <cell r="S3692" t="str">
            <v>2150-0010807-000-PKR</v>
          </cell>
          <cell r="T3692" t="str">
            <v>2150-0010807-000-PKR-KARACHI</v>
          </cell>
        </row>
        <row r="3693">
          <cell r="C3693">
            <v>0</v>
          </cell>
          <cell r="D3693">
            <v>45758.34</v>
          </cell>
          <cell r="S3693" t="str">
            <v>2150-0010787-000-PKR</v>
          </cell>
          <cell r="T3693" t="str">
            <v>2150-0010787-000-PKR-KARACHI</v>
          </cell>
        </row>
        <row r="3694">
          <cell r="C3694">
            <v>0</v>
          </cell>
          <cell r="D3694">
            <v>6475.01</v>
          </cell>
          <cell r="S3694" t="str">
            <v>2150-0010786-000-PKR</v>
          </cell>
          <cell r="T3694" t="str">
            <v>2150-0010786-000-PKR-KARACHI</v>
          </cell>
        </row>
        <row r="3695">
          <cell r="C3695">
            <v>0</v>
          </cell>
          <cell r="D3695">
            <v>1522.28</v>
          </cell>
          <cell r="S3695" t="str">
            <v>2150-0011975-000-PKR</v>
          </cell>
          <cell r="T3695" t="str">
            <v>2150-0011975-000-PKR-KARACHI</v>
          </cell>
        </row>
        <row r="3696">
          <cell r="C3696">
            <v>0</v>
          </cell>
          <cell r="D3696">
            <v>10590</v>
          </cell>
          <cell r="S3696" t="str">
            <v>2150-0010756-000-PKR</v>
          </cell>
          <cell r="T3696" t="str">
            <v>2150-0010756-000-PKR-KARACHI</v>
          </cell>
        </row>
        <row r="3697">
          <cell r="C3697">
            <v>0</v>
          </cell>
          <cell r="D3697">
            <v>11658.57</v>
          </cell>
          <cell r="S3697" t="str">
            <v>2150-0011117-000-PKR</v>
          </cell>
          <cell r="T3697" t="str">
            <v>2150-0011117-000-PKR-KARACHI</v>
          </cell>
        </row>
        <row r="3698">
          <cell r="C3698">
            <v>0</v>
          </cell>
          <cell r="D3698">
            <v>3607.43</v>
          </cell>
          <cell r="S3698" t="str">
            <v>2150-0010721-000-PKR</v>
          </cell>
          <cell r="T3698" t="str">
            <v>2150-0010721-000-PKR-KARACHI</v>
          </cell>
        </row>
        <row r="3699">
          <cell r="C3699">
            <v>0</v>
          </cell>
          <cell r="D3699">
            <v>9108.33</v>
          </cell>
          <cell r="S3699" t="str">
            <v>2150-0010704-000-PKR</v>
          </cell>
          <cell r="T3699" t="str">
            <v>2150-0010704-000-PKR-KARACHI</v>
          </cell>
        </row>
        <row r="3700">
          <cell r="C3700">
            <v>0</v>
          </cell>
          <cell r="D3700">
            <v>2298.77</v>
          </cell>
          <cell r="S3700" t="str">
            <v>2150-0010632-000-PKR</v>
          </cell>
          <cell r="T3700" t="str">
            <v>2150-0010632-000-PKR-KARACHI</v>
          </cell>
        </row>
        <row r="3701">
          <cell r="C3701">
            <v>0</v>
          </cell>
          <cell r="D3701">
            <v>61737.54</v>
          </cell>
          <cell r="S3701" t="str">
            <v>2150-0010631-000-PKR</v>
          </cell>
          <cell r="T3701" t="str">
            <v>2150-0010631-000-PKR-KARACHI</v>
          </cell>
        </row>
        <row r="3702">
          <cell r="C3702">
            <v>0</v>
          </cell>
          <cell r="D3702">
            <v>11624.08</v>
          </cell>
          <cell r="S3702" t="str">
            <v>2150-0010627-000-PKR</v>
          </cell>
          <cell r="T3702" t="str">
            <v>2150-0010627-000-PKR-KARACHI</v>
          </cell>
        </row>
        <row r="3703">
          <cell r="C3703">
            <v>0</v>
          </cell>
          <cell r="D3703">
            <v>26100.25</v>
          </cell>
          <cell r="S3703" t="str">
            <v>2150-0010588-000-PKR</v>
          </cell>
          <cell r="T3703" t="str">
            <v>2150-0010588-000-PKR-KARACHI</v>
          </cell>
        </row>
        <row r="3704">
          <cell r="C3704">
            <v>0</v>
          </cell>
          <cell r="D3704">
            <v>1950.55</v>
          </cell>
          <cell r="S3704" t="str">
            <v>2150-0020353-000-PKR</v>
          </cell>
          <cell r="T3704" t="str">
            <v>2150-0020353-000-PKR-CLIFTON-KHI</v>
          </cell>
        </row>
        <row r="3705">
          <cell r="C3705">
            <v>0</v>
          </cell>
          <cell r="D3705">
            <v>23432.46</v>
          </cell>
          <cell r="S3705" t="str">
            <v>2150-0010757-000-PKR</v>
          </cell>
          <cell r="T3705" t="str">
            <v>2150-0010757-000-PKR-KARACHI</v>
          </cell>
        </row>
        <row r="3706">
          <cell r="C3706">
            <v>0</v>
          </cell>
          <cell r="D3706">
            <v>3691.8</v>
          </cell>
          <cell r="S3706" t="str">
            <v>2150-0011472-000-PKR</v>
          </cell>
          <cell r="T3706" t="str">
            <v>2150-0011472-000-PKR-KARACHI</v>
          </cell>
        </row>
        <row r="3707">
          <cell r="C3707">
            <v>0</v>
          </cell>
          <cell r="D3707">
            <v>7507.12</v>
          </cell>
          <cell r="S3707" t="str">
            <v>2150-0010559-000-PKR</v>
          </cell>
          <cell r="T3707" t="str">
            <v>2150-0010559-000-PKR-KARACHI</v>
          </cell>
        </row>
        <row r="3708">
          <cell r="C3708">
            <v>0</v>
          </cell>
          <cell r="D3708">
            <v>47166.84</v>
          </cell>
          <cell r="S3708" t="str">
            <v>2150-0011762-000-PKR</v>
          </cell>
          <cell r="T3708" t="str">
            <v>2150-0011762-000-PKR-KARACHI</v>
          </cell>
        </row>
        <row r="3709">
          <cell r="C3709">
            <v>0</v>
          </cell>
          <cell r="D3709">
            <v>7679.63</v>
          </cell>
          <cell r="S3709" t="str">
            <v>2150-0011738-000-PKR</v>
          </cell>
          <cell r="T3709" t="str">
            <v>2150-0011738-000-PKR-KARACHI</v>
          </cell>
        </row>
        <row r="3710">
          <cell r="C3710">
            <v>0</v>
          </cell>
          <cell r="D3710">
            <v>1652.75</v>
          </cell>
          <cell r="S3710" t="str">
            <v>2150-0011721-230-USD</v>
          </cell>
          <cell r="T3710" t="str">
            <v>2150-0011721-230-USD-KARACHI</v>
          </cell>
        </row>
        <row r="3711">
          <cell r="C3711">
            <v>0</v>
          </cell>
          <cell r="D3711">
            <v>3672.78</v>
          </cell>
          <cell r="S3711" t="str">
            <v>2150-0011721-000-PKR</v>
          </cell>
          <cell r="T3711" t="str">
            <v>2150-0011721-000-PKR-KARACHI</v>
          </cell>
        </row>
        <row r="3712">
          <cell r="C3712">
            <v>0</v>
          </cell>
          <cell r="D3712">
            <v>5283.05</v>
          </cell>
          <cell r="S3712" t="str">
            <v>2150-0011675-000-PKR</v>
          </cell>
          <cell r="T3712" t="str">
            <v>2150-0011675-000-PKR-KARACHI</v>
          </cell>
        </row>
        <row r="3713">
          <cell r="C3713">
            <v>0</v>
          </cell>
          <cell r="D3713">
            <v>4695</v>
          </cell>
          <cell r="S3713" t="str">
            <v>2150-0011668-000-PKR</v>
          </cell>
          <cell r="T3713" t="str">
            <v>2150-0011668-000-PKR-KARACHI</v>
          </cell>
        </row>
        <row r="3714">
          <cell r="C3714">
            <v>0</v>
          </cell>
          <cell r="D3714">
            <v>3075.72</v>
          </cell>
          <cell r="S3714" t="str">
            <v>2150-0011081-000-PKR</v>
          </cell>
          <cell r="T3714" t="str">
            <v>2150-0011081-000-PKR-KARACHI</v>
          </cell>
        </row>
        <row r="3715">
          <cell r="C3715">
            <v>0</v>
          </cell>
          <cell r="D3715">
            <v>409090.02</v>
          </cell>
          <cell r="S3715" t="str">
            <v>2150-0011480-000-PKR</v>
          </cell>
          <cell r="T3715" t="str">
            <v>2150-0011480-000-PKR-KARACHI</v>
          </cell>
        </row>
        <row r="3716">
          <cell r="C3716">
            <v>0</v>
          </cell>
          <cell r="D3716">
            <v>2794.53</v>
          </cell>
          <cell r="S3716" t="str">
            <v>2150-0011101-000-PKR</v>
          </cell>
          <cell r="T3716" t="str">
            <v>2150-0011101-000-PKR-KARACHI</v>
          </cell>
        </row>
        <row r="3717">
          <cell r="C3717">
            <v>0</v>
          </cell>
          <cell r="D3717">
            <v>3608.55</v>
          </cell>
          <cell r="S3717" t="str">
            <v>2150-0011298-000-PKR</v>
          </cell>
          <cell r="T3717" t="str">
            <v>2150-0011298-000-PKR-KARACHI</v>
          </cell>
        </row>
        <row r="3718">
          <cell r="C3718">
            <v>0</v>
          </cell>
          <cell r="D3718">
            <v>27035.39</v>
          </cell>
          <cell r="S3718" t="str">
            <v>2150-0011282-000-PKR</v>
          </cell>
          <cell r="T3718" t="str">
            <v>2150-0011282-000-PKR-KARACHI</v>
          </cell>
        </row>
        <row r="3719">
          <cell r="C3719">
            <v>0</v>
          </cell>
          <cell r="D3719">
            <v>5318.37</v>
          </cell>
          <cell r="S3719" t="str">
            <v>2150-0011263-000-PKR</v>
          </cell>
          <cell r="T3719" t="str">
            <v>2150-0011263-000-PKR-KARACHI</v>
          </cell>
        </row>
        <row r="3720">
          <cell r="C3720">
            <v>0</v>
          </cell>
          <cell r="D3720">
            <v>1332.18</v>
          </cell>
          <cell r="S3720" t="str">
            <v>2150-0011249-000-PKR</v>
          </cell>
          <cell r="T3720" t="str">
            <v>2150-0011249-000-PKR-KARACHI</v>
          </cell>
        </row>
        <row r="3721">
          <cell r="C3721">
            <v>0</v>
          </cell>
          <cell r="D3721">
            <v>6819.85</v>
          </cell>
          <cell r="S3721" t="str">
            <v>2150-0011165-000-PKR</v>
          </cell>
          <cell r="T3721" t="str">
            <v>2150-0011165-000-PKR-KARACHI</v>
          </cell>
        </row>
        <row r="3722">
          <cell r="C3722">
            <v>0</v>
          </cell>
          <cell r="D3722">
            <v>42085.38</v>
          </cell>
          <cell r="S3722" t="str">
            <v>2150-0011145-000-PKR</v>
          </cell>
          <cell r="T3722" t="str">
            <v>2150-0011145-000-PKR-KARACHI</v>
          </cell>
        </row>
        <row r="3723">
          <cell r="C3723">
            <v>0</v>
          </cell>
          <cell r="D3723">
            <v>14068.51</v>
          </cell>
          <cell r="S3723" t="str">
            <v>2150-0011121-000-PKR</v>
          </cell>
          <cell r="T3723" t="str">
            <v>2150-0011121-000-PKR-KARACHI</v>
          </cell>
        </row>
        <row r="3724">
          <cell r="C3724">
            <v>0</v>
          </cell>
          <cell r="D3724">
            <v>84045.23</v>
          </cell>
          <cell r="S3724" t="str">
            <v>2150-0011827-000-PKR</v>
          </cell>
          <cell r="T3724" t="str">
            <v>2150-0011827-000-PKR-KARACHI</v>
          </cell>
        </row>
        <row r="3725">
          <cell r="C3725">
            <v>0</v>
          </cell>
          <cell r="D3725">
            <v>47905.05</v>
          </cell>
          <cell r="S3725" t="str">
            <v>2150-0011619-000-PKR</v>
          </cell>
          <cell r="T3725" t="str">
            <v>2150-0011619-000-PKR-KARACHI</v>
          </cell>
        </row>
        <row r="3726">
          <cell r="C3726">
            <v>0</v>
          </cell>
          <cell r="D3726">
            <v>4694.38</v>
          </cell>
          <cell r="S3726" t="str">
            <v>2150-0020145-230-USD</v>
          </cell>
          <cell r="T3726" t="str">
            <v>2150-0020145-230-USD-CLIFTON-KHI</v>
          </cell>
        </row>
        <row r="3727">
          <cell r="C3727">
            <v>0</v>
          </cell>
          <cell r="D3727">
            <v>311713.32</v>
          </cell>
          <cell r="S3727" t="str">
            <v>2150-0020121-230-USD</v>
          </cell>
          <cell r="T3727" t="str">
            <v>2150-0020121-230-USD-CLIFTON-KHI</v>
          </cell>
        </row>
        <row r="3728">
          <cell r="C3728">
            <v>0</v>
          </cell>
          <cell r="D3728">
            <v>577.38</v>
          </cell>
          <cell r="S3728" t="str">
            <v>2150-0020166-000-PKR</v>
          </cell>
          <cell r="T3728" t="str">
            <v>2150-0020166-000-PKR-CLIFTON-KHI</v>
          </cell>
        </row>
        <row r="3729">
          <cell r="C3729">
            <v>0</v>
          </cell>
          <cell r="D3729">
            <v>5110.9799999999996</v>
          </cell>
          <cell r="S3729" t="str">
            <v>2150-0020165-230-USD</v>
          </cell>
          <cell r="T3729" t="str">
            <v>2150-0020165-230-USD-CLIFTON-KHI</v>
          </cell>
        </row>
        <row r="3730">
          <cell r="C3730">
            <v>0</v>
          </cell>
          <cell r="D3730">
            <v>1168.4000000000001</v>
          </cell>
          <cell r="S3730" t="str">
            <v>2150-0020165-000-PKR</v>
          </cell>
          <cell r="T3730" t="str">
            <v>2150-0020165-000-PKR-CLIFTON-KHI</v>
          </cell>
        </row>
        <row r="3731">
          <cell r="C3731">
            <v>0</v>
          </cell>
          <cell r="D3731">
            <v>36.25</v>
          </cell>
          <cell r="S3731" t="str">
            <v>2150-0020164-230-USD</v>
          </cell>
          <cell r="T3731" t="str">
            <v>2150-0020164-230-USD-CLIFTON-KHI</v>
          </cell>
        </row>
        <row r="3732">
          <cell r="C3732">
            <v>0</v>
          </cell>
          <cell r="D3732">
            <v>2267.25</v>
          </cell>
          <cell r="S3732" t="str">
            <v>2150-0020155-230-USD</v>
          </cell>
          <cell r="T3732" t="str">
            <v>2150-0020155-230-USD-CLIFTON-KHI</v>
          </cell>
        </row>
        <row r="3733">
          <cell r="C3733">
            <v>0</v>
          </cell>
          <cell r="D3733">
            <v>45100</v>
          </cell>
          <cell r="S3733" t="str">
            <v>2150-0020152-000-PKR</v>
          </cell>
          <cell r="T3733" t="str">
            <v>2150-0020152-000-PKR-CLIFTON-KHI</v>
          </cell>
        </row>
        <row r="3734">
          <cell r="C3734">
            <v>0</v>
          </cell>
          <cell r="D3734">
            <v>143817.04999999999</v>
          </cell>
          <cell r="S3734" t="str">
            <v>2150-0020167-000-PKR</v>
          </cell>
          <cell r="T3734" t="str">
            <v>2150-0020167-000-PKR-CLIFTON-KHI</v>
          </cell>
        </row>
        <row r="3735">
          <cell r="C3735">
            <v>0</v>
          </cell>
          <cell r="D3735">
            <v>37959</v>
          </cell>
          <cell r="S3735" t="str">
            <v>2150-0020147-000-PKR</v>
          </cell>
          <cell r="T3735" t="str">
            <v>2150-0020147-000-PKR-CLIFTON-KHI</v>
          </cell>
        </row>
        <row r="3736">
          <cell r="C3736">
            <v>0</v>
          </cell>
          <cell r="D3736">
            <v>282.89</v>
          </cell>
          <cell r="S3736" t="str">
            <v>2150-0020171-230-USD</v>
          </cell>
          <cell r="T3736" t="str">
            <v>2150-0020171-230-USD-CLIFTON-KHI</v>
          </cell>
        </row>
        <row r="3737">
          <cell r="C3737">
            <v>0</v>
          </cell>
          <cell r="D3737">
            <v>291835</v>
          </cell>
          <cell r="S3737" t="str">
            <v>2150-0020143-000-PKR</v>
          </cell>
          <cell r="T3737" t="str">
            <v>2150-0020143-000-PKR-CLIFTON-KHI</v>
          </cell>
        </row>
        <row r="3738">
          <cell r="C3738">
            <v>0</v>
          </cell>
          <cell r="D3738">
            <v>297150</v>
          </cell>
          <cell r="S3738" t="str">
            <v>2150-0020142-230-USD</v>
          </cell>
          <cell r="T3738" t="str">
            <v>2150-0020142-230-USD-CLIFTON-KHI</v>
          </cell>
        </row>
        <row r="3739">
          <cell r="C3739">
            <v>0</v>
          </cell>
          <cell r="D3739">
            <v>124334.48</v>
          </cell>
          <cell r="S3739" t="str">
            <v>2150-0020138-000-PKR</v>
          </cell>
          <cell r="T3739" t="str">
            <v>2150-0020138-000-PKR-CLIFTON-KHI</v>
          </cell>
        </row>
        <row r="3740">
          <cell r="C3740">
            <v>0</v>
          </cell>
          <cell r="D3740">
            <v>912</v>
          </cell>
          <cell r="S3740" t="str">
            <v>2150-0020137-000-PKR</v>
          </cell>
          <cell r="T3740" t="str">
            <v>2150-0020137-000-PKR-CLIFTON-KHI</v>
          </cell>
        </row>
        <row r="3741">
          <cell r="C3741">
            <v>0</v>
          </cell>
          <cell r="D3741">
            <v>319799.96000000002</v>
          </cell>
          <cell r="S3741" t="str">
            <v>2150-0020135-230-USD</v>
          </cell>
          <cell r="T3741" t="str">
            <v>2150-0020135-230-USD-CLIFTON-KHI</v>
          </cell>
        </row>
        <row r="3742">
          <cell r="C3742">
            <v>0</v>
          </cell>
          <cell r="D3742">
            <v>929.49</v>
          </cell>
          <cell r="S3742" t="str">
            <v>2150-0020131-230-USD</v>
          </cell>
          <cell r="T3742" t="str">
            <v>2150-0020131-230-USD-CLIFTON-KHI</v>
          </cell>
        </row>
        <row r="3743">
          <cell r="C3743">
            <v>0</v>
          </cell>
          <cell r="D3743">
            <v>53</v>
          </cell>
          <cell r="S3743" t="str">
            <v>2150-0020355-000-PKR</v>
          </cell>
          <cell r="T3743" t="str">
            <v>2150-0020355-000-PKR-CLIFTON-KHI</v>
          </cell>
        </row>
        <row r="3744">
          <cell r="C3744">
            <v>0</v>
          </cell>
          <cell r="D3744">
            <v>2774.19</v>
          </cell>
          <cell r="S3744" t="str">
            <v>2150-0020150-230-USD</v>
          </cell>
          <cell r="T3744" t="str">
            <v>2150-0020150-230-USD-CLIFTON-KHI</v>
          </cell>
        </row>
        <row r="3745">
          <cell r="C3745">
            <v>0</v>
          </cell>
          <cell r="D3745">
            <v>9746.5</v>
          </cell>
          <cell r="S3745" t="str">
            <v>2150-0020202-230-GBP</v>
          </cell>
          <cell r="T3745" t="str">
            <v>2150-0020202-230-GBP-CLIFTON-KHI</v>
          </cell>
        </row>
        <row r="3746">
          <cell r="C3746">
            <v>0</v>
          </cell>
          <cell r="D3746">
            <v>3792.23</v>
          </cell>
          <cell r="S3746" t="str">
            <v>2150-0020219-230-USD</v>
          </cell>
          <cell r="T3746" t="str">
            <v>2150-0020219-230-USD-CLIFTON-KHI</v>
          </cell>
        </row>
        <row r="3747">
          <cell r="C3747">
            <v>0</v>
          </cell>
          <cell r="D3747">
            <v>28878.23</v>
          </cell>
          <cell r="S3747" t="str">
            <v>2150-0020217-230-USD</v>
          </cell>
          <cell r="T3747" t="str">
            <v>2150-0020217-230-USD-CLIFTON-KHI</v>
          </cell>
        </row>
        <row r="3748">
          <cell r="C3748">
            <v>0</v>
          </cell>
          <cell r="D3748">
            <v>62465.74</v>
          </cell>
          <cell r="S3748" t="str">
            <v>2150-0020217-000-PKR</v>
          </cell>
          <cell r="T3748" t="str">
            <v>2150-0020217-000-PKR-CLIFTON-KHI</v>
          </cell>
        </row>
        <row r="3749">
          <cell r="C3749">
            <v>0</v>
          </cell>
          <cell r="D3749">
            <v>3952.1</v>
          </cell>
          <cell r="S3749" t="str">
            <v>2150-0020216-230-USD</v>
          </cell>
          <cell r="T3749" t="str">
            <v>2150-0020216-230-USD-CLIFTON-KHI</v>
          </cell>
        </row>
        <row r="3750">
          <cell r="C3750">
            <v>0</v>
          </cell>
          <cell r="D3750">
            <v>8914.5</v>
          </cell>
          <cell r="S3750" t="str">
            <v>2150-0020213-230-USD</v>
          </cell>
          <cell r="T3750" t="str">
            <v>2150-0020213-230-USD-CLIFTON-KHI</v>
          </cell>
        </row>
        <row r="3751">
          <cell r="C3751">
            <v>0</v>
          </cell>
          <cell r="D3751">
            <v>233275.2</v>
          </cell>
          <cell r="S3751" t="str">
            <v>2150-0020209-000-PKR</v>
          </cell>
          <cell r="T3751" t="str">
            <v>2150-0020209-000-PKR-CLIFTON-KHI</v>
          </cell>
        </row>
        <row r="3752">
          <cell r="C3752">
            <v>0</v>
          </cell>
          <cell r="D3752">
            <v>1821488.49</v>
          </cell>
          <cell r="S3752" t="str">
            <v>2150-0020204-230-USD</v>
          </cell>
          <cell r="T3752" t="str">
            <v>2150-0020204-230-USD-CLIFTON-KHI</v>
          </cell>
        </row>
        <row r="3753">
          <cell r="C3753">
            <v>0</v>
          </cell>
          <cell r="D3753">
            <v>14065.89</v>
          </cell>
          <cell r="S3753" t="str">
            <v>2150-0020166-230-USD</v>
          </cell>
          <cell r="T3753" t="str">
            <v>2150-0020166-230-USD-CLIFTON-KHI</v>
          </cell>
        </row>
        <row r="3754">
          <cell r="C3754">
            <v>0</v>
          </cell>
          <cell r="D3754">
            <v>5746.88</v>
          </cell>
          <cell r="S3754" t="str">
            <v>2150-0020202-230-USD</v>
          </cell>
          <cell r="T3754" t="str">
            <v>2150-0020202-230-USD-CLIFTON-KHI</v>
          </cell>
        </row>
        <row r="3755">
          <cell r="C3755">
            <v>0</v>
          </cell>
          <cell r="D3755">
            <v>209071</v>
          </cell>
          <cell r="S3755" t="str">
            <v>2150-0020118-000-PKR</v>
          </cell>
          <cell r="T3755" t="str">
            <v>2150-0020118-000-PKR-CLIFTON-KHI</v>
          </cell>
        </row>
        <row r="3756">
          <cell r="C3756">
            <v>0</v>
          </cell>
          <cell r="D3756">
            <v>1394</v>
          </cell>
          <cell r="S3756" t="str">
            <v>2150-0020196-000-PKR</v>
          </cell>
          <cell r="T3756" t="str">
            <v>2150-0020196-000-PKR-CLIFTON-KHI</v>
          </cell>
        </row>
        <row r="3757">
          <cell r="C3757">
            <v>0</v>
          </cell>
          <cell r="D3757">
            <v>7190.85</v>
          </cell>
          <cell r="S3757" t="str">
            <v>2150-0020192-000-PKR</v>
          </cell>
          <cell r="T3757" t="str">
            <v>2150-0020192-000-PKR-CLIFTON-KHI</v>
          </cell>
        </row>
        <row r="3758">
          <cell r="C3758">
            <v>0</v>
          </cell>
          <cell r="D3758">
            <v>20064.16</v>
          </cell>
          <cell r="S3758" t="str">
            <v>2150-0020190-230-USD</v>
          </cell>
          <cell r="T3758" t="str">
            <v>2150-0020190-230-USD-CLIFTON-KHI</v>
          </cell>
        </row>
        <row r="3759">
          <cell r="C3759">
            <v>0</v>
          </cell>
          <cell r="D3759">
            <v>114.05</v>
          </cell>
          <cell r="S3759" t="str">
            <v>2150-0020188-000-PKR</v>
          </cell>
          <cell r="T3759" t="str">
            <v>2150-0020188-000-PKR-CLIFTON-KHI</v>
          </cell>
        </row>
        <row r="3760">
          <cell r="C3760">
            <v>0</v>
          </cell>
          <cell r="D3760">
            <v>18246.25</v>
          </cell>
          <cell r="S3760" t="str">
            <v>2150-0020184-000-PKR</v>
          </cell>
          <cell r="T3760" t="str">
            <v>2150-0020184-000-PKR-CLIFTON-KHI</v>
          </cell>
        </row>
        <row r="3761">
          <cell r="C3761">
            <v>0</v>
          </cell>
          <cell r="D3761">
            <v>2492292.9</v>
          </cell>
          <cell r="S3761" t="str">
            <v>2150-0020181-000-PKR</v>
          </cell>
          <cell r="T3761" t="str">
            <v>2150-0020181-000-PKR-CLIFTON-KHI</v>
          </cell>
        </row>
        <row r="3762">
          <cell r="C3762">
            <v>0</v>
          </cell>
          <cell r="D3762">
            <v>485877.69</v>
          </cell>
          <cell r="S3762" t="str">
            <v>2150-0020179-230-USD</v>
          </cell>
          <cell r="T3762" t="str">
            <v>2150-0020179-230-USD-CLIFTON-KHI</v>
          </cell>
        </row>
        <row r="3763">
          <cell r="C3763">
            <v>0</v>
          </cell>
          <cell r="D3763">
            <v>13639.6</v>
          </cell>
          <cell r="S3763" t="str">
            <v>2150-0020204-230-GBP</v>
          </cell>
          <cell r="T3763" t="str">
            <v>2150-0020204-230-GBP-CLIFTON-KHI</v>
          </cell>
        </row>
        <row r="3764">
          <cell r="C3764">
            <v>0</v>
          </cell>
          <cell r="D3764">
            <v>51.53</v>
          </cell>
          <cell r="S3764" t="str">
            <v>2150-0020030-230-GBP</v>
          </cell>
          <cell r="T3764" t="str">
            <v>2150-0020030-230-GBP-CLIFTON-KHI</v>
          </cell>
        </row>
        <row r="3765">
          <cell r="C3765">
            <v>0</v>
          </cell>
          <cell r="D3765">
            <v>39.82</v>
          </cell>
          <cell r="S3765" t="str">
            <v>2150-0020126-230-USD</v>
          </cell>
          <cell r="T3765" t="str">
            <v>2150-0020126-230-USD-CLIFTON-KHI</v>
          </cell>
        </row>
        <row r="3766">
          <cell r="C3766">
            <v>0</v>
          </cell>
          <cell r="D3766">
            <v>174452.01</v>
          </cell>
          <cell r="S3766" t="str">
            <v>2150-0020049-230-USD</v>
          </cell>
          <cell r="T3766" t="str">
            <v>2150-0020049-230-USD-CLIFTON-KHI</v>
          </cell>
        </row>
        <row r="3767">
          <cell r="C3767">
            <v>0</v>
          </cell>
          <cell r="D3767">
            <v>25000.85</v>
          </cell>
          <cell r="S3767" t="str">
            <v>2150-0020049-000-PKR</v>
          </cell>
          <cell r="T3767" t="str">
            <v>2150-0020049-000-PKR-CLIFTON-KHI</v>
          </cell>
        </row>
        <row r="3768">
          <cell r="C3768">
            <v>0</v>
          </cell>
          <cell r="D3768">
            <v>0.5</v>
          </cell>
          <cell r="S3768" t="str">
            <v>2150-0020048-000-PKR</v>
          </cell>
          <cell r="T3768" t="str">
            <v>2150-0020048-000-PKR-CLIFTON-KHI</v>
          </cell>
        </row>
        <row r="3769">
          <cell r="C3769">
            <v>0</v>
          </cell>
          <cell r="D3769">
            <v>15165.35</v>
          </cell>
          <cell r="S3769" t="str">
            <v>2150-0020046-230-USD</v>
          </cell>
          <cell r="T3769" t="str">
            <v>2150-0020046-230-USD-CLIFTON-KHI</v>
          </cell>
        </row>
        <row r="3770">
          <cell r="C3770">
            <v>0</v>
          </cell>
          <cell r="D3770">
            <v>400</v>
          </cell>
          <cell r="S3770" t="str">
            <v>2150-0020045-000-PKR</v>
          </cell>
          <cell r="T3770" t="str">
            <v>2150-0020045-000-PKR-CLIFTON-KHI</v>
          </cell>
        </row>
        <row r="3771">
          <cell r="C3771">
            <v>0</v>
          </cell>
          <cell r="D3771">
            <v>86</v>
          </cell>
          <cell r="S3771" t="str">
            <v>2150-0020043-000-PKR</v>
          </cell>
          <cell r="T3771" t="str">
            <v>2150-0020043-000-PKR-CLIFTON-KHI</v>
          </cell>
        </row>
        <row r="3772">
          <cell r="C3772">
            <v>0</v>
          </cell>
          <cell r="D3772">
            <v>1917.21</v>
          </cell>
          <cell r="S3772" t="str">
            <v>2150-0020056-230-USD</v>
          </cell>
          <cell r="T3772" t="str">
            <v>2150-0020056-230-USD-CLIFTON-KHI</v>
          </cell>
        </row>
        <row r="3773">
          <cell r="C3773">
            <v>0</v>
          </cell>
          <cell r="D3773">
            <v>49099</v>
          </cell>
          <cell r="S3773" t="str">
            <v>2150-0020034-000-PKR</v>
          </cell>
          <cell r="T3773" t="str">
            <v>2150-0020034-000-PKR-CLIFTON-KHI</v>
          </cell>
        </row>
        <row r="3774">
          <cell r="C3774">
            <v>0</v>
          </cell>
          <cell r="D3774">
            <v>11846</v>
          </cell>
          <cell r="S3774" t="str">
            <v>2150-0020057-000-PKR</v>
          </cell>
          <cell r="T3774" t="str">
            <v>2150-0020057-000-PKR-CLIFTON-KHI</v>
          </cell>
        </row>
        <row r="3775">
          <cell r="C3775">
            <v>0</v>
          </cell>
          <cell r="D3775">
            <v>65947.09</v>
          </cell>
          <cell r="S3775" t="str">
            <v>2150-0020027-230-USD</v>
          </cell>
          <cell r="T3775" t="str">
            <v>2150-0020027-230-USD-CLIFTON-KHI</v>
          </cell>
        </row>
        <row r="3776">
          <cell r="C3776">
            <v>0</v>
          </cell>
          <cell r="D3776">
            <v>2495423.5</v>
          </cell>
          <cell r="S3776" t="str">
            <v>2150-0020026-230-USD</v>
          </cell>
          <cell r="T3776" t="str">
            <v>2150-0020026-230-USD-CLIFTON-KHI</v>
          </cell>
        </row>
        <row r="3777">
          <cell r="C3777">
            <v>0</v>
          </cell>
          <cell r="D3777">
            <v>30528</v>
          </cell>
          <cell r="S3777" t="str">
            <v>2150-0020024-000-PKR</v>
          </cell>
          <cell r="T3777" t="str">
            <v>2150-0020024-000-PKR-CLIFTON-KHI</v>
          </cell>
        </row>
        <row r="3778">
          <cell r="C3778">
            <v>0</v>
          </cell>
          <cell r="D3778">
            <v>430986.36</v>
          </cell>
          <cell r="S3778" t="str">
            <v>2150-0020019-229-USD</v>
          </cell>
          <cell r="T3778" t="str">
            <v>2150-0020019-229-USD-CLIFTON-KHI</v>
          </cell>
        </row>
        <row r="3779">
          <cell r="C3779">
            <v>0</v>
          </cell>
          <cell r="D3779">
            <v>592517.1</v>
          </cell>
          <cell r="S3779" t="str">
            <v>2150-0020008-230-USD</v>
          </cell>
          <cell r="T3779" t="str">
            <v>2150-0020008-230-USD-CLIFTON-KHI</v>
          </cell>
        </row>
        <row r="3780">
          <cell r="C3780">
            <v>0</v>
          </cell>
          <cell r="D3780">
            <v>786825.86</v>
          </cell>
          <cell r="S3780" t="str">
            <v>2150-0020007-230-USD</v>
          </cell>
          <cell r="T3780" t="str">
            <v>2150-0020007-230-USD-CLIFTON-KHI</v>
          </cell>
        </row>
        <row r="3781">
          <cell r="C3781">
            <v>0</v>
          </cell>
          <cell r="D3781">
            <v>773.36</v>
          </cell>
          <cell r="S3781" t="str">
            <v>2150-0020004-000-PKR</v>
          </cell>
          <cell r="T3781" t="str">
            <v>2150-0020004-000-PKR-CLIFTON-KHI</v>
          </cell>
        </row>
        <row r="3782">
          <cell r="C3782">
            <v>0</v>
          </cell>
          <cell r="D3782">
            <v>14008.84</v>
          </cell>
          <cell r="S3782" t="str">
            <v>2150-0020034-230-USD</v>
          </cell>
          <cell r="T3782" t="str">
            <v>2150-0020034-230-USD-CLIFTON-KHI</v>
          </cell>
        </row>
        <row r="3783">
          <cell r="C3783">
            <v>0</v>
          </cell>
          <cell r="D3783">
            <v>89793</v>
          </cell>
          <cell r="S3783" t="str">
            <v>2150-0020094-000-PKR</v>
          </cell>
          <cell r="T3783" t="str">
            <v>2150-0020094-000-PKR-CLIFTON-KHI</v>
          </cell>
        </row>
        <row r="3784">
          <cell r="C3784">
            <v>0</v>
          </cell>
          <cell r="D3784">
            <v>47300</v>
          </cell>
          <cell r="S3784" t="str">
            <v>2150-0020117-000-PKR</v>
          </cell>
          <cell r="T3784" t="str">
            <v>2150-0020117-000-PKR-CLIFTON-KHI</v>
          </cell>
        </row>
        <row r="3785">
          <cell r="C3785">
            <v>0</v>
          </cell>
          <cell r="D3785">
            <v>325</v>
          </cell>
          <cell r="S3785" t="str">
            <v>2150-0020114-000-PKR</v>
          </cell>
          <cell r="T3785" t="str">
            <v>2150-0020114-000-PKR-CLIFTON-KHI</v>
          </cell>
        </row>
        <row r="3786">
          <cell r="C3786">
            <v>0</v>
          </cell>
          <cell r="D3786">
            <v>4754.3999999999996</v>
          </cell>
          <cell r="S3786" t="str">
            <v>2150-0020112-230-USD</v>
          </cell>
          <cell r="T3786" t="str">
            <v>2150-0020112-230-USD-CLIFTON-KHI</v>
          </cell>
        </row>
        <row r="3787">
          <cell r="C3787">
            <v>0</v>
          </cell>
          <cell r="D3787">
            <v>20130.13</v>
          </cell>
          <cell r="S3787" t="str">
            <v>2150-0020108-230-USD</v>
          </cell>
          <cell r="T3787" t="str">
            <v>2150-0020108-230-USD-CLIFTON-KHI</v>
          </cell>
        </row>
        <row r="3788">
          <cell r="C3788">
            <v>0</v>
          </cell>
          <cell r="D3788">
            <v>65858.539999999994</v>
          </cell>
          <cell r="S3788" t="str">
            <v>2150-0020107-230-USD</v>
          </cell>
          <cell r="T3788" t="str">
            <v>2150-0020107-230-USD-CLIFTON-KHI</v>
          </cell>
        </row>
        <row r="3789">
          <cell r="C3789">
            <v>0</v>
          </cell>
          <cell r="D3789">
            <v>292285.06</v>
          </cell>
          <cell r="S3789" t="str">
            <v>2150-0020102-230-USD</v>
          </cell>
          <cell r="T3789" t="str">
            <v>2150-0020102-230-USD-CLIFTON-KHI</v>
          </cell>
        </row>
        <row r="3790">
          <cell r="C3790">
            <v>0</v>
          </cell>
          <cell r="D3790">
            <v>2229867.63</v>
          </cell>
          <cell r="S3790" t="str">
            <v>2150-0020102-000-PKR</v>
          </cell>
          <cell r="T3790" t="str">
            <v>2150-0020102-000-PKR-CLIFTON-KHI</v>
          </cell>
        </row>
        <row r="3791">
          <cell r="C3791">
            <v>0</v>
          </cell>
          <cell r="D3791">
            <v>106</v>
          </cell>
          <cell r="S3791" t="str">
            <v>2150-0020056-000-PKR</v>
          </cell>
          <cell r="T3791" t="str">
            <v>2150-0020056-000-PKR-CLIFTON-KHI</v>
          </cell>
        </row>
        <row r="3792">
          <cell r="C3792">
            <v>0</v>
          </cell>
          <cell r="D3792">
            <v>659350</v>
          </cell>
          <cell r="S3792" t="str">
            <v>2150-0020095-000-PKR</v>
          </cell>
          <cell r="T3792" t="str">
            <v>2150-0020095-000-PKR-CLIFTON-KHI</v>
          </cell>
        </row>
        <row r="3793">
          <cell r="C3793">
            <v>0</v>
          </cell>
          <cell r="D3793">
            <v>97762.35</v>
          </cell>
          <cell r="S3793" t="str">
            <v>2150-0020233-230-USD</v>
          </cell>
          <cell r="T3793" t="str">
            <v>2150-0020233-230-USD-CLIFTON-KHI</v>
          </cell>
        </row>
        <row r="3794">
          <cell r="C3794">
            <v>0</v>
          </cell>
          <cell r="D3794">
            <v>204882.55</v>
          </cell>
          <cell r="S3794" t="str">
            <v>2150-0020092-230-USD</v>
          </cell>
          <cell r="T3794" t="str">
            <v>2150-0020092-230-USD-CLIFTON-KHI</v>
          </cell>
        </row>
        <row r="3795">
          <cell r="C3795">
            <v>0</v>
          </cell>
          <cell r="D3795">
            <v>6844963.7599999998</v>
          </cell>
          <cell r="S3795" t="str">
            <v>2150-0020087-230-USD</v>
          </cell>
          <cell r="T3795" t="str">
            <v>2150-0020087-230-USD-CLIFTON-KHI</v>
          </cell>
        </row>
        <row r="3796">
          <cell r="C3796">
            <v>0</v>
          </cell>
          <cell r="D3796">
            <v>10.1</v>
          </cell>
          <cell r="S3796" t="str">
            <v>2150-0020077-230-USD</v>
          </cell>
          <cell r="T3796" t="str">
            <v>2150-0020077-230-USD-CLIFTON-KHI</v>
          </cell>
        </row>
        <row r="3797">
          <cell r="C3797">
            <v>0</v>
          </cell>
          <cell r="D3797">
            <v>1188600</v>
          </cell>
          <cell r="S3797" t="str">
            <v>2150-0020075-230-USD</v>
          </cell>
          <cell r="T3797" t="str">
            <v>2150-0020075-230-USD-CLIFTON-KHI</v>
          </cell>
        </row>
        <row r="3798">
          <cell r="C3798">
            <v>0</v>
          </cell>
          <cell r="D3798">
            <v>1900</v>
          </cell>
          <cell r="S3798" t="str">
            <v>2150-0020072-000-PKR</v>
          </cell>
          <cell r="T3798" t="str">
            <v>2150-0020072-000-PKR-CLIFTON-KHI</v>
          </cell>
        </row>
        <row r="3799">
          <cell r="C3799">
            <v>0</v>
          </cell>
          <cell r="D3799">
            <v>344082</v>
          </cell>
          <cell r="S3799" t="str">
            <v>2150-0020065-000-PKR</v>
          </cell>
          <cell r="T3799" t="str">
            <v>2150-0020065-000-PKR-CLIFTON-KHI</v>
          </cell>
        </row>
        <row r="3800">
          <cell r="C3800">
            <v>0</v>
          </cell>
          <cell r="D3800">
            <v>433450.33</v>
          </cell>
          <cell r="S3800" t="str">
            <v>2150-0020064-230-USD</v>
          </cell>
          <cell r="T3800" t="str">
            <v>2150-0020064-230-USD-CLIFTON-KHI</v>
          </cell>
        </row>
        <row r="3801">
          <cell r="C3801">
            <v>0</v>
          </cell>
          <cell r="D3801">
            <v>439.5</v>
          </cell>
          <cell r="S3801" t="str">
            <v>2150-0020098-000-PKR</v>
          </cell>
          <cell r="T3801" t="str">
            <v>2150-0020098-000-PKR-CLIFTON-KHI</v>
          </cell>
        </row>
        <row r="3802">
          <cell r="C3802">
            <v>0</v>
          </cell>
          <cell r="D3802">
            <v>1775</v>
          </cell>
          <cell r="S3802" t="str">
            <v>2150-0020307-000-PKR</v>
          </cell>
          <cell r="T3802" t="str">
            <v>2150-0020307-000-PKR-CLIFTON-KHI</v>
          </cell>
        </row>
        <row r="3803">
          <cell r="C3803">
            <v>0</v>
          </cell>
          <cell r="D3803">
            <v>5971</v>
          </cell>
          <cell r="S3803" t="str">
            <v>2150-0020228-000-PKR</v>
          </cell>
          <cell r="T3803" t="str">
            <v>2150-0020228-000-PKR-CLIFTON-KHI</v>
          </cell>
        </row>
        <row r="3804">
          <cell r="C3804">
            <v>0</v>
          </cell>
          <cell r="D3804">
            <v>2864</v>
          </cell>
          <cell r="S3804" t="str">
            <v>2150-0020319-000-PKR</v>
          </cell>
          <cell r="T3804" t="str">
            <v>2150-0020319-000-PKR-CLIFTON-KHI</v>
          </cell>
        </row>
        <row r="3805">
          <cell r="C3805">
            <v>0</v>
          </cell>
          <cell r="D3805">
            <v>59644</v>
          </cell>
          <cell r="S3805" t="str">
            <v>2150-0020318-000-PKR</v>
          </cell>
          <cell r="T3805" t="str">
            <v>2150-0020318-000-PKR-CLIFTON-KHI</v>
          </cell>
        </row>
        <row r="3806">
          <cell r="C3806">
            <v>0</v>
          </cell>
          <cell r="D3806">
            <v>52950</v>
          </cell>
          <cell r="S3806" t="str">
            <v>2150-0020316-000-PKR</v>
          </cell>
          <cell r="T3806" t="str">
            <v>2150-0020316-000-PKR-CLIFTON-KHI</v>
          </cell>
        </row>
        <row r="3807">
          <cell r="C3807">
            <v>0</v>
          </cell>
          <cell r="D3807">
            <v>35975</v>
          </cell>
          <cell r="S3807" t="str">
            <v>2150-0020315-000-PKR</v>
          </cell>
          <cell r="T3807" t="str">
            <v>2150-0020315-000-PKR-CLIFTON-KHI</v>
          </cell>
        </row>
        <row r="3808">
          <cell r="C3808">
            <v>0</v>
          </cell>
          <cell r="D3808">
            <v>44719</v>
          </cell>
          <cell r="S3808" t="str">
            <v>2150-0020314-000-PKR</v>
          </cell>
          <cell r="T3808" t="str">
            <v>2150-0020314-000-PKR-CLIFTON-KHI</v>
          </cell>
        </row>
        <row r="3809">
          <cell r="C3809">
            <v>0</v>
          </cell>
          <cell r="D3809">
            <v>43261</v>
          </cell>
          <cell r="S3809" t="str">
            <v>2150-0020313-000-PKR</v>
          </cell>
          <cell r="T3809" t="str">
            <v>2150-0020313-000-PKR-CLIFTON-KHI</v>
          </cell>
        </row>
        <row r="3810">
          <cell r="C3810">
            <v>0</v>
          </cell>
          <cell r="D3810">
            <v>4750</v>
          </cell>
          <cell r="S3810" t="str">
            <v>2150-0020322-000-PKR</v>
          </cell>
          <cell r="T3810" t="str">
            <v>2150-0020322-000-PKR-CLIFTON-KHI</v>
          </cell>
        </row>
        <row r="3811">
          <cell r="C3811">
            <v>0</v>
          </cell>
          <cell r="D3811">
            <v>26043.919999999998</v>
          </cell>
          <cell r="S3811" t="str">
            <v>2150-0020309-000-PKR</v>
          </cell>
          <cell r="T3811" t="str">
            <v>2150-0020309-000-PKR-CLIFTON-KHI</v>
          </cell>
        </row>
        <row r="3812">
          <cell r="C3812">
            <v>0</v>
          </cell>
          <cell r="D3812">
            <v>1620</v>
          </cell>
          <cell r="S3812" t="str">
            <v>2150-0020323-000-PKR</v>
          </cell>
          <cell r="T3812" t="str">
            <v>2150-0020323-000-PKR-CLIFTON-KHI</v>
          </cell>
        </row>
        <row r="3813">
          <cell r="C3813">
            <v>0</v>
          </cell>
          <cell r="D3813">
            <v>23828.240000000002</v>
          </cell>
          <cell r="S3813" t="str">
            <v>2150-0020306-000-PKR</v>
          </cell>
          <cell r="T3813" t="str">
            <v>2150-0020306-000-PKR-CLIFTON-KHI</v>
          </cell>
        </row>
        <row r="3814">
          <cell r="C3814">
            <v>0</v>
          </cell>
          <cell r="D3814">
            <v>885530</v>
          </cell>
          <cell r="S3814" t="str">
            <v>2150-0020304-000-PKR</v>
          </cell>
          <cell r="T3814" t="str">
            <v>2150-0020304-000-PKR-CLIFTON-KHI</v>
          </cell>
        </row>
        <row r="3815">
          <cell r="C3815">
            <v>0</v>
          </cell>
          <cell r="D3815">
            <v>600</v>
          </cell>
          <cell r="S3815" t="str">
            <v>2150-0020302-000-PKR</v>
          </cell>
          <cell r="T3815" t="str">
            <v>2150-0020302-000-PKR-CLIFTON-KHI</v>
          </cell>
        </row>
        <row r="3816">
          <cell r="C3816">
            <v>0</v>
          </cell>
          <cell r="D3816">
            <v>30058.54</v>
          </cell>
          <cell r="S3816" t="str">
            <v>2150-0020301-000-PKR</v>
          </cell>
          <cell r="T3816" t="str">
            <v>2150-0020301-000-PKR-CLIFTON-KHI</v>
          </cell>
        </row>
        <row r="3817">
          <cell r="C3817">
            <v>0</v>
          </cell>
          <cell r="D3817">
            <v>4750</v>
          </cell>
          <cell r="S3817" t="str">
            <v>2150-0020300-000-PKR</v>
          </cell>
          <cell r="T3817" t="str">
            <v>2150-0020300-000-PKR-CLIFTON-KHI</v>
          </cell>
        </row>
        <row r="3818">
          <cell r="C3818">
            <v>0</v>
          </cell>
          <cell r="D3818">
            <v>57680</v>
          </cell>
          <cell r="S3818" t="str">
            <v>2150-0020299-000-PKR</v>
          </cell>
          <cell r="T3818" t="str">
            <v>2150-0020299-000-PKR-CLIFTON-KHI</v>
          </cell>
        </row>
        <row r="3819">
          <cell r="C3819">
            <v>0</v>
          </cell>
          <cell r="D3819">
            <v>232677</v>
          </cell>
          <cell r="S3819" t="str">
            <v>2150-0020297-000-PKR</v>
          </cell>
          <cell r="T3819" t="str">
            <v>2150-0020297-000-PKR-CLIFTON-KHI</v>
          </cell>
        </row>
        <row r="3820">
          <cell r="C3820">
            <v>0</v>
          </cell>
          <cell r="D3820">
            <v>824.93</v>
          </cell>
          <cell r="S3820" t="str">
            <v>2150-0020311-000-PKR</v>
          </cell>
          <cell r="T3820" t="str">
            <v>2150-0020311-000-PKR-CLIFTON-KHI</v>
          </cell>
        </row>
        <row r="3821">
          <cell r="C3821">
            <v>0</v>
          </cell>
          <cell r="D3821">
            <v>518523.85</v>
          </cell>
          <cell r="S3821" t="str">
            <v>2150-0020331-000-PKR</v>
          </cell>
          <cell r="T3821" t="str">
            <v>2150-0020331-000-PKR-CLIFTON-KHI</v>
          </cell>
        </row>
        <row r="3822">
          <cell r="C3822">
            <v>0</v>
          </cell>
          <cell r="D3822">
            <v>37950</v>
          </cell>
          <cell r="S3822" t="str">
            <v>2150-0020350-000-PKR</v>
          </cell>
          <cell r="T3822" t="str">
            <v>2150-0020350-000-PKR-CLIFTON-KHI</v>
          </cell>
        </row>
        <row r="3823">
          <cell r="C3823">
            <v>0</v>
          </cell>
          <cell r="D3823">
            <v>4265</v>
          </cell>
          <cell r="S3823" t="str">
            <v>2150-0020348-000-PKR</v>
          </cell>
          <cell r="T3823" t="str">
            <v>2150-0020348-000-PKR-CLIFTON-KHI</v>
          </cell>
        </row>
        <row r="3824">
          <cell r="C3824">
            <v>0</v>
          </cell>
          <cell r="D3824">
            <v>779</v>
          </cell>
          <cell r="S3824" t="str">
            <v>2150-0020344-000-PKR</v>
          </cell>
          <cell r="T3824" t="str">
            <v>2150-0020344-000-PKR-CLIFTON-KHI</v>
          </cell>
        </row>
        <row r="3825">
          <cell r="C3825">
            <v>0</v>
          </cell>
          <cell r="D3825">
            <v>305975</v>
          </cell>
          <cell r="S3825" t="str">
            <v>2150-0020343-000-PKR</v>
          </cell>
          <cell r="T3825" t="str">
            <v>2150-0020343-000-PKR-CLIFTON-KHI</v>
          </cell>
        </row>
        <row r="3826">
          <cell r="C3826">
            <v>0</v>
          </cell>
          <cell r="D3826">
            <v>1038</v>
          </cell>
          <cell r="S3826" t="str">
            <v>2150-0020341-000-PKR</v>
          </cell>
          <cell r="T3826" t="str">
            <v>2150-0020341-000-PKR-CLIFTON-KHI</v>
          </cell>
        </row>
        <row r="3827">
          <cell r="C3827">
            <v>0</v>
          </cell>
          <cell r="D3827">
            <v>174950</v>
          </cell>
          <cell r="S3827" t="str">
            <v>2150-0020337-000-PKR</v>
          </cell>
          <cell r="T3827" t="str">
            <v>2150-0020337-000-PKR-CLIFTON-KHI</v>
          </cell>
        </row>
        <row r="3828">
          <cell r="C3828">
            <v>0</v>
          </cell>
          <cell r="D3828">
            <v>102374</v>
          </cell>
          <cell r="S3828" t="str">
            <v>2150-0020336-000-PKR</v>
          </cell>
          <cell r="T3828" t="str">
            <v>2150-0020336-000-PKR-CLIFTON-KHI</v>
          </cell>
        </row>
        <row r="3829">
          <cell r="C3829">
            <v>0</v>
          </cell>
          <cell r="D3829">
            <v>4575</v>
          </cell>
          <cell r="S3829" t="str">
            <v>2150-0020321-000-PKR</v>
          </cell>
          <cell r="T3829" t="str">
            <v>2150-0020321-000-PKR-CLIFTON-KHI</v>
          </cell>
        </row>
        <row r="3830">
          <cell r="C3830">
            <v>0</v>
          </cell>
          <cell r="D3830">
            <v>130998</v>
          </cell>
          <cell r="S3830" t="str">
            <v>2150-0020332-000-PKR</v>
          </cell>
          <cell r="T3830" t="str">
            <v>2150-0020332-000-PKR-CLIFTON-KHI</v>
          </cell>
        </row>
        <row r="3831">
          <cell r="C3831">
            <v>0</v>
          </cell>
          <cell r="D3831">
            <v>2948</v>
          </cell>
          <cell r="S3831" t="str">
            <v>2150-0020293-000-PKR</v>
          </cell>
          <cell r="T3831" t="str">
            <v>2150-0020293-000-PKR-CLIFTON-KHI</v>
          </cell>
        </row>
        <row r="3832">
          <cell r="C3832">
            <v>0</v>
          </cell>
          <cell r="D3832">
            <v>29638.34</v>
          </cell>
          <cell r="S3832" t="str">
            <v>2150-0020330-230-USD</v>
          </cell>
          <cell r="T3832" t="str">
            <v>2150-0020330-230-USD-CLIFTON-KHI</v>
          </cell>
        </row>
        <row r="3833">
          <cell r="C3833">
            <v>0</v>
          </cell>
          <cell r="D3833">
            <v>754316.22</v>
          </cell>
          <cell r="S3833" t="str">
            <v>2150-0020330-000-PKR</v>
          </cell>
          <cell r="T3833" t="str">
            <v>2150-0020330-000-PKR-CLIFTON-KHI</v>
          </cell>
        </row>
        <row r="3834">
          <cell r="C3834">
            <v>0</v>
          </cell>
          <cell r="D3834">
            <v>105</v>
          </cell>
          <cell r="S3834" t="str">
            <v>2150-0020329-000-PKR</v>
          </cell>
          <cell r="T3834" t="str">
            <v>2150-0020329-000-PKR-CLIFTON-KHI</v>
          </cell>
        </row>
        <row r="3835">
          <cell r="C3835">
            <v>0</v>
          </cell>
          <cell r="D3835">
            <v>4550</v>
          </cell>
          <cell r="S3835" t="str">
            <v>2150-0020328-000-PKR</v>
          </cell>
          <cell r="T3835" t="str">
            <v>2150-0020328-000-PKR-CLIFTON-KHI</v>
          </cell>
        </row>
        <row r="3836">
          <cell r="C3836">
            <v>0</v>
          </cell>
          <cell r="D3836">
            <v>152450</v>
          </cell>
          <cell r="S3836" t="str">
            <v>2150-0020327-000-PKR</v>
          </cell>
          <cell r="T3836" t="str">
            <v>2150-0020327-000-PKR-CLIFTON-KHI</v>
          </cell>
        </row>
        <row r="3837">
          <cell r="C3837">
            <v>0</v>
          </cell>
          <cell r="D3837">
            <v>586481.55000000005</v>
          </cell>
          <cell r="S3837" t="str">
            <v>2150-0020326-000-PKR</v>
          </cell>
          <cell r="T3837" t="str">
            <v>2150-0020326-000-PKR-CLIFTON-KHI</v>
          </cell>
        </row>
        <row r="3838">
          <cell r="C3838">
            <v>0</v>
          </cell>
          <cell r="D3838">
            <v>6525</v>
          </cell>
          <cell r="S3838" t="str">
            <v>2150-0020324-000-PKR</v>
          </cell>
          <cell r="T3838" t="str">
            <v>2150-0020324-000-PKR-CLIFTON-KHI</v>
          </cell>
        </row>
        <row r="3839">
          <cell r="C3839">
            <v>0</v>
          </cell>
          <cell r="D3839">
            <v>11000</v>
          </cell>
          <cell r="S3839" t="str">
            <v>2150-0020333-000-PKR</v>
          </cell>
          <cell r="T3839" t="str">
            <v>2150-0020333-000-PKR-CLIFTON-KHI</v>
          </cell>
        </row>
        <row r="3840">
          <cell r="C3840">
            <v>0</v>
          </cell>
          <cell r="D3840">
            <v>19050.599999999999</v>
          </cell>
          <cell r="S3840" t="str">
            <v>2150-0020240-230-EUR</v>
          </cell>
          <cell r="T3840" t="str">
            <v>2150-0020240-230-EUR-CLIFTON-KHI</v>
          </cell>
        </row>
        <row r="3841">
          <cell r="C3841">
            <v>0</v>
          </cell>
          <cell r="D3841">
            <v>300713.42</v>
          </cell>
          <cell r="S3841" t="str">
            <v>2150-0020257-230-USD</v>
          </cell>
          <cell r="T3841" t="str">
            <v>2150-0020257-230-USD-CLIFTON-KHI</v>
          </cell>
        </row>
        <row r="3842">
          <cell r="C3842">
            <v>0</v>
          </cell>
          <cell r="D3842">
            <v>1034.08</v>
          </cell>
          <cell r="S3842" t="str">
            <v>2150-0020256-230-USD</v>
          </cell>
          <cell r="T3842" t="str">
            <v>2150-0020256-230-USD-CLIFTON-KHI</v>
          </cell>
        </row>
        <row r="3843">
          <cell r="C3843">
            <v>0</v>
          </cell>
          <cell r="D3843">
            <v>601900</v>
          </cell>
          <cell r="S3843" t="str">
            <v>2150-0020254-000-PKR</v>
          </cell>
          <cell r="T3843" t="str">
            <v>2150-0020254-000-PKR-CLIFTON-KHI</v>
          </cell>
        </row>
        <row r="3844">
          <cell r="C3844">
            <v>0</v>
          </cell>
          <cell r="D3844">
            <v>392900</v>
          </cell>
          <cell r="S3844" t="str">
            <v>2150-0020250-000-PKR</v>
          </cell>
          <cell r="T3844" t="str">
            <v>2150-0020250-000-PKR-CLIFTON-KHI</v>
          </cell>
        </row>
        <row r="3845">
          <cell r="C3845">
            <v>0</v>
          </cell>
          <cell r="D3845">
            <v>8837.84</v>
          </cell>
          <cell r="S3845" t="str">
            <v>2150-0020249-230-USD</v>
          </cell>
          <cell r="T3845" t="str">
            <v>2150-0020249-230-USD-CLIFTON-KHI</v>
          </cell>
        </row>
        <row r="3846">
          <cell r="C3846">
            <v>0</v>
          </cell>
          <cell r="D3846">
            <v>1205158</v>
          </cell>
          <cell r="S3846" t="str">
            <v>2150-0020247-000-PKR</v>
          </cell>
          <cell r="T3846" t="str">
            <v>2150-0020247-000-PKR-CLIFTON-KHI</v>
          </cell>
        </row>
        <row r="3847">
          <cell r="C3847">
            <v>0</v>
          </cell>
          <cell r="D3847">
            <v>22368.240000000002</v>
          </cell>
          <cell r="S3847" t="str">
            <v>2150-0020245-000-PKR</v>
          </cell>
          <cell r="T3847" t="str">
            <v>2150-0020245-000-PKR-CLIFTON-KHI</v>
          </cell>
        </row>
        <row r="3848">
          <cell r="C3848">
            <v>0</v>
          </cell>
          <cell r="D3848">
            <v>1251335.75</v>
          </cell>
          <cell r="S3848" t="str">
            <v>2150-0020296-000-PKR</v>
          </cell>
          <cell r="T3848" t="str">
            <v>2150-0020296-000-PKR-CLIFTON-KHI</v>
          </cell>
        </row>
        <row r="3849">
          <cell r="C3849">
            <v>0</v>
          </cell>
          <cell r="D3849">
            <v>269414.44</v>
          </cell>
          <cell r="S3849" t="str">
            <v>2150-0020242-000-PKR</v>
          </cell>
          <cell r="T3849" t="str">
            <v>2150-0020242-000-PKR-CLIFTON-KHI</v>
          </cell>
        </row>
        <row r="3850">
          <cell r="C3850">
            <v>0</v>
          </cell>
          <cell r="D3850">
            <v>110404.3</v>
          </cell>
          <cell r="S3850" t="str">
            <v>2150-0020265-230-USD</v>
          </cell>
          <cell r="T3850" t="str">
            <v>2150-0020265-230-USD-CLIFTON-KHI</v>
          </cell>
        </row>
        <row r="3851">
          <cell r="C3851">
            <v>0</v>
          </cell>
          <cell r="D3851">
            <v>10128.469999999999</v>
          </cell>
          <cell r="S3851" t="str">
            <v>2150-0020240-000-PKR</v>
          </cell>
          <cell r="T3851" t="str">
            <v>2150-0020240-000-PKR-CLIFTON-KHI</v>
          </cell>
        </row>
        <row r="3852">
          <cell r="C3852">
            <v>0</v>
          </cell>
          <cell r="D3852">
            <v>25571.32</v>
          </cell>
          <cell r="S3852" t="str">
            <v>2150-0020239-000-PKR</v>
          </cell>
          <cell r="T3852" t="str">
            <v>2150-0020239-000-PKR-CLIFTON-KHI</v>
          </cell>
        </row>
        <row r="3853">
          <cell r="C3853">
            <v>0</v>
          </cell>
          <cell r="D3853">
            <v>1131236.3799999999</v>
          </cell>
          <cell r="S3853" t="str">
            <v>2150-0020238-230-USD</v>
          </cell>
          <cell r="T3853" t="str">
            <v>2150-0020238-230-USD-CLIFTON-KHI</v>
          </cell>
        </row>
        <row r="3854">
          <cell r="C3854">
            <v>0</v>
          </cell>
          <cell r="D3854">
            <v>14300</v>
          </cell>
          <cell r="S3854" t="str">
            <v>2150-0020237-000-PKR</v>
          </cell>
          <cell r="T3854" t="str">
            <v>2150-0020237-000-PKR-CLIFTON-KHI</v>
          </cell>
        </row>
        <row r="3855">
          <cell r="C3855">
            <v>0</v>
          </cell>
          <cell r="D3855">
            <v>22334</v>
          </cell>
          <cell r="S3855" t="str">
            <v>2150-0020236-000-PKR</v>
          </cell>
          <cell r="T3855" t="str">
            <v>2150-0020236-000-PKR-CLIFTON-KHI</v>
          </cell>
        </row>
        <row r="3856">
          <cell r="C3856">
            <v>0</v>
          </cell>
          <cell r="D3856">
            <v>29765.52</v>
          </cell>
          <cell r="S3856" t="str">
            <v>2150-0020234-230-USD</v>
          </cell>
          <cell r="T3856" t="str">
            <v>2150-0020234-230-USD-CLIFTON-KHI</v>
          </cell>
        </row>
        <row r="3857">
          <cell r="C3857">
            <v>0</v>
          </cell>
          <cell r="D3857">
            <v>47729.279999999999</v>
          </cell>
          <cell r="S3857" t="str">
            <v>2150-0014753-000-PKR</v>
          </cell>
          <cell r="T3857" t="str">
            <v>2150-0014753-000-PKR-KARACHI</v>
          </cell>
        </row>
        <row r="3858">
          <cell r="C3858">
            <v>0</v>
          </cell>
          <cell r="D3858">
            <v>6100.31</v>
          </cell>
          <cell r="S3858" t="str">
            <v>2150-0020243-000-PKR</v>
          </cell>
          <cell r="T3858" t="str">
            <v>2150-0020243-000-PKR-CLIFTON-KHI</v>
          </cell>
        </row>
        <row r="3859">
          <cell r="C3859">
            <v>0</v>
          </cell>
          <cell r="D3859">
            <v>28600</v>
          </cell>
          <cell r="S3859" t="str">
            <v>2150-0020277-000-PKR</v>
          </cell>
          <cell r="T3859" t="str">
            <v>2150-0020277-000-PKR-CLIFTON-KHI</v>
          </cell>
        </row>
        <row r="3860">
          <cell r="C3860">
            <v>0</v>
          </cell>
          <cell r="D3860">
            <v>3393.87</v>
          </cell>
          <cell r="S3860" t="str">
            <v>2150-0020228-230-GBP</v>
          </cell>
          <cell r="T3860" t="str">
            <v>2150-0020228-230-GBP-CLIFTON-KHI</v>
          </cell>
        </row>
        <row r="3861">
          <cell r="C3861">
            <v>0</v>
          </cell>
          <cell r="D3861">
            <v>1530</v>
          </cell>
          <cell r="S3861" t="str">
            <v>2150-0020292-000-PKR</v>
          </cell>
          <cell r="T3861" t="str">
            <v>2150-0020292-000-PKR-CLIFTON-KHI</v>
          </cell>
        </row>
        <row r="3862">
          <cell r="C3862">
            <v>0</v>
          </cell>
          <cell r="D3862">
            <v>60</v>
          </cell>
          <cell r="S3862" t="str">
            <v>2150-0020291-000-PKR</v>
          </cell>
          <cell r="T3862" t="str">
            <v>2150-0020291-000-PKR-CLIFTON-KHI</v>
          </cell>
        </row>
        <row r="3863">
          <cell r="C3863">
            <v>0</v>
          </cell>
          <cell r="D3863">
            <v>384551</v>
          </cell>
          <cell r="S3863" t="str">
            <v>2150-0020290-000-PKR</v>
          </cell>
          <cell r="T3863" t="str">
            <v>2150-0020290-000-PKR-CLIFTON-KHI</v>
          </cell>
        </row>
        <row r="3864">
          <cell r="C3864">
            <v>0</v>
          </cell>
          <cell r="D3864">
            <v>15705</v>
          </cell>
          <cell r="S3864" t="str">
            <v>2150-0020285-000-PKR</v>
          </cell>
          <cell r="T3864" t="str">
            <v>2150-0020285-000-PKR-CLIFTON-KHI</v>
          </cell>
        </row>
        <row r="3865">
          <cell r="C3865">
            <v>0</v>
          </cell>
          <cell r="D3865">
            <v>355439.54</v>
          </cell>
          <cell r="S3865" t="str">
            <v>2150-0020284-230-USD</v>
          </cell>
          <cell r="T3865" t="str">
            <v>2150-0020284-230-USD-CLIFTON-KHI</v>
          </cell>
        </row>
        <row r="3866">
          <cell r="C3866">
            <v>0</v>
          </cell>
          <cell r="D3866">
            <v>700000</v>
          </cell>
          <cell r="S3866" t="str">
            <v>2150-0020284-000-PKR</v>
          </cell>
          <cell r="T3866" t="str">
            <v>2150-0020284-000-PKR-CLIFTON-KHI</v>
          </cell>
        </row>
        <row r="3867">
          <cell r="C3867">
            <v>0</v>
          </cell>
          <cell r="D3867">
            <v>400</v>
          </cell>
          <cell r="S3867" t="str">
            <v>2150-0020258-000-PKR</v>
          </cell>
          <cell r="T3867" t="str">
            <v>2150-0020258-000-PKR-CLIFTON-KHI</v>
          </cell>
        </row>
        <row r="3868">
          <cell r="C3868">
            <v>0</v>
          </cell>
          <cell r="D3868">
            <v>1217.75</v>
          </cell>
          <cell r="S3868" t="str">
            <v>2150-0020279-000-PKR</v>
          </cell>
          <cell r="T3868" t="str">
            <v>2150-0020279-000-PKR-CLIFTON-KHI</v>
          </cell>
        </row>
        <row r="3869">
          <cell r="C3869">
            <v>0</v>
          </cell>
          <cell r="D3869">
            <v>974372.08</v>
          </cell>
          <cell r="S3869" t="str">
            <v>2150-0020259-230-USD</v>
          </cell>
          <cell r="T3869" t="str">
            <v>2150-0020259-230-USD-CLIFTON-KHI</v>
          </cell>
        </row>
        <row r="3870">
          <cell r="C3870">
            <v>0</v>
          </cell>
          <cell r="D3870">
            <v>664251.1</v>
          </cell>
          <cell r="S3870" t="str">
            <v>2150-0020276-000-PKR</v>
          </cell>
          <cell r="T3870" t="str">
            <v>2150-0020276-000-PKR-CLIFTON-KHI</v>
          </cell>
        </row>
        <row r="3871">
          <cell r="C3871">
            <v>0</v>
          </cell>
          <cell r="D3871">
            <v>1907</v>
          </cell>
          <cell r="S3871" t="str">
            <v>2150-0020275-000-PKR</v>
          </cell>
          <cell r="T3871" t="str">
            <v>2150-0020275-000-PKR-CLIFTON-KHI</v>
          </cell>
        </row>
        <row r="3872">
          <cell r="C3872">
            <v>0</v>
          </cell>
          <cell r="D3872">
            <v>75000</v>
          </cell>
          <cell r="S3872" t="str">
            <v>2150-0020274-000-PKR</v>
          </cell>
          <cell r="T3872" t="str">
            <v>2150-0020274-000-PKR-CLIFTON-KHI</v>
          </cell>
        </row>
        <row r="3873">
          <cell r="C3873">
            <v>0</v>
          </cell>
          <cell r="D3873">
            <v>4800</v>
          </cell>
          <cell r="S3873" t="str">
            <v>2150-0020273-000-PKR</v>
          </cell>
          <cell r="T3873" t="str">
            <v>2150-0020273-000-PKR-CLIFTON-KHI</v>
          </cell>
        </row>
        <row r="3874">
          <cell r="C3874">
            <v>0</v>
          </cell>
          <cell r="D3874">
            <v>331852.96000000002</v>
          </cell>
          <cell r="S3874" t="str">
            <v>2150-0020271-000-PKR</v>
          </cell>
          <cell r="T3874" t="str">
            <v>2150-0020271-000-PKR-CLIFTON-KHI</v>
          </cell>
        </row>
        <row r="3875">
          <cell r="C3875">
            <v>0</v>
          </cell>
          <cell r="D3875">
            <v>727.83</v>
          </cell>
          <cell r="S3875" t="str">
            <v>2150-0020270-000-PKR</v>
          </cell>
          <cell r="T3875" t="str">
            <v>2150-0020270-000-PKR-CLIFTON-KHI</v>
          </cell>
        </row>
        <row r="3876">
          <cell r="C3876">
            <v>0</v>
          </cell>
          <cell r="D3876">
            <v>25074</v>
          </cell>
          <cell r="S3876" t="str">
            <v>2150-0020268-000-PKR</v>
          </cell>
          <cell r="T3876" t="str">
            <v>2150-0020268-000-PKR-CLIFTON-KHI</v>
          </cell>
        </row>
        <row r="3877">
          <cell r="C3877">
            <v>0</v>
          </cell>
          <cell r="D3877">
            <v>11120</v>
          </cell>
          <cell r="S3877" t="str">
            <v>2150-0020295-000-PKR</v>
          </cell>
          <cell r="T3877" t="str">
            <v>2150-0020295-000-PKR-CLIFTON-KHI</v>
          </cell>
        </row>
        <row r="3878">
          <cell r="C3878">
            <v>0</v>
          </cell>
          <cell r="D3878">
            <v>717</v>
          </cell>
          <cell r="S3878" t="str">
            <v>2150-0020281-000-PKR</v>
          </cell>
          <cell r="T3878" t="str">
            <v>2150-0020281-000-PKR-CLIFTON-KHI</v>
          </cell>
        </row>
        <row r="3879">
          <cell r="C3879">
            <v>0</v>
          </cell>
          <cell r="D3879">
            <v>376.19</v>
          </cell>
          <cell r="S3879" t="str">
            <v>2150-0017174-227-USD</v>
          </cell>
          <cell r="T3879" t="str">
            <v>2150-0017174-227-USD-KARACHI</v>
          </cell>
        </row>
        <row r="3880">
          <cell r="C3880">
            <v>0</v>
          </cell>
          <cell r="D3880">
            <v>1650</v>
          </cell>
          <cell r="S3880" t="str">
            <v>2150-0017110-000-PKR</v>
          </cell>
          <cell r="T3880" t="str">
            <v>2150-0017110-000-PKR-KARACHI</v>
          </cell>
        </row>
        <row r="3881">
          <cell r="C3881">
            <v>0</v>
          </cell>
          <cell r="D3881">
            <v>0.72</v>
          </cell>
          <cell r="S3881" t="str">
            <v>2150-0017234-000-PKR</v>
          </cell>
          <cell r="T3881" t="str">
            <v>2150-0017234-000-PKR-KARACHI</v>
          </cell>
        </row>
        <row r="3882">
          <cell r="C3882">
            <v>0</v>
          </cell>
          <cell r="D3882">
            <v>1128.5</v>
          </cell>
          <cell r="S3882" t="str">
            <v>2150-0017232-000-PKR</v>
          </cell>
          <cell r="T3882" t="str">
            <v>2150-0017232-000-PKR-KARACHI</v>
          </cell>
        </row>
        <row r="3883">
          <cell r="C3883">
            <v>0</v>
          </cell>
          <cell r="D3883">
            <v>2045</v>
          </cell>
          <cell r="S3883" t="str">
            <v>2150-0017221-000-PKR</v>
          </cell>
          <cell r="T3883" t="str">
            <v>2150-0017221-000-PKR-KARACHI</v>
          </cell>
        </row>
        <row r="3884">
          <cell r="C3884">
            <v>0</v>
          </cell>
          <cell r="D3884">
            <v>6656.16</v>
          </cell>
          <cell r="S3884" t="str">
            <v>2150-0017213-230-USD</v>
          </cell>
          <cell r="T3884" t="str">
            <v>2150-0017213-230-USD-KARACHI</v>
          </cell>
        </row>
        <row r="3885">
          <cell r="C3885">
            <v>0</v>
          </cell>
          <cell r="D3885">
            <v>5675</v>
          </cell>
          <cell r="S3885" t="str">
            <v>2150-0017196-000-PKR</v>
          </cell>
          <cell r="T3885" t="str">
            <v>2150-0017196-000-PKR-KARACHI</v>
          </cell>
        </row>
        <row r="3886">
          <cell r="C3886">
            <v>0</v>
          </cell>
          <cell r="D3886">
            <v>3516.36</v>
          </cell>
          <cell r="S3886" t="str">
            <v>2150-0017195-000-PKR</v>
          </cell>
          <cell r="T3886" t="str">
            <v>2150-0017195-000-PKR-KARACHI</v>
          </cell>
        </row>
        <row r="3887">
          <cell r="C3887">
            <v>0</v>
          </cell>
          <cell r="D3887">
            <v>3830.5</v>
          </cell>
          <cell r="S3887" t="str">
            <v>2150-0017242-000-PKR</v>
          </cell>
          <cell r="T3887" t="str">
            <v>2150-0017242-000-PKR-KARACHI</v>
          </cell>
        </row>
        <row r="3888">
          <cell r="C3888">
            <v>0</v>
          </cell>
          <cell r="D3888">
            <v>176507.69</v>
          </cell>
          <cell r="S3888" t="str">
            <v>2150-0017174-230-USD</v>
          </cell>
          <cell r="T3888" t="str">
            <v>2150-0017174-230-USD-KARACHI</v>
          </cell>
        </row>
        <row r="3889">
          <cell r="C3889">
            <v>0</v>
          </cell>
          <cell r="D3889">
            <v>4038.86</v>
          </cell>
          <cell r="S3889" t="str">
            <v>2150-0017251-222-USD</v>
          </cell>
          <cell r="T3889" t="str">
            <v>2150-0017251-222-USD-KARACHI</v>
          </cell>
        </row>
        <row r="3890">
          <cell r="C3890">
            <v>0</v>
          </cell>
          <cell r="D3890">
            <v>1082</v>
          </cell>
          <cell r="S3890" t="str">
            <v>2150-0017163-000-PKR</v>
          </cell>
          <cell r="T3890" t="str">
            <v>2150-0017163-000-PKR-KARACHI</v>
          </cell>
        </row>
        <row r="3891">
          <cell r="C3891">
            <v>0</v>
          </cell>
          <cell r="D3891">
            <v>0.21</v>
          </cell>
          <cell r="S3891" t="str">
            <v>2150-0017162-000-PKR</v>
          </cell>
          <cell r="T3891" t="str">
            <v>2150-0017162-000-PKR-KARACHI</v>
          </cell>
        </row>
        <row r="3892">
          <cell r="C3892">
            <v>0</v>
          </cell>
          <cell r="D3892">
            <v>7533</v>
          </cell>
          <cell r="S3892" t="str">
            <v>2150-0017127-000-PKR</v>
          </cell>
          <cell r="T3892" t="str">
            <v>2150-0017127-000-PKR-KARACHI</v>
          </cell>
        </row>
        <row r="3893">
          <cell r="C3893">
            <v>0</v>
          </cell>
          <cell r="D3893">
            <v>9113</v>
          </cell>
          <cell r="S3893" t="str">
            <v>2150-0017119-230-USD</v>
          </cell>
          <cell r="T3893" t="str">
            <v>2150-0017119-230-USD-KARACHI</v>
          </cell>
        </row>
        <row r="3894">
          <cell r="C3894">
            <v>0</v>
          </cell>
          <cell r="D3894">
            <v>93</v>
          </cell>
          <cell r="S3894" t="str">
            <v>2150-0017118-000-PKR</v>
          </cell>
          <cell r="T3894" t="str">
            <v>2150-0017118-000-PKR-KARACHI</v>
          </cell>
        </row>
        <row r="3895">
          <cell r="C3895">
            <v>0</v>
          </cell>
          <cell r="D3895">
            <v>3685.65</v>
          </cell>
          <cell r="S3895" t="str">
            <v>2150-0017114-000-PKR</v>
          </cell>
          <cell r="T3895" t="str">
            <v>2150-0017114-000-PKR-KARACHI</v>
          </cell>
        </row>
        <row r="3896">
          <cell r="C3896">
            <v>0</v>
          </cell>
          <cell r="D3896">
            <v>46952.05</v>
          </cell>
          <cell r="S3896" t="str">
            <v>2150-0016866-000-PKR</v>
          </cell>
          <cell r="T3896" t="str">
            <v>2150-0016866-000-PKR-KARACHI</v>
          </cell>
        </row>
        <row r="3897">
          <cell r="C3897">
            <v>0</v>
          </cell>
          <cell r="D3897">
            <v>156.43</v>
          </cell>
          <cell r="S3897" t="str">
            <v>2150-0017188-000-PKR</v>
          </cell>
          <cell r="T3897" t="str">
            <v>2150-0017188-000-PKR-KARACHI</v>
          </cell>
        </row>
        <row r="3898">
          <cell r="C3898">
            <v>0</v>
          </cell>
          <cell r="D3898">
            <v>3763.42</v>
          </cell>
          <cell r="S3898" t="str">
            <v>2150-0017279-000-PKR</v>
          </cell>
          <cell r="T3898" t="str">
            <v>2150-0017279-000-PKR-KARACHI</v>
          </cell>
        </row>
        <row r="3899">
          <cell r="C3899">
            <v>0</v>
          </cell>
          <cell r="D3899">
            <v>30.9</v>
          </cell>
          <cell r="S3899" t="str">
            <v>2150-0017350-230-USD</v>
          </cell>
          <cell r="T3899" t="str">
            <v>2150-0017350-230-USD-KARACHI</v>
          </cell>
        </row>
        <row r="3900">
          <cell r="C3900">
            <v>0</v>
          </cell>
          <cell r="D3900">
            <v>223822.89</v>
          </cell>
          <cell r="S3900" t="str">
            <v>2150-0017335-230-USD</v>
          </cell>
          <cell r="T3900" t="str">
            <v>2150-0017335-230-USD-KARACHI</v>
          </cell>
        </row>
        <row r="3901">
          <cell r="C3901">
            <v>0</v>
          </cell>
          <cell r="D3901">
            <v>29613.97</v>
          </cell>
          <cell r="S3901" t="str">
            <v>2150-0017332-230-USD</v>
          </cell>
          <cell r="T3901" t="str">
            <v>2150-0017332-230-USD-KARACHI</v>
          </cell>
        </row>
        <row r="3902">
          <cell r="C3902">
            <v>0</v>
          </cell>
          <cell r="D3902">
            <v>25821.34</v>
          </cell>
          <cell r="S3902" t="str">
            <v>2150-0017330-000-PKR</v>
          </cell>
          <cell r="T3902" t="str">
            <v>2150-0017330-000-PKR-KARACHI</v>
          </cell>
        </row>
        <row r="3903">
          <cell r="C3903">
            <v>0</v>
          </cell>
          <cell r="D3903">
            <v>17257.28</v>
          </cell>
          <cell r="S3903" t="str">
            <v>2150-0017318-230-USD</v>
          </cell>
          <cell r="T3903" t="str">
            <v>2150-0017318-230-USD-KARACHI</v>
          </cell>
        </row>
        <row r="3904">
          <cell r="C3904">
            <v>0</v>
          </cell>
          <cell r="D3904">
            <v>308.68</v>
          </cell>
          <cell r="S3904" t="str">
            <v>2150-0017312-000-PKR</v>
          </cell>
          <cell r="T3904" t="str">
            <v>2150-0017312-000-PKR-KARACHI</v>
          </cell>
        </row>
        <row r="3905">
          <cell r="C3905">
            <v>0</v>
          </cell>
          <cell r="D3905">
            <v>7502.24</v>
          </cell>
          <cell r="S3905" t="str">
            <v>2150-0017285-000-PKR</v>
          </cell>
          <cell r="T3905" t="str">
            <v>2150-0017285-000-PKR-KARACHI</v>
          </cell>
        </row>
        <row r="3906">
          <cell r="C3906">
            <v>0</v>
          </cell>
          <cell r="D3906">
            <v>1545.18</v>
          </cell>
          <cell r="S3906" t="str">
            <v>2150-0017234-230-USD</v>
          </cell>
          <cell r="T3906" t="str">
            <v>2150-0017234-230-USD-KARACHI</v>
          </cell>
        </row>
        <row r="3907">
          <cell r="C3907">
            <v>0</v>
          </cell>
          <cell r="D3907">
            <v>1126.19</v>
          </cell>
          <cell r="S3907" t="str">
            <v>2150-0017281-000-PKR</v>
          </cell>
          <cell r="T3907" t="str">
            <v>2150-0017281-000-PKR-KARACHI</v>
          </cell>
        </row>
        <row r="3908">
          <cell r="C3908">
            <v>0</v>
          </cell>
          <cell r="D3908">
            <v>758</v>
          </cell>
          <cell r="S3908" t="str">
            <v>2150-0017108-000-PKR</v>
          </cell>
          <cell r="T3908" t="str">
            <v>2150-0017108-000-PKR-KARACHI</v>
          </cell>
        </row>
        <row r="3909">
          <cell r="C3909">
            <v>0</v>
          </cell>
          <cell r="D3909">
            <v>114.5</v>
          </cell>
          <cell r="S3909" t="str">
            <v>2150-0017276-000-PKR</v>
          </cell>
          <cell r="T3909" t="str">
            <v>2150-0017276-000-PKR-KARACHI</v>
          </cell>
        </row>
        <row r="3910">
          <cell r="C3910">
            <v>0</v>
          </cell>
          <cell r="D3910">
            <v>23848</v>
          </cell>
          <cell r="S3910" t="str">
            <v>2150-0017270-000-PKR</v>
          </cell>
          <cell r="T3910" t="str">
            <v>2150-0017270-000-PKR-KARACHI</v>
          </cell>
        </row>
        <row r="3911">
          <cell r="C3911">
            <v>0</v>
          </cell>
          <cell r="D3911">
            <v>9</v>
          </cell>
          <cell r="S3911" t="str">
            <v>2150-0017269-000-PKR</v>
          </cell>
          <cell r="T3911" t="str">
            <v>2150-0017269-000-PKR-KARACHI</v>
          </cell>
        </row>
        <row r="3912">
          <cell r="C3912">
            <v>0</v>
          </cell>
          <cell r="D3912">
            <v>64079.21</v>
          </cell>
          <cell r="S3912" t="str">
            <v>2150-0017265-230-USD</v>
          </cell>
          <cell r="T3912" t="str">
            <v>2150-0017265-230-USD-KARACHI</v>
          </cell>
        </row>
        <row r="3913">
          <cell r="C3913">
            <v>0</v>
          </cell>
          <cell r="D3913">
            <v>9875</v>
          </cell>
          <cell r="S3913" t="str">
            <v>2150-0017260-000-PKR</v>
          </cell>
          <cell r="T3913" t="str">
            <v>2150-0017260-000-PKR-KARACHI</v>
          </cell>
        </row>
        <row r="3914">
          <cell r="C3914">
            <v>0</v>
          </cell>
          <cell r="D3914">
            <v>40900474.710000001</v>
          </cell>
          <cell r="S3914" t="str">
            <v>2150-0017256-000-PKR</v>
          </cell>
          <cell r="T3914" t="str">
            <v>2150-0017256-000-PKR-KARACHI</v>
          </cell>
        </row>
        <row r="3915">
          <cell r="C3915">
            <v>0</v>
          </cell>
          <cell r="D3915">
            <v>25.55</v>
          </cell>
          <cell r="S3915" t="str">
            <v>2150-0017251-230-USD</v>
          </cell>
          <cell r="T3915" t="str">
            <v>2150-0017251-230-USD-KARACHI</v>
          </cell>
        </row>
        <row r="3916">
          <cell r="C3916">
            <v>0</v>
          </cell>
          <cell r="D3916">
            <v>112444.59</v>
          </cell>
          <cell r="S3916" t="str">
            <v>2150-0017284-000-PKR</v>
          </cell>
          <cell r="T3916" t="str">
            <v>2150-0017284-000-PKR-KARACHI</v>
          </cell>
        </row>
        <row r="3917">
          <cell r="C3917">
            <v>0</v>
          </cell>
          <cell r="D3917">
            <v>1064.6199999999999</v>
          </cell>
          <cell r="S3917" t="str">
            <v>2150-0016916-000-PKR</v>
          </cell>
          <cell r="T3917" t="str">
            <v>2150-0016916-000-PKR-KARACHI</v>
          </cell>
        </row>
        <row r="3918">
          <cell r="C3918">
            <v>0</v>
          </cell>
          <cell r="D3918">
            <v>5379.65</v>
          </cell>
          <cell r="S3918" t="str">
            <v>2150-0017112-000-PKR</v>
          </cell>
          <cell r="T3918" t="str">
            <v>2150-0017112-000-PKR-KARACHI</v>
          </cell>
        </row>
        <row r="3919">
          <cell r="C3919">
            <v>0</v>
          </cell>
          <cell r="D3919">
            <v>200</v>
          </cell>
          <cell r="S3919" t="str">
            <v>2150-0016989-000-PKR</v>
          </cell>
          <cell r="T3919" t="str">
            <v>2150-0016989-000-PKR-KARACHI</v>
          </cell>
        </row>
        <row r="3920">
          <cell r="C3920">
            <v>0</v>
          </cell>
          <cell r="D3920">
            <v>54.08</v>
          </cell>
          <cell r="S3920" t="str">
            <v>2150-0016963-230-USD</v>
          </cell>
          <cell r="T3920" t="str">
            <v>2150-0016963-230-USD-KARACHI</v>
          </cell>
        </row>
        <row r="3921">
          <cell r="C3921">
            <v>0</v>
          </cell>
          <cell r="D3921">
            <v>32.69</v>
          </cell>
          <cell r="S3921" t="str">
            <v>2150-0016963-227-USD</v>
          </cell>
          <cell r="T3921" t="str">
            <v>2150-0016963-227-USD-KARACHI</v>
          </cell>
        </row>
        <row r="3922">
          <cell r="C3922">
            <v>0</v>
          </cell>
          <cell r="D3922">
            <v>1136.45</v>
          </cell>
          <cell r="S3922" t="str">
            <v>2150-0016953-000-PKR</v>
          </cell>
          <cell r="T3922" t="str">
            <v>2150-0016953-000-PKR-KARACHI</v>
          </cell>
        </row>
        <row r="3923">
          <cell r="C3923">
            <v>0</v>
          </cell>
          <cell r="D3923">
            <v>4829</v>
          </cell>
          <cell r="S3923" t="str">
            <v>2150-0016951-000-PKR</v>
          </cell>
          <cell r="T3923" t="str">
            <v>2150-0016951-000-PKR-KARACHI</v>
          </cell>
        </row>
        <row r="3924">
          <cell r="C3924">
            <v>0</v>
          </cell>
          <cell r="D3924">
            <v>167572.59</v>
          </cell>
          <cell r="S3924" t="str">
            <v>2150-0016950-000-PKR</v>
          </cell>
          <cell r="T3924" t="str">
            <v>2150-0016950-000-PKR-KARACHI</v>
          </cell>
        </row>
        <row r="3925">
          <cell r="C3925">
            <v>0</v>
          </cell>
          <cell r="D3925">
            <v>1801.37</v>
          </cell>
          <cell r="S3925" t="str">
            <v>2150-0017002-000-PKR</v>
          </cell>
          <cell r="T3925" t="str">
            <v>2150-0017002-000-PKR-KARACHI</v>
          </cell>
        </row>
        <row r="3926">
          <cell r="C3926">
            <v>0</v>
          </cell>
          <cell r="D3926">
            <v>215.27</v>
          </cell>
          <cell r="S3926" t="str">
            <v>2150-0016925-227-GBP</v>
          </cell>
          <cell r="T3926" t="str">
            <v>2150-0016925-227-GBP-KARACHI</v>
          </cell>
        </row>
        <row r="3927">
          <cell r="C3927">
            <v>0</v>
          </cell>
          <cell r="D3927">
            <v>3975313.55</v>
          </cell>
          <cell r="S3927" t="str">
            <v>2150-0017005-000-PKR</v>
          </cell>
          <cell r="T3927" t="str">
            <v>2150-0017005-000-PKR-KARACHI</v>
          </cell>
        </row>
        <row r="3928">
          <cell r="C3928">
            <v>0</v>
          </cell>
          <cell r="D3928">
            <v>3939.6</v>
          </cell>
          <cell r="S3928" t="str">
            <v>2150-0016910-000-PKR</v>
          </cell>
          <cell r="T3928" t="str">
            <v>2150-0016910-000-PKR-KARACHI</v>
          </cell>
        </row>
        <row r="3929">
          <cell r="C3929">
            <v>0</v>
          </cell>
          <cell r="D3929">
            <v>7098.8</v>
          </cell>
          <cell r="S3929" t="str">
            <v>2150-0016908-000-PKR</v>
          </cell>
          <cell r="T3929" t="str">
            <v>2150-0016908-000-PKR-KARACHI</v>
          </cell>
        </row>
        <row r="3930">
          <cell r="C3930">
            <v>0</v>
          </cell>
          <cell r="D3930">
            <v>1014.2</v>
          </cell>
          <cell r="S3930" t="str">
            <v>2150-0016905-000-PKR</v>
          </cell>
          <cell r="T3930" t="str">
            <v>2150-0016905-000-PKR-KARACHI</v>
          </cell>
        </row>
        <row r="3931">
          <cell r="C3931">
            <v>0</v>
          </cell>
          <cell r="D3931">
            <v>5943.2</v>
          </cell>
          <cell r="S3931" t="str">
            <v>2150-0016894-000-PKR</v>
          </cell>
          <cell r="T3931" t="str">
            <v>2150-0016894-000-PKR-KARACHI</v>
          </cell>
        </row>
        <row r="3932">
          <cell r="C3932">
            <v>0</v>
          </cell>
          <cell r="D3932">
            <v>12856.49</v>
          </cell>
          <cell r="S3932" t="str">
            <v>2150-0016893-000-PKR</v>
          </cell>
          <cell r="T3932" t="str">
            <v>2150-0016893-000-PKR-KARACHI</v>
          </cell>
        </row>
        <row r="3933">
          <cell r="C3933">
            <v>0</v>
          </cell>
          <cell r="D3933">
            <v>17307.18</v>
          </cell>
          <cell r="S3933" t="str">
            <v>2150-0016884-000-PKR</v>
          </cell>
          <cell r="T3933" t="str">
            <v>2150-0016884-000-PKR-KARACHI</v>
          </cell>
        </row>
        <row r="3934">
          <cell r="C3934">
            <v>0</v>
          </cell>
          <cell r="D3934">
            <v>1246.8399999999999</v>
          </cell>
          <cell r="S3934" t="str">
            <v>2150-0014741-230-USD</v>
          </cell>
          <cell r="T3934" t="str">
            <v>2150-0014741-230-USD-KARACHI</v>
          </cell>
        </row>
        <row r="3935">
          <cell r="C3935">
            <v>0</v>
          </cell>
          <cell r="D3935">
            <v>591.33000000000004</v>
          </cell>
          <cell r="S3935" t="str">
            <v>2150-0016925-230-USD</v>
          </cell>
          <cell r="T3935" t="str">
            <v>2150-0016925-230-USD-KARACHI</v>
          </cell>
        </row>
        <row r="3936">
          <cell r="C3936">
            <v>0</v>
          </cell>
          <cell r="D3936">
            <v>21520.55</v>
          </cell>
          <cell r="S3936" t="str">
            <v>2150-0017055-000-PKR</v>
          </cell>
          <cell r="T3936" t="str">
            <v>2150-0017055-000-PKR-KARACHI</v>
          </cell>
        </row>
        <row r="3937">
          <cell r="C3937">
            <v>0</v>
          </cell>
          <cell r="D3937">
            <v>3393.02</v>
          </cell>
          <cell r="S3937" t="str">
            <v>2150-0017093-000-PKR</v>
          </cell>
          <cell r="T3937" t="str">
            <v>2150-0017093-000-PKR-KARACHI</v>
          </cell>
        </row>
        <row r="3938">
          <cell r="C3938">
            <v>0</v>
          </cell>
          <cell r="D3938">
            <v>7934.83</v>
          </cell>
          <cell r="S3938" t="str">
            <v>2150-0017077-000-PKR</v>
          </cell>
          <cell r="T3938" t="str">
            <v>2150-0017077-000-PKR-KARACHI</v>
          </cell>
        </row>
        <row r="3939">
          <cell r="C3939">
            <v>0</v>
          </cell>
          <cell r="D3939">
            <v>5566.7</v>
          </cell>
          <cell r="S3939" t="str">
            <v>2150-0017076-000-PKR</v>
          </cell>
          <cell r="T3939" t="str">
            <v>2150-0017076-000-PKR-KARACHI</v>
          </cell>
        </row>
        <row r="3940">
          <cell r="C3940">
            <v>0</v>
          </cell>
          <cell r="D3940">
            <v>200</v>
          </cell>
          <cell r="S3940" t="str">
            <v>2150-0017074-000-PKR</v>
          </cell>
          <cell r="T3940" t="str">
            <v>2150-0017074-000-PKR-KARACHI</v>
          </cell>
        </row>
        <row r="3941">
          <cell r="C3941">
            <v>0</v>
          </cell>
          <cell r="D3941">
            <v>38163.08</v>
          </cell>
          <cell r="S3941" t="str">
            <v>2150-0017073-000-PKR</v>
          </cell>
          <cell r="T3941" t="str">
            <v>2150-0017073-000-PKR-KARACHI</v>
          </cell>
        </row>
        <row r="3942">
          <cell r="C3942">
            <v>0</v>
          </cell>
          <cell r="D3942">
            <v>676.77</v>
          </cell>
          <cell r="S3942" t="str">
            <v>2150-0017064-000-PKR</v>
          </cell>
          <cell r="T3942" t="str">
            <v>2150-0017064-000-PKR-KARACHI</v>
          </cell>
        </row>
        <row r="3943">
          <cell r="C3943">
            <v>0</v>
          </cell>
          <cell r="D3943">
            <v>52.5</v>
          </cell>
          <cell r="S3943" t="str">
            <v>2150-0017063-000-PKR</v>
          </cell>
          <cell r="T3943" t="str">
            <v>2150-0017063-000-PKR-KARACHI</v>
          </cell>
        </row>
        <row r="3944">
          <cell r="C3944">
            <v>0</v>
          </cell>
          <cell r="D3944">
            <v>24800</v>
          </cell>
          <cell r="S3944" t="str">
            <v>2150-0016995-000-PKR</v>
          </cell>
          <cell r="T3944" t="str">
            <v>2150-0016995-000-PKR-KARACHI</v>
          </cell>
        </row>
        <row r="3945">
          <cell r="C3945">
            <v>0</v>
          </cell>
          <cell r="D3945">
            <v>110237.56</v>
          </cell>
          <cell r="S3945" t="str">
            <v>2150-0017056-000-PKR</v>
          </cell>
          <cell r="T3945" t="str">
            <v>2150-0017056-000-PKR-KARACHI</v>
          </cell>
        </row>
        <row r="3946">
          <cell r="C3946">
            <v>0</v>
          </cell>
          <cell r="D3946">
            <v>132663.81</v>
          </cell>
          <cell r="S3946" t="str">
            <v>2150-0017372-230-USD</v>
          </cell>
          <cell r="T3946" t="str">
            <v>2150-0017372-230-USD-KARACHI</v>
          </cell>
        </row>
        <row r="3947">
          <cell r="C3947">
            <v>0</v>
          </cell>
          <cell r="D3947">
            <v>4.16</v>
          </cell>
          <cell r="S3947" t="str">
            <v>2150-0017040-227-USD</v>
          </cell>
          <cell r="T3947" t="str">
            <v>2150-0017040-227-USD-KARACHI</v>
          </cell>
        </row>
        <row r="3948">
          <cell r="C3948">
            <v>0</v>
          </cell>
          <cell r="D3948">
            <v>49888.02</v>
          </cell>
          <cell r="S3948" t="str">
            <v>2150-0017034-000-PKR</v>
          </cell>
          <cell r="T3948" t="str">
            <v>2150-0017034-000-PKR-KARACHI</v>
          </cell>
        </row>
        <row r="3949">
          <cell r="C3949">
            <v>0</v>
          </cell>
          <cell r="D3949">
            <v>604830</v>
          </cell>
          <cell r="S3949" t="str">
            <v>2150-0017033-000-PKR</v>
          </cell>
          <cell r="T3949" t="str">
            <v>2150-0017033-000-PKR-KARACHI</v>
          </cell>
        </row>
        <row r="3950">
          <cell r="C3950">
            <v>0</v>
          </cell>
          <cell r="D3950">
            <v>41473.79</v>
          </cell>
          <cell r="S3950" t="str">
            <v>2150-0017032-000-PKR</v>
          </cell>
          <cell r="T3950" t="str">
            <v>2150-0017032-000-PKR-KARACHI</v>
          </cell>
        </row>
        <row r="3951">
          <cell r="C3951">
            <v>0</v>
          </cell>
          <cell r="D3951">
            <v>80000</v>
          </cell>
          <cell r="S3951" t="str">
            <v>2150-0017030-000-PKR</v>
          </cell>
          <cell r="T3951" t="str">
            <v>2150-0017030-000-PKR-KARACHI</v>
          </cell>
        </row>
        <row r="3952">
          <cell r="C3952">
            <v>0</v>
          </cell>
          <cell r="D3952">
            <v>281367.44</v>
          </cell>
          <cell r="S3952" t="str">
            <v>2150-0017014-000-PKR</v>
          </cell>
          <cell r="T3952" t="str">
            <v>2150-0017014-000-PKR-KARACHI</v>
          </cell>
        </row>
        <row r="3953">
          <cell r="C3953">
            <v>0</v>
          </cell>
          <cell r="D3953">
            <v>595.70000000000005</v>
          </cell>
          <cell r="S3953" t="str">
            <v>2150-0017013-000-PKR</v>
          </cell>
          <cell r="T3953" t="str">
            <v>2150-0017013-000-PKR-KARACHI</v>
          </cell>
        </row>
        <row r="3954">
          <cell r="C3954">
            <v>0</v>
          </cell>
          <cell r="D3954">
            <v>4999.96</v>
          </cell>
          <cell r="S3954" t="str">
            <v>2150-0017058-000-PKR</v>
          </cell>
          <cell r="T3954" t="str">
            <v>2150-0017058-000-PKR-KARACHI</v>
          </cell>
        </row>
        <row r="3955">
          <cell r="C3955">
            <v>0</v>
          </cell>
          <cell r="D3955">
            <v>83874.710000000006</v>
          </cell>
          <cell r="S3955" t="str">
            <v>2150-0017555-000-PKR</v>
          </cell>
          <cell r="T3955" t="str">
            <v>2150-0017555-000-PKR-KARACHI</v>
          </cell>
        </row>
        <row r="3956">
          <cell r="C3956">
            <v>0</v>
          </cell>
          <cell r="D3956">
            <v>24725</v>
          </cell>
          <cell r="S3956" t="str">
            <v>2150-0017370-000-PKR</v>
          </cell>
          <cell r="T3956" t="str">
            <v>2150-0017370-000-PKR-KARACHI</v>
          </cell>
        </row>
        <row r="3957">
          <cell r="C3957">
            <v>0</v>
          </cell>
          <cell r="D3957">
            <v>300</v>
          </cell>
          <cell r="S3957" t="str">
            <v>2150-0017588-000-PKR</v>
          </cell>
          <cell r="T3957" t="str">
            <v>2150-0017588-000-PKR-KARACHI</v>
          </cell>
        </row>
        <row r="3958">
          <cell r="C3958">
            <v>0</v>
          </cell>
          <cell r="D3958">
            <v>122269.06</v>
          </cell>
          <cell r="S3958" t="str">
            <v>2150-0017581-000-PKR</v>
          </cell>
          <cell r="T3958" t="str">
            <v>2150-0017581-000-PKR-KARACHI</v>
          </cell>
        </row>
        <row r="3959">
          <cell r="C3959">
            <v>0</v>
          </cell>
          <cell r="D3959">
            <v>208.15</v>
          </cell>
          <cell r="S3959" t="str">
            <v>2150-0017580-000-PKR</v>
          </cell>
          <cell r="T3959" t="str">
            <v>2150-0017580-000-PKR-KARACHI</v>
          </cell>
        </row>
        <row r="3960">
          <cell r="C3960">
            <v>0</v>
          </cell>
          <cell r="D3960">
            <v>2005</v>
          </cell>
          <cell r="S3960" t="str">
            <v>2150-0017579-000-PKR</v>
          </cell>
          <cell r="T3960" t="str">
            <v>2150-0017579-000-PKR-KARACHI</v>
          </cell>
        </row>
        <row r="3961">
          <cell r="C3961">
            <v>0</v>
          </cell>
          <cell r="D3961">
            <v>92.71</v>
          </cell>
          <cell r="S3961" t="str">
            <v>2150-0017574-230-USD</v>
          </cell>
          <cell r="T3961" t="str">
            <v>2150-0017574-230-USD-KARACHI</v>
          </cell>
        </row>
        <row r="3962">
          <cell r="C3962">
            <v>0</v>
          </cell>
          <cell r="D3962">
            <v>6425.2</v>
          </cell>
          <cell r="S3962" t="str">
            <v>2150-0017572-000-PKR</v>
          </cell>
          <cell r="T3962" t="str">
            <v>2150-0017572-000-PKR-KARACHI</v>
          </cell>
        </row>
        <row r="3963">
          <cell r="C3963">
            <v>0</v>
          </cell>
          <cell r="D3963">
            <v>39.31</v>
          </cell>
          <cell r="S3963" t="str">
            <v>2150-0017590-000-PKR</v>
          </cell>
          <cell r="T3963" t="str">
            <v>2150-0017590-000-PKR-KARACHI</v>
          </cell>
        </row>
        <row r="3964">
          <cell r="C3964">
            <v>0</v>
          </cell>
          <cell r="D3964">
            <v>875</v>
          </cell>
          <cell r="S3964" t="str">
            <v>2150-0017558-000-PKR</v>
          </cell>
          <cell r="T3964" t="str">
            <v>2150-0017558-000-PKR-KARACHI</v>
          </cell>
        </row>
        <row r="3965">
          <cell r="C3965">
            <v>0</v>
          </cell>
          <cell r="D3965">
            <v>57</v>
          </cell>
          <cell r="S3965" t="str">
            <v>2150-0017591-000-PKR</v>
          </cell>
          <cell r="T3965" t="str">
            <v>2150-0017591-000-PKR-KARACHI</v>
          </cell>
        </row>
        <row r="3966">
          <cell r="C3966">
            <v>0</v>
          </cell>
          <cell r="D3966">
            <v>103907.71</v>
          </cell>
          <cell r="S3966" t="str">
            <v>2150-0017554-000-PKR</v>
          </cell>
          <cell r="T3966" t="str">
            <v>2150-0017554-000-PKR-KARACHI</v>
          </cell>
        </row>
        <row r="3967">
          <cell r="C3967">
            <v>0</v>
          </cell>
          <cell r="D3967">
            <v>2380906.9500000002</v>
          </cell>
          <cell r="S3967" t="str">
            <v>2150-0017551-000-PKR</v>
          </cell>
          <cell r="T3967" t="str">
            <v>2150-0017551-000-PKR-KARACHI</v>
          </cell>
        </row>
        <row r="3968">
          <cell r="C3968">
            <v>0</v>
          </cell>
          <cell r="D3968">
            <v>7470</v>
          </cell>
          <cell r="S3968" t="str">
            <v>2150-0017549-000-PKR</v>
          </cell>
          <cell r="T3968" t="str">
            <v>2150-0017549-000-PKR-KARACHI</v>
          </cell>
        </row>
        <row r="3969">
          <cell r="C3969">
            <v>0</v>
          </cell>
          <cell r="D3969">
            <v>44598</v>
          </cell>
          <cell r="S3969" t="str">
            <v>2150-0017544-000-PKR</v>
          </cell>
          <cell r="T3969" t="str">
            <v>2150-0017544-000-PKR-KARACHI</v>
          </cell>
        </row>
        <row r="3970">
          <cell r="C3970">
            <v>0</v>
          </cell>
          <cell r="D3970">
            <v>266.83999999999997</v>
          </cell>
          <cell r="S3970" t="str">
            <v>2150-0017543-230-USD</v>
          </cell>
          <cell r="T3970" t="str">
            <v>2150-0017543-230-USD-KARACHI</v>
          </cell>
        </row>
        <row r="3971">
          <cell r="C3971">
            <v>0</v>
          </cell>
          <cell r="D3971">
            <v>100</v>
          </cell>
          <cell r="S3971" t="str">
            <v>2150-0017542-000-PKR</v>
          </cell>
          <cell r="T3971" t="str">
            <v>2150-0017542-000-PKR-KARACHI</v>
          </cell>
        </row>
        <row r="3972">
          <cell r="C3972">
            <v>0</v>
          </cell>
          <cell r="D3972">
            <v>1004.04</v>
          </cell>
          <cell r="S3972" t="str">
            <v>2150-0017539-000-PKR</v>
          </cell>
          <cell r="T3972" t="str">
            <v>2150-0017539-000-PKR-KARACHI</v>
          </cell>
        </row>
        <row r="3973">
          <cell r="C3973">
            <v>0</v>
          </cell>
          <cell r="D3973">
            <v>12035</v>
          </cell>
          <cell r="S3973" t="str">
            <v>2150-0017568-000-PKR</v>
          </cell>
          <cell r="T3973" t="str">
            <v>2150-0017568-000-PKR-KARACHI</v>
          </cell>
        </row>
        <row r="3974">
          <cell r="C3974">
            <v>0</v>
          </cell>
          <cell r="D3974">
            <v>13010.52</v>
          </cell>
          <cell r="S3974" t="str">
            <v>2150-0017620-000-PKR</v>
          </cell>
          <cell r="T3974" t="str">
            <v>2150-0017620-000-PKR-KARACHI</v>
          </cell>
        </row>
        <row r="3975">
          <cell r="C3975">
            <v>0</v>
          </cell>
          <cell r="D3975">
            <v>3692.39</v>
          </cell>
          <cell r="S3975" t="str">
            <v>2150-0017653-230-USD</v>
          </cell>
          <cell r="T3975" t="str">
            <v>2150-0017653-230-USD-KARACHI</v>
          </cell>
        </row>
        <row r="3976">
          <cell r="C3976">
            <v>0</v>
          </cell>
          <cell r="D3976">
            <v>8232.5</v>
          </cell>
          <cell r="S3976" t="str">
            <v>2150-0017650-000-PKR</v>
          </cell>
          <cell r="T3976" t="str">
            <v>2150-0017650-000-PKR-KARACHI</v>
          </cell>
        </row>
        <row r="3977">
          <cell r="C3977">
            <v>0</v>
          </cell>
          <cell r="D3977">
            <v>7.01</v>
          </cell>
          <cell r="S3977" t="str">
            <v>2150-0017646-000-PKR</v>
          </cell>
          <cell r="T3977" t="str">
            <v>2150-0017646-000-PKR-KARACHI</v>
          </cell>
        </row>
        <row r="3978">
          <cell r="C3978">
            <v>0</v>
          </cell>
          <cell r="D3978">
            <v>59315.3</v>
          </cell>
          <cell r="S3978" t="str">
            <v>2150-0017643-230-USD</v>
          </cell>
          <cell r="T3978" t="str">
            <v>2150-0017643-230-USD-KARACHI</v>
          </cell>
        </row>
        <row r="3979">
          <cell r="C3979">
            <v>0</v>
          </cell>
          <cell r="D3979">
            <v>800</v>
          </cell>
          <cell r="S3979" t="str">
            <v>2150-0017631-000-PKR</v>
          </cell>
          <cell r="T3979" t="str">
            <v>2150-0017631-000-PKR-KARACHI</v>
          </cell>
        </row>
        <row r="3980">
          <cell r="C3980">
            <v>0</v>
          </cell>
          <cell r="D3980">
            <v>1700217.96</v>
          </cell>
          <cell r="S3980" t="str">
            <v>2150-0017629-000-PKR</v>
          </cell>
          <cell r="T3980" t="str">
            <v>2150-0017629-000-PKR-KARACHI</v>
          </cell>
        </row>
        <row r="3981">
          <cell r="C3981">
            <v>0</v>
          </cell>
          <cell r="D3981">
            <v>669644.76</v>
          </cell>
          <cell r="S3981" t="str">
            <v>2150-0017628-230-USD</v>
          </cell>
          <cell r="T3981" t="str">
            <v>2150-0017628-230-USD-KARACHI</v>
          </cell>
        </row>
        <row r="3982">
          <cell r="C3982">
            <v>0</v>
          </cell>
          <cell r="D3982">
            <v>1087.01</v>
          </cell>
          <cell r="S3982" t="str">
            <v>2150-0017589-000-PKR</v>
          </cell>
          <cell r="T3982" t="str">
            <v>2150-0017589-000-PKR-KARACHI</v>
          </cell>
        </row>
        <row r="3983">
          <cell r="C3983">
            <v>0</v>
          </cell>
          <cell r="D3983">
            <v>67337.16</v>
          </cell>
          <cell r="S3983" t="str">
            <v>2150-0017620-230-USD</v>
          </cell>
          <cell r="T3983" t="str">
            <v>2150-0017620-230-USD-KARACHI</v>
          </cell>
        </row>
        <row r="3984">
          <cell r="C3984">
            <v>0</v>
          </cell>
          <cell r="D3984">
            <v>307</v>
          </cell>
          <cell r="S3984" t="str">
            <v>2150-0017525-000-PKR</v>
          </cell>
          <cell r="T3984" t="str">
            <v>2150-0017525-000-PKR-KARACHI</v>
          </cell>
        </row>
        <row r="3985">
          <cell r="C3985">
            <v>0</v>
          </cell>
          <cell r="D3985">
            <v>25738.44</v>
          </cell>
          <cell r="S3985" t="str">
            <v>2150-0017617-000-PKR</v>
          </cell>
          <cell r="T3985" t="str">
            <v>2150-0017617-000-PKR-KARACHI</v>
          </cell>
        </row>
        <row r="3986">
          <cell r="C3986">
            <v>0</v>
          </cell>
          <cell r="D3986">
            <v>0.77</v>
          </cell>
          <cell r="S3986" t="str">
            <v>2150-0017607-000-PKR</v>
          </cell>
          <cell r="T3986" t="str">
            <v>2150-0017607-000-PKR-KARACHI</v>
          </cell>
        </row>
        <row r="3987">
          <cell r="C3987">
            <v>0</v>
          </cell>
          <cell r="D3987">
            <v>102055.75</v>
          </cell>
          <cell r="S3987" t="str">
            <v>2150-0017601-000-PKR</v>
          </cell>
          <cell r="T3987" t="str">
            <v>2150-0017601-000-PKR-KARACHI</v>
          </cell>
        </row>
        <row r="3988">
          <cell r="C3988">
            <v>0</v>
          </cell>
          <cell r="D3988">
            <v>534</v>
          </cell>
          <cell r="S3988" t="str">
            <v>2150-0017599-000-PKR</v>
          </cell>
          <cell r="T3988" t="str">
            <v>2150-0017599-000-PKR-KARACHI</v>
          </cell>
        </row>
        <row r="3989">
          <cell r="C3989">
            <v>0</v>
          </cell>
          <cell r="D3989">
            <v>4</v>
          </cell>
          <cell r="S3989" t="str">
            <v>2150-0017598-000-PKR</v>
          </cell>
          <cell r="T3989" t="str">
            <v>2150-0017598-000-PKR-KARACHI</v>
          </cell>
        </row>
        <row r="3990">
          <cell r="C3990">
            <v>0</v>
          </cell>
          <cell r="D3990">
            <v>1482.18</v>
          </cell>
          <cell r="S3990" t="str">
            <v>2150-0017595-230-USD</v>
          </cell>
          <cell r="T3990" t="str">
            <v>2150-0017595-230-USD-KARACHI</v>
          </cell>
        </row>
        <row r="3991">
          <cell r="C3991">
            <v>0</v>
          </cell>
          <cell r="D3991">
            <v>47</v>
          </cell>
          <cell r="S3991" t="str">
            <v>2150-0017592-000-PKR</v>
          </cell>
          <cell r="T3991" t="str">
            <v>2150-0017592-000-PKR-KARACHI</v>
          </cell>
        </row>
        <row r="3992">
          <cell r="C3992">
            <v>0</v>
          </cell>
          <cell r="D3992">
            <v>1749.5</v>
          </cell>
          <cell r="S3992" t="str">
            <v>2150-0017623-000-PKR</v>
          </cell>
          <cell r="T3992" t="str">
            <v>2150-0017623-000-PKR-KARACHI</v>
          </cell>
        </row>
        <row r="3993">
          <cell r="C3993">
            <v>0</v>
          </cell>
          <cell r="D3993">
            <v>12025</v>
          </cell>
          <cell r="S3993" t="str">
            <v>2150-0032338-000-PKR</v>
          </cell>
          <cell r="T3993" t="str">
            <v>2150-0032338-000-PKR-LAHORE</v>
          </cell>
        </row>
        <row r="3994">
          <cell r="C3994">
            <v>0</v>
          </cell>
          <cell r="D3994">
            <v>4690</v>
          </cell>
          <cell r="S3994" t="str">
            <v>2150-0017458-000-PKR</v>
          </cell>
          <cell r="T3994" t="str">
            <v>2150-0017458-000-PKR-KARACHI</v>
          </cell>
        </row>
        <row r="3995">
          <cell r="C3995">
            <v>0</v>
          </cell>
          <cell r="D3995">
            <v>1058.45</v>
          </cell>
          <cell r="S3995" t="str">
            <v>2150-0017457-230-USD</v>
          </cell>
          <cell r="T3995" t="str">
            <v>2150-0017457-230-USD-KARACHI</v>
          </cell>
        </row>
        <row r="3996">
          <cell r="C3996">
            <v>0</v>
          </cell>
          <cell r="D3996">
            <v>529.20000000000005</v>
          </cell>
          <cell r="S3996" t="str">
            <v>2150-0017457-000-PKR</v>
          </cell>
          <cell r="T3996" t="str">
            <v>2150-0017457-000-PKR-KARACHI</v>
          </cell>
        </row>
        <row r="3997">
          <cell r="C3997">
            <v>0</v>
          </cell>
          <cell r="D3997">
            <v>1.29</v>
          </cell>
          <cell r="S3997" t="str">
            <v>2150-0017455-000-PKR</v>
          </cell>
          <cell r="T3997" t="str">
            <v>2150-0017455-000-PKR-KARACHI</v>
          </cell>
        </row>
        <row r="3998">
          <cell r="C3998">
            <v>0</v>
          </cell>
          <cell r="D3998">
            <v>147533.78</v>
          </cell>
          <cell r="S3998" t="str">
            <v>2150-0017452-000-PKR</v>
          </cell>
          <cell r="T3998" t="str">
            <v>2150-0017452-000-PKR-KARACHI</v>
          </cell>
        </row>
        <row r="3999">
          <cell r="C3999">
            <v>0</v>
          </cell>
          <cell r="D3999">
            <v>200</v>
          </cell>
          <cell r="S3999" t="str">
            <v>2150-0017447-000-PKR</v>
          </cell>
          <cell r="T3999" t="str">
            <v>2150-0017447-000-PKR-KARACHI</v>
          </cell>
        </row>
        <row r="4000">
          <cell r="C4000">
            <v>0</v>
          </cell>
          <cell r="D4000">
            <v>924.83</v>
          </cell>
          <cell r="S4000" t="str">
            <v>2150-0017436-000-PKR</v>
          </cell>
          <cell r="T4000" t="str">
            <v>2150-0017436-000-PKR-KARACHI</v>
          </cell>
        </row>
        <row r="4001">
          <cell r="C4001">
            <v>0</v>
          </cell>
          <cell r="D4001">
            <v>154429.4</v>
          </cell>
          <cell r="S4001" t="str">
            <v>2150-0017533-000-PKR</v>
          </cell>
          <cell r="T4001" t="str">
            <v>2150-0017533-000-PKR-KARACHI</v>
          </cell>
        </row>
        <row r="4002">
          <cell r="C4002">
            <v>0</v>
          </cell>
          <cell r="D4002">
            <v>2514469.04</v>
          </cell>
          <cell r="S4002" t="str">
            <v>2150-0017426-230-USD</v>
          </cell>
          <cell r="T4002" t="str">
            <v>2150-0017426-230-USD-KARACHI</v>
          </cell>
        </row>
        <row r="4003">
          <cell r="C4003">
            <v>0</v>
          </cell>
          <cell r="D4003">
            <v>11431.45</v>
          </cell>
          <cell r="S4003" t="str">
            <v>2150-0017468-000-PKR</v>
          </cell>
          <cell r="T4003" t="str">
            <v>2150-0017468-000-PKR-KARACHI</v>
          </cell>
        </row>
        <row r="4004">
          <cell r="C4004">
            <v>0</v>
          </cell>
          <cell r="D4004">
            <v>217.51</v>
          </cell>
          <cell r="S4004" t="str">
            <v>2150-0017422-230-USD</v>
          </cell>
          <cell r="T4004" t="str">
            <v>2150-0017422-230-USD-KARACHI</v>
          </cell>
        </row>
        <row r="4005">
          <cell r="C4005">
            <v>0</v>
          </cell>
          <cell r="D4005">
            <v>8460</v>
          </cell>
          <cell r="S4005" t="str">
            <v>2150-0017420-000-PKR</v>
          </cell>
          <cell r="T4005" t="str">
            <v>2150-0017420-000-PKR-KARACHI</v>
          </cell>
        </row>
        <row r="4006">
          <cell r="C4006">
            <v>0</v>
          </cell>
          <cell r="D4006">
            <v>22630.35</v>
          </cell>
          <cell r="S4006" t="str">
            <v>2150-0017399-230-USD</v>
          </cell>
          <cell r="T4006" t="str">
            <v>2150-0017399-230-USD-KARACHI</v>
          </cell>
        </row>
        <row r="4007">
          <cell r="C4007">
            <v>0</v>
          </cell>
          <cell r="D4007">
            <v>739551.75</v>
          </cell>
          <cell r="S4007" t="str">
            <v>2150-0017399-000-PKR</v>
          </cell>
          <cell r="T4007" t="str">
            <v>2150-0017399-000-PKR-KARACHI</v>
          </cell>
        </row>
        <row r="4008">
          <cell r="C4008">
            <v>0</v>
          </cell>
          <cell r="D4008">
            <v>6008.6</v>
          </cell>
          <cell r="S4008" t="str">
            <v>2150-0017396-000-PKR</v>
          </cell>
          <cell r="T4008" t="str">
            <v>2150-0017396-000-PKR-KARACHI</v>
          </cell>
        </row>
        <row r="4009">
          <cell r="C4009">
            <v>0</v>
          </cell>
          <cell r="D4009">
            <v>18665</v>
          </cell>
          <cell r="S4009" t="str">
            <v>2150-0017379-000-PKR</v>
          </cell>
          <cell r="T4009" t="str">
            <v>2150-0017379-000-PKR-KARACHI</v>
          </cell>
        </row>
        <row r="4010">
          <cell r="C4010">
            <v>0</v>
          </cell>
          <cell r="D4010">
            <v>168771.26</v>
          </cell>
          <cell r="S4010" t="str">
            <v>2150-0016862-000-PKR</v>
          </cell>
          <cell r="T4010" t="str">
            <v>2150-0016862-000-PKR-KARACHI</v>
          </cell>
        </row>
        <row r="4011">
          <cell r="C4011">
            <v>0</v>
          </cell>
          <cell r="D4011">
            <v>52.3</v>
          </cell>
          <cell r="S4011" t="str">
            <v>2150-0017434-230-USD</v>
          </cell>
          <cell r="T4011" t="str">
            <v>2150-0017434-230-USD-KARACHI</v>
          </cell>
        </row>
        <row r="4012">
          <cell r="C4012">
            <v>0</v>
          </cell>
          <cell r="D4012">
            <v>1473.86</v>
          </cell>
          <cell r="S4012" t="str">
            <v>2150-0017510-227-USD</v>
          </cell>
          <cell r="T4012" t="str">
            <v>2150-0017510-227-USD-KARACHI</v>
          </cell>
        </row>
        <row r="4013">
          <cell r="C4013">
            <v>0</v>
          </cell>
          <cell r="D4013">
            <v>613.27</v>
          </cell>
          <cell r="S4013" t="str">
            <v>2150-0017371-000-PKR</v>
          </cell>
          <cell r="T4013" t="str">
            <v>2150-0017371-000-PKR-KARACHI</v>
          </cell>
        </row>
        <row r="4014">
          <cell r="C4014">
            <v>0</v>
          </cell>
          <cell r="D4014">
            <v>300</v>
          </cell>
          <cell r="S4014" t="str">
            <v>2150-0017524-000-PKR</v>
          </cell>
          <cell r="T4014" t="str">
            <v>2150-0017524-000-PKR-KARACHI</v>
          </cell>
        </row>
        <row r="4015">
          <cell r="C4015">
            <v>0</v>
          </cell>
          <cell r="D4015">
            <v>300</v>
          </cell>
          <cell r="S4015" t="str">
            <v>2150-0017523-000-PKR</v>
          </cell>
          <cell r="T4015" t="str">
            <v>2150-0017523-000-PKR-KARACHI</v>
          </cell>
        </row>
        <row r="4016">
          <cell r="C4016">
            <v>0</v>
          </cell>
          <cell r="D4016">
            <v>300</v>
          </cell>
          <cell r="S4016" t="str">
            <v>2150-0017522-000-PKR</v>
          </cell>
          <cell r="T4016" t="str">
            <v>2150-0017522-000-PKR-KARACHI</v>
          </cell>
        </row>
        <row r="4017">
          <cell r="C4017">
            <v>0</v>
          </cell>
          <cell r="D4017">
            <v>3055623.58</v>
          </cell>
          <cell r="S4017" t="str">
            <v>2150-0017520-000-PKR</v>
          </cell>
          <cell r="T4017" t="str">
            <v>2150-0017520-000-PKR-KARACHI</v>
          </cell>
        </row>
        <row r="4018">
          <cell r="C4018">
            <v>0</v>
          </cell>
          <cell r="D4018">
            <v>108933</v>
          </cell>
          <cell r="S4018" t="str">
            <v>2150-0017519-000-PKR</v>
          </cell>
          <cell r="T4018" t="str">
            <v>2150-0017519-000-PKR-KARACHI</v>
          </cell>
        </row>
        <row r="4019">
          <cell r="C4019">
            <v>0</v>
          </cell>
          <cell r="D4019">
            <v>4333.04</v>
          </cell>
          <cell r="S4019" t="str">
            <v>2150-0017517-230-USD</v>
          </cell>
          <cell r="T4019" t="str">
            <v>2150-0017517-230-USD-KARACHI</v>
          </cell>
        </row>
        <row r="4020">
          <cell r="C4020">
            <v>0</v>
          </cell>
          <cell r="D4020">
            <v>8023.05</v>
          </cell>
          <cell r="S4020" t="str">
            <v>2150-0017460-227-USD</v>
          </cell>
          <cell r="T4020" t="str">
            <v>2150-0017460-227-USD-KARACHI</v>
          </cell>
        </row>
        <row r="4021">
          <cell r="C4021">
            <v>0</v>
          </cell>
          <cell r="D4021">
            <v>4160.1000000000004</v>
          </cell>
          <cell r="S4021" t="str">
            <v>2150-0017510-230-USD</v>
          </cell>
          <cell r="T4021" t="str">
            <v>2150-0017510-230-USD-KARACHI</v>
          </cell>
        </row>
        <row r="4022">
          <cell r="C4022">
            <v>0</v>
          </cell>
          <cell r="D4022">
            <v>26349.48</v>
          </cell>
          <cell r="S4022" t="str">
            <v>2150-0017467-230-USD</v>
          </cell>
          <cell r="T4022" t="str">
            <v>2150-0017467-230-USD-KARACHI</v>
          </cell>
        </row>
        <row r="4023">
          <cell r="C4023">
            <v>0</v>
          </cell>
          <cell r="D4023">
            <v>63511.43</v>
          </cell>
          <cell r="S4023" t="str">
            <v>2150-0017508-000-PKR</v>
          </cell>
          <cell r="T4023" t="str">
            <v>2150-0017508-000-PKR-KARACHI</v>
          </cell>
        </row>
        <row r="4024">
          <cell r="C4024">
            <v>0</v>
          </cell>
          <cell r="D4024">
            <v>264</v>
          </cell>
          <cell r="S4024" t="str">
            <v>2150-0017503-000-PKR</v>
          </cell>
          <cell r="T4024" t="str">
            <v>2150-0017503-000-PKR-KARACHI</v>
          </cell>
        </row>
        <row r="4025">
          <cell r="C4025">
            <v>0</v>
          </cell>
          <cell r="D4025">
            <v>45000</v>
          </cell>
          <cell r="S4025" t="str">
            <v>2150-0017491-000-PKR</v>
          </cell>
          <cell r="T4025" t="str">
            <v>2150-0017491-000-PKR-KARACHI</v>
          </cell>
        </row>
        <row r="4026">
          <cell r="C4026">
            <v>0</v>
          </cell>
          <cell r="D4026">
            <v>5853.86</v>
          </cell>
          <cell r="S4026" t="str">
            <v>2150-0017482-227-USD</v>
          </cell>
          <cell r="T4026" t="str">
            <v>2150-0017482-227-USD-KARACHI</v>
          </cell>
        </row>
        <row r="4027">
          <cell r="C4027">
            <v>0</v>
          </cell>
          <cell r="D4027">
            <v>0.82</v>
          </cell>
          <cell r="S4027" t="str">
            <v>2150-0017481-000-PKR</v>
          </cell>
          <cell r="T4027" t="str">
            <v>2150-0017481-000-PKR-KARACHI</v>
          </cell>
        </row>
        <row r="4028">
          <cell r="C4028">
            <v>0</v>
          </cell>
          <cell r="D4028">
            <v>5023.0200000000004</v>
          </cell>
          <cell r="S4028" t="str">
            <v>2150-0017479-227-USD</v>
          </cell>
          <cell r="T4028" t="str">
            <v>2150-0017479-227-USD-KARACHI</v>
          </cell>
        </row>
        <row r="4029">
          <cell r="C4029">
            <v>0</v>
          </cell>
          <cell r="D4029">
            <v>25</v>
          </cell>
          <cell r="S4029" t="str">
            <v>2150-0017477-000-PKR</v>
          </cell>
          <cell r="T4029" t="str">
            <v>2150-0017477-000-PKR-KARACHI</v>
          </cell>
        </row>
        <row r="4030">
          <cell r="C4030">
            <v>0</v>
          </cell>
          <cell r="D4030">
            <v>1946.93</v>
          </cell>
          <cell r="S4030" t="str">
            <v>2150-0017527-230-USD</v>
          </cell>
          <cell r="T4030" t="str">
            <v>2150-0017527-230-USD-KARACHI</v>
          </cell>
        </row>
        <row r="4031">
          <cell r="C4031">
            <v>0</v>
          </cell>
          <cell r="D4031">
            <v>5853.86</v>
          </cell>
          <cell r="S4031" t="str">
            <v>2150-0017517-227-USD</v>
          </cell>
          <cell r="T4031" t="str">
            <v>2150-0017517-227-USD-KARACHI</v>
          </cell>
        </row>
        <row r="4032">
          <cell r="C4032">
            <v>0</v>
          </cell>
          <cell r="D4032">
            <v>161019.65</v>
          </cell>
          <cell r="S4032" t="str">
            <v>2150-0015708-000-PKR</v>
          </cell>
          <cell r="T4032" t="str">
            <v>2150-0015708-000-PKR-KARACHI</v>
          </cell>
        </row>
        <row r="4033">
          <cell r="C4033">
            <v>0</v>
          </cell>
          <cell r="D4033">
            <v>4700.76</v>
          </cell>
          <cell r="S4033" t="str">
            <v>2150-0015590-000-PKR</v>
          </cell>
          <cell r="T4033" t="str">
            <v>2150-0015590-000-PKR-KARACHI</v>
          </cell>
        </row>
        <row r="4034">
          <cell r="C4034">
            <v>0</v>
          </cell>
          <cell r="D4034">
            <v>44056.49</v>
          </cell>
          <cell r="S4034" t="str">
            <v>2150-0015855-000-PKR</v>
          </cell>
          <cell r="T4034" t="str">
            <v>2150-0015855-000-PKR-KARACHI</v>
          </cell>
        </row>
        <row r="4035">
          <cell r="C4035">
            <v>0</v>
          </cell>
          <cell r="D4035">
            <v>83.7</v>
          </cell>
          <cell r="S4035" t="str">
            <v>2150-0015850-000-PKR</v>
          </cell>
          <cell r="T4035" t="str">
            <v>2150-0015850-000-PKR-KARACHI</v>
          </cell>
        </row>
        <row r="4036">
          <cell r="C4036">
            <v>0</v>
          </cell>
          <cell r="D4036">
            <v>7604.31</v>
          </cell>
          <cell r="S4036" t="str">
            <v>2150-0015844-000-PKR</v>
          </cell>
          <cell r="T4036" t="str">
            <v>2150-0015844-000-PKR-KARACHI</v>
          </cell>
        </row>
        <row r="4037">
          <cell r="C4037">
            <v>0</v>
          </cell>
          <cell r="D4037">
            <v>27214.5</v>
          </cell>
          <cell r="S4037" t="str">
            <v>2150-0015804-000-PKR</v>
          </cell>
          <cell r="T4037" t="str">
            <v>2150-0015804-000-PKR-KARACHI</v>
          </cell>
        </row>
        <row r="4038">
          <cell r="C4038">
            <v>0</v>
          </cell>
          <cell r="D4038">
            <v>2147.5</v>
          </cell>
          <cell r="S4038" t="str">
            <v>2150-0015784-000-PKR</v>
          </cell>
          <cell r="T4038" t="str">
            <v>2150-0015784-000-PKR-KARACHI</v>
          </cell>
        </row>
        <row r="4039">
          <cell r="C4039">
            <v>0</v>
          </cell>
          <cell r="D4039">
            <v>21504.6</v>
          </cell>
          <cell r="S4039" t="str">
            <v>2150-0015759-000-PKR</v>
          </cell>
          <cell r="T4039" t="str">
            <v>2150-0015759-000-PKR-KARACHI</v>
          </cell>
        </row>
        <row r="4040">
          <cell r="C4040">
            <v>0</v>
          </cell>
          <cell r="D4040">
            <v>200</v>
          </cell>
          <cell r="S4040" t="str">
            <v>2150-0015874-000-PKR</v>
          </cell>
          <cell r="T4040" t="str">
            <v>2150-0015874-000-PKR-KARACHI</v>
          </cell>
        </row>
        <row r="4041">
          <cell r="C4041">
            <v>0</v>
          </cell>
          <cell r="D4041">
            <v>8266.2199999999993</v>
          </cell>
          <cell r="S4041" t="str">
            <v>2150-0015734-000-PKR</v>
          </cell>
          <cell r="T4041" t="str">
            <v>2150-0015734-000-PKR-KARACHI</v>
          </cell>
        </row>
        <row r="4042">
          <cell r="C4042">
            <v>0</v>
          </cell>
          <cell r="D4042">
            <v>1939.43</v>
          </cell>
          <cell r="S4042" t="str">
            <v>2150-0015898-000-PKR</v>
          </cell>
          <cell r="T4042" t="str">
            <v>2150-0015898-000-PKR-KARACHI</v>
          </cell>
        </row>
        <row r="4043">
          <cell r="C4043">
            <v>0</v>
          </cell>
          <cell r="D4043">
            <v>1444</v>
          </cell>
          <cell r="S4043" t="str">
            <v>2150-0015704-000-PKR</v>
          </cell>
          <cell r="T4043" t="str">
            <v>2150-0015704-000-PKR-KARACHI</v>
          </cell>
        </row>
        <row r="4044">
          <cell r="C4044">
            <v>0</v>
          </cell>
          <cell r="D4044">
            <v>51785.79</v>
          </cell>
          <cell r="S4044" t="str">
            <v>2150-0015701-000-PKR</v>
          </cell>
          <cell r="T4044" t="str">
            <v>2150-0015701-000-PKR-KARACHI</v>
          </cell>
        </row>
        <row r="4045">
          <cell r="C4045">
            <v>0</v>
          </cell>
          <cell r="D4045">
            <v>6.18</v>
          </cell>
          <cell r="S4045" t="str">
            <v>2150-0015670-000-PKR</v>
          </cell>
          <cell r="T4045" t="str">
            <v>2150-0015670-000-PKR-KARACHI</v>
          </cell>
        </row>
        <row r="4046">
          <cell r="C4046">
            <v>0</v>
          </cell>
          <cell r="D4046">
            <v>3713</v>
          </cell>
          <cell r="S4046" t="str">
            <v>2150-0015635-000-PKR</v>
          </cell>
          <cell r="T4046" t="str">
            <v>2150-0015635-000-PKR-KARACHI</v>
          </cell>
        </row>
        <row r="4047">
          <cell r="C4047">
            <v>0</v>
          </cell>
          <cell r="D4047">
            <v>230.84</v>
          </cell>
          <cell r="S4047" t="str">
            <v>2150-0015614-000-PKR</v>
          </cell>
          <cell r="T4047" t="str">
            <v>2150-0015614-000-PKR-KARACHI</v>
          </cell>
        </row>
        <row r="4048">
          <cell r="C4048">
            <v>0</v>
          </cell>
          <cell r="D4048">
            <v>190.59</v>
          </cell>
          <cell r="S4048" t="str">
            <v>2150-0015611-000-PKR</v>
          </cell>
          <cell r="T4048" t="str">
            <v>2150-0015611-000-PKR-KARACHI</v>
          </cell>
        </row>
        <row r="4049">
          <cell r="C4049">
            <v>0</v>
          </cell>
          <cell r="D4049">
            <v>195397.63</v>
          </cell>
          <cell r="S4049" t="str">
            <v>2150-0016873-000-PKR</v>
          </cell>
          <cell r="T4049" t="str">
            <v>2150-0016873-000-PKR-KARACHI</v>
          </cell>
        </row>
        <row r="4050">
          <cell r="C4050">
            <v>0</v>
          </cell>
          <cell r="D4050">
            <v>3888.04</v>
          </cell>
          <cell r="S4050" t="str">
            <v>2150-0015753-000-PKR</v>
          </cell>
          <cell r="T4050" t="str">
            <v>2150-0015753-000-PKR-KARACHI</v>
          </cell>
        </row>
        <row r="4051">
          <cell r="C4051">
            <v>0</v>
          </cell>
          <cell r="D4051">
            <v>7267.85</v>
          </cell>
          <cell r="S4051" t="str">
            <v>2150-0016030-000-PKR</v>
          </cell>
          <cell r="T4051" t="str">
            <v>2150-0016030-000-PKR-KARACHI</v>
          </cell>
        </row>
        <row r="4052">
          <cell r="C4052">
            <v>0</v>
          </cell>
          <cell r="D4052">
            <v>14043.04</v>
          </cell>
          <cell r="S4052" t="str">
            <v>2150-0016143-000-PKR</v>
          </cell>
          <cell r="T4052" t="str">
            <v>2150-0016143-000-PKR-KARACHI</v>
          </cell>
        </row>
        <row r="4053">
          <cell r="C4053">
            <v>0</v>
          </cell>
          <cell r="D4053">
            <v>1593.71</v>
          </cell>
          <cell r="S4053" t="str">
            <v>2150-0016142-000-PKR</v>
          </cell>
          <cell r="T4053" t="str">
            <v>2150-0016142-000-PKR-KARACHI</v>
          </cell>
        </row>
        <row r="4054">
          <cell r="C4054">
            <v>0</v>
          </cell>
          <cell r="D4054">
            <v>1731.56</v>
          </cell>
          <cell r="S4054" t="str">
            <v>2150-0016125-000-PKR</v>
          </cell>
          <cell r="T4054" t="str">
            <v>2150-0016125-000-PKR-KARACHI</v>
          </cell>
        </row>
        <row r="4055">
          <cell r="C4055">
            <v>0</v>
          </cell>
          <cell r="D4055">
            <v>1012424</v>
          </cell>
          <cell r="S4055" t="str">
            <v>2150-0016122-000-PKR</v>
          </cell>
          <cell r="T4055" t="str">
            <v>2150-0016122-000-PKR-KARACHI</v>
          </cell>
        </row>
        <row r="4056">
          <cell r="C4056">
            <v>0</v>
          </cell>
          <cell r="D4056">
            <v>483506.32</v>
          </cell>
          <cell r="S4056" t="str">
            <v>2150-0016087-000-PKR</v>
          </cell>
          <cell r="T4056" t="str">
            <v>2150-0016087-000-PKR-KARACHI</v>
          </cell>
        </row>
        <row r="4057">
          <cell r="C4057">
            <v>0</v>
          </cell>
          <cell r="D4057">
            <v>88782.3</v>
          </cell>
          <cell r="S4057" t="str">
            <v>2150-0016047-000-PKR</v>
          </cell>
          <cell r="T4057" t="str">
            <v>2150-0016047-000-PKR-KARACHI</v>
          </cell>
        </row>
        <row r="4058">
          <cell r="C4058">
            <v>0</v>
          </cell>
          <cell r="D4058">
            <v>146.41</v>
          </cell>
          <cell r="S4058" t="str">
            <v>2150-0016044-000-PKR</v>
          </cell>
          <cell r="T4058" t="str">
            <v>2150-0016044-000-PKR-KARACHI</v>
          </cell>
        </row>
        <row r="4059">
          <cell r="C4059">
            <v>0</v>
          </cell>
          <cell r="D4059">
            <v>11073.63</v>
          </cell>
          <cell r="S4059" t="str">
            <v>2150-0015865-000-PKR</v>
          </cell>
          <cell r="T4059" t="str">
            <v>2150-0015865-000-PKR-KARACHI</v>
          </cell>
        </row>
        <row r="4060">
          <cell r="C4060">
            <v>0</v>
          </cell>
          <cell r="D4060">
            <v>9698.69</v>
          </cell>
          <cell r="S4060" t="str">
            <v>2150-0016036-000-PKR</v>
          </cell>
          <cell r="T4060" t="str">
            <v>2150-0016036-000-PKR-KARACHI</v>
          </cell>
        </row>
        <row r="4061">
          <cell r="C4061">
            <v>0</v>
          </cell>
          <cell r="D4061">
            <v>3198.1</v>
          </cell>
          <cell r="S4061" t="str">
            <v>2150-0015577-000-PKR</v>
          </cell>
          <cell r="T4061" t="str">
            <v>2150-0015577-000-PKR-KARACHI</v>
          </cell>
        </row>
        <row r="4062">
          <cell r="C4062">
            <v>0</v>
          </cell>
          <cell r="D4062">
            <v>40730.94</v>
          </cell>
          <cell r="S4062" t="str">
            <v>2150-0016016-000-PKR</v>
          </cell>
          <cell r="T4062" t="str">
            <v>2150-0016016-000-PKR-KARACHI</v>
          </cell>
        </row>
        <row r="4063">
          <cell r="C4063">
            <v>0</v>
          </cell>
          <cell r="D4063">
            <v>358018.76</v>
          </cell>
          <cell r="S4063" t="str">
            <v>2150-0016012-000-PKR</v>
          </cell>
          <cell r="T4063" t="str">
            <v>2150-0016012-000-PKR-KARACHI</v>
          </cell>
        </row>
        <row r="4064">
          <cell r="C4064">
            <v>0</v>
          </cell>
          <cell r="D4064">
            <v>5197.28</v>
          </cell>
          <cell r="S4064" t="str">
            <v>2150-0015987-000-PKR</v>
          </cell>
          <cell r="T4064" t="str">
            <v>2150-0015987-000-PKR-KARACHI</v>
          </cell>
        </row>
        <row r="4065">
          <cell r="C4065">
            <v>0</v>
          </cell>
          <cell r="D4065">
            <v>427973.19</v>
          </cell>
          <cell r="S4065" t="str">
            <v>2150-0015946-000-PKR</v>
          </cell>
          <cell r="T4065" t="str">
            <v>2150-0015946-000-PKR-KARACHI</v>
          </cell>
        </row>
        <row r="4066">
          <cell r="C4066">
            <v>0</v>
          </cell>
          <cell r="D4066">
            <v>310.01</v>
          </cell>
          <cell r="S4066" t="str">
            <v>2150-0015937-000-PKR</v>
          </cell>
          <cell r="T4066" t="str">
            <v>2150-0015937-000-PKR-KARACHI</v>
          </cell>
        </row>
        <row r="4067">
          <cell r="C4067">
            <v>0</v>
          </cell>
          <cell r="D4067">
            <v>51018.720000000001</v>
          </cell>
          <cell r="S4067" t="str">
            <v>2150-0015922-000-PKR</v>
          </cell>
          <cell r="T4067" t="str">
            <v>2150-0015922-000-PKR-KARACHI</v>
          </cell>
        </row>
        <row r="4068">
          <cell r="C4068">
            <v>0</v>
          </cell>
          <cell r="D4068">
            <v>3518.33</v>
          </cell>
          <cell r="S4068" t="str">
            <v>2150-0015917-000-PKR</v>
          </cell>
          <cell r="T4068" t="str">
            <v>2150-0015917-000-PKR-KARACHI</v>
          </cell>
        </row>
        <row r="4069">
          <cell r="C4069">
            <v>0</v>
          </cell>
          <cell r="D4069">
            <v>6487.73</v>
          </cell>
          <cell r="S4069" t="str">
            <v>2150-0016037-000-PKR</v>
          </cell>
          <cell r="T4069" t="str">
            <v>2150-0016037-000-PKR-KARACHI</v>
          </cell>
        </row>
        <row r="4070">
          <cell r="C4070">
            <v>0</v>
          </cell>
          <cell r="D4070">
            <v>42630.05</v>
          </cell>
          <cell r="S4070" t="str">
            <v>2150-0015149-000-PKR</v>
          </cell>
          <cell r="T4070" t="str">
            <v>2150-0015149-000-PKR-KARACHI</v>
          </cell>
        </row>
        <row r="4071">
          <cell r="C4071">
            <v>0</v>
          </cell>
          <cell r="D4071">
            <v>10850.65</v>
          </cell>
          <cell r="S4071" t="str">
            <v>2150-0015601-000-PKR</v>
          </cell>
          <cell r="T4071" t="str">
            <v>2150-0015601-000-PKR-KARACHI</v>
          </cell>
        </row>
        <row r="4072">
          <cell r="C4072">
            <v>0</v>
          </cell>
          <cell r="D4072">
            <v>874204</v>
          </cell>
          <cell r="S4072" t="str">
            <v>2150-0015269-000-PKR</v>
          </cell>
          <cell r="T4072" t="str">
            <v>2150-0015269-000-PKR-KARACHI</v>
          </cell>
        </row>
        <row r="4073">
          <cell r="C4073">
            <v>0</v>
          </cell>
          <cell r="D4073">
            <v>16.84</v>
          </cell>
          <cell r="S4073" t="str">
            <v>2150-0015268-000-PKR</v>
          </cell>
          <cell r="T4073" t="str">
            <v>2150-0015268-000-PKR-KARACHI</v>
          </cell>
        </row>
        <row r="4074">
          <cell r="C4074">
            <v>0</v>
          </cell>
          <cell r="D4074">
            <v>2489.66</v>
          </cell>
          <cell r="S4074" t="str">
            <v>2150-0015256-000-PKR</v>
          </cell>
          <cell r="T4074" t="str">
            <v>2150-0015256-000-PKR-KARACHI</v>
          </cell>
        </row>
        <row r="4075">
          <cell r="C4075">
            <v>0</v>
          </cell>
          <cell r="D4075">
            <v>1818.12</v>
          </cell>
          <cell r="S4075" t="str">
            <v>2150-0015246-000-PKR</v>
          </cell>
          <cell r="T4075" t="str">
            <v>2150-0015246-000-PKR-KARACHI</v>
          </cell>
        </row>
        <row r="4076">
          <cell r="C4076">
            <v>0</v>
          </cell>
          <cell r="D4076">
            <v>57.99</v>
          </cell>
          <cell r="S4076" t="str">
            <v>2150-0015245-001-PKR</v>
          </cell>
          <cell r="T4076" t="str">
            <v>2150-0015245-001-PKR-KARACHI</v>
          </cell>
        </row>
        <row r="4077">
          <cell r="C4077">
            <v>0</v>
          </cell>
          <cell r="D4077">
            <v>2777.46</v>
          </cell>
          <cell r="S4077" t="str">
            <v>2150-0015245-000-PKR</v>
          </cell>
          <cell r="T4077" t="str">
            <v>2150-0015245-000-PKR-KARACHI</v>
          </cell>
        </row>
        <row r="4078">
          <cell r="C4078">
            <v>0</v>
          </cell>
          <cell r="D4078">
            <v>151457.95000000001</v>
          </cell>
          <cell r="S4078" t="str">
            <v>2150-0015317-230-USD</v>
          </cell>
          <cell r="T4078" t="str">
            <v>2150-0015317-230-USD-KARACHI</v>
          </cell>
        </row>
        <row r="4079">
          <cell r="C4079">
            <v>0</v>
          </cell>
          <cell r="D4079">
            <v>86663.03</v>
          </cell>
          <cell r="S4079" t="str">
            <v>2150-0015160-000-PKR</v>
          </cell>
          <cell r="T4079" t="str">
            <v>2150-0015160-000-PKR-KARACHI</v>
          </cell>
        </row>
        <row r="4080">
          <cell r="C4080">
            <v>0</v>
          </cell>
          <cell r="D4080">
            <v>82324.3</v>
          </cell>
          <cell r="S4080" t="str">
            <v>2150-0015321-000-PKR</v>
          </cell>
          <cell r="T4080" t="str">
            <v>2150-0015321-000-PKR-KARACHI</v>
          </cell>
        </row>
        <row r="4081">
          <cell r="C4081">
            <v>0</v>
          </cell>
          <cell r="D4081">
            <v>680408.91</v>
          </cell>
          <cell r="S4081" t="str">
            <v>2150-0015124-000-PKR</v>
          </cell>
          <cell r="T4081" t="str">
            <v>2150-0015124-000-PKR-KARACHI</v>
          </cell>
        </row>
        <row r="4082">
          <cell r="C4082">
            <v>0</v>
          </cell>
          <cell r="D4082">
            <v>1343180.18</v>
          </cell>
          <cell r="S4082" t="str">
            <v>2150-0015070-000-PKR</v>
          </cell>
          <cell r="T4082" t="str">
            <v>2150-0015070-000-PKR-KARACHI</v>
          </cell>
        </row>
        <row r="4083">
          <cell r="C4083">
            <v>0</v>
          </cell>
          <cell r="D4083">
            <v>3159.4</v>
          </cell>
          <cell r="S4083" t="str">
            <v>2150-0014954-000-PKR</v>
          </cell>
          <cell r="T4083" t="str">
            <v>2150-0014954-000-PKR-KARACHI</v>
          </cell>
        </row>
        <row r="4084">
          <cell r="C4084">
            <v>0</v>
          </cell>
          <cell r="D4084">
            <v>7354</v>
          </cell>
          <cell r="S4084" t="str">
            <v>2150-0014940-000-PKR</v>
          </cell>
          <cell r="T4084" t="str">
            <v>2150-0014940-000-PKR-KARACHI</v>
          </cell>
        </row>
        <row r="4085">
          <cell r="C4085">
            <v>0</v>
          </cell>
          <cell r="D4085">
            <v>3823.37</v>
          </cell>
          <cell r="S4085" t="str">
            <v>2150-0014914-000-PKR</v>
          </cell>
          <cell r="T4085" t="str">
            <v>2150-0014914-000-PKR-KARACHI</v>
          </cell>
        </row>
        <row r="4086">
          <cell r="C4086">
            <v>0</v>
          </cell>
          <cell r="D4086">
            <v>18254.28</v>
          </cell>
          <cell r="S4086" t="str">
            <v>2150-0014887-000-PKR</v>
          </cell>
          <cell r="T4086" t="str">
            <v>2150-0014887-000-PKR-KARACHI</v>
          </cell>
        </row>
        <row r="4087">
          <cell r="C4087">
            <v>0</v>
          </cell>
          <cell r="D4087">
            <v>40921.35</v>
          </cell>
          <cell r="S4087" t="str">
            <v>2150-0014883-000-PKR</v>
          </cell>
          <cell r="T4087" t="str">
            <v>2150-0014883-000-PKR-KARACHI</v>
          </cell>
        </row>
        <row r="4088">
          <cell r="C4088">
            <v>0</v>
          </cell>
          <cell r="D4088">
            <v>130141</v>
          </cell>
          <cell r="S4088" t="str">
            <v>2150-0015160-230-USD</v>
          </cell>
          <cell r="T4088" t="str">
            <v>2150-0015160-230-USD-KARACHI</v>
          </cell>
        </row>
        <row r="4089">
          <cell r="C4089">
            <v>0</v>
          </cell>
          <cell r="D4089">
            <v>164.8</v>
          </cell>
          <cell r="S4089" t="str">
            <v>2150-0015508-000-PKR</v>
          </cell>
          <cell r="T4089" t="str">
            <v>2150-0015508-000-PKR-KARACHI</v>
          </cell>
        </row>
        <row r="4090">
          <cell r="C4090">
            <v>0</v>
          </cell>
          <cell r="D4090">
            <v>13874.05</v>
          </cell>
          <cell r="S4090" t="str">
            <v>2150-0015564-000-PKR</v>
          </cell>
          <cell r="T4090" t="str">
            <v>2150-0015564-000-PKR-KARACHI</v>
          </cell>
        </row>
        <row r="4091">
          <cell r="C4091">
            <v>0</v>
          </cell>
          <cell r="D4091">
            <v>221.65</v>
          </cell>
          <cell r="S4091" t="str">
            <v>2150-0015559-000-PKR</v>
          </cell>
          <cell r="T4091" t="str">
            <v>2150-0015559-000-PKR-KARACHI</v>
          </cell>
        </row>
        <row r="4092">
          <cell r="C4092">
            <v>0</v>
          </cell>
          <cell r="D4092">
            <v>200</v>
          </cell>
          <cell r="S4092" t="str">
            <v>2150-0015554-000-PKR</v>
          </cell>
          <cell r="T4092" t="str">
            <v>2150-0015554-000-PKR-KARACHI</v>
          </cell>
        </row>
        <row r="4093">
          <cell r="C4093">
            <v>0</v>
          </cell>
          <cell r="D4093">
            <v>49315.76</v>
          </cell>
          <cell r="S4093" t="str">
            <v>2150-0015545-000-PKR</v>
          </cell>
          <cell r="T4093" t="str">
            <v>2150-0015545-000-PKR-KARACHI</v>
          </cell>
        </row>
        <row r="4094">
          <cell r="C4094">
            <v>0</v>
          </cell>
          <cell r="D4094">
            <v>2720158.55</v>
          </cell>
          <cell r="S4094" t="str">
            <v>2150-0015542-000-PKR</v>
          </cell>
          <cell r="T4094" t="str">
            <v>2150-0015542-000-PKR-KARACHI</v>
          </cell>
        </row>
        <row r="4095">
          <cell r="C4095">
            <v>0</v>
          </cell>
          <cell r="D4095">
            <v>271672.75</v>
          </cell>
          <cell r="S4095" t="str">
            <v>2150-0015533-000-PKR</v>
          </cell>
          <cell r="T4095" t="str">
            <v>2150-0015533-000-PKR-KARACHI</v>
          </cell>
        </row>
        <row r="4096">
          <cell r="C4096">
            <v>0</v>
          </cell>
          <cell r="D4096">
            <v>3206541.8</v>
          </cell>
          <cell r="S4096" t="str">
            <v>2150-0015528-000-PKR</v>
          </cell>
          <cell r="T4096" t="str">
            <v>2150-0015528-000-PKR-KARACHI</v>
          </cell>
        </row>
        <row r="4097">
          <cell r="C4097">
            <v>0</v>
          </cell>
          <cell r="D4097">
            <v>339262.47</v>
          </cell>
          <cell r="S4097" t="str">
            <v>2150-0015315-000-PKR</v>
          </cell>
          <cell r="T4097" t="str">
            <v>2150-0015315-000-PKR-KARACHI</v>
          </cell>
        </row>
        <row r="4098">
          <cell r="C4098">
            <v>0</v>
          </cell>
          <cell r="D4098">
            <v>278.13</v>
          </cell>
          <cell r="S4098" t="str">
            <v>2150-0015508-230-USD</v>
          </cell>
          <cell r="T4098" t="str">
            <v>2150-0015508-230-USD-KARACHI</v>
          </cell>
        </row>
        <row r="4099">
          <cell r="C4099">
            <v>0</v>
          </cell>
          <cell r="D4099">
            <v>100524.8</v>
          </cell>
          <cell r="S4099" t="str">
            <v>2150-0016188-000-PKR</v>
          </cell>
          <cell r="T4099" t="str">
            <v>2150-0016188-000-PKR-KARACHI</v>
          </cell>
        </row>
        <row r="4100">
          <cell r="C4100">
            <v>0</v>
          </cell>
          <cell r="D4100">
            <v>10591.5</v>
          </cell>
          <cell r="S4100" t="str">
            <v>2150-0015485-000-PKR</v>
          </cell>
          <cell r="T4100" t="str">
            <v>2150-0015485-000-PKR-KARACHI</v>
          </cell>
        </row>
        <row r="4101">
          <cell r="C4101">
            <v>0</v>
          </cell>
          <cell r="D4101">
            <v>7728.67</v>
          </cell>
          <cell r="S4101" t="str">
            <v>2150-0015472-000-PKR</v>
          </cell>
          <cell r="T4101" t="str">
            <v>2150-0015472-000-PKR-KARACHI</v>
          </cell>
        </row>
        <row r="4102">
          <cell r="C4102">
            <v>0</v>
          </cell>
          <cell r="D4102">
            <v>2200</v>
          </cell>
          <cell r="S4102" t="str">
            <v>2150-0015460-000-PKR</v>
          </cell>
          <cell r="T4102" t="str">
            <v>2150-0015460-000-PKR-KARACHI</v>
          </cell>
        </row>
        <row r="4103">
          <cell r="C4103">
            <v>0</v>
          </cell>
          <cell r="D4103">
            <v>2576</v>
          </cell>
          <cell r="S4103" t="str">
            <v>2150-0015443-000-PKR</v>
          </cell>
          <cell r="T4103" t="str">
            <v>2150-0015443-000-PKR-KARACHI</v>
          </cell>
        </row>
        <row r="4104">
          <cell r="C4104">
            <v>0</v>
          </cell>
          <cell r="D4104">
            <v>15609.2</v>
          </cell>
          <cell r="S4104" t="str">
            <v>2150-0015408-000-PKR</v>
          </cell>
          <cell r="T4104" t="str">
            <v>2150-0015408-000-PKR-KARACHI</v>
          </cell>
        </row>
        <row r="4105">
          <cell r="C4105">
            <v>0</v>
          </cell>
          <cell r="D4105">
            <v>3580.06</v>
          </cell>
          <cell r="S4105" t="str">
            <v>2150-0015351-000-PKR</v>
          </cell>
          <cell r="T4105" t="str">
            <v>2150-0015351-000-PKR-KARACHI</v>
          </cell>
        </row>
        <row r="4106">
          <cell r="C4106">
            <v>0</v>
          </cell>
          <cell r="D4106">
            <v>10049.35</v>
          </cell>
          <cell r="S4106" t="str">
            <v>2150-0015331-000-PKR</v>
          </cell>
          <cell r="T4106" t="str">
            <v>2150-0015331-000-PKR-KARACHI</v>
          </cell>
        </row>
        <row r="4107">
          <cell r="C4107">
            <v>0</v>
          </cell>
          <cell r="D4107">
            <v>100890</v>
          </cell>
          <cell r="S4107" t="str">
            <v>2150-0015519-000-PKR</v>
          </cell>
          <cell r="T4107" t="str">
            <v>2150-0015519-000-PKR-KARACHI</v>
          </cell>
        </row>
        <row r="4108">
          <cell r="C4108">
            <v>0</v>
          </cell>
          <cell r="D4108">
            <v>7100</v>
          </cell>
          <cell r="S4108" t="str">
            <v>2150-0016680-000-PKR</v>
          </cell>
          <cell r="T4108" t="str">
            <v>2150-0016680-000-PKR-KARACHI</v>
          </cell>
        </row>
        <row r="4109">
          <cell r="C4109">
            <v>0</v>
          </cell>
          <cell r="D4109">
            <v>2313.8000000000002</v>
          </cell>
          <cell r="S4109" t="str">
            <v>2150-0016183-000-PKR</v>
          </cell>
          <cell r="T4109" t="str">
            <v>2150-0016183-000-PKR-KARACHI</v>
          </cell>
        </row>
        <row r="4110">
          <cell r="C4110">
            <v>0</v>
          </cell>
          <cell r="D4110">
            <v>6000</v>
          </cell>
          <cell r="S4110" t="str">
            <v>2150-0016739-000-PKR</v>
          </cell>
          <cell r="T4110" t="str">
            <v>2150-0016739-000-PKR-KARACHI</v>
          </cell>
        </row>
        <row r="4111">
          <cell r="C4111">
            <v>0</v>
          </cell>
          <cell r="D4111">
            <v>4845.95</v>
          </cell>
          <cell r="S4111" t="str">
            <v>2150-0016735-000-PKR</v>
          </cell>
          <cell r="T4111" t="str">
            <v>2150-0016735-000-PKR-KARACHI</v>
          </cell>
        </row>
        <row r="4112">
          <cell r="C4112">
            <v>0</v>
          </cell>
          <cell r="D4112">
            <v>25575</v>
          </cell>
          <cell r="S4112" t="str">
            <v>2150-0016730-000-PKR</v>
          </cell>
          <cell r="T4112" t="str">
            <v>2150-0016730-000-PKR-KARACHI</v>
          </cell>
        </row>
        <row r="4113">
          <cell r="C4113">
            <v>0</v>
          </cell>
          <cell r="D4113">
            <v>38.04</v>
          </cell>
          <cell r="S4113" t="str">
            <v>2150-0016728-230-USD</v>
          </cell>
          <cell r="T4113" t="str">
            <v>2150-0016728-230-USD-KARACHI</v>
          </cell>
        </row>
        <row r="4114">
          <cell r="C4114">
            <v>0</v>
          </cell>
          <cell r="D4114">
            <v>927.5</v>
          </cell>
          <cell r="S4114" t="str">
            <v>2150-0016709-000-PKR</v>
          </cell>
          <cell r="T4114" t="str">
            <v>2150-0016709-000-PKR-KARACHI</v>
          </cell>
        </row>
        <row r="4115">
          <cell r="C4115">
            <v>0</v>
          </cell>
          <cell r="D4115">
            <v>3126.31</v>
          </cell>
          <cell r="S4115" t="str">
            <v>2150-0016698-000-PKR</v>
          </cell>
          <cell r="T4115" t="str">
            <v>2150-0016698-000-PKR-KARACHI</v>
          </cell>
        </row>
        <row r="4116">
          <cell r="C4116">
            <v>0</v>
          </cell>
          <cell r="D4116">
            <v>6995.29</v>
          </cell>
          <cell r="S4116" t="str">
            <v>2150-0016757-000-PKR</v>
          </cell>
          <cell r="T4116" t="str">
            <v>2150-0016757-000-PKR-KARACHI</v>
          </cell>
        </row>
        <row r="4117">
          <cell r="C4117">
            <v>0</v>
          </cell>
          <cell r="D4117">
            <v>9.5</v>
          </cell>
          <cell r="S4117" t="str">
            <v>2150-0016684-000-PKR</v>
          </cell>
          <cell r="T4117" t="str">
            <v>2150-0016684-000-PKR-KARACHI</v>
          </cell>
        </row>
        <row r="4118">
          <cell r="C4118">
            <v>0</v>
          </cell>
          <cell r="D4118">
            <v>0.38</v>
          </cell>
          <cell r="S4118" t="str">
            <v>2150-0016757-001-PKR</v>
          </cell>
          <cell r="T4118" t="str">
            <v>2150-0016757-001-PKR-KARACHI</v>
          </cell>
        </row>
        <row r="4119">
          <cell r="C4119">
            <v>0</v>
          </cell>
          <cell r="D4119">
            <v>1496637.13</v>
          </cell>
          <cell r="S4119" t="str">
            <v>2150-0016675-000-PKR</v>
          </cell>
          <cell r="T4119" t="str">
            <v>2150-0016675-000-PKR-KARACHI</v>
          </cell>
        </row>
        <row r="4120">
          <cell r="C4120">
            <v>0</v>
          </cell>
          <cell r="D4120">
            <v>2529.7600000000002</v>
          </cell>
          <cell r="S4120" t="str">
            <v>2150-0016674-000-PKR</v>
          </cell>
          <cell r="T4120" t="str">
            <v>2150-0016674-000-PKR-KARACHI</v>
          </cell>
        </row>
        <row r="4121">
          <cell r="C4121">
            <v>0</v>
          </cell>
          <cell r="D4121">
            <v>3491.25</v>
          </cell>
          <cell r="S4121" t="str">
            <v>2150-0016673-000-PKR</v>
          </cell>
          <cell r="T4121" t="str">
            <v>2150-0016673-000-PKR-KARACHI</v>
          </cell>
        </row>
        <row r="4122">
          <cell r="C4122">
            <v>0</v>
          </cell>
          <cell r="D4122">
            <v>44901</v>
          </cell>
          <cell r="S4122" t="str">
            <v>2150-0016672-000-PKR</v>
          </cell>
          <cell r="T4122" t="str">
            <v>2150-0016672-000-PKR-KARACHI</v>
          </cell>
        </row>
        <row r="4123">
          <cell r="C4123">
            <v>0</v>
          </cell>
          <cell r="D4123">
            <v>14627.55</v>
          </cell>
          <cell r="S4123" t="str">
            <v>2150-0016665-000-PKR</v>
          </cell>
          <cell r="T4123" t="str">
            <v>2150-0016665-000-PKR-KARACHI</v>
          </cell>
        </row>
        <row r="4124">
          <cell r="C4124">
            <v>0</v>
          </cell>
          <cell r="D4124">
            <v>181539.52</v>
          </cell>
          <cell r="S4124" t="str">
            <v>2150-0016656-000-PKR</v>
          </cell>
          <cell r="T4124" t="str">
            <v>2150-0016656-000-PKR-KARACHI</v>
          </cell>
        </row>
        <row r="4125">
          <cell r="C4125">
            <v>0</v>
          </cell>
          <cell r="D4125">
            <v>6136.55</v>
          </cell>
          <cell r="S4125" t="str">
            <v>2150-0016640-000-PKR</v>
          </cell>
          <cell r="T4125" t="str">
            <v>2150-0016640-000-PKR-KARACHI</v>
          </cell>
        </row>
        <row r="4126">
          <cell r="C4126">
            <v>0</v>
          </cell>
          <cell r="D4126">
            <v>26109.33</v>
          </cell>
          <cell r="S4126" t="str">
            <v>2150-0016685-000-PKR</v>
          </cell>
          <cell r="T4126" t="str">
            <v>2150-0016685-000-PKR-KARACHI</v>
          </cell>
        </row>
        <row r="4127">
          <cell r="C4127">
            <v>0</v>
          </cell>
          <cell r="D4127">
            <v>34370</v>
          </cell>
          <cell r="S4127" t="str">
            <v>2150-0016801-000-PKR</v>
          </cell>
          <cell r="T4127" t="str">
            <v>2150-0016801-000-PKR-KARACHI</v>
          </cell>
        </row>
        <row r="4128">
          <cell r="C4128">
            <v>0</v>
          </cell>
          <cell r="D4128">
            <v>500000</v>
          </cell>
          <cell r="S4128" t="str">
            <v>2150-0016855-000-PKR</v>
          </cell>
          <cell r="T4128" t="str">
            <v>2150-0016855-000-PKR-KARACHI</v>
          </cell>
        </row>
        <row r="4129">
          <cell r="C4129">
            <v>0</v>
          </cell>
          <cell r="D4129">
            <v>65807.63</v>
          </cell>
          <cell r="S4129" t="str">
            <v>2150-0016853-000-PKR</v>
          </cell>
          <cell r="T4129" t="str">
            <v>2150-0016853-000-PKR-KARACHI</v>
          </cell>
        </row>
        <row r="4130">
          <cell r="C4130">
            <v>0</v>
          </cell>
          <cell r="D4130">
            <v>89290</v>
          </cell>
          <cell r="S4130" t="str">
            <v>2150-0016850-000-PKR</v>
          </cell>
          <cell r="T4130" t="str">
            <v>2150-0016850-000-PKR-KARACHI</v>
          </cell>
        </row>
        <row r="4131">
          <cell r="C4131">
            <v>0</v>
          </cell>
          <cell r="D4131">
            <v>197682.11</v>
          </cell>
          <cell r="S4131" t="str">
            <v>2150-0016848-000-PKR</v>
          </cell>
          <cell r="T4131" t="str">
            <v>2150-0016848-000-PKR-KARACHI</v>
          </cell>
        </row>
        <row r="4132">
          <cell r="C4132">
            <v>0</v>
          </cell>
          <cell r="D4132">
            <v>80339.850000000006</v>
          </cell>
          <cell r="S4132" t="str">
            <v>2150-0016845-230-USD</v>
          </cell>
          <cell r="T4132" t="str">
            <v>2150-0016845-230-USD-KARACHI</v>
          </cell>
        </row>
        <row r="4133">
          <cell r="C4133">
            <v>0</v>
          </cell>
          <cell r="D4133">
            <v>335.7</v>
          </cell>
          <cell r="S4133" t="str">
            <v>2150-0016845-000-PKR</v>
          </cell>
          <cell r="T4133" t="str">
            <v>2150-0016845-000-PKR-KARACHI</v>
          </cell>
        </row>
        <row r="4134">
          <cell r="C4134">
            <v>0</v>
          </cell>
          <cell r="D4134">
            <v>1114245.1000000001</v>
          </cell>
          <cell r="S4134" t="str">
            <v>2150-0016833-000-PKR</v>
          </cell>
          <cell r="T4134" t="str">
            <v>2150-0016833-000-PKR-KARACHI</v>
          </cell>
        </row>
        <row r="4135">
          <cell r="C4135">
            <v>0</v>
          </cell>
          <cell r="D4135">
            <v>56909.04</v>
          </cell>
          <cell r="S4135" t="str">
            <v>2150-0016749-000-PKR</v>
          </cell>
          <cell r="T4135" t="str">
            <v>2150-0016749-000-PKR-KARACHI</v>
          </cell>
        </row>
        <row r="4136">
          <cell r="C4136">
            <v>0</v>
          </cell>
          <cell r="D4136">
            <v>200.08</v>
          </cell>
          <cell r="S4136" t="str">
            <v>2150-0016813-000-PKR</v>
          </cell>
          <cell r="T4136" t="str">
            <v>2150-0016813-000-PKR-KARACHI</v>
          </cell>
        </row>
        <row r="4137">
          <cell r="C4137">
            <v>0</v>
          </cell>
          <cell r="D4137">
            <v>5954.67</v>
          </cell>
          <cell r="S4137" t="str">
            <v>2150-0016607-000-PKR</v>
          </cell>
          <cell r="T4137" t="str">
            <v>2150-0016607-000-PKR-KARACHI</v>
          </cell>
        </row>
        <row r="4138">
          <cell r="C4138">
            <v>0</v>
          </cell>
          <cell r="D4138">
            <v>19375</v>
          </cell>
          <cell r="S4138" t="str">
            <v>2150-0016799-000-PKR</v>
          </cell>
          <cell r="T4138" t="str">
            <v>2150-0016799-000-PKR-KARACHI</v>
          </cell>
        </row>
        <row r="4139">
          <cell r="C4139">
            <v>0</v>
          </cell>
          <cell r="D4139">
            <v>288.43</v>
          </cell>
          <cell r="S4139" t="str">
            <v>2150-0016777-000-PKR</v>
          </cell>
          <cell r="T4139" t="str">
            <v>2150-0016777-000-PKR-KARACHI</v>
          </cell>
        </row>
        <row r="4140">
          <cell r="C4140">
            <v>0</v>
          </cell>
          <cell r="D4140">
            <v>33.28</v>
          </cell>
          <cell r="S4140" t="str">
            <v>2150-0016771-230-USD</v>
          </cell>
          <cell r="T4140" t="str">
            <v>2150-0016771-230-USD-KARACHI</v>
          </cell>
        </row>
        <row r="4141">
          <cell r="C4141">
            <v>0</v>
          </cell>
          <cell r="D4141">
            <v>537656.07999999996</v>
          </cell>
          <cell r="S4141" t="str">
            <v>2150-0016762-230-USD</v>
          </cell>
          <cell r="T4141" t="str">
            <v>2150-0016762-230-USD-KARACHI</v>
          </cell>
        </row>
        <row r="4142">
          <cell r="C4142">
            <v>0</v>
          </cell>
          <cell r="D4142">
            <v>85310.23</v>
          </cell>
          <cell r="S4142" t="str">
            <v>2150-0016762-000-PKR</v>
          </cell>
          <cell r="T4142" t="str">
            <v>2150-0016762-000-PKR-KARACHI</v>
          </cell>
        </row>
        <row r="4143">
          <cell r="C4143">
            <v>0</v>
          </cell>
          <cell r="D4143">
            <v>3832236.77</v>
          </cell>
          <cell r="S4143" t="str">
            <v>2150-0016758-001-PKR</v>
          </cell>
          <cell r="T4143" t="str">
            <v>2150-0016758-001-PKR-KARACHI</v>
          </cell>
        </row>
        <row r="4144">
          <cell r="C4144">
            <v>0</v>
          </cell>
          <cell r="D4144">
            <v>2785210</v>
          </cell>
          <cell r="S4144" t="str">
            <v>2150-0016758-000-PKR</v>
          </cell>
          <cell r="T4144" t="str">
            <v>2150-0016758-000-PKR-KARACHI</v>
          </cell>
        </row>
        <row r="4145">
          <cell r="C4145">
            <v>0</v>
          </cell>
          <cell r="D4145">
            <v>95</v>
          </cell>
          <cell r="S4145" t="str">
            <v>2150-0016817-000-PKR</v>
          </cell>
          <cell r="T4145" t="str">
            <v>2150-0016817-000-PKR-KARACHI</v>
          </cell>
        </row>
        <row r="4146">
          <cell r="C4146">
            <v>0</v>
          </cell>
          <cell r="D4146">
            <v>10690.32</v>
          </cell>
          <cell r="S4146" t="str">
            <v>2150-0016297-000-PKR</v>
          </cell>
          <cell r="T4146" t="str">
            <v>2150-0016297-000-PKR-KARACHI</v>
          </cell>
        </row>
        <row r="4147">
          <cell r="C4147">
            <v>0</v>
          </cell>
          <cell r="D4147">
            <v>5715.21</v>
          </cell>
          <cell r="S4147" t="str">
            <v>2150-0016420-000-PKR</v>
          </cell>
          <cell r="T4147" t="str">
            <v>2150-0016420-000-PKR-KARACHI</v>
          </cell>
        </row>
        <row r="4148">
          <cell r="C4148">
            <v>0</v>
          </cell>
          <cell r="D4148">
            <v>24895</v>
          </cell>
          <cell r="S4148" t="str">
            <v>2150-0016417-000-PKR</v>
          </cell>
          <cell r="T4148" t="str">
            <v>2150-0016417-000-PKR-KARACHI</v>
          </cell>
        </row>
        <row r="4149">
          <cell r="C4149">
            <v>0</v>
          </cell>
          <cell r="D4149">
            <v>25016</v>
          </cell>
          <cell r="S4149" t="str">
            <v>2150-0016415-000-PKR</v>
          </cell>
          <cell r="T4149" t="str">
            <v>2150-0016415-000-PKR-KARACHI</v>
          </cell>
        </row>
        <row r="4150">
          <cell r="C4150">
            <v>0</v>
          </cell>
          <cell r="D4150">
            <v>677.22</v>
          </cell>
          <cell r="S4150" t="str">
            <v>2150-0016393-000-PKR</v>
          </cell>
          <cell r="T4150" t="str">
            <v>2150-0016393-000-PKR-KARACHI</v>
          </cell>
        </row>
        <row r="4151">
          <cell r="C4151">
            <v>0</v>
          </cell>
          <cell r="D4151">
            <v>25150</v>
          </cell>
          <cell r="S4151" t="str">
            <v>2150-0016346-000-PKR</v>
          </cell>
          <cell r="T4151" t="str">
            <v>2150-0016346-000-PKR-KARACHI</v>
          </cell>
        </row>
        <row r="4152">
          <cell r="C4152">
            <v>0</v>
          </cell>
          <cell r="D4152">
            <v>249.14</v>
          </cell>
          <cell r="S4152" t="str">
            <v>2150-0016320-000-PKR</v>
          </cell>
          <cell r="T4152" t="str">
            <v>2150-0016320-000-PKR-KARACHI</v>
          </cell>
        </row>
        <row r="4153">
          <cell r="C4153">
            <v>0</v>
          </cell>
          <cell r="D4153">
            <v>2612.0700000000002</v>
          </cell>
          <cell r="S4153" t="str">
            <v>2150-0016308-000-PKR</v>
          </cell>
          <cell r="T4153" t="str">
            <v>2150-0016308-000-PKR-KARACHI</v>
          </cell>
        </row>
        <row r="4154">
          <cell r="C4154">
            <v>0</v>
          </cell>
          <cell r="D4154">
            <v>13878.85</v>
          </cell>
          <cell r="S4154" t="str">
            <v>2150-0016639-000-PKR</v>
          </cell>
          <cell r="T4154" t="str">
            <v>2150-0016639-000-PKR-KARACHI</v>
          </cell>
        </row>
        <row r="4155">
          <cell r="C4155">
            <v>0</v>
          </cell>
          <cell r="D4155">
            <v>86114.07</v>
          </cell>
          <cell r="S4155" t="str">
            <v>2150-0016297-231-USD</v>
          </cell>
          <cell r="T4155" t="str">
            <v>2150-0016297-231-USD-KARACHI</v>
          </cell>
        </row>
        <row r="4156">
          <cell r="C4156">
            <v>0</v>
          </cell>
          <cell r="D4156">
            <v>5271.72</v>
          </cell>
          <cell r="S4156" t="str">
            <v>2150-0016443-000-PKR</v>
          </cell>
          <cell r="T4156" t="str">
            <v>2150-0016443-000-PKR-KARACHI</v>
          </cell>
        </row>
        <row r="4157">
          <cell r="C4157">
            <v>0</v>
          </cell>
          <cell r="D4157">
            <v>61779.73</v>
          </cell>
          <cell r="S4157" t="str">
            <v>2150-0016244-000-PKR</v>
          </cell>
          <cell r="T4157" t="str">
            <v>2150-0016244-000-PKR-KARACHI</v>
          </cell>
        </row>
        <row r="4158">
          <cell r="C4158">
            <v>0</v>
          </cell>
          <cell r="D4158">
            <v>224383.11</v>
          </cell>
          <cell r="S4158" t="str">
            <v>2150-0016223-000-PKR</v>
          </cell>
          <cell r="T4158" t="str">
            <v>2150-0016223-000-PKR-KARACHI</v>
          </cell>
        </row>
        <row r="4159">
          <cell r="C4159">
            <v>0</v>
          </cell>
          <cell r="D4159">
            <v>2542.71</v>
          </cell>
          <cell r="S4159" t="str">
            <v>2150-0016209-000-PKR</v>
          </cell>
          <cell r="T4159" t="str">
            <v>2150-0016209-000-PKR-KARACHI</v>
          </cell>
        </row>
        <row r="4160">
          <cell r="C4160">
            <v>0</v>
          </cell>
          <cell r="D4160">
            <v>998476.19</v>
          </cell>
          <cell r="S4160" t="str">
            <v>2150-0016191-000-PKR</v>
          </cell>
          <cell r="T4160" t="str">
            <v>2150-0016191-000-PKR-KARACHI</v>
          </cell>
        </row>
        <row r="4161">
          <cell r="C4161">
            <v>0</v>
          </cell>
          <cell r="D4161">
            <v>1033248.96</v>
          </cell>
          <cell r="S4161" t="str">
            <v>2150-0016190-000-PKR</v>
          </cell>
          <cell r="T4161" t="str">
            <v>2150-0016190-000-PKR-KARACHI</v>
          </cell>
        </row>
        <row r="4162">
          <cell r="C4162">
            <v>0</v>
          </cell>
          <cell r="D4162">
            <v>1637589.47</v>
          </cell>
          <cell r="S4162" t="str">
            <v>2150-0016189-000-PKR</v>
          </cell>
          <cell r="T4162" t="str">
            <v>2150-0016189-000-PKR-KARACHI</v>
          </cell>
        </row>
        <row r="4163">
          <cell r="C4163">
            <v>0</v>
          </cell>
          <cell r="D4163">
            <v>200</v>
          </cell>
          <cell r="S4163" t="str">
            <v>2150-0017673-000-PKR</v>
          </cell>
          <cell r="T4163" t="str">
            <v>2150-0017673-000-PKR-KARACHI</v>
          </cell>
        </row>
        <row r="4164">
          <cell r="C4164">
            <v>0</v>
          </cell>
          <cell r="D4164">
            <v>300.2</v>
          </cell>
          <cell r="S4164" t="str">
            <v>2150-0016301-000-PKR</v>
          </cell>
          <cell r="T4164" t="str">
            <v>2150-0016301-000-PKR-KARACHI</v>
          </cell>
        </row>
        <row r="4165">
          <cell r="C4165">
            <v>0</v>
          </cell>
          <cell r="D4165">
            <v>24927.78</v>
          </cell>
          <cell r="S4165" t="str">
            <v>2150-0016488-000-PKR</v>
          </cell>
          <cell r="T4165" t="str">
            <v>2150-0016488-000-PKR-KARACHI</v>
          </cell>
        </row>
        <row r="4166">
          <cell r="C4166">
            <v>0</v>
          </cell>
          <cell r="D4166">
            <v>1967006.65</v>
          </cell>
          <cell r="S4166" t="str">
            <v>2150-0016186-000-PKR</v>
          </cell>
          <cell r="T4166" t="str">
            <v>2150-0016186-000-PKR-KARACHI</v>
          </cell>
        </row>
        <row r="4167">
          <cell r="C4167">
            <v>0</v>
          </cell>
          <cell r="D4167">
            <v>55327.65</v>
          </cell>
          <cell r="S4167" t="str">
            <v>2150-0016594-000-PKR</v>
          </cell>
          <cell r="T4167" t="str">
            <v>2150-0016594-000-PKR-KARACHI</v>
          </cell>
        </row>
        <row r="4168">
          <cell r="C4168">
            <v>0</v>
          </cell>
          <cell r="D4168">
            <v>3769</v>
          </cell>
          <cell r="S4168" t="str">
            <v>2150-0016584-000-PKR</v>
          </cell>
          <cell r="T4168" t="str">
            <v>2150-0016584-000-PKR-KARACHI</v>
          </cell>
        </row>
        <row r="4169">
          <cell r="C4169">
            <v>0</v>
          </cell>
          <cell r="D4169">
            <v>9925.51</v>
          </cell>
          <cell r="S4169" t="str">
            <v>2150-0016583-000-PKR</v>
          </cell>
          <cell r="T4169" t="str">
            <v>2150-0016583-000-PKR-KARACHI</v>
          </cell>
        </row>
        <row r="4170">
          <cell r="C4170">
            <v>0</v>
          </cell>
          <cell r="D4170">
            <v>465.44</v>
          </cell>
          <cell r="S4170" t="str">
            <v>2150-0016560-000-PKR</v>
          </cell>
          <cell r="T4170" t="str">
            <v>2150-0016560-000-PKR-KARACHI</v>
          </cell>
        </row>
        <row r="4171">
          <cell r="C4171">
            <v>0</v>
          </cell>
          <cell r="D4171">
            <v>5411.12</v>
          </cell>
          <cell r="S4171" t="str">
            <v>2150-0016547-000-PKR</v>
          </cell>
          <cell r="T4171" t="str">
            <v>2150-0016547-000-PKR-KARACHI</v>
          </cell>
        </row>
        <row r="4172">
          <cell r="C4172">
            <v>0</v>
          </cell>
          <cell r="D4172">
            <v>66610.42</v>
          </cell>
          <cell r="S4172" t="str">
            <v>2150-0016542-000-PKR</v>
          </cell>
          <cell r="T4172" t="str">
            <v>2150-0016542-000-PKR-KARACHI</v>
          </cell>
        </row>
        <row r="4173">
          <cell r="C4173">
            <v>0</v>
          </cell>
          <cell r="D4173">
            <v>935992.19</v>
          </cell>
          <cell r="S4173" t="str">
            <v>2150-0016437-000-PKR</v>
          </cell>
          <cell r="T4173" t="str">
            <v>2150-0016437-000-PKR-KARACHI</v>
          </cell>
        </row>
        <row r="4174">
          <cell r="C4174">
            <v>0</v>
          </cell>
          <cell r="D4174">
            <v>27810</v>
          </cell>
          <cell r="S4174" t="str">
            <v>2150-0016490-000-PKR</v>
          </cell>
          <cell r="T4174" t="str">
            <v>2150-0016490-000-PKR-KARACHI</v>
          </cell>
        </row>
        <row r="4175">
          <cell r="C4175">
            <v>0</v>
          </cell>
          <cell r="D4175">
            <v>3053.09</v>
          </cell>
          <cell r="S4175" t="str">
            <v>2150-0016440-000-PKR</v>
          </cell>
          <cell r="T4175" t="str">
            <v>2150-0016440-000-PKR-KARACHI</v>
          </cell>
        </row>
        <row r="4176">
          <cell r="C4176">
            <v>0</v>
          </cell>
          <cell r="D4176">
            <v>7486.31</v>
          </cell>
          <cell r="S4176" t="str">
            <v>2150-0016479-000-PKR</v>
          </cell>
          <cell r="T4176" t="str">
            <v>2150-0016479-000-PKR-KARACHI</v>
          </cell>
        </row>
        <row r="4177">
          <cell r="C4177">
            <v>0</v>
          </cell>
          <cell r="D4177">
            <v>4044.16</v>
          </cell>
          <cell r="S4177" t="str">
            <v>2150-0016472-000-PKR</v>
          </cell>
          <cell r="T4177" t="str">
            <v>2150-0016472-000-PKR-KARACHI</v>
          </cell>
        </row>
        <row r="4178">
          <cell r="C4178">
            <v>0</v>
          </cell>
          <cell r="D4178">
            <v>1086.45</v>
          </cell>
          <cell r="S4178" t="str">
            <v>2150-0016463-000-PKR</v>
          </cell>
          <cell r="T4178" t="str">
            <v>2150-0016463-000-PKR-KARACHI</v>
          </cell>
        </row>
        <row r="4179">
          <cell r="C4179">
            <v>0</v>
          </cell>
          <cell r="D4179">
            <v>22342.51</v>
          </cell>
          <cell r="S4179" t="str">
            <v>2150-0016456-000-PKR</v>
          </cell>
          <cell r="T4179" t="str">
            <v>2150-0016456-000-PKR-KARACHI</v>
          </cell>
        </row>
        <row r="4180">
          <cell r="C4180">
            <v>0</v>
          </cell>
          <cell r="D4180">
            <v>15694.35</v>
          </cell>
          <cell r="S4180" t="str">
            <v>2150-0016455-000-PKR</v>
          </cell>
          <cell r="T4180" t="str">
            <v>2150-0016455-000-PKR-KARACHI</v>
          </cell>
        </row>
        <row r="4181">
          <cell r="C4181">
            <v>0</v>
          </cell>
          <cell r="D4181">
            <v>640640.61</v>
          </cell>
          <cell r="S4181" t="str">
            <v>2150-0016454-000-PKR</v>
          </cell>
          <cell r="T4181" t="str">
            <v>2150-0016454-000-PKR-KARACHI</v>
          </cell>
        </row>
        <row r="4182">
          <cell r="C4182">
            <v>0</v>
          </cell>
          <cell r="D4182">
            <v>3800</v>
          </cell>
          <cell r="S4182" t="str">
            <v>2150-0016447-000-PKR</v>
          </cell>
          <cell r="T4182" t="str">
            <v>2150-0016447-000-PKR-KARACHI</v>
          </cell>
        </row>
        <row r="4183">
          <cell r="C4183">
            <v>0</v>
          </cell>
          <cell r="D4183">
            <v>187168.83</v>
          </cell>
          <cell r="S4183" t="str">
            <v>2150-0016621-000-PKR</v>
          </cell>
          <cell r="T4183" t="str">
            <v>2150-0016621-000-PKR-KARACHI</v>
          </cell>
        </row>
        <row r="4184">
          <cell r="C4184">
            <v>0</v>
          </cell>
          <cell r="D4184">
            <v>146741.29999999999</v>
          </cell>
          <cell r="S4184" t="str">
            <v>2150-0016509-000-PKR</v>
          </cell>
          <cell r="T4184" t="str">
            <v>2150-0016509-000-PKR-KARACHI</v>
          </cell>
        </row>
        <row r="4185">
          <cell r="C4185">
            <v>0</v>
          </cell>
          <cell r="D4185">
            <v>27365</v>
          </cell>
          <cell r="S4185" t="str">
            <v>2150-0032892-000-PKR</v>
          </cell>
          <cell r="T4185" t="str">
            <v>2150-0032892-000-PKR-LAHORE</v>
          </cell>
        </row>
        <row r="4186">
          <cell r="C4186">
            <v>0</v>
          </cell>
          <cell r="D4186">
            <v>10</v>
          </cell>
          <cell r="S4186" t="str">
            <v>2150-0032867-000-PKR</v>
          </cell>
          <cell r="T4186" t="str">
            <v>2150-0032867-000-PKR-LAHORE</v>
          </cell>
        </row>
        <row r="4187">
          <cell r="C4187">
            <v>0</v>
          </cell>
          <cell r="D4187">
            <v>8334</v>
          </cell>
          <cell r="S4187" t="str">
            <v>2150-0032869-000-PKR</v>
          </cell>
          <cell r="T4187" t="str">
            <v>2150-0032869-000-PKR-LAHORE</v>
          </cell>
        </row>
        <row r="4188">
          <cell r="C4188">
            <v>0</v>
          </cell>
          <cell r="D4188">
            <v>623</v>
          </cell>
          <cell r="S4188" t="str">
            <v>2150-0032872-000-PKR</v>
          </cell>
          <cell r="T4188" t="str">
            <v>2150-0032872-000-PKR-LAHORE</v>
          </cell>
        </row>
        <row r="4189">
          <cell r="C4189">
            <v>0</v>
          </cell>
          <cell r="D4189">
            <v>1184801.44</v>
          </cell>
          <cell r="S4189" t="str">
            <v>2150-0032873-000-PKR</v>
          </cell>
          <cell r="T4189" t="str">
            <v>2150-0032873-000-PKR-LAHORE</v>
          </cell>
        </row>
        <row r="4190">
          <cell r="C4190">
            <v>0</v>
          </cell>
          <cell r="D4190">
            <v>376132.47</v>
          </cell>
          <cell r="S4190" t="str">
            <v>2150-0032873-230-USD</v>
          </cell>
          <cell r="T4190" t="str">
            <v>2150-0032873-230-USD-LAHORE</v>
          </cell>
        </row>
        <row r="4191">
          <cell r="C4191">
            <v>0</v>
          </cell>
          <cell r="D4191">
            <v>1948</v>
          </cell>
          <cell r="S4191" t="str">
            <v>2150-0032874-000-PKR</v>
          </cell>
          <cell r="T4191" t="str">
            <v>2150-0032874-000-PKR-LAHORE</v>
          </cell>
        </row>
        <row r="4192">
          <cell r="C4192">
            <v>0</v>
          </cell>
          <cell r="D4192">
            <v>687</v>
          </cell>
          <cell r="S4192" t="str">
            <v>2150-0032875-000-PKR</v>
          </cell>
          <cell r="T4192" t="str">
            <v>2150-0032875-000-PKR-LAHORE</v>
          </cell>
        </row>
        <row r="4193">
          <cell r="C4193">
            <v>0</v>
          </cell>
          <cell r="D4193">
            <v>11886</v>
          </cell>
          <cell r="S4193" t="str">
            <v>2150-0032876-230-USD</v>
          </cell>
          <cell r="T4193" t="str">
            <v>2150-0032876-230-USD-LAHORE</v>
          </cell>
        </row>
        <row r="4194">
          <cell r="C4194">
            <v>0</v>
          </cell>
          <cell r="D4194">
            <v>5950</v>
          </cell>
          <cell r="S4194" t="str">
            <v>2150-0032877-000-PKR</v>
          </cell>
          <cell r="T4194" t="str">
            <v>2150-0032877-000-PKR-LAHORE</v>
          </cell>
        </row>
        <row r="4195">
          <cell r="C4195">
            <v>0</v>
          </cell>
          <cell r="D4195">
            <v>20800</v>
          </cell>
          <cell r="S4195" t="str">
            <v>2150-0032878-000-PKR</v>
          </cell>
          <cell r="T4195" t="str">
            <v>2150-0032878-000-PKR-LAHORE</v>
          </cell>
        </row>
        <row r="4196">
          <cell r="C4196">
            <v>0</v>
          </cell>
          <cell r="D4196">
            <v>280</v>
          </cell>
          <cell r="S4196" t="str">
            <v>2150-0032880-000-PKR</v>
          </cell>
          <cell r="T4196" t="str">
            <v>2150-0032880-000-PKR-LAHORE</v>
          </cell>
        </row>
        <row r="4197">
          <cell r="C4197">
            <v>0</v>
          </cell>
          <cell r="D4197">
            <v>46600</v>
          </cell>
          <cell r="S4197" t="str">
            <v>2150-0032886-000-PKR</v>
          </cell>
          <cell r="T4197" t="str">
            <v>2150-0032886-000-PKR-LAHORE</v>
          </cell>
        </row>
        <row r="4198">
          <cell r="C4198">
            <v>0</v>
          </cell>
          <cell r="D4198">
            <v>1733</v>
          </cell>
          <cell r="S4198" t="str">
            <v>2150-0032799-000-PKR</v>
          </cell>
          <cell r="T4198" t="str">
            <v>2150-0032799-000-PKR-LAHORE</v>
          </cell>
        </row>
        <row r="4199">
          <cell r="C4199">
            <v>0</v>
          </cell>
          <cell r="D4199">
            <v>1400</v>
          </cell>
          <cell r="S4199" t="str">
            <v>2150-0032888-000-PKR</v>
          </cell>
          <cell r="T4199" t="str">
            <v>2150-0032888-000-PKR-LAHORE</v>
          </cell>
        </row>
        <row r="4200">
          <cell r="C4200">
            <v>0</v>
          </cell>
          <cell r="D4200">
            <v>113.69</v>
          </cell>
          <cell r="S4200" t="str">
            <v>2150-0032861-000-PKR</v>
          </cell>
          <cell r="T4200" t="str">
            <v>2150-0032861-000-PKR-LAHORE</v>
          </cell>
        </row>
        <row r="4201">
          <cell r="C4201">
            <v>0</v>
          </cell>
          <cell r="D4201">
            <v>754</v>
          </cell>
          <cell r="S4201" t="str">
            <v>2150-0032899-000-PKR</v>
          </cell>
          <cell r="T4201" t="str">
            <v>2150-0032899-000-PKR-LAHORE</v>
          </cell>
        </row>
        <row r="4202">
          <cell r="C4202">
            <v>0</v>
          </cell>
          <cell r="D4202">
            <v>4384</v>
          </cell>
          <cell r="S4202" t="str">
            <v>2150-0032911-000-PKR</v>
          </cell>
          <cell r="T4202" t="str">
            <v>2150-0032911-000-PKR-LAHORE</v>
          </cell>
        </row>
        <row r="4203">
          <cell r="C4203">
            <v>0</v>
          </cell>
          <cell r="D4203">
            <v>6114</v>
          </cell>
          <cell r="S4203" t="str">
            <v>2150-0032916-000-PKR</v>
          </cell>
          <cell r="T4203" t="str">
            <v>2150-0032916-000-PKR-LAHORE</v>
          </cell>
        </row>
        <row r="4204">
          <cell r="C4204">
            <v>0</v>
          </cell>
          <cell r="D4204">
            <v>34168.51</v>
          </cell>
          <cell r="S4204" t="str">
            <v>2150-0032921-000-PKR</v>
          </cell>
          <cell r="T4204" t="str">
            <v>2150-0032921-000-PKR-LAHORE</v>
          </cell>
        </row>
        <row r="4205">
          <cell r="C4205">
            <v>0</v>
          </cell>
          <cell r="D4205">
            <v>32869</v>
          </cell>
          <cell r="S4205" t="str">
            <v>2150-0032936-000-PKR</v>
          </cell>
          <cell r="T4205" t="str">
            <v>2150-0032936-000-PKR-LAHORE</v>
          </cell>
        </row>
        <row r="4206">
          <cell r="C4206">
            <v>0</v>
          </cell>
          <cell r="D4206">
            <v>8000</v>
          </cell>
          <cell r="S4206" t="str">
            <v>2150-0032943-000-PKR</v>
          </cell>
          <cell r="T4206" t="str">
            <v>2150-0032943-000-PKR-LAHORE</v>
          </cell>
        </row>
        <row r="4207">
          <cell r="C4207">
            <v>0</v>
          </cell>
          <cell r="D4207">
            <v>9113</v>
          </cell>
          <cell r="S4207" t="str">
            <v>2150-0032945-000-PKR</v>
          </cell>
          <cell r="T4207" t="str">
            <v>2150-0032945-000-PKR-LAHORE</v>
          </cell>
        </row>
        <row r="4208">
          <cell r="C4208">
            <v>0</v>
          </cell>
          <cell r="D4208">
            <v>10000</v>
          </cell>
          <cell r="S4208" t="str">
            <v>2150-0032949-000-PKR</v>
          </cell>
          <cell r="T4208" t="str">
            <v>2150-0032949-000-PKR-LAHORE</v>
          </cell>
        </row>
        <row r="4209">
          <cell r="C4209">
            <v>0</v>
          </cell>
          <cell r="D4209">
            <v>240466</v>
          </cell>
          <cell r="S4209" t="str">
            <v>2150-0032954-000-PKR</v>
          </cell>
          <cell r="T4209" t="str">
            <v>2150-0032954-000-PKR-LAHORE</v>
          </cell>
        </row>
        <row r="4210">
          <cell r="C4210">
            <v>0</v>
          </cell>
          <cell r="D4210">
            <v>25000</v>
          </cell>
          <cell r="S4210" t="str">
            <v>2150-0032965-000-PKR</v>
          </cell>
          <cell r="T4210" t="str">
            <v>2150-0032965-000-PKR-LAHORE</v>
          </cell>
        </row>
        <row r="4211">
          <cell r="C4211">
            <v>0</v>
          </cell>
          <cell r="D4211">
            <v>18400</v>
          </cell>
          <cell r="S4211" t="str">
            <v>2150-0032966-000-PKR</v>
          </cell>
          <cell r="T4211" t="str">
            <v>2150-0032966-000-PKR-LAHORE</v>
          </cell>
        </row>
        <row r="4212">
          <cell r="C4212">
            <v>0</v>
          </cell>
          <cell r="D4212">
            <v>53090</v>
          </cell>
          <cell r="S4212" t="str">
            <v>2150-0032967-000-PKR</v>
          </cell>
          <cell r="T4212" t="str">
            <v>2150-0032967-000-PKR-LAHORE</v>
          </cell>
        </row>
        <row r="4213">
          <cell r="C4213">
            <v>0</v>
          </cell>
          <cell r="D4213">
            <v>4563</v>
          </cell>
          <cell r="S4213" t="str">
            <v>2150-0032969-000-PKR</v>
          </cell>
          <cell r="T4213" t="str">
            <v>2150-0032969-000-PKR-LAHORE</v>
          </cell>
        </row>
        <row r="4214">
          <cell r="C4214">
            <v>0</v>
          </cell>
          <cell r="D4214">
            <v>194038.95</v>
          </cell>
          <cell r="S4214" t="str">
            <v>2150-0032886-230-USD</v>
          </cell>
          <cell r="T4214" t="str">
            <v>2150-0032886-230-USD-LAHORE</v>
          </cell>
        </row>
        <row r="4215">
          <cell r="C4215">
            <v>0</v>
          </cell>
          <cell r="D4215">
            <v>896204.4</v>
          </cell>
          <cell r="S4215" t="str">
            <v>2150-0032846-230-USD</v>
          </cell>
          <cell r="T4215" t="str">
            <v>2150-0032846-230-USD-LAHORE</v>
          </cell>
        </row>
        <row r="4216">
          <cell r="C4216">
            <v>0</v>
          </cell>
          <cell r="D4216">
            <v>1010830</v>
          </cell>
          <cell r="S4216" t="str">
            <v>2150-0032802-000-PKR</v>
          </cell>
          <cell r="T4216" t="str">
            <v>2150-0032802-000-PKR-LAHORE</v>
          </cell>
        </row>
        <row r="4217">
          <cell r="C4217">
            <v>0</v>
          </cell>
          <cell r="D4217">
            <v>400950</v>
          </cell>
          <cell r="S4217" t="str">
            <v>2150-0032805-000-PKR</v>
          </cell>
          <cell r="T4217" t="str">
            <v>2150-0032805-000-PKR-LAHORE</v>
          </cell>
        </row>
        <row r="4218">
          <cell r="C4218">
            <v>0</v>
          </cell>
          <cell r="D4218">
            <v>48030</v>
          </cell>
          <cell r="S4218" t="str">
            <v>2150-0032807-000-PKR</v>
          </cell>
          <cell r="T4218" t="str">
            <v>2150-0032807-000-PKR-LAHORE</v>
          </cell>
        </row>
        <row r="4219">
          <cell r="C4219">
            <v>0</v>
          </cell>
          <cell r="D4219">
            <v>500</v>
          </cell>
          <cell r="S4219" t="str">
            <v>2150-0032814-000-PKR</v>
          </cell>
          <cell r="T4219" t="str">
            <v>2150-0032814-000-PKR-LAHORE</v>
          </cell>
        </row>
        <row r="4220">
          <cell r="C4220">
            <v>0</v>
          </cell>
          <cell r="D4220">
            <v>5500</v>
          </cell>
          <cell r="S4220" t="str">
            <v>2150-0032815-000-PKR</v>
          </cell>
          <cell r="T4220" t="str">
            <v>2150-0032815-000-PKR-LAHORE</v>
          </cell>
        </row>
        <row r="4221">
          <cell r="C4221">
            <v>0</v>
          </cell>
          <cell r="D4221">
            <v>5659.63</v>
          </cell>
          <cell r="S4221" t="str">
            <v>2150-0032819-000-PKR</v>
          </cell>
          <cell r="T4221" t="str">
            <v>2150-0032819-000-PKR-LAHORE</v>
          </cell>
        </row>
        <row r="4222">
          <cell r="C4222">
            <v>0</v>
          </cell>
          <cell r="D4222">
            <v>100</v>
          </cell>
          <cell r="S4222" t="str">
            <v>2150-0032822-000-PKR</v>
          </cell>
          <cell r="T4222" t="str">
            <v>2150-0032822-000-PKR-LAHORE</v>
          </cell>
        </row>
        <row r="4223">
          <cell r="C4223">
            <v>0</v>
          </cell>
          <cell r="D4223">
            <v>18867</v>
          </cell>
          <cell r="S4223" t="str">
            <v>2150-0032827-000-PKR</v>
          </cell>
          <cell r="T4223" t="str">
            <v>2150-0032827-000-PKR-LAHORE</v>
          </cell>
        </row>
        <row r="4224">
          <cell r="C4224">
            <v>0</v>
          </cell>
          <cell r="D4224">
            <v>100</v>
          </cell>
          <cell r="S4224" t="str">
            <v>2150-0032828-000-PKR</v>
          </cell>
          <cell r="T4224" t="str">
            <v>2150-0032828-000-PKR-LAHORE</v>
          </cell>
        </row>
        <row r="4225">
          <cell r="C4225">
            <v>0</v>
          </cell>
          <cell r="D4225">
            <v>5000</v>
          </cell>
          <cell r="S4225" t="str">
            <v>2150-0032829-000-PKR</v>
          </cell>
          <cell r="T4225" t="str">
            <v>2150-0032829-000-PKR-LAHORE</v>
          </cell>
        </row>
        <row r="4226">
          <cell r="C4226">
            <v>0</v>
          </cell>
          <cell r="D4226">
            <v>6595.59</v>
          </cell>
          <cell r="S4226" t="str">
            <v>2150-0032834-000-PKR</v>
          </cell>
          <cell r="T4226" t="str">
            <v>2150-0032834-000-PKR-LAHORE</v>
          </cell>
        </row>
        <row r="4227">
          <cell r="C4227">
            <v>0</v>
          </cell>
          <cell r="D4227">
            <v>600</v>
          </cell>
          <cell r="S4227" t="str">
            <v>2150-0032835-000-PKR</v>
          </cell>
          <cell r="T4227" t="str">
            <v>2150-0032835-000-PKR-LAHORE</v>
          </cell>
        </row>
        <row r="4228">
          <cell r="C4228">
            <v>0</v>
          </cell>
          <cell r="D4228">
            <v>10100</v>
          </cell>
          <cell r="S4228" t="str">
            <v>2150-0032836-000-PKR</v>
          </cell>
          <cell r="T4228" t="str">
            <v>2150-0032836-000-PKR-LAHORE</v>
          </cell>
        </row>
        <row r="4229">
          <cell r="C4229">
            <v>0</v>
          </cell>
          <cell r="D4229">
            <v>300</v>
          </cell>
          <cell r="S4229" t="str">
            <v>2150-0032866-000-PKR</v>
          </cell>
          <cell r="T4229" t="str">
            <v>2150-0032866-000-PKR-LAHORE</v>
          </cell>
        </row>
        <row r="4230">
          <cell r="C4230">
            <v>0</v>
          </cell>
          <cell r="D4230">
            <v>25521.9</v>
          </cell>
          <cell r="S4230" t="str">
            <v>2150-0032854-000-PKR</v>
          </cell>
          <cell r="T4230" t="str">
            <v>2150-0032854-000-PKR-LAHORE</v>
          </cell>
        </row>
        <row r="4231">
          <cell r="C4231">
            <v>0</v>
          </cell>
          <cell r="D4231">
            <v>1163850.8</v>
          </cell>
          <cell r="S4231" t="str">
            <v>2150-0032981-000-PKR</v>
          </cell>
          <cell r="T4231" t="str">
            <v>2150-0032981-000-PKR-LAHORE</v>
          </cell>
        </row>
        <row r="4232">
          <cell r="C4232">
            <v>0</v>
          </cell>
          <cell r="D4232">
            <v>9690</v>
          </cell>
          <cell r="S4232" t="str">
            <v>2150-0032860-000-PKR</v>
          </cell>
          <cell r="T4232" t="str">
            <v>2150-0032860-000-PKR-LAHORE</v>
          </cell>
        </row>
        <row r="4233">
          <cell r="C4233">
            <v>0</v>
          </cell>
          <cell r="D4233">
            <v>1188.5999999999999</v>
          </cell>
          <cell r="S4233" t="str">
            <v>2150-0032859-230-USD</v>
          </cell>
          <cell r="T4233" t="str">
            <v>2150-0032859-230-USD-LAHORE</v>
          </cell>
        </row>
        <row r="4234">
          <cell r="C4234">
            <v>0</v>
          </cell>
          <cell r="D4234">
            <v>700</v>
          </cell>
          <cell r="S4234" t="str">
            <v>2150-0032859-000-PKR</v>
          </cell>
          <cell r="T4234" t="str">
            <v>2150-0032859-000-PKR-LAHORE</v>
          </cell>
        </row>
        <row r="4235">
          <cell r="C4235">
            <v>0</v>
          </cell>
          <cell r="D4235">
            <v>9791</v>
          </cell>
          <cell r="S4235" t="str">
            <v>2150-0032858-000-PKR</v>
          </cell>
          <cell r="T4235" t="str">
            <v>2150-0032858-000-PKR-LAHORE</v>
          </cell>
        </row>
        <row r="4236">
          <cell r="C4236">
            <v>0</v>
          </cell>
          <cell r="D4236">
            <v>6601</v>
          </cell>
          <cell r="S4236" t="str">
            <v>2150-0032845-000-PKR</v>
          </cell>
          <cell r="T4236" t="str">
            <v>2150-0032845-000-PKR-LAHORE</v>
          </cell>
        </row>
        <row r="4237">
          <cell r="C4237">
            <v>0</v>
          </cell>
          <cell r="D4237">
            <v>701100</v>
          </cell>
          <cell r="S4237" t="str">
            <v>2150-0032855-000-PKR</v>
          </cell>
          <cell r="T4237" t="str">
            <v>2150-0032855-000-PKR-LAHORE</v>
          </cell>
        </row>
        <row r="4238">
          <cell r="C4238">
            <v>0</v>
          </cell>
          <cell r="D4238">
            <v>19630</v>
          </cell>
          <cell r="S4238" t="str">
            <v>2150-0032846-000-PKR</v>
          </cell>
          <cell r="T4238" t="str">
            <v>2150-0032846-000-PKR-LAHORE</v>
          </cell>
        </row>
        <row r="4239">
          <cell r="C4239">
            <v>0</v>
          </cell>
          <cell r="D4239">
            <v>14400</v>
          </cell>
          <cell r="S4239" t="str">
            <v>2150-0032853-000-PKR</v>
          </cell>
          <cell r="T4239" t="str">
            <v>2150-0032853-000-PKR-LAHORE</v>
          </cell>
        </row>
        <row r="4240">
          <cell r="C4240">
            <v>0</v>
          </cell>
          <cell r="D4240">
            <v>38882</v>
          </cell>
          <cell r="S4240" t="str">
            <v>2150-0032852-000-PKR</v>
          </cell>
          <cell r="T4240" t="str">
            <v>2150-0032852-000-PKR-LAHORE</v>
          </cell>
        </row>
        <row r="4241">
          <cell r="C4241">
            <v>0</v>
          </cell>
          <cell r="D4241">
            <v>950</v>
          </cell>
          <cell r="S4241" t="str">
            <v>2150-0032850-000-PKR</v>
          </cell>
          <cell r="T4241" t="str">
            <v>2150-0032850-000-PKR-LAHORE</v>
          </cell>
        </row>
        <row r="4242">
          <cell r="C4242">
            <v>0</v>
          </cell>
          <cell r="D4242">
            <v>7725.31</v>
          </cell>
          <cell r="S4242" t="str">
            <v>2150-0032849-230-USD</v>
          </cell>
          <cell r="T4242" t="str">
            <v>2150-0032849-230-USD-LAHORE</v>
          </cell>
        </row>
        <row r="4243">
          <cell r="C4243">
            <v>0</v>
          </cell>
          <cell r="D4243">
            <v>1050</v>
          </cell>
          <cell r="S4243" t="str">
            <v>2150-0032848-000-PKR</v>
          </cell>
          <cell r="T4243" t="str">
            <v>2150-0032848-000-PKR-LAHORE</v>
          </cell>
        </row>
        <row r="4244">
          <cell r="C4244">
            <v>0</v>
          </cell>
          <cell r="D4244">
            <v>10000</v>
          </cell>
          <cell r="S4244" t="str">
            <v>2150-0032865-000-PKR</v>
          </cell>
          <cell r="T4244" t="str">
            <v>2150-0032865-000-PKR-LAHORE</v>
          </cell>
        </row>
        <row r="4245">
          <cell r="C4245">
            <v>0</v>
          </cell>
          <cell r="D4245">
            <v>242</v>
          </cell>
          <cell r="S4245" t="str">
            <v>2150-0032856-000-PKR</v>
          </cell>
          <cell r="T4245" t="str">
            <v>2150-0032856-000-PKR-LAHORE</v>
          </cell>
        </row>
        <row r="4246">
          <cell r="C4246">
            <v>0</v>
          </cell>
          <cell r="D4246">
            <v>5200</v>
          </cell>
          <cell r="S4246" t="str">
            <v>2150-0033092-000-PKR</v>
          </cell>
          <cell r="T4246" t="str">
            <v>2150-0033092-000-PKR-LAHORE</v>
          </cell>
        </row>
        <row r="4247">
          <cell r="C4247">
            <v>0</v>
          </cell>
          <cell r="D4247">
            <v>10000</v>
          </cell>
          <cell r="S4247" t="str">
            <v>2150-0032970-000-PKR</v>
          </cell>
          <cell r="T4247" t="str">
            <v>2150-0032970-000-PKR-LAHORE</v>
          </cell>
        </row>
        <row r="4248">
          <cell r="C4248">
            <v>0</v>
          </cell>
          <cell r="D4248">
            <v>84282</v>
          </cell>
          <cell r="S4248" t="str">
            <v>2150-0033051-000-PKR</v>
          </cell>
          <cell r="T4248" t="str">
            <v>2150-0033051-000-PKR-LAHORE</v>
          </cell>
        </row>
        <row r="4249">
          <cell r="C4249">
            <v>0</v>
          </cell>
          <cell r="D4249">
            <v>29096</v>
          </cell>
          <cell r="S4249" t="str">
            <v>2150-0033052-000-PKR</v>
          </cell>
          <cell r="T4249" t="str">
            <v>2150-0033052-000-PKR-LAHORE</v>
          </cell>
        </row>
        <row r="4250">
          <cell r="C4250">
            <v>0</v>
          </cell>
          <cell r="D4250">
            <v>126.6</v>
          </cell>
          <cell r="S4250" t="str">
            <v>2150-0033055-000-PKR</v>
          </cell>
          <cell r="T4250" t="str">
            <v>2150-0033055-000-PKR-LAHORE</v>
          </cell>
        </row>
        <row r="4251">
          <cell r="C4251">
            <v>0</v>
          </cell>
          <cell r="D4251">
            <v>49000</v>
          </cell>
          <cell r="S4251" t="str">
            <v>2150-0033056-000-PKR</v>
          </cell>
          <cell r="T4251" t="str">
            <v>2150-0033056-000-PKR-LAHORE</v>
          </cell>
        </row>
        <row r="4252">
          <cell r="C4252">
            <v>0</v>
          </cell>
          <cell r="D4252">
            <v>37678.620000000003</v>
          </cell>
          <cell r="S4252" t="str">
            <v>2150-0033068-230-USD</v>
          </cell>
          <cell r="T4252" t="str">
            <v>2150-0033068-230-USD-LAHORE</v>
          </cell>
        </row>
        <row r="4253">
          <cell r="C4253">
            <v>0</v>
          </cell>
          <cell r="D4253">
            <v>202902</v>
          </cell>
          <cell r="S4253" t="str">
            <v>2150-0033070-000-PKR</v>
          </cell>
          <cell r="T4253" t="str">
            <v>2150-0033070-000-PKR-LAHORE</v>
          </cell>
        </row>
        <row r="4254">
          <cell r="C4254">
            <v>0</v>
          </cell>
          <cell r="D4254">
            <v>9000</v>
          </cell>
          <cell r="S4254" t="str">
            <v>2150-0033079-000-PKR</v>
          </cell>
          <cell r="T4254" t="str">
            <v>2150-0033079-000-PKR-LAHORE</v>
          </cell>
        </row>
        <row r="4255">
          <cell r="C4255">
            <v>0</v>
          </cell>
          <cell r="D4255">
            <v>1000</v>
          </cell>
          <cell r="S4255" t="str">
            <v>2150-0033080-000-PKR</v>
          </cell>
          <cell r="T4255" t="str">
            <v>2150-0033080-000-PKR-LAHORE</v>
          </cell>
        </row>
        <row r="4256">
          <cell r="C4256">
            <v>0</v>
          </cell>
          <cell r="D4256">
            <v>342000</v>
          </cell>
          <cell r="S4256" t="str">
            <v>2150-0033083-000-PKR</v>
          </cell>
          <cell r="T4256" t="str">
            <v>2150-0033083-000-PKR-LAHORE</v>
          </cell>
        </row>
        <row r="4257">
          <cell r="C4257">
            <v>0</v>
          </cell>
          <cell r="D4257">
            <v>158200</v>
          </cell>
          <cell r="S4257" t="str">
            <v>2150-0033085-000-PKR</v>
          </cell>
          <cell r="T4257" t="str">
            <v>2150-0033085-000-PKR-LAHORE</v>
          </cell>
        </row>
        <row r="4258">
          <cell r="C4258">
            <v>0</v>
          </cell>
          <cell r="D4258">
            <v>26000</v>
          </cell>
          <cell r="S4258" t="str">
            <v>2150-0033088-000-PKR</v>
          </cell>
          <cell r="T4258" t="str">
            <v>2150-0033088-000-PKR-LAHORE</v>
          </cell>
        </row>
        <row r="4259">
          <cell r="C4259">
            <v>0</v>
          </cell>
          <cell r="D4259">
            <v>5000</v>
          </cell>
          <cell r="S4259" t="str">
            <v>2150-0033089-000-PKR</v>
          </cell>
          <cell r="T4259" t="str">
            <v>2150-0033089-000-PKR-LAHORE</v>
          </cell>
        </row>
        <row r="4260">
          <cell r="C4260">
            <v>0</v>
          </cell>
          <cell r="D4260">
            <v>2500</v>
          </cell>
          <cell r="S4260" t="str">
            <v>2150-0033044-000-PKR</v>
          </cell>
          <cell r="T4260" t="str">
            <v>2150-0033044-000-PKR-LAHORE</v>
          </cell>
        </row>
        <row r="4261">
          <cell r="C4261">
            <v>0</v>
          </cell>
          <cell r="D4261">
            <v>10000</v>
          </cell>
          <cell r="S4261" t="str">
            <v>2150-0033104-000-PKR</v>
          </cell>
          <cell r="T4261" t="str">
            <v>2150-0033104-000-PKR-LAHORE</v>
          </cell>
        </row>
        <row r="4262">
          <cell r="C4262">
            <v>0</v>
          </cell>
          <cell r="D4262">
            <v>485.43</v>
          </cell>
          <cell r="S4262" t="str">
            <v>2150-0032337-000-PKR</v>
          </cell>
          <cell r="T4262" t="str">
            <v>2150-0032337-000-PKR-LAHORE</v>
          </cell>
        </row>
        <row r="4263">
          <cell r="C4263">
            <v>0</v>
          </cell>
          <cell r="D4263">
            <v>10</v>
          </cell>
          <cell r="S4263" t="str">
            <v>2150-0033115-000-PKR</v>
          </cell>
          <cell r="T4263" t="str">
            <v>2150-0033115-000-PKR-LAHORE</v>
          </cell>
        </row>
        <row r="4264">
          <cell r="C4264">
            <v>0</v>
          </cell>
          <cell r="D4264">
            <v>1000</v>
          </cell>
          <cell r="S4264" t="str">
            <v>2150-0033114-000-PKR</v>
          </cell>
          <cell r="T4264" t="str">
            <v>2150-0033114-000-PKR-LAHORE</v>
          </cell>
        </row>
        <row r="4265">
          <cell r="C4265">
            <v>0</v>
          </cell>
          <cell r="D4265">
            <v>10005000</v>
          </cell>
          <cell r="S4265" t="str">
            <v>2150-0033110-000-PKR</v>
          </cell>
          <cell r="T4265" t="str">
            <v>2150-0033110-000-PKR-LAHORE</v>
          </cell>
        </row>
        <row r="4266">
          <cell r="C4266">
            <v>0</v>
          </cell>
          <cell r="D4266">
            <v>7000</v>
          </cell>
          <cell r="S4266" t="str">
            <v>2150-0033109-000-PKR</v>
          </cell>
          <cell r="T4266" t="str">
            <v>2150-0033109-000-PKR-LAHORE</v>
          </cell>
        </row>
        <row r="4267">
          <cell r="C4267">
            <v>0</v>
          </cell>
          <cell r="D4267">
            <v>100</v>
          </cell>
          <cell r="S4267" t="str">
            <v>2150-0033090-000-PKR</v>
          </cell>
          <cell r="T4267" t="str">
            <v>2150-0033090-000-PKR-LAHORE</v>
          </cell>
        </row>
        <row r="4268">
          <cell r="C4268">
            <v>0</v>
          </cell>
          <cell r="D4268">
            <v>1970</v>
          </cell>
          <cell r="S4268" t="str">
            <v>2150-0033106-000-PKR</v>
          </cell>
          <cell r="T4268" t="str">
            <v>2150-0033106-000-PKR-LAHORE</v>
          </cell>
        </row>
        <row r="4269">
          <cell r="C4269">
            <v>0</v>
          </cell>
          <cell r="D4269">
            <v>17900</v>
          </cell>
          <cell r="S4269" t="str">
            <v>2150-0033091-000-PKR</v>
          </cell>
          <cell r="T4269" t="str">
            <v>2150-0033091-000-PKR-LAHORE</v>
          </cell>
        </row>
        <row r="4270">
          <cell r="C4270">
            <v>0</v>
          </cell>
          <cell r="D4270">
            <v>500</v>
          </cell>
          <cell r="S4270" t="str">
            <v>2150-0033101-000-PKR</v>
          </cell>
          <cell r="T4270" t="str">
            <v>2150-0033101-000-PKR-LAHORE</v>
          </cell>
        </row>
        <row r="4271">
          <cell r="C4271">
            <v>0</v>
          </cell>
          <cell r="D4271">
            <v>50500</v>
          </cell>
          <cell r="S4271" t="str">
            <v>2150-0033100-000-PKR</v>
          </cell>
          <cell r="T4271" t="str">
            <v>2150-0033100-000-PKR-LAHORE</v>
          </cell>
        </row>
        <row r="4272">
          <cell r="C4272">
            <v>0</v>
          </cell>
          <cell r="D4272">
            <v>10164</v>
          </cell>
          <cell r="S4272" t="str">
            <v>2150-0033097-000-PKR</v>
          </cell>
          <cell r="T4272" t="str">
            <v>2150-0033097-000-PKR-LAHORE</v>
          </cell>
        </row>
        <row r="4273">
          <cell r="C4273">
            <v>0</v>
          </cell>
          <cell r="D4273">
            <v>118000</v>
          </cell>
          <cell r="S4273" t="str">
            <v>2150-0033095-000-PKR</v>
          </cell>
          <cell r="T4273" t="str">
            <v>2150-0033095-000-PKR-LAHORE</v>
          </cell>
        </row>
        <row r="4274">
          <cell r="C4274">
            <v>0</v>
          </cell>
          <cell r="D4274">
            <v>10910</v>
          </cell>
          <cell r="S4274" t="str">
            <v>2150-0033093-000-PKR</v>
          </cell>
          <cell r="T4274" t="str">
            <v>2150-0033093-000-PKR-LAHORE</v>
          </cell>
        </row>
        <row r="4275">
          <cell r="C4275">
            <v>0</v>
          </cell>
          <cell r="D4275">
            <v>26500</v>
          </cell>
          <cell r="S4275" t="str">
            <v>2150-0033043-000-PKR</v>
          </cell>
          <cell r="T4275" t="str">
            <v>2150-0033043-000-PKR-LAHORE</v>
          </cell>
        </row>
        <row r="4276">
          <cell r="C4276">
            <v>0</v>
          </cell>
          <cell r="D4276">
            <v>100000</v>
          </cell>
          <cell r="S4276" t="str">
            <v>2150-0033107-000-PKR</v>
          </cell>
          <cell r="T4276" t="str">
            <v>2150-0033107-000-PKR-LAHORE</v>
          </cell>
        </row>
        <row r="4277">
          <cell r="C4277">
            <v>0</v>
          </cell>
          <cell r="D4277">
            <v>10000</v>
          </cell>
          <cell r="S4277" t="str">
            <v>2150-0033010-000-PKR</v>
          </cell>
          <cell r="T4277" t="str">
            <v>2150-0033010-000-PKR-LAHORE</v>
          </cell>
        </row>
        <row r="4278">
          <cell r="C4278">
            <v>0</v>
          </cell>
          <cell r="D4278">
            <v>36861</v>
          </cell>
          <cell r="S4278" t="str">
            <v>2150-0032948-000-PKR</v>
          </cell>
          <cell r="T4278" t="str">
            <v>2150-0032948-000-PKR-LAHORE</v>
          </cell>
        </row>
        <row r="4279">
          <cell r="C4279">
            <v>0</v>
          </cell>
          <cell r="D4279">
            <v>147348</v>
          </cell>
          <cell r="S4279" t="str">
            <v>2150-0032984-000-PKR</v>
          </cell>
          <cell r="T4279" t="str">
            <v>2150-0032984-000-PKR-LAHORE</v>
          </cell>
        </row>
        <row r="4280">
          <cell r="C4280">
            <v>0</v>
          </cell>
          <cell r="D4280">
            <v>1409</v>
          </cell>
          <cell r="S4280" t="str">
            <v>2150-0032986-000-PKR</v>
          </cell>
          <cell r="T4280" t="str">
            <v>2150-0032986-000-PKR-LAHORE</v>
          </cell>
        </row>
        <row r="4281">
          <cell r="C4281">
            <v>0</v>
          </cell>
          <cell r="D4281">
            <v>2200</v>
          </cell>
          <cell r="S4281" t="str">
            <v>2150-0032993-000-PKR</v>
          </cell>
          <cell r="T4281" t="str">
            <v>2150-0032993-000-PKR-LAHORE</v>
          </cell>
        </row>
        <row r="4282">
          <cell r="C4282">
            <v>0</v>
          </cell>
          <cell r="D4282">
            <v>2188</v>
          </cell>
          <cell r="S4282" t="str">
            <v>2150-0032994-000-PKR</v>
          </cell>
          <cell r="T4282" t="str">
            <v>2150-0032994-000-PKR-LAHORE</v>
          </cell>
        </row>
        <row r="4283">
          <cell r="C4283">
            <v>0</v>
          </cell>
          <cell r="D4283">
            <v>18439</v>
          </cell>
          <cell r="S4283" t="str">
            <v>2150-0032995-000-PKR</v>
          </cell>
          <cell r="T4283" t="str">
            <v>2150-0032995-000-PKR-LAHORE</v>
          </cell>
        </row>
        <row r="4284">
          <cell r="C4284">
            <v>0</v>
          </cell>
          <cell r="D4284">
            <v>22115</v>
          </cell>
          <cell r="S4284" t="str">
            <v>2150-0032996-000-PKR</v>
          </cell>
          <cell r="T4284" t="str">
            <v>2150-0032996-000-PKR-LAHORE</v>
          </cell>
        </row>
        <row r="4285">
          <cell r="C4285">
            <v>0</v>
          </cell>
          <cell r="D4285">
            <v>15000</v>
          </cell>
          <cell r="S4285" t="str">
            <v>2150-0032997-000-PKR</v>
          </cell>
          <cell r="T4285" t="str">
            <v>2150-0032997-000-PKR-LAHORE</v>
          </cell>
        </row>
        <row r="4286">
          <cell r="C4286">
            <v>0</v>
          </cell>
          <cell r="D4286">
            <v>33.15</v>
          </cell>
          <cell r="S4286" t="str">
            <v>2150-0032999-000-PKR</v>
          </cell>
          <cell r="T4286" t="str">
            <v>2150-0032999-000-PKR-LAHORE</v>
          </cell>
        </row>
        <row r="4287">
          <cell r="C4287">
            <v>0</v>
          </cell>
          <cell r="D4287">
            <v>72869</v>
          </cell>
          <cell r="S4287" t="str">
            <v>2150-0033003-000-PKR</v>
          </cell>
          <cell r="T4287" t="str">
            <v>2150-0033003-000-PKR-LAHORE</v>
          </cell>
        </row>
        <row r="4288">
          <cell r="C4288">
            <v>0</v>
          </cell>
          <cell r="D4288">
            <v>4218</v>
          </cell>
          <cell r="S4288" t="str">
            <v>2150-0033004-000-PKR</v>
          </cell>
          <cell r="T4288" t="str">
            <v>2150-0033004-000-PKR-LAHORE</v>
          </cell>
        </row>
        <row r="4289">
          <cell r="C4289">
            <v>0</v>
          </cell>
          <cell r="D4289">
            <v>1710</v>
          </cell>
          <cell r="S4289" t="str">
            <v>2150-0033005-000-PKR</v>
          </cell>
          <cell r="T4289" t="str">
            <v>2150-0033005-000-PKR-LAHORE</v>
          </cell>
        </row>
        <row r="4290">
          <cell r="C4290">
            <v>0</v>
          </cell>
          <cell r="D4290">
            <v>1363592</v>
          </cell>
          <cell r="S4290" t="str">
            <v>2150-0033007-000-PKR</v>
          </cell>
          <cell r="T4290" t="str">
            <v>2150-0033007-000-PKR-LAHORE</v>
          </cell>
        </row>
        <row r="4291">
          <cell r="C4291">
            <v>0</v>
          </cell>
          <cell r="D4291">
            <v>11.12</v>
          </cell>
          <cell r="S4291" t="str">
            <v>2150-0033048-000-PKR</v>
          </cell>
          <cell r="T4291" t="str">
            <v>2150-0033048-000-PKR-LAHORE</v>
          </cell>
        </row>
        <row r="4292">
          <cell r="C4292">
            <v>0</v>
          </cell>
          <cell r="D4292">
            <v>525</v>
          </cell>
          <cell r="S4292" t="str">
            <v>2150-0033025-000-PKR</v>
          </cell>
          <cell r="T4292" t="str">
            <v>2150-0033025-000-PKR-LAHORE</v>
          </cell>
        </row>
        <row r="4293">
          <cell r="C4293">
            <v>0</v>
          </cell>
          <cell r="D4293">
            <v>104900</v>
          </cell>
          <cell r="S4293" t="str">
            <v>2150-0033042-000-PKR</v>
          </cell>
          <cell r="T4293" t="str">
            <v>2150-0033042-000-PKR-LAHORE</v>
          </cell>
        </row>
        <row r="4294">
          <cell r="C4294">
            <v>0</v>
          </cell>
          <cell r="D4294">
            <v>9950</v>
          </cell>
          <cell r="S4294" t="str">
            <v>2150-0033040-000-PKR</v>
          </cell>
          <cell r="T4294" t="str">
            <v>2150-0033040-000-PKR-LAHORE</v>
          </cell>
        </row>
        <row r="4295">
          <cell r="C4295">
            <v>0</v>
          </cell>
          <cell r="D4295">
            <v>58236</v>
          </cell>
          <cell r="S4295" t="str">
            <v>2150-0033035-000-PKR</v>
          </cell>
          <cell r="T4295" t="str">
            <v>2150-0033035-000-PKR-LAHORE</v>
          </cell>
        </row>
        <row r="4296">
          <cell r="C4296">
            <v>0</v>
          </cell>
          <cell r="D4296">
            <v>2720.83</v>
          </cell>
          <cell r="S4296" t="str">
            <v>2150-0033034-000-PKR</v>
          </cell>
          <cell r="T4296" t="str">
            <v>2150-0033034-000-PKR-LAHORE</v>
          </cell>
        </row>
        <row r="4297">
          <cell r="C4297">
            <v>0</v>
          </cell>
          <cell r="D4297">
            <v>91917</v>
          </cell>
          <cell r="S4297" t="str">
            <v>2150-0033033-000-PKR</v>
          </cell>
          <cell r="T4297" t="str">
            <v>2150-0033033-000-PKR-LAHORE</v>
          </cell>
        </row>
        <row r="4298">
          <cell r="C4298">
            <v>0</v>
          </cell>
          <cell r="D4298">
            <v>2435091.9500000002</v>
          </cell>
          <cell r="S4298" t="str">
            <v>2150-0033007-230-USD</v>
          </cell>
          <cell r="T4298" t="str">
            <v>2150-0033007-230-USD-LAHORE</v>
          </cell>
        </row>
        <row r="4299">
          <cell r="C4299">
            <v>0</v>
          </cell>
          <cell r="D4299">
            <v>2614</v>
          </cell>
          <cell r="S4299" t="str">
            <v>2150-0033026-000-PKR</v>
          </cell>
          <cell r="T4299" t="str">
            <v>2150-0033026-000-PKR-LAHORE</v>
          </cell>
        </row>
        <row r="4300">
          <cell r="C4300">
            <v>0</v>
          </cell>
          <cell r="D4300">
            <v>356800</v>
          </cell>
          <cell r="S4300" t="str">
            <v>2150-0033008-000-PKR</v>
          </cell>
          <cell r="T4300" t="str">
            <v>2150-0033008-000-PKR-LAHORE</v>
          </cell>
        </row>
        <row r="4301">
          <cell r="C4301">
            <v>0</v>
          </cell>
          <cell r="D4301">
            <v>6000</v>
          </cell>
          <cell r="S4301" t="str">
            <v>2150-0033024-000-PKR</v>
          </cell>
          <cell r="T4301" t="str">
            <v>2150-0033024-000-PKR-LAHORE</v>
          </cell>
        </row>
        <row r="4302">
          <cell r="C4302">
            <v>0</v>
          </cell>
          <cell r="D4302">
            <v>10100</v>
          </cell>
          <cell r="S4302" t="str">
            <v>2150-0033021-000-PKR</v>
          </cell>
          <cell r="T4302" t="str">
            <v>2150-0033021-000-PKR-LAHORE</v>
          </cell>
        </row>
        <row r="4303">
          <cell r="C4303">
            <v>0</v>
          </cell>
          <cell r="D4303">
            <v>1568.71</v>
          </cell>
          <cell r="S4303" t="str">
            <v>2150-0033018-000-PKR</v>
          </cell>
          <cell r="T4303" t="str">
            <v>2150-0033018-000-PKR-LAHORE</v>
          </cell>
        </row>
        <row r="4304">
          <cell r="C4304">
            <v>0</v>
          </cell>
          <cell r="D4304">
            <v>414600</v>
          </cell>
          <cell r="S4304" t="str">
            <v>2150-0033016-000-PKR</v>
          </cell>
          <cell r="T4304" t="str">
            <v>2150-0033016-000-PKR-LAHORE</v>
          </cell>
        </row>
        <row r="4305">
          <cell r="C4305">
            <v>0</v>
          </cell>
          <cell r="D4305">
            <v>6846</v>
          </cell>
          <cell r="S4305" t="str">
            <v>2150-0033014-000-PKR</v>
          </cell>
          <cell r="T4305" t="str">
            <v>2150-0033014-000-PKR-LAHORE</v>
          </cell>
        </row>
        <row r="4306">
          <cell r="C4306">
            <v>0</v>
          </cell>
          <cell r="D4306">
            <v>3491</v>
          </cell>
          <cell r="S4306" t="str">
            <v>2150-0032977-000-PKR</v>
          </cell>
          <cell r="T4306" t="str">
            <v>2150-0032977-000-PKR-LAHORE</v>
          </cell>
        </row>
        <row r="4307">
          <cell r="C4307">
            <v>0</v>
          </cell>
          <cell r="D4307">
            <v>74915</v>
          </cell>
          <cell r="S4307" t="str">
            <v>2150-0033030-000-PKR</v>
          </cell>
          <cell r="T4307" t="str">
            <v>2150-0033030-000-PKR-LAHORE</v>
          </cell>
        </row>
        <row r="4308">
          <cell r="C4308">
            <v>0</v>
          </cell>
          <cell r="D4308">
            <v>64920.14</v>
          </cell>
          <cell r="S4308" t="str">
            <v>2150-0032530-230-USD</v>
          </cell>
          <cell r="T4308" t="str">
            <v>2150-0032530-230-USD-LAHORE</v>
          </cell>
        </row>
        <row r="4309">
          <cell r="C4309">
            <v>0</v>
          </cell>
          <cell r="D4309">
            <v>6243.72</v>
          </cell>
          <cell r="S4309" t="str">
            <v>2150-0032578-230-USD</v>
          </cell>
          <cell r="T4309" t="str">
            <v>2150-0032578-230-USD-LAHORE</v>
          </cell>
        </row>
        <row r="4310">
          <cell r="C4310">
            <v>0</v>
          </cell>
          <cell r="D4310">
            <v>130266.58</v>
          </cell>
          <cell r="S4310" t="str">
            <v>2150-0032473-000-PKR</v>
          </cell>
          <cell r="T4310" t="str">
            <v>2150-0032473-000-PKR-LAHORE</v>
          </cell>
        </row>
        <row r="4311">
          <cell r="C4311">
            <v>0</v>
          </cell>
          <cell r="D4311">
            <v>4925</v>
          </cell>
          <cell r="S4311" t="str">
            <v>2150-0032475-000-PKR</v>
          </cell>
          <cell r="T4311" t="str">
            <v>2150-0032475-000-PKR-LAHORE</v>
          </cell>
        </row>
        <row r="4312">
          <cell r="C4312">
            <v>0</v>
          </cell>
          <cell r="D4312">
            <v>2206.64</v>
          </cell>
          <cell r="S4312" t="str">
            <v>2150-0032477-230-USD</v>
          </cell>
          <cell r="T4312" t="str">
            <v>2150-0032477-230-USD-LAHORE</v>
          </cell>
        </row>
        <row r="4313">
          <cell r="C4313">
            <v>0</v>
          </cell>
          <cell r="D4313">
            <v>257809.72</v>
          </cell>
          <cell r="S4313" t="str">
            <v>2150-0032479-230-USD</v>
          </cell>
          <cell r="T4313" t="str">
            <v>2150-0032479-230-USD-LAHORE</v>
          </cell>
        </row>
        <row r="4314">
          <cell r="C4314">
            <v>0</v>
          </cell>
          <cell r="D4314">
            <v>12294.57</v>
          </cell>
          <cell r="S4314" t="str">
            <v>2150-0032487-000-PKR</v>
          </cell>
          <cell r="T4314" t="str">
            <v>2150-0032487-000-PKR-LAHORE</v>
          </cell>
        </row>
        <row r="4315">
          <cell r="C4315">
            <v>0</v>
          </cell>
          <cell r="D4315">
            <v>26540</v>
          </cell>
          <cell r="S4315" t="str">
            <v>2150-0032493-000-PKR</v>
          </cell>
          <cell r="T4315" t="str">
            <v>2150-0032493-000-PKR-LAHORE</v>
          </cell>
        </row>
        <row r="4316">
          <cell r="C4316">
            <v>0</v>
          </cell>
          <cell r="D4316">
            <v>56706</v>
          </cell>
          <cell r="S4316" t="str">
            <v>2150-0032502-000-PKR</v>
          </cell>
          <cell r="T4316" t="str">
            <v>2150-0032502-000-PKR-LAHORE</v>
          </cell>
        </row>
        <row r="4317">
          <cell r="C4317">
            <v>0</v>
          </cell>
          <cell r="D4317">
            <v>505.1</v>
          </cell>
          <cell r="S4317" t="str">
            <v>2150-0032505-000-PKR</v>
          </cell>
          <cell r="T4317" t="str">
            <v>2150-0032505-000-PKR-LAHORE</v>
          </cell>
        </row>
        <row r="4318">
          <cell r="C4318">
            <v>0</v>
          </cell>
          <cell r="D4318">
            <v>78972.37</v>
          </cell>
          <cell r="S4318" t="str">
            <v>2150-0032507-230-USD</v>
          </cell>
          <cell r="T4318" t="str">
            <v>2150-0032507-230-USD-LAHORE</v>
          </cell>
        </row>
        <row r="4319">
          <cell r="C4319">
            <v>0</v>
          </cell>
          <cell r="D4319">
            <v>157.06</v>
          </cell>
          <cell r="S4319" t="str">
            <v>2150-0032514-000-PKR</v>
          </cell>
          <cell r="T4319" t="str">
            <v>2150-0032514-000-PKR-LAHORE</v>
          </cell>
        </row>
        <row r="4320">
          <cell r="C4320">
            <v>0</v>
          </cell>
          <cell r="D4320">
            <v>4915</v>
          </cell>
          <cell r="S4320" t="str">
            <v>2150-0032516-000-PKR</v>
          </cell>
          <cell r="T4320" t="str">
            <v>2150-0032516-000-PKR-LAHORE</v>
          </cell>
        </row>
        <row r="4321">
          <cell r="C4321">
            <v>0</v>
          </cell>
          <cell r="D4321">
            <v>1659879.9</v>
          </cell>
          <cell r="S4321" t="str">
            <v>2150-0032520-230-USD</v>
          </cell>
          <cell r="T4321" t="str">
            <v>2150-0032520-230-USD-LAHORE</v>
          </cell>
        </row>
        <row r="4322">
          <cell r="C4322">
            <v>0</v>
          </cell>
          <cell r="D4322">
            <v>134106.17000000001</v>
          </cell>
          <cell r="S4322" t="str">
            <v>2150-0032469-230-USD</v>
          </cell>
          <cell r="T4322" t="str">
            <v>2150-0032469-230-USD-LAHORE</v>
          </cell>
        </row>
        <row r="4323">
          <cell r="C4323">
            <v>0</v>
          </cell>
          <cell r="D4323">
            <v>1695.54</v>
          </cell>
          <cell r="S4323" t="str">
            <v>2150-0032547-230-USD</v>
          </cell>
          <cell r="T4323" t="str">
            <v>2150-0032547-230-USD-LAHORE</v>
          </cell>
        </row>
        <row r="4324">
          <cell r="C4324">
            <v>0</v>
          </cell>
          <cell r="D4324">
            <v>1160.8800000000001</v>
          </cell>
          <cell r="S4324" t="str">
            <v>2150-0032578-000-PKR</v>
          </cell>
          <cell r="T4324" t="str">
            <v>2150-0032578-000-PKR-LAHORE</v>
          </cell>
        </row>
        <row r="4325">
          <cell r="C4325">
            <v>0</v>
          </cell>
          <cell r="D4325">
            <v>554710.46</v>
          </cell>
          <cell r="S4325" t="str">
            <v>2150-0032573-000-PKR</v>
          </cell>
          <cell r="T4325" t="str">
            <v>2150-0032573-000-PKR-LAHORE</v>
          </cell>
        </row>
        <row r="4326">
          <cell r="C4326">
            <v>0</v>
          </cell>
          <cell r="D4326">
            <v>227.62</v>
          </cell>
          <cell r="S4326" t="str">
            <v>2150-0032571-230-USD</v>
          </cell>
          <cell r="T4326" t="str">
            <v>2150-0032571-230-USD-LAHORE</v>
          </cell>
        </row>
        <row r="4327">
          <cell r="C4327">
            <v>0</v>
          </cell>
          <cell r="D4327">
            <v>106725</v>
          </cell>
          <cell r="S4327" t="str">
            <v>2150-0032567-000-PKR</v>
          </cell>
          <cell r="T4327" t="str">
            <v>2150-0032567-000-PKR-LAHORE</v>
          </cell>
        </row>
        <row r="4328">
          <cell r="C4328">
            <v>0</v>
          </cell>
          <cell r="D4328">
            <v>763529</v>
          </cell>
          <cell r="S4328" t="str">
            <v>2150-0032564-000-PKR</v>
          </cell>
          <cell r="T4328" t="str">
            <v>2150-0032564-000-PKR-LAHORE</v>
          </cell>
        </row>
        <row r="4329">
          <cell r="C4329">
            <v>0</v>
          </cell>
          <cell r="D4329">
            <v>1150</v>
          </cell>
          <cell r="S4329" t="str">
            <v>2150-0032524-000-PKR</v>
          </cell>
          <cell r="T4329" t="str">
            <v>2150-0032524-000-PKR-LAHORE</v>
          </cell>
        </row>
        <row r="4330">
          <cell r="C4330">
            <v>0</v>
          </cell>
          <cell r="D4330">
            <v>4075.19</v>
          </cell>
          <cell r="S4330" t="str">
            <v>2150-0032554-000-PKR</v>
          </cell>
          <cell r="T4330" t="str">
            <v>2150-0032554-000-PKR-LAHORE</v>
          </cell>
        </row>
        <row r="4331">
          <cell r="C4331">
            <v>0</v>
          </cell>
          <cell r="D4331">
            <v>155615.82</v>
          </cell>
          <cell r="S4331" t="str">
            <v>2150-0032530-000-PKR</v>
          </cell>
          <cell r="T4331" t="str">
            <v>2150-0032530-000-PKR-LAHORE</v>
          </cell>
        </row>
        <row r="4332">
          <cell r="C4332">
            <v>0</v>
          </cell>
          <cell r="D4332">
            <v>45.17</v>
          </cell>
          <cell r="S4332" t="str">
            <v>2150-0032542-230-USD</v>
          </cell>
          <cell r="T4332" t="str">
            <v>2150-0032542-230-USD-LAHORE</v>
          </cell>
        </row>
        <row r="4333">
          <cell r="C4333">
            <v>0</v>
          </cell>
          <cell r="D4333">
            <v>53655.19</v>
          </cell>
          <cell r="S4333" t="str">
            <v>2150-0032538-230-USD</v>
          </cell>
          <cell r="T4333" t="str">
            <v>2150-0032538-230-USD-LAHORE</v>
          </cell>
        </row>
        <row r="4334">
          <cell r="C4334">
            <v>0</v>
          </cell>
          <cell r="D4334">
            <v>11926.41</v>
          </cell>
          <cell r="S4334" t="str">
            <v>2150-0032535-230-USD</v>
          </cell>
          <cell r="T4334" t="str">
            <v>2150-0032535-230-USD-LAHORE</v>
          </cell>
        </row>
        <row r="4335">
          <cell r="C4335">
            <v>0</v>
          </cell>
          <cell r="D4335">
            <v>304.58</v>
          </cell>
          <cell r="S4335" t="str">
            <v>2150-0032533-230-GBP</v>
          </cell>
          <cell r="T4335" t="str">
            <v>2150-0032533-230-GBP-LAHORE</v>
          </cell>
        </row>
        <row r="4336">
          <cell r="C4336">
            <v>0</v>
          </cell>
          <cell r="D4336">
            <v>188485</v>
          </cell>
          <cell r="S4336" t="str">
            <v>2150-0032532-000-PKR</v>
          </cell>
          <cell r="T4336" t="str">
            <v>2150-0032532-000-PKR-LAHORE</v>
          </cell>
        </row>
        <row r="4337">
          <cell r="C4337">
            <v>0</v>
          </cell>
          <cell r="D4337">
            <v>164010.4</v>
          </cell>
          <cell r="S4337" t="str">
            <v>2150-0032468-000-PKR</v>
          </cell>
          <cell r="T4337" t="str">
            <v>2150-0032468-000-PKR-LAHORE</v>
          </cell>
        </row>
        <row r="4338">
          <cell r="C4338">
            <v>0</v>
          </cell>
          <cell r="D4338">
            <v>300</v>
          </cell>
          <cell r="S4338" t="str">
            <v>2150-0032556-000-PKR</v>
          </cell>
          <cell r="T4338" t="str">
            <v>2150-0032556-000-PKR-LAHORE</v>
          </cell>
        </row>
        <row r="4339">
          <cell r="C4339">
            <v>0</v>
          </cell>
          <cell r="D4339">
            <v>88.17</v>
          </cell>
          <cell r="S4339" t="str">
            <v>2150-0032410-230-GBP</v>
          </cell>
          <cell r="T4339" t="str">
            <v>2150-0032410-230-GBP-LAHORE</v>
          </cell>
        </row>
        <row r="4340">
          <cell r="C4340">
            <v>0</v>
          </cell>
          <cell r="D4340">
            <v>280153.02</v>
          </cell>
          <cell r="S4340" t="str">
            <v>2150-0032334-230-USD</v>
          </cell>
          <cell r="T4340" t="str">
            <v>2150-0032334-230-USD-LAHORE</v>
          </cell>
        </row>
        <row r="4341">
          <cell r="C4341">
            <v>0</v>
          </cell>
          <cell r="D4341">
            <v>25000</v>
          </cell>
          <cell r="S4341" t="str">
            <v>2150-0032340-000-PKR</v>
          </cell>
          <cell r="T4341" t="str">
            <v>2150-0032340-000-PKR-LAHORE</v>
          </cell>
        </row>
        <row r="4342">
          <cell r="C4342">
            <v>0</v>
          </cell>
          <cell r="D4342">
            <v>125</v>
          </cell>
          <cell r="S4342" t="str">
            <v>2150-0032354-000-PKR</v>
          </cell>
          <cell r="T4342" t="str">
            <v>2150-0032354-000-PKR-LAHORE</v>
          </cell>
        </row>
        <row r="4343">
          <cell r="C4343">
            <v>0</v>
          </cell>
          <cell r="D4343">
            <v>225</v>
          </cell>
          <cell r="S4343" t="str">
            <v>2150-0032358-000-PKR</v>
          </cell>
          <cell r="T4343" t="str">
            <v>2150-0032358-000-PKR-LAHORE</v>
          </cell>
        </row>
        <row r="4344">
          <cell r="C4344">
            <v>0</v>
          </cell>
          <cell r="D4344">
            <v>1681.73</v>
          </cell>
          <cell r="S4344" t="str">
            <v>2150-0032370-000-PKR</v>
          </cell>
          <cell r="T4344" t="str">
            <v>2150-0032370-000-PKR-LAHORE</v>
          </cell>
        </row>
        <row r="4345">
          <cell r="C4345">
            <v>0</v>
          </cell>
          <cell r="D4345">
            <v>2174</v>
          </cell>
          <cell r="S4345" t="str">
            <v>2150-0032953-000-PKR</v>
          </cell>
          <cell r="T4345" t="str">
            <v>2150-0032953-000-PKR-LAHORE</v>
          </cell>
        </row>
        <row r="4346">
          <cell r="C4346">
            <v>0</v>
          </cell>
          <cell r="D4346">
            <v>10.7</v>
          </cell>
          <cell r="S4346" t="str">
            <v>2150-0032376-230-USD</v>
          </cell>
          <cell r="T4346" t="str">
            <v>2150-0032376-230-USD-LAHORE</v>
          </cell>
        </row>
        <row r="4347">
          <cell r="C4347">
            <v>0</v>
          </cell>
          <cell r="D4347">
            <v>55000</v>
          </cell>
          <cell r="S4347" t="str">
            <v>2150-0032797-000-PKR</v>
          </cell>
          <cell r="T4347" t="str">
            <v>2150-0032797-000-PKR-LAHORE</v>
          </cell>
        </row>
        <row r="4348">
          <cell r="C4348">
            <v>0</v>
          </cell>
          <cell r="D4348">
            <v>1281</v>
          </cell>
          <cell r="S4348" t="str">
            <v>2150-0032383-000-PKR</v>
          </cell>
          <cell r="T4348" t="str">
            <v>2150-0032383-000-PKR-LAHORE</v>
          </cell>
        </row>
        <row r="4349">
          <cell r="C4349">
            <v>0</v>
          </cell>
          <cell r="D4349">
            <v>10000</v>
          </cell>
          <cell r="S4349" t="str">
            <v>2150-0032391-000-PKR</v>
          </cell>
          <cell r="T4349" t="str">
            <v>2150-0032391-000-PKR-LAHORE</v>
          </cell>
        </row>
        <row r="4350">
          <cell r="C4350">
            <v>0</v>
          </cell>
          <cell r="D4350">
            <v>7305.73</v>
          </cell>
          <cell r="S4350" t="str">
            <v>2150-0032394-230-USD</v>
          </cell>
          <cell r="T4350" t="str">
            <v>2150-0032394-230-USD-LAHORE</v>
          </cell>
        </row>
        <row r="4351">
          <cell r="C4351">
            <v>0</v>
          </cell>
          <cell r="D4351">
            <v>2894.24</v>
          </cell>
          <cell r="S4351" t="str">
            <v>2150-0032397-230-USD</v>
          </cell>
          <cell r="T4351" t="str">
            <v>2150-0032397-230-USD-LAHORE</v>
          </cell>
        </row>
        <row r="4352">
          <cell r="C4352">
            <v>0</v>
          </cell>
          <cell r="D4352">
            <v>11268.34</v>
          </cell>
          <cell r="S4352" t="str">
            <v>2150-0032403-000-PKR</v>
          </cell>
          <cell r="T4352" t="str">
            <v>2150-0032403-000-PKR-LAHORE</v>
          </cell>
        </row>
        <row r="4353">
          <cell r="C4353">
            <v>0</v>
          </cell>
          <cell r="D4353">
            <v>22344.03</v>
          </cell>
          <cell r="S4353" t="str">
            <v>2150-0032470-000-PKR</v>
          </cell>
          <cell r="T4353" t="str">
            <v>2150-0032470-000-PKR-LAHORE</v>
          </cell>
        </row>
        <row r="4354">
          <cell r="C4354">
            <v>0</v>
          </cell>
          <cell r="D4354">
            <v>73462.179999999993</v>
          </cell>
          <cell r="S4354" t="str">
            <v>2150-0032431-000-PKR</v>
          </cell>
          <cell r="T4354" t="str">
            <v>2150-0032431-000-PKR-LAHORE</v>
          </cell>
        </row>
        <row r="4355">
          <cell r="C4355">
            <v>0</v>
          </cell>
          <cell r="D4355">
            <v>13.67</v>
          </cell>
          <cell r="S4355" t="str">
            <v>2150-0032457-230-USD</v>
          </cell>
          <cell r="T4355" t="str">
            <v>2150-0032457-230-USD-LAHORE</v>
          </cell>
        </row>
        <row r="4356">
          <cell r="C4356">
            <v>0</v>
          </cell>
          <cell r="D4356">
            <v>150000</v>
          </cell>
          <cell r="S4356" t="str">
            <v>2150-0032452-000-PKR</v>
          </cell>
          <cell r="T4356" t="str">
            <v>2150-0032452-000-PKR-LAHORE</v>
          </cell>
        </row>
        <row r="4357">
          <cell r="C4357">
            <v>0</v>
          </cell>
          <cell r="D4357">
            <v>19618</v>
          </cell>
          <cell r="S4357" t="str">
            <v>2150-0032447-000-PKR</v>
          </cell>
          <cell r="T4357" t="str">
            <v>2150-0032447-000-PKR-LAHORE</v>
          </cell>
        </row>
        <row r="4358">
          <cell r="C4358">
            <v>0</v>
          </cell>
          <cell r="D4358">
            <v>6484</v>
          </cell>
          <cell r="S4358" t="str">
            <v>2150-0032443-000-PKR</v>
          </cell>
          <cell r="T4358" t="str">
            <v>2150-0032443-000-PKR-LAHORE</v>
          </cell>
        </row>
        <row r="4359">
          <cell r="C4359">
            <v>0</v>
          </cell>
          <cell r="D4359">
            <v>5868.71</v>
          </cell>
          <cell r="S4359" t="str">
            <v>2150-0032442-230-USD</v>
          </cell>
          <cell r="T4359" t="str">
            <v>2150-0032442-230-USD-LAHORE</v>
          </cell>
        </row>
        <row r="4360">
          <cell r="C4360">
            <v>0</v>
          </cell>
          <cell r="D4360">
            <v>63289.38</v>
          </cell>
          <cell r="S4360" t="str">
            <v>2150-0032404-230-USD</v>
          </cell>
          <cell r="T4360" t="str">
            <v>2150-0032404-230-USD-LAHORE</v>
          </cell>
        </row>
        <row r="4361">
          <cell r="C4361">
            <v>0</v>
          </cell>
          <cell r="D4361">
            <v>2.06</v>
          </cell>
          <cell r="S4361" t="str">
            <v>2150-0032432-000-PKR</v>
          </cell>
          <cell r="T4361" t="str">
            <v>2150-0032432-000-PKR-LAHORE</v>
          </cell>
        </row>
        <row r="4362">
          <cell r="C4362">
            <v>0</v>
          </cell>
          <cell r="D4362">
            <v>52.3</v>
          </cell>
          <cell r="S4362" t="str">
            <v>2150-0032406-230-USD</v>
          </cell>
          <cell r="T4362" t="str">
            <v>2150-0032406-230-USD-LAHORE</v>
          </cell>
        </row>
        <row r="4363">
          <cell r="C4363">
            <v>0</v>
          </cell>
          <cell r="D4363">
            <v>46340.800000000003</v>
          </cell>
          <cell r="S4363" t="str">
            <v>2150-0032430-000-PKR</v>
          </cell>
          <cell r="T4363" t="str">
            <v>2150-0032430-000-PKR-LAHORE</v>
          </cell>
        </row>
        <row r="4364">
          <cell r="C4364">
            <v>0</v>
          </cell>
          <cell r="D4364">
            <v>4850</v>
          </cell>
          <cell r="S4364" t="str">
            <v>2150-0032425-000-PKR</v>
          </cell>
          <cell r="T4364" t="str">
            <v>2150-0032425-000-PKR-LAHORE</v>
          </cell>
        </row>
        <row r="4365">
          <cell r="C4365">
            <v>0</v>
          </cell>
          <cell r="D4365">
            <v>43.38</v>
          </cell>
          <cell r="S4365" t="str">
            <v>2150-0032422-230-USD</v>
          </cell>
          <cell r="T4365" t="str">
            <v>2150-0032422-230-USD-LAHORE</v>
          </cell>
        </row>
        <row r="4366">
          <cell r="C4366">
            <v>0</v>
          </cell>
          <cell r="D4366">
            <v>35375</v>
          </cell>
          <cell r="S4366" t="str">
            <v>2150-0032415-000-PKR</v>
          </cell>
          <cell r="T4366" t="str">
            <v>2150-0032415-000-PKR-LAHORE</v>
          </cell>
        </row>
        <row r="4367">
          <cell r="C4367">
            <v>0</v>
          </cell>
          <cell r="D4367">
            <v>5388.46</v>
          </cell>
          <cell r="S4367" t="str">
            <v>2150-0032411-000-PKR</v>
          </cell>
          <cell r="T4367" t="str">
            <v>2150-0032411-000-PKR-LAHORE</v>
          </cell>
        </row>
        <row r="4368">
          <cell r="C4368">
            <v>0</v>
          </cell>
          <cell r="D4368">
            <v>9260</v>
          </cell>
          <cell r="S4368" t="str">
            <v>2150-0032380-000-PKR</v>
          </cell>
          <cell r="T4368" t="str">
            <v>2150-0032380-000-PKR-LAHORE</v>
          </cell>
        </row>
        <row r="4369">
          <cell r="C4369">
            <v>0</v>
          </cell>
          <cell r="D4369">
            <v>74105.64</v>
          </cell>
          <cell r="S4369" t="str">
            <v>2150-0032440-230-USD</v>
          </cell>
          <cell r="T4369" t="str">
            <v>2150-0032440-230-USD-LAHORE</v>
          </cell>
        </row>
        <row r="4370">
          <cell r="C4370">
            <v>0</v>
          </cell>
          <cell r="D4370">
            <v>3659139.73</v>
          </cell>
          <cell r="S4370" t="str">
            <v>2150-0032766-000-PKR</v>
          </cell>
          <cell r="T4370" t="str">
            <v>2150-0032766-000-PKR-LAHORE</v>
          </cell>
        </row>
        <row r="4371">
          <cell r="C4371">
            <v>0</v>
          </cell>
          <cell r="D4371">
            <v>2365</v>
          </cell>
          <cell r="S4371" t="str">
            <v>2150-0032744-000-PKR</v>
          </cell>
          <cell r="T4371" t="str">
            <v>2150-0032744-000-PKR-LAHORE</v>
          </cell>
        </row>
        <row r="4372">
          <cell r="C4372">
            <v>0</v>
          </cell>
          <cell r="D4372">
            <v>750</v>
          </cell>
          <cell r="S4372" t="str">
            <v>2150-0032745-000-PKR</v>
          </cell>
          <cell r="T4372" t="str">
            <v>2150-0032745-000-PKR-LAHORE</v>
          </cell>
        </row>
        <row r="4373">
          <cell r="C4373">
            <v>0</v>
          </cell>
          <cell r="D4373">
            <v>5149</v>
          </cell>
          <cell r="S4373" t="str">
            <v>2150-0032746-000-PKR</v>
          </cell>
          <cell r="T4373" t="str">
            <v>2150-0032746-000-PKR-LAHORE</v>
          </cell>
        </row>
        <row r="4374">
          <cell r="C4374">
            <v>0</v>
          </cell>
          <cell r="D4374">
            <v>69178.320000000007</v>
          </cell>
          <cell r="S4374" t="str">
            <v>2150-0032747-000-PKR</v>
          </cell>
          <cell r="T4374" t="str">
            <v>2150-0032747-000-PKR-LAHORE</v>
          </cell>
        </row>
        <row r="4375">
          <cell r="C4375">
            <v>0</v>
          </cell>
          <cell r="D4375">
            <v>5604</v>
          </cell>
          <cell r="S4375" t="str">
            <v>2150-0032748-000-PKR</v>
          </cell>
          <cell r="T4375" t="str">
            <v>2150-0032748-000-PKR-LAHORE</v>
          </cell>
        </row>
        <row r="4376">
          <cell r="C4376">
            <v>0</v>
          </cell>
          <cell r="D4376">
            <v>104</v>
          </cell>
          <cell r="S4376" t="str">
            <v>2150-0032749-000-PKR</v>
          </cell>
          <cell r="T4376" t="str">
            <v>2150-0032749-000-PKR-LAHORE</v>
          </cell>
        </row>
        <row r="4377">
          <cell r="C4377">
            <v>0</v>
          </cell>
          <cell r="D4377">
            <v>125908.8</v>
          </cell>
          <cell r="S4377" t="str">
            <v>2150-0032752-000-PKR</v>
          </cell>
          <cell r="T4377" t="str">
            <v>2150-0032752-000-PKR-LAHORE</v>
          </cell>
        </row>
        <row r="4378">
          <cell r="C4378">
            <v>0</v>
          </cell>
          <cell r="D4378">
            <v>1000</v>
          </cell>
          <cell r="S4378" t="str">
            <v>2150-0032753-000-PKR</v>
          </cell>
          <cell r="T4378" t="str">
            <v>2150-0032753-000-PKR-LAHORE</v>
          </cell>
        </row>
        <row r="4379">
          <cell r="C4379">
            <v>0</v>
          </cell>
          <cell r="D4379">
            <v>300</v>
          </cell>
          <cell r="S4379" t="str">
            <v>2150-0032754-000-PKR</v>
          </cell>
          <cell r="T4379" t="str">
            <v>2150-0032754-000-PKR-LAHORE</v>
          </cell>
        </row>
        <row r="4380">
          <cell r="C4380">
            <v>0</v>
          </cell>
          <cell r="D4380">
            <v>14915.96</v>
          </cell>
          <cell r="S4380" t="str">
            <v>2150-0032755-000-PKR</v>
          </cell>
          <cell r="T4380" t="str">
            <v>2150-0032755-000-PKR-LAHORE</v>
          </cell>
        </row>
        <row r="4381">
          <cell r="C4381">
            <v>0</v>
          </cell>
          <cell r="D4381">
            <v>500000</v>
          </cell>
          <cell r="S4381" t="str">
            <v>2150-0032759-000-PKR</v>
          </cell>
          <cell r="T4381" t="str">
            <v>2150-0032759-000-PKR-LAHORE</v>
          </cell>
        </row>
        <row r="4382">
          <cell r="C4382">
            <v>0</v>
          </cell>
          <cell r="D4382">
            <v>2782</v>
          </cell>
          <cell r="S4382" t="str">
            <v>2150-0032579-000-PKR</v>
          </cell>
          <cell r="T4382" t="str">
            <v>2150-0032579-000-PKR-LAHORE</v>
          </cell>
        </row>
        <row r="4383">
          <cell r="C4383">
            <v>0</v>
          </cell>
          <cell r="D4383">
            <v>85134.06</v>
          </cell>
          <cell r="S4383" t="str">
            <v>2150-0032761-000-PKR</v>
          </cell>
          <cell r="T4383" t="str">
            <v>2150-0032761-000-PKR-LAHORE</v>
          </cell>
        </row>
        <row r="4384">
          <cell r="C4384">
            <v>0</v>
          </cell>
          <cell r="D4384">
            <v>59.43</v>
          </cell>
          <cell r="S4384" t="str">
            <v>2150-0032743-230-USD</v>
          </cell>
          <cell r="T4384" t="str">
            <v>2150-0032743-230-USD-LAHORE</v>
          </cell>
        </row>
        <row r="4385">
          <cell r="C4385">
            <v>0</v>
          </cell>
          <cell r="D4385">
            <v>14934</v>
          </cell>
          <cell r="S4385" t="str">
            <v>2150-0032782-000-PKR</v>
          </cell>
          <cell r="T4385" t="str">
            <v>2150-0032782-000-PKR-LAHORE</v>
          </cell>
        </row>
        <row r="4386">
          <cell r="C4386">
            <v>0</v>
          </cell>
          <cell r="D4386">
            <v>602</v>
          </cell>
          <cell r="S4386" t="str">
            <v>2150-0032376-000-PKR</v>
          </cell>
          <cell r="T4386" t="str">
            <v>2150-0032376-000-PKR-LAHORE</v>
          </cell>
        </row>
        <row r="4387">
          <cell r="C4387">
            <v>0</v>
          </cell>
          <cell r="D4387">
            <v>1607.12</v>
          </cell>
          <cell r="S4387" t="str">
            <v>2150-0032794-000-PKR</v>
          </cell>
          <cell r="T4387" t="str">
            <v>2150-0032794-000-PKR-LAHORE</v>
          </cell>
        </row>
        <row r="4388">
          <cell r="C4388">
            <v>0</v>
          </cell>
          <cell r="D4388">
            <v>100</v>
          </cell>
          <cell r="S4388" t="str">
            <v>2150-0032793-000-PKR</v>
          </cell>
          <cell r="T4388" t="str">
            <v>2150-0032793-000-PKR-LAHORE</v>
          </cell>
        </row>
        <row r="4389">
          <cell r="C4389">
            <v>0</v>
          </cell>
          <cell r="D4389">
            <v>49945</v>
          </cell>
          <cell r="S4389" t="str">
            <v>2150-0032790-000-PKR</v>
          </cell>
          <cell r="T4389" t="str">
            <v>2150-0032790-000-PKR-LAHORE</v>
          </cell>
        </row>
        <row r="4390">
          <cell r="C4390">
            <v>0</v>
          </cell>
          <cell r="D4390">
            <v>8062</v>
          </cell>
          <cell r="S4390" t="str">
            <v>2150-0032788-000-PKR</v>
          </cell>
          <cell r="T4390" t="str">
            <v>2150-0032788-000-PKR-LAHORE</v>
          </cell>
        </row>
        <row r="4391">
          <cell r="C4391">
            <v>0</v>
          </cell>
          <cell r="D4391">
            <v>19505</v>
          </cell>
          <cell r="S4391" t="str">
            <v>2150-0032762-000-PKR</v>
          </cell>
          <cell r="T4391" t="str">
            <v>2150-0032762-000-PKR-LAHORE</v>
          </cell>
        </row>
        <row r="4392">
          <cell r="C4392">
            <v>0</v>
          </cell>
          <cell r="D4392">
            <v>52</v>
          </cell>
          <cell r="S4392" t="str">
            <v>2150-0032784-000-PKR</v>
          </cell>
          <cell r="T4392" t="str">
            <v>2150-0032784-000-PKR-LAHORE</v>
          </cell>
        </row>
        <row r="4393">
          <cell r="C4393">
            <v>0</v>
          </cell>
          <cell r="D4393">
            <v>5934</v>
          </cell>
          <cell r="S4393" t="str">
            <v>2150-0032764-000-PKR</v>
          </cell>
          <cell r="T4393" t="str">
            <v>2150-0032764-000-PKR-LAHORE</v>
          </cell>
        </row>
        <row r="4394">
          <cell r="C4394">
            <v>0</v>
          </cell>
          <cell r="D4394">
            <v>2100</v>
          </cell>
          <cell r="S4394" t="str">
            <v>2150-0032780-000-PKR</v>
          </cell>
          <cell r="T4394" t="str">
            <v>2150-0032780-000-PKR-LAHORE</v>
          </cell>
        </row>
        <row r="4395">
          <cell r="C4395">
            <v>0</v>
          </cell>
          <cell r="D4395">
            <v>1962950</v>
          </cell>
          <cell r="S4395" t="str">
            <v>2150-0032777-000-PKR</v>
          </cell>
          <cell r="T4395" t="str">
            <v>2150-0032777-000-PKR-LAHORE</v>
          </cell>
        </row>
        <row r="4396">
          <cell r="C4396">
            <v>0</v>
          </cell>
          <cell r="D4396">
            <v>59430</v>
          </cell>
          <cell r="S4396" t="str">
            <v>2150-0032776-230-USD</v>
          </cell>
          <cell r="T4396" t="str">
            <v>2150-0032776-230-USD-LAHORE</v>
          </cell>
        </row>
        <row r="4397">
          <cell r="C4397">
            <v>0</v>
          </cell>
          <cell r="D4397">
            <v>359306.65</v>
          </cell>
          <cell r="S4397" t="str">
            <v>2150-0032774-230-USD</v>
          </cell>
          <cell r="T4397" t="str">
            <v>2150-0032774-230-USD-LAHORE</v>
          </cell>
        </row>
        <row r="4398">
          <cell r="C4398">
            <v>0</v>
          </cell>
          <cell r="D4398">
            <v>39710</v>
          </cell>
          <cell r="S4398" t="str">
            <v>2150-0032769-000-PKR</v>
          </cell>
          <cell r="T4398" t="str">
            <v>2150-0032769-000-PKR-LAHORE</v>
          </cell>
        </row>
        <row r="4399">
          <cell r="C4399">
            <v>0</v>
          </cell>
          <cell r="D4399">
            <v>11894.91</v>
          </cell>
          <cell r="S4399" t="str">
            <v>2150-0032756-230-USD</v>
          </cell>
          <cell r="T4399" t="str">
            <v>2150-0032756-230-USD-LAHORE</v>
          </cell>
        </row>
        <row r="4400">
          <cell r="C4400">
            <v>0</v>
          </cell>
          <cell r="D4400">
            <v>861918.48</v>
          </cell>
          <cell r="S4400" t="str">
            <v>2150-0032785-000-PKR</v>
          </cell>
          <cell r="T4400" t="str">
            <v>2150-0032785-000-PKR-LAHORE</v>
          </cell>
        </row>
        <row r="4401">
          <cell r="C4401">
            <v>0</v>
          </cell>
          <cell r="D4401">
            <v>9475.52</v>
          </cell>
          <cell r="S4401" t="str">
            <v>2150-0032601-230-USD</v>
          </cell>
          <cell r="T4401" t="str">
            <v>2150-0032601-230-USD-LAHORE</v>
          </cell>
        </row>
        <row r="4402">
          <cell r="C4402">
            <v>0</v>
          </cell>
          <cell r="D4402">
            <v>46.95</v>
          </cell>
          <cell r="S4402" t="str">
            <v>2150-0032579-230-USD</v>
          </cell>
          <cell r="T4402" t="str">
            <v>2150-0032579-230-USD-LAHORE</v>
          </cell>
        </row>
        <row r="4403">
          <cell r="C4403">
            <v>0</v>
          </cell>
          <cell r="D4403">
            <v>414.51</v>
          </cell>
          <cell r="S4403" t="str">
            <v>2150-0032587-000-PKR</v>
          </cell>
          <cell r="T4403" t="str">
            <v>2150-0032587-000-PKR-LAHORE</v>
          </cell>
        </row>
        <row r="4404">
          <cell r="C4404">
            <v>0</v>
          </cell>
          <cell r="D4404">
            <v>388474.38</v>
          </cell>
          <cell r="S4404" t="str">
            <v>2150-0032760-000-PKR</v>
          </cell>
          <cell r="T4404" t="str">
            <v>2150-0032760-000-PKR-LAHORE</v>
          </cell>
        </row>
        <row r="4405">
          <cell r="C4405">
            <v>0</v>
          </cell>
          <cell r="D4405">
            <v>36</v>
          </cell>
          <cell r="S4405" t="str">
            <v>2150-0032599-000-PKR</v>
          </cell>
          <cell r="T4405" t="str">
            <v>2150-0032599-000-PKR-LAHORE</v>
          </cell>
        </row>
        <row r="4406">
          <cell r="C4406">
            <v>0</v>
          </cell>
          <cell r="D4406">
            <v>400327.02</v>
          </cell>
          <cell r="S4406" t="str">
            <v>2150-0032734-230-USD</v>
          </cell>
          <cell r="T4406" t="str">
            <v>2150-0032734-230-USD-LAHORE</v>
          </cell>
        </row>
        <row r="4407">
          <cell r="C4407">
            <v>0</v>
          </cell>
          <cell r="D4407">
            <v>5943</v>
          </cell>
          <cell r="S4407" t="str">
            <v>2150-0032794-230-USD</v>
          </cell>
          <cell r="T4407" t="str">
            <v>2150-0032794-230-USD-LAHORE</v>
          </cell>
        </row>
        <row r="4408">
          <cell r="C4408">
            <v>0</v>
          </cell>
          <cell r="D4408">
            <v>3631.77</v>
          </cell>
          <cell r="S4408" t="str">
            <v>2150-0032605-230-USD</v>
          </cell>
          <cell r="T4408" t="str">
            <v>2150-0032605-230-USD-LAHORE</v>
          </cell>
        </row>
        <row r="4409">
          <cell r="C4409">
            <v>0</v>
          </cell>
          <cell r="D4409">
            <v>593631.41</v>
          </cell>
          <cell r="S4409" t="str">
            <v>2150-0032619-230-USD</v>
          </cell>
          <cell r="T4409" t="str">
            <v>2150-0032619-230-USD-LAHORE</v>
          </cell>
        </row>
        <row r="4410">
          <cell r="C4410">
            <v>0</v>
          </cell>
          <cell r="D4410">
            <v>1229139.58</v>
          </cell>
          <cell r="S4410" t="str">
            <v>2150-0032634-230-USD</v>
          </cell>
          <cell r="T4410" t="str">
            <v>2150-0032634-230-USD-LAHORE</v>
          </cell>
        </row>
        <row r="4411">
          <cell r="C4411">
            <v>0</v>
          </cell>
          <cell r="D4411">
            <v>4518</v>
          </cell>
          <cell r="S4411" t="str">
            <v>2150-0032635-000-PKR</v>
          </cell>
          <cell r="T4411" t="str">
            <v>2150-0032635-000-PKR-LAHORE</v>
          </cell>
        </row>
        <row r="4412">
          <cell r="C4412">
            <v>0</v>
          </cell>
          <cell r="D4412">
            <v>230011.26</v>
          </cell>
          <cell r="S4412" t="str">
            <v>2150-0032639-000-PKR</v>
          </cell>
          <cell r="T4412" t="str">
            <v>2150-0032639-000-PKR-LAHORE</v>
          </cell>
        </row>
        <row r="4413">
          <cell r="C4413">
            <v>0</v>
          </cell>
          <cell r="D4413">
            <v>411</v>
          </cell>
          <cell r="S4413" t="str">
            <v>2150-0032640-000-PKR</v>
          </cell>
          <cell r="T4413" t="str">
            <v>2150-0032640-000-PKR-LAHORE</v>
          </cell>
        </row>
        <row r="4414">
          <cell r="C4414">
            <v>0</v>
          </cell>
          <cell r="D4414">
            <v>593113.18000000005</v>
          </cell>
          <cell r="S4414" t="str">
            <v>2150-0032643-230-USD</v>
          </cell>
          <cell r="T4414" t="str">
            <v>2150-0032643-230-USD-LAHORE</v>
          </cell>
        </row>
        <row r="4415">
          <cell r="C4415">
            <v>0</v>
          </cell>
          <cell r="D4415">
            <v>0.92</v>
          </cell>
          <cell r="S4415" t="str">
            <v>2150-0032650-000-PKR</v>
          </cell>
          <cell r="T4415" t="str">
            <v>2150-0032650-000-PKR-LAHORE</v>
          </cell>
        </row>
        <row r="4416">
          <cell r="C4416">
            <v>0</v>
          </cell>
          <cell r="D4416">
            <v>321.52</v>
          </cell>
          <cell r="S4416" t="str">
            <v>2150-0032720-230-USD</v>
          </cell>
          <cell r="T4416" t="str">
            <v>2150-0032720-230-USD-LAHORE</v>
          </cell>
        </row>
        <row r="4417">
          <cell r="C4417">
            <v>0</v>
          </cell>
          <cell r="D4417">
            <v>874499.94</v>
          </cell>
          <cell r="S4417" t="str">
            <v>2150-0032593-000-PKR</v>
          </cell>
          <cell r="T4417" t="str">
            <v>2150-0032593-000-PKR-LAHORE</v>
          </cell>
        </row>
        <row r="4418">
          <cell r="C4418">
            <v>0</v>
          </cell>
          <cell r="D4418">
            <v>153864.73000000001</v>
          </cell>
          <cell r="S4418" t="str">
            <v>2150-0032654-000-PKR</v>
          </cell>
          <cell r="T4418" t="str">
            <v>2150-0032654-000-PKR-LAHORE</v>
          </cell>
        </row>
        <row r="4419">
          <cell r="C4419">
            <v>0</v>
          </cell>
          <cell r="D4419">
            <v>28966</v>
          </cell>
          <cell r="S4419" t="str">
            <v>2150-0032721-000-PKR</v>
          </cell>
          <cell r="T4419" t="str">
            <v>2150-0032721-000-PKR-LAHORE</v>
          </cell>
        </row>
        <row r="4420">
          <cell r="C4420">
            <v>0</v>
          </cell>
          <cell r="D4420">
            <v>1500633.32</v>
          </cell>
          <cell r="S4420" t="str">
            <v>2150-0032716-000-PKR</v>
          </cell>
          <cell r="T4420" t="str">
            <v>2150-0032716-000-PKR-LAHORE</v>
          </cell>
        </row>
        <row r="4421">
          <cell r="C4421">
            <v>0</v>
          </cell>
          <cell r="D4421">
            <v>193</v>
          </cell>
          <cell r="S4421" t="str">
            <v>2150-0032712-000-PKR</v>
          </cell>
          <cell r="T4421" t="str">
            <v>2150-0032712-000-PKR-LAHORE</v>
          </cell>
        </row>
        <row r="4422">
          <cell r="C4422">
            <v>0</v>
          </cell>
          <cell r="D4422">
            <v>1974017</v>
          </cell>
          <cell r="S4422" t="str">
            <v>2150-0032692-000-PKR</v>
          </cell>
          <cell r="T4422" t="str">
            <v>2150-0032692-000-PKR-LAHORE</v>
          </cell>
        </row>
        <row r="4423">
          <cell r="C4423">
            <v>0</v>
          </cell>
          <cell r="D4423">
            <v>1985695.37</v>
          </cell>
          <cell r="S4423" t="str">
            <v>2150-0032683-230-USD</v>
          </cell>
          <cell r="T4423" t="str">
            <v>2150-0032683-230-USD-LAHORE</v>
          </cell>
        </row>
        <row r="4424">
          <cell r="C4424">
            <v>0</v>
          </cell>
          <cell r="D4424">
            <v>1003797</v>
          </cell>
          <cell r="S4424" t="str">
            <v>2150-0032682-000-PKR</v>
          </cell>
          <cell r="T4424" t="str">
            <v>2150-0032682-000-PKR-LAHORE</v>
          </cell>
        </row>
        <row r="4425">
          <cell r="C4425">
            <v>0</v>
          </cell>
          <cell r="D4425">
            <v>137996.46</v>
          </cell>
          <cell r="S4425" t="str">
            <v>2150-0032732-230-USD</v>
          </cell>
          <cell r="T4425" t="str">
            <v>2150-0032732-230-USD-LAHORE</v>
          </cell>
        </row>
        <row r="4426">
          <cell r="C4426">
            <v>0</v>
          </cell>
          <cell r="D4426">
            <v>11886</v>
          </cell>
          <cell r="S4426" t="str">
            <v>2150-0032669-230-USD</v>
          </cell>
          <cell r="T4426" t="str">
            <v>2150-0032669-230-USD-LAHORE</v>
          </cell>
        </row>
        <row r="4427">
          <cell r="C4427">
            <v>0</v>
          </cell>
          <cell r="D4427">
            <v>12500341.32</v>
          </cell>
          <cell r="S4427" t="str">
            <v>2150-0032691-000-PKR</v>
          </cell>
          <cell r="T4427" t="str">
            <v>2150-0032691-000-PKR-LAHORE</v>
          </cell>
        </row>
        <row r="4428">
          <cell r="C4428">
            <v>0</v>
          </cell>
          <cell r="D4428">
            <v>29046.41</v>
          </cell>
          <cell r="S4428" t="str">
            <v>2150-0032664-230-USD</v>
          </cell>
          <cell r="T4428" t="str">
            <v>2150-0032664-230-USD-LAHORE</v>
          </cell>
        </row>
        <row r="4429">
          <cell r="C4429">
            <v>0</v>
          </cell>
          <cell r="D4429">
            <v>9500</v>
          </cell>
          <cell r="S4429" t="str">
            <v>2150-0032722-000-PKR</v>
          </cell>
          <cell r="T4429" t="str">
            <v>2150-0032722-000-PKR-LAHORE</v>
          </cell>
        </row>
        <row r="4430">
          <cell r="C4430">
            <v>0</v>
          </cell>
          <cell r="D4430">
            <v>3440</v>
          </cell>
          <cell r="S4430" t="str">
            <v>2150-0032665-000-PKR</v>
          </cell>
          <cell r="T4430" t="str">
            <v>2150-0032665-000-PKR-LAHORE</v>
          </cell>
        </row>
        <row r="4431">
          <cell r="C4431">
            <v>0</v>
          </cell>
          <cell r="D4431">
            <v>153393</v>
          </cell>
          <cell r="S4431" t="str">
            <v>2160-0032621-200-PKR</v>
          </cell>
          <cell r="T4431" t="str">
            <v>2160-0032621-200-PKR-LAHORE</v>
          </cell>
        </row>
        <row r="4432">
          <cell r="C4432">
            <v>0</v>
          </cell>
          <cell r="D4432">
            <v>15324</v>
          </cell>
          <cell r="S4432" t="str">
            <v>2160-0016640-200-PKR</v>
          </cell>
          <cell r="T4432" t="str">
            <v>2160-0016640-200-PKR-KARACHI</v>
          </cell>
        </row>
        <row r="4433">
          <cell r="C4433">
            <v>0</v>
          </cell>
          <cell r="D4433">
            <v>2693000</v>
          </cell>
          <cell r="S4433" t="str">
            <v>2160-0017092-100-PKR</v>
          </cell>
          <cell r="T4433" t="str">
            <v>2160-0017092-100-PKR-KARACHI</v>
          </cell>
        </row>
        <row r="4434">
          <cell r="C4434">
            <v>0</v>
          </cell>
          <cell r="D4434">
            <v>392000</v>
          </cell>
          <cell r="S4434" t="str">
            <v>2160-0017256-100-PKR</v>
          </cell>
          <cell r="T4434" t="str">
            <v>2160-0017256-100-PKR-KARACHI</v>
          </cell>
        </row>
        <row r="4435">
          <cell r="C4435">
            <v>0</v>
          </cell>
          <cell r="D4435">
            <v>236841</v>
          </cell>
          <cell r="S4435" t="str">
            <v>2160-0050187-200-PKR</v>
          </cell>
          <cell r="T4435" t="str">
            <v>2160-0050187-200-PKR-KARACHI</v>
          </cell>
        </row>
        <row r="4436">
          <cell r="C4436">
            <v>0</v>
          </cell>
          <cell r="D4436">
            <v>50000</v>
          </cell>
          <cell r="S4436" t="str">
            <v>2160-0030575-300-PKR</v>
          </cell>
          <cell r="T4436" t="str">
            <v>2160-0030575-300-PKR-LAHORE</v>
          </cell>
        </row>
        <row r="4437">
          <cell r="C4437">
            <v>0</v>
          </cell>
          <cell r="D4437">
            <v>770000</v>
          </cell>
          <cell r="S4437" t="str">
            <v>2160-0032238-300-PKR</v>
          </cell>
          <cell r="T4437" t="str">
            <v>2160-0032238-300-PKR-LAHORE</v>
          </cell>
        </row>
        <row r="4438">
          <cell r="C4438">
            <v>0</v>
          </cell>
          <cell r="D4438">
            <v>4140000</v>
          </cell>
          <cell r="S4438" t="str">
            <v>2160-0032621-300-PKR</v>
          </cell>
          <cell r="T4438" t="str">
            <v>2160-0032621-300-PKR-LAHORE</v>
          </cell>
        </row>
        <row r="4439">
          <cell r="C4439">
            <v>0</v>
          </cell>
          <cell r="D4439">
            <v>4050100</v>
          </cell>
          <cell r="S4439" t="str">
            <v>2160-0016228-200-PKR</v>
          </cell>
          <cell r="T4439" t="str">
            <v>2160-0016228-200-PKR-KARACHI</v>
          </cell>
        </row>
        <row r="4440">
          <cell r="C4440">
            <v>0</v>
          </cell>
          <cell r="D4440">
            <v>8161</v>
          </cell>
          <cell r="S4440" t="str">
            <v>2160-0013205-200-PKR</v>
          </cell>
          <cell r="T4440" t="str">
            <v>2160-0013205-200-PKR-KARACHI</v>
          </cell>
        </row>
        <row r="4441">
          <cell r="C4441">
            <v>0</v>
          </cell>
          <cell r="D4441">
            <v>378000</v>
          </cell>
          <cell r="S4441" t="str">
            <v>2160-0032966-300-PKR</v>
          </cell>
          <cell r="T4441" t="str">
            <v>2160-0032966-300-PKR-LAHORE</v>
          </cell>
        </row>
        <row r="4442">
          <cell r="C4442">
            <v>0</v>
          </cell>
          <cell r="D4442">
            <v>1875000</v>
          </cell>
          <cell r="S4442" t="str">
            <v>2160-0031848-100-PKR</v>
          </cell>
          <cell r="T4442" t="str">
            <v>2160-0031848-100-PKR-LAHORE</v>
          </cell>
        </row>
        <row r="4443">
          <cell r="C4443">
            <v>0</v>
          </cell>
          <cell r="D4443">
            <v>1362000</v>
          </cell>
          <cell r="S4443" t="str">
            <v>2160-0015719-100-PKR</v>
          </cell>
          <cell r="T4443" t="str">
            <v>2160-0015719-100-PKR-KARACHI</v>
          </cell>
        </row>
        <row r="4444">
          <cell r="C4444">
            <v>0</v>
          </cell>
          <cell r="D4444">
            <v>171700</v>
          </cell>
          <cell r="S4444" t="str">
            <v>2160-0015708-200-PKR</v>
          </cell>
          <cell r="T4444" t="str">
            <v>2160-0015708-200-PKR-KARACHI</v>
          </cell>
        </row>
        <row r="4445">
          <cell r="C4445">
            <v>0</v>
          </cell>
          <cell r="D4445">
            <v>564563.12</v>
          </cell>
          <cell r="S4445" t="str">
            <v>2160-0015528-100-PKR</v>
          </cell>
          <cell r="T4445" t="str">
            <v>2160-0015528-100-PKR-KARACHI</v>
          </cell>
        </row>
        <row r="4446">
          <cell r="C4446">
            <v>0</v>
          </cell>
          <cell r="D4446">
            <v>6000</v>
          </cell>
          <cell r="S4446" t="str">
            <v>2160-0015408-200-PKR</v>
          </cell>
          <cell r="T4446" t="str">
            <v>2160-0015408-200-PKR-KARACHI</v>
          </cell>
        </row>
        <row r="4447">
          <cell r="C4447">
            <v>0</v>
          </cell>
          <cell r="D4447">
            <v>25000</v>
          </cell>
          <cell r="S4447" t="str">
            <v>2160-0015329-200-PKR</v>
          </cell>
          <cell r="T4447" t="str">
            <v>2160-0015329-200-PKR-KARACHI</v>
          </cell>
        </row>
        <row r="4448">
          <cell r="C4448">
            <v>0</v>
          </cell>
          <cell r="D4448">
            <v>95000</v>
          </cell>
          <cell r="S4448" t="str">
            <v>2160-0015054-100-PKR</v>
          </cell>
          <cell r="T4448" t="str">
            <v>2160-0015054-100-PKR-KARACHI</v>
          </cell>
        </row>
        <row r="4449">
          <cell r="C4449">
            <v>0</v>
          </cell>
          <cell r="D4449">
            <v>6000</v>
          </cell>
          <cell r="S4449" t="str">
            <v>2160-0012220-200-PKR</v>
          </cell>
          <cell r="T4449" t="str">
            <v>2160-0012220-200-PKR-KARACHI</v>
          </cell>
        </row>
        <row r="4450">
          <cell r="C4450">
            <v>0</v>
          </cell>
          <cell r="D4450">
            <v>17200</v>
          </cell>
          <cell r="S4450" t="str">
            <v>2160-0011127-200-PKR</v>
          </cell>
          <cell r="T4450" t="str">
            <v>2160-0011127-200-PKR-KARACHI</v>
          </cell>
        </row>
        <row r="4451">
          <cell r="C4451">
            <v>0</v>
          </cell>
          <cell r="D4451">
            <v>14500</v>
          </cell>
          <cell r="S4451" t="str">
            <v>2160-0010710-200-PKR</v>
          </cell>
          <cell r="T4451" t="str">
            <v>2160-0010710-200-PKR-KARACHI</v>
          </cell>
        </row>
        <row r="4452">
          <cell r="C4452">
            <v>0</v>
          </cell>
          <cell r="D4452">
            <v>250</v>
          </cell>
          <cell r="S4452" t="str">
            <v>2160-0010125-200-PKR</v>
          </cell>
          <cell r="T4452" t="str">
            <v>2160-0010125-200-PKR-KARACHI</v>
          </cell>
        </row>
        <row r="4453">
          <cell r="C4453">
            <v>0</v>
          </cell>
          <cell r="D4453">
            <v>6325</v>
          </cell>
          <cell r="S4453" t="str">
            <v>2160-0015062-200-PKR</v>
          </cell>
          <cell r="T4453" t="str">
            <v>2160-0015062-200-PKR-KARACHI</v>
          </cell>
        </row>
        <row r="4454">
          <cell r="C4454">
            <v>0</v>
          </cell>
          <cell r="D4454">
            <v>101654.08</v>
          </cell>
          <cell r="S4454" t="str">
            <v>2150-0089012-000-PKR</v>
          </cell>
          <cell r="T4454" t="str">
            <v>2150-0089012-000-PKR-KARACHI</v>
          </cell>
        </row>
        <row r="4455">
          <cell r="C4455">
            <v>0</v>
          </cell>
          <cell r="D4455">
            <v>15565.2</v>
          </cell>
          <cell r="S4455" t="str">
            <v>2150-0089000-000-PKR</v>
          </cell>
          <cell r="T4455" t="str">
            <v>2150-0089000-000-PKR-KARACHI</v>
          </cell>
        </row>
        <row r="4456">
          <cell r="C4456">
            <v>0</v>
          </cell>
          <cell r="D4456">
            <v>342149.74</v>
          </cell>
          <cell r="S4456" t="str">
            <v>2150-0089001-000-PKR</v>
          </cell>
          <cell r="T4456" t="str">
            <v>2150-0089001-000-PKR-KARACHI</v>
          </cell>
        </row>
        <row r="4457">
          <cell r="C4457">
            <v>0</v>
          </cell>
          <cell r="D4457">
            <v>1012440.51</v>
          </cell>
          <cell r="S4457" t="str">
            <v>2150-0089030-000-PKR</v>
          </cell>
          <cell r="T4457" t="str">
            <v>2150-0089030-000-PKR-CLIFTON-KHI</v>
          </cell>
        </row>
        <row r="4458">
          <cell r="C4458">
            <v>0</v>
          </cell>
          <cell r="D4458">
            <v>300000</v>
          </cell>
          <cell r="S4458" t="str">
            <v>2150-0089002-000-PKR</v>
          </cell>
          <cell r="T4458" t="str">
            <v>2150-0089002-000-PKR-KARACHI</v>
          </cell>
        </row>
        <row r="4459">
          <cell r="C4459">
            <v>0</v>
          </cell>
          <cell r="D4459">
            <v>2000</v>
          </cell>
          <cell r="S4459" t="str">
            <v>2190-0032236-000-PKR</v>
          </cell>
          <cell r="T4459" t="str">
            <v>2190-0032236-000-PKR-LAHORE</v>
          </cell>
        </row>
        <row r="4460">
          <cell r="C4460">
            <v>0</v>
          </cell>
          <cell r="D4460">
            <v>1500</v>
          </cell>
          <cell r="S4460" t="str">
            <v>2190-0032140-000-PKR</v>
          </cell>
          <cell r="T4460" t="str">
            <v>2190-0032140-000-PKR-LAHORE</v>
          </cell>
        </row>
        <row r="4461">
          <cell r="C4461">
            <v>0</v>
          </cell>
          <cell r="D4461">
            <v>2000</v>
          </cell>
          <cell r="S4461" t="str">
            <v>2190-0032025-000-PKR</v>
          </cell>
          <cell r="T4461" t="str">
            <v>2190-0032025-000-PKR-LAHORE</v>
          </cell>
        </row>
        <row r="4462">
          <cell r="C4462">
            <v>0</v>
          </cell>
          <cell r="D4462">
            <v>2000</v>
          </cell>
          <cell r="S4462" t="str">
            <v>2190-0031988-000-PKR</v>
          </cell>
          <cell r="T4462" t="str">
            <v>2190-0031988-000-PKR-LAHORE</v>
          </cell>
        </row>
        <row r="4463">
          <cell r="C4463">
            <v>0</v>
          </cell>
          <cell r="D4463">
            <v>1500</v>
          </cell>
          <cell r="S4463" t="str">
            <v>2190-0031687-000-PKR</v>
          </cell>
          <cell r="T4463" t="str">
            <v>2190-0031687-000-PKR-LAHORE</v>
          </cell>
        </row>
        <row r="4464">
          <cell r="C4464">
            <v>0</v>
          </cell>
          <cell r="D4464">
            <v>2000</v>
          </cell>
          <cell r="S4464" t="str">
            <v>2190-0015533-000-PKR</v>
          </cell>
          <cell r="T4464" t="str">
            <v>2190-0015533-000-PKR-KARACHI</v>
          </cell>
        </row>
        <row r="4465">
          <cell r="C4465">
            <v>0</v>
          </cell>
          <cell r="D4465">
            <v>2000</v>
          </cell>
          <cell r="S4465" t="str">
            <v>2190-0031438-000-PKR</v>
          </cell>
          <cell r="T4465" t="str">
            <v>2190-0031438-000-PKR-LAHORE</v>
          </cell>
        </row>
        <row r="4466">
          <cell r="C4466">
            <v>0</v>
          </cell>
          <cell r="D4466">
            <v>2000</v>
          </cell>
          <cell r="S4466" t="str">
            <v>2190-0032479-000-PKR</v>
          </cell>
          <cell r="T4466" t="str">
            <v>2190-0032479-000-PKR-LAHORE</v>
          </cell>
        </row>
        <row r="4467">
          <cell r="C4467">
            <v>0</v>
          </cell>
          <cell r="D4467">
            <v>2000</v>
          </cell>
          <cell r="S4467" t="str">
            <v>2190-0031139-000-PKR</v>
          </cell>
          <cell r="T4467" t="str">
            <v>2190-0031139-000-PKR-LAHORE</v>
          </cell>
        </row>
        <row r="4468">
          <cell r="C4468">
            <v>0</v>
          </cell>
          <cell r="D4468">
            <v>2000</v>
          </cell>
          <cell r="S4468" t="str">
            <v>2190-0030813-000-PKR</v>
          </cell>
          <cell r="T4468" t="str">
            <v>2190-0030813-000-PKR-LAHORE</v>
          </cell>
        </row>
        <row r="4469">
          <cell r="C4469">
            <v>0</v>
          </cell>
          <cell r="D4469">
            <v>2000</v>
          </cell>
          <cell r="S4469" t="str">
            <v>2190-0030369-000-PKR</v>
          </cell>
          <cell r="T4469" t="str">
            <v>2190-0030369-000-PKR-LAHORE</v>
          </cell>
        </row>
        <row r="4470">
          <cell r="C4470">
            <v>0</v>
          </cell>
          <cell r="D4470">
            <v>2000</v>
          </cell>
          <cell r="S4470" t="str">
            <v>2190-0017640-000-PKR</v>
          </cell>
          <cell r="T4470" t="str">
            <v>2190-0017640-000-PKR-LAHORE</v>
          </cell>
        </row>
        <row r="4471">
          <cell r="C4471">
            <v>0</v>
          </cell>
          <cell r="D4471">
            <v>2000</v>
          </cell>
          <cell r="S4471" t="str">
            <v>2190-0060984-000-PKR</v>
          </cell>
          <cell r="T4471" t="str">
            <v>2190-0060984-000-PKR-KARACHI</v>
          </cell>
        </row>
        <row r="4472">
          <cell r="C4472">
            <v>0</v>
          </cell>
          <cell r="D4472">
            <v>1500</v>
          </cell>
          <cell r="S4472" t="str">
            <v>2190-0031487-000-PKR</v>
          </cell>
          <cell r="T4472" t="str">
            <v>2190-0031487-000-PKR-LAHORE</v>
          </cell>
        </row>
        <row r="4473">
          <cell r="C4473">
            <v>0</v>
          </cell>
          <cell r="D4473">
            <v>1500</v>
          </cell>
          <cell r="S4473" t="str">
            <v>2190-0032768-000-PKR</v>
          </cell>
          <cell r="T4473" t="str">
            <v>2190-0032768-000-PKR-LAHORE</v>
          </cell>
        </row>
        <row r="4474">
          <cell r="C4474">
            <v>0</v>
          </cell>
          <cell r="D4474">
            <v>1500</v>
          </cell>
          <cell r="S4474" t="str">
            <v>2190-0033044-000-PKR</v>
          </cell>
          <cell r="T4474" t="str">
            <v>2190-0033044-000-PKR-LAHORE</v>
          </cell>
        </row>
        <row r="4475">
          <cell r="C4475">
            <v>0</v>
          </cell>
          <cell r="D4475">
            <v>1500</v>
          </cell>
          <cell r="S4475" t="str">
            <v>2190-0032932-000-PKR</v>
          </cell>
          <cell r="T4475" t="str">
            <v>2190-0032932-000-PKR-LAHORE</v>
          </cell>
        </row>
        <row r="4476">
          <cell r="C4476">
            <v>0</v>
          </cell>
          <cell r="D4476">
            <v>1500</v>
          </cell>
          <cell r="S4476" t="str">
            <v>2190-0032912-000-PKR</v>
          </cell>
          <cell r="T4476" t="str">
            <v>2190-0032912-000-PKR-LAHORE</v>
          </cell>
        </row>
        <row r="4477">
          <cell r="C4477">
            <v>0</v>
          </cell>
          <cell r="D4477">
            <v>1500</v>
          </cell>
          <cell r="S4477" t="str">
            <v>2190-0032900-000-PKR</v>
          </cell>
          <cell r="T4477" t="str">
            <v>2190-0032900-000-PKR-LAHORE</v>
          </cell>
        </row>
        <row r="4478">
          <cell r="C4478">
            <v>0</v>
          </cell>
          <cell r="D4478">
            <v>1500</v>
          </cell>
          <cell r="S4478" t="str">
            <v>2190-0032802-000-PKR</v>
          </cell>
          <cell r="T4478" t="str">
            <v>2190-0032802-000-PKR-LAHORE</v>
          </cell>
        </row>
        <row r="4479">
          <cell r="C4479">
            <v>0</v>
          </cell>
          <cell r="D4479">
            <v>4000</v>
          </cell>
          <cell r="S4479" t="str">
            <v>2190-0032332-000-PKR</v>
          </cell>
          <cell r="T4479" t="str">
            <v>2190-0032332-000-PKR-LAHORE</v>
          </cell>
        </row>
        <row r="4480">
          <cell r="C4480">
            <v>0</v>
          </cell>
          <cell r="D4480">
            <v>1500</v>
          </cell>
          <cell r="S4480" t="str">
            <v>2190-0032773-000-PKR</v>
          </cell>
          <cell r="T4480" t="str">
            <v>2190-0032773-000-PKR-LAHORE</v>
          </cell>
        </row>
        <row r="4481">
          <cell r="C4481">
            <v>0</v>
          </cell>
          <cell r="D4481">
            <v>2000</v>
          </cell>
          <cell r="S4481" t="str">
            <v>2190-0032356-000-PKR</v>
          </cell>
          <cell r="T4481" t="str">
            <v>2190-0032356-000-PKR-LAHORE</v>
          </cell>
        </row>
        <row r="4482">
          <cell r="C4482">
            <v>0</v>
          </cell>
          <cell r="D4482">
            <v>1500</v>
          </cell>
          <cell r="S4482" t="str">
            <v>2190-0032729-000-PKR</v>
          </cell>
          <cell r="T4482" t="str">
            <v>2190-0032729-000-PKR-LAHORE</v>
          </cell>
        </row>
        <row r="4483">
          <cell r="C4483">
            <v>0</v>
          </cell>
          <cell r="D4483">
            <v>2000</v>
          </cell>
          <cell r="S4483" t="str">
            <v>2190-0032660-000-PKR</v>
          </cell>
          <cell r="T4483" t="str">
            <v>2190-0032660-000-PKR-LAHORE</v>
          </cell>
        </row>
        <row r="4484">
          <cell r="C4484">
            <v>0</v>
          </cell>
          <cell r="D4484">
            <v>3000</v>
          </cell>
          <cell r="S4484" t="str">
            <v>2190-0032641-000-PKR</v>
          </cell>
          <cell r="T4484" t="str">
            <v>2190-0032641-000-PKR-LAHORE</v>
          </cell>
        </row>
        <row r="4485">
          <cell r="C4485">
            <v>0</v>
          </cell>
          <cell r="D4485">
            <v>2000</v>
          </cell>
          <cell r="S4485" t="str">
            <v>2190-0032594-000-PKR</v>
          </cell>
          <cell r="T4485" t="str">
            <v>2190-0032594-000-PKR-LAHORE</v>
          </cell>
        </row>
        <row r="4486">
          <cell r="C4486">
            <v>0</v>
          </cell>
          <cell r="D4486">
            <v>1500</v>
          </cell>
          <cell r="S4486" t="str">
            <v>2190-0032532-000-PKR</v>
          </cell>
          <cell r="T4486" t="str">
            <v>2190-0032532-000-PKR-LAHORE</v>
          </cell>
        </row>
        <row r="4487">
          <cell r="C4487">
            <v>0</v>
          </cell>
          <cell r="D4487">
            <v>1500</v>
          </cell>
          <cell r="S4487" t="str">
            <v>2190-0031505-000-PKR</v>
          </cell>
          <cell r="T4487" t="str">
            <v>2190-0031505-000-PKR-LAHORE</v>
          </cell>
        </row>
        <row r="4488">
          <cell r="C4488">
            <v>0</v>
          </cell>
          <cell r="D4488">
            <v>1500</v>
          </cell>
          <cell r="S4488" t="str">
            <v>2190-0032774-000-PKR</v>
          </cell>
          <cell r="T4488" t="str">
            <v>2190-0032774-000-PKR-LAHORE</v>
          </cell>
        </row>
        <row r="4489">
          <cell r="C4489">
            <v>0</v>
          </cell>
          <cell r="D4489">
            <v>2000</v>
          </cell>
          <cell r="S4489" t="str">
            <v>2190-0020095-000-PKR</v>
          </cell>
          <cell r="T4489" t="str">
            <v>2190-0020095-000-PKR-CLIFTON-KHI</v>
          </cell>
        </row>
        <row r="4490">
          <cell r="C4490">
            <v>0</v>
          </cell>
          <cell r="D4490">
            <v>2000</v>
          </cell>
          <cell r="S4490" t="str">
            <v>2190-0020207-000-PKR</v>
          </cell>
          <cell r="T4490" t="str">
            <v>2190-0020207-000-PKR-CLIFTON-KHI</v>
          </cell>
        </row>
        <row r="4491">
          <cell r="C4491">
            <v>0</v>
          </cell>
          <cell r="D4491">
            <v>2000</v>
          </cell>
          <cell r="S4491" t="str">
            <v>2190-0020166-000-PKR</v>
          </cell>
          <cell r="T4491" t="str">
            <v>2190-0020166-000-PKR-CLIFTON-KHI</v>
          </cell>
        </row>
        <row r="4492">
          <cell r="C4492">
            <v>0</v>
          </cell>
          <cell r="D4492">
            <v>1500</v>
          </cell>
          <cell r="S4492" t="str">
            <v>2190-0020152-000-PKR</v>
          </cell>
          <cell r="T4492" t="str">
            <v>2190-0020152-000-PKR-CLIFTON-KHI</v>
          </cell>
        </row>
        <row r="4493">
          <cell r="C4493">
            <v>0</v>
          </cell>
          <cell r="D4493">
            <v>2000</v>
          </cell>
          <cell r="S4493" t="str">
            <v>2190-0020123-000-PKR</v>
          </cell>
          <cell r="T4493" t="str">
            <v>2190-0020123-000-PKR-CLIFTON-KHI</v>
          </cell>
        </row>
        <row r="4494">
          <cell r="C4494">
            <v>0</v>
          </cell>
          <cell r="D4494">
            <v>2000</v>
          </cell>
          <cell r="S4494" t="str">
            <v>2190-0020121-000-PKR</v>
          </cell>
          <cell r="T4494" t="str">
            <v>2190-0020121-000-PKR-CLIFTON-KHI</v>
          </cell>
        </row>
        <row r="4495">
          <cell r="C4495">
            <v>0</v>
          </cell>
          <cell r="D4495">
            <v>2000</v>
          </cell>
          <cell r="S4495" t="str">
            <v>2190-0020246-000-PKR</v>
          </cell>
          <cell r="T4495" t="str">
            <v>2190-0020246-000-PKR-CLIFTON-KHI</v>
          </cell>
        </row>
        <row r="4496">
          <cell r="C4496">
            <v>0</v>
          </cell>
          <cell r="D4496">
            <v>2000</v>
          </cell>
          <cell r="S4496" t="str">
            <v>2190-0020102-000-PKR</v>
          </cell>
          <cell r="T4496" t="str">
            <v>2190-0020102-000-PKR-CLIFTON-KHI</v>
          </cell>
        </row>
        <row r="4497">
          <cell r="C4497">
            <v>0</v>
          </cell>
          <cell r="D4497">
            <v>1500.34</v>
          </cell>
          <cell r="S4497" t="str">
            <v>2190-0020086-000-PKR</v>
          </cell>
          <cell r="T4497" t="str">
            <v>2190-0020086-000-PKR-CLIFTON-KHI</v>
          </cell>
        </row>
        <row r="4498">
          <cell r="C4498">
            <v>0</v>
          </cell>
          <cell r="D4498">
            <v>1500</v>
          </cell>
          <cell r="S4498" t="str">
            <v>2190-0020491-000-PKR</v>
          </cell>
          <cell r="T4498" t="str">
            <v>2190-0020491-000-PKR-CLIFTON-KHI</v>
          </cell>
        </row>
        <row r="4499">
          <cell r="C4499">
            <v>0</v>
          </cell>
          <cell r="D4499">
            <v>2000</v>
          </cell>
          <cell r="S4499" t="str">
            <v>2190-0020016-000-PKR</v>
          </cell>
          <cell r="T4499" t="str">
            <v>2190-0020016-000-PKR-CLIFTON-KHI</v>
          </cell>
        </row>
        <row r="4500">
          <cell r="C4500">
            <v>0</v>
          </cell>
          <cell r="D4500">
            <v>2000</v>
          </cell>
          <cell r="S4500" t="str">
            <v>2190-0031745-000-PKR</v>
          </cell>
          <cell r="T4500" t="str">
            <v>2190-0031745-000-PKR-LAHORE</v>
          </cell>
        </row>
        <row r="4501">
          <cell r="C4501">
            <v>0</v>
          </cell>
          <cell r="D4501">
            <v>2000</v>
          </cell>
          <cell r="S4501" t="str">
            <v>2190-0020007-000-PKR</v>
          </cell>
          <cell r="T4501" t="str">
            <v>2190-0020007-000-PKR-CLIFTON-KHI</v>
          </cell>
        </row>
        <row r="4502">
          <cell r="C4502">
            <v>0</v>
          </cell>
          <cell r="D4502">
            <v>2000</v>
          </cell>
          <cell r="S4502" t="str">
            <v>2190-0020004-000-PKR</v>
          </cell>
          <cell r="T4502" t="str">
            <v>2190-0020004-000-PKR-CLIFTON-KHI</v>
          </cell>
        </row>
        <row r="4503">
          <cell r="C4503">
            <v>0</v>
          </cell>
          <cell r="D4503">
            <v>2000</v>
          </cell>
          <cell r="S4503" t="str">
            <v>2190-0011721-000-PKR</v>
          </cell>
          <cell r="T4503" t="str">
            <v>2190-0011721-000-PKR-CLIFTON-KHI</v>
          </cell>
        </row>
        <row r="4504">
          <cell r="C4504">
            <v>0</v>
          </cell>
          <cell r="D4504">
            <v>2000</v>
          </cell>
          <cell r="S4504" t="str">
            <v>2190-0020114-000-PKR</v>
          </cell>
          <cell r="T4504" t="str">
            <v>2190-0020114-000-PKR-CLIFTON-KHI</v>
          </cell>
        </row>
        <row r="4505">
          <cell r="C4505">
            <v>0</v>
          </cell>
          <cell r="D4505">
            <v>1500</v>
          </cell>
          <cell r="S4505" t="str">
            <v>2190-0020369-000-PKR</v>
          </cell>
          <cell r="T4505" t="str">
            <v>2190-0020369-000-PKR-CLIFTON-KHI</v>
          </cell>
        </row>
        <row r="4506">
          <cell r="C4506">
            <v>0</v>
          </cell>
          <cell r="D4506">
            <v>2000</v>
          </cell>
          <cell r="S4506" t="str">
            <v>2190-0020011-000-PKR</v>
          </cell>
          <cell r="T4506" t="str">
            <v>2190-0020011-000-PKR-CLIFTON-KHI</v>
          </cell>
        </row>
        <row r="4507">
          <cell r="C4507">
            <v>0</v>
          </cell>
          <cell r="D4507">
            <v>1500</v>
          </cell>
          <cell r="S4507" t="str">
            <v>2190-0020444-000-PKR</v>
          </cell>
          <cell r="T4507" t="str">
            <v>2190-0020444-000-PKR-CLIFTON-KHI</v>
          </cell>
        </row>
        <row r="4508">
          <cell r="C4508">
            <v>0</v>
          </cell>
          <cell r="D4508">
            <v>1500</v>
          </cell>
          <cell r="S4508" t="str">
            <v>2190-0020436-000-PKR</v>
          </cell>
          <cell r="T4508" t="str">
            <v>2190-0020436-000-PKR-CLIFTON-KHI</v>
          </cell>
        </row>
        <row r="4509">
          <cell r="C4509">
            <v>0</v>
          </cell>
          <cell r="D4509">
            <v>1500</v>
          </cell>
          <cell r="S4509" t="str">
            <v>2190-0020432-000-PKR</v>
          </cell>
          <cell r="T4509" t="str">
            <v>2190-0020432-000-PKR-CLIFTON-KHI</v>
          </cell>
        </row>
        <row r="4510">
          <cell r="C4510">
            <v>0</v>
          </cell>
          <cell r="D4510">
            <v>1500</v>
          </cell>
          <cell r="S4510" t="str">
            <v>2190-0020417-000-PKR</v>
          </cell>
          <cell r="T4510" t="str">
            <v>2190-0020417-000-PKR-CLIFTON-KHI</v>
          </cell>
        </row>
        <row r="4511">
          <cell r="C4511">
            <v>0</v>
          </cell>
          <cell r="D4511">
            <v>1500</v>
          </cell>
          <cell r="S4511" t="str">
            <v>2190-0020247-000-PKR</v>
          </cell>
          <cell r="T4511" t="str">
            <v>2190-0020247-000-PKR-CLIFTON-KHI</v>
          </cell>
        </row>
        <row r="4512">
          <cell r="C4512">
            <v>0</v>
          </cell>
          <cell r="D4512">
            <v>1500</v>
          </cell>
          <cell r="S4512" t="str">
            <v>2190-0020373-000-PKR</v>
          </cell>
          <cell r="T4512" t="str">
            <v>2190-0020373-000-PKR-CLIFTON-KHI</v>
          </cell>
        </row>
        <row r="4513">
          <cell r="C4513">
            <v>0</v>
          </cell>
          <cell r="D4513">
            <v>1500</v>
          </cell>
          <cell r="S4513" t="str">
            <v>2190-0020361-000-PKR</v>
          </cell>
          <cell r="T4513" t="str">
            <v>2190-0020361-000-PKR-CLIFTON-KHI</v>
          </cell>
        </row>
        <row r="4514">
          <cell r="C4514">
            <v>0</v>
          </cell>
          <cell r="D4514">
            <v>1500</v>
          </cell>
          <cell r="S4514" t="str">
            <v>2190-0020349-000-PKR</v>
          </cell>
          <cell r="T4514" t="str">
            <v>2190-0020349-000-PKR-CLIFTON-KHI</v>
          </cell>
        </row>
        <row r="4515">
          <cell r="C4515">
            <v>0</v>
          </cell>
          <cell r="D4515">
            <v>1500</v>
          </cell>
          <cell r="S4515" t="str">
            <v>2190-0020345-000-PKR</v>
          </cell>
          <cell r="T4515" t="str">
            <v>2190-0020345-000-PKR-CLIFTON-KHI</v>
          </cell>
        </row>
        <row r="4516">
          <cell r="C4516">
            <v>0</v>
          </cell>
          <cell r="D4516">
            <v>1500</v>
          </cell>
          <cell r="S4516" t="str">
            <v>2190-0020336-000-PKR</v>
          </cell>
          <cell r="T4516" t="str">
            <v>2190-0020336-000-PKR-CLIFTON-KHI</v>
          </cell>
        </row>
        <row r="4517">
          <cell r="C4517">
            <v>0</v>
          </cell>
          <cell r="D4517">
            <v>1500</v>
          </cell>
          <cell r="S4517" t="str">
            <v>2190-0020304-000-PKR</v>
          </cell>
          <cell r="T4517" t="str">
            <v>2190-0020304-000-PKR-CLIFTON-KHI</v>
          </cell>
        </row>
        <row r="4518">
          <cell r="C4518">
            <v>0</v>
          </cell>
          <cell r="D4518">
            <v>2000</v>
          </cell>
          <cell r="S4518" t="str">
            <v>2190-0020255-000-PKR</v>
          </cell>
          <cell r="T4518" t="str">
            <v>2190-0020255-000-PKR-CLIFTON-KHI</v>
          </cell>
        </row>
        <row r="4519">
          <cell r="C4519">
            <v>0</v>
          </cell>
          <cell r="D4519">
            <v>1500</v>
          </cell>
          <cell r="S4519" t="str">
            <v>2190-0020252-000-PKR</v>
          </cell>
          <cell r="T4519" t="str">
            <v>2190-0020252-000-PKR-CLIFTON-KHI</v>
          </cell>
        </row>
        <row r="4520">
          <cell r="C4520">
            <v>0</v>
          </cell>
          <cell r="D4520">
            <v>1500</v>
          </cell>
          <cell r="S4520" t="str">
            <v>2190-0020404-000-PKR</v>
          </cell>
          <cell r="T4520" t="str">
            <v>2190-0020404-000-PKR-CLIFTON-KHI</v>
          </cell>
        </row>
        <row r="4521">
          <cell r="C4521">
            <v>0</v>
          </cell>
          <cell r="D4521">
            <v>150000000</v>
          </cell>
          <cell r="S4521" t="str">
            <v>2050-0083200-000-PKR</v>
          </cell>
          <cell r="T4521" t="str">
            <v>2050-0083200-000-PKR-KARACHI</v>
          </cell>
        </row>
        <row r="4522">
          <cell r="C4522">
            <v>0</v>
          </cell>
          <cell r="D4522">
            <v>100000000</v>
          </cell>
          <cell r="S4522" t="str">
            <v>2050-0085300-000-PKR</v>
          </cell>
          <cell r="T4522" t="str">
            <v>2050-0085300-000-PKR-KARACHI</v>
          </cell>
        </row>
        <row r="4523">
          <cell r="C4523">
            <v>0</v>
          </cell>
          <cell r="D4523">
            <v>450000000</v>
          </cell>
          <cell r="S4523" t="str">
            <v>2050-0081400-000-PKR</v>
          </cell>
          <cell r="T4523" t="str">
            <v>2050-0081400-000-PKR-KARACHI</v>
          </cell>
        </row>
        <row r="4524">
          <cell r="C4524">
            <v>0</v>
          </cell>
          <cell r="D4524">
            <v>200000000</v>
          </cell>
          <cell r="S4524" t="str">
            <v>2050-0090558-000-PKR</v>
          </cell>
          <cell r="T4524" t="str">
            <v>2050-0090558-000-PKR-KARACHI</v>
          </cell>
        </row>
        <row r="4525">
          <cell r="C4525">
            <v>0</v>
          </cell>
          <cell r="D4525">
            <v>1000000000</v>
          </cell>
          <cell r="S4525" t="str">
            <v>2050-0080200-000-PKR</v>
          </cell>
          <cell r="T4525" t="str">
            <v>2050-0080200-000-PKR-KARACHI</v>
          </cell>
        </row>
        <row r="4526">
          <cell r="C4526">
            <v>0</v>
          </cell>
          <cell r="D4526">
            <v>503000000</v>
          </cell>
          <cell r="S4526" t="str">
            <v>2441-0080000-000-PKR</v>
          </cell>
          <cell r="T4526" t="str">
            <v>2441-0080000-000-PKR-KARACHI</v>
          </cell>
        </row>
        <row r="4527">
          <cell r="C4527">
            <v>0</v>
          </cell>
          <cell r="D4527">
            <v>178945000</v>
          </cell>
          <cell r="S4527" t="str">
            <v>2441-0080000-000-PKR</v>
          </cell>
          <cell r="T4527" t="str">
            <v>2441-0080000-000-PKR-LAHORE</v>
          </cell>
        </row>
        <row r="4528">
          <cell r="C4528">
            <v>0</v>
          </cell>
          <cell r="D4528">
            <v>228491249.61000001</v>
          </cell>
          <cell r="S4528" t="str">
            <v>0100-0090211-000-USD</v>
          </cell>
          <cell r="T4528" t="str">
            <v>0100-0090211-000-USD-KARACHI</v>
          </cell>
        </row>
        <row r="4529">
          <cell r="C4529">
            <v>0</v>
          </cell>
          <cell r="D4529">
            <v>1000865550.21</v>
          </cell>
          <cell r="S4529" t="str">
            <v>0100-0080501-000-USD</v>
          </cell>
          <cell r="T4529" t="str">
            <v>0100-0080501-000-USD-KARACHI</v>
          </cell>
        </row>
        <row r="4530">
          <cell r="C4530">
            <v>0</v>
          </cell>
          <cell r="D4530">
            <v>308346542.81</v>
          </cell>
          <cell r="S4530" t="str">
            <v>0100-0080502-000-GBP</v>
          </cell>
          <cell r="T4530" t="str">
            <v>0100-0080502-000-GBP-KARACHI</v>
          </cell>
        </row>
        <row r="4531">
          <cell r="C4531">
            <v>0</v>
          </cell>
          <cell r="D4531">
            <v>894374379.13999999</v>
          </cell>
          <cell r="S4531" t="str">
            <v>0100-0089302-000-USD</v>
          </cell>
          <cell r="T4531" t="str">
            <v>0100-0089302-000-USD-KARACHI</v>
          </cell>
        </row>
        <row r="4532">
          <cell r="C4532">
            <v>0</v>
          </cell>
          <cell r="D4532">
            <v>5223495.8499999996</v>
          </cell>
          <cell r="S4532" t="str">
            <v>2000-8000008-000-USD</v>
          </cell>
          <cell r="T4532" t="str">
            <v>2000-8000008-000-USD-KARACHI</v>
          </cell>
        </row>
        <row r="4533">
          <cell r="C4533">
            <v>0</v>
          </cell>
          <cell r="D4533">
            <v>5460.98</v>
          </cell>
          <cell r="S4533" t="str">
            <v>2000-8000008-000-SGD</v>
          </cell>
          <cell r="T4533" t="str">
            <v>2000-8000008-000-SGD-KARACHI</v>
          </cell>
        </row>
        <row r="4534">
          <cell r="C4534">
            <v>0</v>
          </cell>
          <cell r="D4534">
            <v>1563.9</v>
          </cell>
          <cell r="S4534" t="str">
            <v>2000-8000008-000-MYR</v>
          </cell>
          <cell r="T4534" t="str">
            <v>2000-8000008-000-MYR-KARACHI</v>
          </cell>
        </row>
        <row r="4535">
          <cell r="C4535">
            <v>0</v>
          </cell>
          <cell r="D4535">
            <v>107670.61</v>
          </cell>
          <cell r="S4535" t="str">
            <v>2000-8000008-000-GBP</v>
          </cell>
          <cell r="T4535" t="str">
            <v>2000-8000008-000-GBP-KARACHI</v>
          </cell>
        </row>
        <row r="4536">
          <cell r="C4536">
            <v>0</v>
          </cell>
          <cell r="D4536">
            <v>160188.75</v>
          </cell>
          <cell r="S4536" t="str">
            <v>2000-8000008-000-CHF</v>
          </cell>
          <cell r="T4536" t="str">
            <v>2000-8000008-000-CHF-KARACHI</v>
          </cell>
        </row>
        <row r="4537">
          <cell r="C4537">
            <v>0</v>
          </cell>
          <cell r="D4537">
            <v>325941.06</v>
          </cell>
          <cell r="S4537" t="str">
            <v>2000-8000008-000-EUR</v>
          </cell>
          <cell r="T4537" t="str">
            <v>2000-8000008-000-EUR-KARACHI</v>
          </cell>
        </row>
        <row r="4538">
          <cell r="C4538">
            <v>0</v>
          </cell>
          <cell r="D4538">
            <v>100000</v>
          </cell>
          <cell r="S4538" t="str">
            <v>2000-8000007-000-PKR</v>
          </cell>
          <cell r="T4538" t="str">
            <v>2000-8000007-000-PKR-LAHORE</v>
          </cell>
        </row>
        <row r="4539">
          <cell r="C4539">
            <v>0</v>
          </cell>
          <cell r="D4539">
            <v>920</v>
          </cell>
          <cell r="S4539" t="str">
            <v>2000-8000013-000-PKR</v>
          </cell>
          <cell r="T4539" t="str">
            <v>2000-8000013-000-PKR-KARACHI</v>
          </cell>
        </row>
        <row r="4540">
          <cell r="C4540">
            <v>0</v>
          </cell>
          <cell r="D4540">
            <v>169140</v>
          </cell>
          <cell r="S4540" t="str">
            <v>2000-8000008-000-PKR</v>
          </cell>
          <cell r="T4540" t="str">
            <v>2000-8000008-000-PKR-LAHORE</v>
          </cell>
        </row>
        <row r="4541">
          <cell r="C4541">
            <v>0</v>
          </cell>
          <cell r="D4541">
            <v>1058826.5</v>
          </cell>
          <cell r="S4541" t="str">
            <v>2000-8000005-000-PKR</v>
          </cell>
          <cell r="T4541" t="str">
            <v>2000-8000005-000-PKR-LAHORE</v>
          </cell>
        </row>
        <row r="4542">
          <cell r="C4542">
            <v>0</v>
          </cell>
          <cell r="D4542">
            <v>344990.64</v>
          </cell>
          <cell r="S4542" t="str">
            <v>2000-8000007-000-PKR</v>
          </cell>
          <cell r="T4542" t="str">
            <v>2000-8000007-000-PKR-KARACHI</v>
          </cell>
        </row>
        <row r="4543">
          <cell r="C4543">
            <v>0</v>
          </cell>
          <cell r="D4543">
            <v>108745.5</v>
          </cell>
          <cell r="S4543" t="str">
            <v>2000-8000005-000-PKR</v>
          </cell>
          <cell r="T4543" t="str">
            <v>2000-8000005-000-PKR-KARACHI</v>
          </cell>
        </row>
        <row r="4544">
          <cell r="C4544">
            <v>0</v>
          </cell>
          <cell r="D4544">
            <v>2710445.22</v>
          </cell>
          <cell r="S4544" t="str">
            <v>2000-8000005-000-PKR</v>
          </cell>
          <cell r="T4544" t="str">
            <v>2000-8000005-000-PKR-CLIFTON-KHI</v>
          </cell>
        </row>
        <row r="4545">
          <cell r="C4545">
            <v>0</v>
          </cell>
          <cell r="D4545">
            <v>48000</v>
          </cell>
          <cell r="S4545" t="str">
            <v>2000-8000008-000-PKR</v>
          </cell>
          <cell r="T4545" t="str">
            <v>2000-8000008-000-PKR-CLIFTON-KHI</v>
          </cell>
        </row>
        <row r="4546">
          <cell r="C4546">
            <v>0</v>
          </cell>
          <cell r="D4546">
            <v>1091992.3700000001</v>
          </cell>
          <cell r="S4546" t="str">
            <v>2000-8000013-000-PKR</v>
          </cell>
          <cell r="T4546" t="str">
            <v>2000-8000013-000-PKR-LAHORE</v>
          </cell>
        </row>
        <row r="4547">
          <cell r="C4547">
            <v>0</v>
          </cell>
          <cell r="D4547">
            <v>837379.75</v>
          </cell>
          <cell r="S4547" t="str">
            <v>2000-8000008-000-PKR</v>
          </cell>
          <cell r="T4547" t="str">
            <v>2000-8000008-000-PKR-KARACHI</v>
          </cell>
        </row>
        <row r="4548">
          <cell r="C4548">
            <v>0</v>
          </cell>
          <cell r="D4548">
            <v>4600955.34</v>
          </cell>
          <cell r="S4548" t="str">
            <v>8461-8461000-LOC-PKR</v>
          </cell>
          <cell r="T4548" t="str">
            <v>8461-8461000-LOC-PKR-LAHORE</v>
          </cell>
        </row>
        <row r="4549">
          <cell r="C4549">
            <v>0</v>
          </cell>
          <cell r="D4549">
            <v>2025274.36</v>
          </cell>
          <cell r="S4549" t="str">
            <v>8461-8461000-LOC-PKR</v>
          </cell>
          <cell r="T4549" t="str">
            <v>8461-8461000-LOC-PKR-KARACHI</v>
          </cell>
        </row>
        <row r="4550">
          <cell r="C4550">
            <v>0</v>
          </cell>
          <cell r="D4550">
            <v>2892109.05</v>
          </cell>
          <cell r="S4550" t="str">
            <v>8461-8461000-SBP-PKR</v>
          </cell>
          <cell r="T4550" t="str">
            <v>8461-8461000-SBP-PKR-KARACHI</v>
          </cell>
        </row>
        <row r="4551">
          <cell r="C4551">
            <v>0</v>
          </cell>
          <cell r="D4551">
            <v>1598.42</v>
          </cell>
          <cell r="S4551" t="str">
            <v>8926-8926000-000-PKR</v>
          </cell>
          <cell r="T4551" t="str">
            <v>8926-8926000-000-PKR-KARACHI</v>
          </cell>
        </row>
        <row r="4552">
          <cell r="C4552">
            <v>0</v>
          </cell>
          <cell r="D4552">
            <v>1413999.74</v>
          </cell>
          <cell r="S4552" t="str">
            <v>8927-8927000-000-PKR</v>
          </cell>
          <cell r="T4552" t="str">
            <v>8927-8927000-000-PKR-KARACHI</v>
          </cell>
        </row>
        <row r="4553">
          <cell r="C4553">
            <v>0</v>
          </cell>
          <cell r="D4553">
            <v>19169.150000000001</v>
          </cell>
          <cell r="S4553" t="str">
            <v>2151-0030560-000-PKR</v>
          </cell>
          <cell r="T4553" t="str">
            <v>2151-0030560-000-PKR-LAHORE</v>
          </cell>
        </row>
        <row r="4554">
          <cell r="C4554">
            <v>0</v>
          </cell>
          <cell r="D4554">
            <v>12.46</v>
          </cell>
          <cell r="S4554" t="str">
            <v>2151-0032637-100-PKR</v>
          </cell>
          <cell r="T4554" t="str">
            <v>2151-0032637-100-PKR-LAHORE</v>
          </cell>
        </row>
        <row r="4555">
          <cell r="C4555">
            <v>0</v>
          </cell>
          <cell r="D4555">
            <v>404380.68</v>
          </cell>
          <cell r="S4555" t="str">
            <v>8461-8461000-FGN-PKR</v>
          </cell>
          <cell r="T4555" t="str">
            <v>8461-8461000-FGN-PKR-KARACHI</v>
          </cell>
        </row>
        <row r="4556">
          <cell r="C4556">
            <v>3081204.04</v>
          </cell>
          <cell r="D4556">
            <v>0</v>
          </cell>
          <cell r="S4556" t="str">
            <v>8441-8441000-LOC-PKR</v>
          </cell>
          <cell r="T4556" t="str">
            <v>8441-8441000-LOC-PKR-LAHORE</v>
          </cell>
        </row>
        <row r="4557">
          <cell r="C4557">
            <v>0</v>
          </cell>
          <cell r="D4557">
            <v>1114160.07</v>
          </cell>
          <cell r="S4557" t="str">
            <v>8461-8461000-SBP-PKR</v>
          </cell>
          <cell r="T4557" t="str">
            <v>8461-8461000-SBP-PKR-LAHORE</v>
          </cell>
        </row>
        <row r="4558">
          <cell r="C4558">
            <v>0</v>
          </cell>
          <cell r="D4558">
            <v>996257.26</v>
          </cell>
          <cell r="S4558" t="str">
            <v>8927-8927000-000-PKR</v>
          </cell>
          <cell r="T4558" t="str">
            <v>8927-8927000-000-PKR-LAHORE</v>
          </cell>
        </row>
        <row r="4559">
          <cell r="C4559">
            <v>0</v>
          </cell>
          <cell r="D4559">
            <v>1021826.86</v>
          </cell>
          <cell r="S4559" t="str">
            <v>2151-0032834-001-PKR</v>
          </cell>
          <cell r="T4559" t="str">
            <v>2151-0032834-001-PKR-LAHORE</v>
          </cell>
        </row>
        <row r="4560">
          <cell r="C4560">
            <v>0</v>
          </cell>
          <cell r="D4560">
            <v>1197835.48</v>
          </cell>
          <cell r="S4560" t="str">
            <v>8927-8927000-001-PKR</v>
          </cell>
          <cell r="T4560" t="str">
            <v>8927-8927000-001-PKR-CLIFTON-KHI</v>
          </cell>
        </row>
        <row r="4561">
          <cell r="C4561">
            <v>0</v>
          </cell>
          <cell r="D4561">
            <v>2105031.5299999998</v>
          </cell>
          <cell r="S4561" t="str">
            <v>8927-8927000-001-PKR</v>
          </cell>
          <cell r="T4561" t="str">
            <v>8927-8927000-001-PKR-LAHORE</v>
          </cell>
        </row>
        <row r="4562">
          <cell r="C4562">
            <v>0</v>
          </cell>
          <cell r="D4562">
            <v>5120234.47</v>
          </cell>
          <cell r="S4562" t="str">
            <v>8461-8461000-LOC-PKR</v>
          </cell>
          <cell r="T4562" t="str">
            <v>8461-8461000-LOC-PKR-CLIFTON-KHI</v>
          </cell>
        </row>
        <row r="4563">
          <cell r="C4563">
            <v>0</v>
          </cell>
          <cell r="D4563">
            <v>3082191.78</v>
          </cell>
          <cell r="S4563" t="str">
            <v>8051-8461000-LOC-PKR</v>
          </cell>
          <cell r="T4563" t="str">
            <v>8051-8461000-LOC-PKR-KARACHI</v>
          </cell>
        </row>
        <row r="4564">
          <cell r="C4564">
            <v>0</v>
          </cell>
          <cell r="D4564">
            <v>174063.58</v>
          </cell>
          <cell r="S4564" t="str">
            <v>8927-8927000-000-PKR</v>
          </cell>
          <cell r="T4564" t="str">
            <v>8927-8927000-000-PKR-CLIFTON-KHI</v>
          </cell>
        </row>
        <row r="4565">
          <cell r="C4565">
            <v>0</v>
          </cell>
          <cell r="D4565">
            <v>9648.34</v>
          </cell>
          <cell r="S4565" t="str">
            <v>2151-0015554-000-PKR</v>
          </cell>
          <cell r="T4565" t="str">
            <v>2151-0015554-000-PKR-KARACHI</v>
          </cell>
        </row>
        <row r="4566">
          <cell r="C4566">
            <v>0</v>
          </cell>
          <cell r="D4566">
            <v>26.91</v>
          </cell>
          <cell r="S4566" t="str">
            <v>2151-0017849-000-PKR</v>
          </cell>
          <cell r="T4566" t="str">
            <v>2151-0017849-000-PKR-KARACHI</v>
          </cell>
        </row>
        <row r="4567">
          <cell r="C4567">
            <v>8047944.9299999997</v>
          </cell>
          <cell r="D4567">
            <v>0</v>
          </cell>
          <cell r="S4567" t="str">
            <v>8050-8441000-BKL-PKR</v>
          </cell>
          <cell r="T4567" t="str">
            <v>8050-8441000-BKL-PKR-KARACHI</v>
          </cell>
        </row>
        <row r="4568">
          <cell r="C4568">
            <v>2089041</v>
          </cell>
          <cell r="D4568">
            <v>0</v>
          </cell>
          <cell r="S4568" t="str">
            <v>8050-8441000-LOC-PKR</v>
          </cell>
          <cell r="T4568" t="str">
            <v>8050-8441000-LOC-PKR-KARACHI</v>
          </cell>
        </row>
        <row r="4569">
          <cell r="C4569">
            <v>250422.87</v>
          </cell>
          <cell r="D4569">
            <v>0</v>
          </cell>
          <cell r="S4569" t="str">
            <v>8441-8441000-FGN-PKR</v>
          </cell>
          <cell r="T4569" t="str">
            <v>8441-8441000-FGN-PKR-KARACHI</v>
          </cell>
        </row>
        <row r="4570">
          <cell r="C4570">
            <v>1148505.55</v>
          </cell>
          <cell r="D4570">
            <v>0.26</v>
          </cell>
          <cell r="S4570" t="str">
            <v>8441-8441000-LOC-PKR</v>
          </cell>
          <cell r="T4570" t="str">
            <v>8441-8441000-LOC-PKR-KARACHI</v>
          </cell>
        </row>
        <row r="4571">
          <cell r="C4571">
            <v>0</v>
          </cell>
          <cell r="D4571">
            <v>20186849.309999999</v>
          </cell>
          <cell r="S4571" t="str">
            <v>8051-8461000-BKL-PKR</v>
          </cell>
          <cell r="T4571" t="str">
            <v>8051-8461000-BKL-PKR-KARACHI</v>
          </cell>
        </row>
        <row r="4572">
          <cell r="C4572">
            <v>3503435.88</v>
          </cell>
          <cell r="D4572">
            <v>0</v>
          </cell>
          <cell r="S4572" t="str">
            <v>8441-8441000-LOC-PKR</v>
          </cell>
          <cell r="T4572" t="str">
            <v>8441-8441000-LOC-PKR-CLIFTON-KHI</v>
          </cell>
        </row>
        <row r="4573">
          <cell r="C4573">
            <v>80267.34</v>
          </cell>
          <cell r="D4573">
            <v>0</v>
          </cell>
          <cell r="S4573" t="str">
            <v>8441-8441000-LOC-USD</v>
          </cell>
          <cell r="T4573" t="str">
            <v>8441-8441000-LOC-USD-KARACHI</v>
          </cell>
        </row>
        <row r="4574">
          <cell r="C4574">
            <v>0</v>
          </cell>
          <cell r="D4574">
            <v>555886.23</v>
          </cell>
          <cell r="S4574" t="str">
            <v>8461-8461000-LOC-USD</v>
          </cell>
          <cell r="T4574" t="str">
            <v>8461-8461000-LOC-USD-LAHORE</v>
          </cell>
        </row>
        <row r="4575">
          <cell r="C4575">
            <v>0</v>
          </cell>
          <cell r="D4575">
            <v>92089.16</v>
          </cell>
          <cell r="S4575" t="str">
            <v>8461-8461000-FGN-USD</v>
          </cell>
          <cell r="T4575" t="str">
            <v>8461-8461000-FGN-USD-LAHORE</v>
          </cell>
        </row>
        <row r="4576">
          <cell r="C4576">
            <v>321849.11</v>
          </cell>
          <cell r="D4576">
            <v>34.47</v>
          </cell>
          <cell r="S4576" t="str">
            <v>8441-8441000-LOC-USD</v>
          </cell>
          <cell r="T4576" t="str">
            <v>8441-8441000-LOC-USD-LAHORE</v>
          </cell>
        </row>
        <row r="4577">
          <cell r="C4577">
            <v>66586.559999999998</v>
          </cell>
          <cell r="D4577">
            <v>0</v>
          </cell>
          <cell r="S4577" t="str">
            <v>8441-8441000-FGN-USD</v>
          </cell>
          <cell r="T4577" t="str">
            <v>8441-8441000-FGN-USD-LAHORE</v>
          </cell>
        </row>
        <row r="4578">
          <cell r="C4578">
            <v>0</v>
          </cell>
          <cell r="D4578">
            <v>3947.93</v>
          </cell>
          <cell r="S4578" t="str">
            <v>8461-8461000-FGN-USD</v>
          </cell>
          <cell r="T4578" t="str">
            <v>8461-8461000-FGN-USD-KARACHI</v>
          </cell>
        </row>
        <row r="4579">
          <cell r="C4579">
            <v>858.76</v>
          </cell>
          <cell r="D4579">
            <v>0</v>
          </cell>
          <cell r="S4579" t="str">
            <v>8441-8441000-FGN-USD</v>
          </cell>
          <cell r="T4579" t="str">
            <v>8441-8441000-FGN-USD-KARACHI</v>
          </cell>
        </row>
        <row r="4580">
          <cell r="C4580">
            <v>0</v>
          </cell>
          <cell r="D4580">
            <v>55009</v>
          </cell>
          <cell r="S4580" t="str">
            <v>8461-8461000-LOC-USD</v>
          </cell>
          <cell r="T4580" t="str">
            <v>8461-8461000-LOC-USD-CLIFTON-KHI</v>
          </cell>
        </row>
        <row r="4581">
          <cell r="C4581">
            <v>0</v>
          </cell>
          <cell r="D4581">
            <v>21583.82</v>
          </cell>
          <cell r="S4581" t="str">
            <v>8461-8461000-LOC-GBP</v>
          </cell>
          <cell r="T4581" t="str">
            <v>8461-8461000-LOC-GBP-CLIFTON-KHI</v>
          </cell>
        </row>
        <row r="4582">
          <cell r="C4582">
            <v>28931.71</v>
          </cell>
          <cell r="D4582">
            <v>4.16</v>
          </cell>
          <cell r="S4582" t="str">
            <v>8441-8441000-LOC-USD</v>
          </cell>
          <cell r="T4582" t="str">
            <v>8441-8441000-LOC-USD-CLIFTON-KHI</v>
          </cell>
        </row>
        <row r="4583">
          <cell r="C4583">
            <v>17273.919999999998</v>
          </cell>
          <cell r="D4583">
            <v>0</v>
          </cell>
          <cell r="S4583" t="str">
            <v>8441-8441000-LOC-GBP</v>
          </cell>
          <cell r="T4583" t="str">
            <v>8441-8441000-LOC-GBP-CLIFTON-KHI</v>
          </cell>
        </row>
        <row r="4584">
          <cell r="C4584">
            <v>0</v>
          </cell>
          <cell r="D4584">
            <v>350115.8</v>
          </cell>
          <cell r="S4584" t="str">
            <v>8461-8461000-LOC-USD</v>
          </cell>
          <cell r="T4584" t="str">
            <v>8461-8461000-LOC-USD-KARACHI</v>
          </cell>
        </row>
        <row r="4585">
          <cell r="C4585">
            <v>0</v>
          </cell>
          <cell r="D4585">
            <v>1.62</v>
          </cell>
          <cell r="S4585" t="str">
            <v>8441-8441000-LOC-EUR</v>
          </cell>
          <cell r="T4585" t="str">
            <v>8441-8441000-LOC-EUR-KARACHI</v>
          </cell>
        </row>
        <row r="4586">
          <cell r="C4586">
            <v>0</v>
          </cell>
          <cell r="D4586">
            <v>10285</v>
          </cell>
          <cell r="S4586" t="str">
            <v>2508-8002117-000-PKR</v>
          </cell>
          <cell r="T4586" t="str">
            <v>2508-8002117-000-PKR-KARACHI</v>
          </cell>
        </row>
        <row r="4587">
          <cell r="C4587">
            <v>0</v>
          </cell>
          <cell r="D4587">
            <v>630</v>
          </cell>
          <cell r="S4587" t="str">
            <v>2508-8002110-000-PKR</v>
          </cell>
          <cell r="T4587" t="str">
            <v>2508-8002110-000-PKR-LAHORE</v>
          </cell>
        </row>
        <row r="4588">
          <cell r="C4588">
            <v>0</v>
          </cell>
          <cell r="D4588">
            <v>8812.52</v>
          </cell>
          <cell r="S4588" t="str">
            <v>2508-8002103-000-PKR</v>
          </cell>
          <cell r="T4588" t="str">
            <v>2508-8002103-000-PKR-LAHORE</v>
          </cell>
        </row>
        <row r="4589">
          <cell r="C4589">
            <v>0</v>
          </cell>
          <cell r="D4589">
            <v>393955</v>
          </cell>
          <cell r="S4589" t="str">
            <v>2508-8002120-000-PKR</v>
          </cell>
          <cell r="T4589" t="str">
            <v>2508-8002120-000-PKR-KARACHI</v>
          </cell>
        </row>
        <row r="4590">
          <cell r="C4590">
            <v>0</v>
          </cell>
          <cell r="D4590">
            <v>500000</v>
          </cell>
          <cell r="S4590" t="str">
            <v>2508-8002113-000-PKR</v>
          </cell>
          <cell r="T4590" t="str">
            <v>2508-8002113-000-PKR-KARACHI</v>
          </cell>
        </row>
        <row r="4591">
          <cell r="C4591">
            <v>0</v>
          </cell>
          <cell r="D4591">
            <v>24420</v>
          </cell>
          <cell r="S4591" t="str">
            <v>2508-8002106-000-PKR</v>
          </cell>
          <cell r="T4591" t="str">
            <v>2508-8002106-000-PKR-KARACHI</v>
          </cell>
        </row>
        <row r="4592">
          <cell r="C4592">
            <v>0</v>
          </cell>
          <cell r="D4592">
            <v>3015331.79</v>
          </cell>
          <cell r="S4592" t="str">
            <v>2508-8002101-000-PKR</v>
          </cell>
          <cell r="T4592" t="str">
            <v>2508-8002101-000-PKR-KARACHI</v>
          </cell>
        </row>
        <row r="4593">
          <cell r="C4593">
            <v>0</v>
          </cell>
          <cell r="D4593">
            <v>319912</v>
          </cell>
          <cell r="S4593" t="str">
            <v>2508-8002123-000-PKR</v>
          </cell>
          <cell r="T4593" t="str">
            <v>2508-8002123-000-PKR-KARACHI</v>
          </cell>
        </row>
        <row r="4594">
          <cell r="C4594">
            <v>0</v>
          </cell>
          <cell r="D4594">
            <v>221725.2</v>
          </cell>
          <cell r="S4594" t="str">
            <v>2509-8004911-000-PKR</v>
          </cell>
          <cell r="T4594" t="str">
            <v>2509-8004911-000-PKR-KARACHI</v>
          </cell>
        </row>
        <row r="4595">
          <cell r="C4595">
            <v>0</v>
          </cell>
          <cell r="D4595">
            <v>0.95</v>
          </cell>
          <cell r="S4595" t="str">
            <v>2190-8002116-000-PKR</v>
          </cell>
          <cell r="T4595" t="str">
            <v>2190-8002116-000-PKR-KARACHI</v>
          </cell>
        </row>
        <row r="4596">
          <cell r="C4596">
            <v>0</v>
          </cell>
          <cell r="D4596">
            <v>154504</v>
          </cell>
          <cell r="S4596" t="str">
            <v>2509-8004925-000-PKR</v>
          </cell>
          <cell r="T4596" t="str">
            <v>2509-8004925-000-PKR-LAHORE</v>
          </cell>
        </row>
        <row r="4597">
          <cell r="C4597">
            <v>0</v>
          </cell>
          <cell r="D4597">
            <v>13858.01</v>
          </cell>
          <cell r="S4597" t="str">
            <v>2509-8004910-000-PKR</v>
          </cell>
          <cell r="T4597" t="str">
            <v>2509-8004910-000-PKR-LAHORE</v>
          </cell>
        </row>
        <row r="4598">
          <cell r="C4598">
            <v>0</v>
          </cell>
          <cell r="D4598">
            <v>122872</v>
          </cell>
          <cell r="S4598" t="str">
            <v>2509-8004906-000-PKR</v>
          </cell>
          <cell r="T4598" t="str">
            <v>2509-8004906-000-PKR-LAHORE</v>
          </cell>
        </row>
        <row r="4599">
          <cell r="C4599">
            <v>0</v>
          </cell>
          <cell r="D4599">
            <v>625000</v>
          </cell>
          <cell r="S4599" t="str">
            <v>2190-8002032-000-PKR</v>
          </cell>
          <cell r="T4599" t="str">
            <v>2190-8002032-000-PKR-LAHORE</v>
          </cell>
        </row>
        <row r="4600">
          <cell r="C4600">
            <v>0</v>
          </cell>
          <cell r="D4600">
            <v>0.28000000000000003</v>
          </cell>
          <cell r="S4600" t="str">
            <v>2509-8004915-000-PKR</v>
          </cell>
          <cell r="T4600" t="str">
            <v>2509-8004915-000-PKR-KARACHI</v>
          </cell>
        </row>
        <row r="4601">
          <cell r="C4601">
            <v>0</v>
          </cell>
          <cell r="D4601">
            <v>406.28</v>
          </cell>
          <cell r="S4601" t="str">
            <v>2509-8004908-000-PKR</v>
          </cell>
          <cell r="T4601" t="str">
            <v>2509-8004908-000-PKR-KARACHI</v>
          </cell>
        </row>
        <row r="4602">
          <cell r="C4602">
            <v>0</v>
          </cell>
          <cell r="D4602">
            <v>586098</v>
          </cell>
          <cell r="S4602" t="str">
            <v>2509-8004906-000-PKR</v>
          </cell>
          <cell r="T4602" t="str">
            <v>2509-8004906-000-PKR-KARACHI</v>
          </cell>
        </row>
        <row r="4603">
          <cell r="C4603">
            <v>0</v>
          </cell>
          <cell r="D4603">
            <v>0.48</v>
          </cell>
          <cell r="S4603" t="str">
            <v>2509-8004905-000-PKR</v>
          </cell>
          <cell r="T4603" t="str">
            <v>2509-8004905-000-PKR-KARACHI</v>
          </cell>
        </row>
        <row r="4604">
          <cell r="C4604">
            <v>0</v>
          </cell>
          <cell r="D4604">
            <v>299600.34999999998</v>
          </cell>
          <cell r="S4604" t="str">
            <v>2509-8004910-000-PKR</v>
          </cell>
          <cell r="T4604" t="str">
            <v>2509-8004910-000-PKR-KARACHI</v>
          </cell>
        </row>
        <row r="4605">
          <cell r="C4605">
            <v>0</v>
          </cell>
          <cell r="D4605">
            <v>1274</v>
          </cell>
          <cell r="S4605" t="str">
            <v>2509-8004912-000-PKR</v>
          </cell>
          <cell r="T4605" t="str">
            <v>2509-8004912-000-PKR-CLIFTON-KHI</v>
          </cell>
        </row>
        <row r="4606">
          <cell r="C4606">
            <v>0</v>
          </cell>
          <cell r="D4606">
            <v>21500</v>
          </cell>
          <cell r="S4606" t="str">
            <v>2190-8002400-000-PKR</v>
          </cell>
          <cell r="T4606" t="str">
            <v>2190-8002400-000-PKR-CLIFTON-KHI</v>
          </cell>
        </row>
        <row r="4607">
          <cell r="C4607">
            <v>0</v>
          </cell>
          <cell r="D4607">
            <v>241727520.88</v>
          </cell>
          <cell r="S4607" t="str">
            <v>2102-8000700-002-PKR</v>
          </cell>
          <cell r="T4607" t="str">
            <v>2102-8000700-002-PKR-KARACHI</v>
          </cell>
        </row>
        <row r="4608">
          <cell r="C4608">
            <v>0</v>
          </cell>
          <cell r="D4608">
            <v>157268827.16</v>
          </cell>
          <cell r="S4608" t="str">
            <v>2102-8000700-000-PKR</v>
          </cell>
          <cell r="T4608" t="str">
            <v>2102-8000700-000-PKR-LAHORE</v>
          </cell>
        </row>
        <row r="4609">
          <cell r="C4609">
            <v>0</v>
          </cell>
          <cell r="D4609">
            <v>354150.83</v>
          </cell>
          <cell r="S4609" t="str">
            <v>2102-8000760-000-PKR</v>
          </cell>
          <cell r="T4609" t="str">
            <v>2102-8000760-000-PKR-KARACHI</v>
          </cell>
        </row>
        <row r="4610">
          <cell r="C4610">
            <v>0</v>
          </cell>
          <cell r="D4610">
            <v>2377200</v>
          </cell>
          <cell r="S4610" t="str">
            <v>2102-8000752-000-USD</v>
          </cell>
          <cell r="T4610" t="str">
            <v>2102-8000752-000-USD-KARACHI</v>
          </cell>
        </row>
        <row r="4611">
          <cell r="C4611">
            <v>0</v>
          </cell>
          <cell r="D4611">
            <v>29694628.300000001</v>
          </cell>
          <cell r="S4611" t="str">
            <v>2102-8000752-000-PKR</v>
          </cell>
          <cell r="T4611" t="str">
            <v>2102-8000752-000-PKR-KARACHI</v>
          </cell>
        </row>
        <row r="4612">
          <cell r="C4612">
            <v>0</v>
          </cell>
          <cell r="D4612">
            <v>313426.09000000003</v>
          </cell>
          <cell r="S4612" t="str">
            <v>2102-8000750-000-USD</v>
          </cell>
          <cell r="T4612" t="str">
            <v>2102-8000750-000-USD-KARACHI</v>
          </cell>
        </row>
        <row r="4613">
          <cell r="C4613">
            <v>0</v>
          </cell>
          <cell r="D4613">
            <v>438790950.32999998</v>
          </cell>
          <cell r="S4613" t="str">
            <v>2102-8000750-000-PKR</v>
          </cell>
          <cell r="T4613" t="str">
            <v>2102-8000750-000-PKR-KARACHI</v>
          </cell>
        </row>
        <row r="4614">
          <cell r="C4614">
            <v>0</v>
          </cell>
          <cell r="D4614">
            <v>1051029.69</v>
          </cell>
          <cell r="S4614" t="str">
            <v>2102-8000711-000-PKR</v>
          </cell>
          <cell r="T4614" t="str">
            <v>2102-8000711-000-PKR-KARACHI</v>
          </cell>
        </row>
        <row r="4615">
          <cell r="C4615">
            <v>0</v>
          </cell>
          <cell r="D4615">
            <v>8257315.7999999998</v>
          </cell>
          <cell r="S4615" t="str">
            <v>2102-8000710-000-PKR</v>
          </cell>
          <cell r="T4615" t="str">
            <v>2102-8000710-000-PKR-KARACHI</v>
          </cell>
        </row>
        <row r="4616">
          <cell r="C4616">
            <v>0</v>
          </cell>
          <cell r="D4616">
            <v>794145175.41999996</v>
          </cell>
          <cell r="S4616" t="str">
            <v>2102-8000700-001-USD</v>
          </cell>
          <cell r="T4616" t="str">
            <v>2102-8000700-001-USD-KARACHI</v>
          </cell>
        </row>
        <row r="4617">
          <cell r="C4617">
            <v>0</v>
          </cell>
          <cell r="D4617">
            <v>1990552.21</v>
          </cell>
          <cell r="S4617" t="str">
            <v>2102-8000700-001-JPY</v>
          </cell>
          <cell r="T4617" t="str">
            <v>2102-8000700-001-JPY-KARACHI</v>
          </cell>
        </row>
        <row r="4618">
          <cell r="C4618">
            <v>0</v>
          </cell>
          <cell r="D4618">
            <v>2709140.98</v>
          </cell>
          <cell r="S4618" t="str">
            <v>2102-8000700-001-GBP</v>
          </cell>
          <cell r="T4618" t="str">
            <v>2102-8000700-001-GBP-KARACHI</v>
          </cell>
        </row>
        <row r="4619">
          <cell r="C4619">
            <v>0</v>
          </cell>
          <cell r="D4619">
            <v>5204731</v>
          </cell>
          <cell r="S4619" t="str">
            <v>2102-8000900-001-PKR</v>
          </cell>
          <cell r="T4619" t="str">
            <v>2102-8000900-001-PKR-CLIFTON-KHI</v>
          </cell>
        </row>
        <row r="4620">
          <cell r="C4620">
            <v>0</v>
          </cell>
          <cell r="D4620">
            <v>4722771.3499999996</v>
          </cell>
          <cell r="S4620" t="str">
            <v>2102-8000710-000-USD</v>
          </cell>
          <cell r="T4620" t="str">
            <v>2102-8000710-000-USD-KARACHI</v>
          </cell>
        </row>
        <row r="4621">
          <cell r="C4621">
            <v>0</v>
          </cell>
          <cell r="D4621">
            <v>0.04</v>
          </cell>
          <cell r="S4621" t="str">
            <v>8830-8830000-BKF-PKR</v>
          </cell>
          <cell r="T4621" t="str">
            <v>8830-8830000-BKF-PKR-LAHORE</v>
          </cell>
        </row>
        <row r="4622">
          <cell r="C4622">
            <v>0</v>
          </cell>
          <cell r="D4622">
            <v>195879.78</v>
          </cell>
          <cell r="S4622" t="str">
            <v>8831-8831000-LOC-PKR</v>
          </cell>
          <cell r="T4622" t="str">
            <v>8831-8831000-LOC-PKR-LAHORE</v>
          </cell>
        </row>
        <row r="4623">
          <cell r="C4623">
            <v>0</v>
          </cell>
          <cell r="D4623">
            <v>0.16</v>
          </cell>
          <cell r="S4623" t="str">
            <v>8830-8830000-LOC-PKR</v>
          </cell>
          <cell r="T4623" t="str">
            <v>8830-8830000-LOC-PKR-LAHORE</v>
          </cell>
        </row>
        <row r="4624">
          <cell r="C4624">
            <v>0</v>
          </cell>
          <cell r="D4624">
            <v>3676329.22</v>
          </cell>
          <cell r="S4624" t="str">
            <v>8831-8831000-BKL-PKR</v>
          </cell>
          <cell r="T4624" t="str">
            <v>8831-8831000-BKL-PKR-KARACHI</v>
          </cell>
        </row>
        <row r="4625">
          <cell r="C4625">
            <v>0</v>
          </cell>
          <cell r="D4625">
            <v>148884.63</v>
          </cell>
          <cell r="S4625" t="str">
            <v>8823-8823000-LOC-USD</v>
          </cell>
          <cell r="T4625" t="str">
            <v>8823-8823000-LOC-USD-KARACHI</v>
          </cell>
        </row>
        <row r="4626">
          <cell r="C4626">
            <v>0</v>
          </cell>
          <cell r="D4626">
            <v>279283.7</v>
          </cell>
          <cell r="S4626" t="str">
            <v>8823-8823000-LOC-PKR</v>
          </cell>
          <cell r="T4626" t="str">
            <v>8823-8823000-LOC-PKR-LAHORE</v>
          </cell>
        </row>
        <row r="4627">
          <cell r="C4627">
            <v>0</v>
          </cell>
          <cell r="D4627">
            <v>1413028.77</v>
          </cell>
          <cell r="S4627" t="str">
            <v>6923-6923040-000-PKR</v>
          </cell>
          <cell r="T4627" t="str">
            <v>6923-6923040-000-PKR-KARACHI</v>
          </cell>
        </row>
        <row r="4628">
          <cell r="C4628">
            <v>232438.47</v>
          </cell>
          <cell r="D4628">
            <v>0</v>
          </cell>
          <cell r="S4628" t="str">
            <v>6440-6440000-LOC-PKR</v>
          </cell>
          <cell r="T4628" t="str">
            <v>6440-6440000-LOC-PKR-LAHORE</v>
          </cell>
        </row>
        <row r="4629">
          <cell r="C4629">
            <v>0</v>
          </cell>
          <cell r="D4629">
            <v>5202823.49</v>
          </cell>
          <cell r="S4629" t="str">
            <v>6171-6171000-LOC-PKR</v>
          </cell>
          <cell r="T4629" t="str">
            <v>6171-6171000-LOC-PKR-LAHORE</v>
          </cell>
        </row>
        <row r="4630">
          <cell r="C4630">
            <v>0</v>
          </cell>
          <cell r="D4630">
            <v>1229271.27</v>
          </cell>
          <cell r="S4630" t="str">
            <v>6170-6170000-LOC-PKR</v>
          </cell>
          <cell r="T4630" t="str">
            <v>6170-6170000-LOC-PKR-LAHORE</v>
          </cell>
        </row>
        <row r="4631">
          <cell r="C4631">
            <v>0</v>
          </cell>
          <cell r="D4631">
            <v>4507979.58</v>
          </cell>
          <cell r="S4631" t="str">
            <v>6484-6948015-000-PKR</v>
          </cell>
          <cell r="T4631" t="str">
            <v>6484-6948015-000-PKR-KARACHI</v>
          </cell>
        </row>
        <row r="4632">
          <cell r="C4632">
            <v>0</v>
          </cell>
          <cell r="D4632">
            <v>1866917.9</v>
          </cell>
          <cell r="S4632" t="str">
            <v>6460-6460000-LOC-PKR</v>
          </cell>
          <cell r="T4632" t="str">
            <v>6460-6460000-LOC-PKR-LAHORE</v>
          </cell>
        </row>
        <row r="4633">
          <cell r="C4633">
            <v>1815.72</v>
          </cell>
          <cell r="D4633">
            <v>1227818.17</v>
          </cell>
          <cell r="S4633" t="str">
            <v>6926-6926000-000-PKR</v>
          </cell>
          <cell r="T4633" t="str">
            <v>6926-6926000-000-PKR-KARACHI</v>
          </cell>
        </row>
        <row r="4634">
          <cell r="C4634">
            <v>0</v>
          </cell>
          <cell r="D4634">
            <v>144770.72</v>
          </cell>
          <cell r="S4634" t="str">
            <v>6821-6821000-LOC-PKR</v>
          </cell>
          <cell r="T4634" t="str">
            <v>6821-6821000-LOC-PKR-LAHORE</v>
          </cell>
        </row>
        <row r="4635">
          <cell r="C4635">
            <v>0</v>
          </cell>
          <cell r="D4635">
            <v>4875857.49</v>
          </cell>
          <cell r="S4635" t="str">
            <v>6923-6923002-000-PKR</v>
          </cell>
          <cell r="T4635" t="str">
            <v>6923-6923002-000-PKR-KARACHI</v>
          </cell>
        </row>
        <row r="4636">
          <cell r="C4636">
            <v>0</v>
          </cell>
          <cell r="D4636">
            <v>6222058.6600000001</v>
          </cell>
          <cell r="S4636" t="str">
            <v>6923-6923000-000-PKR</v>
          </cell>
          <cell r="T4636" t="str">
            <v>6923-6923000-000-PKR-KARACHI</v>
          </cell>
        </row>
        <row r="4637">
          <cell r="C4637">
            <v>0</v>
          </cell>
          <cell r="D4637">
            <v>138104.37</v>
          </cell>
          <cell r="S4637" t="str">
            <v>6831-6831000-LOC-PKR</v>
          </cell>
          <cell r="T4637" t="str">
            <v>6831-6831000-LOC-PKR-KARACHI</v>
          </cell>
        </row>
        <row r="4638">
          <cell r="C4638">
            <v>0</v>
          </cell>
          <cell r="D4638">
            <v>3989572.46</v>
          </cell>
          <cell r="S4638" t="str">
            <v>6831-6831000-BKL-PKR</v>
          </cell>
          <cell r="T4638" t="str">
            <v>6831-6831000-BKL-PKR-KARACHI</v>
          </cell>
        </row>
        <row r="4639">
          <cell r="C4639">
            <v>0</v>
          </cell>
          <cell r="D4639">
            <v>6978669.7200000007</v>
          </cell>
          <cell r="S4639" t="str">
            <v>6931-6931000-000-PKR</v>
          </cell>
          <cell r="T4639" t="str">
            <v>6931-6931000-000-PKR-KARACHI</v>
          </cell>
        </row>
        <row r="4640">
          <cell r="C4640">
            <v>0</v>
          </cell>
          <cell r="D4640">
            <v>10071283.59</v>
          </cell>
          <cell r="S4640" t="str">
            <v>6931-6931000-000-PKR</v>
          </cell>
          <cell r="T4640" t="str">
            <v>6931-6931000-000-PKR-LAHORE</v>
          </cell>
        </row>
        <row r="4641">
          <cell r="C4641">
            <v>0</v>
          </cell>
          <cell r="D4641">
            <v>30563</v>
          </cell>
          <cell r="S4641" t="str">
            <v>6821-6821000-000-PKR</v>
          </cell>
          <cell r="T4641" t="str">
            <v>6821-6821000-000-PKR-LAHORE</v>
          </cell>
        </row>
        <row r="4642">
          <cell r="C4642">
            <v>0</v>
          </cell>
          <cell r="D4642">
            <v>90356.45</v>
          </cell>
          <cell r="S4642" t="str">
            <v>6822-6822000-LOC-PKR</v>
          </cell>
          <cell r="T4642" t="str">
            <v>6822-6822000-LOC-PKR-LAHORE</v>
          </cell>
        </row>
        <row r="4643">
          <cell r="C4643">
            <v>0</v>
          </cell>
          <cell r="D4643">
            <v>294323.33</v>
          </cell>
          <cell r="S4643" t="str">
            <v>6830-6830000-LOC-PKR</v>
          </cell>
          <cell r="T4643" t="str">
            <v>6830-6830000-LOC-PKR-LAHORE</v>
          </cell>
        </row>
        <row r="4644">
          <cell r="C4644">
            <v>0</v>
          </cell>
          <cell r="D4644">
            <v>59817</v>
          </cell>
          <cell r="S4644" t="str">
            <v>6831-6831000-000-PKR</v>
          </cell>
          <cell r="T4644" t="str">
            <v>6831-6831000-000-PKR-LAHORE</v>
          </cell>
        </row>
        <row r="4645">
          <cell r="C4645">
            <v>0</v>
          </cell>
          <cell r="D4645">
            <v>394814.87</v>
          </cell>
          <cell r="S4645" t="str">
            <v>6831-6831000-LOC-PKR</v>
          </cell>
          <cell r="T4645" t="str">
            <v>6831-6831000-LOC-PKR-LAHORE</v>
          </cell>
        </row>
        <row r="4646">
          <cell r="C4646">
            <v>0</v>
          </cell>
          <cell r="D4646">
            <v>425509.94</v>
          </cell>
          <cell r="S4646" t="str">
            <v>6832-6832000-LOC-PKR</v>
          </cell>
          <cell r="T4646" t="str">
            <v>6832-6832000-LOC-PKR-LAHORE</v>
          </cell>
        </row>
        <row r="4647">
          <cell r="C4647">
            <v>0</v>
          </cell>
          <cell r="D4647">
            <v>5931681.54</v>
          </cell>
          <cell r="S4647" t="str">
            <v>6833-6833000-LOC-PKR</v>
          </cell>
          <cell r="T4647" t="str">
            <v>6833-6833000-LOC-PKR-LAHORE</v>
          </cell>
        </row>
        <row r="4648">
          <cell r="C4648">
            <v>0</v>
          </cell>
          <cell r="D4648">
            <v>143.13999999999999</v>
          </cell>
          <cell r="S4648" t="str">
            <v>6923-6923000-000-PKR</v>
          </cell>
          <cell r="T4648" t="str">
            <v>6923-6923000-000-PKR-LAHORE</v>
          </cell>
        </row>
        <row r="4649">
          <cell r="C4649">
            <v>0</v>
          </cell>
          <cell r="D4649">
            <v>3242635.12</v>
          </cell>
          <cell r="S4649" t="str">
            <v>6926-6926000-000-PKR</v>
          </cell>
          <cell r="T4649" t="str">
            <v>6926-6926000-000-PKR-LAHORE</v>
          </cell>
        </row>
        <row r="4650">
          <cell r="C4650">
            <v>0</v>
          </cell>
          <cell r="D4650">
            <v>9457</v>
          </cell>
          <cell r="S4650" t="str">
            <v>6830-6830000-LOC-PKR</v>
          </cell>
          <cell r="T4650" t="str">
            <v>6830-6830000-LOC-PKR-KARACHI</v>
          </cell>
        </row>
        <row r="4651">
          <cell r="C4651">
            <v>5182258.38</v>
          </cell>
          <cell r="D4651">
            <v>0</v>
          </cell>
          <cell r="S4651" t="str">
            <v>6440-6440000-LOC-PKR</v>
          </cell>
          <cell r="T4651" t="str">
            <v>6440-6440000-LOC-PKR-KARACHI</v>
          </cell>
        </row>
        <row r="4652">
          <cell r="C4652">
            <v>0</v>
          </cell>
          <cell r="D4652">
            <v>56758.25</v>
          </cell>
          <cell r="S4652" t="str">
            <v>6820-6820000-LOC-PKR</v>
          </cell>
          <cell r="T4652" t="str">
            <v>6820-6820000-LOC-PKR-LAHORE</v>
          </cell>
        </row>
        <row r="4653">
          <cell r="C4653">
            <v>0</v>
          </cell>
          <cell r="D4653">
            <v>1896500</v>
          </cell>
          <cell r="S4653" t="str">
            <v>6240-6240000-000-PKR</v>
          </cell>
          <cell r="T4653" t="str">
            <v>6240-6240000-000-PKR-KARACHI</v>
          </cell>
        </row>
        <row r="4654">
          <cell r="C4654">
            <v>0</v>
          </cell>
          <cell r="D4654">
            <v>43600</v>
          </cell>
          <cell r="S4654" t="str">
            <v>6442-6440000-LOC-PKR</v>
          </cell>
          <cell r="T4654" t="str">
            <v>6442-6440000-LOC-PKR-KARACHI</v>
          </cell>
        </row>
        <row r="4655">
          <cell r="C4655">
            <v>0</v>
          </cell>
          <cell r="D4655">
            <v>3398735.9</v>
          </cell>
          <cell r="S4655" t="str">
            <v>6170-6170000-LOC-PKR</v>
          </cell>
          <cell r="T4655" t="str">
            <v>6170-6170000-LOC-PKR-KARACHI</v>
          </cell>
        </row>
        <row r="4656">
          <cell r="C4656">
            <v>0</v>
          </cell>
          <cell r="D4656">
            <v>2672623</v>
          </cell>
          <cell r="S4656" t="str">
            <v>6171-6171000-LOC-PKR</v>
          </cell>
          <cell r="T4656" t="str">
            <v>6171-6171000-LOC-PKR-KARACHI</v>
          </cell>
        </row>
        <row r="4657">
          <cell r="C4657">
            <v>4402588.84</v>
          </cell>
          <cell r="D4657">
            <v>0</v>
          </cell>
          <cell r="S4657" t="str">
            <v>6200-6200000-000-PKR</v>
          </cell>
          <cell r="T4657" t="str">
            <v>6200-6200000-000-PKR-KARACHI</v>
          </cell>
        </row>
        <row r="4658">
          <cell r="C4658">
            <v>3621317.62</v>
          </cell>
          <cell r="D4658">
            <v>0</v>
          </cell>
          <cell r="S4658" t="str">
            <v>6830-6830000-BKL-PKR</v>
          </cell>
          <cell r="T4658" t="str">
            <v>6830-6830000-BKL-PKR-KARACHI</v>
          </cell>
        </row>
        <row r="4659">
          <cell r="C4659">
            <v>0</v>
          </cell>
          <cell r="D4659">
            <v>139003.68</v>
          </cell>
          <cell r="S4659" t="str">
            <v>6222-6220000-000-PKR</v>
          </cell>
          <cell r="T4659" t="str">
            <v>6222-6220000-000-PKR-KARACHI</v>
          </cell>
        </row>
        <row r="4660">
          <cell r="C4660">
            <v>0</v>
          </cell>
          <cell r="D4660">
            <v>28173715.609999999</v>
          </cell>
          <cell r="S4660" t="str">
            <v>6242-6240000-000-PKR</v>
          </cell>
          <cell r="T4660" t="str">
            <v>6242-6240000-000-PKR-KARACHI</v>
          </cell>
        </row>
        <row r="4661">
          <cell r="C4661">
            <v>4629880</v>
          </cell>
          <cell r="D4661">
            <v>0</v>
          </cell>
          <cell r="S4661" t="str">
            <v>6262-6260000-000-PKR</v>
          </cell>
          <cell r="T4661" t="str">
            <v>6262-6260000-000-PKR-KARACHI</v>
          </cell>
        </row>
        <row r="4662">
          <cell r="C4662">
            <v>4465826.3499999996</v>
          </cell>
          <cell r="D4662">
            <v>0</v>
          </cell>
          <cell r="S4662" t="str">
            <v>6282-6280000-000-PKR</v>
          </cell>
          <cell r="T4662" t="str">
            <v>6282-6280000-000-PKR-KARACHI</v>
          </cell>
        </row>
        <row r="4663">
          <cell r="C4663">
            <v>0</v>
          </cell>
          <cell r="D4663">
            <v>2814000</v>
          </cell>
          <cell r="S4663" t="str">
            <v>6380-6380000-000-PKR</v>
          </cell>
          <cell r="T4663" t="str">
            <v>6380-6380000-000-PKR-KARACHI</v>
          </cell>
        </row>
        <row r="4664">
          <cell r="C4664">
            <v>0</v>
          </cell>
          <cell r="D4664">
            <v>7528</v>
          </cell>
          <cell r="S4664" t="str">
            <v>6440-6440000-BKF-PKR</v>
          </cell>
          <cell r="T4664" t="str">
            <v>6440-6440000-BKF-PKR-KARACHI</v>
          </cell>
        </row>
        <row r="4665">
          <cell r="C4665">
            <v>0</v>
          </cell>
          <cell r="D4665">
            <v>452534.16</v>
          </cell>
          <cell r="S4665" t="str">
            <v>6440-6440000-BKL-PKR</v>
          </cell>
          <cell r="T4665" t="str">
            <v>6440-6440000-BKL-PKR-KARACHI</v>
          </cell>
        </row>
        <row r="4666">
          <cell r="C4666">
            <v>0</v>
          </cell>
          <cell r="D4666">
            <v>9180943.0299999993</v>
          </cell>
          <cell r="S4666" t="str">
            <v>6462-6460000-BKL-PKR</v>
          </cell>
          <cell r="T4666" t="str">
            <v>6462-6460000-BKL-PKR-KARACHI</v>
          </cell>
        </row>
        <row r="4667">
          <cell r="C4667">
            <v>0</v>
          </cell>
          <cell r="D4667">
            <v>7448018.6799999997</v>
          </cell>
          <cell r="S4667" t="str">
            <v>6202-6200000-000-PKR</v>
          </cell>
          <cell r="T4667" t="str">
            <v>6202-6200000-000-PKR-KARACHI</v>
          </cell>
        </row>
        <row r="4668">
          <cell r="C4668">
            <v>0</v>
          </cell>
          <cell r="D4668">
            <v>3900.92</v>
          </cell>
          <cell r="S4668" t="str">
            <v>6821-6821000-LOC-PKR</v>
          </cell>
          <cell r="T4668" t="str">
            <v>6821-6821000-LOC-PKR-KARACHI</v>
          </cell>
        </row>
        <row r="4669">
          <cell r="C4669">
            <v>0</v>
          </cell>
          <cell r="D4669">
            <v>1663441.11</v>
          </cell>
          <cell r="S4669" t="str">
            <v>6462-6460000-LOC-PKR</v>
          </cell>
          <cell r="T4669" t="str">
            <v>6462-6460000-LOC-PKR-KARACHI</v>
          </cell>
        </row>
        <row r="4670">
          <cell r="C4670">
            <v>0</v>
          </cell>
          <cell r="D4670">
            <v>604772</v>
          </cell>
          <cell r="S4670" t="str">
            <v>6462-6460000-BKF-PKR</v>
          </cell>
          <cell r="T4670" t="str">
            <v>6462-6460000-BKF-PKR-KARACHI</v>
          </cell>
        </row>
        <row r="4671">
          <cell r="C4671">
            <v>0</v>
          </cell>
          <cell r="D4671">
            <v>161118.1</v>
          </cell>
          <cell r="S4671" t="str">
            <v>6822-6822000-LOC-PKR</v>
          </cell>
          <cell r="T4671" t="str">
            <v>6822-6822000-LOC-PKR-KARACHI</v>
          </cell>
        </row>
        <row r="4672">
          <cell r="C4672">
            <v>4400</v>
          </cell>
          <cell r="D4672">
            <v>18994244.789999999</v>
          </cell>
          <cell r="S4672" t="str">
            <v>6460-6460000-LOC-PKR</v>
          </cell>
          <cell r="T4672" t="str">
            <v>6460-6460000-LOC-PKR-KARACHI</v>
          </cell>
        </row>
        <row r="4673">
          <cell r="C4673">
            <v>0</v>
          </cell>
          <cell r="D4673">
            <v>3324605.12</v>
          </cell>
          <cell r="S4673" t="str">
            <v>6460-6460000-BKL-PKR</v>
          </cell>
          <cell r="T4673" t="str">
            <v>6460-6460000-BKL-PKR-KARACHI</v>
          </cell>
        </row>
        <row r="4674">
          <cell r="C4674">
            <v>0</v>
          </cell>
          <cell r="D4674">
            <v>670200.48</v>
          </cell>
          <cell r="S4674" t="str">
            <v>6460-6460000-BKF-PKR</v>
          </cell>
          <cell r="T4674" t="str">
            <v>6460-6460000-BKF-PKR-KARACHI</v>
          </cell>
        </row>
        <row r="4675">
          <cell r="C4675">
            <v>0</v>
          </cell>
          <cell r="D4675">
            <v>16038</v>
          </cell>
          <cell r="S4675" t="str">
            <v>6440-6460000-BKF-PKR</v>
          </cell>
          <cell r="T4675" t="str">
            <v>6440-6460000-BKF-PKR-KARACHI</v>
          </cell>
        </row>
        <row r="4676">
          <cell r="C4676">
            <v>0</v>
          </cell>
          <cell r="D4676">
            <v>1.01</v>
          </cell>
          <cell r="S4676" t="str">
            <v>6923-6923000-000-PKR</v>
          </cell>
          <cell r="T4676" t="str">
            <v>6923-6923000-000-PKR-CLIFTON-KHI</v>
          </cell>
        </row>
        <row r="4677">
          <cell r="C4677">
            <v>0</v>
          </cell>
          <cell r="D4677">
            <v>714198.73</v>
          </cell>
          <cell r="S4677" t="str">
            <v>6442-6440000-BKL-PKR</v>
          </cell>
          <cell r="T4677" t="str">
            <v>6442-6440000-BKL-PKR-KARACHI</v>
          </cell>
        </row>
        <row r="4678">
          <cell r="C4678">
            <v>0</v>
          </cell>
          <cell r="D4678">
            <v>505400</v>
          </cell>
          <cell r="S4678" t="str">
            <v>6462-6460000-SBP-PKR</v>
          </cell>
          <cell r="T4678" t="str">
            <v>6462-6460000-SBP-PKR-KARACHI</v>
          </cell>
        </row>
        <row r="4679">
          <cell r="C4679">
            <v>24051.62</v>
          </cell>
          <cell r="D4679">
            <v>0</v>
          </cell>
          <cell r="S4679" t="str">
            <v>6929-6929000-000-PKR</v>
          </cell>
          <cell r="T4679" t="str">
            <v>6929-6929000-000-PKR-LAHORE</v>
          </cell>
        </row>
        <row r="4680">
          <cell r="C4680">
            <v>1329987.8899999999</v>
          </cell>
          <cell r="D4680">
            <v>0</v>
          </cell>
          <cell r="S4680" t="str">
            <v>6441-6441000-LOC-PKR</v>
          </cell>
          <cell r="T4680" t="str">
            <v>6441-6441000-LOC-PKR-LAHORE</v>
          </cell>
        </row>
        <row r="4681">
          <cell r="C4681">
            <v>15300</v>
          </cell>
          <cell r="D4681">
            <v>0</v>
          </cell>
          <cell r="S4681" t="str">
            <v>6463-6461000-SBP-PKR</v>
          </cell>
          <cell r="T4681" t="str">
            <v>6463-6461000-SBP-PKR-KARACHI</v>
          </cell>
        </row>
        <row r="4682">
          <cell r="C4682">
            <v>89755.44</v>
          </cell>
          <cell r="D4682">
            <v>0</v>
          </cell>
          <cell r="S4682" t="str">
            <v>6923-6923001-000-PKR</v>
          </cell>
          <cell r="T4682" t="str">
            <v>6923-6923001-000-PKR-KARACHI</v>
          </cell>
        </row>
        <row r="4683">
          <cell r="C4683">
            <v>952998.78</v>
          </cell>
          <cell r="D4683">
            <v>0</v>
          </cell>
          <cell r="S4683" t="str">
            <v>6927-6927000-000-PKR</v>
          </cell>
          <cell r="T4683" t="str">
            <v>6927-6927000-000-PKR-KARACHI</v>
          </cell>
        </row>
        <row r="4684">
          <cell r="C4684">
            <v>2115479.5299999998</v>
          </cell>
          <cell r="D4684">
            <v>0</v>
          </cell>
          <cell r="S4684" t="str">
            <v>6932-6932000-000-PKR</v>
          </cell>
          <cell r="T4684" t="str">
            <v>6932-6932000-000-PKR-KARACHI</v>
          </cell>
        </row>
        <row r="4685">
          <cell r="C4685">
            <v>29759.43</v>
          </cell>
          <cell r="D4685">
            <v>0</v>
          </cell>
          <cell r="S4685" t="str">
            <v>6167-6167000-000-PKR</v>
          </cell>
          <cell r="T4685" t="str">
            <v>6167-6167000-000-PKR-LAHORE</v>
          </cell>
        </row>
        <row r="4686">
          <cell r="C4686">
            <v>11433.71</v>
          </cell>
          <cell r="D4686">
            <v>0</v>
          </cell>
          <cell r="S4686" t="str">
            <v>6441-6441000-FGN-PKR</v>
          </cell>
          <cell r="T4686" t="str">
            <v>6441-6441000-FGN-PKR-LAHORE</v>
          </cell>
        </row>
        <row r="4687">
          <cell r="C4687">
            <v>910735.57</v>
          </cell>
          <cell r="D4687">
            <v>0</v>
          </cell>
          <cell r="S4687" t="str">
            <v>6441-6441000-SBP-PKR</v>
          </cell>
          <cell r="T4687" t="str">
            <v>6441-6441000-SBP-PKR-LAHORE</v>
          </cell>
        </row>
        <row r="4688">
          <cell r="C4688">
            <v>0</v>
          </cell>
          <cell r="D4688">
            <v>5330.99</v>
          </cell>
          <cell r="S4688" t="str">
            <v>6461-6461000-000-PKR</v>
          </cell>
          <cell r="T4688" t="str">
            <v>6461-6461000-000-PKR-LAHORE</v>
          </cell>
        </row>
        <row r="4689">
          <cell r="C4689">
            <v>81988.960000000006</v>
          </cell>
          <cell r="D4689">
            <v>0</v>
          </cell>
          <cell r="S4689" t="str">
            <v>6461-6461000-FGN-PKR</v>
          </cell>
          <cell r="T4689" t="str">
            <v>6461-6461000-FGN-PKR-LAHORE</v>
          </cell>
        </row>
        <row r="4690">
          <cell r="C4690">
            <v>8792313.2200000007</v>
          </cell>
          <cell r="D4690">
            <v>0</v>
          </cell>
          <cell r="S4690" t="str">
            <v>6461-6461000-LOC-PKR</v>
          </cell>
          <cell r="T4690" t="str">
            <v>6461-6461000-LOC-PKR-LAHORE</v>
          </cell>
        </row>
        <row r="4691">
          <cell r="C4691">
            <v>811611.08</v>
          </cell>
          <cell r="D4691">
            <v>0</v>
          </cell>
          <cell r="S4691" t="str">
            <v>6927-6927000-000-PKR</v>
          </cell>
          <cell r="T4691" t="str">
            <v>6927-6927000-000-PKR-LAHORE</v>
          </cell>
        </row>
        <row r="4692">
          <cell r="C4692">
            <v>2105031.5299999998</v>
          </cell>
          <cell r="D4692">
            <v>0</v>
          </cell>
          <cell r="S4692" t="str">
            <v>6932-6932000-001-PKR</v>
          </cell>
          <cell r="T4692" t="str">
            <v>6932-6932000-001-PKR-LAHORE</v>
          </cell>
        </row>
        <row r="4693">
          <cell r="C4693">
            <v>2739064.91</v>
          </cell>
          <cell r="D4693">
            <v>0</v>
          </cell>
          <cell r="S4693" t="str">
            <v>6932-6932000-000-PKR</v>
          </cell>
          <cell r="T4693" t="str">
            <v>6932-6932000-000-PKR-LAHORE</v>
          </cell>
        </row>
        <row r="4694">
          <cell r="C4694">
            <v>1944728</v>
          </cell>
          <cell r="D4694">
            <v>0</v>
          </cell>
          <cell r="S4694" t="str">
            <v>6461-6461000-SBP-PKR</v>
          </cell>
          <cell r="T4694" t="str">
            <v>6461-6461000-SBP-PKR-KARACHI</v>
          </cell>
        </row>
        <row r="4695">
          <cell r="C4695">
            <v>3613439.92</v>
          </cell>
          <cell r="D4695">
            <v>0</v>
          </cell>
          <cell r="S4695" t="str">
            <v>6461-6461000-SBP-PKR</v>
          </cell>
          <cell r="T4695" t="str">
            <v>6461-6461000-SBP-PKR-LAHORE</v>
          </cell>
        </row>
        <row r="4696">
          <cell r="C4696">
            <v>52971.53</v>
          </cell>
          <cell r="D4696">
            <v>0</v>
          </cell>
          <cell r="S4696" t="str">
            <v>6927-6927000-000-PKR</v>
          </cell>
          <cell r="T4696" t="str">
            <v>6927-6927000-000-PKR-CLIFTON-KHI</v>
          </cell>
        </row>
        <row r="4697">
          <cell r="C4697">
            <v>20200</v>
          </cell>
          <cell r="D4697">
            <v>0</v>
          </cell>
          <cell r="S4697" t="str">
            <v>6463-6461000-LOC-PKR</v>
          </cell>
          <cell r="T4697" t="str">
            <v>6463-6461000-LOC-PKR-KARACHI</v>
          </cell>
        </row>
        <row r="4698">
          <cell r="C4698">
            <v>1091805.43</v>
          </cell>
          <cell r="D4698">
            <v>0</v>
          </cell>
          <cell r="S4698" t="str">
            <v>6463-6461000-BKL-PKR</v>
          </cell>
          <cell r="T4698" t="str">
            <v>6463-6461000-BKL-PKR-KARACHI</v>
          </cell>
        </row>
        <row r="4699">
          <cell r="C4699">
            <v>936079.66</v>
          </cell>
          <cell r="D4699">
            <v>0</v>
          </cell>
          <cell r="S4699" t="str">
            <v>6461-6461000-LOC-PKR</v>
          </cell>
          <cell r="T4699" t="str">
            <v>6461-6461000-LOC-PKR-CLIFTON-KHI</v>
          </cell>
        </row>
        <row r="4700">
          <cell r="C4700">
            <v>949679.54</v>
          </cell>
          <cell r="D4700">
            <v>0</v>
          </cell>
          <cell r="S4700" t="str">
            <v>6932-6932000-000-PKR</v>
          </cell>
          <cell r="T4700" t="str">
            <v>6932-6932000-000-PKR-CLIFTON-KHI</v>
          </cell>
        </row>
        <row r="4701">
          <cell r="C4701">
            <v>1197835.48</v>
          </cell>
          <cell r="D4701">
            <v>0</v>
          </cell>
          <cell r="S4701" t="str">
            <v>6932-6932000-001-PKR</v>
          </cell>
          <cell r="T4701" t="str">
            <v>6932-6932000-001-PKR-CLIFTON-KHI</v>
          </cell>
        </row>
        <row r="4702">
          <cell r="C4702">
            <v>1748857.34</v>
          </cell>
          <cell r="D4702">
            <v>0</v>
          </cell>
          <cell r="S4702" t="str">
            <v>6167-6167000-000-PKR</v>
          </cell>
          <cell r="T4702" t="str">
            <v>6167-6167000-000-PKR-KARACHI</v>
          </cell>
        </row>
        <row r="4703">
          <cell r="C4703">
            <v>0</v>
          </cell>
          <cell r="D4703">
            <v>7520410.75</v>
          </cell>
          <cell r="S4703" t="str">
            <v>6050-6441000-BKL-PKR</v>
          </cell>
          <cell r="T4703" t="str">
            <v>6050-6441000-BKL-PKR-KARACHI</v>
          </cell>
        </row>
        <row r="4704">
          <cell r="C4704">
            <v>993150.78</v>
          </cell>
          <cell r="D4704">
            <v>0</v>
          </cell>
          <cell r="S4704" t="str">
            <v>6050-6441000-LOC-PKR</v>
          </cell>
          <cell r="T4704" t="str">
            <v>6050-6441000-LOC-PKR-KARACHI</v>
          </cell>
        </row>
        <row r="4705">
          <cell r="C4705">
            <v>769677.95</v>
          </cell>
          <cell r="D4705">
            <v>0</v>
          </cell>
          <cell r="S4705" t="str">
            <v>6461-6461000-FGN-PKR</v>
          </cell>
          <cell r="T4705" t="str">
            <v>6461-6461000-FGN-PKR-KARACHI</v>
          </cell>
        </row>
        <row r="4706">
          <cell r="C4706">
            <v>589313.43000000005</v>
          </cell>
          <cell r="D4706">
            <v>6232.35</v>
          </cell>
          <cell r="S4706" t="str">
            <v>6441-6441000-LOC-PKR</v>
          </cell>
          <cell r="T4706" t="str">
            <v>6441-6441000-LOC-PKR-KARACHI</v>
          </cell>
        </row>
        <row r="4707">
          <cell r="C4707">
            <v>2860300.45</v>
          </cell>
          <cell r="D4707">
            <v>0</v>
          </cell>
          <cell r="S4707" t="str">
            <v>6441-6441000-SBP-PKR</v>
          </cell>
          <cell r="T4707" t="str">
            <v>6441-6441000-SBP-PKR-KARACHI</v>
          </cell>
        </row>
        <row r="4708">
          <cell r="C4708">
            <v>191369.85</v>
          </cell>
          <cell r="D4708">
            <v>0</v>
          </cell>
          <cell r="S4708" t="str">
            <v>6051-6461000-BKF-PKR</v>
          </cell>
          <cell r="T4708" t="str">
            <v>6051-6461000-BKF-PKR-KARACHI</v>
          </cell>
        </row>
        <row r="4709">
          <cell r="C4709">
            <v>56993357.700000003</v>
          </cell>
          <cell r="D4709">
            <v>0</v>
          </cell>
          <cell r="S4709" t="str">
            <v>6051-6461000-BKL-PKR</v>
          </cell>
          <cell r="T4709" t="str">
            <v>6051-6461000-BKL-PKR-KARACHI</v>
          </cell>
        </row>
        <row r="4710">
          <cell r="C4710">
            <v>6182602.7300000004</v>
          </cell>
          <cell r="D4710">
            <v>0</v>
          </cell>
          <cell r="S4710" t="str">
            <v>6051-6461000-LOC-PKR</v>
          </cell>
          <cell r="T4710" t="str">
            <v>6051-6461000-LOC-PKR-KARACHI</v>
          </cell>
        </row>
        <row r="4711">
          <cell r="C4711">
            <v>0</v>
          </cell>
          <cell r="D4711">
            <v>328661.99</v>
          </cell>
          <cell r="S4711" t="str">
            <v>6441-6441000-FGN-PKR</v>
          </cell>
          <cell r="T4711" t="str">
            <v>6441-6441000-FGN-PKR-KARACHI</v>
          </cell>
        </row>
        <row r="4712">
          <cell r="C4712">
            <v>1139394.4099999999</v>
          </cell>
          <cell r="D4712">
            <v>0</v>
          </cell>
          <cell r="S4712" t="str">
            <v>6441-6441000-LOC-PKR</v>
          </cell>
          <cell r="T4712" t="str">
            <v>6441-6441000-LOC-PKR-CLIFTON-KHI</v>
          </cell>
        </row>
        <row r="4713">
          <cell r="C4713">
            <v>2792511.07</v>
          </cell>
          <cell r="D4713">
            <v>0</v>
          </cell>
          <cell r="S4713" t="str">
            <v>6461-6461000-LOC-PKR</v>
          </cell>
          <cell r="T4713" t="str">
            <v>6461-6461000-LOC-PKR-KARACHI</v>
          </cell>
        </row>
        <row r="4714">
          <cell r="C4714">
            <v>0</v>
          </cell>
          <cell r="D4714">
            <v>36560</v>
          </cell>
          <cell r="S4714" t="str">
            <v>6145-6145039-LOC-PKR</v>
          </cell>
          <cell r="T4714" t="str">
            <v>6145-6145039-LOC-PKR-LAHORE</v>
          </cell>
        </row>
        <row r="4715">
          <cell r="C4715">
            <v>0</v>
          </cell>
          <cell r="D4715">
            <v>18060</v>
          </cell>
          <cell r="S4715" t="str">
            <v>6145-6145039-000-PKR</v>
          </cell>
          <cell r="T4715" t="str">
            <v>6145-6145039-000-PKR-LAHORE</v>
          </cell>
        </row>
        <row r="4716">
          <cell r="C4716">
            <v>0</v>
          </cell>
          <cell r="D4716">
            <v>160041</v>
          </cell>
          <cell r="S4716" t="str">
            <v>6145-6145032-LOC-PKR</v>
          </cell>
          <cell r="T4716" t="str">
            <v>6145-6145032-LOC-PKR-LAHORE</v>
          </cell>
        </row>
        <row r="4717">
          <cell r="C4717">
            <v>0</v>
          </cell>
          <cell r="D4717">
            <v>2302990.89</v>
          </cell>
          <cell r="S4717" t="str">
            <v>6145-6145031-LOC-PKR</v>
          </cell>
          <cell r="T4717" t="str">
            <v>6145-6145031-LOC-PKR-LAHORE</v>
          </cell>
        </row>
        <row r="4718">
          <cell r="C4718">
            <v>0</v>
          </cell>
          <cell r="D4718">
            <v>2712</v>
          </cell>
          <cell r="S4718" t="str">
            <v>6145-6145031-000-PKR</v>
          </cell>
          <cell r="T4718" t="str">
            <v>6145-6145031-000-PKR-LAHORE</v>
          </cell>
        </row>
        <row r="4719">
          <cell r="C4719">
            <v>0</v>
          </cell>
          <cell r="D4719">
            <v>128250</v>
          </cell>
          <cell r="S4719" t="str">
            <v>6145-6145030-LOC-PKR</v>
          </cell>
          <cell r="T4719" t="str">
            <v>6145-6145030-LOC-PKR-LAHORE</v>
          </cell>
        </row>
        <row r="4720">
          <cell r="C4720">
            <v>0</v>
          </cell>
          <cell r="D4720">
            <v>35200</v>
          </cell>
          <cell r="S4720" t="str">
            <v>6143-6143020-LOC-PKR</v>
          </cell>
          <cell r="T4720" t="str">
            <v>6143-6143020-LOC-PKR-LAHORE</v>
          </cell>
        </row>
        <row r="4721">
          <cell r="C4721">
            <v>0</v>
          </cell>
          <cell r="D4721">
            <v>332079</v>
          </cell>
          <cell r="S4721" t="str">
            <v>6141-6141090-LOC-PKR</v>
          </cell>
          <cell r="T4721" t="str">
            <v>6141-6141090-LOC-PKR-LAHORE</v>
          </cell>
        </row>
        <row r="4722">
          <cell r="C4722">
            <v>0</v>
          </cell>
          <cell r="D4722">
            <v>189239</v>
          </cell>
          <cell r="S4722" t="str">
            <v>6141-6141040-LOC-PKR</v>
          </cell>
          <cell r="T4722" t="str">
            <v>6141-6141040-LOC-PKR-LAHORE</v>
          </cell>
        </row>
        <row r="4723">
          <cell r="C4723">
            <v>0</v>
          </cell>
          <cell r="D4723">
            <v>1698397</v>
          </cell>
          <cell r="S4723" t="str">
            <v>6141-6141010-LOC-PKR</v>
          </cell>
          <cell r="T4723" t="str">
            <v>6141-6141010-LOC-PKR-LAHORE</v>
          </cell>
        </row>
        <row r="4724">
          <cell r="C4724">
            <v>0</v>
          </cell>
          <cell r="D4724">
            <v>27187.919999999998</v>
          </cell>
          <cell r="S4724" t="str">
            <v>6149-6149202-LOC-PKR</v>
          </cell>
          <cell r="T4724" t="str">
            <v>6149-6149202-LOC-PKR-LAHORE</v>
          </cell>
        </row>
        <row r="4725">
          <cell r="C4725">
            <v>0</v>
          </cell>
          <cell r="D4725">
            <v>1000</v>
          </cell>
          <cell r="S4725" t="str">
            <v>6930-6930503-LOC-PKR</v>
          </cell>
          <cell r="T4725" t="str">
            <v>6930-6930503-LOC-PKR-LAHORE</v>
          </cell>
        </row>
        <row r="4726">
          <cell r="C4726">
            <v>0</v>
          </cell>
          <cell r="D4726">
            <v>500</v>
          </cell>
          <cell r="S4726" t="str">
            <v>6143-6143020-000-PKR</v>
          </cell>
          <cell r="T4726" t="str">
            <v>6143-6143020-000-PKR-LAHORE</v>
          </cell>
        </row>
        <row r="4727">
          <cell r="C4727">
            <v>0</v>
          </cell>
          <cell r="D4727">
            <v>307872.39</v>
          </cell>
          <cell r="S4727" t="str">
            <v>6941-6941090-LOC-PKR</v>
          </cell>
          <cell r="T4727" t="str">
            <v>6941-6941090-LOC-PKR-LAHORE</v>
          </cell>
        </row>
        <row r="4728">
          <cell r="C4728">
            <v>0</v>
          </cell>
          <cell r="D4728">
            <v>4541</v>
          </cell>
          <cell r="S4728" t="str">
            <v>6930-6930000-LOC-PKR</v>
          </cell>
          <cell r="T4728" t="str">
            <v>6930-6930000-LOC-PKR-LAHORE</v>
          </cell>
        </row>
        <row r="4729">
          <cell r="C4729">
            <v>0</v>
          </cell>
          <cell r="D4729">
            <v>1304</v>
          </cell>
          <cell r="S4729" t="str">
            <v>6941-6941090-SBP-PKR</v>
          </cell>
          <cell r="T4729" t="str">
            <v>6941-6941090-SBP-PKR-KARACHI</v>
          </cell>
        </row>
        <row r="4730">
          <cell r="C4730">
            <v>0</v>
          </cell>
          <cell r="D4730">
            <v>300</v>
          </cell>
          <cell r="S4730" t="str">
            <v>6930-6930200-BKF-PKR</v>
          </cell>
          <cell r="T4730" t="str">
            <v>6930-6930200-BKF-PKR-LAHORE</v>
          </cell>
        </row>
        <row r="4731">
          <cell r="C4731">
            <v>0</v>
          </cell>
          <cell r="D4731">
            <v>114657</v>
          </cell>
          <cell r="S4731" t="str">
            <v>6930-6930200-LOC-PKR</v>
          </cell>
          <cell r="T4731" t="str">
            <v>6930-6930200-LOC-PKR-LAHORE</v>
          </cell>
        </row>
        <row r="4732">
          <cell r="C4732">
            <v>0</v>
          </cell>
          <cell r="D4732">
            <v>143650</v>
          </cell>
          <cell r="S4732" t="str">
            <v>6930-6930500-000-PKR</v>
          </cell>
          <cell r="T4732" t="str">
            <v>6930-6930500-000-PKR-LAHORE</v>
          </cell>
        </row>
        <row r="4733">
          <cell r="C4733">
            <v>0</v>
          </cell>
          <cell r="D4733">
            <v>477795</v>
          </cell>
          <cell r="S4733" t="str">
            <v>6930-6930500-LOC-PKR</v>
          </cell>
          <cell r="T4733" t="str">
            <v>6930-6930500-LOC-PKR-LAHORE</v>
          </cell>
        </row>
        <row r="4734">
          <cell r="C4734">
            <v>0</v>
          </cell>
          <cell r="D4734">
            <v>17500</v>
          </cell>
          <cell r="S4734" t="str">
            <v>6930-6930501-LOC-PKR</v>
          </cell>
          <cell r="T4734" t="str">
            <v>6930-6930501-LOC-PKR-LAHORE</v>
          </cell>
        </row>
        <row r="4735">
          <cell r="C4735">
            <v>0</v>
          </cell>
          <cell r="D4735">
            <v>280229</v>
          </cell>
          <cell r="S4735" t="str">
            <v>6941-6941000-000-PKR</v>
          </cell>
          <cell r="T4735" t="str">
            <v>6941-6941000-000-PKR-LAHORE</v>
          </cell>
        </row>
        <row r="4736">
          <cell r="C4736">
            <v>0</v>
          </cell>
          <cell r="D4736">
            <v>157430.20000000001</v>
          </cell>
          <cell r="S4736" t="str">
            <v>6941-6941003-000-PKR</v>
          </cell>
          <cell r="T4736" t="str">
            <v>6941-6941003-000-PKR-LAHORE</v>
          </cell>
        </row>
        <row r="4737">
          <cell r="C4737">
            <v>0</v>
          </cell>
          <cell r="D4737">
            <v>50</v>
          </cell>
          <cell r="S4737" t="str">
            <v>6941-6941090-FGN-PKR</v>
          </cell>
          <cell r="T4737" t="str">
            <v>6941-6941090-FGN-PKR-LAHORE</v>
          </cell>
        </row>
        <row r="4738">
          <cell r="C4738">
            <v>0</v>
          </cell>
          <cell r="D4738">
            <v>5369</v>
          </cell>
          <cell r="S4738" t="str">
            <v>6145-6145031-BKL-PKR</v>
          </cell>
          <cell r="T4738" t="str">
            <v>6145-6145031-BKL-PKR-KARACHI</v>
          </cell>
        </row>
        <row r="4739">
          <cell r="C4739">
            <v>0</v>
          </cell>
          <cell r="D4739">
            <v>5800</v>
          </cell>
          <cell r="S4739" t="str">
            <v>6930-6930501-000-PKR</v>
          </cell>
          <cell r="T4739" t="str">
            <v>6930-6930501-000-PKR-LAHORE</v>
          </cell>
        </row>
        <row r="4740">
          <cell r="C4740">
            <v>0</v>
          </cell>
          <cell r="D4740">
            <v>605574</v>
          </cell>
          <cell r="S4740" t="str">
            <v>6141-6141040-LOC-PKR</v>
          </cell>
          <cell r="T4740" t="str">
            <v>6141-6141040-LOC-PKR-KARACHI</v>
          </cell>
        </row>
        <row r="4741">
          <cell r="C4741">
            <v>0</v>
          </cell>
          <cell r="D4741">
            <v>53062.62</v>
          </cell>
          <cell r="S4741" t="str">
            <v>6941-6941090-LOC-PKR</v>
          </cell>
          <cell r="T4741" t="str">
            <v>6941-6941090-LOC-PKR-KARACHI</v>
          </cell>
        </row>
        <row r="4742">
          <cell r="C4742">
            <v>0</v>
          </cell>
          <cell r="D4742">
            <v>458610</v>
          </cell>
          <cell r="S4742" t="str">
            <v>6145-6145032-LOC-PKR</v>
          </cell>
          <cell r="T4742" t="str">
            <v>6145-6145032-LOC-PKR-KARACHI</v>
          </cell>
        </row>
        <row r="4743">
          <cell r="C4743">
            <v>0</v>
          </cell>
          <cell r="D4743">
            <v>196394.83</v>
          </cell>
          <cell r="S4743" t="str">
            <v>6941-6941003-000-PKR</v>
          </cell>
          <cell r="T4743" t="str">
            <v>6941-6941003-000-PKR-CLIFTON-KHI</v>
          </cell>
        </row>
        <row r="4744">
          <cell r="C4744">
            <v>0</v>
          </cell>
          <cell r="D4744">
            <v>50</v>
          </cell>
          <cell r="S4744" t="str">
            <v>6941-6941090-FGN-PKR</v>
          </cell>
          <cell r="T4744" t="str">
            <v>6941-6941090-FGN-PKR-CLIFTON-KHI</v>
          </cell>
        </row>
        <row r="4745">
          <cell r="C4745">
            <v>0</v>
          </cell>
          <cell r="D4745">
            <v>3111855.62</v>
          </cell>
          <cell r="S4745" t="str">
            <v>6141-6141010-LOC-PKR</v>
          </cell>
          <cell r="T4745" t="str">
            <v>6141-6141010-LOC-PKR-KARACHI</v>
          </cell>
        </row>
        <row r="4746">
          <cell r="C4746">
            <v>0</v>
          </cell>
          <cell r="D4746">
            <v>46917</v>
          </cell>
          <cell r="S4746" t="str">
            <v>6141-6141090-LOC-PKR</v>
          </cell>
          <cell r="T4746" t="str">
            <v>6141-6141090-LOC-PKR-KARACHI</v>
          </cell>
        </row>
        <row r="4747">
          <cell r="C4747">
            <v>0</v>
          </cell>
          <cell r="D4747">
            <v>22500</v>
          </cell>
          <cell r="S4747" t="str">
            <v>6143-6143020-LOC-PKR</v>
          </cell>
          <cell r="T4747" t="str">
            <v>6143-6143020-LOC-PKR-KARACHI</v>
          </cell>
        </row>
        <row r="4748">
          <cell r="C4748">
            <v>767</v>
          </cell>
          <cell r="D4748">
            <v>0</v>
          </cell>
          <cell r="S4748" t="str">
            <v>6145-6145030-000-PKR</v>
          </cell>
          <cell r="T4748" t="str">
            <v>6145-6145030-000-PKR-KARACHI</v>
          </cell>
        </row>
        <row r="4749">
          <cell r="C4749">
            <v>0</v>
          </cell>
          <cell r="D4749">
            <v>767</v>
          </cell>
          <cell r="S4749" t="str">
            <v>6145-6145030-BKL-PKR</v>
          </cell>
          <cell r="T4749" t="str">
            <v>6145-6145030-BKL-PKR-KARACHI</v>
          </cell>
        </row>
        <row r="4750">
          <cell r="C4750">
            <v>0</v>
          </cell>
          <cell r="D4750">
            <v>1803022</v>
          </cell>
          <cell r="S4750" t="str">
            <v>6145-6145030-LOC-PKR</v>
          </cell>
          <cell r="T4750" t="str">
            <v>6145-6145030-LOC-PKR-KARACHI</v>
          </cell>
        </row>
        <row r="4751">
          <cell r="C4751">
            <v>0</v>
          </cell>
          <cell r="D4751">
            <v>1356952.14</v>
          </cell>
          <cell r="S4751" t="str">
            <v>6145-6145031-LOC-PKR</v>
          </cell>
          <cell r="T4751" t="str">
            <v>6145-6145031-LOC-PKR-KARACHI</v>
          </cell>
        </row>
        <row r="4752">
          <cell r="C4752">
            <v>0</v>
          </cell>
          <cell r="D4752">
            <v>19600</v>
          </cell>
          <cell r="S4752" t="str">
            <v>6145-6145039-LOC-PKR</v>
          </cell>
          <cell r="T4752" t="str">
            <v>6145-6145039-LOC-PKR-KARACHI</v>
          </cell>
        </row>
        <row r="4753">
          <cell r="C4753">
            <v>0</v>
          </cell>
          <cell r="D4753">
            <v>348136.8</v>
          </cell>
          <cell r="S4753" t="str">
            <v>6941-6941000-000-PKR</v>
          </cell>
          <cell r="T4753" t="str">
            <v>6941-6941000-000-PKR-KARACHI</v>
          </cell>
        </row>
        <row r="4754">
          <cell r="C4754">
            <v>0</v>
          </cell>
          <cell r="D4754">
            <v>2265.5</v>
          </cell>
          <cell r="S4754" t="str">
            <v>6941-6941090-BKF-PKR</v>
          </cell>
          <cell r="T4754" t="str">
            <v>6941-6941090-BKF-PKR-KARACHI</v>
          </cell>
        </row>
        <row r="4755">
          <cell r="C4755">
            <v>0</v>
          </cell>
          <cell r="D4755">
            <v>13395.2</v>
          </cell>
          <cell r="S4755" t="str">
            <v>6941-6941090-LOC-PKR</v>
          </cell>
          <cell r="T4755" t="str">
            <v>6941-6941090-LOC-PKR-CLIFTON-KHI</v>
          </cell>
        </row>
        <row r="4756">
          <cell r="C4756">
            <v>0</v>
          </cell>
          <cell r="D4756">
            <v>1969.72</v>
          </cell>
          <cell r="S4756" t="str">
            <v>6941-6941090-FGN-PKR</v>
          </cell>
          <cell r="T4756" t="str">
            <v>6941-6941090-FGN-PKR-KARACHI</v>
          </cell>
        </row>
        <row r="4757">
          <cell r="C4757">
            <v>0</v>
          </cell>
          <cell r="D4757">
            <v>505852.74</v>
          </cell>
          <cell r="S4757" t="str">
            <v>6149-6149202-000-PKR</v>
          </cell>
          <cell r="T4757" t="str">
            <v>6149-6149202-000-PKR-KARACHI</v>
          </cell>
        </row>
        <row r="4758">
          <cell r="C4758">
            <v>0</v>
          </cell>
          <cell r="D4758">
            <v>386515.8</v>
          </cell>
          <cell r="S4758" t="str">
            <v>6941-6941003-000-PKR</v>
          </cell>
          <cell r="T4758" t="str">
            <v>6941-6941003-000-PKR-KARACHI</v>
          </cell>
        </row>
        <row r="4759">
          <cell r="C4759">
            <v>0</v>
          </cell>
          <cell r="D4759">
            <v>258841</v>
          </cell>
          <cell r="S4759" t="str">
            <v>6930-6930501-LOC-PKR</v>
          </cell>
          <cell r="T4759" t="str">
            <v>6930-6930501-LOC-PKR-KARACHI</v>
          </cell>
        </row>
        <row r="4760">
          <cell r="C4760">
            <v>0</v>
          </cell>
          <cell r="D4760">
            <v>1600</v>
          </cell>
          <cell r="S4760" t="str">
            <v>6930-6930501-BKL-PKR</v>
          </cell>
          <cell r="T4760" t="str">
            <v>6930-6930501-BKL-PKR-KARACHI</v>
          </cell>
        </row>
        <row r="4761">
          <cell r="C4761">
            <v>0</v>
          </cell>
          <cell r="D4761">
            <v>473818</v>
          </cell>
          <cell r="S4761" t="str">
            <v>6930-6930500-LOC-PKR</v>
          </cell>
          <cell r="T4761" t="str">
            <v>6930-6930500-LOC-PKR-KARACHI</v>
          </cell>
        </row>
        <row r="4762">
          <cell r="C4762">
            <v>0</v>
          </cell>
          <cell r="D4762">
            <v>3000</v>
          </cell>
          <cell r="S4762" t="str">
            <v>6930-6930500-000-PKR</v>
          </cell>
          <cell r="T4762" t="str">
            <v>6930-6930500-000-PKR-KARACHI</v>
          </cell>
        </row>
        <row r="4763">
          <cell r="C4763">
            <v>0</v>
          </cell>
          <cell r="D4763">
            <v>1267.6400000000001</v>
          </cell>
          <cell r="S4763" t="str">
            <v>6930-6930000-FGN-PKR</v>
          </cell>
          <cell r="T4763" t="str">
            <v>6930-6930000-FGN-PKR-KARACHI</v>
          </cell>
        </row>
        <row r="4764">
          <cell r="C4764">
            <v>0</v>
          </cell>
          <cell r="D4764">
            <v>100</v>
          </cell>
          <cell r="S4764" t="str">
            <v>6930-6930000-BKF-PKR</v>
          </cell>
          <cell r="T4764" t="str">
            <v>6930-6930000-BKF-PKR-KARACHI</v>
          </cell>
        </row>
        <row r="4765">
          <cell r="C4765">
            <v>0</v>
          </cell>
          <cell r="D4765">
            <v>72305.539999999994</v>
          </cell>
          <cell r="S4765" t="str">
            <v>6149-6149202-LOC-PKR</v>
          </cell>
          <cell r="T4765" t="str">
            <v>6149-6149202-LOC-PKR-KARACHI</v>
          </cell>
        </row>
        <row r="4766">
          <cell r="C4766">
            <v>522586.6</v>
          </cell>
          <cell r="D4766">
            <v>0</v>
          </cell>
          <cell r="S4766" t="str">
            <v>6551-6551000-SEK-PKR</v>
          </cell>
          <cell r="T4766" t="str">
            <v>6551-6551000-SEK-PKR-LAHORE</v>
          </cell>
        </row>
        <row r="4767">
          <cell r="C4767">
            <v>42745600.990000002</v>
          </cell>
          <cell r="D4767">
            <v>0</v>
          </cell>
          <cell r="S4767" t="str">
            <v>6551-6551000-JPY-PKR</v>
          </cell>
          <cell r="T4767" t="str">
            <v>6551-6551000-JPY-PKR-LAHORE</v>
          </cell>
        </row>
        <row r="4768">
          <cell r="C4768">
            <v>0</v>
          </cell>
          <cell r="D4768">
            <v>38326588.43</v>
          </cell>
          <cell r="S4768" t="str">
            <v>6551-6551000-PKR-GBP</v>
          </cell>
          <cell r="T4768" t="str">
            <v>6551-6551000-PKR-GBP-LAHORE</v>
          </cell>
        </row>
        <row r="4769">
          <cell r="C4769">
            <v>0</v>
          </cell>
          <cell r="D4769">
            <v>14022687.609999999</v>
          </cell>
          <cell r="S4769" t="str">
            <v>6551-6551000-PKR-SGD</v>
          </cell>
          <cell r="T4769" t="str">
            <v>6551-6551000-PKR-SGD-LAHORE</v>
          </cell>
        </row>
        <row r="4770">
          <cell r="C4770">
            <v>0</v>
          </cell>
          <cell r="D4770">
            <v>522586.6</v>
          </cell>
          <cell r="S4770" t="str">
            <v>6551-6551000-PKR-SEK</v>
          </cell>
          <cell r="T4770" t="str">
            <v>6551-6551000-PKR-SEK-LAHORE</v>
          </cell>
        </row>
        <row r="4771">
          <cell r="C4771">
            <v>0</v>
          </cell>
          <cell r="D4771">
            <v>42007096.909999996</v>
          </cell>
          <cell r="S4771" t="str">
            <v>6551-6551000-PKR-JPY</v>
          </cell>
          <cell r="T4771" t="str">
            <v>6551-6551000-PKR-JPY-LAHORE</v>
          </cell>
        </row>
        <row r="4772">
          <cell r="C4772">
            <v>4449888842.1100006</v>
          </cell>
          <cell r="D4772">
            <v>0</v>
          </cell>
          <cell r="S4772" t="str">
            <v>6551-6551000-PKR-USD</v>
          </cell>
          <cell r="T4772" t="str">
            <v>6551-6551000-PKR-USD-LAHORE</v>
          </cell>
        </row>
        <row r="4773">
          <cell r="C4773">
            <v>192210.72</v>
          </cell>
          <cell r="D4773">
            <v>467138812.27999997</v>
          </cell>
          <cell r="S4773" t="str">
            <v>6551-6551000-PKR-EUR</v>
          </cell>
          <cell r="T4773" t="str">
            <v>6551-6551000-PKR-EUR-LAHORE</v>
          </cell>
        </row>
        <row r="4774">
          <cell r="C4774">
            <v>0</v>
          </cell>
          <cell r="D4774">
            <v>7859398.6399999997</v>
          </cell>
          <cell r="S4774" t="str">
            <v>6551-6551000-PKR-DKK</v>
          </cell>
          <cell r="T4774" t="str">
            <v>6551-6551000-PKR-DKK-LAHORE</v>
          </cell>
        </row>
        <row r="4775">
          <cell r="C4775">
            <v>0</v>
          </cell>
          <cell r="D4775">
            <v>138251405.30000001</v>
          </cell>
          <cell r="S4775" t="str">
            <v>6551-6551000-PKR-CHF</v>
          </cell>
          <cell r="T4775" t="str">
            <v>6551-6551000-PKR-CHF-LAHORE</v>
          </cell>
        </row>
        <row r="4776">
          <cell r="C4776">
            <v>0</v>
          </cell>
          <cell r="D4776">
            <v>3751041.78</v>
          </cell>
          <cell r="S4776" t="str">
            <v>6554-6554000-PKR-AUD</v>
          </cell>
          <cell r="T4776" t="str">
            <v>6554-6554000-PKR-AUD-KARACHI</v>
          </cell>
        </row>
        <row r="4777">
          <cell r="C4777">
            <v>0</v>
          </cell>
          <cell r="D4777">
            <v>0.24</v>
          </cell>
          <cell r="S4777" t="str">
            <v>6578-6578000-EUR-PKR</v>
          </cell>
          <cell r="T4777" t="str">
            <v>6578-6578000-EUR-PKR-LAHORE</v>
          </cell>
        </row>
        <row r="4778">
          <cell r="C4778">
            <v>0</v>
          </cell>
          <cell r="D4778">
            <v>635027.97</v>
          </cell>
          <cell r="S4778" t="str">
            <v>6551-6551000-GBP-USD</v>
          </cell>
          <cell r="T4778" t="str">
            <v>6551-6551000-GBP-USD-LAHORE</v>
          </cell>
        </row>
        <row r="4779">
          <cell r="C4779">
            <v>37939236.579999998</v>
          </cell>
          <cell r="D4779">
            <v>0</v>
          </cell>
          <cell r="S4779" t="str">
            <v>6551-6551000-GBP-PKR</v>
          </cell>
          <cell r="T4779" t="str">
            <v>6551-6551000-GBP-PKR-LAHORE</v>
          </cell>
        </row>
        <row r="4780">
          <cell r="C4780">
            <v>14140681.069999998</v>
          </cell>
          <cell r="D4780">
            <v>0</v>
          </cell>
          <cell r="S4780" t="str">
            <v>6551-6551000-SGD-PKR</v>
          </cell>
          <cell r="T4780" t="str">
            <v>6551-6551000-SGD-PKR-LAHORE</v>
          </cell>
        </row>
        <row r="4781">
          <cell r="C4781">
            <v>4284.8100000000004</v>
          </cell>
          <cell r="D4781">
            <v>0</v>
          </cell>
          <cell r="S4781" t="str">
            <v>6553-6553000-PKR-EUR</v>
          </cell>
          <cell r="T4781" t="str">
            <v>6553-6553000-PKR-EUR-LAHORE</v>
          </cell>
        </row>
        <row r="4782">
          <cell r="C4782">
            <v>621348.38</v>
          </cell>
          <cell r="D4782">
            <v>0</v>
          </cell>
          <cell r="S4782" t="str">
            <v>6551-6551000-JPY-USD</v>
          </cell>
          <cell r="T4782" t="str">
            <v>6551-6551000-JPY-USD-LAHORE</v>
          </cell>
        </row>
        <row r="4783">
          <cell r="C4783">
            <v>0</v>
          </cell>
          <cell r="D4783">
            <v>117993.47</v>
          </cell>
          <cell r="S4783" t="str">
            <v>6551-6551000-USD-SGD</v>
          </cell>
          <cell r="T4783" t="str">
            <v>6551-6551000-USD-SGD-LAHORE</v>
          </cell>
        </row>
        <row r="4784">
          <cell r="C4784">
            <v>0</v>
          </cell>
          <cell r="D4784">
            <v>620572.17000000004</v>
          </cell>
          <cell r="S4784" t="str">
            <v>6554-6554000-AUD-PKR</v>
          </cell>
          <cell r="T4784" t="str">
            <v>6554-6554000-AUD-PKR-LAHORE</v>
          </cell>
        </row>
        <row r="4785">
          <cell r="C4785">
            <v>0</v>
          </cell>
          <cell r="D4785">
            <v>861234.01</v>
          </cell>
          <cell r="S4785" t="str">
            <v>6553-6553000-USD-PKR</v>
          </cell>
          <cell r="T4785" t="str">
            <v>6553-6553000-USD-PKR-LAHORE</v>
          </cell>
        </row>
        <row r="4786">
          <cell r="C4786">
            <v>861234.01</v>
          </cell>
          <cell r="D4786">
            <v>0</v>
          </cell>
          <cell r="S4786" t="str">
            <v>6553-6553000-PKR-USD</v>
          </cell>
          <cell r="T4786" t="str">
            <v>6553-6553000-PKR-USD-LAHORE</v>
          </cell>
        </row>
        <row r="4787">
          <cell r="C4787">
            <v>461591.36</v>
          </cell>
          <cell r="D4787">
            <v>0</v>
          </cell>
          <cell r="S4787" t="str">
            <v>6553-6553000-PKR-GBP</v>
          </cell>
          <cell r="T4787" t="str">
            <v>6553-6553000-PKR-GBP-LAHORE</v>
          </cell>
        </row>
        <row r="4788">
          <cell r="C4788">
            <v>9537805.2599999998</v>
          </cell>
          <cell r="D4788">
            <v>0</v>
          </cell>
          <cell r="S4788" t="str">
            <v>6572-6572000-SGD-PKR</v>
          </cell>
          <cell r="T4788" t="str">
            <v>6572-6572000-SGD-PKR-KARACHI</v>
          </cell>
        </row>
        <row r="4789">
          <cell r="C4789">
            <v>0</v>
          </cell>
          <cell r="D4789">
            <v>461591.37</v>
          </cell>
          <cell r="S4789" t="str">
            <v>6553-6553000-GBP-PKR</v>
          </cell>
          <cell r="T4789" t="str">
            <v>6553-6553000-GBP-PKR-LAHORE</v>
          </cell>
        </row>
        <row r="4790">
          <cell r="C4790">
            <v>0</v>
          </cell>
          <cell r="D4790">
            <v>4284.8100000000004</v>
          </cell>
          <cell r="S4790" t="str">
            <v>6553-6553000-EUR-PKR</v>
          </cell>
          <cell r="T4790" t="str">
            <v>6553-6553000-EUR-PKR-LAHORE</v>
          </cell>
        </row>
        <row r="4791">
          <cell r="C4791">
            <v>0.01</v>
          </cell>
          <cell r="D4791">
            <v>0</v>
          </cell>
          <cell r="S4791" t="str">
            <v>6552-6552000-GBP-PKR</v>
          </cell>
          <cell r="T4791" t="str">
            <v>6552-6552000-GBP-PKR-LAHORE</v>
          </cell>
        </row>
        <row r="4792">
          <cell r="C4792">
            <v>112777.34</v>
          </cell>
          <cell r="D4792">
            <v>0</v>
          </cell>
          <cell r="S4792" t="str">
            <v>6551-6551000-SGD-USD</v>
          </cell>
          <cell r="T4792" t="str">
            <v>6551-6551000-SGD-USD-LAHORE</v>
          </cell>
        </row>
        <row r="4793">
          <cell r="C4793">
            <v>0</v>
          </cell>
          <cell r="D4793">
            <v>4450883107.6800003</v>
          </cell>
          <cell r="S4793" t="str">
            <v>6551-6551000-USD-PKR</v>
          </cell>
          <cell r="T4793" t="str">
            <v>6551-6551000-USD-PKR-LAHORE</v>
          </cell>
        </row>
        <row r="4794">
          <cell r="C4794">
            <v>0</v>
          </cell>
          <cell r="D4794">
            <v>738504.08</v>
          </cell>
          <cell r="S4794" t="str">
            <v>6551-6551000-USD-JPY</v>
          </cell>
          <cell r="T4794" t="str">
            <v>6551-6551000-USD-JPY-LAHORE</v>
          </cell>
        </row>
        <row r="4795">
          <cell r="C4795">
            <v>680377.97</v>
          </cell>
          <cell r="D4795">
            <v>0</v>
          </cell>
          <cell r="S4795" t="str">
            <v>6551-6551000-USD-GBP</v>
          </cell>
          <cell r="T4795" t="str">
            <v>6551-6551000-USD-GBP-LAHORE</v>
          </cell>
        </row>
        <row r="4796">
          <cell r="C4796">
            <v>5550564.6600000001</v>
          </cell>
          <cell r="D4796">
            <v>0</v>
          </cell>
          <cell r="S4796" t="str">
            <v>6551-6551000-USD-EUR</v>
          </cell>
          <cell r="T4796" t="str">
            <v>6551-6551000-USD-EUR-LAHORE</v>
          </cell>
        </row>
        <row r="4797">
          <cell r="C4797">
            <v>0</v>
          </cell>
          <cell r="D4797">
            <v>6373506.2800000003</v>
          </cell>
          <cell r="S4797" t="str">
            <v>6551-6551000-USD-CHF</v>
          </cell>
          <cell r="T4797" t="str">
            <v>6551-6551000-USD-CHF-LAHORE</v>
          </cell>
        </row>
        <row r="4798">
          <cell r="C4798">
            <v>0</v>
          </cell>
          <cell r="D4798">
            <v>541246.74</v>
          </cell>
          <cell r="S4798" t="str">
            <v>6551-6551000-USD-AUD</v>
          </cell>
          <cell r="T4798" t="str">
            <v>6551-6551000-USD-AUD-LAHORE</v>
          </cell>
        </row>
        <row r="4799">
          <cell r="C4799">
            <v>0</v>
          </cell>
          <cell r="D4799">
            <v>5686404.4400000004</v>
          </cell>
          <cell r="S4799" t="str">
            <v>6551-6551000-EUR-USD</v>
          </cell>
          <cell r="T4799" t="str">
            <v>6551-6551000-EUR-USD-LAHORE</v>
          </cell>
        </row>
        <row r="4800">
          <cell r="C4800">
            <v>84768073.530000001</v>
          </cell>
          <cell r="D4800">
            <v>221386325.41999999</v>
          </cell>
          <cell r="S4800" t="str">
            <v>6570-6570000-JPY-PKR</v>
          </cell>
          <cell r="T4800" t="str">
            <v>6570-6570000-JPY-PKR-KARACHI</v>
          </cell>
        </row>
        <row r="4801">
          <cell r="C4801">
            <v>0</v>
          </cell>
          <cell r="D4801">
            <v>288886.52</v>
          </cell>
          <cell r="S4801" t="str">
            <v>6572-6572000-AUD-PKR</v>
          </cell>
          <cell r="T4801" t="str">
            <v>6572-6572000-AUD-PKR-KARACHI</v>
          </cell>
        </row>
        <row r="4802">
          <cell r="C4802">
            <v>825211.16</v>
          </cell>
          <cell r="D4802">
            <v>0</v>
          </cell>
          <cell r="S4802" t="str">
            <v>6571-6571000-USD-PKR</v>
          </cell>
          <cell r="T4802" t="str">
            <v>6571-6571000-USD-PKR-KARACHI</v>
          </cell>
        </row>
        <row r="4803">
          <cell r="C4803">
            <v>45322.98</v>
          </cell>
          <cell r="D4803">
            <v>0</v>
          </cell>
          <cell r="S4803" t="str">
            <v>6571-6571000-GBP-PKR</v>
          </cell>
          <cell r="T4803" t="str">
            <v>6571-6571000-GBP-PKR-KARACHI</v>
          </cell>
        </row>
        <row r="4804">
          <cell r="C4804">
            <v>1755974.7</v>
          </cell>
          <cell r="D4804">
            <v>0</v>
          </cell>
          <cell r="S4804" t="str">
            <v>6571-6571000-EUR-PKR</v>
          </cell>
          <cell r="T4804" t="str">
            <v>6571-6571000-EUR-PKR-KARACHI</v>
          </cell>
        </row>
        <row r="4805">
          <cell r="C4805">
            <v>29632624.259999998</v>
          </cell>
          <cell r="D4805">
            <v>41153701.560000002</v>
          </cell>
          <cell r="S4805" t="str">
            <v>6570-6570000-USD-PKR</v>
          </cell>
          <cell r="T4805" t="str">
            <v>6570-6570000-USD-PKR-KARACHI</v>
          </cell>
        </row>
        <row r="4806">
          <cell r="C4806">
            <v>221872.09</v>
          </cell>
          <cell r="D4806">
            <v>43380159.270000003</v>
          </cell>
          <cell r="S4806" t="str">
            <v>6570-6570000-SGD-PKR</v>
          </cell>
          <cell r="T4806" t="str">
            <v>6570-6570000-SGD-PKR-KARACHI</v>
          </cell>
        </row>
        <row r="4807">
          <cell r="C4807">
            <v>0.12</v>
          </cell>
          <cell r="D4807">
            <v>0</v>
          </cell>
          <cell r="S4807" t="str">
            <v>6578-6578000-EUR-PKR</v>
          </cell>
          <cell r="T4807" t="str">
            <v>6578-6578000-EUR-PKR-KARACHI</v>
          </cell>
        </row>
        <row r="4808">
          <cell r="C4808">
            <v>51.4</v>
          </cell>
          <cell r="D4808">
            <v>0</v>
          </cell>
          <cell r="S4808" t="str">
            <v>6570-6570000-MYR-PKR</v>
          </cell>
          <cell r="T4808" t="str">
            <v>6570-6570000-MYR-PKR-KARACHI</v>
          </cell>
        </row>
        <row r="4809">
          <cell r="C4809">
            <v>161333166.69</v>
          </cell>
          <cell r="D4809">
            <v>0</v>
          </cell>
          <cell r="S4809" t="str">
            <v>6572-6572000-EUR-PKR</v>
          </cell>
          <cell r="T4809" t="str">
            <v>6572-6572000-EUR-PKR-KARACHI</v>
          </cell>
        </row>
        <row r="4810">
          <cell r="C4810">
            <v>311548974.00999999</v>
          </cell>
          <cell r="D4810">
            <v>0</v>
          </cell>
          <cell r="S4810" t="str">
            <v>6570-6570000-GBP-PKR</v>
          </cell>
          <cell r="T4810" t="str">
            <v>6570-6570000-GBP-PKR-KARACHI</v>
          </cell>
        </row>
        <row r="4811">
          <cell r="C4811">
            <v>184694990.81999999</v>
          </cell>
          <cell r="D4811">
            <v>369656505.81</v>
          </cell>
          <cell r="S4811" t="str">
            <v>6570-6570000-EUR-PKR</v>
          </cell>
          <cell r="T4811" t="str">
            <v>6570-6570000-EUR-PKR-KARACHI</v>
          </cell>
        </row>
        <row r="4812">
          <cell r="C4812">
            <v>3347737.15</v>
          </cell>
          <cell r="D4812">
            <v>6177051.8099999996</v>
          </cell>
          <cell r="S4812" t="str">
            <v>6570-6570000-DKK-PKR</v>
          </cell>
          <cell r="T4812" t="str">
            <v>6570-6570000-DKK-PKR-KARACHI</v>
          </cell>
        </row>
        <row r="4813">
          <cell r="C4813">
            <v>12615452.42</v>
          </cell>
          <cell r="D4813">
            <v>67229097.560000002</v>
          </cell>
          <cell r="S4813" t="str">
            <v>6570-6570000-CHF-PKR</v>
          </cell>
          <cell r="T4813" t="str">
            <v>6570-6570000-CHF-PKR-KARACHI</v>
          </cell>
        </row>
        <row r="4814">
          <cell r="C4814">
            <v>54873.83</v>
          </cell>
          <cell r="D4814">
            <v>0</v>
          </cell>
          <cell r="S4814" t="str">
            <v>6570-6570000-AUD-PKR</v>
          </cell>
          <cell r="T4814" t="str">
            <v>6570-6570000-AUD-PKR-KARACHI</v>
          </cell>
        </row>
        <row r="4815">
          <cell r="C4815">
            <v>0</v>
          </cell>
          <cell r="D4815">
            <v>2740572408.1799998</v>
          </cell>
          <cell r="S4815" t="str">
            <v>6567-6567000-USD-PKR</v>
          </cell>
          <cell r="T4815" t="str">
            <v>6567-6567000-USD-PKR-KARACHI</v>
          </cell>
        </row>
        <row r="4816">
          <cell r="C4816">
            <v>0</v>
          </cell>
          <cell r="D4816">
            <v>1252773.96</v>
          </cell>
          <cell r="S4816" t="str">
            <v>6567-6567000-SGD-PKR</v>
          </cell>
          <cell r="T4816" t="str">
            <v>6567-6567000-SGD-PKR-KARACHI</v>
          </cell>
        </row>
        <row r="4817">
          <cell r="C4817">
            <v>44099</v>
          </cell>
          <cell r="D4817">
            <v>712530.3</v>
          </cell>
          <cell r="S4817" t="str">
            <v>6570-6570000-SEK-PKR</v>
          </cell>
          <cell r="T4817" t="str">
            <v>6570-6570000-SEK-PKR-KARACHI</v>
          </cell>
        </row>
        <row r="4818">
          <cell r="C4818">
            <v>53682.19</v>
          </cell>
          <cell r="D4818">
            <v>0</v>
          </cell>
          <cell r="S4818" t="str">
            <v>6550-6550000-EUR-PKR</v>
          </cell>
          <cell r="T4818" t="str">
            <v>6550-6550000-EUR-PKR-LAHORE</v>
          </cell>
        </row>
        <row r="4819">
          <cell r="C4819">
            <v>7859398.6399999997</v>
          </cell>
          <cell r="D4819">
            <v>0</v>
          </cell>
          <cell r="S4819" t="str">
            <v>6551-6551000-DKK-PKR</v>
          </cell>
          <cell r="T4819" t="str">
            <v>6551-6551000-DKK-PKR-LAHORE</v>
          </cell>
        </row>
        <row r="4820">
          <cell r="C4820">
            <v>5166234.45</v>
          </cell>
          <cell r="D4820">
            <v>0</v>
          </cell>
          <cell r="S4820" t="str">
            <v>6551-6551000-CHF-USD</v>
          </cell>
          <cell r="T4820" t="str">
            <v>6551-6551000-CHF-USD-LAHORE</v>
          </cell>
        </row>
        <row r="4821">
          <cell r="C4821">
            <v>144624911.58000001</v>
          </cell>
          <cell r="D4821">
            <v>0</v>
          </cell>
          <cell r="S4821" t="str">
            <v>6551-6551000-CHF-PKR</v>
          </cell>
          <cell r="T4821" t="str">
            <v>6551-6551000-CHF-PKR-LAHORE</v>
          </cell>
        </row>
        <row r="4822">
          <cell r="C4822">
            <v>464277.26</v>
          </cell>
          <cell r="D4822">
            <v>0</v>
          </cell>
          <cell r="S4822" t="str">
            <v>6551-6551000-AUD-USD</v>
          </cell>
          <cell r="T4822" t="str">
            <v>6551-6551000-AUD-USD-LAHORE</v>
          </cell>
        </row>
        <row r="4823">
          <cell r="C4823">
            <v>541246.74</v>
          </cell>
          <cell r="D4823">
            <v>0</v>
          </cell>
          <cell r="S4823" t="str">
            <v>6551-6551000-AUD-PKR</v>
          </cell>
          <cell r="T4823" t="str">
            <v>6551-6551000-AUD-PKR-LAHORE</v>
          </cell>
        </row>
        <row r="4824">
          <cell r="C4824">
            <v>29514276.25</v>
          </cell>
          <cell r="D4824">
            <v>0</v>
          </cell>
          <cell r="S4824" t="str">
            <v>6550-6550000-USD-PKR</v>
          </cell>
          <cell r="T4824" t="str">
            <v>6550-6550000-USD-PKR-LAHORE</v>
          </cell>
        </row>
        <row r="4825">
          <cell r="C4825">
            <v>0</v>
          </cell>
          <cell r="D4825">
            <v>28563215.699999999</v>
          </cell>
          <cell r="S4825" t="str">
            <v>6550-6550000-PKR-USD</v>
          </cell>
          <cell r="T4825" t="str">
            <v>6550-6550000-PKR-USD-LAHORE</v>
          </cell>
        </row>
        <row r="4826">
          <cell r="C4826">
            <v>3316717.35</v>
          </cell>
          <cell r="D4826">
            <v>0</v>
          </cell>
          <cell r="S4826" t="str">
            <v>6572-6572000-CHF-PKR</v>
          </cell>
          <cell r="T4826" t="str">
            <v>6572-6572000-CHF-PKR-KARACHI</v>
          </cell>
        </row>
        <row r="4827">
          <cell r="C4827">
            <v>1013069.53</v>
          </cell>
          <cell r="D4827">
            <v>0</v>
          </cell>
          <cell r="S4827" t="str">
            <v>6550-6550000-GBP-PKR</v>
          </cell>
          <cell r="T4827" t="str">
            <v>6550-6550000-GBP-PKR-LAHORE</v>
          </cell>
        </row>
        <row r="4828">
          <cell r="C4828">
            <v>104561.49</v>
          </cell>
          <cell r="D4828">
            <v>0</v>
          </cell>
          <cell r="S4828" t="str">
            <v>6572-6572000-DKK-PKR</v>
          </cell>
          <cell r="T4828" t="str">
            <v>6572-6572000-DKK-PKR-KARACHI</v>
          </cell>
        </row>
        <row r="4829">
          <cell r="C4829">
            <v>0</v>
          </cell>
          <cell r="D4829">
            <v>524079.89</v>
          </cell>
          <cell r="S4829" t="str">
            <v>6554-6554000-AUD-USD</v>
          </cell>
          <cell r="T4829" t="str">
            <v>6554-6554000-AUD-USD-LAHORE</v>
          </cell>
        </row>
        <row r="4830">
          <cell r="C4830">
            <v>426.99</v>
          </cell>
          <cell r="D4830">
            <v>116752890.89</v>
          </cell>
          <cell r="S4830" t="str">
            <v>6572-6572000-USD-PKR</v>
          </cell>
          <cell r="T4830" t="str">
            <v>6572-6572000-USD-PKR-KARACHI</v>
          </cell>
        </row>
        <row r="4831">
          <cell r="C4831">
            <v>39640530.969999999</v>
          </cell>
          <cell r="D4831">
            <v>0</v>
          </cell>
          <cell r="S4831" t="str">
            <v>6554-6554000-PKR-GBP</v>
          </cell>
          <cell r="T4831" t="str">
            <v>6554-6554000-PKR-GBP-LAHORE</v>
          </cell>
        </row>
        <row r="4832">
          <cell r="C4832">
            <v>538168.06000000006</v>
          </cell>
          <cell r="D4832">
            <v>0</v>
          </cell>
          <cell r="S4832" t="str">
            <v>6572-6572000-SEK-PKR</v>
          </cell>
          <cell r="T4832" t="str">
            <v>6572-6572000-SEK-PKR-KARACHI</v>
          </cell>
        </row>
        <row r="4833">
          <cell r="C4833">
            <v>38752734.359999999</v>
          </cell>
          <cell r="D4833">
            <v>0</v>
          </cell>
          <cell r="S4833" t="str">
            <v>6572-6572000-JPY-PKR</v>
          </cell>
          <cell r="T4833" t="str">
            <v>6572-6572000-JPY-PKR-KARACHI</v>
          </cell>
        </row>
        <row r="4834">
          <cell r="C4834">
            <v>1782159.59</v>
          </cell>
          <cell r="D4834">
            <v>0</v>
          </cell>
          <cell r="S4834" t="str">
            <v>6572-6572000-GBP-PKR</v>
          </cell>
          <cell r="T4834" t="str">
            <v>6572-6572000-GBP-PKR-KARACHI</v>
          </cell>
        </row>
        <row r="4835">
          <cell r="C4835">
            <v>461534565.42000002</v>
          </cell>
          <cell r="D4835">
            <v>192210.72</v>
          </cell>
          <cell r="S4835" t="str">
            <v>6551-6551000-EUR-PKR</v>
          </cell>
          <cell r="T4835" t="str">
            <v>6551-6551000-EUR-PKR-LAHORE</v>
          </cell>
        </row>
        <row r="4836">
          <cell r="C4836">
            <v>0</v>
          </cell>
          <cell r="D4836">
            <v>1306095.6399999999</v>
          </cell>
          <cell r="S4836" t="str">
            <v>6550-6550000-PKR-GBP</v>
          </cell>
          <cell r="T4836" t="str">
            <v>6550-6550000-PKR-GBP-LAHORE</v>
          </cell>
        </row>
        <row r="4837">
          <cell r="C4837">
            <v>4454048.43</v>
          </cell>
          <cell r="D4837">
            <v>0</v>
          </cell>
          <cell r="S4837" t="str">
            <v>6566-6566000-USD-PKR</v>
          </cell>
          <cell r="T4837" t="str">
            <v>6566-6566000-USD-PKR-LAHORE</v>
          </cell>
        </row>
        <row r="4838">
          <cell r="C4838">
            <v>28767.23</v>
          </cell>
          <cell r="D4838">
            <v>60981873.940000005</v>
          </cell>
          <cell r="S4838" t="str">
            <v>6570-6570000-EUR-PKR</v>
          </cell>
          <cell r="T4838" t="str">
            <v>6570-6570000-EUR-PKR-LAHORE</v>
          </cell>
        </row>
        <row r="4839">
          <cell r="C4839">
            <v>0</v>
          </cell>
          <cell r="D4839">
            <v>1180442.51</v>
          </cell>
          <cell r="S4839" t="str">
            <v>6570-6570000-DKK-PKR</v>
          </cell>
          <cell r="T4839" t="str">
            <v>6570-6570000-DKK-PKR-LAHORE</v>
          </cell>
        </row>
        <row r="4840">
          <cell r="C4840">
            <v>0</v>
          </cell>
          <cell r="D4840">
            <v>22504976.800000001</v>
          </cell>
          <cell r="S4840" t="str">
            <v>6570-6570000-CHF-PKR</v>
          </cell>
          <cell r="T4840" t="str">
            <v>6570-6570000-CHF-PKR-LAHORE</v>
          </cell>
        </row>
        <row r="4841">
          <cell r="C4841">
            <v>0</v>
          </cell>
          <cell r="D4841">
            <v>52835.17</v>
          </cell>
          <cell r="S4841" t="str">
            <v>6570-6570000-AUD-PKR</v>
          </cell>
          <cell r="T4841" t="str">
            <v>6570-6570000-AUD-PKR-LAHORE</v>
          </cell>
        </row>
        <row r="4842">
          <cell r="C4842">
            <v>0</v>
          </cell>
          <cell r="D4842">
            <v>4454048.43</v>
          </cell>
          <cell r="S4842" t="str">
            <v>6567-6567000-USD-PKR</v>
          </cell>
          <cell r="T4842" t="str">
            <v>6567-6567000-USD-PKR-LAHORE</v>
          </cell>
        </row>
        <row r="4843">
          <cell r="C4843">
            <v>4645134</v>
          </cell>
          <cell r="D4843">
            <v>0</v>
          </cell>
          <cell r="S4843" t="str">
            <v>6567-6567000-PKR-PKR</v>
          </cell>
          <cell r="T4843" t="str">
            <v>6567-6567000-PKR-PKR-LAHORE</v>
          </cell>
        </row>
        <row r="4844">
          <cell r="C4844">
            <v>7859398.6399999997</v>
          </cell>
          <cell r="D4844">
            <v>0</v>
          </cell>
          <cell r="S4844" t="str">
            <v>6554-6554000-PKR-DKK</v>
          </cell>
          <cell r="T4844" t="str">
            <v>6554-6554000-PKR-DKK-LAHORE</v>
          </cell>
        </row>
        <row r="4845">
          <cell r="C4845">
            <v>0</v>
          </cell>
          <cell r="D4845">
            <v>5248.09</v>
          </cell>
          <cell r="S4845" t="str">
            <v>6567-6567000-EUR-PKR</v>
          </cell>
          <cell r="T4845" t="str">
            <v>6567-6567000-EUR-PKR-LAHORE</v>
          </cell>
        </row>
        <row r="4846">
          <cell r="C4846">
            <v>0</v>
          </cell>
          <cell r="D4846">
            <v>39358.53</v>
          </cell>
          <cell r="S4846" t="str">
            <v>6570-6570000-SEK-PKR</v>
          </cell>
          <cell r="T4846" t="str">
            <v>6570-6570000-SEK-PKR-LAHORE</v>
          </cell>
        </row>
        <row r="4847">
          <cell r="C4847">
            <v>0</v>
          </cell>
          <cell r="D4847">
            <v>4645134</v>
          </cell>
          <cell r="S4847" t="str">
            <v>6566-6566000-PKR-PKR</v>
          </cell>
          <cell r="T4847" t="str">
            <v>6566-6566000-PKR-PKR-LAHORE</v>
          </cell>
        </row>
        <row r="4848">
          <cell r="C4848">
            <v>65531.15</v>
          </cell>
          <cell r="D4848">
            <v>0</v>
          </cell>
          <cell r="S4848" t="str">
            <v>6566-6566000-GBP-PKR</v>
          </cell>
          <cell r="T4848" t="str">
            <v>6566-6566000-GBP-PKR-LAHORE</v>
          </cell>
        </row>
        <row r="4849">
          <cell r="C4849">
            <v>5248.09</v>
          </cell>
          <cell r="D4849">
            <v>0</v>
          </cell>
          <cell r="S4849" t="str">
            <v>6566-6566000-EUR-PKR</v>
          </cell>
          <cell r="T4849" t="str">
            <v>6566-6566000-EUR-PKR-LAHORE</v>
          </cell>
        </row>
        <row r="4850">
          <cell r="C4850">
            <v>120980.27</v>
          </cell>
          <cell r="D4850">
            <v>0</v>
          </cell>
          <cell r="S4850" t="str">
            <v>6566-6566000-000-PKR</v>
          </cell>
          <cell r="T4850" t="str">
            <v>6566-6566000-000-PKR-LAHORE</v>
          </cell>
        </row>
        <row r="4851">
          <cell r="C4851">
            <v>11242.14</v>
          </cell>
          <cell r="D4851">
            <v>0</v>
          </cell>
          <cell r="S4851" t="str">
            <v>6564-6564000-USD-PKR</v>
          </cell>
          <cell r="T4851" t="str">
            <v>6564-6564000-USD-PKR-LAHORE</v>
          </cell>
        </row>
        <row r="4852">
          <cell r="C4852">
            <v>0</v>
          </cell>
          <cell r="D4852">
            <v>12414.73</v>
          </cell>
          <cell r="S4852" t="str">
            <v>6564-6564000-PKR-PKR</v>
          </cell>
          <cell r="T4852" t="str">
            <v>6564-6564000-PKR-PKR-LAHORE</v>
          </cell>
        </row>
        <row r="4853">
          <cell r="C4853">
            <v>0</v>
          </cell>
          <cell r="D4853">
            <v>65531.15</v>
          </cell>
          <cell r="S4853" t="str">
            <v>6567-6567000-GBP-PKR</v>
          </cell>
          <cell r="T4853" t="str">
            <v>6567-6567000-GBP-PKR-LAHORE</v>
          </cell>
        </row>
        <row r="4854">
          <cell r="C4854">
            <v>21586691.27</v>
          </cell>
          <cell r="D4854">
            <v>0</v>
          </cell>
          <cell r="S4854" t="str">
            <v>6572-6572000-CHF-PKR</v>
          </cell>
          <cell r="T4854" t="str">
            <v>6572-6572000-CHF-PKR-LAHORE</v>
          </cell>
        </row>
        <row r="4855">
          <cell r="C4855">
            <v>2503296763.5700002</v>
          </cell>
          <cell r="D4855">
            <v>0</v>
          </cell>
          <cell r="S4855" t="str">
            <v>6567-6567000-PKR-PKR</v>
          </cell>
          <cell r="T4855" t="str">
            <v>6567-6567000-PKR-PKR-KARACHI</v>
          </cell>
        </row>
        <row r="4856">
          <cell r="C4856">
            <v>0</v>
          </cell>
          <cell r="D4856">
            <v>104083328.16</v>
          </cell>
          <cell r="S4856" t="str">
            <v>6572-6572000-USD-PKR</v>
          </cell>
          <cell r="T4856" t="str">
            <v>6572-6572000-USD-PKR-LAHORE</v>
          </cell>
        </row>
        <row r="4857">
          <cell r="C4857">
            <v>0</v>
          </cell>
          <cell r="D4857">
            <v>823829.21</v>
          </cell>
          <cell r="S4857" t="str">
            <v>6572-6572000-SGD-PKR</v>
          </cell>
          <cell r="T4857" t="str">
            <v>6572-6572000-SGD-PKR-LAHORE</v>
          </cell>
        </row>
        <row r="4858">
          <cell r="C4858">
            <v>0</v>
          </cell>
          <cell r="D4858">
            <v>80369.37</v>
          </cell>
          <cell r="S4858" t="str">
            <v>6572-6572000-SEK-PKR</v>
          </cell>
          <cell r="T4858" t="str">
            <v>6572-6572000-SEK-PKR-LAHORE</v>
          </cell>
        </row>
        <row r="4859">
          <cell r="C4859">
            <v>3181519.35</v>
          </cell>
          <cell r="D4859">
            <v>0</v>
          </cell>
          <cell r="S4859" t="str">
            <v>6572-6572000-JPY-PKR</v>
          </cell>
          <cell r="T4859" t="str">
            <v>6572-6572000-JPY-PKR-LAHORE</v>
          </cell>
        </row>
        <row r="4860">
          <cell r="C4860">
            <v>2904836.07</v>
          </cell>
          <cell r="D4860">
            <v>0</v>
          </cell>
          <cell r="S4860" t="str">
            <v>6572-6572000-GBP-PKR</v>
          </cell>
          <cell r="T4860" t="str">
            <v>6572-6572000-GBP-PKR-LAHORE</v>
          </cell>
        </row>
        <row r="4861">
          <cell r="C4861">
            <v>0</v>
          </cell>
          <cell r="D4861">
            <v>2835958.32</v>
          </cell>
          <cell r="S4861" t="str">
            <v>6570-6570000-GBP-PKR</v>
          </cell>
          <cell r="T4861" t="str">
            <v>6570-6570000-GBP-PKR-LAHORE</v>
          </cell>
        </row>
        <row r="4862">
          <cell r="C4862">
            <v>1180442.51</v>
          </cell>
          <cell r="D4862">
            <v>0</v>
          </cell>
          <cell r="S4862" t="str">
            <v>6572-6572000-DKK-PKR</v>
          </cell>
          <cell r="T4862" t="str">
            <v>6572-6572000-DKK-PKR-LAHORE</v>
          </cell>
        </row>
        <row r="4863">
          <cell r="C4863">
            <v>0</v>
          </cell>
          <cell r="D4863">
            <v>3179492.86</v>
          </cell>
          <cell r="S4863" t="str">
            <v>6570-6570000-JPY-PKR</v>
          </cell>
          <cell r="T4863" t="str">
            <v>6570-6570000-JPY-PKR-LAHORE</v>
          </cell>
        </row>
        <row r="4864">
          <cell r="C4864">
            <v>58911.69</v>
          </cell>
          <cell r="D4864">
            <v>0</v>
          </cell>
          <cell r="S4864" t="str">
            <v>6572-6572000-AUD-PKR</v>
          </cell>
          <cell r="T4864" t="str">
            <v>6572-6572000-AUD-PKR-LAHORE</v>
          </cell>
        </row>
        <row r="4865">
          <cell r="C4865">
            <v>27829.78</v>
          </cell>
          <cell r="D4865">
            <v>0</v>
          </cell>
          <cell r="S4865" t="str">
            <v>6571-6571000-USD-PKR</v>
          </cell>
          <cell r="T4865" t="str">
            <v>6571-6571000-USD-PKR-LAHORE</v>
          </cell>
        </row>
        <row r="4866">
          <cell r="C4866">
            <v>45006.75</v>
          </cell>
          <cell r="D4866">
            <v>0</v>
          </cell>
          <cell r="S4866" t="str">
            <v>6571-6571000-GBP-PKR</v>
          </cell>
          <cell r="T4866" t="str">
            <v>6571-6571000-GBP-PKR-LAHORE</v>
          </cell>
        </row>
        <row r="4867">
          <cell r="C4867">
            <v>635.26</v>
          </cell>
          <cell r="D4867">
            <v>0</v>
          </cell>
          <cell r="S4867" t="str">
            <v>6571-6571000-EUR-PKR</v>
          </cell>
          <cell r="T4867" t="str">
            <v>6571-6571000-EUR-PKR-LAHORE</v>
          </cell>
        </row>
        <row r="4868">
          <cell r="C4868">
            <v>107435440.23</v>
          </cell>
          <cell r="D4868">
            <v>889536.01</v>
          </cell>
          <cell r="S4868" t="str">
            <v>6570-6570000-USD-PKR</v>
          </cell>
          <cell r="T4868" t="str">
            <v>6570-6570000-USD-PKR-LAHORE</v>
          </cell>
        </row>
        <row r="4869">
          <cell r="C4869">
            <v>0</v>
          </cell>
          <cell r="D4869">
            <v>310464.78999999998</v>
          </cell>
          <cell r="S4869" t="str">
            <v>6570-6570000-SGD-PKR</v>
          </cell>
          <cell r="T4869" t="str">
            <v>6570-6570000-SGD-PKR-LAHORE</v>
          </cell>
        </row>
        <row r="4870">
          <cell r="C4870">
            <v>3052.32</v>
          </cell>
          <cell r="D4870">
            <v>0</v>
          </cell>
          <cell r="S4870" t="str">
            <v>6562-6562000-USD-PKR</v>
          </cell>
          <cell r="T4870" t="str">
            <v>6562-6562000-USD-PKR-LAHORE</v>
          </cell>
        </row>
        <row r="4871">
          <cell r="C4871">
            <v>62532160.100000001</v>
          </cell>
          <cell r="D4871">
            <v>0</v>
          </cell>
          <cell r="S4871" t="str">
            <v>6572-6572000-EUR-PKR</v>
          </cell>
          <cell r="T4871" t="str">
            <v>6572-6572000-EUR-PKR-LAHORE</v>
          </cell>
        </row>
        <row r="4872">
          <cell r="C4872">
            <v>0</v>
          </cell>
          <cell r="D4872">
            <v>42747627.490000002</v>
          </cell>
          <cell r="S4872" t="str">
            <v>6554-6554000-JPY-PKR</v>
          </cell>
          <cell r="T4872" t="str">
            <v>6554-6554000-JPY-PKR-LAHORE</v>
          </cell>
        </row>
        <row r="4873">
          <cell r="C4873">
            <v>1006.06</v>
          </cell>
          <cell r="D4873">
            <v>0</v>
          </cell>
          <cell r="S4873" t="str">
            <v>6564-6564000-GBP-PKR</v>
          </cell>
          <cell r="T4873" t="str">
            <v>6564-6564000-GBP-PKR-LAHORE</v>
          </cell>
        </row>
        <row r="4874">
          <cell r="C4874">
            <v>0</v>
          </cell>
          <cell r="D4874">
            <v>4276260512.3000002</v>
          </cell>
          <cell r="S4874" t="str">
            <v>6554-6554000-PKR-USD</v>
          </cell>
          <cell r="T4874" t="str">
            <v>6554-6554000-PKR-USD-LAHORE</v>
          </cell>
        </row>
        <row r="4875">
          <cell r="C4875">
            <v>15240849.09</v>
          </cell>
          <cell r="D4875">
            <v>0</v>
          </cell>
          <cell r="S4875" t="str">
            <v>6554-6554000-PKR-SGD</v>
          </cell>
          <cell r="T4875" t="str">
            <v>6554-6554000-PKR-SGD-LAHORE</v>
          </cell>
        </row>
        <row r="4876">
          <cell r="C4876">
            <v>665142.09</v>
          </cell>
          <cell r="D4876">
            <v>0</v>
          </cell>
          <cell r="S4876" t="str">
            <v>6554-6554000-PKR-SEK</v>
          </cell>
          <cell r="T4876" t="str">
            <v>6554-6554000-PKR-SEK-LAHORE</v>
          </cell>
        </row>
        <row r="4877">
          <cell r="C4877">
            <v>42007096.909999996</v>
          </cell>
          <cell r="D4877">
            <v>0</v>
          </cell>
          <cell r="S4877" t="str">
            <v>6554-6554000-PKR-JPY</v>
          </cell>
          <cell r="T4877" t="str">
            <v>6554-6554000-PKR-JPY-LAHORE</v>
          </cell>
        </row>
        <row r="4878">
          <cell r="C4878">
            <v>516020406.26999998</v>
          </cell>
          <cell r="D4878">
            <v>0</v>
          </cell>
          <cell r="S4878" t="str">
            <v>6554-6554000-PKR-EUR</v>
          </cell>
          <cell r="T4878" t="str">
            <v>6554-6554000-PKR-EUR-LAHORE</v>
          </cell>
        </row>
        <row r="4879">
          <cell r="C4879">
            <v>123198.39</v>
          </cell>
          <cell r="D4879">
            <v>0</v>
          </cell>
          <cell r="S4879" t="str">
            <v>6554-6554000-SEK-USD</v>
          </cell>
          <cell r="T4879" t="str">
            <v>6554-6554000-SEK-USD-LAHORE</v>
          </cell>
        </row>
        <row r="4880">
          <cell r="C4880">
            <v>0</v>
          </cell>
          <cell r="D4880">
            <v>623246.56999999995</v>
          </cell>
          <cell r="S4880" t="str">
            <v>6554-6554000-JPY-USD</v>
          </cell>
          <cell r="T4880" t="str">
            <v>6554-6554000-JPY-USD-LAHORE</v>
          </cell>
        </row>
        <row r="4881">
          <cell r="C4881">
            <v>0</v>
          </cell>
          <cell r="D4881">
            <v>14140681.07</v>
          </cell>
          <cell r="S4881" t="str">
            <v>6554-6554000-SGD-PKR</v>
          </cell>
          <cell r="T4881" t="str">
            <v>6554-6554000-SGD-PKR-LAHORE</v>
          </cell>
        </row>
        <row r="4882">
          <cell r="C4882">
            <v>88430.06</v>
          </cell>
          <cell r="D4882">
            <v>0</v>
          </cell>
          <cell r="S4882" t="str">
            <v>6554-6554000-GBP-USD</v>
          </cell>
          <cell r="T4882" t="str">
            <v>6554-6554000-GBP-USD-LAHORE</v>
          </cell>
        </row>
        <row r="4883">
          <cell r="C4883">
            <v>0</v>
          </cell>
          <cell r="D4883">
            <v>39657819.780000001</v>
          </cell>
          <cell r="S4883" t="str">
            <v>6554-6554000-GBP-PKR</v>
          </cell>
          <cell r="T4883" t="str">
            <v>6554-6554000-GBP-PKR-LAHORE</v>
          </cell>
        </row>
        <row r="4884">
          <cell r="C4884">
            <v>60092348.539999999</v>
          </cell>
          <cell r="D4884">
            <v>0</v>
          </cell>
          <cell r="S4884" t="str">
            <v>6554-6554000-EUR-USD</v>
          </cell>
          <cell r="T4884" t="str">
            <v>6554-6554000-EUR-USD-LAHORE</v>
          </cell>
        </row>
        <row r="4885">
          <cell r="C4885">
            <v>0</v>
          </cell>
          <cell r="D4885">
            <v>466119572.56</v>
          </cell>
          <cell r="S4885" t="str">
            <v>6554-6554000-EUR-PKR</v>
          </cell>
          <cell r="T4885" t="str">
            <v>6554-6554000-EUR-PKR-LAHORE</v>
          </cell>
        </row>
        <row r="4886">
          <cell r="C4886">
            <v>0</v>
          </cell>
          <cell r="D4886">
            <v>17844426.98</v>
          </cell>
          <cell r="S4886" t="str">
            <v>6554-6554000-EUR-EUR</v>
          </cell>
          <cell r="T4886" t="str">
            <v>6554-6554000-EUR-EUR-LAHORE</v>
          </cell>
        </row>
        <row r="4887">
          <cell r="C4887">
            <v>0</v>
          </cell>
          <cell r="D4887">
            <v>7859398.6399999997</v>
          </cell>
          <cell r="S4887" t="str">
            <v>6554-6554000-DKK-PKR</v>
          </cell>
          <cell r="T4887" t="str">
            <v>6554-6554000-DKK-PKR-LAHORE</v>
          </cell>
        </row>
        <row r="4888">
          <cell r="C4888">
            <v>0</v>
          </cell>
          <cell r="D4888">
            <v>4595339.17</v>
          </cell>
          <cell r="S4888" t="str">
            <v>6554-6554000-CHF-USD</v>
          </cell>
          <cell r="T4888" t="str">
            <v>6554-6554000-CHF-USD-LAHORE</v>
          </cell>
        </row>
        <row r="4889">
          <cell r="C4889">
            <v>138156222.72</v>
          </cell>
          <cell r="D4889">
            <v>0</v>
          </cell>
          <cell r="S4889" t="str">
            <v>6554-6554000-PKR-CHF</v>
          </cell>
          <cell r="T4889" t="str">
            <v>6554-6554000-PKR-CHF-LAHORE</v>
          </cell>
        </row>
        <row r="4890">
          <cell r="C4890">
            <v>0</v>
          </cell>
          <cell r="D4890">
            <v>142555.49</v>
          </cell>
          <cell r="S4890" t="str">
            <v>6554-6554000-USD-SEK</v>
          </cell>
          <cell r="T4890" t="str">
            <v>6554-6554000-USD-SEK-LAHORE</v>
          </cell>
        </row>
        <row r="4891">
          <cell r="C4891">
            <v>0</v>
          </cell>
          <cell r="D4891">
            <v>143966174.49000001</v>
          </cell>
          <cell r="S4891" t="str">
            <v>6554-6554000-CHF-PKR</v>
          </cell>
          <cell r="T4891" t="str">
            <v>6554-6554000-CHF-PKR-LAHORE</v>
          </cell>
        </row>
        <row r="4892">
          <cell r="C4892">
            <v>0</v>
          </cell>
          <cell r="D4892">
            <v>3006.14</v>
          </cell>
          <cell r="S4892" t="str">
            <v>6562-6562000-PKR-PKR</v>
          </cell>
          <cell r="T4892" t="str">
            <v>6562-6562000-PKR-PKR-LAHORE</v>
          </cell>
        </row>
        <row r="4893">
          <cell r="C4893">
            <v>0</v>
          </cell>
          <cell r="D4893">
            <v>9.9700000000000006</v>
          </cell>
          <cell r="S4893" t="str">
            <v>6562-6562000-GBP-PKR</v>
          </cell>
          <cell r="T4893" t="str">
            <v>6562-6562000-GBP-PKR-LAHORE</v>
          </cell>
        </row>
        <row r="4894">
          <cell r="C4894">
            <v>0</v>
          </cell>
          <cell r="D4894">
            <v>0.73</v>
          </cell>
          <cell r="S4894" t="str">
            <v>6562-6562000-EUR-PKR</v>
          </cell>
          <cell r="T4894" t="str">
            <v>6562-6562000-EUR-PKR-LAHORE</v>
          </cell>
        </row>
        <row r="4895">
          <cell r="C4895">
            <v>1.62</v>
          </cell>
          <cell r="D4895">
            <v>0</v>
          </cell>
          <cell r="S4895" t="str">
            <v>6558-6558000-EUR-PKR</v>
          </cell>
          <cell r="T4895" t="str">
            <v>6558-6558000-EUR-PKR-LAHORE</v>
          </cell>
        </row>
        <row r="4896">
          <cell r="C4896">
            <v>0</v>
          </cell>
          <cell r="D4896">
            <v>1.62</v>
          </cell>
          <cell r="S4896" t="str">
            <v>6558-6558000-000-EUR</v>
          </cell>
          <cell r="T4896" t="str">
            <v>6558-6558000-000-EUR-LAHORE</v>
          </cell>
        </row>
        <row r="4897">
          <cell r="C4897">
            <v>0</v>
          </cell>
          <cell r="D4897">
            <v>522586.6</v>
          </cell>
          <cell r="S4897" t="str">
            <v>6554-6554000-SEK-PKR</v>
          </cell>
          <cell r="T4897" t="str">
            <v>6554-6554000-SEK-PKR-LAHORE</v>
          </cell>
        </row>
        <row r="4898">
          <cell r="C4898">
            <v>0</v>
          </cell>
          <cell r="D4898">
            <v>1100168.02</v>
          </cell>
          <cell r="S4898" t="str">
            <v>6554-6554000-USD-SGD</v>
          </cell>
          <cell r="T4898" t="str">
            <v>6554-6554000-USD-SGD-LAHORE</v>
          </cell>
        </row>
        <row r="4899">
          <cell r="C4899">
            <v>62.08</v>
          </cell>
          <cell r="D4899">
            <v>0</v>
          </cell>
          <cell r="S4899" t="str">
            <v>6564-6564000-EUR-PKR</v>
          </cell>
          <cell r="T4899" t="str">
            <v>6564-6564000-EUR-PKR-LAHORE</v>
          </cell>
        </row>
        <row r="4900">
          <cell r="C4900">
            <v>4374155136.2399998</v>
          </cell>
          <cell r="D4900">
            <v>0</v>
          </cell>
          <cell r="S4900" t="str">
            <v>6554-6554000-USD-PKR</v>
          </cell>
          <cell r="T4900" t="str">
            <v>6554-6554000-USD-PKR-LAHORE</v>
          </cell>
        </row>
        <row r="4901">
          <cell r="C4901">
            <v>740530.58</v>
          </cell>
          <cell r="D4901">
            <v>0</v>
          </cell>
          <cell r="S4901" t="str">
            <v>6554-6554000-USD-JPY</v>
          </cell>
          <cell r="T4901" t="str">
            <v>6554-6554000-USD-JPY-LAHORE</v>
          </cell>
        </row>
        <row r="4902">
          <cell r="C4902">
            <v>17288.810000000001</v>
          </cell>
          <cell r="D4902">
            <v>0</v>
          </cell>
          <cell r="S4902" t="str">
            <v>6554-6554000-USD-GBP</v>
          </cell>
          <cell r="T4902" t="str">
            <v>6554-6554000-USD-GBP-LAHORE</v>
          </cell>
        </row>
        <row r="4903">
          <cell r="C4903">
            <v>0</v>
          </cell>
          <cell r="D4903">
            <v>32056406.73</v>
          </cell>
          <cell r="S4903" t="str">
            <v>6554-6554000-USD-EUR</v>
          </cell>
          <cell r="T4903" t="str">
            <v>6554-6554000-USD-EUR-LAHORE</v>
          </cell>
        </row>
        <row r="4904">
          <cell r="C4904">
            <v>5809951.7699999996</v>
          </cell>
          <cell r="D4904">
            <v>0</v>
          </cell>
          <cell r="S4904" t="str">
            <v>6554-6554000-USD-CHF</v>
          </cell>
          <cell r="T4904" t="str">
            <v>6554-6554000-USD-CHF-LAHORE</v>
          </cell>
        </row>
        <row r="4905">
          <cell r="C4905">
            <v>620572.17000000004</v>
          </cell>
          <cell r="D4905">
            <v>0</v>
          </cell>
          <cell r="S4905" t="str">
            <v>6554-6554000-USD-AUD</v>
          </cell>
          <cell r="T4905" t="str">
            <v>6554-6554000-USD-AUD-LAHORE</v>
          </cell>
        </row>
        <row r="4906">
          <cell r="C4906">
            <v>1058706.82</v>
          </cell>
          <cell r="D4906">
            <v>0</v>
          </cell>
          <cell r="S4906" t="str">
            <v>6554-6554000-SGD-USD</v>
          </cell>
          <cell r="T4906" t="str">
            <v>6554-6554000-SGD-USD-LAHORE</v>
          </cell>
        </row>
        <row r="4907">
          <cell r="C4907">
            <v>0</v>
          </cell>
          <cell r="D4907">
            <v>153514642.12</v>
          </cell>
          <cell r="S4907" t="str">
            <v>6554-6554000-USD-USD</v>
          </cell>
          <cell r="T4907" t="str">
            <v>6554-6554000-USD-USD-LAHORE</v>
          </cell>
        </row>
        <row r="4908">
          <cell r="C4908">
            <v>60013333.810000002</v>
          </cell>
          <cell r="D4908">
            <v>18555772.41</v>
          </cell>
          <cell r="S4908" t="str">
            <v>6550-6550000-USD-PKR</v>
          </cell>
          <cell r="T4908" t="str">
            <v>6550-6550000-USD-PKR-KARACHI</v>
          </cell>
        </row>
        <row r="4909">
          <cell r="C4909">
            <v>0</v>
          </cell>
          <cell r="D4909">
            <v>325941.06</v>
          </cell>
          <cell r="S4909" t="str">
            <v>6551-6551000-EUR-EUR</v>
          </cell>
          <cell r="T4909" t="str">
            <v>6551-6551000-EUR-EUR-KARACHI</v>
          </cell>
        </row>
        <row r="4910">
          <cell r="C4910">
            <v>52159591.130000003</v>
          </cell>
          <cell r="D4910">
            <v>0</v>
          </cell>
          <cell r="S4910" t="str">
            <v>6551-6551000-DKK-USD</v>
          </cell>
          <cell r="T4910" t="str">
            <v>6551-6551000-DKK-USD-KARACHI</v>
          </cell>
        </row>
        <row r="4911">
          <cell r="C4911">
            <v>25713748.010000002</v>
          </cell>
          <cell r="D4911">
            <v>22289269.109999999</v>
          </cell>
          <cell r="S4911" t="str">
            <v>6551-6551000-DKK-PKR</v>
          </cell>
          <cell r="T4911" t="str">
            <v>6551-6551000-DKK-PKR-KARACHI</v>
          </cell>
        </row>
        <row r="4912">
          <cell r="C4912">
            <v>235387929.94999999</v>
          </cell>
          <cell r="D4912">
            <v>0</v>
          </cell>
          <cell r="S4912" t="str">
            <v>6551-6551000-CHF-USD</v>
          </cell>
          <cell r="T4912" t="str">
            <v>6551-6551000-CHF-USD-KARACHI</v>
          </cell>
        </row>
        <row r="4913">
          <cell r="C4913">
            <v>119040892.95</v>
          </cell>
          <cell r="D4913">
            <v>80294336.370000005</v>
          </cell>
          <cell r="S4913" t="str">
            <v>6551-6551000-CHF-PKR</v>
          </cell>
          <cell r="T4913" t="str">
            <v>6551-6551000-CHF-PKR-KARACHI</v>
          </cell>
        </row>
        <row r="4914">
          <cell r="C4914">
            <v>45630611.329999998</v>
          </cell>
          <cell r="D4914">
            <v>0</v>
          </cell>
          <cell r="S4914" t="str">
            <v>6551-6551000-AUD-USD</v>
          </cell>
          <cell r="T4914" t="str">
            <v>6551-6551000-AUD-USD-KARACHI</v>
          </cell>
        </row>
        <row r="4915">
          <cell r="C4915">
            <v>1713422.46</v>
          </cell>
          <cell r="D4915">
            <v>0</v>
          </cell>
          <cell r="S4915" t="str">
            <v>6550-6550000-GBP-PKR</v>
          </cell>
          <cell r="T4915" t="str">
            <v>6550-6550000-GBP-PKR-KARACHI</v>
          </cell>
        </row>
        <row r="4916">
          <cell r="C4916">
            <v>728130</v>
          </cell>
          <cell r="D4916">
            <v>0</v>
          </cell>
          <cell r="S4916" t="str">
            <v>6550-6550000-USD-SGD</v>
          </cell>
          <cell r="T4916" t="str">
            <v>6550-6550000-USD-SGD-KARACHI</v>
          </cell>
        </row>
        <row r="4917">
          <cell r="C4917">
            <v>0</v>
          </cell>
          <cell r="D4917">
            <v>285649770.31999999</v>
          </cell>
          <cell r="S4917" t="str">
            <v>6551-6551000-GBP-PKR</v>
          </cell>
          <cell r="T4917" t="str">
            <v>6551-6551000-GBP-PKR-KARACHI</v>
          </cell>
        </row>
        <row r="4918">
          <cell r="C4918">
            <v>4052975</v>
          </cell>
          <cell r="D4918">
            <v>0</v>
          </cell>
          <cell r="S4918" t="str">
            <v>6550-6550000-USD-EUR</v>
          </cell>
          <cell r="T4918" t="str">
            <v>6550-6550000-USD-EUR-KARACHI</v>
          </cell>
        </row>
        <row r="4919">
          <cell r="C4919">
            <v>2626045</v>
          </cell>
          <cell r="D4919">
            <v>0</v>
          </cell>
          <cell r="S4919" t="str">
            <v>6550-6550000-USD-CHF</v>
          </cell>
          <cell r="T4919" t="str">
            <v>6550-6550000-USD-CHF-KARACHI</v>
          </cell>
        </row>
        <row r="4920">
          <cell r="C4920">
            <v>0</v>
          </cell>
          <cell r="D4920">
            <v>652431.44999999995</v>
          </cell>
          <cell r="S4920" t="str">
            <v>6550-6550000-SGD-USD</v>
          </cell>
          <cell r="T4920" t="str">
            <v>6550-6550000-SGD-USD-KARACHI</v>
          </cell>
        </row>
        <row r="4921">
          <cell r="C4921">
            <v>17229687.079999998</v>
          </cell>
          <cell r="D4921">
            <v>59872738.640000001</v>
          </cell>
          <cell r="S4921" t="str">
            <v>6550-6550000-PKR-USD</v>
          </cell>
          <cell r="T4921" t="str">
            <v>6550-6550000-PKR-USD-KARACHI</v>
          </cell>
        </row>
        <row r="4922">
          <cell r="C4922">
            <v>0</v>
          </cell>
          <cell r="D4922">
            <v>1715788.52</v>
          </cell>
          <cell r="S4922" t="str">
            <v>6550-6550000-PKR-GBP</v>
          </cell>
          <cell r="T4922" t="str">
            <v>6550-6550000-PKR-GBP-KARACHI</v>
          </cell>
        </row>
        <row r="4923">
          <cell r="C4923">
            <v>280754941.30000001</v>
          </cell>
          <cell r="D4923">
            <v>0</v>
          </cell>
          <cell r="S4923" t="str">
            <v>6551-6551000-SGD-USD</v>
          </cell>
          <cell r="T4923" t="str">
            <v>6551-6551000-SGD-USD-KARACHI</v>
          </cell>
        </row>
        <row r="4924">
          <cell r="C4924">
            <v>0</v>
          </cell>
          <cell r="D4924">
            <v>567860.35</v>
          </cell>
          <cell r="S4924" t="str">
            <v>6551-6551000-AUD-PKR</v>
          </cell>
          <cell r="T4924" t="str">
            <v>6551-6551000-AUD-PKR-KARACHI</v>
          </cell>
        </row>
        <row r="4925">
          <cell r="C4925">
            <v>157926072.31</v>
          </cell>
          <cell r="D4925">
            <v>0</v>
          </cell>
          <cell r="S4925" t="str">
            <v>6551-6551000-PKR-GBP</v>
          </cell>
          <cell r="T4925" t="str">
            <v>6551-6551000-PKR-GBP-KARACHI</v>
          </cell>
        </row>
        <row r="4926">
          <cell r="C4926">
            <v>172427183.06</v>
          </cell>
          <cell r="D4926">
            <v>4066750.95</v>
          </cell>
          <cell r="S4926" t="str">
            <v>6551-6551000-SGD-PKR</v>
          </cell>
          <cell r="T4926" t="str">
            <v>6551-6551000-SGD-PKR-KARACHI</v>
          </cell>
        </row>
        <row r="4927">
          <cell r="C4927">
            <v>6064760.7800000003</v>
          </cell>
          <cell r="D4927">
            <v>0</v>
          </cell>
          <cell r="S4927" t="str">
            <v>6551-6551000-SEK-USD</v>
          </cell>
          <cell r="T4927" t="str">
            <v>6551-6551000-SEK-USD-KARACHI</v>
          </cell>
        </row>
        <row r="4928">
          <cell r="C4928">
            <v>3982450.44</v>
          </cell>
          <cell r="D4928">
            <v>264956.52</v>
          </cell>
          <cell r="S4928" t="str">
            <v>6551-6551000-SEK-PKR</v>
          </cell>
          <cell r="T4928" t="str">
            <v>6551-6551000-SEK-PKR-KARACHI</v>
          </cell>
        </row>
        <row r="4929">
          <cell r="C4929">
            <v>2173049324.9200001</v>
          </cell>
          <cell r="D4929">
            <v>6459687642.3000002</v>
          </cell>
          <cell r="S4929" t="str">
            <v>6551-6551000-PKR-USD</v>
          </cell>
          <cell r="T4929" t="str">
            <v>6551-6551000-PKR-USD-KARACHI</v>
          </cell>
        </row>
        <row r="4930">
          <cell r="C4930">
            <v>132239264.42</v>
          </cell>
          <cell r="D4930">
            <v>0</v>
          </cell>
          <cell r="S4930" t="str">
            <v>6551-6551000-PKR-SGD</v>
          </cell>
          <cell r="T4930" t="str">
            <v>6551-6551000-PKR-SGD-KARACHI</v>
          </cell>
        </row>
        <row r="4931">
          <cell r="C4931">
            <v>4597793.58</v>
          </cell>
          <cell r="D4931">
            <v>0</v>
          </cell>
          <cell r="S4931" t="str">
            <v>6551-6551000-PKR-SEK</v>
          </cell>
          <cell r="T4931" t="str">
            <v>6551-6551000-PKR-SEK-KARACHI</v>
          </cell>
        </row>
        <row r="4932">
          <cell r="C4932">
            <v>1630555544.76</v>
          </cell>
          <cell r="D4932">
            <v>1079434811.51</v>
          </cell>
          <cell r="S4932" t="str">
            <v>6551-6551000-EUR-PKR</v>
          </cell>
          <cell r="T4932" t="str">
            <v>6551-6551000-EUR-PKR-KARACHI</v>
          </cell>
        </row>
        <row r="4933">
          <cell r="C4933">
            <v>1625465348.24</v>
          </cell>
          <cell r="D4933">
            <v>0</v>
          </cell>
          <cell r="S4933" t="str">
            <v>6551-6551000-PKR-JPY</v>
          </cell>
          <cell r="T4933" t="str">
            <v>6551-6551000-PKR-JPY-KARACHI</v>
          </cell>
        </row>
        <row r="4934">
          <cell r="C4934">
            <v>1952575106.24</v>
          </cell>
          <cell r="D4934">
            <v>0</v>
          </cell>
          <cell r="S4934" t="str">
            <v>6551-6551000-EUR-USD</v>
          </cell>
          <cell r="T4934" t="str">
            <v>6551-6551000-EUR-USD-KARACHI</v>
          </cell>
        </row>
        <row r="4935">
          <cell r="C4935">
            <v>2522532851.4099998</v>
          </cell>
          <cell r="D4935">
            <v>468717266.08999997</v>
          </cell>
          <cell r="S4935" t="str">
            <v>6551-6551000-PKR-EUR</v>
          </cell>
          <cell r="T4935" t="str">
            <v>6551-6551000-PKR-EUR-KARACHI</v>
          </cell>
        </row>
        <row r="4936">
          <cell r="C4936">
            <v>268551558.63</v>
          </cell>
          <cell r="D4936">
            <v>0</v>
          </cell>
          <cell r="S4936" t="str">
            <v>6551-6551000-PKR-CHF</v>
          </cell>
          <cell r="T4936" t="str">
            <v>6551-6551000-PKR-CHF-KARACHI</v>
          </cell>
        </row>
        <row r="4937">
          <cell r="C4937">
            <v>0</v>
          </cell>
          <cell r="D4937">
            <v>1563.9</v>
          </cell>
          <cell r="S4937" t="str">
            <v>6551-6551000-MYR-PKR</v>
          </cell>
          <cell r="T4937" t="str">
            <v>6551-6551000-MYR-PKR-KARACHI</v>
          </cell>
        </row>
        <row r="4938">
          <cell r="C4938">
            <v>1673722663.6500001</v>
          </cell>
          <cell r="D4938">
            <v>0</v>
          </cell>
          <cell r="S4938" t="str">
            <v>6551-6551000-JPY-USD</v>
          </cell>
          <cell r="T4938" t="str">
            <v>6551-6551000-JPY-USD-KARACHI</v>
          </cell>
        </row>
        <row r="4939">
          <cell r="C4939">
            <v>1406625250.3699999</v>
          </cell>
          <cell r="D4939">
            <v>1045295794.92</v>
          </cell>
          <cell r="S4939" t="str">
            <v>6551-6551000-JPY-PKR</v>
          </cell>
          <cell r="T4939" t="str">
            <v>6551-6551000-JPY-PKR-KARACHI</v>
          </cell>
        </row>
        <row r="4940">
          <cell r="C4940">
            <v>0</v>
          </cell>
          <cell r="D4940">
            <v>147207772.44</v>
          </cell>
          <cell r="S4940" t="str">
            <v>6551-6551000-GBP-USD</v>
          </cell>
          <cell r="T4940" t="str">
            <v>6551-6551000-GBP-USD-KARACHI</v>
          </cell>
        </row>
        <row r="4941">
          <cell r="C4941">
            <v>0</v>
          </cell>
          <cell r="D4941">
            <v>2510620.35</v>
          </cell>
          <cell r="S4941" t="str">
            <v>6550-6550000-EUR-USD</v>
          </cell>
          <cell r="T4941" t="str">
            <v>6550-6550000-EUR-USD-KARACHI</v>
          </cell>
        </row>
        <row r="4942">
          <cell r="C4942">
            <v>1563.9</v>
          </cell>
          <cell r="D4942">
            <v>0</v>
          </cell>
          <cell r="S4942" t="str">
            <v>6551-6551000-PKR-MYR</v>
          </cell>
          <cell r="T4942" t="str">
            <v>6551-6551000-PKR-MYR-KARACHI</v>
          </cell>
        </row>
        <row r="4943">
          <cell r="C4943">
            <v>11358687.779999999</v>
          </cell>
          <cell r="D4943">
            <v>0</v>
          </cell>
          <cell r="S4943" t="str">
            <v>6551-6551000-PKR-EUR</v>
          </cell>
          <cell r="T4943" t="str">
            <v>6551-6551000-PKR-EUR-CLIFTON-KHI</v>
          </cell>
        </row>
        <row r="4944">
          <cell r="C4944">
            <v>15685867.619999999</v>
          </cell>
          <cell r="D4944">
            <v>0</v>
          </cell>
          <cell r="S4944" t="str">
            <v>6554-6554000-EUR-PKR</v>
          </cell>
          <cell r="T4944" t="str">
            <v>6554-6554000-EUR-PKR-CLIFTON-KHI</v>
          </cell>
        </row>
        <row r="4945">
          <cell r="C4945">
            <v>143128.75</v>
          </cell>
          <cell r="D4945">
            <v>0</v>
          </cell>
          <cell r="S4945" t="str">
            <v>6554-6554000-EUR-GBP</v>
          </cell>
          <cell r="T4945" t="str">
            <v>6554-6554000-EUR-GBP-CLIFTON-KHI</v>
          </cell>
        </row>
        <row r="4946">
          <cell r="C4946">
            <v>123574.39999999999</v>
          </cell>
          <cell r="D4946">
            <v>0</v>
          </cell>
          <cell r="S4946" t="str">
            <v>6554-6554000-EUR-EUR</v>
          </cell>
          <cell r="T4946" t="str">
            <v>6554-6554000-EUR-EUR-CLIFTON-KHI</v>
          </cell>
        </row>
        <row r="4947">
          <cell r="C4947">
            <v>0</v>
          </cell>
          <cell r="D4947">
            <v>79413452.200000003</v>
          </cell>
          <cell r="S4947" t="str">
            <v>6551-6551000-USD-PKR</v>
          </cell>
          <cell r="T4947" t="str">
            <v>6551-6551000-USD-PKR-CLIFTON-KHI</v>
          </cell>
        </row>
        <row r="4948">
          <cell r="C4948">
            <v>4646043.96</v>
          </cell>
          <cell r="D4948">
            <v>0</v>
          </cell>
          <cell r="S4948" t="str">
            <v>6551-6551000-USD-GBP</v>
          </cell>
          <cell r="T4948" t="str">
            <v>6551-6551000-USD-GBP-CLIFTON-KHI</v>
          </cell>
        </row>
        <row r="4949">
          <cell r="C4949">
            <v>4186047.14</v>
          </cell>
          <cell r="D4949">
            <v>0</v>
          </cell>
          <cell r="S4949" t="str">
            <v>6551-6551000-USD-EUR</v>
          </cell>
          <cell r="T4949" t="str">
            <v>6551-6551000-USD-EUR-CLIFTON-KHI</v>
          </cell>
        </row>
        <row r="4950">
          <cell r="C4950">
            <v>0</v>
          </cell>
          <cell r="D4950">
            <v>28492.41</v>
          </cell>
          <cell r="S4950" t="str">
            <v>6550-6550000-PKR-EUR</v>
          </cell>
          <cell r="T4950" t="str">
            <v>6550-6550000-PKR-EUR-KARACHI</v>
          </cell>
        </row>
        <row r="4951">
          <cell r="C4951">
            <v>16337357.890000001</v>
          </cell>
          <cell r="D4951">
            <v>0</v>
          </cell>
          <cell r="S4951" t="str">
            <v>6551-6551000-PKR-GBP</v>
          </cell>
          <cell r="T4951" t="str">
            <v>6551-6551000-PKR-GBP-CLIFTON-KHI</v>
          </cell>
        </row>
        <row r="4952">
          <cell r="C4952">
            <v>21059461.609999999</v>
          </cell>
          <cell r="D4952">
            <v>0</v>
          </cell>
          <cell r="S4952" t="str">
            <v>6554-6554000-GBP-PKR</v>
          </cell>
          <cell r="T4952" t="str">
            <v>6554-6554000-GBP-PKR-CLIFTON-KHI</v>
          </cell>
        </row>
        <row r="4953">
          <cell r="C4953">
            <v>0</v>
          </cell>
          <cell r="D4953">
            <v>3679784.96</v>
          </cell>
          <cell r="S4953" t="str">
            <v>6551-6551000-GBP-USD</v>
          </cell>
          <cell r="T4953" t="str">
            <v>6551-6551000-GBP-USD-CLIFTON-KHI</v>
          </cell>
        </row>
        <row r="4954">
          <cell r="C4954">
            <v>0</v>
          </cell>
          <cell r="D4954">
            <v>20983401.84</v>
          </cell>
          <cell r="S4954" t="str">
            <v>6551-6551000-GBP-PKR</v>
          </cell>
          <cell r="T4954" t="str">
            <v>6551-6551000-GBP-PKR-CLIFTON-KHI</v>
          </cell>
        </row>
        <row r="4955">
          <cell r="C4955">
            <v>0</v>
          </cell>
          <cell r="D4955">
            <v>2830844.64</v>
          </cell>
          <cell r="S4955" t="str">
            <v>6551-6551000-EUR-USD</v>
          </cell>
          <cell r="T4955" t="str">
            <v>6551-6551000-EUR-USD-CLIFTON-KHI</v>
          </cell>
        </row>
        <row r="4956">
          <cell r="C4956">
            <v>0</v>
          </cell>
          <cell r="D4956">
            <v>15544734.92</v>
          </cell>
          <cell r="S4956" t="str">
            <v>6551-6551000-EUR-PKR</v>
          </cell>
          <cell r="T4956" t="str">
            <v>6551-6551000-EUR-PKR-CLIFTON-KHI</v>
          </cell>
        </row>
        <row r="4957">
          <cell r="C4957">
            <v>3063055.08</v>
          </cell>
          <cell r="D4957">
            <v>0</v>
          </cell>
          <cell r="S4957" t="str">
            <v>6554-6554000-PKR-DKK</v>
          </cell>
          <cell r="T4957" t="str">
            <v>6554-6554000-PKR-DKK-KARACHI</v>
          </cell>
        </row>
        <row r="4958">
          <cell r="C4958">
            <v>0</v>
          </cell>
          <cell r="D4958">
            <v>5963063.1900000004</v>
          </cell>
          <cell r="S4958" t="str">
            <v>6567-6567000-JPY-PKR</v>
          </cell>
          <cell r="T4958" t="str">
            <v>6567-6567000-JPY-PKR-KARACHI</v>
          </cell>
        </row>
        <row r="4959">
          <cell r="C4959">
            <v>85924081.799999997</v>
          </cell>
          <cell r="D4959">
            <v>0</v>
          </cell>
          <cell r="S4959" t="str">
            <v>6551-6551000-PKR-USD</v>
          </cell>
          <cell r="T4959" t="str">
            <v>6551-6551000-PKR-USD-CLIFTON-KHI</v>
          </cell>
        </row>
        <row r="4960">
          <cell r="C4960">
            <v>80867073.75</v>
          </cell>
          <cell r="D4960">
            <v>0</v>
          </cell>
          <cell r="S4960" t="str">
            <v>6554-6554000-USD-PKR</v>
          </cell>
          <cell r="T4960" t="str">
            <v>6554-6554000-USD-PKR-CLIFTON-KHI</v>
          </cell>
        </row>
        <row r="4961">
          <cell r="C4961">
            <v>27684.04</v>
          </cell>
          <cell r="D4961">
            <v>748481.98</v>
          </cell>
          <cell r="S4961" t="str">
            <v>6550-6550000-EUR-PKR</v>
          </cell>
          <cell r="T4961" t="str">
            <v>6550-6550000-EUR-PKR-KARACHI</v>
          </cell>
        </row>
        <row r="4962">
          <cell r="C4962">
            <v>0</v>
          </cell>
          <cell r="D4962">
            <v>1652210.46</v>
          </cell>
          <cell r="S4962" t="str">
            <v>6550-6550000-CHF-USD</v>
          </cell>
          <cell r="T4962" t="str">
            <v>6550-6550000-CHF-USD-KARACHI</v>
          </cell>
        </row>
        <row r="4963">
          <cell r="C4963">
            <v>0</v>
          </cell>
          <cell r="D4963">
            <v>2594627.13</v>
          </cell>
          <cell r="S4963" t="str">
            <v>6572-6572000-USD-PKR</v>
          </cell>
          <cell r="T4963" t="str">
            <v>6572-6572000-USD-PKR-CLIFTON-KHI</v>
          </cell>
        </row>
        <row r="4964">
          <cell r="C4964">
            <v>0</v>
          </cell>
          <cell r="D4964">
            <v>1900802.64</v>
          </cell>
          <cell r="S4964" t="str">
            <v>6572-6572000-GBP-PKR</v>
          </cell>
          <cell r="T4964" t="str">
            <v>6572-6572000-GBP-PKR-CLIFTON-KHI</v>
          </cell>
        </row>
        <row r="4965">
          <cell r="C4965">
            <v>0</v>
          </cell>
          <cell r="D4965">
            <v>2458524.7000000002</v>
          </cell>
          <cell r="S4965" t="str">
            <v>6572-6572000-EUR-PKR</v>
          </cell>
          <cell r="T4965" t="str">
            <v>6572-6572000-EUR-PKR-CLIFTON-KHI</v>
          </cell>
        </row>
        <row r="4966">
          <cell r="C4966">
            <v>2588292.5499999998</v>
          </cell>
          <cell r="D4966">
            <v>0</v>
          </cell>
          <cell r="S4966" t="str">
            <v>6570-6570000-USD-PKR</v>
          </cell>
          <cell r="T4966" t="str">
            <v>6570-6570000-USD-PKR-CLIFTON-KHI</v>
          </cell>
        </row>
        <row r="4967">
          <cell r="C4967">
            <v>3492273.8</v>
          </cell>
          <cell r="D4967">
            <v>0</v>
          </cell>
          <cell r="S4967" t="str">
            <v>6554-6554000-EUR-USD</v>
          </cell>
          <cell r="T4967" t="str">
            <v>6554-6554000-EUR-USD-CLIFTON-KHI</v>
          </cell>
        </row>
        <row r="4968">
          <cell r="C4968">
            <v>2317744.63</v>
          </cell>
          <cell r="D4968">
            <v>0</v>
          </cell>
          <cell r="S4968" t="str">
            <v>6570-6570000-EUR-PKR</v>
          </cell>
          <cell r="T4968" t="str">
            <v>6570-6570000-EUR-PKR-CLIFTON-KHI</v>
          </cell>
        </row>
        <row r="4969">
          <cell r="C4969">
            <v>0</v>
          </cell>
          <cell r="D4969">
            <v>148026.81</v>
          </cell>
          <cell r="S4969" t="str">
            <v>6554-6554000-GBP-EUR</v>
          </cell>
          <cell r="T4969" t="str">
            <v>6554-6554000-GBP-EUR-CLIFTON-KHI</v>
          </cell>
        </row>
        <row r="4970">
          <cell r="C4970">
            <v>0</v>
          </cell>
          <cell r="D4970">
            <v>4330213.7699999996</v>
          </cell>
          <cell r="S4970" t="str">
            <v>6554-6554000-USD-GBP</v>
          </cell>
          <cell r="T4970" t="str">
            <v>6554-6554000-USD-GBP-CLIFTON-KHI</v>
          </cell>
        </row>
        <row r="4971">
          <cell r="C4971">
            <v>0</v>
          </cell>
          <cell r="D4971">
            <v>5237477.21</v>
          </cell>
          <cell r="S4971" t="str">
            <v>6554-6554000-USD-EUR</v>
          </cell>
          <cell r="T4971" t="str">
            <v>6554-6554000-USD-EUR-CLIFTON-KHI</v>
          </cell>
        </row>
        <row r="4972">
          <cell r="C4972">
            <v>0</v>
          </cell>
          <cell r="D4972">
            <v>87786282.219999999</v>
          </cell>
          <cell r="S4972" t="str">
            <v>6554-6554000-PKR-USD</v>
          </cell>
          <cell r="T4972" t="str">
            <v>6554-6554000-PKR-USD-CLIFTON-KHI</v>
          </cell>
        </row>
        <row r="4973">
          <cell r="C4973">
            <v>0</v>
          </cell>
          <cell r="D4973">
            <v>16872376.59</v>
          </cell>
          <cell r="S4973" t="str">
            <v>6554-6554000-PKR-GBP</v>
          </cell>
          <cell r="T4973" t="str">
            <v>6554-6554000-PKR-GBP-CLIFTON-KHI</v>
          </cell>
        </row>
        <row r="4974">
          <cell r="C4974">
            <v>0</v>
          </cell>
          <cell r="D4974">
            <v>10423938</v>
          </cell>
          <cell r="S4974" t="str">
            <v>6554-6554000-PKR-EUR</v>
          </cell>
          <cell r="T4974" t="str">
            <v>6554-6554000-PKR-EUR-CLIFTON-KHI</v>
          </cell>
        </row>
        <row r="4975">
          <cell r="C4975">
            <v>3426934.67</v>
          </cell>
          <cell r="D4975">
            <v>0</v>
          </cell>
          <cell r="S4975" t="str">
            <v>6554-6554000-GBP-USD</v>
          </cell>
          <cell r="T4975" t="str">
            <v>6554-6554000-GBP-USD-CLIFTON-KHI</v>
          </cell>
        </row>
        <row r="4976">
          <cell r="C4976">
            <v>66313121.100000001</v>
          </cell>
          <cell r="D4976">
            <v>0</v>
          </cell>
          <cell r="S4976" t="str">
            <v>6551-6551000-PKR-DKK</v>
          </cell>
          <cell r="T4976" t="str">
            <v>6551-6551000-PKR-DKK-KARACHI</v>
          </cell>
        </row>
        <row r="4977">
          <cell r="C4977">
            <v>2045466.79</v>
          </cell>
          <cell r="D4977">
            <v>0</v>
          </cell>
          <cell r="S4977" t="str">
            <v>6570-6570000-GBP-PKR</v>
          </cell>
          <cell r="T4977" t="str">
            <v>6570-6570000-GBP-PKR-CLIFTON-KHI</v>
          </cell>
        </row>
        <row r="4978">
          <cell r="C4978">
            <v>0</v>
          </cell>
          <cell r="D4978">
            <v>420694794.39999998</v>
          </cell>
          <cell r="S4978" t="str">
            <v>6554-6554000-USD-PKR</v>
          </cell>
          <cell r="T4978" t="str">
            <v>6554-6554000-USD-PKR-KARACHI</v>
          </cell>
        </row>
        <row r="4979">
          <cell r="C4979">
            <v>942319542.35000002</v>
          </cell>
          <cell r="D4979">
            <v>0</v>
          </cell>
          <cell r="S4979" t="str">
            <v>6554-6554000-PKR-USD</v>
          </cell>
          <cell r="T4979" t="str">
            <v>6554-6554000-PKR-USD-KARACHI</v>
          </cell>
        </row>
        <row r="4980">
          <cell r="C4980">
            <v>3080.17</v>
          </cell>
          <cell r="D4980">
            <v>0</v>
          </cell>
          <cell r="S4980" t="str">
            <v>6562-6562000-GBP-PKR</v>
          </cell>
          <cell r="T4980" t="str">
            <v>6562-6562000-GBP-PKR-KARACHI</v>
          </cell>
        </row>
        <row r="4981">
          <cell r="C4981">
            <v>23.16</v>
          </cell>
          <cell r="D4981">
            <v>0</v>
          </cell>
          <cell r="S4981" t="str">
            <v>6562-6562000-EUR-PKR</v>
          </cell>
          <cell r="T4981" t="str">
            <v>6562-6562000-EUR-PKR-KARACHI</v>
          </cell>
        </row>
        <row r="4982">
          <cell r="C4982">
            <v>0</v>
          </cell>
          <cell r="D4982">
            <v>0.81</v>
          </cell>
          <cell r="S4982" t="str">
            <v>6558-6558000-EUR-PKR</v>
          </cell>
          <cell r="T4982" t="str">
            <v>6558-6558000-EUR-PKR-KARACHI</v>
          </cell>
        </row>
        <row r="4983">
          <cell r="C4983">
            <v>57679949.109999999</v>
          </cell>
          <cell r="D4983">
            <v>0</v>
          </cell>
          <cell r="S4983" t="str">
            <v>6551-6551000-PKR-AUD</v>
          </cell>
          <cell r="T4983" t="str">
            <v>6551-6551000-PKR-AUD-KARACHI</v>
          </cell>
        </row>
        <row r="4984">
          <cell r="C4984">
            <v>0</v>
          </cell>
          <cell r="D4984">
            <v>365722673.75999999</v>
          </cell>
          <cell r="S4984" t="str">
            <v>6554-6554000-USD-USD</v>
          </cell>
          <cell r="T4984" t="str">
            <v>6554-6554000-USD-USD-KARACHI</v>
          </cell>
        </row>
        <row r="4985">
          <cell r="C4985">
            <v>74188.67</v>
          </cell>
          <cell r="D4985">
            <v>0</v>
          </cell>
          <cell r="S4985" t="str">
            <v>6562-6562000-USD-PKR</v>
          </cell>
          <cell r="T4985" t="str">
            <v>6562-6562000-USD-PKR-KARACHI</v>
          </cell>
        </row>
        <row r="4986">
          <cell r="C4986">
            <v>0</v>
          </cell>
          <cell r="D4986">
            <v>44947.5</v>
          </cell>
          <cell r="S4986" t="str">
            <v>6554-6554000-USD-SEK</v>
          </cell>
          <cell r="T4986" t="str">
            <v>6554-6554000-USD-SEK-KARACHI</v>
          </cell>
        </row>
        <row r="4987">
          <cell r="C4987">
            <v>373.98</v>
          </cell>
          <cell r="D4987">
            <v>0</v>
          </cell>
          <cell r="S4987" t="str">
            <v>6564-6564000-EUR-PKR</v>
          </cell>
          <cell r="T4987" t="str">
            <v>6564-6564000-EUR-PKR-KARACHI</v>
          </cell>
        </row>
        <row r="4988">
          <cell r="C4988">
            <v>17076179.57</v>
          </cell>
          <cell r="D4988">
            <v>0</v>
          </cell>
          <cell r="S4988" t="str">
            <v>6554-6554000-USD-JPY</v>
          </cell>
          <cell r="T4988" t="str">
            <v>6554-6554000-USD-JPY-KARACHI</v>
          </cell>
        </row>
        <row r="4989">
          <cell r="C4989">
            <v>8701498.6199999992</v>
          </cell>
          <cell r="D4989">
            <v>0</v>
          </cell>
          <cell r="S4989" t="str">
            <v>6554-6554000-USD-GBP</v>
          </cell>
          <cell r="T4989" t="str">
            <v>6554-6554000-USD-GBP-KARACHI</v>
          </cell>
        </row>
        <row r="4990">
          <cell r="C4990">
            <v>0</v>
          </cell>
          <cell r="D4990">
            <v>17419734.379999999</v>
          </cell>
          <cell r="S4990" t="str">
            <v>6554-6554000-USD-EUR</v>
          </cell>
          <cell r="T4990" t="str">
            <v>6554-6554000-USD-EUR-KARACHI</v>
          </cell>
        </row>
        <row r="4991">
          <cell r="C4991">
            <v>0</v>
          </cell>
          <cell r="D4991">
            <v>7199389.4199999999</v>
          </cell>
          <cell r="S4991" t="str">
            <v>6554-6554000-SGD-USD</v>
          </cell>
          <cell r="T4991" t="str">
            <v>6554-6554000-SGD-USD-KARACHI</v>
          </cell>
        </row>
        <row r="4992">
          <cell r="C4992">
            <v>0</v>
          </cell>
          <cell r="D4992">
            <v>168802274.87</v>
          </cell>
          <cell r="S4992" t="str">
            <v>6554-6554000-SGD-PKR</v>
          </cell>
          <cell r="T4992" t="str">
            <v>6554-6554000-SGD-PKR-KARACHI</v>
          </cell>
        </row>
        <row r="4993">
          <cell r="C4993">
            <v>27615.93</v>
          </cell>
          <cell r="D4993">
            <v>0</v>
          </cell>
          <cell r="S4993" t="str">
            <v>6554-6554000-SEK-USD</v>
          </cell>
          <cell r="T4993" t="str">
            <v>6554-6554000-SEK-USD-KARACHI</v>
          </cell>
        </row>
        <row r="4994">
          <cell r="C4994">
            <v>0</v>
          </cell>
          <cell r="D4994">
            <v>3221316.67</v>
          </cell>
          <cell r="S4994" t="str">
            <v>6554-6554000-SEK-PKR</v>
          </cell>
          <cell r="T4994" t="str">
            <v>6554-6554000-SEK-PKR-KARACHI</v>
          </cell>
        </row>
        <row r="4995">
          <cell r="C4995">
            <v>0</v>
          </cell>
          <cell r="D4995">
            <v>57112088.759999998</v>
          </cell>
          <cell r="S4995" t="str">
            <v>6551-6551000-USD-AUD</v>
          </cell>
          <cell r="T4995" t="str">
            <v>6551-6551000-USD-AUD-KARACHI</v>
          </cell>
        </row>
        <row r="4996">
          <cell r="C4996">
            <v>0</v>
          </cell>
          <cell r="D4996">
            <v>36622357.039999999</v>
          </cell>
          <cell r="S4996" t="str">
            <v>6566-6566000-GBP-PKR</v>
          </cell>
          <cell r="T4996" t="str">
            <v>6566-6566000-GBP-PKR-KARACHI</v>
          </cell>
        </row>
        <row r="4997">
          <cell r="C4997">
            <v>36622357.039999999</v>
          </cell>
          <cell r="D4997">
            <v>0</v>
          </cell>
          <cell r="S4997" t="str">
            <v>6567-6567000-GBP-PKR</v>
          </cell>
          <cell r="T4997" t="str">
            <v>6567-6567000-GBP-PKR-KARACHI</v>
          </cell>
        </row>
        <row r="4998">
          <cell r="C4998">
            <v>214678523.09</v>
          </cell>
          <cell r="D4998">
            <v>0</v>
          </cell>
          <cell r="S4998" t="str">
            <v>6567-6567000-EUR-PKR</v>
          </cell>
          <cell r="T4998" t="str">
            <v>6567-6567000-EUR-PKR-KARACHI</v>
          </cell>
        </row>
        <row r="4999">
          <cell r="C4999">
            <v>0</v>
          </cell>
          <cell r="D4999">
            <v>3912.26</v>
          </cell>
          <cell r="S4999" t="str">
            <v>6567-6567000-DKK-PKR</v>
          </cell>
          <cell r="T4999" t="str">
            <v>6567-6567000-DKK-PKR-KARACHI</v>
          </cell>
        </row>
        <row r="5000">
          <cell r="C5000">
            <v>0</v>
          </cell>
          <cell r="D5000">
            <v>3515872</v>
          </cell>
          <cell r="S5000" t="str">
            <v>6567-6567000-CHF-PKR</v>
          </cell>
          <cell r="T5000" t="str">
            <v>6567-6567000-CHF-PKR-KARACHI</v>
          </cell>
        </row>
        <row r="5001">
          <cell r="C5001">
            <v>2740572408.1799998</v>
          </cell>
          <cell r="D5001">
            <v>0</v>
          </cell>
          <cell r="S5001" t="str">
            <v>6566-6566000-USD-PKR</v>
          </cell>
          <cell r="T5001" t="str">
            <v>6566-6566000-USD-PKR-KARACHI</v>
          </cell>
        </row>
        <row r="5002">
          <cell r="C5002">
            <v>1252773.96</v>
          </cell>
          <cell r="D5002">
            <v>0</v>
          </cell>
          <cell r="S5002" t="str">
            <v>6566-6566000-SGD-PKR</v>
          </cell>
          <cell r="T5002" t="str">
            <v>6566-6566000-SGD-PKR-KARACHI</v>
          </cell>
        </row>
        <row r="5003">
          <cell r="C5003">
            <v>0</v>
          </cell>
          <cell r="D5003">
            <v>75051.490000000005</v>
          </cell>
          <cell r="S5003" t="str">
            <v>6562-6562000-PKR-PKR</v>
          </cell>
          <cell r="T5003" t="str">
            <v>6562-6562000-PKR-PKR-KARACHI</v>
          </cell>
        </row>
        <row r="5004">
          <cell r="C5004">
            <v>5963063.1900000004</v>
          </cell>
          <cell r="D5004">
            <v>0</v>
          </cell>
          <cell r="S5004" t="str">
            <v>6566-6566000-JPY-PKR</v>
          </cell>
          <cell r="T5004" t="str">
            <v>6566-6566000-JPY-PKR-KARACHI</v>
          </cell>
        </row>
        <row r="5005">
          <cell r="C5005">
            <v>7692854.7300000004</v>
          </cell>
          <cell r="D5005">
            <v>0</v>
          </cell>
          <cell r="S5005" t="str">
            <v>6554-6554000-USD-SGD</v>
          </cell>
          <cell r="T5005" t="str">
            <v>6554-6554000-USD-SGD-KARACHI</v>
          </cell>
        </row>
        <row r="5006">
          <cell r="C5006">
            <v>0</v>
          </cell>
          <cell r="D5006">
            <v>214678523.09</v>
          </cell>
          <cell r="S5006" t="str">
            <v>6566-6566000-EUR-PKR</v>
          </cell>
          <cell r="T5006" t="str">
            <v>6566-6566000-EUR-PKR-KARACHI</v>
          </cell>
        </row>
        <row r="5007">
          <cell r="C5007">
            <v>3912.26</v>
          </cell>
          <cell r="D5007">
            <v>0</v>
          </cell>
          <cell r="S5007" t="str">
            <v>6566-6566000-DKK-PKR</v>
          </cell>
          <cell r="T5007" t="str">
            <v>6566-6566000-DKK-PKR-KARACHI</v>
          </cell>
        </row>
        <row r="5008">
          <cell r="C5008">
            <v>3515872</v>
          </cell>
          <cell r="D5008">
            <v>0</v>
          </cell>
          <cell r="S5008" t="str">
            <v>6566-6566000-CHF-PKR</v>
          </cell>
          <cell r="T5008" t="str">
            <v>6566-6566000-CHF-PKR-KARACHI</v>
          </cell>
        </row>
        <row r="5009">
          <cell r="C5009">
            <v>0</v>
          </cell>
          <cell r="D5009">
            <v>1484615.83</v>
          </cell>
          <cell r="S5009" t="str">
            <v>6566-6566000-000-PKR</v>
          </cell>
          <cell r="T5009" t="str">
            <v>6566-6566000-000-PKR-KARACHI</v>
          </cell>
        </row>
        <row r="5010">
          <cell r="C5010">
            <v>605641.48</v>
          </cell>
          <cell r="D5010">
            <v>0</v>
          </cell>
          <cell r="S5010" t="str">
            <v>6564-6564000-USD-PKR</v>
          </cell>
          <cell r="T5010" t="str">
            <v>6564-6564000-USD-PKR-KARACHI</v>
          </cell>
        </row>
        <row r="5011">
          <cell r="C5011">
            <v>0</v>
          </cell>
          <cell r="D5011">
            <v>665750.89</v>
          </cell>
          <cell r="S5011" t="str">
            <v>6564-6564000-PKR-PKR</v>
          </cell>
          <cell r="T5011" t="str">
            <v>6564-6564000-PKR-PKR-KARACHI</v>
          </cell>
        </row>
        <row r="5012">
          <cell r="C5012">
            <v>51028.32</v>
          </cell>
          <cell r="D5012">
            <v>0</v>
          </cell>
          <cell r="S5012" t="str">
            <v>6564-6564000-GBP-PKR</v>
          </cell>
          <cell r="T5012" t="str">
            <v>6564-6564000-GBP-PKR-KARACHI</v>
          </cell>
        </row>
        <row r="5013">
          <cell r="C5013">
            <v>0</v>
          </cell>
          <cell r="D5013">
            <v>2503296763.5700002</v>
          </cell>
          <cell r="S5013" t="str">
            <v>6566-6566000-PKR-PKR</v>
          </cell>
          <cell r="T5013" t="str">
            <v>6566-6566000-PKR-PKR-KARACHI</v>
          </cell>
        </row>
        <row r="5014">
          <cell r="C5014">
            <v>161109420.13999999</v>
          </cell>
          <cell r="D5014">
            <v>0</v>
          </cell>
          <cell r="S5014" t="str">
            <v>6554-6554000-PKR-SGD</v>
          </cell>
          <cell r="T5014" t="str">
            <v>6554-6554000-PKR-SGD-KARACHI</v>
          </cell>
        </row>
        <row r="5015">
          <cell r="C5015">
            <v>3751041.78</v>
          </cell>
          <cell r="D5015">
            <v>0</v>
          </cell>
          <cell r="S5015" t="str">
            <v>6554-6554000-AUD-PKR</v>
          </cell>
          <cell r="T5015" t="str">
            <v>6554-6554000-AUD-PKR-KARACHI</v>
          </cell>
        </row>
        <row r="5016">
          <cell r="C5016">
            <v>0</v>
          </cell>
          <cell r="D5016">
            <v>25662607.370000001</v>
          </cell>
          <cell r="S5016" t="str">
            <v>6553-6553000-USD-PKR</v>
          </cell>
          <cell r="T5016" t="str">
            <v>6553-6553000-USD-PKR-KARACHI</v>
          </cell>
        </row>
        <row r="5017">
          <cell r="C5017">
            <v>25662607.370000001</v>
          </cell>
          <cell r="D5017">
            <v>0</v>
          </cell>
          <cell r="S5017" t="str">
            <v>6553-6553000-PKR-USD</v>
          </cell>
          <cell r="T5017" t="str">
            <v>6553-6553000-PKR-USD-KARACHI</v>
          </cell>
        </row>
        <row r="5018">
          <cell r="C5018">
            <v>485290.05</v>
          </cell>
          <cell r="D5018">
            <v>0</v>
          </cell>
          <cell r="S5018" t="str">
            <v>6553-6553000-PKR-GBP</v>
          </cell>
          <cell r="T5018" t="str">
            <v>6553-6553000-PKR-GBP-KARACHI</v>
          </cell>
        </row>
        <row r="5019">
          <cell r="C5019">
            <v>11777163.939999999</v>
          </cell>
          <cell r="D5019">
            <v>0</v>
          </cell>
          <cell r="S5019" t="str">
            <v>6553-6553000-PKR-EUR</v>
          </cell>
          <cell r="T5019" t="str">
            <v>6553-6553000-PKR-EUR-KARACHI</v>
          </cell>
        </row>
        <row r="5020">
          <cell r="C5020">
            <v>0</v>
          </cell>
          <cell r="D5020">
            <v>485290.05</v>
          </cell>
          <cell r="S5020" t="str">
            <v>6553-6553000-GBP-PKR</v>
          </cell>
          <cell r="T5020" t="str">
            <v>6553-6553000-GBP-PKR-KARACHI</v>
          </cell>
        </row>
        <row r="5021">
          <cell r="C5021">
            <v>34912.33</v>
          </cell>
          <cell r="D5021">
            <v>0</v>
          </cell>
          <cell r="S5021" t="str">
            <v>6554-6554000-CHF-EUR</v>
          </cell>
          <cell r="T5021" t="str">
            <v>6554-6554000-CHF-EUR-KARACHI</v>
          </cell>
        </row>
        <row r="5022">
          <cell r="C5022">
            <v>0</v>
          </cell>
          <cell r="D5022">
            <v>301327826.52999997</v>
          </cell>
          <cell r="S5022" t="str">
            <v>6551-6551000-USD-SGD</v>
          </cell>
          <cell r="T5022" t="str">
            <v>6551-6551000-USD-SGD-KARACHI</v>
          </cell>
        </row>
        <row r="5023">
          <cell r="C5023">
            <v>0</v>
          </cell>
          <cell r="D5023">
            <v>8315287.5</v>
          </cell>
          <cell r="S5023" t="str">
            <v>6551-6551000-USD-SEK</v>
          </cell>
          <cell r="T5023" t="str">
            <v>6551-6551000-USD-SEK-KARACHI</v>
          </cell>
        </row>
        <row r="5024">
          <cell r="C5024">
            <v>2366600562.7600002</v>
          </cell>
          <cell r="D5024">
            <v>2173049324.9200001</v>
          </cell>
          <cell r="S5024" t="str">
            <v>6551-6551000-USD-PKR</v>
          </cell>
          <cell r="T5024" t="str">
            <v>6551-6551000-USD-PKR-KARACHI</v>
          </cell>
        </row>
        <row r="5025">
          <cell r="C5025">
            <v>0.81</v>
          </cell>
          <cell r="D5025">
            <v>0</v>
          </cell>
          <cell r="S5025" t="str">
            <v>6558-6558000-000-EUR</v>
          </cell>
          <cell r="T5025" t="str">
            <v>6558-6558000-000-EUR-KARACHI</v>
          </cell>
        </row>
        <row r="5026">
          <cell r="C5026">
            <v>127726064.06999999</v>
          </cell>
          <cell r="D5026">
            <v>0</v>
          </cell>
          <cell r="S5026" t="str">
            <v>6551-6551000-USD-GBP</v>
          </cell>
          <cell r="T5026" t="str">
            <v>6551-6551000-USD-GBP-KARACHI</v>
          </cell>
        </row>
        <row r="5027">
          <cell r="C5027">
            <v>0</v>
          </cell>
          <cell r="D5027">
            <v>2607914062.1599998</v>
          </cell>
          <cell r="S5027" t="str">
            <v>6551-6551000-USD-EUR</v>
          </cell>
          <cell r="T5027" t="str">
            <v>6551-6551000-USD-EUR-KARACHI</v>
          </cell>
        </row>
        <row r="5028">
          <cell r="C5028">
            <v>0</v>
          </cell>
          <cell r="D5028">
            <v>69737600</v>
          </cell>
          <cell r="S5028" t="str">
            <v>6551-6551000-USD-DKK</v>
          </cell>
          <cell r="T5028" t="str">
            <v>6551-6551000-USD-DKK-KARACHI</v>
          </cell>
        </row>
        <row r="5029">
          <cell r="C5029">
            <v>0</v>
          </cell>
          <cell r="D5029">
            <v>309924160.20999998</v>
          </cell>
          <cell r="S5029" t="str">
            <v>6551-6551000-USD-CHF</v>
          </cell>
          <cell r="T5029" t="str">
            <v>6551-6551000-USD-CHF-KARACHI</v>
          </cell>
        </row>
        <row r="5030">
          <cell r="C5030">
            <v>0</v>
          </cell>
          <cell r="D5030">
            <v>11777163.939999999</v>
          </cell>
          <cell r="S5030" t="str">
            <v>6553-6553000-EUR-PKR</v>
          </cell>
          <cell r="T5030" t="str">
            <v>6553-6553000-EUR-PKR-KARACHI</v>
          </cell>
        </row>
        <row r="5031">
          <cell r="C5031">
            <v>0</v>
          </cell>
          <cell r="D5031">
            <v>328968730.75999999</v>
          </cell>
          <cell r="S5031" t="str">
            <v>6554-6554000-JPY-PKR</v>
          </cell>
          <cell r="T5031" t="str">
            <v>6554-6554000-JPY-PKR-KARACHI</v>
          </cell>
        </row>
        <row r="5032">
          <cell r="C5032">
            <v>0</v>
          </cell>
          <cell r="D5032">
            <v>1986794803.6900001</v>
          </cell>
          <cell r="S5032" t="str">
            <v>6551-6551000-USD-JPY</v>
          </cell>
          <cell r="T5032" t="str">
            <v>6551-6551000-USD-JPY-KARACHI</v>
          </cell>
        </row>
        <row r="5033">
          <cell r="C5033">
            <v>0</v>
          </cell>
          <cell r="D5033">
            <v>37088752.229999997</v>
          </cell>
          <cell r="S5033" t="str">
            <v>6554-6554000-CHF-PKR</v>
          </cell>
          <cell r="T5033" t="str">
            <v>6554-6554000-CHF-PKR-KARACHI</v>
          </cell>
        </row>
        <row r="5034">
          <cell r="C5034">
            <v>311892551.19</v>
          </cell>
          <cell r="D5034">
            <v>0</v>
          </cell>
          <cell r="S5034" t="str">
            <v>6554-6554000-PKR-JPY</v>
          </cell>
          <cell r="T5034" t="str">
            <v>6554-6554000-PKR-JPY-KARACHI</v>
          </cell>
        </row>
        <row r="5035">
          <cell r="C5035">
            <v>1058427.95</v>
          </cell>
          <cell r="D5035">
            <v>0</v>
          </cell>
          <cell r="S5035" t="str">
            <v>6554-6554000-PKR-GBP</v>
          </cell>
          <cell r="T5035" t="str">
            <v>6554-6554000-PKR-GBP-KARACHI</v>
          </cell>
        </row>
        <row r="5036">
          <cell r="C5036">
            <v>218117997.44999999</v>
          </cell>
          <cell r="D5036">
            <v>0</v>
          </cell>
          <cell r="S5036" t="str">
            <v>6554-6554000-PKR-EUR</v>
          </cell>
          <cell r="T5036" t="str">
            <v>6554-6554000-PKR-EUR-KARACHI</v>
          </cell>
        </row>
        <row r="5037">
          <cell r="C5037">
            <v>0</v>
          </cell>
          <cell r="D5037">
            <v>16403774.699999999</v>
          </cell>
          <cell r="S5037" t="str">
            <v>6554-6554000-JPY-USD</v>
          </cell>
          <cell r="T5037" t="str">
            <v>6554-6554000-JPY-USD-KARACHI</v>
          </cell>
        </row>
        <row r="5038">
          <cell r="C5038">
            <v>0</v>
          </cell>
          <cell r="D5038">
            <v>7319386.3200000003</v>
          </cell>
          <cell r="S5038" t="str">
            <v>6554-6554000-GBP-USD</v>
          </cell>
          <cell r="T5038" t="str">
            <v>6554-6554000-GBP-USD-KARACHI</v>
          </cell>
        </row>
        <row r="5039">
          <cell r="C5039">
            <v>0</v>
          </cell>
          <cell r="D5039">
            <v>10383262.57</v>
          </cell>
          <cell r="S5039" t="str">
            <v>6554-6554000-GBP-PKR</v>
          </cell>
          <cell r="T5039" t="str">
            <v>6554-6554000-GBP-PKR-KARACHI</v>
          </cell>
        </row>
        <row r="5040">
          <cell r="C5040">
            <v>623336.01</v>
          </cell>
          <cell r="D5040">
            <v>0</v>
          </cell>
          <cell r="S5040" t="str">
            <v>6554-6554000-EUR-GBP</v>
          </cell>
          <cell r="T5040" t="str">
            <v>6554-6554000-EUR-GBP-KARACHI</v>
          </cell>
        </row>
        <row r="5041">
          <cell r="T5041" t="str">
            <v>6554-6554000-DKK-PKR-KARACHI</v>
          </cell>
        </row>
        <row r="5042">
          <cell r="T5042" t="str">
            <v>6554-6554000-EUR-CHF-KARACHI</v>
          </cell>
        </row>
        <row r="5043">
          <cell r="T5043" t="str">
            <v>6554-6554000-PKR-CHF-KARACHI</v>
          </cell>
        </row>
        <row r="5044">
          <cell r="T5044" t="str">
            <v>6554-6554000-EUR-EUR-KARACHI</v>
          </cell>
        </row>
        <row r="5045">
          <cell r="T5045" t="str">
            <v>6554-6554000-GBP-EUR-KARACHI</v>
          </cell>
        </row>
        <row r="5046">
          <cell r="T5046" t="str">
            <v>6554-6554000-PKR-SEK-KARACHI</v>
          </cell>
        </row>
        <row r="5047">
          <cell r="T5047" t="str">
            <v>6554-6554000-EUR-PKR-KARACHI</v>
          </cell>
        </row>
        <row r="5048">
          <cell r="T5048" t="str">
            <v>6554-6554000-EUR-USD-KARACHI</v>
          </cell>
        </row>
        <row r="5049">
          <cell r="T5049" t="str">
            <v>6973-6973003-000-PKR-KARACHI</v>
          </cell>
        </row>
        <row r="5050">
          <cell r="T5050" t="str">
            <v>6972-6972002-512-PKR-KARACHI</v>
          </cell>
        </row>
        <row r="5051">
          <cell r="T5051" t="str">
            <v>6977-6977007-522-PKR-KARACHI</v>
          </cell>
        </row>
        <row r="5052">
          <cell r="T5052" t="str">
            <v>6977-6977007-511-PKR-KARACHI</v>
          </cell>
        </row>
        <row r="5053">
          <cell r="T5053" t="str">
            <v>6977-6977007-000-PKR-LAHORE</v>
          </cell>
        </row>
        <row r="5054">
          <cell r="T5054" t="str">
            <v>6977-6977007-000-PKR-KARACHI</v>
          </cell>
        </row>
        <row r="5055">
          <cell r="T5055" t="str">
            <v>6973-6973050-000-PKR-KARACHI</v>
          </cell>
        </row>
        <row r="5056">
          <cell r="T5056" t="str">
            <v>6972-6972002-000-PKR-LAHORE</v>
          </cell>
        </row>
        <row r="5057">
          <cell r="T5057" t="str">
            <v>6972-6972002-532-PKR-KARACHI</v>
          </cell>
        </row>
        <row r="5058">
          <cell r="T5058" t="str">
            <v>6972-6972002-531-PKR-KARACHI</v>
          </cell>
        </row>
        <row r="5059">
          <cell r="T5059" t="str">
            <v>6972-6972002-521-PKR-KARACHI</v>
          </cell>
        </row>
        <row r="5060">
          <cell r="T5060" t="str">
            <v>6972-6972002-511-PKR-KARACHI</v>
          </cell>
        </row>
        <row r="5061">
          <cell r="T5061" t="str">
            <v>6972-6972002-000-PKR-KARACHI</v>
          </cell>
        </row>
        <row r="5062">
          <cell r="T5062" t="str">
            <v>6973-6973003-000-PKR-CLIFTON-KHI</v>
          </cell>
        </row>
        <row r="5063">
          <cell r="T5063" t="str">
            <v>6972-6972002-542-PKR-KARACHI</v>
          </cell>
        </row>
        <row r="5064">
          <cell r="T5064" t="str">
            <v>6972-6972002-522-PKR-KARACHI</v>
          </cell>
        </row>
        <row r="5065">
          <cell r="T5065" t="str">
            <v>6974-6974010-000-PKR-KARACHI</v>
          </cell>
        </row>
        <row r="5066">
          <cell r="T5066" t="str">
            <v>6974-6974010-503-PKR-KARACHI</v>
          </cell>
        </row>
        <row r="5067">
          <cell r="T5067" t="str">
            <v>6974-6974010-504-PKR-KARACHI</v>
          </cell>
        </row>
        <row r="5068">
          <cell r="T5068" t="str">
            <v>6974-6974010-512-PKR-KARACHI</v>
          </cell>
        </row>
        <row r="5069">
          <cell r="T5069" t="str">
            <v>6974-6974010-522-PKR-KARACHI</v>
          </cell>
        </row>
        <row r="5070">
          <cell r="T5070" t="str">
            <v>6974-6974010-531-PKR-KARACHI</v>
          </cell>
        </row>
        <row r="5071">
          <cell r="T5071" t="str">
            <v>6974-6974010-541-PKR-KARACHI</v>
          </cell>
        </row>
        <row r="5072">
          <cell r="T5072" t="str">
            <v>6974-6974010-000-PKR-LAHORE</v>
          </cell>
        </row>
        <row r="5073">
          <cell r="T5073" t="str">
            <v>6974-6974010-511-PKR-KARACHI</v>
          </cell>
        </row>
        <row r="5074">
          <cell r="T5074" t="str">
            <v>6974-6974008-000-PKR-LAHORE</v>
          </cell>
        </row>
        <row r="5075">
          <cell r="T5075" t="str">
            <v>6974-6974008-000-PKR-KARACHI</v>
          </cell>
        </row>
        <row r="5076">
          <cell r="T5076" t="str">
            <v>6974-6974008-541-PKR-KARACHI</v>
          </cell>
        </row>
        <row r="5077">
          <cell r="T5077" t="str">
            <v>6974-6974010-000-PKR-CLIFTON-KHI</v>
          </cell>
        </row>
        <row r="5078">
          <cell r="T5078" t="str">
            <v>6974-6974008-503-PKR-KARACHI</v>
          </cell>
        </row>
        <row r="5079">
          <cell r="T5079" t="str">
            <v>6974-6974008-504-PKR-KARACHI</v>
          </cell>
        </row>
        <row r="5080">
          <cell r="T5080" t="str">
            <v>6974-6974008-511-PKR-KARACHI</v>
          </cell>
        </row>
        <row r="5081">
          <cell r="T5081" t="str">
            <v>6974-6974010-521-PKR-KARACHI</v>
          </cell>
        </row>
        <row r="5082">
          <cell r="T5082" t="str">
            <v>6974-6974008-512-PKR-KARACHI</v>
          </cell>
        </row>
        <row r="5083">
          <cell r="T5083" t="str">
            <v>6974-6974008-000-PKR-CLIFTON-KHI</v>
          </cell>
        </row>
        <row r="5084">
          <cell r="T5084" t="str">
            <v>6974-6974008-522-PKR-KARACHI</v>
          </cell>
        </row>
        <row r="5085">
          <cell r="T5085" t="str">
            <v>6974-6974008-531-PKR-KARACHI</v>
          </cell>
        </row>
        <row r="5086">
          <cell r="T5086" t="str">
            <v>6988-6988160-000-PKR-KARACHI</v>
          </cell>
        </row>
        <row r="5087">
          <cell r="T5087" t="str">
            <v>6974-6974011-000-PKR-KARACHI</v>
          </cell>
        </row>
        <row r="5088">
          <cell r="T5088" t="str">
            <v>6902-6902007-000-PKR-CLIFTON-KHI</v>
          </cell>
        </row>
        <row r="5089">
          <cell r="T5089" t="str">
            <v>6902-6902021-000-PKR-KARACHI</v>
          </cell>
        </row>
        <row r="5090">
          <cell r="T5090" t="str">
            <v>6902-6902021-000-PKR-LAHORE</v>
          </cell>
        </row>
        <row r="5091">
          <cell r="T5091" t="str">
            <v>6902-6902007-000-PKR-LAHORE</v>
          </cell>
        </row>
        <row r="5092">
          <cell r="T5092" t="str">
            <v>6902-6902006-000-PKR-LAHORE</v>
          </cell>
        </row>
        <row r="5093">
          <cell r="T5093" t="str">
            <v>6902-6902004-000-PKR-LAHORE</v>
          </cell>
        </row>
        <row r="5094">
          <cell r="T5094" t="str">
            <v>6902-6902002-000-PKR-LAHORE</v>
          </cell>
        </row>
        <row r="5095">
          <cell r="T5095" t="str">
            <v>6902-6902007-000-PKR-KARACHI</v>
          </cell>
        </row>
        <row r="5096">
          <cell r="T5096" t="str">
            <v>6902-6902006-000-PKR-KARACHI</v>
          </cell>
        </row>
        <row r="5097">
          <cell r="T5097" t="str">
            <v>6902-6902004-000-PKR-KARACHI</v>
          </cell>
        </row>
        <row r="5098">
          <cell r="T5098" t="str">
            <v>6902-6902021-000-PKR-CLIFTON-KHI</v>
          </cell>
        </row>
        <row r="5099">
          <cell r="T5099" t="str">
            <v>6902-6902004-000-PKR-CLIFTON-KHI</v>
          </cell>
        </row>
        <row r="5100">
          <cell r="T5100" t="str">
            <v>6902-6902002-000-PKR-CLIFTON-KHI</v>
          </cell>
        </row>
        <row r="5101">
          <cell r="T5101" t="str">
            <v>6902-6902002-000-PKR-KARACHI</v>
          </cell>
        </row>
        <row r="5102">
          <cell r="T5102" t="str">
            <v>6974-6974017-522-PKR-KARACHI</v>
          </cell>
        </row>
        <row r="5103">
          <cell r="T5103" t="str">
            <v>6974-6974017-503-PKR-KARACHI</v>
          </cell>
        </row>
        <row r="5104">
          <cell r="T5104" t="str">
            <v>6974-6974017-000-PKR-LAHORE</v>
          </cell>
        </row>
        <row r="5105">
          <cell r="T5105" t="str">
            <v>6974-6974017-541-PKR-KARACHI</v>
          </cell>
        </row>
        <row r="5106">
          <cell r="T5106" t="str">
            <v>6974-6974017-531-PKR-KARACHI</v>
          </cell>
        </row>
        <row r="5107">
          <cell r="T5107" t="str">
            <v>6974-6974017-504-PKR-KARACHI</v>
          </cell>
        </row>
        <row r="5108">
          <cell r="T5108" t="str">
            <v>6974-6974017-521-PKR-KARACHI</v>
          </cell>
        </row>
        <row r="5109">
          <cell r="T5109" t="str">
            <v>6974-6974017-000-PKR-KARACHI</v>
          </cell>
        </row>
        <row r="5110">
          <cell r="T5110" t="str">
            <v>6974-6974017-000-PKR-CLIFTON-KHI</v>
          </cell>
        </row>
        <row r="5111">
          <cell r="T5111" t="str">
            <v>6974-6974017-511-PKR-KARACHI</v>
          </cell>
        </row>
        <row r="5112">
          <cell r="T5112" t="str">
            <v>6984-6984004-511-PKR-KARACHI</v>
          </cell>
        </row>
        <row r="5113">
          <cell r="T5113" t="str">
            <v>6984-6984002-512-PKR-KARACHI</v>
          </cell>
        </row>
        <row r="5114">
          <cell r="T5114" t="str">
            <v>6984-6984002-532-PKR-KARACHI</v>
          </cell>
        </row>
        <row r="5115">
          <cell r="T5115" t="str">
            <v>6984-6984003-000-PKR-KARACHI</v>
          </cell>
        </row>
        <row r="5116">
          <cell r="T5116" t="str">
            <v>6984-6984004-000-PKR-KARACHI</v>
          </cell>
        </row>
        <row r="5117">
          <cell r="T5117" t="str">
            <v>6984-6984004-504-PKR-KARACHI</v>
          </cell>
        </row>
        <row r="5118">
          <cell r="T5118" t="str">
            <v>6984-6984001-531-PKR-KARACHI</v>
          </cell>
        </row>
        <row r="5119">
          <cell r="T5119" t="str">
            <v>6984-6984004-512-PKR-KARACHI</v>
          </cell>
        </row>
        <row r="5120">
          <cell r="T5120" t="str">
            <v>6984-6984004-521-PKR-KARACHI</v>
          </cell>
        </row>
        <row r="5121">
          <cell r="T5121" t="str">
            <v>6984-6984004-522-PKR-KARACHI</v>
          </cell>
        </row>
        <row r="5122">
          <cell r="T5122" t="str">
            <v>6984-6984004-503-PKR-KARACHI</v>
          </cell>
        </row>
        <row r="5123">
          <cell r="T5123" t="str">
            <v>6984-6984002-000-PKR-KARACHI</v>
          </cell>
        </row>
        <row r="5124">
          <cell r="T5124" t="str">
            <v>6984-6984001-532-PKR-KARACHI</v>
          </cell>
        </row>
        <row r="5125">
          <cell r="T5125" t="str">
            <v>6984-6984001-522-PKR-KARACHI</v>
          </cell>
        </row>
        <row r="5126">
          <cell r="T5126" t="str">
            <v>6984-6984001-511-PKR-KARACHI</v>
          </cell>
        </row>
        <row r="5127">
          <cell r="T5127" t="str">
            <v>6984-6984001-000-PKR-KARACHI</v>
          </cell>
        </row>
        <row r="5128">
          <cell r="T5128" t="str">
            <v>6979-6979009-000-PKR-KARACHI</v>
          </cell>
        </row>
        <row r="5129">
          <cell r="T5129" t="str">
            <v>6975-6975002-532-PKR-KARACHI</v>
          </cell>
        </row>
        <row r="5130">
          <cell r="T5130" t="str">
            <v>6975-6975002-512-PKR-KARACHI</v>
          </cell>
        </row>
        <row r="5131">
          <cell r="T5131" t="str">
            <v>6975-6975002-522-PKR-KARACHI</v>
          </cell>
        </row>
        <row r="5132">
          <cell r="T5132" t="str">
            <v>6974-6974019-000-PKR-LAHORE</v>
          </cell>
        </row>
        <row r="5133">
          <cell r="T5133" t="str">
            <v>6984-6984004-531-PKR-KARACHI</v>
          </cell>
        </row>
        <row r="5134">
          <cell r="T5134" t="str">
            <v>6984-6984001-541-PKR-KARACHI</v>
          </cell>
        </row>
        <row r="5135">
          <cell r="T5135" t="str">
            <v>6984-6984008-532-PKR-KARACHI</v>
          </cell>
        </row>
        <row r="5136">
          <cell r="T5136" t="str">
            <v>6984-6984008-000-PKR-LAHORE</v>
          </cell>
        </row>
        <row r="5137">
          <cell r="T5137" t="str">
            <v>6984-6984004-000-PKR-LAHORE</v>
          </cell>
        </row>
        <row r="5138">
          <cell r="T5138" t="str">
            <v>6984-6984002-000-PKR-LAHORE</v>
          </cell>
        </row>
        <row r="5139">
          <cell r="T5139" t="str">
            <v>6984-6984001-000-PKR-LAHORE</v>
          </cell>
        </row>
        <row r="5140">
          <cell r="T5140" t="str">
            <v>6975-6975002-000-PKR-LAHORE</v>
          </cell>
        </row>
        <row r="5141">
          <cell r="T5141" t="str">
            <v>6975-6975002-521-PKR-KARACHI</v>
          </cell>
        </row>
        <row r="5142">
          <cell r="T5142" t="str">
            <v>6974-6974014-000-PKR-LAHORE</v>
          </cell>
        </row>
        <row r="5143">
          <cell r="T5143" t="str">
            <v>6975-6975002-504-PKR-KARACHI</v>
          </cell>
        </row>
        <row r="5144">
          <cell r="T5144" t="str">
            <v>6974-6974006-000-PKR-LAHORE</v>
          </cell>
        </row>
        <row r="5145">
          <cell r="T5145" t="str">
            <v>6974-6974004-000-PKR-LAHORE</v>
          </cell>
        </row>
        <row r="5146">
          <cell r="T5146" t="str">
            <v>6974-6974013-000-PKR-LAHORE</v>
          </cell>
        </row>
        <row r="5147">
          <cell r="T5147" t="str">
            <v>6984-6984008-541-PKR-KARACHI</v>
          </cell>
        </row>
        <row r="5148">
          <cell r="T5148" t="str">
            <v>6984-6984004-532-PKR-KARACHI</v>
          </cell>
        </row>
        <row r="5149">
          <cell r="T5149" t="str">
            <v>6984-6984008-531-PKR-KARACHI</v>
          </cell>
        </row>
        <row r="5150">
          <cell r="T5150" t="str">
            <v>6984-6984008-522-PKR-KARACHI</v>
          </cell>
        </row>
        <row r="5151">
          <cell r="T5151" t="str">
            <v>6984-6984008-521-PKR-KARACHI</v>
          </cell>
        </row>
        <row r="5152">
          <cell r="T5152" t="str">
            <v>6984-6984008-512-PKR-KARACHI</v>
          </cell>
        </row>
        <row r="5153">
          <cell r="T5153" t="str">
            <v>6984-6984008-511-PKR-KARACHI</v>
          </cell>
        </row>
        <row r="5154">
          <cell r="T5154" t="str">
            <v>6984-6984008-504-PKR-KARACHI</v>
          </cell>
        </row>
        <row r="5155">
          <cell r="T5155" t="str">
            <v>6984-6984008-503-PKR-KARACHI</v>
          </cell>
        </row>
        <row r="5156">
          <cell r="T5156" t="str">
            <v>6984-6984008-000-PKR-KARACHI</v>
          </cell>
        </row>
        <row r="5157">
          <cell r="T5157" t="str">
            <v>6984-6984004-542-PKR-KARACHI</v>
          </cell>
        </row>
        <row r="5158">
          <cell r="T5158" t="str">
            <v>6984-6984004-541-PKR-KARACHI</v>
          </cell>
        </row>
        <row r="5159">
          <cell r="T5159" t="str">
            <v>6984-6984008-542-PKR-KARACHI</v>
          </cell>
        </row>
        <row r="5160">
          <cell r="T5160" t="str">
            <v>6974-6974004-531-PKR-KARACHI</v>
          </cell>
        </row>
        <row r="5161">
          <cell r="T5161" t="str">
            <v>6974-6974013-504-PKR-KARACHI</v>
          </cell>
        </row>
        <row r="5162">
          <cell r="T5162" t="str">
            <v>6974-6974013-503-PKR-KARACHI</v>
          </cell>
        </row>
        <row r="5163">
          <cell r="T5163" t="str">
            <v>6974-6974013-000-PKR-KARACHI</v>
          </cell>
        </row>
        <row r="5164">
          <cell r="T5164" t="str">
            <v>6974-6974007-000-PKR-KARACHI</v>
          </cell>
        </row>
        <row r="5165">
          <cell r="T5165" t="str">
            <v>6974-6974006-541-PKR-KARACHI</v>
          </cell>
        </row>
        <row r="5166">
          <cell r="T5166" t="str">
            <v>6974-6974006-531-PKR-KARACHI</v>
          </cell>
        </row>
        <row r="5167">
          <cell r="T5167" t="str">
            <v>6974-6974006-522-PKR-KARACHI</v>
          </cell>
        </row>
        <row r="5168">
          <cell r="T5168" t="str">
            <v>6974-6974006-521-PKR-KARACHI</v>
          </cell>
        </row>
        <row r="5169">
          <cell r="T5169" t="str">
            <v>6974-6974006-511-PKR-KARACHI</v>
          </cell>
        </row>
        <row r="5170">
          <cell r="T5170" t="str">
            <v>6974-6974013-511-PKR-KARACHI</v>
          </cell>
        </row>
        <row r="5171">
          <cell r="T5171" t="str">
            <v>6974-6974004-541-PKR-KARACHI</v>
          </cell>
        </row>
        <row r="5172">
          <cell r="T5172" t="str">
            <v>6984-6984002-000-PKR-CLIFTON-KHI</v>
          </cell>
        </row>
        <row r="5173">
          <cell r="T5173" t="str">
            <v>6974-6974004-522-PKR-KARACHI</v>
          </cell>
        </row>
        <row r="5174">
          <cell r="T5174" t="str">
            <v>6974-6974004-521-PKR-KARACHI</v>
          </cell>
        </row>
        <row r="5175">
          <cell r="T5175" t="str">
            <v>6974-6974004-511-PKR-KARACHI</v>
          </cell>
        </row>
        <row r="5176">
          <cell r="T5176" t="str">
            <v>6974-6974004-000-PKR-KARACHI</v>
          </cell>
        </row>
        <row r="5177">
          <cell r="T5177" t="str">
            <v>6984-6984008-000-PKR-CLIFTON-KHI</v>
          </cell>
        </row>
        <row r="5178">
          <cell r="T5178" t="str">
            <v>6984-6984004-000-PKR-CLIFTON-KHI</v>
          </cell>
        </row>
        <row r="5179">
          <cell r="T5179" t="str">
            <v>6975-6975002-503-PKR-KARACHI</v>
          </cell>
        </row>
        <row r="5180">
          <cell r="T5180" t="str">
            <v>6975-6975002-000-PKR-CLIFTON-KHI</v>
          </cell>
        </row>
        <row r="5181">
          <cell r="T5181" t="str">
            <v>6975-6975002-531-PKR-KARACHI</v>
          </cell>
        </row>
        <row r="5182">
          <cell r="T5182" t="str">
            <v>6974-6974004-000-PKR-CLIFTON-KHI</v>
          </cell>
        </row>
        <row r="5183">
          <cell r="T5183" t="str">
            <v>6974-6974006-000-PKR-KARACHI</v>
          </cell>
        </row>
        <row r="5184">
          <cell r="T5184" t="str">
            <v>6974-6974014-532-PKR-KARACHI</v>
          </cell>
        </row>
        <row r="5185">
          <cell r="T5185" t="str">
            <v>6974-6974013-000-PKR-CLIFTON-KHI</v>
          </cell>
        </row>
        <row r="5186">
          <cell r="T5186" t="str">
            <v>6974-6974019-541-PKR-KARACHI</v>
          </cell>
        </row>
        <row r="5187">
          <cell r="T5187" t="str">
            <v>6974-6974019-532-PKR-KARACHI</v>
          </cell>
        </row>
        <row r="5188">
          <cell r="T5188" t="str">
            <v>6974-6974019-531-PKR-KARACHI</v>
          </cell>
        </row>
        <row r="5189">
          <cell r="T5189" t="str">
            <v>6974-6974019-522-PKR-KARACHI</v>
          </cell>
        </row>
        <row r="5190">
          <cell r="T5190" t="str">
            <v>6974-6974019-521-PKR-KARACHI</v>
          </cell>
        </row>
        <row r="5191">
          <cell r="T5191" t="str">
            <v>6974-6974019-512-PKR-KARACHI</v>
          </cell>
        </row>
        <row r="5192">
          <cell r="T5192" t="str">
            <v>6974-6974019-511-PKR-KARACHI</v>
          </cell>
        </row>
        <row r="5193">
          <cell r="T5193" t="str">
            <v>6974-6974019-504-PKR-KARACHI</v>
          </cell>
        </row>
        <row r="5194">
          <cell r="T5194" t="str">
            <v>6974-6974019-000-PKR-KARACHI</v>
          </cell>
        </row>
        <row r="5195">
          <cell r="T5195" t="str">
            <v>6974-6974013-512-PKR-KARACHI</v>
          </cell>
        </row>
        <row r="5196">
          <cell r="T5196" t="str">
            <v>6974-6974014-541-PKR-KARACHI</v>
          </cell>
        </row>
        <row r="5197">
          <cell r="T5197" t="str">
            <v>6975-6975002-000-PKR-KARACHI</v>
          </cell>
        </row>
        <row r="5198">
          <cell r="T5198" t="str">
            <v>6974-6974014-531-PKR-KARACHI</v>
          </cell>
        </row>
        <row r="5199">
          <cell r="T5199" t="str">
            <v>6974-6974014-522-PKR-KARACHI</v>
          </cell>
        </row>
        <row r="5200">
          <cell r="T5200" t="str">
            <v>6974-6974014-521-PKR-KARACHI</v>
          </cell>
        </row>
        <row r="5201">
          <cell r="T5201" t="str">
            <v>6974-6974014-512-PKR-KARACHI</v>
          </cell>
        </row>
        <row r="5202">
          <cell r="T5202" t="str">
            <v>6974-6974014-000-PKR-KARACHI</v>
          </cell>
        </row>
        <row r="5203">
          <cell r="T5203" t="str">
            <v>6974-6974013-542-PKR-KARACHI</v>
          </cell>
        </row>
        <row r="5204">
          <cell r="T5204" t="str">
            <v>6974-6974013-532-PKR-KARACHI</v>
          </cell>
        </row>
        <row r="5205">
          <cell r="T5205" t="str">
            <v>6974-6974013-531-PKR-KARACHI</v>
          </cell>
        </row>
        <row r="5206">
          <cell r="T5206" t="str">
            <v>6974-6974013-522-PKR-KARACHI</v>
          </cell>
        </row>
        <row r="5207">
          <cell r="T5207" t="str">
            <v>6974-6974013-521-PKR-KARACHI</v>
          </cell>
        </row>
        <row r="5208">
          <cell r="T5208" t="str">
            <v>6974-6974014-542-PKR-KARACHI</v>
          </cell>
        </row>
        <row r="5209">
          <cell r="T5209" t="str">
            <v>6914-6914001-000-PKR-KARACHI</v>
          </cell>
        </row>
        <row r="5210">
          <cell r="T5210" t="str">
            <v>6974-6974005-531-PKR-KARACHI</v>
          </cell>
        </row>
        <row r="5211">
          <cell r="T5211" t="str">
            <v>6948-6948002-000-PKR-KARACHI</v>
          </cell>
        </row>
        <row r="5212">
          <cell r="T5212" t="str">
            <v>6949-6949000-000-PKR-KARACHI</v>
          </cell>
        </row>
        <row r="5213">
          <cell r="T5213" t="str">
            <v>6949-6949000-001-PKR-KARACHI</v>
          </cell>
        </row>
        <row r="5214">
          <cell r="T5214" t="str">
            <v>6976-6976003-000-PKR-KARACHI</v>
          </cell>
        </row>
        <row r="5215">
          <cell r="T5215" t="str">
            <v>6990-6990003-541-PKR-KARACHI</v>
          </cell>
        </row>
        <row r="5216">
          <cell r="T5216" t="str">
            <v>6990-6990003-532-PKR-KARACHI</v>
          </cell>
        </row>
        <row r="5217">
          <cell r="T5217" t="str">
            <v>6990-6990003-531-PKR-KARACHI</v>
          </cell>
        </row>
        <row r="5218">
          <cell r="T5218" t="str">
            <v>6990-6990003-523-PKR-KARACHI</v>
          </cell>
        </row>
        <row r="5219">
          <cell r="T5219" t="str">
            <v>6990-6990003-522-PKR-KARACHI</v>
          </cell>
        </row>
        <row r="5220">
          <cell r="T5220" t="str">
            <v>6990-6990003-521-PKR-KARACHI</v>
          </cell>
        </row>
        <row r="5221">
          <cell r="T5221" t="str">
            <v>6990-6990003-512-PKR-KARACHI</v>
          </cell>
        </row>
        <row r="5222">
          <cell r="T5222" t="str">
            <v>6990-6990003-503-PKR-KARACHI</v>
          </cell>
        </row>
        <row r="5223">
          <cell r="T5223" t="str">
            <v>6990-6990003-000-PKR-KARACHI</v>
          </cell>
        </row>
        <row r="5224">
          <cell r="T5224" t="str">
            <v>6975-6975021-000-PKR-KARACHI</v>
          </cell>
        </row>
        <row r="5225">
          <cell r="T5225" t="str">
            <v>6976-6976004-000-PKR-KARACHI</v>
          </cell>
        </row>
        <row r="5226">
          <cell r="T5226" t="str">
            <v>6990-6990003-542-PKR-KARACHI</v>
          </cell>
        </row>
        <row r="5227">
          <cell r="T5227" t="str">
            <v>6975-6975003-000-PKR-LAHORE</v>
          </cell>
        </row>
        <row r="5228">
          <cell r="T5228" t="str">
            <v>6975-6975021-532-PKR-KARACHI</v>
          </cell>
        </row>
        <row r="5229">
          <cell r="T5229" t="str">
            <v>6975-6975021-531-PKR-KARACHI</v>
          </cell>
        </row>
        <row r="5230">
          <cell r="T5230" t="str">
            <v>6975-6975021-521-PKR-KARACHI</v>
          </cell>
        </row>
        <row r="5231">
          <cell r="T5231" t="str">
            <v>6980-6980004-000-PKR-KARACHI</v>
          </cell>
        </row>
        <row r="5232">
          <cell r="T5232" t="str">
            <v>6990-6990011-000-PKR-KARACHI</v>
          </cell>
        </row>
        <row r="5233">
          <cell r="T5233" t="str">
            <v>6975-6975007-531-PKR-KARACHI</v>
          </cell>
        </row>
        <row r="5234">
          <cell r="T5234" t="str">
            <v>6975-6975007-000-PKR-LAHORE</v>
          </cell>
        </row>
        <row r="5235">
          <cell r="T5235" t="str">
            <v>6975-6975006-000-PKR-LAHORE</v>
          </cell>
        </row>
        <row r="5236">
          <cell r="T5236" t="str">
            <v>6975-6975000-000-PKR-LAHORE</v>
          </cell>
        </row>
        <row r="5237">
          <cell r="T5237" t="str">
            <v>6990-6990011-531-PKR-KARACHI</v>
          </cell>
        </row>
        <row r="5238">
          <cell r="T5238" t="str">
            <v>6990-6990011-522-PKR-KARACHI</v>
          </cell>
        </row>
        <row r="5239">
          <cell r="T5239" t="str">
            <v>6990-6990011-521-PKR-KARACHI</v>
          </cell>
        </row>
        <row r="5240">
          <cell r="T5240" t="str">
            <v>6990-6990011-541-PKR-KARACHI</v>
          </cell>
        </row>
        <row r="5241">
          <cell r="T5241" t="str">
            <v>6990-6990011-504-PKR-KARACHI</v>
          </cell>
        </row>
        <row r="5242">
          <cell r="T5242" t="str">
            <v>6990-6990004-000-PKR-KARACHI</v>
          </cell>
        </row>
        <row r="5243">
          <cell r="T5243" t="str">
            <v>6990-6990004-541-PKR-KARACHI</v>
          </cell>
        </row>
        <row r="5244">
          <cell r="T5244" t="str">
            <v>6975-6975000-523-PKR-KARACHI</v>
          </cell>
        </row>
        <row r="5245">
          <cell r="T5245" t="str">
            <v>6990-6990004-531-PKR-KARACHI</v>
          </cell>
        </row>
        <row r="5246">
          <cell r="T5246" t="str">
            <v>6990-6990003-000-PKR-LAHORE</v>
          </cell>
        </row>
        <row r="5247">
          <cell r="T5247" t="str">
            <v>6990-6990004-522-PKR-KARACHI</v>
          </cell>
        </row>
        <row r="5248">
          <cell r="T5248" t="str">
            <v>6990-6990004-512-PKR-KARACHI</v>
          </cell>
        </row>
        <row r="5249">
          <cell r="T5249" t="str">
            <v>6990-6990004-504-PKR-KARACHI</v>
          </cell>
        </row>
        <row r="5250">
          <cell r="T5250" t="str">
            <v>6990-6990011-511-PKR-KARACHI</v>
          </cell>
        </row>
        <row r="5251">
          <cell r="T5251" t="str">
            <v>6974-6974015-000-PKR-KARACHI</v>
          </cell>
        </row>
        <row r="5252">
          <cell r="T5252" t="str">
            <v>6975-6975003-503-PKR-KARACHI</v>
          </cell>
        </row>
        <row r="5253">
          <cell r="T5253" t="str">
            <v>6975-6975000-542-PKR-KARACHI</v>
          </cell>
        </row>
        <row r="5254">
          <cell r="T5254" t="str">
            <v>6975-6975000-532-PKR-KARACHI</v>
          </cell>
        </row>
        <row r="5255">
          <cell r="T5255" t="str">
            <v>6975-6975000-522-PKR-KARACHI</v>
          </cell>
        </row>
        <row r="5256">
          <cell r="T5256" t="str">
            <v>6975-6975000-512-PKR-KARACHI</v>
          </cell>
        </row>
        <row r="5257">
          <cell r="T5257" t="str">
            <v>6975-6975000-511-PKR-KARACHI</v>
          </cell>
        </row>
        <row r="5258">
          <cell r="T5258" t="str">
            <v>6975-6975000-541-PKR-KARACHI</v>
          </cell>
        </row>
        <row r="5259">
          <cell r="T5259" t="str">
            <v>6975-6975000-000-PKR-KARACHI</v>
          </cell>
        </row>
        <row r="5260">
          <cell r="T5260" t="str">
            <v>6975-6975003-511-PKR-KARACHI</v>
          </cell>
        </row>
        <row r="5261">
          <cell r="T5261" t="str">
            <v>6974-6974009-522-PKR-KARACHI</v>
          </cell>
        </row>
        <row r="5262">
          <cell r="T5262" t="str">
            <v>6974-6974009-000-PKR-KARACHI</v>
          </cell>
        </row>
        <row r="5263">
          <cell r="T5263" t="str">
            <v>6990-6990003-000-PKR-CLIFTON-KHI</v>
          </cell>
        </row>
        <row r="5264">
          <cell r="T5264" t="str">
            <v>6975-6975006-000-PKR-CLIFTON-KHI</v>
          </cell>
        </row>
        <row r="5265">
          <cell r="T5265" t="str">
            <v>6975-6975003-000-PKR-CLIFTON-KHI</v>
          </cell>
        </row>
        <row r="5266">
          <cell r="T5266" t="str">
            <v>6975-6975000-000-PKR-CLIFTON-KHI</v>
          </cell>
        </row>
        <row r="5267">
          <cell r="T5267" t="str">
            <v>6975-6975007-522-PKR-KARACHI</v>
          </cell>
        </row>
        <row r="5268">
          <cell r="T5268" t="str">
            <v>6975-6975000-503-PKR-KARACHI</v>
          </cell>
        </row>
        <row r="5269">
          <cell r="T5269" t="str">
            <v>6975-6975006-503-PKR-KARACHI</v>
          </cell>
        </row>
        <row r="5270">
          <cell r="T5270" t="str">
            <v>6975-6975007-521-PKR-KARACHI</v>
          </cell>
        </row>
        <row r="5271">
          <cell r="T5271" t="str">
            <v>6975-6975007-512-PKR-KARACHI</v>
          </cell>
        </row>
        <row r="5272">
          <cell r="T5272" t="str">
            <v>6975-6975007-000-PKR-KARACHI</v>
          </cell>
        </row>
        <row r="5273">
          <cell r="T5273" t="str">
            <v>6975-6975006-542-PKR-KARACHI</v>
          </cell>
        </row>
        <row r="5274">
          <cell r="T5274" t="str">
            <v>6975-6975006-541-PKR-KARACHI</v>
          </cell>
        </row>
        <row r="5275">
          <cell r="T5275" t="str">
            <v>6975-6975006-521-PKR-KARACHI</v>
          </cell>
        </row>
        <row r="5276">
          <cell r="T5276" t="str">
            <v>6975-6975003-000-PKR-KARACHI</v>
          </cell>
        </row>
        <row r="5277">
          <cell r="T5277" t="str">
            <v>6975-6975006-504-PKR-KARACHI</v>
          </cell>
        </row>
        <row r="5278">
          <cell r="T5278" t="str">
            <v>6975-6975003-512-PKR-KARACHI</v>
          </cell>
        </row>
        <row r="5279">
          <cell r="T5279" t="str">
            <v>6975-6975006-000-PKR-KARACHI</v>
          </cell>
        </row>
        <row r="5280">
          <cell r="T5280" t="str">
            <v>6975-6975003-542-PKR-KARACHI</v>
          </cell>
        </row>
        <row r="5281">
          <cell r="T5281" t="str">
            <v>6975-6975003-541-PKR-KARACHI</v>
          </cell>
        </row>
        <row r="5282">
          <cell r="T5282" t="str">
            <v>6975-6975003-532-PKR-KARACHI</v>
          </cell>
        </row>
        <row r="5283">
          <cell r="T5283" t="str">
            <v>6975-6975003-531-PKR-KARACHI</v>
          </cell>
        </row>
        <row r="5284">
          <cell r="T5284" t="str">
            <v>6975-6975003-523-PKR-KARACHI</v>
          </cell>
        </row>
        <row r="5285">
          <cell r="T5285" t="str">
            <v>6975-6975003-522-PKR-KARACHI</v>
          </cell>
        </row>
        <row r="5286">
          <cell r="T5286" t="str">
            <v>6975-6975003-521-PKR-KARACHI</v>
          </cell>
        </row>
        <row r="5287">
          <cell r="T5287" t="str">
            <v>6975-6975006-511-PKR-KARACHI</v>
          </cell>
        </row>
        <row r="5288">
          <cell r="T5288" t="str">
            <v>6988-6988002-522-PKR-KARACHI</v>
          </cell>
        </row>
        <row r="5289">
          <cell r="T5289" t="str">
            <v>6988-6988002-000-PKR-LAHORE</v>
          </cell>
        </row>
        <row r="5290">
          <cell r="T5290" t="str">
            <v>6988-6988002-541-PKR-KARACHI</v>
          </cell>
        </row>
        <row r="5291">
          <cell r="T5291" t="str">
            <v>6988-6988002-521-PKR-KARACHI</v>
          </cell>
        </row>
        <row r="5292">
          <cell r="T5292" t="str">
            <v>6988-6988002-000-PKR-KARACHI</v>
          </cell>
        </row>
        <row r="5293">
          <cell r="T5293" t="str">
            <v>6988-6988002-511-PKR-KARACHI</v>
          </cell>
        </row>
        <row r="5294">
          <cell r="T5294" t="str">
            <v>6986-6986020-523-PKR-KARACHI</v>
          </cell>
        </row>
        <row r="5295">
          <cell r="T5295" t="str">
            <v>6986-6986021-511-PKR-KARACHI</v>
          </cell>
        </row>
        <row r="5296">
          <cell r="T5296" t="str">
            <v>6986-6986021-504-PKR-KARACHI</v>
          </cell>
        </row>
        <row r="5297">
          <cell r="T5297" t="str">
            <v>6986-6986021-000-PKR-KARACHI</v>
          </cell>
        </row>
        <row r="5298">
          <cell r="T5298" t="str">
            <v>6986-6986020-542-PKR-KARACHI</v>
          </cell>
        </row>
        <row r="5299">
          <cell r="T5299" t="str">
            <v>6986-6986020-541-PKR-KARACHI</v>
          </cell>
        </row>
        <row r="5300">
          <cell r="T5300" t="str">
            <v>6986-6986020-531-PKR-KARACHI</v>
          </cell>
        </row>
        <row r="5301">
          <cell r="T5301" t="str">
            <v>6986-6986021-541-PKR-KARACHI</v>
          </cell>
        </row>
        <row r="5302">
          <cell r="T5302" t="str">
            <v>6986-6986020-522-PKR-KARACHI</v>
          </cell>
        </row>
        <row r="5303">
          <cell r="T5303" t="str">
            <v>6986-6986020-521-PKR-KARACHI</v>
          </cell>
        </row>
        <row r="5304">
          <cell r="T5304" t="str">
            <v>6986-6986020-512-PKR-KARACHI</v>
          </cell>
        </row>
        <row r="5305">
          <cell r="T5305" t="str">
            <v>6986-6986020-511-PKR-KARACHI</v>
          </cell>
        </row>
        <row r="5306">
          <cell r="T5306" t="str">
            <v>6986-6986020-504-PKR-KARACHI</v>
          </cell>
        </row>
        <row r="5307">
          <cell r="T5307" t="str">
            <v>6986-6986020-503-PKR-KARACHI</v>
          </cell>
        </row>
        <row r="5308">
          <cell r="T5308" t="str">
            <v>6986-6986020-532-PKR-KARACHI</v>
          </cell>
        </row>
        <row r="5309">
          <cell r="T5309" t="str">
            <v>6986-6986042-001-PKR-KARACHI</v>
          </cell>
        </row>
        <row r="5310">
          <cell r="T5310" t="str">
            <v>6986-6986020-000-PKR-KARACHI</v>
          </cell>
        </row>
        <row r="5311">
          <cell r="T5311" t="str">
            <v>6986-6986021-512-PKR-KARACHI</v>
          </cell>
        </row>
        <row r="5312">
          <cell r="T5312" t="str">
            <v>6986-6986021-000-PKR-LAHORE</v>
          </cell>
        </row>
        <row r="5313">
          <cell r="T5313" t="str">
            <v>6986-6986020-000-PKR-LAHORE</v>
          </cell>
        </row>
        <row r="5314">
          <cell r="T5314" t="str">
            <v>6986-6986008-000-PKR-LAHORE</v>
          </cell>
        </row>
        <row r="5315">
          <cell r="T5315" t="str">
            <v>6986-6986021-521-PKR-KARACHI</v>
          </cell>
        </row>
        <row r="5316">
          <cell r="T5316" t="str">
            <v>6974-6974035-000-PKR-LAHORE</v>
          </cell>
        </row>
        <row r="5317">
          <cell r="T5317" t="str">
            <v>6986-6986021-532-PKR-KARACHI</v>
          </cell>
        </row>
        <row r="5318">
          <cell r="T5318" t="str">
            <v>6986-6986042-000-PKR-KARACHI</v>
          </cell>
        </row>
        <row r="5319">
          <cell r="T5319" t="str">
            <v>6986-6986041-000-PKR-KARACHI</v>
          </cell>
        </row>
        <row r="5320">
          <cell r="T5320" t="str">
            <v>6986-6986030-521-PKR-KARACHI</v>
          </cell>
        </row>
        <row r="5321">
          <cell r="T5321" t="str">
            <v>6986-6986030-000-PKR-KARACHI</v>
          </cell>
        </row>
        <row r="5322">
          <cell r="T5322" t="str">
            <v>6986-6986022-000-PKR-KARACHI</v>
          </cell>
        </row>
        <row r="5323">
          <cell r="T5323" t="str">
            <v>6986-6986021-542-PKR-KARACHI</v>
          </cell>
        </row>
        <row r="5324">
          <cell r="T5324" t="str">
            <v>6974-6974036-000-PKR-LAHORE</v>
          </cell>
        </row>
        <row r="5325">
          <cell r="T5325" t="str">
            <v>6986-6986021-000-PKR-CLIFTON-KHI</v>
          </cell>
        </row>
        <row r="5326">
          <cell r="T5326" t="str">
            <v>6974-6974036-000-PKR-KARACHI</v>
          </cell>
        </row>
        <row r="5327">
          <cell r="T5327" t="str">
            <v>6974-6974035-542-PKR-KARACHI</v>
          </cell>
        </row>
        <row r="5328">
          <cell r="T5328" t="str">
            <v>6974-6974035-541-PKR-KARACHI</v>
          </cell>
        </row>
        <row r="5329">
          <cell r="T5329" t="str">
            <v>6974-6974035-532-PKR-KARACHI</v>
          </cell>
        </row>
        <row r="5330">
          <cell r="T5330" t="str">
            <v>6974-6974035-522-PKR-KARACHI</v>
          </cell>
        </row>
        <row r="5331">
          <cell r="T5331" t="str">
            <v>6974-6974036-503-PKR-KARACHI</v>
          </cell>
        </row>
        <row r="5332">
          <cell r="T5332" t="str">
            <v>6974-6974035-000-PKR-KARACHI</v>
          </cell>
        </row>
        <row r="5333">
          <cell r="T5333" t="str">
            <v>6974-6974035-531-PKR-KARACHI</v>
          </cell>
        </row>
        <row r="5334">
          <cell r="T5334" t="str">
            <v>6986-6986020-000-PKR-CLIFTON-KHI</v>
          </cell>
        </row>
        <row r="5335">
          <cell r="T5335" t="str">
            <v>6986-6986008-000-PKR-CLIFTON-KHI</v>
          </cell>
        </row>
        <row r="5336">
          <cell r="T5336" t="str">
            <v>6974-6974036-000-PKR-CLIFTON-KHI</v>
          </cell>
        </row>
        <row r="5337">
          <cell r="T5337" t="str">
            <v>6974-6974035-000-PKR-CLIFTON-KHI</v>
          </cell>
        </row>
        <row r="5338">
          <cell r="T5338" t="str">
            <v>6986-6986021-522-PKR-KARACHI</v>
          </cell>
        </row>
        <row r="5339">
          <cell r="T5339" t="str">
            <v>6986-6986008-521-PKR-KARACHI</v>
          </cell>
        </row>
        <row r="5340">
          <cell r="T5340" t="str">
            <v>6974-6974035-511-PKR-KARACHI</v>
          </cell>
        </row>
        <row r="5341">
          <cell r="T5341" t="str">
            <v>6986-6986006-000-PKR-KARACHI</v>
          </cell>
        </row>
        <row r="5342">
          <cell r="T5342" t="str">
            <v>6986-6986008-511-PKR-KARACHI</v>
          </cell>
        </row>
        <row r="5343">
          <cell r="T5343" t="str">
            <v>6986-6986008-000-PKR-KARACHI</v>
          </cell>
        </row>
        <row r="5344">
          <cell r="T5344" t="str">
            <v>6974-6974035-521-PKR-KARACHI</v>
          </cell>
        </row>
        <row r="5345">
          <cell r="T5345" t="str">
            <v>6986-6986007-000-PKR-KARACHI</v>
          </cell>
        </row>
        <row r="5346">
          <cell r="T5346" t="str">
            <v>6974-6974036-504-PKR-KARACHI</v>
          </cell>
        </row>
        <row r="5347">
          <cell r="T5347" t="str">
            <v>6986-6986004-000-PKR-KARACHI</v>
          </cell>
        </row>
        <row r="5348">
          <cell r="T5348" t="str">
            <v>6982-6982000-000-PKR-KARACHI</v>
          </cell>
        </row>
      </sheetData>
      <sheetData sheetId="1"/>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Data"/>
      <sheetName val="US$"/>
      <sheetName val="Fin Stats"/>
      <sheetName val="Cash Flow"/>
      <sheetName val="Altman Z"/>
      <sheetName val="Summary"/>
      <sheetName val="Data"/>
    </sheetNames>
    <sheetDataSet>
      <sheetData sheetId="0"/>
      <sheetData sheetId="1"/>
      <sheetData sheetId="2">
        <row r="29">
          <cell r="A29">
            <v>0</v>
          </cell>
        </row>
      </sheetData>
      <sheetData sheetId="3"/>
      <sheetData sheetId="4"/>
      <sheetData sheetId="5"/>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rovision"/>
      <sheetName val="pccapcca"/>
      <sheetName val="EXTpccapcca"/>
      <sheetName val="B4A2303"/>
      <sheetName val="B3A2303"/>
      <sheetName val="RESCPTE DF + FBD"/>
      <sheetName val="B4ACOMP2003"/>
      <sheetName val="B4A Stat 2002"/>
      <sheetName val="B3A Stat 2002"/>
      <sheetName val="A &amp;L BDGT03"/>
      <sheetName val="INC&amp;EXP BDGT03"/>
      <sheetName val="1-bwb(cb)"/>
      <sheetName val="BS-OVS"/>
      <sheetName val="budget"/>
      <sheetName val="BAHRAIN"/>
      <sheetName val="DOHA QATAR "/>
      <sheetName val="PAKISTAN"/>
      <sheetName val="rate "/>
      <sheetName val="UAE"/>
      <sheetName val="Menu"/>
      <sheetName val="RESCPTE_DF_+_FBD"/>
      <sheetName val="B4A_Stat_2002"/>
      <sheetName val="B3A_Stat_2002"/>
      <sheetName val="A_&amp;L_BDGT03"/>
      <sheetName val="INC&amp;EXP_BDGT03"/>
      <sheetName val="DOHA_QATAR_"/>
      <sheetName val="rate_"/>
      <sheetName val="RESCPTE_DF_+_FBD1"/>
      <sheetName val="B4A_Stat_20021"/>
      <sheetName val="B3A_Stat_20021"/>
      <sheetName val="A_&amp;L_BDGT031"/>
      <sheetName val="INC&amp;EXP_BDGT031"/>
      <sheetName val="DOHA_QATAR_1"/>
      <sheetName val="rate_1"/>
      <sheetName val="RESCPTE_DF_+_FBD3"/>
      <sheetName val="B4A_Stat_20023"/>
      <sheetName val="B3A_Stat_20023"/>
      <sheetName val="A_&amp;L_BDGT033"/>
      <sheetName val="INC&amp;EXP_BDGT033"/>
      <sheetName val="DOHA_QATAR_3"/>
      <sheetName val="rate_3"/>
      <sheetName val="RESCPTE_DF_+_FBD2"/>
      <sheetName val="B4A_Stat_20022"/>
      <sheetName val="B3A_Stat_20022"/>
      <sheetName val="A_&amp;L_BDGT032"/>
      <sheetName val="INC&amp;EXP_BDGT032"/>
      <sheetName val="DOHA_QATAR_2"/>
      <sheetName val="rate_2"/>
      <sheetName val="Lead"/>
    </sheetNames>
    <sheetDataSet>
      <sheetData sheetId="0" refreshError="1">
        <row r="5">
          <cell r="M5" t="str">
            <v xml:space="preserve"> </v>
          </cell>
          <cell r="N5">
            <v>0</v>
          </cell>
          <cell r="O5"/>
          <cell r="Q5">
            <v>0</v>
          </cell>
        </row>
        <row r="6">
          <cell r="M6">
            <v>2210</v>
          </cell>
          <cell r="N6">
            <v>1840.19</v>
          </cell>
          <cell r="O6">
            <v>2</v>
          </cell>
          <cell r="Q6">
            <v>2</v>
          </cell>
        </row>
        <row r="7">
          <cell r="M7">
            <v>2211</v>
          </cell>
          <cell r="N7">
            <v>0</v>
          </cell>
          <cell r="O7">
            <v>0</v>
          </cell>
          <cell r="Q7">
            <v>0</v>
          </cell>
        </row>
        <row r="8">
          <cell r="M8" t="str">
            <v xml:space="preserve"> </v>
          </cell>
          <cell r="N8">
            <v>103.6</v>
          </cell>
          <cell r="O8"/>
          <cell r="Q8">
            <v>0</v>
          </cell>
        </row>
        <row r="9">
          <cell r="M9" t="str">
            <v xml:space="preserve"> </v>
          </cell>
          <cell r="N9">
            <v>52576.409999999996</v>
          </cell>
          <cell r="O9"/>
          <cell r="Q9">
            <v>0</v>
          </cell>
        </row>
        <row r="10">
          <cell r="M10" t="str">
            <v xml:space="preserve"> </v>
          </cell>
          <cell r="N10">
            <v>52576.409999999996</v>
          </cell>
          <cell r="O10"/>
          <cell r="Q10">
            <v>0</v>
          </cell>
        </row>
        <row r="11">
          <cell r="M11">
            <v>2212</v>
          </cell>
          <cell r="N11">
            <v>60948.929999999993</v>
          </cell>
          <cell r="O11">
            <v>60</v>
          </cell>
          <cell r="Q11">
            <v>60</v>
          </cell>
        </row>
        <row r="12">
          <cell r="M12">
            <v>2220</v>
          </cell>
          <cell r="N12">
            <v>0</v>
          </cell>
          <cell r="O12">
            <v>0</v>
          </cell>
          <cell r="Q12">
            <v>0</v>
          </cell>
        </row>
        <row r="13">
          <cell r="M13">
            <v>2221</v>
          </cell>
          <cell r="N13">
            <v>0</v>
          </cell>
          <cell r="O13">
            <v>0</v>
          </cell>
          <cell r="Q13">
            <v>0</v>
          </cell>
        </row>
        <row r="14">
          <cell r="M14" t="str">
            <v xml:space="preserve"> </v>
          </cell>
          <cell r="N14">
            <v>17832.509999999998</v>
          </cell>
          <cell r="O14"/>
          <cell r="Q14">
            <v>0</v>
          </cell>
        </row>
        <row r="15">
          <cell r="M15" t="str">
            <v xml:space="preserve"> </v>
          </cell>
          <cell r="N15">
            <v>17832.509999999998</v>
          </cell>
          <cell r="O15"/>
          <cell r="Q15">
            <v>0</v>
          </cell>
        </row>
        <row r="16">
          <cell r="M16">
            <v>2230</v>
          </cell>
          <cell r="N16">
            <v>20896.73</v>
          </cell>
          <cell r="O16">
            <v>21</v>
          </cell>
          <cell r="Q16">
            <v>21</v>
          </cell>
        </row>
        <row r="17">
          <cell r="M17">
            <v>2231</v>
          </cell>
          <cell r="N17">
            <v>0</v>
          </cell>
          <cell r="O17">
            <v>0</v>
          </cell>
          <cell r="Q17">
            <v>0</v>
          </cell>
        </row>
        <row r="18">
          <cell r="M18">
            <v>2232</v>
          </cell>
          <cell r="N18">
            <v>0</v>
          </cell>
          <cell r="O18">
            <v>0</v>
          </cell>
          <cell r="Q18">
            <v>0</v>
          </cell>
        </row>
        <row r="19">
          <cell r="M19" t="str">
            <v xml:space="preserve"> </v>
          </cell>
          <cell r="N19">
            <v>88743.73</v>
          </cell>
          <cell r="O19"/>
          <cell r="Q19">
            <v>0</v>
          </cell>
        </row>
        <row r="20">
          <cell r="M20">
            <v>2233</v>
          </cell>
          <cell r="N20">
            <v>88743.73</v>
          </cell>
          <cell r="O20">
            <v>89</v>
          </cell>
          <cell r="Q20">
            <v>89</v>
          </cell>
        </row>
        <row r="21">
          <cell r="M21">
            <v>2234</v>
          </cell>
          <cell r="N21">
            <v>44.15</v>
          </cell>
          <cell r="O21">
            <v>0</v>
          </cell>
          <cell r="Q21">
            <v>0</v>
          </cell>
        </row>
        <row r="22">
          <cell r="M22">
            <v>2235</v>
          </cell>
          <cell r="N22">
            <v>0</v>
          </cell>
          <cell r="O22">
            <v>0</v>
          </cell>
          <cell r="Q22">
            <v>0</v>
          </cell>
        </row>
        <row r="23">
          <cell r="M23">
            <v>2240</v>
          </cell>
          <cell r="N23">
            <v>0</v>
          </cell>
          <cell r="O23">
            <v>0</v>
          </cell>
          <cell r="Q23">
            <v>0</v>
          </cell>
        </row>
        <row r="24">
          <cell r="M24" t="str">
            <v xml:space="preserve"> </v>
          </cell>
          <cell r="N24">
            <v>0</v>
          </cell>
          <cell r="O24"/>
          <cell r="Q24">
            <v>0</v>
          </cell>
        </row>
        <row r="25">
          <cell r="M25">
            <v>2241</v>
          </cell>
          <cell r="N25">
            <v>674.1</v>
          </cell>
          <cell r="O25">
            <v>1</v>
          </cell>
          <cell r="Q25">
            <v>1</v>
          </cell>
        </row>
        <row r="26">
          <cell r="M26">
            <v>2299</v>
          </cell>
          <cell r="N26">
            <v>173147.83</v>
          </cell>
          <cell r="O26">
            <v>173</v>
          </cell>
          <cell r="P26">
            <v>0</v>
          </cell>
          <cell r="Q26">
            <v>173</v>
          </cell>
        </row>
        <row r="27">
          <cell r="M27" t="str">
            <v xml:space="preserve"> </v>
          </cell>
          <cell r="N27">
            <v>0</v>
          </cell>
          <cell r="O27"/>
          <cell r="Q27">
            <v>0</v>
          </cell>
        </row>
        <row r="28">
          <cell r="M28">
            <v>3310</v>
          </cell>
          <cell r="N28">
            <v>11.57</v>
          </cell>
          <cell r="O28">
            <v>0</v>
          </cell>
          <cell r="Q28">
            <v>0</v>
          </cell>
        </row>
        <row r="29">
          <cell r="M29">
            <v>3311</v>
          </cell>
          <cell r="N29">
            <v>0</v>
          </cell>
          <cell r="O29">
            <v>0</v>
          </cell>
          <cell r="Q29">
            <v>0</v>
          </cell>
        </row>
        <row r="30">
          <cell r="M30" t="str">
            <v xml:space="preserve"> </v>
          </cell>
          <cell r="N30">
            <v>76.650000000000006</v>
          </cell>
          <cell r="O30"/>
          <cell r="Q30">
            <v>0</v>
          </cell>
        </row>
        <row r="31">
          <cell r="M31" t="str">
            <v xml:space="preserve"> </v>
          </cell>
          <cell r="N31">
            <v>625.43999999999994</v>
          </cell>
          <cell r="O31"/>
          <cell r="Q31">
            <v>0</v>
          </cell>
        </row>
        <row r="32">
          <cell r="M32" t="str">
            <v xml:space="preserve"> </v>
          </cell>
          <cell r="N32">
            <v>13078.28</v>
          </cell>
          <cell r="O32"/>
          <cell r="Q32">
            <v>0</v>
          </cell>
        </row>
        <row r="33">
          <cell r="M33">
            <v>3312</v>
          </cell>
          <cell r="N33">
            <v>13078.28</v>
          </cell>
          <cell r="O33">
            <v>13</v>
          </cell>
          <cell r="Q33">
            <v>13</v>
          </cell>
        </row>
        <row r="34">
          <cell r="M34" t="str">
            <v xml:space="preserve"> </v>
          </cell>
          <cell r="N34">
            <v>0</v>
          </cell>
          <cell r="O34"/>
          <cell r="Q34">
            <v>0</v>
          </cell>
        </row>
        <row r="35">
          <cell r="M35">
            <v>3320</v>
          </cell>
          <cell r="N35">
            <v>26.5</v>
          </cell>
          <cell r="O35">
            <v>0</v>
          </cell>
          <cell r="Q35">
            <v>0</v>
          </cell>
        </row>
        <row r="36">
          <cell r="M36">
            <v>3321</v>
          </cell>
          <cell r="N36">
            <v>18573.87</v>
          </cell>
          <cell r="O36">
            <v>19</v>
          </cell>
          <cell r="Q36">
            <v>19</v>
          </cell>
        </row>
        <row r="37">
          <cell r="M37" t="str">
            <v xml:space="preserve"> </v>
          </cell>
          <cell r="N37">
            <v>0</v>
          </cell>
          <cell r="O37"/>
          <cell r="Q37">
            <v>0</v>
          </cell>
        </row>
        <row r="38">
          <cell r="M38" t="str">
            <v xml:space="preserve"> </v>
          </cell>
          <cell r="N38">
            <v>0</v>
          </cell>
          <cell r="O38"/>
          <cell r="Q38">
            <v>0</v>
          </cell>
        </row>
        <row r="39">
          <cell r="M39">
            <v>3322</v>
          </cell>
          <cell r="N39">
            <v>0</v>
          </cell>
          <cell r="O39">
            <v>0</v>
          </cell>
          <cell r="Q39">
            <v>0</v>
          </cell>
        </row>
        <row r="40">
          <cell r="M40" t="str">
            <v xml:space="preserve"> </v>
          </cell>
          <cell r="N40">
            <v>24839.5</v>
          </cell>
          <cell r="O40"/>
          <cell r="Q40">
            <v>0</v>
          </cell>
        </row>
        <row r="41">
          <cell r="M41">
            <v>3330</v>
          </cell>
          <cell r="N41">
            <v>24839.5</v>
          </cell>
          <cell r="O41">
            <v>24</v>
          </cell>
          <cell r="Q41">
            <v>24</v>
          </cell>
        </row>
        <row r="42">
          <cell r="M42">
            <v>3331</v>
          </cell>
          <cell r="N42">
            <v>0</v>
          </cell>
          <cell r="O42">
            <v>0</v>
          </cell>
          <cell r="Q42">
            <v>0</v>
          </cell>
        </row>
        <row r="43">
          <cell r="M43">
            <v>3340</v>
          </cell>
          <cell r="N43">
            <v>0</v>
          </cell>
          <cell r="O43">
            <v>0</v>
          </cell>
          <cell r="Q43">
            <v>0</v>
          </cell>
        </row>
        <row r="44">
          <cell r="M44" t="str">
            <v xml:space="preserve"> </v>
          </cell>
          <cell r="N44">
            <v>0</v>
          </cell>
          <cell r="O44"/>
          <cell r="Q44">
            <v>0</v>
          </cell>
        </row>
        <row r="45">
          <cell r="M45">
            <v>3341</v>
          </cell>
          <cell r="N45">
            <v>0</v>
          </cell>
          <cell r="O45">
            <v>0</v>
          </cell>
          <cell r="Q45">
            <v>0</v>
          </cell>
        </row>
        <row r="46">
          <cell r="M46">
            <v>3399</v>
          </cell>
          <cell r="N46">
            <v>56529.72</v>
          </cell>
          <cell r="O46">
            <v>57</v>
          </cell>
          <cell r="P46">
            <v>0</v>
          </cell>
          <cell r="Q46">
            <v>56</v>
          </cell>
        </row>
        <row r="47">
          <cell r="M47">
            <v>3999</v>
          </cell>
          <cell r="N47">
            <v>116618.10999999999</v>
          </cell>
          <cell r="O47">
            <v>116</v>
          </cell>
          <cell r="P47">
            <v>0</v>
          </cell>
          <cell r="Q47">
            <v>117</v>
          </cell>
        </row>
        <row r="48">
          <cell r="M48">
            <v>4000</v>
          </cell>
          <cell r="N48">
            <v>201756.25000000006</v>
          </cell>
          <cell r="O48">
            <v>202</v>
          </cell>
          <cell r="P48">
            <v>0</v>
          </cell>
          <cell r="Q48">
            <v>202</v>
          </cell>
        </row>
        <row r="49">
          <cell r="M49" t="str">
            <v xml:space="preserve"> </v>
          </cell>
          <cell r="N49">
            <v>10213.34</v>
          </cell>
          <cell r="O49"/>
          <cell r="Q49">
            <v>0</v>
          </cell>
        </row>
        <row r="50">
          <cell r="M50" t="str">
            <v xml:space="preserve"> </v>
          </cell>
          <cell r="N50">
            <v>12468.84</v>
          </cell>
          <cell r="O50"/>
          <cell r="Q50">
            <v>0</v>
          </cell>
        </row>
        <row r="51">
          <cell r="M51" t="str">
            <v xml:space="preserve"> </v>
          </cell>
          <cell r="N51">
            <v>12468.84</v>
          </cell>
          <cell r="O51"/>
          <cell r="Q51">
            <v>0</v>
          </cell>
        </row>
        <row r="52">
          <cell r="M52" t="str">
            <v xml:space="preserve"> </v>
          </cell>
          <cell r="N52">
            <v>12592.28</v>
          </cell>
          <cell r="O52"/>
          <cell r="Q52">
            <v>0</v>
          </cell>
        </row>
        <row r="53">
          <cell r="M53" t="str">
            <v xml:space="preserve"> </v>
          </cell>
          <cell r="N53">
            <v>12592.28</v>
          </cell>
          <cell r="O53"/>
          <cell r="Q53">
            <v>0</v>
          </cell>
        </row>
        <row r="54">
          <cell r="M54" t="str">
            <v xml:space="preserve"> </v>
          </cell>
          <cell r="N54">
            <v>17399.190000000002</v>
          </cell>
          <cell r="O54"/>
          <cell r="Q54">
            <v>0</v>
          </cell>
        </row>
        <row r="55">
          <cell r="M55" t="str">
            <v xml:space="preserve"> </v>
          </cell>
          <cell r="N55">
            <v>21742.780000000002</v>
          </cell>
          <cell r="O55"/>
          <cell r="Q55">
            <v>0</v>
          </cell>
        </row>
        <row r="56">
          <cell r="M56" t="str">
            <v xml:space="preserve"> </v>
          </cell>
          <cell r="N56">
            <v>22714.2</v>
          </cell>
          <cell r="O56"/>
          <cell r="Q56">
            <v>0</v>
          </cell>
        </row>
        <row r="57">
          <cell r="M57" t="str">
            <v xml:space="preserve"> </v>
          </cell>
          <cell r="N57">
            <v>120965.42</v>
          </cell>
          <cell r="O57"/>
          <cell r="Q57">
            <v>0</v>
          </cell>
        </row>
        <row r="58">
          <cell r="M58" t="str">
            <v xml:space="preserve"> </v>
          </cell>
          <cell r="N58">
            <v>120965.42</v>
          </cell>
          <cell r="O58"/>
          <cell r="Q58">
            <v>0</v>
          </cell>
        </row>
        <row r="59">
          <cell r="M59" t="str">
            <v xml:space="preserve"> </v>
          </cell>
          <cell r="N59">
            <v>124599.73</v>
          </cell>
          <cell r="O59"/>
          <cell r="Q59">
            <v>0</v>
          </cell>
        </row>
        <row r="60">
          <cell r="M60">
            <v>4710</v>
          </cell>
          <cell r="N60">
            <v>125521.33</v>
          </cell>
          <cell r="O60">
            <v>126</v>
          </cell>
          <cell r="Q60">
            <v>126</v>
          </cell>
        </row>
        <row r="61">
          <cell r="M61">
            <v>4720</v>
          </cell>
          <cell r="N61">
            <v>0</v>
          </cell>
          <cell r="O61">
            <v>0</v>
          </cell>
          <cell r="Q61">
            <v>0</v>
          </cell>
        </row>
        <row r="62">
          <cell r="M62">
            <v>4730</v>
          </cell>
          <cell r="N62">
            <v>0</v>
          </cell>
          <cell r="O62">
            <v>0</v>
          </cell>
          <cell r="Q62">
            <v>0</v>
          </cell>
        </row>
        <row r="63">
          <cell r="M63" t="str">
            <v xml:space="preserve"> </v>
          </cell>
          <cell r="N63">
            <v>0</v>
          </cell>
          <cell r="O63"/>
          <cell r="Q63">
            <v>0</v>
          </cell>
        </row>
        <row r="64">
          <cell r="M64" t="str">
            <v xml:space="preserve"> </v>
          </cell>
          <cell r="N64">
            <v>766</v>
          </cell>
          <cell r="O64"/>
          <cell r="Q64">
            <v>0</v>
          </cell>
        </row>
        <row r="65">
          <cell r="M65" t="str">
            <v xml:space="preserve"> </v>
          </cell>
          <cell r="N65">
            <v>10029.11</v>
          </cell>
          <cell r="O65"/>
          <cell r="Q65">
            <v>0</v>
          </cell>
        </row>
        <row r="66">
          <cell r="M66" t="str">
            <v xml:space="preserve"> </v>
          </cell>
          <cell r="N66">
            <v>12266.48</v>
          </cell>
          <cell r="O66"/>
          <cell r="Q66">
            <v>0</v>
          </cell>
        </row>
        <row r="67">
          <cell r="M67" t="str">
            <v xml:space="preserve"> </v>
          </cell>
          <cell r="N67">
            <v>12498.48</v>
          </cell>
          <cell r="O67"/>
          <cell r="Q67">
            <v>0</v>
          </cell>
        </row>
        <row r="68">
          <cell r="M68" t="str">
            <v xml:space="preserve"> </v>
          </cell>
          <cell r="N68">
            <v>14847.52</v>
          </cell>
          <cell r="O68"/>
          <cell r="Q68">
            <v>0</v>
          </cell>
        </row>
        <row r="69">
          <cell r="M69" t="str">
            <v xml:space="preserve"> </v>
          </cell>
          <cell r="N69">
            <v>15230.29</v>
          </cell>
          <cell r="O69"/>
          <cell r="Q69">
            <v>0</v>
          </cell>
        </row>
        <row r="70">
          <cell r="M70" t="str">
            <v xml:space="preserve"> </v>
          </cell>
          <cell r="N70">
            <v>15230.29</v>
          </cell>
          <cell r="O70"/>
          <cell r="Q70">
            <v>0</v>
          </cell>
        </row>
        <row r="71">
          <cell r="M71" t="str">
            <v xml:space="preserve"> </v>
          </cell>
          <cell r="N71">
            <v>16618.830000000002</v>
          </cell>
          <cell r="O71"/>
          <cell r="Q71">
            <v>0</v>
          </cell>
        </row>
        <row r="72">
          <cell r="M72" t="str">
            <v xml:space="preserve"> </v>
          </cell>
          <cell r="N72">
            <v>21711.5</v>
          </cell>
          <cell r="O72"/>
          <cell r="Q72">
            <v>0</v>
          </cell>
        </row>
        <row r="73">
          <cell r="M73" t="str">
            <v xml:space="preserve"> </v>
          </cell>
          <cell r="N73">
            <v>23289.23</v>
          </cell>
          <cell r="O73"/>
          <cell r="Q73">
            <v>0</v>
          </cell>
        </row>
        <row r="74">
          <cell r="M74" t="str">
            <v xml:space="preserve"> </v>
          </cell>
          <cell r="N74">
            <v>23873.23</v>
          </cell>
          <cell r="O74"/>
          <cell r="Q74">
            <v>0</v>
          </cell>
        </row>
        <row r="75">
          <cell r="M75" t="str">
            <v xml:space="preserve"> </v>
          </cell>
          <cell r="N75">
            <v>24557.23</v>
          </cell>
          <cell r="O75"/>
          <cell r="Q75">
            <v>0</v>
          </cell>
        </row>
        <row r="76">
          <cell r="M76" t="str">
            <v xml:space="preserve"> </v>
          </cell>
          <cell r="N76">
            <v>24731.23</v>
          </cell>
          <cell r="O76"/>
          <cell r="Q76">
            <v>0</v>
          </cell>
        </row>
        <row r="77">
          <cell r="M77" t="str">
            <v xml:space="preserve"> </v>
          </cell>
          <cell r="N77">
            <v>24776.23</v>
          </cell>
          <cell r="O77"/>
          <cell r="Q77">
            <v>0</v>
          </cell>
        </row>
        <row r="78">
          <cell r="M78" t="str">
            <v xml:space="preserve"> </v>
          </cell>
          <cell r="N78">
            <v>29842.23</v>
          </cell>
          <cell r="O78"/>
          <cell r="Q78">
            <v>0</v>
          </cell>
        </row>
        <row r="79">
          <cell r="M79" t="str">
            <v xml:space="preserve"> </v>
          </cell>
          <cell r="N79">
            <v>30638.21</v>
          </cell>
          <cell r="O79"/>
          <cell r="Q79">
            <v>0</v>
          </cell>
        </row>
        <row r="80">
          <cell r="M80" t="str">
            <v xml:space="preserve"> </v>
          </cell>
          <cell r="N80">
            <v>30638.21</v>
          </cell>
          <cell r="O80"/>
          <cell r="Q80">
            <v>0</v>
          </cell>
        </row>
        <row r="81">
          <cell r="M81" t="str">
            <v xml:space="preserve"> </v>
          </cell>
          <cell r="N81">
            <v>32661.51</v>
          </cell>
          <cell r="O81"/>
          <cell r="Q81">
            <v>0</v>
          </cell>
        </row>
        <row r="82">
          <cell r="M82" t="str">
            <v xml:space="preserve"> </v>
          </cell>
          <cell r="N82">
            <v>35754.959999999999</v>
          </cell>
          <cell r="O82"/>
          <cell r="Q82">
            <v>0</v>
          </cell>
        </row>
        <row r="83">
          <cell r="M83" t="str">
            <v xml:space="preserve"> </v>
          </cell>
          <cell r="N83">
            <v>35754.959999999999</v>
          </cell>
          <cell r="O83"/>
          <cell r="Q83">
            <v>0</v>
          </cell>
        </row>
        <row r="84">
          <cell r="M84" t="str">
            <v xml:space="preserve"> </v>
          </cell>
          <cell r="N84">
            <v>48592.47</v>
          </cell>
          <cell r="O84"/>
          <cell r="Q84">
            <v>0</v>
          </cell>
        </row>
        <row r="85">
          <cell r="M85" t="str">
            <v xml:space="preserve"> </v>
          </cell>
          <cell r="N85">
            <v>48605.47</v>
          </cell>
          <cell r="O85"/>
          <cell r="Q85">
            <v>0</v>
          </cell>
        </row>
        <row r="86">
          <cell r="M86">
            <v>4740</v>
          </cell>
          <cell r="N86">
            <v>54159.840000000004</v>
          </cell>
          <cell r="O86">
            <v>54</v>
          </cell>
          <cell r="Q86">
            <v>54</v>
          </cell>
        </row>
        <row r="87">
          <cell r="M87" t="str">
            <v xml:space="preserve"> </v>
          </cell>
          <cell r="N87">
            <v>22075.08</v>
          </cell>
          <cell r="O87"/>
          <cell r="Q87">
            <v>0</v>
          </cell>
        </row>
        <row r="88">
          <cell r="M88">
            <v>4750</v>
          </cell>
          <cell r="N88">
            <v>22075.08</v>
          </cell>
          <cell r="O88">
            <v>22</v>
          </cell>
          <cell r="Q88">
            <v>22</v>
          </cell>
        </row>
        <row r="89">
          <cell r="M89">
            <v>4760</v>
          </cell>
          <cell r="N89">
            <v>0</v>
          </cell>
          <cell r="O89">
            <v>0</v>
          </cell>
          <cell r="Q89">
            <v>0</v>
          </cell>
        </row>
        <row r="90">
          <cell r="M90">
            <v>4999</v>
          </cell>
          <cell r="N90">
            <v>318374.36000000004</v>
          </cell>
          <cell r="O90">
            <v>318</v>
          </cell>
          <cell r="P90">
            <v>0</v>
          </cell>
          <cell r="Q90">
            <v>319</v>
          </cell>
        </row>
        <row r="91">
          <cell r="M91">
            <v>5400</v>
          </cell>
          <cell r="N91">
            <v>128722.04000000001</v>
          </cell>
          <cell r="O91">
            <v>129</v>
          </cell>
          <cell r="P91">
            <v>0</v>
          </cell>
          <cell r="Q91">
            <v>129</v>
          </cell>
        </row>
        <row r="92">
          <cell r="M92" t="str">
            <v xml:space="preserve"> </v>
          </cell>
          <cell r="N92">
            <v>83599.490000000005</v>
          </cell>
          <cell r="O92"/>
          <cell r="Q92">
            <v>0</v>
          </cell>
        </row>
        <row r="93">
          <cell r="M93" t="str">
            <v xml:space="preserve"> </v>
          </cell>
          <cell r="N93">
            <v>83599.490000000005</v>
          </cell>
          <cell r="O93"/>
          <cell r="Q93">
            <v>0</v>
          </cell>
        </row>
        <row r="94">
          <cell r="M94" t="str">
            <v xml:space="preserve"> </v>
          </cell>
          <cell r="N94">
            <v>83599.490000000005</v>
          </cell>
          <cell r="O94"/>
          <cell r="Q94">
            <v>0</v>
          </cell>
        </row>
        <row r="95">
          <cell r="M95" t="str">
            <v xml:space="preserve"> </v>
          </cell>
          <cell r="N95">
            <v>83599.490000000005</v>
          </cell>
          <cell r="O95"/>
          <cell r="Q95">
            <v>0</v>
          </cell>
        </row>
        <row r="96">
          <cell r="M96" t="str">
            <v xml:space="preserve"> </v>
          </cell>
          <cell r="N96">
            <v>106028.56</v>
          </cell>
          <cell r="O96"/>
          <cell r="Q96">
            <v>0</v>
          </cell>
        </row>
        <row r="97">
          <cell r="M97" t="str">
            <v xml:space="preserve"> </v>
          </cell>
          <cell r="N97">
            <v>109665.15</v>
          </cell>
          <cell r="O97"/>
          <cell r="Q97">
            <v>0</v>
          </cell>
        </row>
        <row r="98">
          <cell r="M98" t="str">
            <v xml:space="preserve"> </v>
          </cell>
          <cell r="N98">
            <v>109884.03</v>
          </cell>
          <cell r="O98"/>
          <cell r="Q98">
            <v>0</v>
          </cell>
        </row>
        <row r="99">
          <cell r="M99" t="str">
            <v xml:space="preserve"> </v>
          </cell>
          <cell r="N99">
            <v>109950.88</v>
          </cell>
          <cell r="O99"/>
          <cell r="Q99">
            <v>0</v>
          </cell>
        </row>
        <row r="100">
          <cell r="M100" t="str">
            <v xml:space="preserve"> </v>
          </cell>
          <cell r="N100">
            <v>116930.3</v>
          </cell>
          <cell r="O100"/>
          <cell r="Q100">
            <v>0</v>
          </cell>
        </row>
        <row r="101">
          <cell r="M101" t="str">
            <v xml:space="preserve"> </v>
          </cell>
          <cell r="N101">
            <v>117967.44</v>
          </cell>
          <cell r="O101"/>
          <cell r="Q101">
            <v>0</v>
          </cell>
        </row>
        <row r="102">
          <cell r="M102" t="str">
            <v xml:space="preserve"> </v>
          </cell>
          <cell r="N102">
            <v>121164.79000000001</v>
          </cell>
          <cell r="O102"/>
          <cell r="Q102">
            <v>0</v>
          </cell>
        </row>
        <row r="103">
          <cell r="M103" t="str">
            <v xml:space="preserve"> </v>
          </cell>
          <cell r="N103">
            <v>121164.79000000001</v>
          </cell>
          <cell r="O103"/>
          <cell r="Q103">
            <v>0</v>
          </cell>
        </row>
        <row r="104">
          <cell r="M104" t="str">
            <v xml:space="preserve"> </v>
          </cell>
          <cell r="N104">
            <v>128139.8</v>
          </cell>
          <cell r="O104"/>
          <cell r="Q104">
            <v>0</v>
          </cell>
        </row>
        <row r="105">
          <cell r="M105">
            <v>5410</v>
          </cell>
          <cell r="N105">
            <v>128139.8</v>
          </cell>
          <cell r="O105">
            <v>128</v>
          </cell>
          <cell r="Q105">
            <v>128</v>
          </cell>
        </row>
        <row r="106">
          <cell r="M106" t="str">
            <v xml:space="preserve"> </v>
          </cell>
          <cell r="N106">
            <v>0</v>
          </cell>
          <cell r="O106"/>
          <cell r="Q106">
            <v>0</v>
          </cell>
        </row>
        <row r="107">
          <cell r="M107">
            <v>5420</v>
          </cell>
          <cell r="N107">
            <v>0</v>
          </cell>
          <cell r="O107">
            <v>0</v>
          </cell>
          <cell r="Q107">
            <v>0</v>
          </cell>
        </row>
        <row r="108">
          <cell r="M108">
            <v>5421</v>
          </cell>
          <cell r="N108">
            <v>0</v>
          </cell>
          <cell r="O108">
            <v>0</v>
          </cell>
          <cell r="Q108">
            <v>0</v>
          </cell>
        </row>
        <row r="109">
          <cell r="M109">
            <v>5430</v>
          </cell>
          <cell r="N109">
            <v>0</v>
          </cell>
          <cell r="O109">
            <v>0</v>
          </cell>
          <cell r="Q109">
            <v>0</v>
          </cell>
        </row>
        <row r="110">
          <cell r="M110">
            <v>5440</v>
          </cell>
          <cell r="N110">
            <v>582.24</v>
          </cell>
          <cell r="O110">
            <v>1</v>
          </cell>
          <cell r="Q110">
            <v>1</v>
          </cell>
        </row>
        <row r="111">
          <cell r="M111">
            <v>5450</v>
          </cell>
          <cell r="N111">
            <v>0</v>
          </cell>
          <cell r="O111">
            <v>0</v>
          </cell>
          <cell r="Q111">
            <v>0</v>
          </cell>
        </row>
        <row r="112">
          <cell r="M112">
            <v>5451</v>
          </cell>
          <cell r="N112">
            <v>0</v>
          </cell>
          <cell r="O112">
            <v>0</v>
          </cell>
          <cell r="Q112">
            <v>0</v>
          </cell>
        </row>
        <row r="113">
          <cell r="M113" t="str">
            <v xml:space="preserve"> </v>
          </cell>
          <cell r="N113">
            <v>0</v>
          </cell>
          <cell r="O113"/>
          <cell r="Q113">
            <v>0</v>
          </cell>
        </row>
        <row r="114">
          <cell r="M114" t="str">
            <v xml:space="preserve"> </v>
          </cell>
          <cell r="N114">
            <v>0</v>
          </cell>
          <cell r="O114"/>
          <cell r="Q114">
            <v>0</v>
          </cell>
        </row>
        <row r="115">
          <cell r="M115" t="str">
            <v xml:space="preserve"> </v>
          </cell>
          <cell r="N115">
            <v>0</v>
          </cell>
          <cell r="O115"/>
          <cell r="Q115">
            <v>0</v>
          </cell>
        </row>
        <row r="116">
          <cell r="M116">
            <v>5452</v>
          </cell>
          <cell r="N116">
            <v>0</v>
          </cell>
          <cell r="O116">
            <v>0</v>
          </cell>
          <cell r="Q116">
            <v>0</v>
          </cell>
        </row>
        <row r="117">
          <cell r="M117" t="str">
            <v xml:space="preserve"> </v>
          </cell>
          <cell r="N117">
            <v>0</v>
          </cell>
          <cell r="O117"/>
          <cell r="Q117">
            <v>0</v>
          </cell>
        </row>
        <row r="118">
          <cell r="M118">
            <v>5460</v>
          </cell>
          <cell r="N118">
            <v>0</v>
          </cell>
          <cell r="O118">
            <v>0</v>
          </cell>
          <cell r="Q118">
            <v>0</v>
          </cell>
        </row>
        <row r="119">
          <cell r="M119">
            <v>5469</v>
          </cell>
          <cell r="N119">
            <v>0</v>
          </cell>
          <cell r="O119">
            <v>0</v>
          </cell>
          <cell r="P119">
            <v>0</v>
          </cell>
          <cell r="Q119">
            <v>0</v>
          </cell>
        </row>
        <row r="120">
          <cell r="M120">
            <v>5470</v>
          </cell>
          <cell r="N120">
            <v>0</v>
          </cell>
          <cell r="O120">
            <v>0</v>
          </cell>
          <cell r="Q120">
            <v>0</v>
          </cell>
        </row>
        <row r="121">
          <cell r="M121">
            <v>5471</v>
          </cell>
          <cell r="N121">
            <v>0</v>
          </cell>
          <cell r="O121">
            <v>0</v>
          </cell>
          <cell r="Q121">
            <v>0</v>
          </cell>
        </row>
        <row r="122">
          <cell r="M122">
            <v>5472</v>
          </cell>
          <cell r="N122">
            <v>0</v>
          </cell>
          <cell r="O122">
            <v>0</v>
          </cell>
          <cell r="Q122">
            <v>0</v>
          </cell>
        </row>
        <row r="123">
          <cell r="M123">
            <v>5500</v>
          </cell>
          <cell r="N123">
            <v>48407.98</v>
          </cell>
          <cell r="O123">
            <v>48</v>
          </cell>
          <cell r="P123">
            <v>0</v>
          </cell>
          <cell r="Q123">
            <v>48</v>
          </cell>
        </row>
        <row r="124">
          <cell r="M124">
            <v>5510</v>
          </cell>
          <cell r="N124">
            <v>0</v>
          </cell>
          <cell r="O124">
            <v>38</v>
          </cell>
          <cell r="P124">
            <v>0</v>
          </cell>
          <cell r="Q124">
            <v>38</v>
          </cell>
        </row>
        <row r="125">
          <cell r="M125" t="str">
            <v xml:space="preserve"> </v>
          </cell>
          <cell r="N125">
            <v>33002.15</v>
          </cell>
          <cell r="O125"/>
          <cell r="Q125">
            <v>0</v>
          </cell>
        </row>
        <row r="126">
          <cell r="M126">
            <v>5512</v>
          </cell>
          <cell r="N126">
            <v>38346.26</v>
          </cell>
          <cell r="O126">
            <v>38</v>
          </cell>
          <cell r="Q126">
            <v>38</v>
          </cell>
        </row>
        <row r="127">
          <cell r="M127">
            <v>5513</v>
          </cell>
          <cell r="N127">
            <v>0</v>
          </cell>
          <cell r="O127">
            <v>0</v>
          </cell>
          <cell r="Q127">
            <v>0</v>
          </cell>
        </row>
        <row r="128">
          <cell r="M128">
            <v>5520</v>
          </cell>
          <cell r="N128">
            <v>0</v>
          </cell>
          <cell r="O128">
            <v>1</v>
          </cell>
          <cell r="P128">
            <v>0</v>
          </cell>
          <cell r="Q128">
            <v>1</v>
          </cell>
        </row>
        <row r="129">
          <cell r="M129">
            <v>5521</v>
          </cell>
          <cell r="N129">
            <v>952.26</v>
          </cell>
          <cell r="O129">
            <v>1</v>
          </cell>
          <cell r="Q129">
            <v>1</v>
          </cell>
        </row>
        <row r="130">
          <cell r="M130">
            <v>5522</v>
          </cell>
          <cell r="N130">
            <v>0</v>
          </cell>
          <cell r="O130">
            <v>0</v>
          </cell>
          <cell r="Q130">
            <v>0</v>
          </cell>
        </row>
        <row r="131">
          <cell r="M131">
            <v>5530</v>
          </cell>
          <cell r="N131">
            <v>0</v>
          </cell>
          <cell r="O131">
            <v>8</v>
          </cell>
          <cell r="P131">
            <v>0</v>
          </cell>
          <cell r="Q131">
            <v>8</v>
          </cell>
        </row>
        <row r="132">
          <cell r="M132">
            <v>5531</v>
          </cell>
          <cell r="N132">
            <v>2698.59</v>
          </cell>
          <cell r="O132">
            <v>3</v>
          </cell>
          <cell r="Q132">
            <v>3</v>
          </cell>
        </row>
        <row r="133">
          <cell r="M133" t="str">
            <v xml:space="preserve"> </v>
          </cell>
          <cell r="N133">
            <v>4645.0200000000004</v>
          </cell>
          <cell r="O133"/>
          <cell r="Q133">
            <v>0</v>
          </cell>
        </row>
        <row r="134">
          <cell r="M134">
            <v>5532</v>
          </cell>
          <cell r="N134">
            <v>4645.0200000000004</v>
          </cell>
          <cell r="O134">
            <v>5</v>
          </cell>
          <cell r="Q134">
            <v>5</v>
          </cell>
        </row>
        <row r="135">
          <cell r="M135">
            <v>5540</v>
          </cell>
          <cell r="N135">
            <v>0</v>
          </cell>
          <cell r="O135">
            <v>0</v>
          </cell>
          <cell r="Q135">
            <v>0</v>
          </cell>
        </row>
        <row r="136">
          <cell r="M136">
            <v>5550</v>
          </cell>
          <cell r="N136">
            <v>1765.85</v>
          </cell>
          <cell r="O136">
            <v>2</v>
          </cell>
          <cell r="Q136">
            <v>2</v>
          </cell>
        </row>
        <row r="137">
          <cell r="M137">
            <v>5600</v>
          </cell>
          <cell r="N137">
            <v>64432.539999999994</v>
          </cell>
          <cell r="O137">
            <v>64</v>
          </cell>
          <cell r="P137">
            <v>0</v>
          </cell>
          <cell r="Q137">
            <v>64</v>
          </cell>
        </row>
        <row r="138">
          <cell r="M138">
            <v>5610</v>
          </cell>
          <cell r="N138">
            <v>16554.420000000002</v>
          </cell>
          <cell r="O138">
            <v>17</v>
          </cell>
          <cell r="P138">
            <v>0</v>
          </cell>
          <cell r="Q138">
            <v>17</v>
          </cell>
        </row>
        <row r="139">
          <cell r="M139">
            <v>5611</v>
          </cell>
          <cell r="N139">
            <v>1389.36</v>
          </cell>
          <cell r="O139">
            <v>1</v>
          </cell>
          <cell r="Q139">
            <v>1</v>
          </cell>
        </row>
        <row r="140">
          <cell r="M140">
            <v>5612</v>
          </cell>
          <cell r="N140">
            <v>7539.64</v>
          </cell>
          <cell r="O140">
            <v>8</v>
          </cell>
          <cell r="Q140">
            <v>8</v>
          </cell>
        </row>
        <row r="141">
          <cell r="M141">
            <v>5613</v>
          </cell>
          <cell r="N141">
            <v>2694.51</v>
          </cell>
          <cell r="O141">
            <v>3</v>
          </cell>
          <cell r="Q141">
            <v>3</v>
          </cell>
        </row>
        <row r="142">
          <cell r="M142">
            <v>5614</v>
          </cell>
          <cell r="N142">
            <v>0</v>
          </cell>
          <cell r="O142">
            <v>0</v>
          </cell>
          <cell r="Q142">
            <v>0</v>
          </cell>
        </row>
        <row r="143">
          <cell r="M143">
            <v>5615</v>
          </cell>
          <cell r="N143">
            <v>4516.3900000000003</v>
          </cell>
          <cell r="O143">
            <v>5</v>
          </cell>
          <cell r="Q143">
            <v>5</v>
          </cell>
        </row>
        <row r="144">
          <cell r="M144">
            <v>5616</v>
          </cell>
          <cell r="N144">
            <v>0</v>
          </cell>
          <cell r="O144">
            <v>0</v>
          </cell>
          <cell r="Q144">
            <v>0</v>
          </cell>
        </row>
        <row r="145">
          <cell r="M145">
            <v>5617</v>
          </cell>
          <cell r="N145">
            <v>0</v>
          </cell>
          <cell r="O145">
            <v>0</v>
          </cell>
          <cell r="Q145">
            <v>0</v>
          </cell>
        </row>
        <row r="146">
          <cell r="M146">
            <v>5618</v>
          </cell>
          <cell r="N146">
            <v>414.52</v>
          </cell>
          <cell r="O146">
            <v>0</v>
          </cell>
          <cell r="Q146">
            <v>0</v>
          </cell>
        </row>
        <row r="147">
          <cell r="M147">
            <v>5620</v>
          </cell>
          <cell r="N147">
            <v>1026.47</v>
          </cell>
          <cell r="O147">
            <v>1</v>
          </cell>
          <cell r="Q147">
            <v>1</v>
          </cell>
        </row>
        <row r="148">
          <cell r="M148">
            <v>5630</v>
          </cell>
          <cell r="N148">
            <v>0</v>
          </cell>
          <cell r="O148">
            <v>0</v>
          </cell>
          <cell r="Q148">
            <v>0</v>
          </cell>
        </row>
        <row r="149">
          <cell r="M149">
            <v>5640</v>
          </cell>
          <cell r="N149">
            <v>-4.95</v>
          </cell>
          <cell r="O149">
            <v>0</v>
          </cell>
          <cell r="Q149">
            <v>0</v>
          </cell>
        </row>
        <row r="150">
          <cell r="M150">
            <v>5650</v>
          </cell>
          <cell r="N150">
            <v>2900.95</v>
          </cell>
          <cell r="O150">
            <v>3</v>
          </cell>
          <cell r="Q150">
            <v>3</v>
          </cell>
        </row>
        <row r="151">
          <cell r="M151">
            <v>5660</v>
          </cell>
          <cell r="N151">
            <v>482.4</v>
          </cell>
          <cell r="O151">
            <v>0</v>
          </cell>
          <cell r="Q151">
            <v>0</v>
          </cell>
        </row>
        <row r="152">
          <cell r="M152">
            <v>5670</v>
          </cell>
          <cell r="N152">
            <v>0</v>
          </cell>
          <cell r="O152">
            <v>0</v>
          </cell>
          <cell r="P152">
            <v>0</v>
          </cell>
          <cell r="Q152">
            <v>0</v>
          </cell>
        </row>
        <row r="153">
          <cell r="M153">
            <v>5671</v>
          </cell>
          <cell r="N153">
            <v>0</v>
          </cell>
          <cell r="O153">
            <v>0</v>
          </cell>
          <cell r="Q153">
            <v>0</v>
          </cell>
        </row>
        <row r="154">
          <cell r="M154">
            <v>5672</v>
          </cell>
          <cell r="N154">
            <v>0</v>
          </cell>
          <cell r="O154">
            <v>0</v>
          </cell>
          <cell r="Q154">
            <v>0</v>
          </cell>
        </row>
        <row r="155">
          <cell r="M155">
            <v>5673</v>
          </cell>
          <cell r="N155">
            <v>0</v>
          </cell>
          <cell r="O155">
            <v>0</v>
          </cell>
          <cell r="Q155">
            <v>0</v>
          </cell>
        </row>
        <row r="156">
          <cell r="M156">
            <v>5680</v>
          </cell>
          <cell r="N156">
            <v>0</v>
          </cell>
          <cell r="O156">
            <v>0</v>
          </cell>
          <cell r="Q156">
            <v>0</v>
          </cell>
        </row>
        <row r="157">
          <cell r="M157">
            <v>5690</v>
          </cell>
          <cell r="N157">
            <v>6499.46</v>
          </cell>
          <cell r="O157">
            <v>6</v>
          </cell>
          <cell r="Q157">
            <v>6</v>
          </cell>
        </row>
        <row r="158">
          <cell r="M158">
            <v>5700</v>
          </cell>
          <cell r="N158">
            <v>3371.98</v>
          </cell>
          <cell r="O158">
            <v>3</v>
          </cell>
          <cell r="Q158">
            <v>3</v>
          </cell>
        </row>
        <row r="159">
          <cell r="M159">
            <v>5710</v>
          </cell>
          <cell r="N159">
            <v>0</v>
          </cell>
          <cell r="O159">
            <v>0</v>
          </cell>
          <cell r="Q159">
            <v>0</v>
          </cell>
        </row>
        <row r="160">
          <cell r="M160">
            <v>5720</v>
          </cell>
          <cell r="N160">
            <v>29.52</v>
          </cell>
          <cell r="O160">
            <v>0</v>
          </cell>
          <cell r="Q160">
            <v>0</v>
          </cell>
        </row>
        <row r="161">
          <cell r="M161">
            <v>5730</v>
          </cell>
          <cell r="N161">
            <v>0</v>
          </cell>
          <cell r="O161">
            <v>0</v>
          </cell>
          <cell r="Q161">
            <v>0</v>
          </cell>
        </row>
        <row r="162">
          <cell r="M162">
            <v>5740</v>
          </cell>
          <cell r="N162">
            <v>3869.42</v>
          </cell>
          <cell r="O162">
            <v>4</v>
          </cell>
          <cell r="Q162">
            <v>4</v>
          </cell>
        </row>
        <row r="163">
          <cell r="M163">
            <v>5750</v>
          </cell>
          <cell r="N163">
            <v>0</v>
          </cell>
          <cell r="O163">
            <v>0</v>
          </cell>
          <cell r="Q163">
            <v>0</v>
          </cell>
        </row>
        <row r="164">
          <cell r="M164">
            <v>5751</v>
          </cell>
          <cell r="N164">
            <v>0</v>
          </cell>
          <cell r="O164">
            <v>0</v>
          </cell>
          <cell r="Q164">
            <v>0</v>
          </cell>
        </row>
        <row r="165">
          <cell r="M165">
            <v>5760</v>
          </cell>
          <cell r="N165">
            <v>0</v>
          </cell>
          <cell r="O165">
            <v>0</v>
          </cell>
          <cell r="P165">
            <v>0</v>
          </cell>
          <cell r="Q165">
            <v>0</v>
          </cell>
        </row>
        <row r="166">
          <cell r="M166">
            <v>5761</v>
          </cell>
          <cell r="N166">
            <v>0</v>
          </cell>
          <cell r="O166">
            <v>0</v>
          </cell>
          <cell r="Q166">
            <v>0</v>
          </cell>
        </row>
        <row r="167">
          <cell r="M167">
            <v>5762</v>
          </cell>
          <cell r="N167">
            <v>0</v>
          </cell>
          <cell r="O167">
            <v>0</v>
          </cell>
          <cell r="Q167">
            <v>0</v>
          </cell>
        </row>
        <row r="168">
          <cell r="M168">
            <v>5770</v>
          </cell>
          <cell r="N168">
            <v>0</v>
          </cell>
          <cell r="O168">
            <v>0</v>
          </cell>
          <cell r="Q168">
            <v>0</v>
          </cell>
        </row>
        <row r="169">
          <cell r="M169">
            <v>5780</v>
          </cell>
          <cell r="N169">
            <v>0</v>
          </cell>
          <cell r="O169">
            <v>0</v>
          </cell>
          <cell r="Q169">
            <v>0</v>
          </cell>
        </row>
        <row r="170">
          <cell r="M170">
            <v>5790</v>
          </cell>
          <cell r="N170">
            <v>0</v>
          </cell>
          <cell r="O170">
            <v>0</v>
          </cell>
          <cell r="Q170">
            <v>0</v>
          </cell>
        </row>
        <row r="171">
          <cell r="M171">
            <v>5800</v>
          </cell>
          <cell r="N171">
            <v>0</v>
          </cell>
          <cell r="O171">
            <v>0</v>
          </cell>
          <cell r="Q171">
            <v>0</v>
          </cell>
        </row>
        <row r="172">
          <cell r="M172">
            <v>5820</v>
          </cell>
          <cell r="N172">
            <v>5208.57</v>
          </cell>
          <cell r="O172">
            <v>5</v>
          </cell>
          <cell r="Q172">
            <v>5</v>
          </cell>
        </row>
        <row r="173">
          <cell r="M173">
            <v>5840</v>
          </cell>
          <cell r="N173">
            <v>0</v>
          </cell>
          <cell r="O173">
            <v>0</v>
          </cell>
          <cell r="Q173">
            <v>0</v>
          </cell>
        </row>
        <row r="174">
          <cell r="M174">
            <v>5850</v>
          </cell>
          <cell r="N174">
            <v>0</v>
          </cell>
          <cell r="O174">
            <v>0</v>
          </cell>
          <cell r="Q174">
            <v>0</v>
          </cell>
        </row>
        <row r="175">
          <cell r="M175" t="str">
            <v xml:space="preserve"> </v>
          </cell>
          <cell r="N175">
            <v>0</v>
          </cell>
          <cell r="O175"/>
          <cell r="Q175">
            <v>0</v>
          </cell>
        </row>
        <row r="176">
          <cell r="M176" t="str">
            <v xml:space="preserve"> </v>
          </cell>
          <cell r="N176">
            <v>1250</v>
          </cell>
          <cell r="O176"/>
          <cell r="Q176">
            <v>0</v>
          </cell>
        </row>
        <row r="177">
          <cell r="M177" t="str">
            <v xml:space="preserve"> </v>
          </cell>
          <cell r="N177">
            <v>4723.75</v>
          </cell>
          <cell r="O177"/>
          <cell r="Q177">
            <v>0</v>
          </cell>
        </row>
        <row r="178">
          <cell r="M178" t="str">
            <v xml:space="preserve"> </v>
          </cell>
          <cell r="N178">
            <v>5723.75</v>
          </cell>
          <cell r="O178"/>
          <cell r="Q178">
            <v>0</v>
          </cell>
        </row>
        <row r="179">
          <cell r="M179" t="str">
            <v xml:space="preserve"> </v>
          </cell>
          <cell r="N179">
            <v>13036.64</v>
          </cell>
          <cell r="O179"/>
          <cell r="Q179">
            <v>0</v>
          </cell>
        </row>
        <row r="180">
          <cell r="M180" t="str">
            <v xml:space="preserve"> </v>
          </cell>
          <cell r="N180">
            <v>13348.16</v>
          </cell>
          <cell r="O180"/>
          <cell r="Q180">
            <v>0</v>
          </cell>
        </row>
        <row r="181">
          <cell r="M181" t="str">
            <v xml:space="preserve"> </v>
          </cell>
          <cell r="N181">
            <v>13348.16</v>
          </cell>
          <cell r="O181"/>
          <cell r="Q181">
            <v>0</v>
          </cell>
        </row>
        <row r="182">
          <cell r="M182">
            <v>5860</v>
          </cell>
          <cell r="N182">
            <v>13994.3</v>
          </cell>
          <cell r="O182">
            <v>14</v>
          </cell>
          <cell r="Q182">
            <v>14</v>
          </cell>
        </row>
        <row r="183">
          <cell r="M183">
            <v>5860.5</v>
          </cell>
          <cell r="N183">
            <v>0</v>
          </cell>
          <cell r="O183">
            <v>3</v>
          </cell>
          <cell r="P183">
            <v>0</v>
          </cell>
          <cell r="Q183">
            <v>3</v>
          </cell>
        </row>
        <row r="184">
          <cell r="M184">
            <v>5561</v>
          </cell>
          <cell r="N184">
            <v>0</v>
          </cell>
          <cell r="O184">
            <v>0</v>
          </cell>
          <cell r="Q184">
            <v>0</v>
          </cell>
        </row>
        <row r="185">
          <cell r="M185" t="str">
            <v xml:space="preserve"> </v>
          </cell>
          <cell r="N185">
            <v>0</v>
          </cell>
          <cell r="O185"/>
          <cell r="Q185">
            <v>0</v>
          </cell>
        </row>
        <row r="186">
          <cell r="M186">
            <v>5562</v>
          </cell>
          <cell r="N186">
            <v>3000</v>
          </cell>
          <cell r="O186">
            <v>3</v>
          </cell>
          <cell r="Q186">
            <v>3</v>
          </cell>
        </row>
        <row r="187">
          <cell r="M187">
            <v>5563</v>
          </cell>
          <cell r="N187">
            <v>0</v>
          </cell>
          <cell r="O187">
            <v>0</v>
          </cell>
          <cell r="Q187">
            <v>0</v>
          </cell>
        </row>
        <row r="188">
          <cell r="M188">
            <v>5870</v>
          </cell>
          <cell r="N188">
            <v>0</v>
          </cell>
          <cell r="O188">
            <v>0</v>
          </cell>
          <cell r="Q188">
            <v>0</v>
          </cell>
        </row>
        <row r="189">
          <cell r="M189">
            <v>5871</v>
          </cell>
          <cell r="N189">
            <v>0</v>
          </cell>
          <cell r="O189">
            <v>0</v>
          </cell>
          <cell r="Q189">
            <v>0</v>
          </cell>
        </row>
        <row r="190">
          <cell r="M190">
            <v>5872</v>
          </cell>
          <cell r="N190">
            <v>7500</v>
          </cell>
          <cell r="O190">
            <v>8</v>
          </cell>
          <cell r="Q190">
            <v>8</v>
          </cell>
        </row>
        <row r="191">
          <cell r="M191">
            <v>6000</v>
          </cell>
          <cell r="N191">
            <v>241562.56</v>
          </cell>
          <cell r="O191">
            <v>241</v>
          </cell>
          <cell r="P191">
            <v>0</v>
          </cell>
          <cell r="Q191">
            <v>241</v>
          </cell>
        </row>
        <row r="192">
          <cell r="M192">
            <v>6001</v>
          </cell>
          <cell r="N192">
            <v>0</v>
          </cell>
          <cell r="O192">
            <v>0</v>
          </cell>
          <cell r="Q192">
            <v>0</v>
          </cell>
        </row>
        <row r="193">
          <cell r="M193" t="str">
            <v xml:space="preserve"> </v>
          </cell>
          <cell r="N193">
            <v>0</v>
          </cell>
          <cell r="O193"/>
          <cell r="Q193">
            <v>0</v>
          </cell>
        </row>
        <row r="194">
          <cell r="M194" t="str">
            <v xml:space="preserve"> </v>
          </cell>
          <cell r="N194">
            <v>0</v>
          </cell>
          <cell r="O194"/>
          <cell r="Q194">
            <v>0</v>
          </cell>
        </row>
        <row r="195">
          <cell r="M195">
            <v>6002</v>
          </cell>
          <cell r="N195">
            <v>0</v>
          </cell>
          <cell r="O195">
            <v>0</v>
          </cell>
          <cell r="Q195">
            <v>0</v>
          </cell>
        </row>
        <row r="196">
          <cell r="M196" t="str">
            <v xml:space="preserve"> </v>
          </cell>
          <cell r="N196">
            <v>0</v>
          </cell>
          <cell r="O196"/>
          <cell r="Q196">
            <v>0</v>
          </cell>
        </row>
        <row r="197">
          <cell r="M197">
            <v>6003</v>
          </cell>
          <cell r="N197">
            <v>0</v>
          </cell>
          <cell r="O197">
            <v>0</v>
          </cell>
          <cell r="Q197">
            <v>0</v>
          </cell>
        </row>
        <row r="198">
          <cell r="M198">
            <v>6110</v>
          </cell>
          <cell r="N198">
            <v>241562.56</v>
          </cell>
          <cell r="O198">
            <v>241</v>
          </cell>
          <cell r="Q198">
            <v>241</v>
          </cell>
        </row>
        <row r="199">
          <cell r="M199">
            <v>6600</v>
          </cell>
          <cell r="N199">
            <v>76811.800000000047</v>
          </cell>
          <cell r="O199">
            <v>77</v>
          </cell>
          <cell r="Q199">
            <v>77</v>
          </cell>
        </row>
        <row r="200">
          <cell r="M200">
            <v>6601</v>
          </cell>
          <cell r="N200">
            <v>0</v>
          </cell>
          <cell r="O200">
            <v>0</v>
          </cell>
          <cell r="Q200">
            <v>0</v>
          </cell>
        </row>
        <row r="201">
          <cell r="M201">
            <v>6700</v>
          </cell>
          <cell r="N201">
            <v>76811.800000000047</v>
          </cell>
          <cell r="O201">
            <v>77</v>
          </cell>
          <cell r="Q201">
            <v>77</v>
          </cell>
        </row>
      </sheetData>
      <sheetData sheetId="1"/>
      <sheetData sheetId="2"/>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EMOF Portfolio"/>
      <sheetName val="region_wise_recovery5"/>
      <sheetName val="region_wise_stuckup5"/>
      <sheetName val="REV-SH_"/>
      <sheetName val="LS-UAE"/>
      <sheetName val="last qrt2001"/>
      <sheetName val="balance sheet"/>
      <sheetName val="balance_sheet"/>
      <sheetName val="DATA"/>
      <sheetName val="GROUPING"/>
      <sheetName val="SCHEDULES"/>
      <sheetName val="TGL"/>
      <sheetName val="lp"/>
      <sheetName val="Currency"/>
      <sheetName val="settings"/>
      <sheetName val="REV-SH_1"/>
      <sheetName val="region_wise_recovery7"/>
      <sheetName val="region_wise_stuckup7"/>
      <sheetName val="REV-SH_2"/>
      <sheetName val="balance_sheet2"/>
      <sheetName val="region_wise_recovery6"/>
      <sheetName val="region_wise_stuckup6"/>
      <sheetName val="balance_sheet1"/>
      <sheetName val="Lead"/>
      <sheetName val="102B"/>
      <sheetName val="E"/>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t="str">
            <v xml:space="preserve"> </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ow r="132">
          <cell r="C132" t="str">
            <v>TOTAL RECOVERY OF STUCK-UP ADVANCES REPORT</v>
          </cell>
        </row>
      </sheetData>
      <sheetData sheetId="26">
        <row r="132">
          <cell r="C132" t="str">
            <v>TOTAL RECOVERY OF STUCK-UP ADVANCES REPORT</v>
          </cell>
        </row>
      </sheetData>
      <sheetData sheetId="27">
        <row r="132">
          <cell r="C132" t="str">
            <v>TOTAL RECOVERY OF STUCK-UP ADVANCES REPORT</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ow r="132">
          <cell r="C132" t="str">
            <v>TOTAL RECOVERY OF STUCK-UP ADVANCES REPORT</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s"/>
      <sheetName val="EQUITIES"/>
      <sheetName val="SNAPSHOT-Daily"/>
      <sheetName val="TRADE LOG"/>
      <sheetName val="EQUITIES CLASS"/>
      <sheetName val="AFS"/>
      <sheetName val="Budget"/>
      <sheetName val="HFT"/>
      <sheetName val="REALIZED"/>
      <sheetName val="Dividend"/>
      <sheetName val="DVD-Acc-Rcd"/>
      <sheetName val="BROKER"/>
      <sheetName val="DAILY PERFORMANCE"/>
      <sheetName val="Details 01-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ed shares 1"/>
      <sheetName val="Un Quoted Shares 2"/>
      <sheetName val="BLANK FORMAT"/>
      <sheetName val="CASH IN HAND - LC"/>
      <sheetName val="CASH IN HAND-FC"/>
      <sheetName val="CASH WITH SBP IN LC IN CA"/>
      <sheetName val="CASH WITH SBP IN LC DA"/>
      <sheetName val="CASH WITH SBP IN FC CA"/>
      <sheetName val="cash with sbp in fc specail"/>
      <sheetName val="CASH WITH SBP IN FC DA"/>
      <sheetName val="CASH WITH OTHER CB FC CA"/>
      <sheetName val="CASH WITH OTHER CB FC DA"/>
      <sheetName val="BAL WITH OTHER BANK INSIDE "/>
      <sheetName val="BAL WITH OTHER BANK CA"/>
      <sheetName val="BAL WITH OTHER BANK DA"/>
      <sheetName val="CALL MONEY LENDING"/>
      <sheetName val="R.Repo"/>
      <sheetName val="CONTROL SHARES"/>
      <sheetName val="QUOTED"/>
      <sheetName val="HELD 4"/>
      <sheetName val="UN Quoted Shares"/>
      <sheetName val="COI"/>
      <sheetName val="INV IN FGS - MTBS"/>
      <sheetName val="INV.IN PREF.SHARES"/>
      <sheetName val="INV IN FGS - PIBS"/>
      <sheetName val="INV IN FGS - FIBS"/>
      <sheetName val="NIT"/>
      <sheetName val="INV HELD TO MATURITY"/>
      <sheetName val="GCBs"/>
      <sheetName val="INV IN central govt sec"/>
      <sheetName val="INV IN PGS"/>
      <sheetName val="INV,In FED.Govt Secu"/>
      <sheetName val="Fgn.Curr.Bond CONTROL"/>
      <sheetName val="FGSEC"/>
      <sheetName val="FGS"/>
      <sheetName val="inv in TFC listed"/>
      <sheetName val="INV IN TFCS ."/>
      <sheetName val="PRO NOTE"/>
      <sheetName val="INV OUTSIDE PAK"/>
      <sheetName val="INV in ASSOC"/>
      <sheetName val="iNV. J.V"/>
      <sheetName val="INV IN SUBSI"/>
      <sheetName val="DEBENTURE BONDS ETC."/>
      <sheetName val="INV IN PGS - LISTED COS."/>
      <sheetName val="INV IN PGS - UNLISTED COS."/>
      <sheetName val="INV IN TFCS - LISTED COS."/>
      <sheetName val="PROV. IN DIM. IN VAL OF INV."/>
      <sheetName val="PROV. AGAINST PREF. SHARES"/>
      <sheetName val="ADV-LOANS CASH CR. RF IN PAK"/>
      <sheetName val="ADV-LOANS CASH CR. RF IN PAK-2"/>
      <sheetName val="Adv loans c.c.-3"/>
      <sheetName val="ADV-LOANS CASH CR. RF OUT PAK"/>
      <sheetName val="ADV-BILLS DISCOUN. PUR. IN PAK"/>
      <sheetName val="adv bills disc.pur.in pak. 2"/>
      <sheetName val="Sheet2"/>
      <sheetName val="ADV-BILLS DISCOUN. PUR. OUT PAK"/>
      <sheetName val="ADV.PROV. AGNS NON-PERFOR ADV."/>
      <sheetName val="ADV pro 2"/>
      <sheetName val="OTHR ASS-INC&amp;MRKUP ACC IN LC"/>
      <sheetName val="o.assets inc. m-up acc.in lc 2"/>
      <sheetName val="o assets inc m-up in lc 3"/>
      <sheetName val="OTHR ASS-INCM&amp;MRKUP ACC IN FC"/>
      <sheetName val="Accrual commi."/>
      <sheetName val="prepaid ex.risk fee"/>
      <sheetName val="OTHR ASS-ADV,DEP,ADV RNT &amp; PREP"/>
      <sheetName val="OTHR ASS-ADV TAXATION"/>
      <sheetName val="DEF TAX"/>
      <sheetName val="OTHR ASS-UNREAL GAIN ON FWD CON"/>
      <sheetName val="OTHER ASSETS - DEFERRED COST"/>
      <sheetName val="OTHER ASSETS - STNRY&amp;STMP"/>
      <sheetName val="OTHR ASS-BARTER TRADE BALANCES"/>
      <sheetName val="C I R C"/>
      <sheetName val="G.Transa"/>
      <sheetName val="Rceivable from sbp under VHS"/>
      <sheetName val="OTHR ASSETS - REC FROM PENSION "/>
      <sheetName val="OTHR ASS - PRIZE BONDS"/>
      <sheetName val="OTHER ASSETS - OTHERS"/>
      <sheetName val="o.assets-other-2"/>
      <sheetName val="3"/>
      <sheetName val="PROV - STAT &amp; STAMPS"/>
      <sheetName val="PROV-INC-MARKUP, ADV &amp; INV."/>
      <sheetName val="PROV-BARTER TRADE BALANCE"/>
      <sheetName val="PROVISION - OTHERS"/>
      <sheetName val="fixed assets-control sheet"/>
      <sheetName val="OPR FIXED ASST - LAND FH"/>
      <sheetName val="OPR FIXED - BLDG FH"/>
      <sheetName val="OPR FIXED ASST - LAND LH"/>
      <sheetName val="OPR FIXED ASST - BLDG LH"/>
      <sheetName val="OPR FIXED ASST - FUR&amp;OFF EQUP"/>
      <sheetName val="OPR FIXED ASST - COMP&amp;PER EQUIP"/>
      <sheetName val="OPR FIXED ASST - VEHICLE"/>
      <sheetName val="fIxed ass finan lea"/>
      <sheetName val=" CWIP-CONTROL SHEET"/>
      <sheetName val="CIVIL WORK"/>
      <sheetName val="EQUIPMENT"/>
      <sheetName val="ADV TO SUPPLIER"/>
      <sheetName val="OTHERS"/>
      <sheetName val="BILLS PAYABLE IN PAK"/>
      <sheetName val="BILLS PAYABALE OUTSIDE PAKISTAN"/>
      <sheetName val="BORR FRM FIN INS IN PAK - SEC"/>
      <sheetName val="borr-sbp fin"/>
      <sheetName val="borr-sbp-merger"/>
      <sheetName val="borr-ghs"/>
      <sheetName val="borr-other-phdcl"/>
      <sheetName val="REPO BORROW"/>
      <sheetName val="BORR FRM FIN INS IN PAK - UNSEC"/>
      <sheetName val="BORR FRM FIN INS OUT PAK"/>
      <sheetName val="call money borrowed"/>
      <sheetName val="O.D.NOSTRO"/>
      <sheetName val="DEPOSIT-FIXED DEPOSIT"/>
      <sheetName val="DEPOSITS-SAVING DEPOSITS"/>
      <sheetName val="DEPOSITS-CA- REM"/>
      <sheetName val="DEPOSITS-CA non- REMUN"/>
      <sheetName val="depo.ca.non remu 2"/>
      <sheetName val="DEPOSITS &amp; OTHER AC.sOF BANKS"/>
      <sheetName val="depop.f.i.non.remu"/>
      <sheetName val="Liab finan lease"/>
      <sheetName val="OTHR LIAB-PROF PAY ON PLS DEP&amp;O"/>
      <sheetName val="OTR LIA-INT ON FC DEPO"/>
      <sheetName val="OTR LIA-UNEARN COMMISSION"/>
      <sheetName val="OTR LIA-ACCRUED EXP"/>
      <sheetName val="OTR LIA-ADVANCED PAYMENTS"/>
      <sheetName val="OTR LIA-UNCLAIMED DIVIDEND"/>
      <sheetName val="proposed dividend"/>
      <sheetName val="OTR LIA-BRANCH ADJT ACCT"/>
      <sheetName val="O.LIA.BR ADJ AC(2)"/>
      <sheetName val="o.lia.br.adj.ac.(3)"/>
      <sheetName val="OTHR LIAB - INT PAY IN LOCAL CU"/>
      <sheetName val="OTH LIAB-INT PAY IN LOCAL CU 2"/>
      <sheetName val="OTR LIA-BANGLADESH"/>
      <sheetName val="OTR LIA-BARTER TRADE BAL"/>
      <sheetName val="OTR LIA-SPECIAL SEPERATION PACK"/>
      <sheetName val="ITR LIA-COMPENSATED ABSENCES"/>
      <sheetName val="OTR LIA-POST RETIRE MEDICAL BEN"/>
      <sheetName val="other liab benevolent fund"/>
      <sheetName val="other lia VHS"/>
      <sheetName val="oth lia GOP"/>
      <sheetName val="OTR LIA-STAFF WELFARE FUND"/>
      <sheetName val="OTR LIA-PRO OFF BAL SHEET OBLIG"/>
      <sheetName val="OTR LIA-OTHERS(1)"/>
      <sheetName val="OTR LIA -OTHERS(2)"/>
      <sheetName val="otr lia other 5"/>
      <sheetName val="Otr lia. intt. payable on borro"/>
      <sheetName val="other lia.fgn cap."/>
      <sheetName val="Other lia.fgn cap. 1"/>
      <sheetName val="CAPITAL"/>
      <sheetName val="SURP-DEFICIT REVAL FIXED ASSET"/>
      <sheetName val="SURP-DEFICIT REVAL  T bill"/>
      <sheetName val="surp-quoted shares"/>
      <sheetName val="DEFERRED TAX ON SECURITIES"/>
      <sheetName val="RESERVE FUND AND OTHER RESERVES"/>
      <sheetName val="G.RESERVE"/>
      <sheetName val="exchange eq reserve"/>
      <sheetName val="Statutory Reserve"/>
      <sheetName val="PROFIT &amp; LOSS AC."/>
      <sheetName val="Acceptance for Constituent"/>
      <sheetName val="Sheet1"/>
      <sheetName val="OPR FIXED ASST - FUR&amp;OFFpà_x0013__x0000_r"/>
      <sheetName val="PIB-IPS"/>
      <sheetName val="مصنع السادة"/>
      <sheetName val="Quoted_shares_1"/>
      <sheetName val="Un_Quoted_Shares_2"/>
      <sheetName val="BLANK_FORMAT"/>
      <sheetName val="CASH_IN_HAND_-_LC"/>
      <sheetName val="CASH_IN_HAND-FC"/>
      <sheetName val="CASH_WITH_SBP_IN_LC_IN_CA"/>
      <sheetName val="CASH_WITH_SBP_IN_LC_DA"/>
      <sheetName val="CASH_WITH_SBP_IN_FC_CA"/>
      <sheetName val="cash_with_sbp_in_fc_specail"/>
      <sheetName val="CASH_WITH_SBP_IN_FC_DA"/>
      <sheetName val="CASH_WITH_OTHER_CB_FC_CA"/>
      <sheetName val="CASH_WITH_OTHER_CB_FC_DA"/>
      <sheetName val="BAL_WITH_OTHER_BANK_INSIDE_"/>
      <sheetName val="BAL_WITH_OTHER_BANK_CA"/>
      <sheetName val="BAL_WITH_OTHER_BANK_DA"/>
      <sheetName val="CALL_MONEY_LENDING"/>
      <sheetName val="R_Repo"/>
      <sheetName val="CONTROL_SHARES"/>
      <sheetName val="HELD_4"/>
      <sheetName val="UN_Quoted_Shares"/>
      <sheetName val="INV_IN_FGS_-_MTBS"/>
      <sheetName val="INV_IN_PREF_SHARES"/>
      <sheetName val="INV_IN_FGS_-_PIBS"/>
      <sheetName val="INV_IN_FGS_-_FIBS"/>
      <sheetName val="INV_HELD_TO_MATURITY"/>
      <sheetName val="INV_IN_central_govt_sec"/>
      <sheetName val="INV_IN_PGS"/>
      <sheetName val="INV,In_FED_Govt_Secu"/>
      <sheetName val="Fgn_Curr_Bond_CONTROL"/>
      <sheetName val="inv_in_TFC_listed"/>
      <sheetName val="INV_IN_TFCS__"/>
      <sheetName val="PRO_NOTE"/>
      <sheetName val="INV_OUTSIDE_PAK"/>
      <sheetName val="INV_in_ASSOC"/>
      <sheetName val="iNV__J_V"/>
      <sheetName val="INV_IN_SUBSI"/>
      <sheetName val="DEBENTURE_BONDS_ETC_"/>
      <sheetName val="INV_IN_PGS_-_LISTED_COS_"/>
      <sheetName val="INV_IN_PGS_-_UNLISTED_COS_"/>
      <sheetName val="INV_IN_TFCS_-_LISTED_COS_"/>
      <sheetName val="PROV__IN_DIM__IN_VAL_OF_INV_"/>
      <sheetName val="PROV__AGAINST_PREF__SHARES"/>
      <sheetName val="ADV-LOANS_CASH_CR__RF_IN_PAK"/>
      <sheetName val="ADV-LOANS_CASH_CR__RF_IN_PAK-2"/>
      <sheetName val="Adv_loans_c_c_-3"/>
      <sheetName val="ADV-LOANS_CASH_CR__RF_OUT_PAK"/>
      <sheetName val="ADV-BILLS_DISCOUN__PUR__IN_PAK"/>
      <sheetName val="adv_bills_disc_pur_in_pak__2"/>
      <sheetName val="ADV-BILLS_DISCOUN__PUR__OUT_PAK"/>
      <sheetName val="ADV_PROV__AGNS_NON-PERFOR_ADV_"/>
      <sheetName val="ADV_pro_2"/>
      <sheetName val="OTHR_ASS-INC&amp;MRKUP_ACC_IN_LC"/>
      <sheetName val="o_assets_inc__m-up_acc_in_lc_2"/>
      <sheetName val="o_assets_inc_m-up_in_lc_3"/>
      <sheetName val="OTHR_ASS-INCM&amp;MRKUP_ACC_IN_FC"/>
      <sheetName val="Accrual_commi_"/>
      <sheetName val="prepaid_ex_risk_fee"/>
      <sheetName val="OTHR_ASS-ADV,DEP,ADV_RNT_&amp;_PREP"/>
      <sheetName val="OTHR_ASS-ADV_TAXATION"/>
      <sheetName val="DEF_TAX"/>
      <sheetName val="OTHR_ASS-UNREAL_GAIN_ON_FWD_CON"/>
      <sheetName val="OTHER_ASSETS_-_DEFERRED_COST"/>
      <sheetName val="OTHER_ASSETS_-_STNRY&amp;STMP"/>
      <sheetName val="OTHR_ASS-BARTER_TRADE_BALANCES"/>
      <sheetName val="C_I_R_C"/>
      <sheetName val="G_Transa"/>
      <sheetName val="Rceivable_from_sbp_under_VHS"/>
      <sheetName val="OTHR_ASSETS_-_REC_FROM_PENSION_"/>
      <sheetName val="OTHR_ASS_-_PRIZE_BONDS"/>
      <sheetName val="OTHER_ASSETS_-_OTHERS"/>
      <sheetName val="o_assets-other-2"/>
      <sheetName val="PROV_-_STAT_&amp;_STAMPS"/>
      <sheetName val="PROV-INC-MARKUP,_ADV_&amp;_INV_"/>
      <sheetName val="PROV-BARTER_TRADE_BALANCE"/>
      <sheetName val="PROVISION_-_OTHERS"/>
      <sheetName val="fixed_assets-control_sheet"/>
      <sheetName val="OPR_FIXED_ASST_-_LAND_FH"/>
      <sheetName val="OPR_FIXED_-_BLDG_FH"/>
      <sheetName val="OPR_FIXED_ASST_-_LAND_LH"/>
      <sheetName val="OPR_FIXED_ASST_-_BLDG_LH"/>
      <sheetName val="OPR_FIXED_ASST_-_FUR&amp;OFF_EQUP"/>
      <sheetName val="OPR_FIXED_ASST_-_COMP&amp;PER_EQUIP"/>
      <sheetName val="OPR_FIXED_ASST_-_VEHICLE"/>
      <sheetName val="fIxed_ass_finan_lea"/>
      <sheetName val="_CWIP-CONTROL_SHEET"/>
      <sheetName val="CIVIL_WORK"/>
      <sheetName val="ADV_TO_SUPPLIER"/>
      <sheetName val="BILLS_PAYABLE_IN_PAK"/>
      <sheetName val="BILLS_PAYABALE_OUTSIDE_PAKISTAN"/>
      <sheetName val="BORR_FRM_FIN_INS_IN_PAK_-_SEC"/>
      <sheetName val="borr-sbp_fin"/>
      <sheetName val="REPO_BORROW"/>
      <sheetName val="BORR_FRM_FIN_INS_IN_PAK_-_UNSEC"/>
      <sheetName val="BORR_FRM_FIN_INS_OUT_PAK"/>
      <sheetName val="call_money_borrowed"/>
      <sheetName val="O_D_NOSTRO"/>
      <sheetName val="DEPOSIT-FIXED_DEPOSIT"/>
      <sheetName val="DEPOSITS-SAVING_DEPOSITS"/>
      <sheetName val="DEPOSITS-CA-_REM"/>
      <sheetName val="DEPOSITS-CA_non-_REMUN"/>
      <sheetName val="depo_ca_non_remu_2"/>
      <sheetName val="DEPOSITS_&amp;_OTHER_AC_sOF_BANKS"/>
      <sheetName val="depop_f_i_non_remu"/>
      <sheetName val="Liab_finan_lease"/>
      <sheetName val="OTHR_LIAB-PROF_PAY_ON_PLS_DEP&amp;O"/>
      <sheetName val="OTR_LIA-INT_ON_FC_DEPO"/>
      <sheetName val="OTR_LIA-UNEARN_COMMISSION"/>
      <sheetName val="OTR_LIA-ACCRUED_EXP"/>
      <sheetName val="OTR_LIA-ADVANCED_PAYMENTS"/>
      <sheetName val="OTR_LIA-UNCLAIMED_DIVIDEND"/>
      <sheetName val="proposed_dividend"/>
      <sheetName val="OTR_LIA-BRANCH_ADJT_ACCT"/>
      <sheetName val="O_LIA_BR_ADJ_AC(2)"/>
      <sheetName val="o_lia_br_adj_ac_(3)"/>
      <sheetName val="OTHR_LIAB_-_INT_PAY_IN_LOCAL_CU"/>
      <sheetName val="OTH_LIAB-INT_PAY_IN_LOCAL_CU_2"/>
      <sheetName val="OTR_LIA-BANGLADESH"/>
      <sheetName val="OTR_LIA-BARTER_TRADE_BAL"/>
      <sheetName val="OTR_LIA-SPECIAL_SEPERATION_PACK"/>
      <sheetName val="ITR_LIA-COMPENSATED_ABSENCES"/>
      <sheetName val="OTR_LIA-POST_RETIRE_MEDICAL_BEN"/>
      <sheetName val="other_liab_benevolent_fund"/>
      <sheetName val="other_lia_VHS"/>
      <sheetName val="oth_lia_GOP"/>
      <sheetName val="OTR_LIA-STAFF_WELFARE_FUND"/>
      <sheetName val="OTR_LIA-PRO_OFF_BAL_SHEET_OBLIG"/>
      <sheetName val="OTR_LIA-OTHERS(1)"/>
      <sheetName val="OTR_LIA_-OTHERS(2)"/>
      <sheetName val="otr_lia_other_5"/>
      <sheetName val="Otr_lia__intt__payable_on_borro"/>
      <sheetName val="other_lia_fgn_cap_"/>
      <sheetName val="Other_lia_fgn_cap__1"/>
      <sheetName val="SURP-DEFICIT_REVAL_FIXED_ASSET"/>
      <sheetName val="SURP-DEFICIT_REVAL__T_bill"/>
      <sheetName val="surp-quoted_shares"/>
      <sheetName val="DEFERRED_TAX_ON_SECURITIES"/>
      <sheetName val="RESERVE_FUND_AND_OTHER_RESERVES"/>
      <sheetName val="G_RESERVE"/>
      <sheetName val="exchange_eq_reserve"/>
      <sheetName val="Statutory_Reserve"/>
      <sheetName val="PROFIT_&amp;_LOSS_AC_"/>
      <sheetName val="Acceptance_for_Constituent"/>
      <sheetName val="OPR_FIXED_ASST_-_FUR&amp;OFFpàr"/>
      <sheetName val="tax paid"/>
      <sheetName val="outstanding liab"/>
      <sheetName val="other expenses"/>
      <sheetName val="BS 2"/>
      <sheetName val="P &amp; L"/>
      <sheetName val="Note 1 - 43"/>
      <sheetName val="CE"/>
      <sheetName val="Dep Not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ranch code"/>
      <sheetName val="Sheet3"/>
      <sheetName val="Balance"/>
      <sheetName val="BAHRAIN"/>
      <sheetName val="DOHA QATAR "/>
      <sheetName val="PAKISTAN"/>
      <sheetName val="rate "/>
      <sheetName val="UAE"/>
    </sheetNames>
    <sheetDataSet>
      <sheetData sheetId="0" refreshError="1"/>
      <sheetData sheetId="1" refreshError="1">
        <row r="2">
          <cell r="A2" t="str">
            <v>01</v>
          </cell>
          <cell r="B2" t="str">
            <v>AUSTRALIA</v>
          </cell>
        </row>
        <row r="3">
          <cell r="A3" t="str">
            <v>02</v>
          </cell>
          <cell r="B3" t="str">
            <v>KABUL</v>
          </cell>
        </row>
        <row r="4">
          <cell r="A4" t="str">
            <v>03</v>
          </cell>
          <cell r="B4" t="str">
            <v xml:space="preserve">BAHRAIN FCB </v>
          </cell>
        </row>
        <row r="5">
          <cell r="A5" t="str">
            <v>04</v>
          </cell>
          <cell r="B5" t="str">
            <v xml:space="preserve">OBU BAHRAIN  </v>
          </cell>
        </row>
        <row r="6">
          <cell r="A6" t="str">
            <v>05</v>
          </cell>
          <cell r="B6" t="str">
            <v>BANGLADESH</v>
          </cell>
        </row>
        <row r="7">
          <cell r="A7" t="str">
            <v>06</v>
          </cell>
          <cell r="B7" t="str">
            <v>BRUSSELS</v>
          </cell>
        </row>
        <row r="8">
          <cell r="A8" t="str">
            <v>07</v>
          </cell>
        </row>
        <row r="9">
          <cell r="A9" t="str">
            <v>08</v>
          </cell>
          <cell r="B9" t="str">
            <v>HONGKONG</v>
          </cell>
        </row>
        <row r="10">
          <cell r="A10" t="str">
            <v>09</v>
          </cell>
          <cell r="B10" t="str">
            <v>KENYA</v>
          </cell>
        </row>
        <row r="11">
          <cell r="A11" t="str">
            <v>10</v>
          </cell>
          <cell r="B11" t="str">
            <v>KEPZ</v>
          </cell>
        </row>
        <row r="12">
          <cell r="A12" t="str">
            <v>11</v>
          </cell>
          <cell r="B12" t="str">
            <v>LEBANON</v>
          </cell>
        </row>
        <row r="13">
          <cell r="A13" t="str">
            <v>12</v>
          </cell>
          <cell r="B13" t="str">
            <v>MALDIVES USD</v>
          </cell>
        </row>
        <row r="14">
          <cell r="A14" t="str">
            <v>13</v>
          </cell>
          <cell r="B14" t="str">
            <v>MALDIVES Mrf</v>
          </cell>
        </row>
        <row r="15">
          <cell r="A15" t="str">
            <v>14</v>
          </cell>
          <cell r="B15" t="str">
            <v>MAURITIUS</v>
          </cell>
        </row>
        <row r="16">
          <cell r="A16" t="str">
            <v>15</v>
          </cell>
          <cell r="B16" t="str">
            <v>ROTTERDAM</v>
          </cell>
        </row>
        <row r="17">
          <cell r="A17" t="str">
            <v>16</v>
          </cell>
          <cell r="B17" t="str">
            <v>OMAN</v>
          </cell>
        </row>
        <row r="18">
          <cell r="A18" t="str">
            <v>17</v>
          </cell>
          <cell r="B18" t="str">
            <v>PARIS</v>
          </cell>
        </row>
        <row r="19">
          <cell r="A19" t="str">
            <v>18</v>
          </cell>
          <cell r="B19" t="str">
            <v xml:space="preserve">SEYCHELLES </v>
          </cell>
        </row>
        <row r="20">
          <cell r="A20" t="str">
            <v>19</v>
          </cell>
          <cell r="B20" t="str">
            <v xml:space="preserve">SINGAPORE  </v>
          </cell>
        </row>
        <row r="21">
          <cell r="A21" t="str">
            <v>20</v>
          </cell>
          <cell r="B21" t="str">
            <v>COLOMBO(DBU)</v>
          </cell>
        </row>
        <row r="22">
          <cell r="A22" t="str">
            <v>21</v>
          </cell>
        </row>
        <row r="23">
          <cell r="A23" t="str">
            <v>22</v>
          </cell>
          <cell r="B23" t="str">
            <v xml:space="preserve">TURKEY </v>
          </cell>
        </row>
        <row r="24">
          <cell r="A24" t="str">
            <v>23</v>
          </cell>
          <cell r="B24" t="str">
            <v>UAE</v>
          </cell>
        </row>
        <row r="25">
          <cell r="A25" t="str">
            <v>24</v>
          </cell>
        </row>
        <row r="26">
          <cell r="A26" t="str">
            <v>25</v>
          </cell>
          <cell r="B26" t="str">
            <v>USA</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FBP"/>
      <sheetName val="LC"/>
      <sheetName val="ORP"/>
      <sheetName val="ORS"/>
      <sheetName val="FWD PS BK"/>
      <sheetName val="FWD SALE"/>
      <sheetName val="FWD"/>
      <sheetName val="BK"/>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C4" t="str">
            <v xml:space="preserve">FSD </v>
          </cell>
          <cell r="D4" t="str">
            <v>Faisalabad Branch</v>
          </cell>
          <cell r="E4">
            <v>7801</v>
          </cell>
        </row>
        <row r="5">
          <cell r="C5" t="str">
            <v>FSD2</v>
          </cell>
          <cell r="D5" t="str">
            <v>Satyana Road Branch</v>
          </cell>
          <cell r="E5">
            <v>7802</v>
          </cell>
        </row>
        <row r="6">
          <cell r="C6" t="str">
            <v>GRT</v>
          </cell>
          <cell r="D6" t="str">
            <v>Gujrat Branch</v>
          </cell>
          <cell r="E6">
            <v>7021</v>
          </cell>
        </row>
        <row r="7">
          <cell r="C7" t="str">
            <v>GUB</v>
          </cell>
          <cell r="D7" t="str">
            <v>Gulberg Branch</v>
          </cell>
          <cell r="E7">
            <v>7503</v>
          </cell>
        </row>
        <row r="8">
          <cell r="C8" t="str">
            <v>GUJ</v>
          </cell>
          <cell r="D8" t="str">
            <v>Gujranwala Branch</v>
          </cell>
          <cell r="E8">
            <v>7503</v>
          </cell>
        </row>
        <row r="9">
          <cell r="C9" t="str">
            <v>GUJ</v>
          </cell>
          <cell r="D9" t="str">
            <v>Gujranwala Branch</v>
          </cell>
          <cell r="E9">
            <v>7031</v>
          </cell>
        </row>
        <row r="10">
          <cell r="C10" t="str">
            <v>ISD1</v>
          </cell>
          <cell r="D10" t="str">
            <v>Saudi Pak Tower Branch</v>
          </cell>
          <cell r="E10">
            <v>5801</v>
          </cell>
        </row>
        <row r="11">
          <cell r="C11" t="str">
            <v>ISD2</v>
          </cell>
          <cell r="D11" t="str">
            <v>Awan Arcade Branch</v>
          </cell>
          <cell r="E11">
            <v>6036</v>
          </cell>
        </row>
        <row r="12">
          <cell r="C12" t="str">
            <v>ISD3</v>
          </cell>
          <cell r="D12" t="str">
            <v>Chnagez Plaza Branch</v>
          </cell>
          <cell r="E12">
            <v>5803</v>
          </cell>
        </row>
        <row r="13">
          <cell r="C13" t="str">
            <v>JLM</v>
          </cell>
          <cell r="D13" t="str">
            <v>Jhelum Branch</v>
          </cell>
          <cell r="E13">
            <v>5611</v>
          </cell>
        </row>
        <row r="14">
          <cell r="C14" t="str">
            <v>KHI</v>
          </cell>
          <cell r="D14" t="str">
            <v>Karachi Main Branch</v>
          </cell>
          <cell r="E14">
            <v>6101</v>
          </cell>
        </row>
        <row r="15">
          <cell r="C15" t="str">
            <v>KHI2</v>
          </cell>
          <cell r="D15" t="str">
            <v>Clifton Branch</v>
          </cell>
          <cell r="E15">
            <v>6102</v>
          </cell>
        </row>
        <row r="16">
          <cell r="C16" t="str">
            <v>KHI3</v>
          </cell>
          <cell r="D16" t="str">
            <v>Al-Rahim Tower Branch</v>
          </cell>
          <cell r="E16">
            <v>6103</v>
          </cell>
        </row>
        <row r="17">
          <cell r="C17" t="str">
            <v>KHI4</v>
          </cell>
          <cell r="D17" t="str">
            <v>D.H.A.  Phase 1</v>
          </cell>
          <cell r="E17">
            <v>6106</v>
          </cell>
        </row>
        <row r="18">
          <cell r="C18" t="str">
            <v>KHI5</v>
          </cell>
          <cell r="D18" t="str">
            <v>D.H.A.  26 Street</v>
          </cell>
          <cell r="E18">
            <v>6105</v>
          </cell>
        </row>
        <row r="19">
          <cell r="C19" t="str">
            <v>KHI6</v>
          </cell>
          <cell r="D19" t="str">
            <v>Dadex Branch, Shara-e-Faisal</v>
          </cell>
        </row>
        <row r="20">
          <cell r="C20" t="str">
            <v>LHR</v>
          </cell>
          <cell r="D20" t="str">
            <v>Lahore Main Branch</v>
          </cell>
          <cell r="E20">
            <v>6214</v>
          </cell>
        </row>
        <row r="21">
          <cell r="C21" t="str">
            <v>LHR2</v>
          </cell>
          <cell r="D21" t="str">
            <v>Brandreth Road Branch</v>
          </cell>
          <cell r="E21">
            <v>7502</v>
          </cell>
        </row>
        <row r="22">
          <cell r="C22" t="str">
            <v>LHR4</v>
          </cell>
          <cell r="D22" t="str">
            <v>L..C.C.H.S.  Branch</v>
          </cell>
          <cell r="E22">
            <v>7504</v>
          </cell>
        </row>
        <row r="23">
          <cell r="C23" t="str">
            <v>LHR5</v>
          </cell>
          <cell r="D23" t="str">
            <v>Shadman Market Branch</v>
          </cell>
          <cell r="E23">
            <v>7405</v>
          </cell>
        </row>
        <row r="24">
          <cell r="C24" t="str">
            <v>LHR6</v>
          </cell>
          <cell r="D24" t="str">
            <v>D.H.A. PH. 3, Branch</v>
          </cell>
          <cell r="E24">
            <v>7507</v>
          </cell>
        </row>
        <row r="25">
          <cell r="C25" t="str">
            <v>LHR7</v>
          </cell>
          <cell r="D25" t="str">
            <v>Lahore Cannt Branch</v>
          </cell>
          <cell r="E25">
            <v>7501</v>
          </cell>
        </row>
        <row r="26">
          <cell r="C26" t="str">
            <v>MGR</v>
          </cell>
          <cell r="D26" t="str">
            <v>Maingora Branch, SWT</v>
          </cell>
          <cell r="E26">
            <v>5631</v>
          </cell>
        </row>
        <row r="27">
          <cell r="C27" t="str">
            <v>MLT</v>
          </cell>
          <cell r="D27" t="str">
            <v>Multan Branch</v>
          </cell>
          <cell r="E27">
            <v>7831</v>
          </cell>
        </row>
        <row r="28">
          <cell r="C28" t="str">
            <v>MRD</v>
          </cell>
          <cell r="D28" t="str">
            <v>Mardan Branch</v>
          </cell>
          <cell r="E28">
            <v>5621</v>
          </cell>
        </row>
        <row r="29">
          <cell r="C29" t="str">
            <v>MRP</v>
          </cell>
          <cell r="D29" t="str">
            <v>Mirpur AZ Kashmir Branch</v>
          </cell>
          <cell r="E29">
            <v>5601</v>
          </cell>
        </row>
        <row r="30">
          <cell r="C30" t="str">
            <v>PEW1</v>
          </cell>
          <cell r="D30" t="str">
            <v>Peshawer Main Branch</v>
          </cell>
          <cell r="E30">
            <v>5651</v>
          </cell>
        </row>
        <row r="31">
          <cell r="C31" t="str">
            <v>PEW2</v>
          </cell>
          <cell r="D31" t="str">
            <v>Hyatabad Branch</v>
          </cell>
          <cell r="E31">
            <v>5652</v>
          </cell>
        </row>
        <row r="32">
          <cell r="C32" t="str">
            <v>QTA</v>
          </cell>
          <cell r="D32" t="str">
            <v>Quetta Branch</v>
          </cell>
          <cell r="E32">
            <v>6051</v>
          </cell>
        </row>
        <row r="33">
          <cell r="C33" t="str">
            <v>RVD</v>
          </cell>
          <cell r="D33" t="str">
            <v>Raiwind Branch</v>
          </cell>
          <cell r="E33">
            <v>7301</v>
          </cell>
        </row>
        <row r="34">
          <cell r="C34" t="str">
            <v>RWP</v>
          </cell>
          <cell r="D34" t="str">
            <v>The Mall Road, RWP Branch</v>
          </cell>
          <cell r="E34">
            <v>5851</v>
          </cell>
        </row>
        <row r="35">
          <cell r="C35" t="str">
            <v>SGD</v>
          </cell>
          <cell r="D35" t="str">
            <v>Sargohad Branch</v>
          </cell>
          <cell r="E35">
            <v>7841</v>
          </cell>
        </row>
        <row r="36">
          <cell r="C36" t="str">
            <v>SKT</v>
          </cell>
          <cell r="D36" t="str">
            <v>Sialkot Branch</v>
          </cell>
          <cell r="E36">
            <v>7011</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10-C Bonus"/>
      <sheetName val="Fotco handling"/>
      <sheetName val="Liability of unbilled expenses"/>
      <sheetName val="warehourse surcharge GR-IR"/>
      <sheetName val="Sale"/>
      <sheetName val="branch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INDUS MOTOR COMPANY LIMITED</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sheetName val="IE 300407"/>
      <sheetName val="Balance sheet"/>
      <sheetName val="Trade volumes"/>
      <sheetName val="TezRaftaar"/>
      <sheetName val="Advances and Deposits"/>
      <sheetName val="NPL"/>
      <sheetName val="HEAD COUNT"/>
      <sheetName val="DD110"/>
      <sheetName val="FEb"/>
      <sheetName val="budget"/>
      <sheetName val="branch code"/>
      <sheetName val="woRKING"/>
    </sheetNames>
    <sheetDataSet>
      <sheetData sheetId="0"/>
      <sheetData sheetId="1" refreshError="1">
        <row r="5">
          <cell r="A5" t="str">
            <v>001001</v>
          </cell>
          <cell r="B5" t="str">
            <v>I/R ON LOANS / SMALL LOANS</v>
          </cell>
          <cell r="C5">
            <v>171398.951</v>
          </cell>
        </row>
        <row r="6">
          <cell r="A6" t="str">
            <v>001005</v>
          </cell>
          <cell r="B6" t="str">
            <v>I/R ON  L.A.F.B.</v>
          </cell>
          <cell r="C6">
            <v>658.49199999999996</v>
          </cell>
        </row>
        <row r="7">
          <cell r="A7" t="str">
            <v>001006</v>
          </cell>
          <cell r="B7" t="str">
            <v>I/R ON  L.T.R.</v>
          </cell>
          <cell r="C7">
            <v>57501.266000000003</v>
          </cell>
        </row>
        <row r="8">
          <cell r="A8" t="str">
            <v>001009</v>
          </cell>
          <cell r="B8" t="str">
            <v>SYNDICATION  LOAN</v>
          </cell>
          <cell r="C8">
            <v>155520.52900000001</v>
          </cell>
        </row>
        <row r="9">
          <cell r="A9" t="str">
            <v>001011</v>
          </cell>
          <cell r="B9" t="str">
            <v>I/R ON FOREIGN BILLS PURCHA</v>
          </cell>
          <cell r="C9">
            <v>3203.2669999999998</v>
          </cell>
        </row>
        <row r="10">
          <cell r="A10" t="str">
            <v>001012</v>
          </cell>
          <cell r="B10" t="str">
            <v>I/R ON P.A.D.</v>
          </cell>
          <cell r="C10">
            <v>98.783000000000001</v>
          </cell>
        </row>
        <row r="11">
          <cell r="A11" t="str">
            <v>001020</v>
          </cell>
          <cell r="B11" t="str">
            <v>I/R ON OVERDRAFTS</v>
          </cell>
          <cell r="C11">
            <v>30785.896000000001</v>
          </cell>
        </row>
        <row r="12">
          <cell r="A12" t="str">
            <v>001053</v>
          </cell>
          <cell r="B12" t="str">
            <v>CONSUMER LOAN</v>
          </cell>
          <cell r="C12">
            <v>592495.005</v>
          </cell>
        </row>
        <row r="13">
          <cell r="A13" t="str">
            <v>001054</v>
          </cell>
          <cell r="B13" t="str">
            <v>CREDIT CARDS SILVER INCOME</v>
          </cell>
          <cell r="C13">
            <v>2399.3409999999999</v>
          </cell>
        </row>
        <row r="14">
          <cell r="A14" t="str">
            <v>001056</v>
          </cell>
          <cell r="B14" t="str">
            <v>CREDIT CARDS GOLD INCOME</v>
          </cell>
          <cell r="C14">
            <v>3870.7310000000002</v>
          </cell>
        </row>
        <row r="15">
          <cell r="A15" t="str">
            <v>002003</v>
          </cell>
          <cell r="B15" t="str">
            <v>PLACEMENTS/SPECIAL NOTICE A</v>
          </cell>
          <cell r="C15">
            <v>20980.47</v>
          </cell>
        </row>
        <row r="16">
          <cell r="A16" t="str">
            <v>002004</v>
          </cell>
          <cell r="B16" t="str">
            <v>PLACEMENTS/SPECIAL NOTICE A</v>
          </cell>
          <cell r="C16">
            <v>10696.93</v>
          </cell>
        </row>
        <row r="17">
          <cell r="A17" t="str">
            <v>020001</v>
          </cell>
          <cell r="B17" t="str">
            <v>BILLS DISCOUNTED</v>
          </cell>
          <cell r="C17">
            <v>7371.1</v>
          </cell>
        </row>
        <row r="18">
          <cell r="A18" t="str">
            <v>025011</v>
          </cell>
          <cell r="B18" t="str">
            <v>OTHER AREA BRANCHES - OVERS</v>
          </cell>
          <cell r="C18">
            <v>98875.047999999995</v>
          </cell>
        </row>
        <row r="19">
          <cell r="A19" t="str">
            <v>025014</v>
          </cell>
          <cell r="B19" t="str">
            <v>MAIN OFFICE ACCOUNT</v>
          </cell>
          <cell r="C19">
            <v>61294.021999999997</v>
          </cell>
        </row>
        <row r="20">
          <cell r="A20" t="str">
            <v>062001</v>
          </cell>
          <cell r="B20" t="str">
            <v>PLS EXCHANGE-POUND STERLING</v>
          </cell>
          <cell r="C20">
            <v>446.63400000000001</v>
          </cell>
        </row>
        <row r="21">
          <cell r="A21" t="str">
            <v>062002</v>
          </cell>
          <cell r="B21" t="str">
            <v>PLS EXCHANGE-DOLLAR</v>
          </cell>
          <cell r="C21">
            <v>13249.879000000001</v>
          </cell>
        </row>
        <row r="22">
          <cell r="A22" t="str">
            <v>062004</v>
          </cell>
          <cell r="B22" t="str">
            <v>PLS EXCHANGE OTHER CURRENCI</v>
          </cell>
          <cell r="C22">
            <v>1688.327</v>
          </cell>
        </row>
        <row r="23">
          <cell r="A23" t="str">
            <v>062008</v>
          </cell>
          <cell r="B23" t="str">
            <v>INCOME ON EXCHANGE-EURO-OVE</v>
          </cell>
          <cell r="C23">
            <v>554.14</v>
          </cell>
        </row>
        <row r="24">
          <cell r="A24" t="str">
            <v>062009</v>
          </cell>
          <cell r="B24" t="str">
            <v>INCOME ON EXCHANGE-JAPAN YE</v>
          </cell>
          <cell r="C24">
            <v>127.474</v>
          </cell>
        </row>
        <row r="25">
          <cell r="A25" t="str">
            <v>062010</v>
          </cell>
          <cell r="B25" t="str">
            <v>PLS EX-GAIN/LOSS ON REV. SW</v>
          </cell>
          <cell r="C25">
            <v>321.97899999999998</v>
          </cell>
        </row>
        <row r="26">
          <cell r="A26" t="str">
            <v>062012</v>
          </cell>
          <cell r="B26" t="str">
            <v>PLS EX-GAIN/LOSS ON REV. PA</v>
          </cell>
          <cell r="C26">
            <v>24891.553</v>
          </cell>
        </row>
        <row r="27">
          <cell r="A27" t="str">
            <v>064002</v>
          </cell>
          <cell r="B27" t="str">
            <v>PLS COMMISSION-EXPORT BILLS</v>
          </cell>
          <cell r="C27">
            <v>2407.88</v>
          </cell>
        </row>
        <row r="28">
          <cell r="A28" t="str">
            <v>064003</v>
          </cell>
          <cell r="B28" t="str">
            <v>PLS COM ON IMPORT BILL</v>
          </cell>
          <cell r="C28">
            <v>2117</v>
          </cell>
        </row>
        <row r="29">
          <cell r="A29" t="str">
            <v>064004</v>
          </cell>
          <cell r="B29" t="str">
            <v>PLS COMMISSION-OPN. OF L/C</v>
          </cell>
          <cell r="C29">
            <v>5720.4780000000001</v>
          </cell>
        </row>
        <row r="30">
          <cell r="A30" t="str">
            <v>064008</v>
          </cell>
          <cell r="B30" t="str">
            <v>PLS COMMISSION-L.G. (INLAND</v>
          </cell>
          <cell r="C30">
            <v>5295.1570000000002</v>
          </cell>
        </row>
        <row r="31">
          <cell r="A31" t="str">
            <v>064010</v>
          </cell>
          <cell r="B31" t="str">
            <v>PLS COMM. BILLS (FBC,IBC,ET</v>
          </cell>
          <cell r="C31">
            <v>160</v>
          </cell>
        </row>
        <row r="32">
          <cell r="A32" t="str">
            <v>064019</v>
          </cell>
          <cell r="B32" t="str">
            <v>FEE FOR RENDERING OTHER SER</v>
          </cell>
          <cell r="C32">
            <v>2189.547</v>
          </cell>
        </row>
        <row r="33">
          <cell r="A33" t="str">
            <v>064022</v>
          </cell>
          <cell r="B33" t="str">
            <v>PLS COM ON ISSUE OF NEW CHE</v>
          </cell>
          <cell r="C33">
            <v>1250.5</v>
          </cell>
        </row>
        <row r="34">
          <cell r="A34" t="str">
            <v>064031</v>
          </cell>
          <cell r="B34" t="str">
            <v>PL.COMMISSION-LC ADVISING (</v>
          </cell>
          <cell r="C34">
            <v>305</v>
          </cell>
        </row>
        <row r="35">
          <cell r="A35" t="str">
            <v>064089</v>
          </cell>
          <cell r="B35" t="str">
            <v>IFDBC</v>
          </cell>
          <cell r="C35">
            <v>5318.21</v>
          </cell>
        </row>
        <row r="36">
          <cell r="A36" t="str">
            <v>064090</v>
          </cell>
          <cell r="B36" t="str">
            <v>CREDIT CARDS - INTERCHANGE</v>
          </cell>
          <cell r="C36">
            <v>989.30799999999999</v>
          </cell>
        </row>
        <row r="37">
          <cell r="A37" t="str">
            <v>064091</v>
          </cell>
          <cell r="B37" t="str">
            <v>IBG COMMISSION</v>
          </cell>
          <cell r="C37">
            <v>4948.63</v>
          </cell>
        </row>
        <row r="38">
          <cell r="A38" t="str">
            <v>064092</v>
          </cell>
          <cell r="B38" t="str">
            <v>MASTER CARD CASH ADVANCE FE</v>
          </cell>
          <cell r="C38">
            <v>520.70899999999995</v>
          </cell>
        </row>
        <row r="39">
          <cell r="A39" t="str">
            <v>064093</v>
          </cell>
          <cell r="B39" t="str">
            <v>MASTER CARD MISC  FEE</v>
          </cell>
          <cell r="C39">
            <v>565.25400000000002</v>
          </cell>
        </row>
        <row r="40">
          <cell r="A40" t="str">
            <v>065004</v>
          </cell>
          <cell r="B40" t="str">
            <v>SERVICE CHARGES ON STAFF LO</v>
          </cell>
          <cell r="C40">
            <v>0</v>
          </cell>
        </row>
        <row r="41">
          <cell r="A41" t="str">
            <v>066001</v>
          </cell>
          <cell r="B41" t="str">
            <v>LOCKERS</v>
          </cell>
          <cell r="C41">
            <v>275</v>
          </cell>
        </row>
        <row r="42">
          <cell r="A42" t="str">
            <v>069022</v>
          </cell>
          <cell r="B42" t="str">
            <v>TREASURY BILLS</v>
          </cell>
          <cell r="C42">
            <v>3654</v>
          </cell>
        </row>
        <row r="43">
          <cell r="A43" t="str">
            <v>069070</v>
          </cell>
          <cell r="B43" t="str">
            <v>OTHERS</v>
          </cell>
          <cell r="C43">
            <v>56035.56</v>
          </cell>
        </row>
        <row r="44">
          <cell r="A44" t="str">
            <v>069072</v>
          </cell>
          <cell r="B44" t="str">
            <v>GOVERNMENT OF INDONESIA USD</v>
          </cell>
          <cell r="C44">
            <v>49101.756999999998</v>
          </cell>
        </row>
        <row r="45">
          <cell r="A45" t="str">
            <v>069077</v>
          </cell>
          <cell r="B45" t="str">
            <v>INVESTMENT INCOME ON TABREE</v>
          </cell>
          <cell r="C45">
            <v>19318.896000000001</v>
          </cell>
        </row>
        <row r="46">
          <cell r="A46" t="str">
            <v>078001</v>
          </cell>
          <cell r="B46" t="str">
            <v>PLS O/R-INCIDENTAL CHARGES</v>
          </cell>
          <cell r="C46">
            <v>1815.838</v>
          </cell>
        </row>
        <row r="47">
          <cell r="A47" t="str">
            <v>078057</v>
          </cell>
          <cell r="B47" t="str">
            <v>FACILITIES PROCESSING FEES</v>
          </cell>
          <cell r="C47">
            <v>6345</v>
          </cell>
        </row>
        <row r="48">
          <cell r="A48" t="str">
            <v>078078</v>
          </cell>
          <cell r="B48" t="str">
            <v>AMORTIZATION GAINS - GOP US</v>
          </cell>
          <cell r="C48">
            <v>-1123.5909999999999</v>
          </cell>
        </row>
        <row r="49">
          <cell r="A49" t="str">
            <v>078084</v>
          </cell>
          <cell r="B49" t="str">
            <v>CONSUMER LOAN - PREPAYMENT</v>
          </cell>
          <cell r="C49">
            <v>31618.125</v>
          </cell>
        </row>
        <row r="50">
          <cell r="A50" t="str">
            <v>078085</v>
          </cell>
          <cell r="B50" t="str">
            <v>CONSUMER LOAN - MISC FEES</v>
          </cell>
          <cell r="C50">
            <v>101844.37</v>
          </cell>
        </row>
        <row r="51">
          <cell r="A51" t="str">
            <v>078087</v>
          </cell>
          <cell r="B51" t="str">
            <v>CREDIT CARD - MISC FEES</v>
          </cell>
          <cell r="C51">
            <v>2518.5880000000002</v>
          </cell>
        </row>
        <row r="52">
          <cell r="A52" t="str">
            <v>078094</v>
          </cell>
          <cell r="B52" t="str">
            <v>BENEFIT SWITCH RELATED INCO</v>
          </cell>
          <cell r="C52">
            <v>829.8</v>
          </cell>
        </row>
        <row r="53">
          <cell r="A53" t="str">
            <v>078099</v>
          </cell>
          <cell r="B53" t="str">
            <v>MISCELLANEOUS</v>
          </cell>
          <cell r="C53">
            <v>19.315000000000001</v>
          </cell>
        </row>
        <row r="54">
          <cell r="A54" t="str">
            <v>080001</v>
          </cell>
          <cell r="B54" t="str">
            <v>POSTAGE RECOVERIES - CORPOR</v>
          </cell>
          <cell r="C54">
            <v>2112.27</v>
          </cell>
        </row>
        <row r="55">
          <cell r="A55" t="str">
            <v>080002</v>
          </cell>
          <cell r="B55" t="str">
            <v>TELEX RECOVERIES</v>
          </cell>
          <cell r="C55">
            <v>6881.5720000000001</v>
          </cell>
        </row>
        <row r="56">
          <cell r="A56" t="str">
            <v>080003</v>
          </cell>
          <cell r="B56" t="str">
            <v>TELEGRAM RECOVERIES</v>
          </cell>
          <cell r="C56">
            <v>2605.8290000000002</v>
          </cell>
        </row>
        <row r="57">
          <cell r="A57" t="str">
            <v>080009</v>
          </cell>
          <cell r="B57" t="str">
            <v>CLEARING CHEQUE  RECOVERIES</v>
          </cell>
          <cell r="C57">
            <v>1995</v>
          </cell>
        </row>
        <row r="58">
          <cell r="A58" t="str">
            <v>080021</v>
          </cell>
          <cell r="B58" t="str">
            <v>TEZRAFTAAR TT REIMBURSEMENT</v>
          </cell>
          <cell r="C58">
            <v>22746.173999999999</v>
          </cell>
        </row>
        <row r="59">
          <cell r="A59" t="str">
            <v>080023</v>
          </cell>
          <cell r="B59" t="str">
            <v>INSURANCE RECOVERIES - CONS</v>
          </cell>
          <cell r="C59">
            <v>151468.92800000001</v>
          </cell>
        </row>
        <row r="60">
          <cell r="A60" t="str">
            <v>086001</v>
          </cell>
          <cell r="B60" t="str">
            <v>MARK UP AUTO CAR FINANCE</v>
          </cell>
          <cell r="C60">
            <v>915.88800000000003</v>
          </cell>
        </row>
        <row r="61">
          <cell r="A61" t="str">
            <v>087081</v>
          </cell>
          <cell r="B61" t="str">
            <v>GAIN ON SALE OF INDONESIA U</v>
          </cell>
          <cell r="C61">
            <v>159936.6</v>
          </cell>
        </row>
        <row r="62">
          <cell r="A62" t="str">
            <v>087084</v>
          </cell>
          <cell r="B62" t="str">
            <v>GAIN ON SALE OF BONDS</v>
          </cell>
          <cell r="C62">
            <v>15166.396000000001</v>
          </cell>
        </row>
        <row r="63">
          <cell r="A63" t="str">
            <v>110018</v>
          </cell>
          <cell r="B63" t="str">
            <v>BORROWINGS FROM BANKS - FOR</v>
          </cell>
          <cell r="C63">
            <v>611.80499999999995</v>
          </cell>
        </row>
        <row r="64">
          <cell r="A64" t="str">
            <v>112002</v>
          </cell>
          <cell r="B64" t="str">
            <v>UNITED NATIONAL BANK - UK</v>
          </cell>
          <cell r="C64">
            <v>53.137999999999998</v>
          </cell>
        </row>
        <row r="65">
          <cell r="A65" t="str">
            <v>114011</v>
          </cell>
          <cell r="B65" t="str">
            <v>INTEREST PAID - CURRENT ACC</v>
          </cell>
          <cell r="C65">
            <v>2709.4360000000001</v>
          </cell>
        </row>
        <row r="66">
          <cell r="A66" t="str">
            <v>114012</v>
          </cell>
          <cell r="B66" t="str">
            <v>INTEREST PAID - CALL ACCOUN</v>
          </cell>
          <cell r="C66">
            <v>126.881</v>
          </cell>
        </row>
        <row r="67">
          <cell r="A67" t="str">
            <v>122012</v>
          </cell>
          <cell r="B67" t="str">
            <v>SB DEPOSITS - BD</v>
          </cell>
          <cell r="C67">
            <v>2585.1</v>
          </cell>
        </row>
        <row r="68">
          <cell r="A68" t="str">
            <v>123013</v>
          </cell>
          <cell r="B68" t="str">
            <v>FIXED DEPOSITS BD</v>
          </cell>
          <cell r="C68">
            <v>237011.476</v>
          </cell>
        </row>
        <row r="69">
          <cell r="A69" t="str">
            <v>123019</v>
          </cell>
          <cell r="B69" t="str">
            <v>FIXED DEPOSITS - US $</v>
          </cell>
          <cell r="C69">
            <v>345812.25699999998</v>
          </cell>
        </row>
        <row r="70">
          <cell r="A70" t="str">
            <v>123021</v>
          </cell>
          <cell r="B70" t="str">
            <v>FIXED DEPOSITS - POUND STER</v>
          </cell>
          <cell r="C70">
            <v>6579.16</v>
          </cell>
        </row>
        <row r="71">
          <cell r="A71" t="str">
            <v>130011</v>
          </cell>
          <cell r="B71" t="str">
            <v>OTHER AREA BRANCHES - OVERS</v>
          </cell>
          <cell r="C71">
            <v>1326.1590000000001</v>
          </cell>
        </row>
        <row r="72">
          <cell r="A72" t="str">
            <v>130014</v>
          </cell>
          <cell r="B72" t="str">
            <v>MAIN OFFICE ACCOUNT</v>
          </cell>
          <cell r="C72">
            <v>61680.216</v>
          </cell>
        </row>
        <row r="73">
          <cell r="A73" t="str">
            <v>140010</v>
          </cell>
          <cell r="B73" t="str">
            <v>BASIC SALARIES - EXECUTIVES</v>
          </cell>
          <cell r="C73">
            <v>35176.800000000003</v>
          </cell>
        </row>
        <row r="74">
          <cell r="A74" t="str">
            <v>140011</v>
          </cell>
          <cell r="B74" t="str">
            <v>BASIC SALARIES - OFFICERS</v>
          </cell>
          <cell r="C74">
            <v>85033.063999999998</v>
          </cell>
        </row>
        <row r="75">
          <cell r="A75" t="str">
            <v>140012</v>
          </cell>
          <cell r="B75" t="str">
            <v>BASIC SALARIES - CLERICAL</v>
          </cell>
          <cell r="C75">
            <v>11210.4</v>
          </cell>
        </row>
        <row r="76">
          <cell r="A76" t="str">
            <v>142001</v>
          </cell>
          <cell r="B76" t="str">
            <v>CASUAL LABOUR</v>
          </cell>
          <cell r="C76">
            <v>658</v>
          </cell>
        </row>
        <row r="77">
          <cell r="A77" t="str">
            <v>145020</v>
          </cell>
          <cell r="B77" t="str">
            <v>OTHER ALLOWANCES</v>
          </cell>
          <cell r="C77">
            <v>87273.01</v>
          </cell>
        </row>
        <row r="78">
          <cell r="A78" t="str">
            <v>145061</v>
          </cell>
          <cell r="B78" t="str">
            <v>AIR TICKETS TO OVERSEAS STA</v>
          </cell>
          <cell r="C78">
            <v>3715.38</v>
          </cell>
        </row>
        <row r="79">
          <cell r="A79" t="str">
            <v>145064</v>
          </cell>
          <cell r="B79" t="str">
            <v>DISLOCATION ALLOWANCE</v>
          </cell>
          <cell r="C79">
            <v>287.786</v>
          </cell>
        </row>
        <row r="80">
          <cell r="A80" t="str">
            <v>145067</v>
          </cell>
          <cell r="B80" t="str">
            <v>TEZRAFTAR EVENING /FRIDAY A</v>
          </cell>
          <cell r="C80">
            <v>2174.75</v>
          </cell>
        </row>
        <row r="81">
          <cell r="A81" t="str">
            <v>148001</v>
          </cell>
          <cell r="B81" t="str">
            <v>MESSENGER / OFFICE BOYS</v>
          </cell>
          <cell r="C81">
            <v>3000</v>
          </cell>
        </row>
        <row r="82">
          <cell r="A82" t="str">
            <v>148005</v>
          </cell>
          <cell r="B82" t="str">
            <v>OUTSOURCED DRIVER CHARGES</v>
          </cell>
          <cell r="C82">
            <v>450</v>
          </cell>
        </row>
        <row r="83">
          <cell r="A83" t="str">
            <v>149004</v>
          </cell>
          <cell r="B83" t="str">
            <v>DSA STAFF SALARY</v>
          </cell>
          <cell r="C83">
            <v>12465.666999999999</v>
          </cell>
        </row>
        <row r="84">
          <cell r="A84" t="str">
            <v>149005</v>
          </cell>
          <cell r="B84" t="str">
            <v>DSA STAFF AGENCY FEE</v>
          </cell>
          <cell r="C84">
            <v>300</v>
          </cell>
        </row>
        <row r="85">
          <cell r="A85" t="str">
            <v>149007</v>
          </cell>
          <cell r="B85" t="str">
            <v>DSA STAFF SALES COMMISSION</v>
          </cell>
          <cell r="C85">
            <v>16241.65</v>
          </cell>
        </row>
        <row r="86">
          <cell r="A86" t="str">
            <v>149008</v>
          </cell>
          <cell r="B86" t="str">
            <v>DSA STAFF VISA EXPENSES</v>
          </cell>
          <cell r="C86">
            <v>221</v>
          </cell>
        </row>
        <row r="87">
          <cell r="A87" t="str">
            <v>149009</v>
          </cell>
          <cell r="B87" t="str">
            <v>DSA STAFF FOREIGN TRAVEL EX</v>
          </cell>
          <cell r="C87">
            <v>1250</v>
          </cell>
        </row>
        <row r="88">
          <cell r="A88" t="str">
            <v>150001</v>
          </cell>
          <cell r="B88" t="str">
            <v>OVERTIME</v>
          </cell>
          <cell r="C88">
            <v>215</v>
          </cell>
        </row>
        <row r="89">
          <cell r="A89" t="str">
            <v>152003</v>
          </cell>
          <cell r="B89" t="str">
            <v>MEDICAL CHECKUP EXPENSES</v>
          </cell>
          <cell r="C89">
            <v>40</v>
          </cell>
        </row>
        <row r="90">
          <cell r="A90" t="str">
            <v>152012</v>
          </cell>
          <cell r="B90" t="str">
            <v>MEDIACAL INSURANCE-OVS</v>
          </cell>
          <cell r="C90">
            <v>9523.9609999999993</v>
          </cell>
        </row>
        <row r="91">
          <cell r="A91" t="str">
            <v>155011</v>
          </cell>
          <cell r="B91" t="str">
            <v>EOSB EXPATS</v>
          </cell>
          <cell r="C91">
            <v>4552.6099999999997</v>
          </cell>
        </row>
        <row r="92">
          <cell r="A92" t="str">
            <v>160010</v>
          </cell>
          <cell r="B92" t="str">
            <v>PROVIDENT FUND - EXECUTIVES</v>
          </cell>
          <cell r="C92">
            <v>176.32900000000001</v>
          </cell>
        </row>
        <row r="93">
          <cell r="A93" t="str">
            <v>162001</v>
          </cell>
          <cell r="B93" t="str">
            <v>BENEVOLENT FUND</v>
          </cell>
          <cell r="C93">
            <v>7.4580000000000002</v>
          </cell>
        </row>
        <row r="94">
          <cell r="A94" t="str">
            <v>165001</v>
          </cell>
          <cell r="B94" t="str">
            <v>BONUS PAID  - (OFFICERS)</v>
          </cell>
          <cell r="C94">
            <v>10753.3</v>
          </cell>
        </row>
        <row r="95">
          <cell r="A95" t="str">
            <v>172001</v>
          </cell>
          <cell r="B95" t="str">
            <v>PERFORMANCE AWARDS</v>
          </cell>
          <cell r="C95">
            <v>7868.11</v>
          </cell>
        </row>
        <row r="96">
          <cell r="A96" t="str">
            <v>172002</v>
          </cell>
          <cell r="B96" t="str">
            <v>SALES DEVELOPMENT INCENTIVE</v>
          </cell>
          <cell r="C96">
            <v>6570.24</v>
          </cell>
        </row>
        <row r="97">
          <cell r="A97" t="str">
            <v>180001</v>
          </cell>
          <cell r="B97" t="str">
            <v>RENT - OFFICE</v>
          </cell>
          <cell r="C97">
            <v>50255.42</v>
          </cell>
        </row>
        <row r="98">
          <cell r="A98" t="str">
            <v>180002</v>
          </cell>
          <cell r="B98" t="str">
            <v>RENT - GODOWN</v>
          </cell>
          <cell r="C98">
            <v>1089.0920000000001</v>
          </cell>
        </row>
        <row r="99">
          <cell r="A99" t="str">
            <v>180011</v>
          </cell>
          <cell r="B99" t="str">
            <v>RATES &amp; TAXES - TRADE LICEN</v>
          </cell>
          <cell r="C99">
            <v>7280</v>
          </cell>
        </row>
        <row r="100">
          <cell r="A100" t="str">
            <v>180012</v>
          </cell>
          <cell r="B100" t="str">
            <v>RATES &amp; TAXES - COMMERCIAL</v>
          </cell>
          <cell r="C100">
            <v>2500</v>
          </cell>
        </row>
        <row r="101">
          <cell r="A101" t="str">
            <v>190001</v>
          </cell>
          <cell r="B101" t="str">
            <v>GAS - ELECTRICITY-OFFICE</v>
          </cell>
          <cell r="C101">
            <v>3159.886</v>
          </cell>
        </row>
        <row r="102">
          <cell r="A102" t="str">
            <v>190002</v>
          </cell>
          <cell r="B102" t="str">
            <v>GAS - ELECTRICITY-RESIDENCE</v>
          </cell>
          <cell r="C102">
            <v>26.32</v>
          </cell>
        </row>
        <row r="103">
          <cell r="A103" t="str">
            <v>195001</v>
          </cell>
          <cell r="B103" t="str">
            <v>INSURANCE-FIRE/THEIFT</v>
          </cell>
          <cell r="C103">
            <v>2025.87</v>
          </cell>
        </row>
        <row r="104">
          <cell r="A104" t="str">
            <v>195011</v>
          </cell>
          <cell r="B104" t="str">
            <v>GOSI LOCAL</v>
          </cell>
          <cell r="C104">
            <v>12669.114</v>
          </cell>
        </row>
        <row r="105">
          <cell r="A105" t="str">
            <v>195012</v>
          </cell>
          <cell r="B105" t="str">
            <v>INSURANCE-FIRE/THEFT</v>
          </cell>
          <cell r="C105">
            <v>438.62700000000001</v>
          </cell>
        </row>
        <row r="106">
          <cell r="A106" t="str">
            <v>200002</v>
          </cell>
          <cell r="B106" t="str">
            <v>RETAINER'S FEES</v>
          </cell>
          <cell r="C106">
            <v>3946.5839999999998</v>
          </cell>
        </row>
        <row r="107">
          <cell r="A107" t="str">
            <v>200006</v>
          </cell>
          <cell r="B107" t="str">
            <v>LEGAL CHARGES - STAFF MATTE</v>
          </cell>
          <cell r="C107">
            <v>30160</v>
          </cell>
        </row>
        <row r="108">
          <cell r="A108" t="str">
            <v>200007</v>
          </cell>
          <cell r="B108" t="str">
            <v>LEGAL CHARGES - OPERATIONS</v>
          </cell>
          <cell r="C108">
            <v>8948.5529999999999</v>
          </cell>
        </row>
        <row r="109">
          <cell r="A109" t="str">
            <v>200008</v>
          </cell>
          <cell r="B109" t="str">
            <v>PROFESSIONAL &amp; CONSULTANCY</v>
          </cell>
          <cell r="C109">
            <v>7432.5</v>
          </cell>
        </row>
        <row r="110">
          <cell r="A110" t="str">
            <v>200015</v>
          </cell>
          <cell r="B110" t="str">
            <v>ARABIC TRANSLATION CHARGES</v>
          </cell>
          <cell r="C110">
            <v>50</v>
          </cell>
        </row>
        <row r="111">
          <cell r="A111" t="str">
            <v>205001</v>
          </cell>
          <cell r="B111" t="str">
            <v>POSTAGE</v>
          </cell>
          <cell r="C111">
            <v>1065</v>
          </cell>
        </row>
        <row r="112">
          <cell r="A112" t="str">
            <v>205005</v>
          </cell>
          <cell r="B112" t="str">
            <v>COURIER CHARGES - CORPORATE</v>
          </cell>
          <cell r="C112">
            <v>1566.83</v>
          </cell>
        </row>
        <row r="113">
          <cell r="A113" t="str">
            <v>206001</v>
          </cell>
          <cell r="B113" t="str">
            <v>TELEPHONE / TRUNK CALL - OF</v>
          </cell>
          <cell r="C113">
            <v>14608.244000000001</v>
          </cell>
        </row>
        <row r="114">
          <cell r="A114" t="str">
            <v>206011</v>
          </cell>
          <cell r="B114" t="str">
            <v>FAX - OFFICE</v>
          </cell>
          <cell r="C114">
            <v>260</v>
          </cell>
        </row>
        <row r="115">
          <cell r="A115" t="str">
            <v>207011</v>
          </cell>
          <cell r="B115" t="str">
            <v>TELEPHONE LINE FOR REUTERS/</v>
          </cell>
          <cell r="C115">
            <v>2419.7759999999998</v>
          </cell>
        </row>
        <row r="116">
          <cell r="A116" t="str">
            <v>208002</v>
          </cell>
          <cell r="B116" t="str">
            <v>RUETER FEE / SWIFT EXPENSES</v>
          </cell>
          <cell r="C116">
            <v>651.35</v>
          </cell>
        </row>
        <row r="117">
          <cell r="A117" t="str">
            <v>208003</v>
          </cell>
          <cell r="B117" t="str">
            <v>SOFTWARE CHARGES</v>
          </cell>
          <cell r="C117">
            <v>407.35500000000002</v>
          </cell>
        </row>
        <row r="118">
          <cell r="A118" t="str">
            <v>208004</v>
          </cell>
          <cell r="B118" t="str">
            <v>USER LICENSE CHARGES</v>
          </cell>
          <cell r="C118">
            <v>133.84800000000001</v>
          </cell>
        </row>
        <row r="119">
          <cell r="A119" t="str">
            <v>208012</v>
          </cell>
          <cell r="B119" t="str">
            <v>BENEFIT SWITCH EXPENSES</v>
          </cell>
          <cell r="C119">
            <v>17517.198</v>
          </cell>
        </row>
        <row r="120">
          <cell r="A120" t="str">
            <v>215001</v>
          </cell>
          <cell r="B120" t="str">
            <v>AUDITOR'S FEES</v>
          </cell>
          <cell r="C120">
            <v>6230.4</v>
          </cell>
        </row>
        <row r="121">
          <cell r="A121" t="str">
            <v>215003</v>
          </cell>
          <cell r="B121" t="str">
            <v>OUT OF POCKET EXPENSES</v>
          </cell>
          <cell r="C121">
            <v>1210</v>
          </cell>
        </row>
        <row r="122">
          <cell r="A122" t="str">
            <v>218001</v>
          </cell>
          <cell r="B122" t="str">
            <v>DEPRECIATION-ELECTRICAL &amp; O</v>
          </cell>
          <cell r="C122">
            <v>1164.6590000000001</v>
          </cell>
        </row>
        <row r="123">
          <cell r="A123" t="str">
            <v>218002</v>
          </cell>
          <cell r="B123" t="str">
            <v>DEPRECIATION-FIRE EXTINGUIS</v>
          </cell>
          <cell r="C123">
            <v>60</v>
          </cell>
        </row>
        <row r="124">
          <cell r="A124" t="str">
            <v>219001</v>
          </cell>
          <cell r="B124" t="str">
            <v>DEPRECIATION -VEHICLE OFFIC</v>
          </cell>
          <cell r="C124">
            <v>768.279</v>
          </cell>
        </row>
        <row r="125">
          <cell r="A125" t="str">
            <v>220012</v>
          </cell>
          <cell r="B125" t="str">
            <v>FURNITURE &amp; FIXTURES WOODEN</v>
          </cell>
          <cell r="C125">
            <v>477.83600000000001</v>
          </cell>
        </row>
        <row r="126">
          <cell r="A126" t="str">
            <v>221003</v>
          </cell>
          <cell r="B126" t="str">
            <v>DEPRECIATION-LEASE HOLD IMP</v>
          </cell>
          <cell r="C126">
            <v>2963.3319999999999</v>
          </cell>
        </row>
        <row r="127">
          <cell r="A127" t="str">
            <v>222001</v>
          </cell>
          <cell r="B127" t="str">
            <v>DEPRECIATION IT HARDWARE-PC</v>
          </cell>
          <cell r="C127">
            <v>4937.3879999999999</v>
          </cell>
        </row>
        <row r="128">
          <cell r="A128" t="str">
            <v>223001</v>
          </cell>
          <cell r="B128" t="str">
            <v>I T SOFTWARE</v>
          </cell>
          <cell r="C128">
            <v>2419.8829999999998</v>
          </cell>
        </row>
        <row r="129">
          <cell r="A129" t="str">
            <v>225002</v>
          </cell>
          <cell r="B129" t="str">
            <v>REPAIR - MACHINE/EQUIPMENT</v>
          </cell>
          <cell r="C129">
            <v>120</v>
          </cell>
        </row>
        <row r="130">
          <cell r="A130" t="str">
            <v>225004</v>
          </cell>
          <cell r="B130" t="str">
            <v>REPAIR - FURNITURE &amp; FIXTUR</v>
          </cell>
          <cell r="C130">
            <v>28</v>
          </cell>
        </row>
        <row r="131">
          <cell r="A131" t="str">
            <v>225007</v>
          </cell>
          <cell r="B131" t="str">
            <v>REPAIRS - I T HARDWARE</v>
          </cell>
          <cell r="C131">
            <v>3744.8319999999999</v>
          </cell>
        </row>
        <row r="132">
          <cell r="A132" t="str">
            <v>225008</v>
          </cell>
          <cell r="B132" t="str">
            <v>REPAIRS - CABLING</v>
          </cell>
          <cell r="C132">
            <v>33.588000000000001</v>
          </cell>
        </row>
        <row r="133">
          <cell r="A133" t="str">
            <v>225010</v>
          </cell>
          <cell r="B133" t="str">
            <v>VEHICLE REPAIR OFFICERS</v>
          </cell>
          <cell r="C133">
            <v>10</v>
          </cell>
        </row>
        <row r="134">
          <cell r="A134" t="str">
            <v>226001</v>
          </cell>
          <cell r="B134" t="str">
            <v>REPAIR REN &amp; MAINT. PREMISE</v>
          </cell>
          <cell r="C134">
            <v>900.9</v>
          </cell>
        </row>
        <row r="135">
          <cell r="A135" t="str">
            <v>235001</v>
          </cell>
          <cell r="B135" t="str">
            <v>OFFICE STATIONERY</v>
          </cell>
          <cell r="C135">
            <v>1945.5029999999999</v>
          </cell>
        </row>
        <row r="136">
          <cell r="A136" t="str">
            <v>235002</v>
          </cell>
          <cell r="B136" t="str">
            <v>SECURITY STATIONERY</v>
          </cell>
          <cell r="C136">
            <v>280.8</v>
          </cell>
        </row>
        <row r="137">
          <cell r="A137" t="str">
            <v>235003</v>
          </cell>
          <cell r="B137" t="str">
            <v>PETTY STATIONERY</v>
          </cell>
          <cell r="C137">
            <v>0.6</v>
          </cell>
        </row>
        <row r="138">
          <cell r="A138" t="str">
            <v>235004</v>
          </cell>
          <cell r="B138" t="str">
            <v>PRINTING STATIONERY</v>
          </cell>
          <cell r="C138">
            <v>1724.7280000000001</v>
          </cell>
        </row>
        <row r="139">
          <cell r="A139" t="str">
            <v>235006</v>
          </cell>
          <cell r="B139" t="str">
            <v>COMPUTER STATIONERY (CONSUM</v>
          </cell>
          <cell r="C139">
            <v>545.9</v>
          </cell>
        </row>
        <row r="140">
          <cell r="A140" t="str">
            <v>235010</v>
          </cell>
          <cell r="B140" t="str">
            <v>BOOK BINDING CHARGES</v>
          </cell>
          <cell r="C140">
            <v>175</v>
          </cell>
        </row>
        <row r="141">
          <cell r="A141" t="str">
            <v>237001</v>
          </cell>
          <cell r="B141" t="str">
            <v>OFFICE RUNNING EXPENSES</v>
          </cell>
          <cell r="C141">
            <v>883.505</v>
          </cell>
        </row>
        <row r="142">
          <cell r="A142" t="str">
            <v>237002</v>
          </cell>
          <cell r="B142" t="str">
            <v>JANITORIAL CHARGES</v>
          </cell>
          <cell r="C142">
            <v>1171.5</v>
          </cell>
        </row>
        <row r="143">
          <cell r="A143" t="str">
            <v>240005</v>
          </cell>
          <cell r="B143" t="str">
            <v>BILLBOARDS AND SIGNAGE</v>
          </cell>
          <cell r="C143">
            <v>246.35499999999999</v>
          </cell>
        </row>
        <row r="144">
          <cell r="A144" t="str">
            <v>240009</v>
          </cell>
          <cell r="B144" t="str">
            <v>PRESS ADVERTISING</v>
          </cell>
          <cell r="C144">
            <v>12546.674999999999</v>
          </cell>
        </row>
        <row r="145">
          <cell r="A145" t="str">
            <v>240015</v>
          </cell>
          <cell r="B145" t="str">
            <v>MISCELLANEOUS</v>
          </cell>
          <cell r="C145">
            <v>11202.982</v>
          </cell>
        </row>
        <row r="146">
          <cell r="A146" t="str">
            <v>240021</v>
          </cell>
          <cell r="B146" t="str">
            <v>TELEPHONE DIRECTORY</v>
          </cell>
          <cell r="C146">
            <v>185</v>
          </cell>
        </row>
        <row r="147">
          <cell r="A147" t="str">
            <v>245001</v>
          </cell>
          <cell r="B147" t="str">
            <v>ENTERTAINMENT</v>
          </cell>
          <cell r="C147">
            <v>1102.675</v>
          </cell>
        </row>
        <row r="148">
          <cell r="A148" t="str">
            <v>245002</v>
          </cell>
          <cell r="B148" t="str">
            <v>CUSTOMERS GUESTS-OUTSIDE BA</v>
          </cell>
          <cell r="C148">
            <v>402.113</v>
          </cell>
        </row>
        <row r="149">
          <cell r="A149" t="str">
            <v>255006</v>
          </cell>
          <cell r="B149" t="str">
            <v>VEHICLE FUEL -OFFICE</v>
          </cell>
          <cell r="C149">
            <v>216</v>
          </cell>
        </row>
        <row r="150">
          <cell r="A150" t="str">
            <v>255007</v>
          </cell>
          <cell r="B150" t="str">
            <v>VEHICLE TAXES &amp; INS. EXECUT</v>
          </cell>
          <cell r="C150">
            <v>145.61099999999999</v>
          </cell>
        </row>
        <row r="151">
          <cell r="A151" t="str">
            <v>255009</v>
          </cell>
          <cell r="B151" t="str">
            <v>VEHICLE REPAIR -EXECUTIVES</v>
          </cell>
          <cell r="C151">
            <v>133.80000000000001</v>
          </cell>
        </row>
        <row r="152">
          <cell r="A152" t="str">
            <v>255010</v>
          </cell>
          <cell r="B152" t="str">
            <v>VEHICLE REPAIR -OFFICE</v>
          </cell>
          <cell r="C152">
            <v>73</v>
          </cell>
        </row>
        <row r="153">
          <cell r="A153" t="str">
            <v>260001</v>
          </cell>
          <cell r="B153" t="str">
            <v>SUBSCRIPTIONS PERIODICAL /</v>
          </cell>
          <cell r="C153">
            <v>129.4</v>
          </cell>
        </row>
        <row r="154">
          <cell r="A154" t="str">
            <v>260002</v>
          </cell>
          <cell r="B154" t="str">
            <v>SUBSCRIPTIONS INSTITUTIONS</v>
          </cell>
          <cell r="C154">
            <v>250</v>
          </cell>
        </row>
        <row r="155">
          <cell r="A155" t="str">
            <v>270006</v>
          </cell>
          <cell r="B155" t="str">
            <v>TRAVELLING INLAND HOTEL STA</v>
          </cell>
          <cell r="C155">
            <v>1237.6099999999999</v>
          </cell>
        </row>
        <row r="156">
          <cell r="A156" t="str">
            <v>270008</v>
          </cell>
          <cell r="B156" t="str">
            <v>TRAVELLING FOREIGN TA / DA</v>
          </cell>
          <cell r="C156">
            <v>429.38499999999999</v>
          </cell>
        </row>
        <row r="157">
          <cell r="A157" t="str">
            <v>270009</v>
          </cell>
          <cell r="B157" t="str">
            <v>TRAVELLING FOREIGN HOTEL ST</v>
          </cell>
          <cell r="C157">
            <v>2504.9940000000001</v>
          </cell>
        </row>
        <row r="158">
          <cell r="A158" t="str">
            <v>270010</v>
          </cell>
          <cell r="B158" t="str">
            <v>TRAVELLING FOREIGN AIR-FARE</v>
          </cell>
          <cell r="C158">
            <v>810.24</v>
          </cell>
        </row>
        <row r="159">
          <cell r="A159" t="str">
            <v>271001</v>
          </cell>
          <cell r="B159" t="str">
            <v>SECURITY GUARDS CHARGES</v>
          </cell>
          <cell r="C159">
            <v>19709.001</v>
          </cell>
        </row>
        <row r="160">
          <cell r="A160" t="str">
            <v>272001</v>
          </cell>
          <cell r="B160" t="str">
            <v>CASH TRANSPORT CHARGES</v>
          </cell>
          <cell r="C160">
            <v>1467.0070000000001</v>
          </cell>
        </row>
        <row r="161">
          <cell r="A161" t="str">
            <v>275001</v>
          </cell>
          <cell r="B161" t="str">
            <v>CONVEYANCE (LOCAL)</v>
          </cell>
          <cell r="C161">
            <v>272.89999999999998</v>
          </cell>
        </row>
        <row r="162">
          <cell r="A162" t="str">
            <v>283001</v>
          </cell>
          <cell r="B162" t="str">
            <v>HOTEL</v>
          </cell>
          <cell r="C162">
            <v>1631.2940000000001</v>
          </cell>
        </row>
        <row r="163">
          <cell r="A163" t="str">
            <v>283003</v>
          </cell>
          <cell r="B163" t="str">
            <v>SEMINAR</v>
          </cell>
          <cell r="C163">
            <v>952.505</v>
          </cell>
        </row>
        <row r="164">
          <cell r="A164" t="str">
            <v>283004</v>
          </cell>
          <cell r="B164" t="str">
            <v>OTHERS</v>
          </cell>
          <cell r="C164">
            <v>1157.1120000000001</v>
          </cell>
        </row>
        <row r="165">
          <cell r="A165" t="str">
            <v>285007</v>
          </cell>
          <cell r="B165" t="str">
            <v>VISA EXP -VISITORS</v>
          </cell>
          <cell r="C165">
            <v>202</v>
          </cell>
        </row>
        <row r="166">
          <cell r="A166" t="str">
            <v>285008</v>
          </cell>
          <cell r="B166" t="str">
            <v>VISA EXP -STAFF</v>
          </cell>
          <cell r="C166">
            <v>1466.5809999999999</v>
          </cell>
        </row>
        <row r="167">
          <cell r="A167" t="str">
            <v>285011</v>
          </cell>
          <cell r="B167" t="str">
            <v>VISA DEBIT CARD COLLECTION</v>
          </cell>
          <cell r="C167">
            <v>2513.335</v>
          </cell>
        </row>
        <row r="168">
          <cell r="A168" t="str">
            <v>285021</v>
          </cell>
          <cell r="B168" t="str">
            <v>GUESTS EXPENSES</v>
          </cell>
          <cell r="C168">
            <v>50.5</v>
          </cell>
        </row>
        <row r="169">
          <cell r="A169" t="str">
            <v>285035</v>
          </cell>
          <cell r="B169" t="str">
            <v>WHITE WASH / PAINT OF BRANC</v>
          </cell>
          <cell r="C169">
            <v>38.799999999999997</v>
          </cell>
        </row>
        <row r="170">
          <cell r="A170" t="str">
            <v>285042</v>
          </cell>
          <cell r="B170" t="str">
            <v>CHEQUE RETURN CHARGES</v>
          </cell>
          <cell r="C170">
            <v>975</v>
          </cell>
        </row>
        <row r="171">
          <cell r="A171" t="str">
            <v>285088</v>
          </cell>
          <cell r="B171" t="str">
            <v>CREDIT CARD &amp; CONSUMER LOAN</v>
          </cell>
          <cell r="C171">
            <v>24790.873</v>
          </cell>
        </row>
        <row r="172">
          <cell r="A172" t="str">
            <v>285090</v>
          </cell>
          <cell r="B172" t="str">
            <v>AFS MISC EXPENSES</v>
          </cell>
          <cell r="C172">
            <v>2098.8539999999998</v>
          </cell>
        </row>
        <row r="173">
          <cell r="A173" t="str">
            <v>285091</v>
          </cell>
          <cell r="B173" t="str">
            <v>MASTER CARD MISC EXPENSES</v>
          </cell>
          <cell r="C173">
            <v>320.63299999999998</v>
          </cell>
        </row>
        <row r="174">
          <cell r="A174" t="str">
            <v>285092</v>
          </cell>
          <cell r="B174" t="str">
            <v>GIFT/GIVEWAYS EXP</v>
          </cell>
          <cell r="C174">
            <v>265</v>
          </cell>
        </row>
        <row r="175">
          <cell r="A175" t="str">
            <v>285094</v>
          </cell>
          <cell r="B175" t="str">
            <v>FOREIGN BANK CHARGES</v>
          </cell>
          <cell r="C175">
            <v>434.94400000000002</v>
          </cell>
        </row>
        <row r="176">
          <cell r="A176" t="str">
            <v>288001</v>
          </cell>
          <cell r="B176" t="str">
            <v>HO SHARE OF EXPENSES</v>
          </cell>
          <cell r="C176">
            <v>26960</v>
          </cell>
        </row>
        <row r="177">
          <cell r="A177" t="str">
            <v>290011</v>
          </cell>
          <cell r="B177" t="str">
            <v>IT CHARGES PAID TO HO</v>
          </cell>
          <cell r="C177">
            <v>2342.6060000000002</v>
          </cell>
        </row>
        <row r="182">
          <cell r="A182" t="str">
            <v>301011</v>
          </cell>
          <cell r="B182" t="str">
            <v>CAPITAL AT OVERSEAS BRANCHE</v>
          </cell>
          <cell r="C182">
            <v>2300000</v>
          </cell>
        </row>
        <row r="183">
          <cell r="A183" t="str">
            <v>307001</v>
          </cell>
          <cell r="B183" t="str">
            <v>SURPLUS/DIMINUTION ON REVAL</v>
          </cell>
          <cell r="C183">
            <v>341401.98300000001</v>
          </cell>
        </row>
        <row r="184">
          <cell r="A184" t="str">
            <v>309012</v>
          </cell>
          <cell r="B184" t="str">
            <v>UNREMITTED PROFIT OF FOREIG</v>
          </cell>
          <cell r="C184">
            <v>4470330.3289999999</v>
          </cell>
        </row>
        <row r="185">
          <cell r="A185" t="str">
            <v>321004</v>
          </cell>
          <cell r="B185" t="str">
            <v>CURRENT DEPOSITS (UNCLAIMED</v>
          </cell>
          <cell r="C185">
            <v>163453.872</v>
          </cell>
        </row>
        <row r="186">
          <cell r="A186" t="str">
            <v>321052</v>
          </cell>
          <cell r="B186" t="str">
            <v>CURRENT DEPOSITS BD</v>
          </cell>
          <cell r="C186">
            <v>3483606.5529999998</v>
          </cell>
        </row>
        <row r="187">
          <cell r="A187" t="str">
            <v>322012</v>
          </cell>
          <cell r="B187" t="str">
            <v>CALL DEPOSITS BD</v>
          </cell>
          <cell r="C187">
            <v>48270.364999999998</v>
          </cell>
        </row>
        <row r="188">
          <cell r="A188" t="str">
            <v>322015</v>
          </cell>
          <cell r="B188" t="str">
            <v>CALL DEPOSITS USD</v>
          </cell>
          <cell r="C188">
            <v>615.87300000000005</v>
          </cell>
        </row>
        <row r="189">
          <cell r="A189" t="str">
            <v>322016</v>
          </cell>
          <cell r="B189" t="str">
            <v>CALL DEPOSITS POUND STLG</v>
          </cell>
          <cell r="C189">
            <v>1092.6849999999999</v>
          </cell>
        </row>
        <row r="190">
          <cell r="A190" t="str">
            <v>322018</v>
          </cell>
          <cell r="B190" t="str">
            <v>CALL DEPOSITS EURO</v>
          </cell>
          <cell r="C190">
            <v>15.818</v>
          </cell>
        </row>
        <row r="191">
          <cell r="A191" t="str">
            <v>322021</v>
          </cell>
          <cell r="B191" t="str">
            <v>AL-AMMAN DEPOSITS - BAHRAIN</v>
          </cell>
          <cell r="C191">
            <v>721568.47600000002</v>
          </cell>
        </row>
        <row r="192">
          <cell r="A192" t="str">
            <v>325001</v>
          </cell>
          <cell r="B192" t="str">
            <v>FOREIGN CURRENCY CD US $</v>
          </cell>
          <cell r="C192">
            <v>-122830.004</v>
          </cell>
        </row>
        <row r="193">
          <cell r="A193" t="str">
            <v>325002</v>
          </cell>
          <cell r="B193" t="str">
            <v>FOREIGN CURRENCY CD P.STG.</v>
          </cell>
          <cell r="C193">
            <v>2016.67</v>
          </cell>
        </row>
        <row r="194">
          <cell r="A194" t="str">
            <v>341001</v>
          </cell>
          <cell r="B194" t="str">
            <v>MARGIN ON LG -</v>
          </cell>
          <cell r="C194">
            <v>21995</v>
          </cell>
        </row>
        <row r="195">
          <cell r="A195" t="str">
            <v>342001</v>
          </cell>
          <cell r="B195" t="str">
            <v>SUNDRY DEPOSITS-MARGIN ON L</v>
          </cell>
          <cell r="C195">
            <v>58518</v>
          </cell>
        </row>
        <row r="196">
          <cell r="A196" t="str">
            <v>343035</v>
          </cell>
          <cell r="B196" t="str">
            <v>SD/SC SAUDI RIYAL</v>
          </cell>
          <cell r="C196">
            <v>0</v>
          </cell>
        </row>
        <row r="197">
          <cell r="A197" t="str">
            <v>343038</v>
          </cell>
          <cell r="B197" t="str">
            <v>SD/SC QATARI RIYAL</v>
          </cell>
          <cell r="C197">
            <v>0</v>
          </cell>
        </row>
        <row r="198">
          <cell r="A198" t="str">
            <v>343040</v>
          </cell>
          <cell r="B198" t="str">
            <v>SD/SC EURO</v>
          </cell>
          <cell r="C198">
            <v>0</v>
          </cell>
        </row>
        <row r="199">
          <cell r="A199" t="str">
            <v>343073</v>
          </cell>
          <cell r="B199" t="str">
            <v>SD/SC PAKISTAN SCHOOL FEE</v>
          </cell>
          <cell r="C199">
            <v>0</v>
          </cell>
        </row>
        <row r="200">
          <cell r="A200" t="str">
            <v>343089</v>
          </cell>
          <cell r="B200" t="str">
            <v>CASH RECEIVED FOR TEZRAFTAR</v>
          </cell>
          <cell r="C200">
            <v>0</v>
          </cell>
        </row>
        <row r="201">
          <cell r="A201" t="str">
            <v>344001</v>
          </cell>
          <cell r="B201" t="str">
            <v>SUD CE A/C ACCOUNTS DEPARTM</v>
          </cell>
          <cell r="C201">
            <v>127910.2</v>
          </cell>
        </row>
        <row r="202">
          <cell r="A202" t="str">
            <v>344008</v>
          </cell>
          <cell r="B202" t="str">
            <v>SD.A/C SUNDRY FDR</v>
          </cell>
          <cell r="C202">
            <v>0</v>
          </cell>
        </row>
        <row r="203">
          <cell r="A203" t="str">
            <v>344024</v>
          </cell>
          <cell r="B203" t="str">
            <v>CUSTOMER SALARY BAHRAIN</v>
          </cell>
          <cell r="C203">
            <v>0</v>
          </cell>
        </row>
        <row r="204">
          <cell r="A204" t="str">
            <v>344033</v>
          </cell>
          <cell r="B204" t="str">
            <v>S.CREDITORS NOSTRO DEUSTCHE</v>
          </cell>
          <cell r="C204">
            <v>0</v>
          </cell>
        </row>
        <row r="205">
          <cell r="A205" t="str">
            <v>344062</v>
          </cell>
          <cell r="B205" t="str">
            <v>S/CREDIT CARD PAYMENT THROU</v>
          </cell>
          <cell r="C205">
            <v>4780.6220000000003</v>
          </cell>
        </row>
        <row r="206">
          <cell r="A206" t="str">
            <v>344066</v>
          </cell>
          <cell r="B206" t="str">
            <v>UN-PAID TEZRAFTAAR</v>
          </cell>
          <cell r="C206">
            <v>3956.7579999999998</v>
          </cell>
        </row>
        <row r="207">
          <cell r="A207" t="str">
            <v>344068</v>
          </cell>
          <cell r="B207" t="str">
            <v>CASH MASTER CARD</v>
          </cell>
          <cell r="C207">
            <v>173.22399999999999</v>
          </cell>
        </row>
        <row r="208">
          <cell r="A208" t="str">
            <v>344070</v>
          </cell>
          <cell r="B208" t="str">
            <v>SETTELMENT WITH MASTER CARD</v>
          </cell>
          <cell r="C208">
            <v>-3.0000000000000001E-3</v>
          </cell>
        </row>
        <row r="209">
          <cell r="A209" t="str">
            <v>344078</v>
          </cell>
          <cell r="B209" t="str">
            <v>TT / DD/FDD HOME REMITT. CA</v>
          </cell>
          <cell r="C209">
            <v>0</v>
          </cell>
        </row>
        <row r="210">
          <cell r="A210" t="str">
            <v>344082</v>
          </cell>
          <cell r="B210" t="str">
            <v>REMITT. CASH</v>
          </cell>
          <cell r="C210">
            <v>0</v>
          </cell>
        </row>
        <row r="211">
          <cell r="A211" t="str">
            <v>344088</v>
          </cell>
          <cell r="B211" t="str">
            <v>UN-CLAIMED DEPOSITS</v>
          </cell>
          <cell r="C211">
            <v>63.381</v>
          </cell>
        </row>
        <row r="212">
          <cell r="A212" t="str">
            <v>344092</v>
          </cell>
          <cell r="B212" t="str">
            <v>UNCLAIMED PAYORDER</v>
          </cell>
          <cell r="C212">
            <v>51173.116999999998</v>
          </cell>
        </row>
        <row r="213">
          <cell r="A213" t="str">
            <v>346011</v>
          </cell>
          <cell r="B213" t="str">
            <v>KEY DEPOSIT LOCKERS - OVERS</v>
          </cell>
          <cell r="C213">
            <v>1265</v>
          </cell>
        </row>
        <row r="214">
          <cell r="A214" t="str">
            <v>349001</v>
          </cell>
          <cell r="B214" t="str">
            <v>SD-CLEARING ADJUSTMENT</v>
          </cell>
          <cell r="C214">
            <v>0</v>
          </cell>
        </row>
        <row r="215">
          <cell r="A215" t="str">
            <v>349012</v>
          </cell>
          <cell r="B215" t="str">
            <v>SE-CLEARING ADJUSTMENT-OVER</v>
          </cell>
          <cell r="C215">
            <v>0</v>
          </cell>
        </row>
        <row r="216">
          <cell r="A216" t="str">
            <v>359008</v>
          </cell>
          <cell r="B216" t="str">
            <v>EXCESS CASH</v>
          </cell>
          <cell r="C216">
            <v>58.204999999999998</v>
          </cell>
        </row>
        <row r="217">
          <cell r="A217" t="str">
            <v>359083</v>
          </cell>
          <cell r="B217" t="str">
            <v>SD PARKING ACCOUNT</v>
          </cell>
          <cell r="C217">
            <v>0</v>
          </cell>
        </row>
        <row r="218">
          <cell r="A218" t="str">
            <v>359096</v>
          </cell>
          <cell r="B218" t="str">
            <v>CASH PURGED IN ATM</v>
          </cell>
          <cell r="C218">
            <v>560</v>
          </cell>
        </row>
        <row r="219">
          <cell r="A219" t="str">
            <v>362001</v>
          </cell>
          <cell r="B219" t="str">
            <v>DEMAND DEP. FROM BANKS  (J.</v>
          </cell>
          <cell r="C219">
            <v>504.24</v>
          </cell>
        </row>
        <row r="220">
          <cell r="A220" t="str">
            <v>366012</v>
          </cell>
          <cell r="B220" t="str">
            <v>CURRENT DEPOSITS UBL OVERSE</v>
          </cell>
          <cell r="C220">
            <v>23597.505000000001</v>
          </cell>
        </row>
        <row r="221">
          <cell r="A221" t="str">
            <v>381012</v>
          </cell>
          <cell r="B221" t="str">
            <v>PLS SAVING DEP-BD OVERSEAS</v>
          </cell>
          <cell r="C221">
            <v>1355587.679</v>
          </cell>
        </row>
        <row r="222">
          <cell r="A222" t="str">
            <v>401002</v>
          </cell>
          <cell r="B222" t="str">
            <v>FIXED DEPOSIT - 2 MONTHS</v>
          </cell>
          <cell r="C222">
            <v>44313.875999999997</v>
          </cell>
        </row>
        <row r="223">
          <cell r="A223" t="str">
            <v>401021</v>
          </cell>
          <cell r="B223" t="str">
            <v>FIXED DEPOSITS BD - ONE MON</v>
          </cell>
          <cell r="C223">
            <v>10686789.503</v>
          </cell>
        </row>
        <row r="224">
          <cell r="A224" t="str">
            <v>401022</v>
          </cell>
          <cell r="B224" t="str">
            <v>FIXED DEP. BD - THREE MONTH</v>
          </cell>
          <cell r="C224">
            <v>2571152.8879999998</v>
          </cell>
        </row>
        <row r="225">
          <cell r="A225" t="str">
            <v>401023</v>
          </cell>
          <cell r="B225" t="str">
            <v>FIXED DEPOSITS BD - SIX MON</v>
          </cell>
          <cell r="C225">
            <v>2379812.7370000002</v>
          </cell>
        </row>
        <row r="226">
          <cell r="A226" t="str">
            <v>401024</v>
          </cell>
          <cell r="B226" t="str">
            <v>FIXED DEPOSITS BD - ONE YEA</v>
          </cell>
          <cell r="C226">
            <v>810063.84199999995</v>
          </cell>
        </row>
        <row r="227">
          <cell r="A227" t="str">
            <v>405001</v>
          </cell>
          <cell r="B227" t="str">
            <v>FC. FIXED DEP. US$ - 3 MONT</v>
          </cell>
          <cell r="C227">
            <v>10031280.938999999</v>
          </cell>
        </row>
        <row r="228">
          <cell r="A228" t="str">
            <v>405002</v>
          </cell>
          <cell r="B228" t="str">
            <v>FC. FIXED DEP. US$ - 6 MONT</v>
          </cell>
          <cell r="C228">
            <v>1834741.8929999999</v>
          </cell>
        </row>
        <row r="229">
          <cell r="A229" t="str">
            <v>405003</v>
          </cell>
          <cell r="B229" t="str">
            <v>FC. FIXED DEPOSITS US $ - O</v>
          </cell>
          <cell r="C229">
            <v>100237.882</v>
          </cell>
        </row>
        <row r="230">
          <cell r="A230" t="str">
            <v>405013</v>
          </cell>
          <cell r="B230" t="str">
            <v>FC. FIXED DEP. GBP - 1 YEAR</v>
          </cell>
          <cell r="C230">
            <v>6919.8180000000002</v>
          </cell>
        </row>
        <row r="231">
          <cell r="A231" t="str">
            <v>405041</v>
          </cell>
          <cell r="B231" t="str">
            <v>FC. FIXED DEP. US$ - 1 MONT</v>
          </cell>
          <cell r="C231">
            <v>5481234.3839999996</v>
          </cell>
        </row>
        <row r="232">
          <cell r="A232" t="str">
            <v>405042</v>
          </cell>
          <cell r="B232" t="str">
            <v>FC. FIXED DEP. GBP - 1 MONT</v>
          </cell>
          <cell r="C232">
            <v>883356.66399999999</v>
          </cell>
        </row>
        <row r="233">
          <cell r="A233" t="str">
            <v>421001</v>
          </cell>
          <cell r="B233" t="str">
            <v>PAYORDER ISSUED</v>
          </cell>
          <cell r="C233">
            <v>98634.210999999996</v>
          </cell>
        </row>
        <row r="234">
          <cell r="A234" t="str">
            <v>434003</v>
          </cell>
          <cell r="B234" t="str">
            <v>PROVISION FOR INCENTIVE/AWA</v>
          </cell>
          <cell r="C234">
            <v>24406.896000000001</v>
          </cell>
        </row>
        <row r="235">
          <cell r="A235" t="str">
            <v>434018</v>
          </cell>
          <cell r="B235" t="str">
            <v>PROVISION FOR STAFF BENEFIT</v>
          </cell>
          <cell r="C235">
            <v>44072.834999999999</v>
          </cell>
        </row>
        <row r="236">
          <cell r="A236" t="str">
            <v>434019</v>
          </cell>
          <cell r="B236" t="str">
            <v>PROVISION FOR LEGAL &amp;PROF C</v>
          </cell>
          <cell r="C236">
            <v>37425.4</v>
          </cell>
        </row>
        <row r="237">
          <cell r="A237" t="str">
            <v>434020</v>
          </cell>
          <cell r="B237" t="str">
            <v>PROVISION FOR SUBSCRIPTION</v>
          </cell>
          <cell r="C237">
            <v>3812.4929999999999</v>
          </cell>
        </row>
        <row r="238">
          <cell r="A238" t="str">
            <v>434021</v>
          </cell>
          <cell r="B238" t="str">
            <v>PROVISION FOR BONUS PAYABLE</v>
          </cell>
          <cell r="C238">
            <v>13441.62</v>
          </cell>
        </row>
        <row r="239">
          <cell r="A239" t="str">
            <v>434024</v>
          </cell>
          <cell r="B239" t="str">
            <v>PROVISION FOR ELECTRICITY</v>
          </cell>
          <cell r="C239">
            <v>500</v>
          </cell>
        </row>
        <row r="240">
          <cell r="A240" t="str">
            <v>434025</v>
          </cell>
          <cell r="B240" t="str">
            <v>PROVISION FOR TELEPHONE</v>
          </cell>
          <cell r="C240">
            <v>-1980</v>
          </cell>
        </row>
        <row r="241">
          <cell r="A241" t="str">
            <v>434031</v>
          </cell>
          <cell r="B241" t="str">
            <v>PROVISION FOR SCEURITY GUAR</v>
          </cell>
          <cell r="C241">
            <v>2189.0010000000002</v>
          </cell>
        </row>
        <row r="242">
          <cell r="A242" t="str">
            <v>434098</v>
          </cell>
          <cell r="B242" t="str">
            <v>PROVISION FOR OTHER EXPENSE</v>
          </cell>
          <cell r="C242">
            <v>175634.60200000001</v>
          </cell>
        </row>
        <row r="243">
          <cell r="A243" t="str">
            <v>461011</v>
          </cell>
          <cell r="B243" t="str">
            <v>GENERAL PROVISION FOR CONSU</v>
          </cell>
          <cell r="C243">
            <v>390395.685</v>
          </cell>
        </row>
        <row r="244">
          <cell r="A244" t="str">
            <v>467001</v>
          </cell>
          <cell r="B244" t="str">
            <v>FURNITURE &amp; FIXTURES WOODEN</v>
          </cell>
          <cell r="C244">
            <v>42029.805999999997</v>
          </cell>
        </row>
        <row r="245">
          <cell r="A245" t="str">
            <v>471002</v>
          </cell>
          <cell r="B245" t="str">
            <v>PROVISION FOR GRATUITY -</v>
          </cell>
          <cell r="C245">
            <v>5337.1549999999997</v>
          </cell>
        </row>
        <row r="246">
          <cell r="A246" t="str">
            <v>471021</v>
          </cell>
          <cell r="B246" t="str">
            <v>END SERVICE BENEFITS - OVS.</v>
          </cell>
          <cell r="C246">
            <v>12131.81</v>
          </cell>
        </row>
        <row r="247">
          <cell r="A247" t="str">
            <v>473001</v>
          </cell>
          <cell r="B247" t="str">
            <v>SPECIFIC RESERVE-NPLS</v>
          </cell>
          <cell r="C247">
            <v>1621834.8160000001</v>
          </cell>
        </row>
        <row r="248">
          <cell r="A248" t="str">
            <v>501001</v>
          </cell>
          <cell r="B248" t="str">
            <v>ELECTRICAL &amp; OFFICE APPLIAN</v>
          </cell>
          <cell r="C248">
            <v>49945.464999999997</v>
          </cell>
        </row>
        <row r="249">
          <cell r="A249" t="str">
            <v>502001</v>
          </cell>
          <cell r="B249" t="str">
            <v>ACC. DEPRECIATION - VEHICLE</v>
          </cell>
          <cell r="C249">
            <v>13818.349</v>
          </cell>
        </row>
        <row r="250">
          <cell r="A250" t="str">
            <v>503001</v>
          </cell>
          <cell r="B250" t="str">
            <v>PC &amp; SERVER</v>
          </cell>
          <cell r="C250">
            <v>147245.73800000001</v>
          </cell>
        </row>
        <row r="251">
          <cell r="A251" t="str">
            <v>503005</v>
          </cell>
          <cell r="B251" t="str">
            <v>ACCUMULATED AMORTIZATION -</v>
          </cell>
          <cell r="C251">
            <v>53437.803999999996</v>
          </cell>
        </row>
        <row r="252">
          <cell r="A252" t="str">
            <v>504003</v>
          </cell>
          <cell r="B252" t="str">
            <v>AMORTIZATION - LEASEHOLD IM</v>
          </cell>
          <cell r="C252">
            <v>52665.946000000004</v>
          </cell>
        </row>
        <row r="253">
          <cell r="A253" t="str">
            <v>527004</v>
          </cell>
          <cell r="B253" t="str">
            <v>INCOME RECIEVED IN ADV.-DEM</v>
          </cell>
          <cell r="C253">
            <v>38231.175000000003</v>
          </cell>
        </row>
        <row r="254">
          <cell r="A254" t="str">
            <v>529052</v>
          </cell>
          <cell r="B254" t="str">
            <v>INTEREST PAYABLE ON SAVINGS</v>
          </cell>
          <cell r="C254">
            <v>4171.5780000000004</v>
          </cell>
        </row>
        <row r="255">
          <cell r="A255" t="str">
            <v>529053</v>
          </cell>
          <cell r="B255" t="str">
            <v>INTEREST PAYABLE ON TIME DE</v>
          </cell>
          <cell r="C255">
            <v>220165.40599999999</v>
          </cell>
        </row>
        <row r="256">
          <cell r="A256" t="str">
            <v>529056</v>
          </cell>
          <cell r="B256" t="str">
            <v>INTEREST PAYABLE ON DEPOSIT</v>
          </cell>
          <cell r="C256">
            <v>4393.5550000000003</v>
          </cell>
        </row>
        <row r="257">
          <cell r="A257" t="str">
            <v>529059</v>
          </cell>
          <cell r="B257" t="str">
            <v>UN-EARNED COMMISSION</v>
          </cell>
          <cell r="C257">
            <v>19084.201000000001</v>
          </cell>
        </row>
        <row r="258">
          <cell r="A258" t="str">
            <v>532012</v>
          </cell>
          <cell r="B258" t="str">
            <v>INT ON STUCK UP D/FUL DEBTS</v>
          </cell>
          <cell r="C258">
            <v>630083.12100000004</v>
          </cell>
        </row>
        <row r="259">
          <cell r="A259" t="str">
            <v>541002</v>
          </cell>
          <cell r="B259" t="str">
            <v>FBC BILLS FOR COLL. OUTWARD</v>
          </cell>
          <cell r="C259">
            <v>21400</v>
          </cell>
        </row>
        <row r="260">
          <cell r="A260" t="str">
            <v>541008</v>
          </cell>
          <cell r="B260" t="str">
            <v>BILLS FOR COLLECTION-INWARD</v>
          </cell>
          <cell r="C260">
            <v>567090</v>
          </cell>
        </row>
        <row r="261">
          <cell r="A261" t="str">
            <v>542008</v>
          </cell>
          <cell r="B261" t="str">
            <v>FOREIGN DOCUMENTARY BILLS F</v>
          </cell>
          <cell r="C261">
            <v>74937</v>
          </cell>
        </row>
        <row r="262">
          <cell r="A262" t="str">
            <v>543003</v>
          </cell>
          <cell r="B262" t="str">
            <v>BANKERS LIABILITY L.G.</v>
          </cell>
          <cell r="C262">
            <v>3438681.5</v>
          </cell>
        </row>
        <row r="263">
          <cell r="A263" t="str">
            <v>544003</v>
          </cell>
          <cell r="B263" t="str">
            <v>BANKER LIABILITY L.C. (CASH</v>
          </cell>
          <cell r="C263">
            <v>10122901.199999999</v>
          </cell>
        </row>
        <row r="264">
          <cell r="A264" t="str">
            <v>544004</v>
          </cell>
          <cell r="B264" t="str">
            <v>BANKER LIABILITY L.C. (ICA)</v>
          </cell>
          <cell r="C264">
            <v>190447</v>
          </cell>
        </row>
        <row r="265">
          <cell r="A265" t="str">
            <v>549001</v>
          </cell>
          <cell r="B265" t="str">
            <v>BANKERS LIAB L/C ACCEPTANCE</v>
          </cell>
          <cell r="C265">
            <v>376297</v>
          </cell>
        </row>
        <row r="266">
          <cell r="A266" t="str">
            <v>555001</v>
          </cell>
          <cell r="B266" t="str">
            <v>BANKERS LIABILITY NIDF</v>
          </cell>
          <cell r="C266">
            <v>-2E-3</v>
          </cell>
        </row>
        <row r="267">
          <cell r="A267" t="str">
            <v>581001</v>
          </cell>
          <cell r="B267" t="str">
            <v>INCOME ACCOUNT</v>
          </cell>
          <cell r="C267">
            <v>1926298.8049999999</v>
          </cell>
        </row>
        <row r="268">
          <cell r="A268" t="str">
            <v>602012</v>
          </cell>
          <cell r="B268" t="str">
            <v>CASH ON HAND BD (BAHRAIN ON</v>
          </cell>
          <cell r="C268">
            <v>146351.18900000001</v>
          </cell>
        </row>
        <row r="269">
          <cell r="A269" t="str">
            <v>603032</v>
          </cell>
          <cell r="B269" t="str">
            <v>CENTRAL BANK OF BAHRAIN</v>
          </cell>
          <cell r="C269">
            <v>255414.66500000001</v>
          </cell>
        </row>
        <row r="270">
          <cell r="A270" t="str">
            <v>605013</v>
          </cell>
          <cell r="B270" t="str">
            <v>CENTRAL BANK OF BAHRAIN</v>
          </cell>
          <cell r="C270">
            <v>910000</v>
          </cell>
        </row>
        <row r="271">
          <cell r="A271" t="str">
            <v>608018</v>
          </cell>
          <cell r="B271" t="str">
            <v>BALANCE WITH FOREIGN BANKS</v>
          </cell>
          <cell r="C271">
            <v>8240.3610000000008</v>
          </cell>
        </row>
        <row r="272">
          <cell r="A272" t="str">
            <v>608019</v>
          </cell>
          <cell r="B272" t="str">
            <v>BALANCE WITH FOREIGN BANKS</v>
          </cell>
          <cell r="C272">
            <v>590.32000000000005</v>
          </cell>
        </row>
        <row r="273">
          <cell r="A273" t="str">
            <v>608029</v>
          </cell>
          <cell r="B273" t="str">
            <v>BALANCE WITH FOREIGN BANKS</v>
          </cell>
          <cell r="C273">
            <v>28050.241999999998</v>
          </cell>
        </row>
        <row r="274">
          <cell r="A274" t="str">
            <v>608053</v>
          </cell>
          <cell r="B274" t="str">
            <v>BALANCE  WITH UNITED NATION</v>
          </cell>
          <cell r="C274">
            <v>849.18700000000001</v>
          </cell>
        </row>
        <row r="275">
          <cell r="A275" t="str">
            <v>608055</v>
          </cell>
          <cell r="B275" t="str">
            <v>BALANCE  WITH UNITED NATION</v>
          </cell>
          <cell r="C275">
            <v>4353.8559999999998</v>
          </cell>
        </row>
        <row r="276">
          <cell r="A276" t="str">
            <v>613012</v>
          </cell>
          <cell r="B276" t="str">
            <v>CASH IN ATM SAFE BD</v>
          </cell>
          <cell r="C276">
            <v>94980</v>
          </cell>
        </row>
        <row r="277">
          <cell r="A277" t="str">
            <v>613018</v>
          </cell>
          <cell r="B277" t="str">
            <v>CASH IN SAFE ATM 2</v>
          </cell>
          <cell r="C277">
            <v>11030</v>
          </cell>
        </row>
        <row r="278">
          <cell r="A278" t="str">
            <v>616001</v>
          </cell>
          <cell r="B278" t="str">
            <v>BAL WITH OVERSEAS BRCHS -US</v>
          </cell>
          <cell r="C278">
            <v>-241298.43799999999</v>
          </cell>
        </row>
        <row r="279">
          <cell r="A279" t="str">
            <v>616002</v>
          </cell>
          <cell r="B279" t="str">
            <v>BALANCE WITH OVERSEAS BRANC</v>
          </cell>
          <cell r="C279">
            <v>43873.283000000003</v>
          </cell>
        </row>
        <row r="280">
          <cell r="A280" t="str">
            <v>616005</v>
          </cell>
          <cell r="B280" t="str">
            <v>BALANCE WITH OVERSEAS BRANC</v>
          </cell>
          <cell r="C280">
            <v>521.59799999999996</v>
          </cell>
        </row>
        <row r="281">
          <cell r="A281" t="str">
            <v>616014</v>
          </cell>
          <cell r="B281" t="str">
            <v>BALANCE WITH OVERSEAS BRANC</v>
          </cell>
          <cell r="C281">
            <v>68058.714000000007</v>
          </cell>
        </row>
        <row r="282">
          <cell r="A282" t="str">
            <v>617021</v>
          </cell>
          <cell r="B282" t="str">
            <v>PLACEMENT  WITH UNITED NATI</v>
          </cell>
          <cell r="C282">
            <v>896929.95499999996</v>
          </cell>
        </row>
        <row r="283">
          <cell r="A283" t="str">
            <v>618002</v>
          </cell>
          <cell r="B283" t="str">
            <v>PLACEMENT WITH OVERSEAS BRA</v>
          </cell>
          <cell r="C283">
            <v>1696114.0249999999</v>
          </cell>
        </row>
        <row r="284">
          <cell r="A284" t="str">
            <v>618003</v>
          </cell>
          <cell r="B284" t="str">
            <v>PLACEMENT WITH OVERSEAS BRA</v>
          </cell>
          <cell r="C284">
            <v>7.0000000000000001E-3</v>
          </cell>
        </row>
        <row r="285">
          <cell r="A285" t="str">
            <v>621001</v>
          </cell>
          <cell r="B285" t="str">
            <v>CALL LOAN/ADV. TO BANKERS</v>
          </cell>
          <cell r="C285">
            <v>3600000</v>
          </cell>
        </row>
        <row r="286">
          <cell r="A286" t="str">
            <v>651008</v>
          </cell>
          <cell r="B286" t="str">
            <v>GOP ISLAMIC BOUND (SUKUK)</v>
          </cell>
          <cell r="C286">
            <v>2388295</v>
          </cell>
        </row>
        <row r="287">
          <cell r="A287" t="str">
            <v>651016</v>
          </cell>
          <cell r="B287" t="str">
            <v>GOV.OF INDONESIA USD BONDS</v>
          </cell>
          <cell r="C287">
            <v>801125</v>
          </cell>
        </row>
        <row r="288">
          <cell r="A288" t="str">
            <v>661011</v>
          </cell>
          <cell r="B288" t="str">
            <v>TREASURY BILLS - OVERSEAS B</v>
          </cell>
          <cell r="C288">
            <v>296301</v>
          </cell>
        </row>
        <row r="289">
          <cell r="A289" t="str">
            <v>664012</v>
          </cell>
          <cell r="B289" t="str">
            <v>SHARES AT BAHRAIN UNQUOTED</v>
          </cell>
          <cell r="C289">
            <v>8000</v>
          </cell>
        </row>
        <row r="290">
          <cell r="A290" t="str">
            <v>677001</v>
          </cell>
          <cell r="B290" t="str">
            <v>OTHER BONDS-TABREED 06 FINA</v>
          </cell>
          <cell r="C290">
            <v>862034.06200000003</v>
          </cell>
        </row>
        <row r="291">
          <cell r="A291" t="str">
            <v>682001</v>
          </cell>
          <cell r="B291" t="str">
            <v>PERSONAL LOAN</v>
          </cell>
          <cell r="C291">
            <v>3704.7060000000001</v>
          </cell>
        </row>
        <row r="292">
          <cell r="A292" t="str">
            <v>685031</v>
          </cell>
          <cell r="B292" t="str">
            <v>GENERAL LOAN</v>
          </cell>
          <cell r="C292">
            <v>5614290.5609999998</v>
          </cell>
        </row>
        <row r="293">
          <cell r="A293" t="str">
            <v>685034</v>
          </cell>
          <cell r="B293" t="str">
            <v>CONSUMER LOAN</v>
          </cell>
          <cell r="C293">
            <v>91882.051000000007</v>
          </cell>
        </row>
        <row r="294">
          <cell r="A294" t="str">
            <v>685037</v>
          </cell>
          <cell r="B294" t="str">
            <v>CORPORATE LOAN USD</v>
          </cell>
          <cell r="C294">
            <v>76473.22</v>
          </cell>
        </row>
        <row r="295">
          <cell r="A295" t="str">
            <v>685044</v>
          </cell>
          <cell r="B295" t="str">
            <v>LOAN - SYNDICATE - US $</v>
          </cell>
          <cell r="C295">
            <v>12316669.963</v>
          </cell>
        </row>
        <row r="296">
          <cell r="A296" t="str">
            <v>689001</v>
          </cell>
          <cell r="B296" t="str">
            <v>LOANS AGAINST FOREIGN BILLS</v>
          </cell>
          <cell r="C296">
            <v>64300</v>
          </cell>
        </row>
        <row r="297">
          <cell r="A297" t="str">
            <v>691001</v>
          </cell>
          <cell r="B297" t="str">
            <v>LOANS AGAINST TRUST RECEIPT</v>
          </cell>
          <cell r="C297">
            <v>2864673.5329999998</v>
          </cell>
        </row>
        <row r="298">
          <cell r="A298" t="str">
            <v>692001</v>
          </cell>
          <cell r="B298" t="str">
            <v>LOANS AGAINST PACKING CREDI</v>
          </cell>
          <cell r="C298">
            <v>6121</v>
          </cell>
        </row>
        <row r="299">
          <cell r="A299" t="str">
            <v>722002</v>
          </cell>
          <cell r="B299" t="str">
            <v>LOCAL BILLS DISCOUNTED (LBD</v>
          </cell>
          <cell r="C299">
            <v>234727</v>
          </cell>
        </row>
        <row r="300">
          <cell r="A300" t="str">
            <v>726021</v>
          </cell>
          <cell r="B300" t="str">
            <v>FOREIGN BILLS PURCHASED-USD</v>
          </cell>
          <cell r="C300">
            <v>754000</v>
          </cell>
        </row>
        <row r="301">
          <cell r="A301" t="str">
            <v>741062</v>
          </cell>
          <cell r="B301" t="str">
            <v>GOVERNMENT OF INDONESIA USD</v>
          </cell>
          <cell r="C301">
            <v>14003.45</v>
          </cell>
        </row>
        <row r="302">
          <cell r="A302" t="str">
            <v>741066</v>
          </cell>
          <cell r="B302" t="str">
            <v>INCOME ACCRUED ON TABREED 0</v>
          </cell>
          <cell r="C302">
            <v>15938.02</v>
          </cell>
        </row>
        <row r="303">
          <cell r="A303" t="str">
            <v>742003</v>
          </cell>
          <cell r="B303" t="str">
            <v>LEASE HOLD IMPROVEMENT</v>
          </cell>
          <cell r="C303">
            <v>88899.91</v>
          </cell>
        </row>
        <row r="304">
          <cell r="A304" t="str">
            <v>744007</v>
          </cell>
          <cell r="B304" t="str">
            <v>FURNITURE &amp; FIXTURE WOODEN,</v>
          </cell>
          <cell r="C304">
            <v>57466.966</v>
          </cell>
        </row>
        <row r="305">
          <cell r="A305" t="str">
            <v>744008</v>
          </cell>
          <cell r="B305" t="str">
            <v>LIABRARY BOOKS -</v>
          </cell>
          <cell r="C305">
            <v>46</v>
          </cell>
        </row>
        <row r="306">
          <cell r="A306" t="str">
            <v>744010</v>
          </cell>
          <cell r="B306" t="str">
            <v>FURNITURE &amp; FIXTURE - MISC.</v>
          </cell>
          <cell r="C306">
            <v>6069.14</v>
          </cell>
        </row>
        <row r="307">
          <cell r="A307" t="str">
            <v>744012</v>
          </cell>
          <cell r="B307" t="str">
            <v>FURNITURE &amp; FIXTURE - STEEL</v>
          </cell>
          <cell r="C307">
            <v>2188</v>
          </cell>
        </row>
        <row r="308">
          <cell r="A308" t="str">
            <v>746001</v>
          </cell>
          <cell r="B308" t="str">
            <v>STOCK OF OFFICE STATIONERY</v>
          </cell>
          <cell r="C308">
            <v>1463.624</v>
          </cell>
        </row>
        <row r="309">
          <cell r="A309" t="str">
            <v>746002</v>
          </cell>
          <cell r="B309" t="str">
            <v>STOCK OF SECURITY STATIONER</v>
          </cell>
          <cell r="C309">
            <v>200.065</v>
          </cell>
        </row>
        <row r="310">
          <cell r="A310" t="str">
            <v>751021</v>
          </cell>
          <cell r="B310" t="str">
            <v>ADVANCE DEPOSITS - OVS. BRS</v>
          </cell>
          <cell r="C310">
            <v>200</v>
          </cell>
        </row>
        <row r="311">
          <cell r="A311" t="str">
            <v>751022</v>
          </cell>
          <cell r="B311" t="str">
            <v>ADVANCE DEPOSIT - CREDIT CA</v>
          </cell>
          <cell r="C311">
            <v>38394.288</v>
          </cell>
        </row>
        <row r="312">
          <cell r="A312" t="str">
            <v>755013</v>
          </cell>
          <cell r="B312" t="str">
            <v>OTHER ASSETS   CASH-IN-TRAN</v>
          </cell>
          <cell r="C312">
            <v>0</v>
          </cell>
        </row>
        <row r="313">
          <cell r="A313" t="str">
            <v>761032</v>
          </cell>
          <cell r="B313" t="str">
            <v>SUNDRY DEBTORS - OTHERS</v>
          </cell>
          <cell r="C313">
            <v>4445.92</v>
          </cell>
        </row>
        <row r="314">
          <cell r="A314" t="str">
            <v>767001</v>
          </cell>
          <cell r="B314" t="str">
            <v>OTHER ASSET-ADV AGST TA/SAL</v>
          </cell>
          <cell r="C314">
            <v>500</v>
          </cell>
        </row>
        <row r="315">
          <cell r="A315" t="str">
            <v>771001</v>
          </cell>
          <cell r="B315" t="str">
            <v>SUSP.A/C- CLEARING ADJUSTME</v>
          </cell>
          <cell r="C315">
            <v>1906.3</v>
          </cell>
        </row>
        <row r="316">
          <cell r="A316" t="str">
            <v>771002</v>
          </cell>
          <cell r="B316" t="str">
            <v>SUSP.A/C CLRNG.ADJ.OTHERS</v>
          </cell>
          <cell r="C316">
            <v>1240.248</v>
          </cell>
        </row>
        <row r="317">
          <cell r="A317" t="str">
            <v>772002</v>
          </cell>
          <cell r="B317" t="str">
            <v>PREPAIRED INSURANCE</v>
          </cell>
          <cell r="C317">
            <v>8347.6730000000007</v>
          </cell>
        </row>
        <row r="318">
          <cell r="A318" t="str">
            <v>772003</v>
          </cell>
          <cell r="B318" t="str">
            <v>PRE-PAID EXPENSES - OTHERS</v>
          </cell>
          <cell r="C318">
            <v>144314.69200000001</v>
          </cell>
        </row>
        <row r="319">
          <cell r="A319" t="str">
            <v>772011</v>
          </cell>
          <cell r="B319" t="str">
            <v>INTEREST ACCRUED ON ADVANCE</v>
          </cell>
          <cell r="C319">
            <v>110439.039</v>
          </cell>
        </row>
        <row r="320">
          <cell r="A320" t="str">
            <v>772012</v>
          </cell>
          <cell r="B320" t="str">
            <v>INTEREST ACCRUED ON PLACEME</v>
          </cell>
          <cell r="C320">
            <v>10696.93</v>
          </cell>
        </row>
        <row r="321">
          <cell r="A321" t="str">
            <v>772017</v>
          </cell>
          <cell r="B321" t="str">
            <v>OTHER RECEIVABLES</v>
          </cell>
          <cell r="C321">
            <v>218869.25099999999</v>
          </cell>
        </row>
        <row r="322">
          <cell r="A322" t="str">
            <v>773002</v>
          </cell>
          <cell r="B322" t="str">
            <v>OTHER ASSETS- ADV RENT PAID</v>
          </cell>
          <cell r="C322">
            <v>90783.07</v>
          </cell>
        </row>
        <row r="323">
          <cell r="A323" t="str">
            <v>774001</v>
          </cell>
          <cell r="B323" t="str">
            <v>OTHER ASSET-ADV.POSTAGE / T</v>
          </cell>
          <cell r="C323">
            <v>150</v>
          </cell>
        </row>
        <row r="324">
          <cell r="A324" t="str">
            <v>776006</v>
          </cell>
          <cell r="B324" t="str">
            <v>OTHER ASSETS A/C MARKUP REC</v>
          </cell>
          <cell r="C324">
            <v>-174.61600000000001</v>
          </cell>
        </row>
        <row r="325">
          <cell r="A325" t="str">
            <v>779001</v>
          </cell>
          <cell r="B325" t="str">
            <v>CASH IN TRANSIT</v>
          </cell>
          <cell r="C325">
            <v>0</v>
          </cell>
        </row>
        <row r="326">
          <cell r="A326" t="str">
            <v>779017</v>
          </cell>
          <cell r="B326" t="str">
            <v>O/A A/C TEZRAFTAR CASH EVEN</v>
          </cell>
          <cell r="C326">
            <v>15995.03</v>
          </cell>
        </row>
        <row r="327">
          <cell r="A327" t="str">
            <v>785001</v>
          </cell>
          <cell r="B327" t="str">
            <v>OTHER ASSETS - MEND</v>
          </cell>
          <cell r="C327">
            <v>10.036</v>
          </cell>
        </row>
        <row r="328">
          <cell r="A328" t="str">
            <v>795001</v>
          </cell>
          <cell r="B328" t="str">
            <v>PC &amp; SERVER -</v>
          </cell>
          <cell r="C328">
            <v>167095.69099999999</v>
          </cell>
        </row>
        <row r="329">
          <cell r="A329" t="str">
            <v>795002</v>
          </cell>
          <cell r="B329" t="str">
            <v>PRINTER/PERIPHERALS -</v>
          </cell>
          <cell r="C329">
            <v>4497.0200000000004</v>
          </cell>
        </row>
        <row r="330">
          <cell r="A330" t="str">
            <v>795003</v>
          </cell>
          <cell r="B330" t="str">
            <v>ELEC.EQIP. UPS/STABILIZER -</v>
          </cell>
          <cell r="C330">
            <v>52978.34</v>
          </cell>
        </row>
        <row r="331">
          <cell r="A331" t="str">
            <v>795004</v>
          </cell>
          <cell r="B331" t="str">
            <v>COMMUNICATION/NETWORKING</v>
          </cell>
          <cell r="C331">
            <v>20906.323</v>
          </cell>
        </row>
        <row r="332">
          <cell r="A332" t="str">
            <v>795005</v>
          </cell>
          <cell r="B332" t="str">
            <v>IT SOFTWARE</v>
          </cell>
          <cell r="C332">
            <v>81697.813999999998</v>
          </cell>
        </row>
        <row r="333">
          <cell r="A333" t="str">
            <v>821002</v>
          </cell>
          <cell r="B333" t="str">
            <v>FBC BILLS LODGED OUTWARD</v>
          </cell>
          <cell r="C333">
            <v>21400</v>
          </cell>
        </row>
        <row r="334">
          <cell r="A334" t="str">
            <v>822007</v>
          </cell>
          <cell r="B334" t="str">
            <v>FOREIGN DOCUMENTARY BILLS L</v>
          </cell>
          <cell r="C334">
            <v>567090</v>
          </cell>
        </row>
        <row r="335">
          <cell r="A335" t="str">
            <v>822008</v>
          </cell>
          <cell r="B335" t="str">
            <v>FOREIGN DOCUMENTARY BILLS L</v>
          </cell>
          <cell r="C335">
            <v>74937</v>
          </cell>
        </row>
        <row r="336">
          <cell r="A336" t="str">
            <v>823003</v>
          </cell>
          <cell r="B336" t="str">
            <v>CURTOMER'S LIABILITY L.G.</v>
          </cell>
          <cell r="C336">
            <v>3438681.5</v>
          </cell>
        </row>
        <row r="337">
          <cell r="A337" t="str">
            <v>824003</v>
          </cell>
          <cell r="B337" t="str">
            <v>CUSTOMER LIABILITY L.C. (CA</v>
          </cell>
          <cell r="C337">
            <v>10122901.199999999</v>
          </cell>
        </row>
        <row r="338">
          <cell r="A338" t="str">
            <v>824004</v>
          </cell>
          <cell r="B338" t="str">
            <v>CUSTOMER LIABILITY L.C. (IC</v>
          </cell>
          <cell r="C338">
            <v>190447</v>
          </cell>
        </row>
        <row r="339">
          <cell r="A339" t="str">
            <v>829001</v>
          </cell>
          <cell r="B339" t="str">
            <v>CUST LIAB. L/C ACCEPTANCE</v>
          </cell>
          <cell r="C339">
            <v>376297</v>
          </cell>
        </row>
        <row r="340">
          <cell r="A340" t="str">
            <v>835001</v>
          </cell>
          <cell r="B340" t="str">
            <v>CUSTOMER LIABILITY NIDF</v>
          </cell>
          <cell r="C340">
            <v>49.140999999999998</v>
          </cell>
        </row>
        <row r="341">
          <cell r="A341" t="str">
            <v>842012</v>
          </cell>
          <cell r="B341" t="str">
            <v>MAIN OFFICE ACCOUNT - BD</v>
          </cell>
          <cell r="C341">
            <v>0</v>
          </cell>
        </row>
        <row r="342">
          <cell r="A342" t="str">
            <v>861001</v>
          </cell>
          <cell r="B342" t="str">
            <v>EXPENDITURE ACCOUNT</v>
          </cell>
          <cell r="C342">
            <v>1277333.128</v>
          </cell>
        </row>
        <row r="343">
          <cell r="A343" t="str">
            <v>911001</v>
          </cell>
          <cell r="B343" t="str">
            <v>AUTO CAR FINANCE</v>
          </cell>
          <cell r="C343">
            <v>33996.629000000001</v>
          </cell>
        </row>
        <row r="344">
          <cell r="A344" t="str">
            <v>913003</v>
          </cell>
          <cell r="B344" t="str">
            <v>DUE FM CARD MEM-MC CLASSIC</v>
          </cell>
          <cell r="C344">
            <v>9300.5159999999996</v>
          </cell>
        </row>
        <row r="345">
          <cell r="A345" t="str">
            <v>913004</v>
          </cell>
          <cell r="B345" t="str">
            <v>DUE CARD MEM MC PREFERRED</v>
          </cell>
          <cell r="C345">
            <v>57956.089</v>
          </cell>
        </row>
        <row r="346">
          <cell r="A346" t="str">
            <v>915011</v>
          </cell>
          <cell r="B346" t="str">
            <v>ADVANCES CONSUMER-PIL FINAN</v>
          </cell>
          <cell r="C346">
            <v>16920413.366999999</v>
          </cell>
        </row>
        <row r="347">
          <cell r="A347" t="str">
            <v>921001</v>
          </cell>
          <cell r="B347" t="str">
            <v>ELECTRICAL &amp; OFFICE APPLIAN</v>
          </cell>
          <cell r="C347">
            <v>125866.291</v>
          </cell>
        </row>
        <row r="348">
          <cell r="A348" t="str">
            <v>922001</v>
          </cell>
          <cell r="B348" t="str">
            <v>VEHICLE OFFICE -</v>
          </cell>
          <cell r="C348">
            <v>27858</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AL905"/>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2)"/>
      <sheetName val="IE 300407 (2)"/>
      <sheetName val="Balance sheet"/>
      <sheetName val="Trade volumes"/>
      <sheetName val="TezRaftaar"/>
      <sheetName val="Advances and Deposits"/>
      <sheetName val="NPL"/>
      <sheetName val="HEAD COUNT"/>
      <sheetName val="December 06"/>
      <sheetName val="November 06"/>
    </sheetNames>
    <sheetDataSet>
      <sheetData sheetId="0"/>
      <sheetData sheetId="1" refreshError="1">
        <row r="4">
          <cell r="A4" t="str">
            <v>001001</v>
          </cell>
          <cell r="B4" t="str">
            <v>I/R ON LOANS / SMALL LOANS</v>
          </cell>
          <cell r="C4">
            <v>277800.04100000003</v>
          </cell>
        </row>
        <row r="5">
          <cell r="A5" t="str">
            <v>001005</v>
          </cell>
          <cell r="B5" t="str">
            <v>I/R ON  L.A.F.B.</v>
          </cell>
          <cell r="C5">
            <v>1211.9749999999999</v>
          </cell>
        </row>
        <row r="6">
          <cell r="A6" t="str">
            <v>001006</v>
          </cell>
          <cell r="B6" t="str">
            <v>I/R ON  L.T.R.</v>
          </cell>
          <cell r="C6">
            <v>85845.952000000005</v>
          </cell>
        </row>
        <row r="7">
          <cell r="A7" t="str">
            <v>001009</v>
          </cell>
          <cell r="B7" t="str">
            <v>SYNDICATION  LOAN</v>
          </cell>
          <cell r="C7">
            <v>260907.01500000001</v>
          </cell>
        </row>
        <row r="8">
          <cell r="A8" t="str">
            <v>001011</v>
          </cell>
          <cell r="B8" t="str">
            <v>I/R ON FOREIGN BILLS PURCHA</v>
          </cell>
          <cell r="C8">
            <v>3616.7669999999998</v>
          </cell>
        </row>
        <row r="9">
          <cell r="A9" t="str">
            <v>001012</v>
          </cell>
          <cell r="B9" t="str">
            <v>I/R ON P.A.D.</v>
          </cell>
          <cell r="C9">
            <v>227.983</v>
          </cell>
        </row>
        <row r="10">
          <cell r="A10" t="str">
            <v>001020</v>
          </cell>
          <cell r="B10" t="str">
            <v>I/R ON OVERDRAFTS</v>
          </cell>
          <cell r="C10">
            <v>56043.591999999997</v>
          </cell>
        </row>
        <row r="11">
          <cell r="A11" t="str">
            <v>001053</v>
          </cell>
          <cell r="B11" t="str">
            <v>CONSUMER LOAN</v>
          </cell>
          <cell r="C11">
            <v>915680.18099999998</v>
          </cell>
        </row>
        <row r="12">
          <cell r="A12" t="str">
            <v>001054</v>
          </cell>
          <cell r="B12" t="str">
            <v>CREDIT CARDS SILVER INCOME</v>
          </cell>
          <cell r="C12">
            <v>3505.9769999999999</v>
          </cell>
        </row>
        <row r="13">
          <cell r="A13" t="str">
            <v>001056</v>
          </cell>
          <cell r="B13" t="str">
            <v>CREDIT CARDS GOLD INCOME</v>
          </cell>
          <cell r="C13">
            <v>6130.0119999999997</v>
          </cell>
        </row>
        <row r="14">
          <cell r="A14" t="str">
            <v>002003</v>
          </cell>
          <cell r="B14" t="str">
            <v>PLACEMENTS/SPECIAL NOTICE A</v>
          </cell>
          <cell r="C14">
            <v>36539.866999999998</v>
          </cell>
        </row>
        <row r="15">
          <cell r="A15" t="str">
            <v>020001</v>
          </cell>
          <cell r="B15" t="str">
            <v>BILLS DISCOUNTED</v>
          </cell>
          <cell r="C15">
            <v>11915.1</v>
          </cell>
        </row>
        <row r="16">
          <cell r="A16" t="str">
            <v>025011</v>
          </cell>
          <cell r="B16" t="str">
            <v>OTHER AREA BRANCHES - OVERS</v>
          </cell>
          <cell r="C16">
            <v>139018.89199999999</v>
          </cell>
        </row>
        <row r="17">
          <cell r="A17" t="str">
            <v>025014</v>
          </cell>
          <cell r="B17" t="str">
            <v>MAIN OFFICE ACCOUNT</v>
          </cell>
          <cell r="C17">
            <v>95890.732999999993</v>
          </cell>
        </row>
        <row r="18">
          <cell r="A18" t="str">
            <v>062001</v>
          </cell>
          <cell r="B18" t="str">
            <v>PLS EXCHANGE-POUND STERLING</v>
          </cell>
          <cell r="C18">
            <v>641.82500000000005</v>
          </cell>
        </row>
        <row r="19">
          <cell r="A19" t="str">
            <v>062002</v>
          </cell>
          <cell r="B19" t="str">
            <v>PLS EXCHANGE-DOLLAR</v>
          </cell>
          <cell r="C19">
            <v>20396.917000000001</v>
          </cell>
        </row>
        <row r="20">
          <cell r="A20" t="str">
            <v>062004</v>
          </cell>
          <cell r="B20" t="str">
            <v>PLS EXCHANGE OTHER CURRENCI</v>
          </cell>
          <cell r="C20">
            <v>3640.2179999999998</v>
          </cell>
        </row>
        <row r="21">
          <cell r="A21" t="str">
            <v>062008</v>
          </cell>
          <cell r="B21" t="str">
            <v>INCOME ON EXCHANGE-EURO-OVE</v>
          </cell>
          <cell r="C21">
            <v>833.35199999999998</v>
          </cell>
        </row>
        <row r="22">
          <cell r="A22" t="str">
            <v>062009</v>
          </cell>
          <cell r="B22" t="str">
            <v>INCOME ON EXCHANGE-JAPAN YE</v>
          </cell>
          <cell r="C22">
            <v>-102.587</v>
          </cell>
        </row>
        <row r="23">
          <cell r="A23" t="str">
            <v>062010</v>
          </cell>
          <cell r="B23" t="str">
            <v>PLS EX-GAIN/LOSS ON REV. SW</v>
          </cell>
          <cell r="C23">
            <v>465.37599999999998</v>
          </cell>
        </row>
        <row r="24">
          <cell r="A24" t="str">
            <v>062012</v>
          </cell>
          <cell r="B24" t="str">
            <v>PLS EX-GAIN/LOSS ON REV. PA</v>
          </cell>
          <cell r="C24">
            <v>39982.165999999997</v>
          </cell>
        </row>
        <row r="25">
          <cell r="A25" t="str">
            <v>064002</v>
          </cell>
          <cell r="B25" t="str">
            <v>PLS COMMISSION-EXPORT BILLS</v>
          </cell>
          <cell r="C25">
            <v>3974.58</v>
          </cell>
        </row>
        <row r="26">
          <cell r="A26" t="str">
            <v>064003</v>
          </cell>
          <cell r="B26" t="str">
            <v>PLS COM ON IMPORT BILL</v>
          </cell>
          <cell r="C26">
            <v>3046.5</v>
          </cell>
        </row>
        <row r="27">
          <cell r="A27" t="str">
            <v>064004</v>
          </cell>
          <cell r="B27" t="str">
            <v>PLS COMMISSION-OPN. OF L/C</v>
          </cell>
          <cell r="C27">
            <v>8028.2839999999997</v>
          </cell>
        </row>
        <row r="28">
          <cell r="A28" t="str">
            <v>064008</v>
          </cell>
          <cell r="B28" t="str">
            <v>PLS COMMISSION-L.G. (INLAND</v>
          </cell>
          <cell r="C28">
            <v>14492.351000000001</v>
          </cell>
        </row>
        <row r="29">
          <cell r="A29" t="str">
            <v>064010</v>
          </cell>
          <cell r="B29" t="str">
            <v>PLS COMM. BILLS (FBC,IBC,ET</v>
          </cell>
          <cell r="C29">
            <v>220</v>
          </cell>
        </row>
        <row r="30">
          <cell r="A30" t="str">
            <v>064019</v>
          </cell>
          <cell r="B30" t="str">
            <v>FEE FOR RENDERING OTHER SER</v>
          </cell>
          <cell r="C30">
            <v>3437.915</v>
          </cell>
        </row>
        <row r="31">
          <cell r="A31" t="str">
            <v>064022</v>
          </cell>
          <cell r="B31" t="str">
            <v>PLS COM ON ISSUE OF NEW CHE</v>
          </cell>
          <cell r="C31">
            <v>1973.8579999999999</v>
          </cell>
        </row>
        <row r="32">
          <cell r="A32" t="str">
            <v>064031</v>
          </cell>
          <cell r="B32" t="str">
            <v>PL.COMMISSION-LC ADVISING (</v>
          </cell>
          <cell r="C32">
            <v>480</v>
          </cell>
        </row>
        <row r="33">
          <cell r="A33" t="str">
            <v>064089</v>
          </cell>
          <cell r="B33" t="str">
            <v>IFDBC</v>
          </cell>
          <cell r="C33">
            <v>8378.4699999999993</v>
          </cell>
        </row>
        <row r="34">
          <cell r="A34" t="str">
            <v>064090</v>
          </cell>
          <cell r="B34" t="str">
            <v>CREDIT CARDS - INTERCHANGE</v>
          </cell>
          <cell r="C34">
            <v>1223.011</v>
          </cell>
        </row>
        <row r="35">
          <cell r="A35" t="str">
            <v>064091</v>
          </cell>
          <cell r="B35" t="str">
            <v>IBG COMMISSION</v>
          </cell>
          <cell r="C35">
            <v>4948.63</v>
          </cell>
        </row>
        <row r="36">
          <cell r="A36" t="str">
            <v>064092</v>
          </cell>
          <cell r="B36" t="str">
            <v>MASTER CARD CASH ADVANCE FE</v>
          </cell>
          <cell r="C36">
            <v>715.63099999999997</v>
          </cell>
        </row>
        <row r="37">
          <cell r="A37" t="str">
            <v>065004</v>
          </cell>
          <cell r="B37" t="str">
            <v>SERVICE CHARGES ON STAFF LO</v>
          </cell>
          <cell r="C37">
            <v>0</v>
          </cell>
        </row>
        <row r="38">
          <cell r="A38" t="str">
            <v>066001</v>
          </cell>
          <cell r="B38" t="str">
            <v>LOCKERS</v>
          </cell>
          <cell r="C38">
            <v>350</v>
          </cell>
        </row>
        <row r="39">
          <cell r="A39" t="str">
            <v>069022</v>
          </cell>
          <cell r="B39" t="str">
            <v>TREASURY BILLS</v>
          </cell>
          <cell r="C39">
            <v>3654</v>
          </cell>
        </row>
        <row r="40">
          <cell r="A40" t="str">
            <v>069035</v>
          </cell>
          <cell r="B40" t="str">
            <v>GOVT OF PAKISTAN BOND</v>
          </cell>
          <cell r="C40">
            <v>3599.826</v>
          </cell>
        </row>
        <row r="41">
          <cell r="A41" t="str">
            <v>069070</v>
          </cell>
          <cell r="B41" t="str">
            <v>OTHERS</v>
          </cell>
          <cell r="C41">
            <v>81486.202000000005</v>
          </cell>
        </row>
        <row r="42">
          <cell r="A42" t="str">
            <v>069072</v>
          </cell>
          <cell r="B42" t="str">
            <v>GOVERNMENT OF INDONESIA USD</v>
          </cell>
          <cell r="C42">
            <v>46830.336000000003</v>
          </cell>
        </row>
        <row r="43">
          <cell r="A43" t="str">
            <v>069077</v>
          </cell>
          <cell r="B43" t="str">
            <v>INVESTMENT INCOME ON TABREE</v>
          </cell>
          <cell r="C43">
            <v>27575.089</v>
          </cell>
        </row>
        <row r="44">
          <cell r="A44" t="str">
            <v>078001</v>
          </cell>
          <cell r="B44" t="str">
            <v>PLS O/R-INCIDENTAL CHARGES</v>
          </cell>
          <cell r="C44">
            <v>2643.7020000000002</v>
          </cell>
        </row>
        <row r="45">
          <cell r="A45" t="str">
            <v>078054</v>
          </cell>
          <cell r="B45" t="str">
            <v>PLS O/R GAIN/LOSS ON NPLS</v>
          </cell>
          <cell r="C45">
            <v>1652.4280000000001</v>
          </cell>
        </row>
        <row r="46">
          <cell r="A46" t="str">
            <v>078057</v>
          </cell>
          <cell r="B46" t="str">
            <v>FACILITIES PROCESSING FEES</v>
          </cell>
          <cell r="C46">
            <v>6671.2</v>
          </cell>
        </row>
        <row r="47">
          <cell r="A47" t="str">
            <v>078078</v>
          </cell>
          <cell r="B47" t="str">
            <v>AMORTIZATION GAINS - GOP US</v>
          </cell>
          <cell r="C47">
            <v>-1123.5909999999999</v>
          </cell>
        </row>
        <row r="48">
          <cell r="A48" t="str">
            <v>078084</v>
          </cell>
          <cell r="B48" t="str">
            <v>CONSUMER LOAN - PREPAYMENT</v>
          </cell>
          <cell r="C48">
            <v>49638.796999999999</v>
          </cell>
        </row>
        <row r="49">
          <cell r="A49" t="str">
            <v>078085</v>
          </cell>
          <cell r="B49" t="str">
            <v>CONSUMER LOAN - MISC FEES</v>
          </cell>
          <cell r="C49">
            <v>167341.99400000001</v>
          </cell>
        </row>
        <row r="50">
          <cell r="A50" t="str">
            <v>078087</v>
          </cell>
          <cell r="B50" t="str">
            <v>CREDIT CARD - MISC FEES</v>
          </cell>
          <cell r="C50">
            <v>4003.761</v>
          </cell>
        </row>
        <row r="51">
          <cell r="A51" t="str">
            <v>078094</v>
          </cell>
          <cell r="B51" t="str">
            <v>BENEFIT SWITCH RELATED INCO</v>
          </cell>
          <cell r="C51">
            <v>1884.7850000000001</v>
          </cell>
        </row>
        <row r="52">
          <cell r="A52" t="str">
            <v>078099</v>
          </cell>
          <cell r="B52" t="str">
            <v>MISCELLANEOUS</v>
          </cell>
          <cell r="C52">
            <v>19.315000000000001</v>
          </cell>
        </row>
        <row r="53">
          <cell r="A53" t="str">
            <v>080001</v>
          </cell>
          <cell r="B53" t="str">
            <v>POSTAGE RECOVERIES - CORPOR</v>
          </cell>
          <cell r="C53">
            <v>3161.27</v>
          </cell>
        </row>
        <row r="54">
          <cell r="A54" t="str">
            <v>080002</v>
          </cell>
          <cell r="B54" t="str">
            <v>TELEX RECOVERIES</v>
          </cell>
          <cell r="C54">
            <v>9783.3220000000001</v>
          </cell>
        </row>
        <row r="55">
          <cell r="A55" t="str">
            <v>080003</v>
          </cell>
          <cell r="B55" t="str">
            <v>TELEGRAM RECOVERIES</v>
          </cell>
          <cell r="C55">
            <v>4285.8289999999997</v>
          </cell>
        </row>
        <row r="56">
          <cell r="A56" t="str">
            <v>080009</v>
          </cell>
          <cell r="B56" t="str">
            <v>CLEARING CHEQUE  RECOVERIES</v>
          </cell>
          <cell r="C56">
            <v>2522.85</v>
          </cell>
        </row>
        <row r="57">
          <cell r="A57" t="str">
            <v>080021</v>
          </cell>
          <cell r="B57" t="str">
            <v>TEZRAFTAAR TT REIMBURSEMENT</v>
          </cell>
          <cell r="C57">
            <v>36368.610999999997</v>
          </cell>
        </row>
        <row r="58">
          <cell r="A58" t="str">
            <v>080023</v>
          </cell>
          <cell r="B58" t="str">
            <v>INSURANCE RECOVERIES - CONS</v>
          </cell>
          <cell r="C58">
            <v>237390.21400000001</v>
          </cell>
        </row>
        <row r="59">
          <cell r="A59" t="str">
            <v>086001</v>
          </cell>
          <cell r="B59" t="str">
            <v>MARK UP AUTO CAR FINANCE</v>
          </cell>
          <cell r="C59">
            <v>1907.817</v>
          </cell>
        </row>
        <row r="60">
          <cell r="A60" t="str">
            <v>087081</v>
          </cell>
          <cell r="B60" t="str">
            <v>GAIN ON SALE OF INDONESIA U</v>
          </cell>
          <cell r="C60">
            <v>210816.52</v>
          </cell>
        </row>
        <row r="61">
          <cell r="A61" t="str">
            <v>087084</v>
          </cell>
          <cell r="B61" t="str">
            <v>GAIN ON SALE OF BONDS</v>
          </cell>
          <cell r="C61">
            <v>15166.396000000001</v>
          </cell>
        </row>
        <row r="62">
          <cell r="A62" t="str">
            <v>110018</v>
          </cell>
          <cell r="B62" t="str">
            <v>BORROWINGS FROM BANKS - FOR</v>
          </cell>
          <cell r="C62">
            <v>1827.6130000000001</v>
          </cell>
        </row>
        <row r="63">
          <cell r="A63" t="str">
            <v>112002</v>
          </cell>
          <cell r="B63" t="str">
            <v>UNITED NATIONAL BANK - UK</v>
          </cell>
          <cell r="C63">
            <v>53.137999999999998</v>
          </cell>
        </row>
        <row r="64">
          <cell r="A64" t="str">
            <v>114011</v>
          </cell>
          <cell r="B64" t="str">
            <v>INTEREST PAID - CURRENT ACC</v>
          </cell>
          <cell r="C64">
            <v>3754.0459999999998</v>
          </cell>
        </row>
        <row r="65">
          <cell r="A65" t="str">
            <v>114012</v>
          </cell>
          <cell r="B65" t="str">
            <v>INTEREST PAID - CALL ACCOUN</v>
          </cell>
          <cell r="C65">
            <v>481.29700000000003</v>
          </cell>
        </row>
        <row r="66">
          <cell r="A66" t="str">
            <v>122012</v>
          </cell>
          <cell r="B66" t="str">
            <v>SB DEPOSITS - BD</v>
          </cell>
          <cell r="C66">
            <v>3797.6280000000002</v>
          </cell>
        </row>
        <row r="67">
          <cell r="A67" t="str">
            <v>123013</v>
          </cell>
          <cell r="B67" t="str">
            <v>FIXED DEPOSITS BD</v>
          </cell>
          <cell r="C67">
            <v>375805.63799999998</v>
          </cell>
        </row>
        <row r="68">
          <cell r="A68" t="str">
            <v>123019</v>
          </cell>
          <cell r="B68" t="str">
            <v>FIXED DEPOSITS - US $</v>
          </cell>
          <cell r="C68">
            <v>513781.27799999999</v>
          </cell>
        </row>
        <row r="69">
          <cell r="A69" t="str">
            <v>123021</v>
          </cell>
          <cell r="B69" t="str">
            <v>FIXED DEPOSITS - POUND STER</v>
          </cell>
          <cell r="C69">
            <v>8919.2360000000008</v>
          </cell>
        </row>
        <row r="70">
          <cell r="A70" t="str">
            <v>130011</v>
          </cell>
          <cell r="B70" t="str">
            <v>OTHER AREA BRANCHES - OVERS</v>
          </cell>
          <cell r="C70">
            <v>2744.0830000000001</v>
          </cell>
        </row>
        <row r="71">
          <cell r="A71" t="str">
            <v>130014</v>
          </cell>
          <cell r="B71" t="str">
            <v>MAIN OFFICE ACCOUNT</v>
          </cell>
          <cell r="C71">
            <v>100284.53200000001</v>
          </cell>
        </row>
        <row r="72">
          <cell r="A72" t="str">
            <v>140010</v>
          </cell>
          <cell r="B72" t="str">
            <v>BASIC SALARIES - EXECUTIVES</v>
          </cell>
          <cell r="C72">
            <v>52765.2</v>
          </cell>
        </row>
        <row r="73">
          <cell r="A73" t="str">
            <v>140011</v>
          </cell>
          <cell r="B73" t="str">
            <v>BASIC SALARIES - OFFICERS</v>
          </cell>
          <cell r="C73">
            <v>130138.674</v>
          </cell>
        </row>
        <row r="74">
          <cell r="A74" t="str">
            <v>140012</v>
          </cell>
          <cell r="B74" t="str">
            <v>BASIC SALARIES - CLERICAL</v>
          </cell>
          <cell r="C74">
            <v>16815.599999999999</v>
          </cell>
        </row>
        <row r="75">
          <cell r="A75" t="str">
            <v>142001</v>
          </cell>
          <cell r="B75" t="str">
            <v>CASUAL LABOUR</v>
          </cell>
          <cell r="C75">
            <v>668</v>
          </cell>
        </row>
        <row r="76">
          <cell r="A76" t="str">
            <v>145020</v>
          </cell>
          <cell r="B76" t="str">
            <v>OTHER ALLOWANCES</v>
          </cell>
          <cell r="C76">
            <v>132938.56599999999</v>
          </cell>
        </row>
        <row r="77">
          <cell r="A77" t="str">
            <v>145061</v>
          </cell>
          <cell r="B77" t="str">
            <v>AIR TICKETS TO OVERSEAS STA</v>
          </cell>
          <cell r="C77">
            <v>17734.18</v>
          </cell>
        </row>
        <row r="78">
          <cell r="A78" t="str">
            <v>145064</v>
          </cell>
          <cell r="B78" t="str">
            <v>DISLOCATION ALLOWANCE</v>
          </cell>
          <cell r="C78">
            <v>479.642</v>
          </cell>
        </row>
        <row r="79">
          <cell r="A79" t="str">
            <v>145067</v>
          </cell>
          <cell r="B79" t="str">
            <v>TEZRAFTAR EVENING /FRIDAY A</v>
          </cell>
          <cell r="C79">
            <v>3385.25</v>
          </cell>
        </row>
        <row r="80">
          <cell r="A80" t="str">
            <v>148001</v>
          </cell>
          <cell r="B80" t="str">
            <v>MESSENGER / OFFICE BOYS</v>
          </cell>
          <cell r="C80">
            <v>3950</v>
          </cell>
        </row>
        <row r="81">
          <cell r="A81" t="str">
            <v>148005</v>
          </cell>
          <cell r="B81" t="str">
            <v>OUTSOURCED DRIVER CHARGES</v>
          </cell>
          <cell r="C81">
            <v>900</v>
          </cell>
        </row>
        <row r="82">
          <cell r="A82" t="str">
            <v>149004</v>
          </cell>
          <cell r="B82" t="str">
            <v>DSA STAFF SALARY</v>
          </cell>
          <cell r="C82">
            <v>16670.667000000001</v>
          </cell>
        </row>
        <row r="83">
          <cell r="A83" t="str">
            <v>149005</v>
          </cell>
          <cell r="B83" t="str">
            <v>DSA STAFF AGENCY FEE</v>
          </cell>
          <cell r="C83">
            <v>300</v>
          </cell>
        </row>
        <row r="84">
          <cell r="A84" t="str">
            <v>149007</v>
          </cell>
          <cell r="B84" t="str">
            <v>DSA STAFF SALES COMMISSION</v>
          </cell>
          <cell r="C84">
            <v>27141.65</v>
          </cell>
        </row>
        <row r="85">
          <cell r="A85" t="str">
            <v>149008</v>
          </cell>
          <cell r="B85" t="str">
            <v>DSA STAFF VISA EXPENSES</v>
          </cell>
          <cell r="C85">
            <v>868</v>
          </cell>
        </row>
        <row r="86">
          <cell r="A86" t="str">
            <v>149009</v>
          </cell>
          <cell r="B86" t="str">
            <v>DSA STAFF FOREIGN TRAVEL EX</v>
          </cell>
          <cell r="C86">
            <v>2050</v>
          </cell>
        </row>
        <row r="87">
          <cell r="A87" t="str">
            <v>150001</v>
          </cell>
          <cell r="B87" t="str">
            <v>OVERTIME</v>
          </cell>
          <cell r="C87">
            <v>286</v>
          </cell>
        </row>
        <row r="88">
          <cell r="A88" t="str">
            <v>152003</v>
          </cell>
          <cell r="B88" t="str">
            <v>MEDICAL CHECKUP EXPENSES</v>
          </cell>
          <cell r="C88">
            <v>40</v>
          </cell>
        </row>
        <row r="89">
          <cell r="A89" t="str">
            <v>152012</v>
          </cell>
          <cell r="B89" t="str">
            <v>MEDIACAL INSURANCE-OVS</v>
          </cell>
          <cell r="C89">
            <v>14657.934999999999</v>
          </cell>
        </row>
        <row r="90">
          <cell r="A90" t="str">
            <v>155011</v>
          </cell>
          <cell r="B90" t="str">
            <v>EOSB EXPATS</v>
          </cell>
          <cell r="C90">
            <v>7022.11</v>
          </cell>
        </row>
        <row r="91">
          <cell r="A91" t="str">
            <v>160010</v>
          </cell>
          <cell r="B91" t="str">
            <v>PROVIDENT FUND - EXECUTIVES</v>
          </cell>
          <cell r="C91">
            <v>264.55</v>
          </cell>
        </row>
        <row r="92">
          <cell r="A92" t="str">
            <v>162001</v>
          </cell>
          <cell r="B92" t="str">
            <v>BENEVOLENT FUND</v>
          </cell>
          <cell r="C92">
            <v>11.19</v>
          </cell>
        </row>
        <row r="93">
          <cell r="A93" t="str">
            <v>165001</v>
          </cell>
          <cell r="B93" t="str">
            <v>BONUS PAID  - (OFFICERS)</v>
          </cell>
          <cell r="C93">
            <v>16129.94</v>
          </cell>
        </row>
        <row r="94">
          <cell r="A94" t="str">
            <v>172001</v>
          </cell>
          <cell r="B94" t="str">
            <v>PERFORMANCE AWARDS</v>
          </cell>
          <cell r="C94">
            <v>16670.72</v>
          </cell>
        </row>
        <row r="95">
          <cell r="A95" t="str">
            <v>172002</v>
          </cell>
          <cell r="B95" t="str">
            <v>SALES DEVELOPMENT INCENTIVE</v>
          </cell>
          <cell r="C95">
            <v>10648.97</v>
          </cell>
        </row>
        <row r="96">
          <cell r="A96" t="str">
            <v>180001</v>
          </cell>
          <cell r="B96" t="str">
            <v>RENT - OFFICE</v>
          </cell>
          <cell r="C96">
            <v>81651.42</v>
          </cell>
        </row>
        <row r="97">
          <cell r="A97" t="str">
            <v>180002</v>
          </cell>
          <cell r="B97" t="str">
            <v>RENT - GODOWN</v>
          </cell>
          <cell r="C97">
            <v>1681.82</v>
          </cell>
        </row>
        <row r="98">
          <cell r="A98" t="str">
            <v>180011</v>
          </cell>
          <cell r="B98" t="str">
            <v>RATES &amp; TAXES - TRADE LICEN</v>
          </cell>
          <cell r="C98">
            <v>11120</v>
          </cell>
        </row>
        <row r="99">
          <cell r="A99" t="str">
            <v>180012</v>
          </cell>
          <cell r="B99" t="str">
            <v>RATES &amp; TAXES - COMMERCIAL</v>
          </cell>
          <cell r="C99">
            <v>7500.0060000000003</v>
          </cell>
        </row>
        <row r="100">
          <cell r="A100" t="str">
            <v>190001</v>
          </cell>
          <cell r="B100" t="str">
            <v>GAS - ELECTRICITY-OFFICE</v>
          </cell>
          <cell r="C100">
            <v>5157.3100000000004</v>
          </cell>
        </row>
        <row r="101">
          <cell r="A101" t="str">
            <v>190002</v>
          </cell>
          <cell r="B101" t="str">
            <v>GAS - ELECTRICITY-RESIDENCE</v>
          </cell>
          <cell r="C101">
            <v>26.32</v>
          </cell>
        </row>
        <row r="102">
          <cell r="A102" t="str">
            <v>195001</v>
          </cell>
          <cell r="B102" t="str">
            <v>INSURANCE-FIRE/THEIFT</v>
          </cell>
          <cell r="C102">
            <v>2905.538</v>
          </cell>
        </row>
        <row r="103">
          <cell r="A103" t="str">
            <v>195011</v>
          </cell>
          <cell r="B103" t="str">
            <v>GOSI LOCAL</v>
          </cell>
          <cell r="C103">
            <v>19316.853999999999</v>
          </cell>
        </row>
        <row r="104">
          <cell r="A104" t="str">
            <v>195012</v>
          </cell>
          <cell r="B104" t="str">
            <v>INSURANCE-FIRE/THEFT</v>
          </cell>
          <cell r="C104">
            <v>666.81</v>
          </cell>
        </row>
        <row r="105">
          <cell r="A105" t="str">
            <v>200002</v>
          </cell>
          <cell r="B105" t="str">
            <v>RETAINER'S FEES</v>
          </cell>
          <cell r="C105">
            <v>6246.5839999999998</v>
          </cell>
        </row>
        <row r="106">
          <cell r="A106" t="str">
            <v>200003</v>
          </cell>
          <cell r="B106" t="str">
            <v>STAMPS, POWER OF ATTORNEY E</v>
          </cell>
          <cell r="C106">
            <v>8.0950000000000006</v>
          </cell>
        </row>
        <row r="107">
          <cell r="A107" t="str">
            <v>200005</v>
          </cell>
          <cell r="B107" t="str">
            <v>LEGAL CHARGES - SAM</v>
          </cell>
          <cell r="C107">
            <v>3094.5</v>
          </cell>
        </row>
        <row r="108">
          <cell r="A108" t="str">
            <v>200006</v>
          </cell>
          <cell r="B108" t="str">
            <v>LEGAL CHARGES - STAFF MATTE</v>
          </cell>
          <cell r="C108">
            <v>45240</v>
          </cell>
        </row>
        <row r="109">
          <cell r="A109" t="str">
            <v>200007</v>
          </cell>
          <cell r="B109" t="str">
            <v>LEGAL CHARGES - OPERATIONS</v>
          </cell>
          <cell r="C109">
            <v>17406.829000000002</v>
          </cell>
        </row>
        <row r="110">
          <cell r="A110" t="str">
            <v>200008</v>
          </cell>
          <cell r="B110" t="str">
            <v>PROFESSIONAL &amp; CONSULTANCY</v>
          </cell>
          <cell r="C110">
            <v>10643</v>
          </cell>
        </row>
        <row r="111">
          <cell r="A111" t="str">
            <v>200015</v>
          </cell>
          <cell r="B111" t="str">
            <v>ARABIC TRANSLATION CHARGES</v>
          </cell>
          <cell r="C111">
            <v>88</v>
          </cell>
        </row>
        <row r="112">
          <cell r="A112" t="str">
            <v>205001</v>
          </cell>
          <cell r="B112" t="str">
            <v>POSTAGE</v>
          </cell>
          <cell r="C112">
            <v>2065</v>
          </cell>
        </row>
        <row r="113">
          <cell r="A113" t="str">
            <v>205005</v>
          </cell>
          <cell r="B113" t="str">
            <v>COURIER CHARGES - CORPORATE</v>
          </cell>
          <cell r="C113">
            <v>1905.0540000000001</v>
          </cell>
        </row>
        <row r="114">
          <cell r="A114" t="str">
            <v>206001</v>
          </cell>
          <cell r="B114" t="str">
            <v>TELEPHONE / TRUNK CALL - OF</v>
          </cell>
          <cell r="C114">
            <v>20408.494999999999</v>
          </cell>
        </row>
        <row r="115">
          <cell r="A115" t="str">
            <v>206011</v>
          </cell>
          <cell r="B115" t="str">
            <v>FAX - OFFICE</v>
          </cell>
          <cell r="C115">
            <v>260</v>
          </cell>
        </row>
        <row r="116">
          <cell r="A116" t="str">
            <v>207011</v>
          </cell>
          <cell r="B116" t="str">
            <v>TELEPHONE LINE FOR REUTERS/</v>
          </cell>
          <cell r="C116">
            <v>3529.6640000000002</v>
          </cell>
        </row>
        <row r="117">
          <cell r="A117" t="str">
            <v>208002</v>
          </cell>
          <cell r="B117" t="str">
            <v>RUETER FEE / SWIFT EXPENSES</v>
          </cell>
          <cell r="C117">
            <v>1579.972</v>
          </cell>
        </row>
        <row r="118">
          <cell r="A118" t="str">
            <v>208003</v>
          </cell>
          <cell r="B118" t="str">
            <v>SOFTWARE CHARGES</v>
          </cell>
          <cell r="C118">
            <v>511.03300000000002</v>
          </cell>
        </row>
        <row r="119">
          <cell r="A119" t="str">
            <v>208004</v>
          </cell>
          <cell r="B119" t="str">
            <v>USER LICENSE CHARGES</v>
          </cell>
          <cell r="C119">
            <v>223.08</v>
          </cell>
        </row>
        <row r="120">
          <cell r="A120" t="str">
            <v>208012</v>
          </cell>
          <cell r="B120" t="str">
            <v>BENEFIT SWITCH EXPENSES</v>
          </cell>
          <cell r="C120">
            <v>26738.28</v>
          </cell>
        </row>
        <row r="121">
          <cell r="A121" t="str">
            <v>215001</v>
          </cell>
          <cell r="B121" t="str">
            <v>AUDITOR'S FEES</v>
          </cell>
          <cell r="C121">
            <v>9095.6</v>
          </cell>
        </row>
        <row r="122">
          <cell r="A122" t="str">
            <v>215003</v>
          </cell>
          <cell r="B122" t="str">
            <v>OUT OF POCKET EXPENSES</v>
          </cell>
          <cell r="C122">
            <v>1210</v>
          </cell>
        </row>
        <row r="123">
          <cell r="A123" t="str">
            <v>218001</v>
          </cell>
          <cell r="B123" t="str">
            <v>DEPRECIATION-ELECTRICAL &amp; O</v>
          </cell>
          <cell r="C123">
            <v>-89.884</v>
          </cell>
        </row>
        <row r="124">
          <cell r="A124" t="str">
            <v>218002</v>
          </cell>
          <cell r="B124" t="str">
            <v>DEPRECIATION-FIRE EXTINGUIS</v>
          </cell>
          <cell r="C124">
            <v>132</v>
          </cell>
        </row>
        <row r="125">
          <cell r="A125" t="str">
            <v>219001</v>
          </cell>
          <cell r="B125" t="str">
            <v>DEPRECIATION -VEHICLE OFFIC</v>
          </cell>
          <cell r="C125">
            <v>1949.643</v>
          </cell>
        </row>
        <row r="126">
          <cell r="A126" t="str">
            <v>220012</v>
          </cell>
          <cell r="B126" t="str">
            <v>FURNITURE &amp; FIXTURES WOODEN</v>
          </cell>
          <cell r="C126">
            <v>985.202</v>
          </cell>
        </row>
        <row r="127">
          <cell r="A127" t="str">
            <v>221003</v>
          </cell>
          <cell r="B127" t="str">
            <v>DEPRECIATION-LEASE HOLD IMP</v>
          </cell>
          <cell r="C127">
            <v>4444.9979999999996</v>
          </cell>
        </row>
        <row r="128">
          <cell r="A128" t="str">
            <v>222001</v>
          </cell>
          <cell r="B128" t="str">
            <v>DEPRECIATION IT HARDWARE-PC</v>
          </cell>
          <cell r="C128">
            <v>10129.814</v>
          </cell>
        </row>
        <row r="129">
          <cell r="A129" t="str">
            <v>223001</v>
          </cell>
          <cell r="B129" t="str">
            <v>I T SOFTWARE</v>
          </cell>
          <cell r="C129">
            <v>1169.854</v>
          </cell>
        </row>
        <row r="130">
          <cell r="A130" t="str">
            <v>225002</v>
          </cell>
          <cell r="B130" t="str">
            <v>REPAIR - MACHINE/EQUIPMENT</v>
          </cell>
          <cell r="C130">
            <v>270</v>
          </cell>
        </row>
        <row r="131">
          <cell r="A131" t="str">
            <v>225004</v>
          </cell>
          <cell r="B131" t="str">
            <v>REPAIR - FURNITURE &amp; FIXTUR</v>
          </cell>
          <cell r="C131">
            <v>28</v>
          </cell>
        </row>
        <row r="132">
          <cell r="A132" t="str">
            <v>225007</v>
          </cell>
          <cell r="B132" t="str">
            <v>REPAIRS - I T HARDWARE</v>
          </cell>
          <cell r="C132">
            <v>3855.0030000000002</v>
          </cell>
        </row>
        <row r="133">
          <cell r="A133" t="str">
            <v>225008</v>
          </cell>
          <cell r="B133" t="str">
            <v>REPAIRS - CABLING</v>
          </cell>
          <cell r="C133">
            <v>55.98</v>
          </cell>
        </row>
        <row r="134">
          <cell r="A134" t="str">
            <v>225010</v>
          </cell>
          <cell r="B134" t="str">
            <v>VEHICLE REPAIR OFFICERS</v>
          </cell>
          <cell r="C134">
            <v>10</v>
          </cell>
        </row>
        <row r="135">
          <cell r="A135" t="str">
            <v>226001</v>
          </cell>
          <cell r="B135" t="str">
            <v>REPAIR REN &amp; MAINT. PREMISE</v>
          </cell>
          <cell r="C135">
            <v>1300.9000000000001</v>
          </cell>
        </row>
        <row r="136">
          <cell r="A136" t="str">
            <v>235001</v>
          </cell>
          <cell r="B136" t="str">
            <v>OFFICE STATIONERY</v>
          </cell>
          <cell r="C136">
            <v>2581.25</v>
          </cell>
        </row>
        <row r="137">
          <cell r="A137" t="str">
            <v>235002</v>
          </cell>
          <cell r="B137" t="str">
            <v>SECURITY STATIONERY</v>
          </cell>
          <cell r="C137">
            <v>416.51</v>
          </cell>
        </row>
        <row r="138">
          <cell r="A138" t="str">
            <v>235003</v>
          </cell>
          <cell r="B138" t="str">
            <v>PETTY STATIONERY</v>
          </cell>
          <cell r="C138">
            <v>1.8</v>
          </cell>
        </row>
        <row r="139">
          <cell r="A139" t="str">
            <v>235004</v>
          </cell>
          <cell r="B139" t="str">
            <v>PRINTING STATIONERY</v>
          </cell>
          <cell r="C139">
            <v>2871.88</v>
          </cell>
        </row>
        <row r="140">
          <cell r="A140" t="str">
            <v>235006</v>
          </cell>
          <cell r="B140" t="str">
            <v>COMPUTER STATIONERY (CONSUM</v>
          </cell>
          <cell r="C140">
            <v>940.2</v>
          </cell>
        </row>
        <row r="141">
          <cell r="A141" t="str">
            <v>235010</v>
          </cell>
          <cell r="B141" t="str">
            <v>BOOK BINDING CHARGES</v>
          </cell>
          <cell r="C141">
            <v>175</v>
          </cell>
        </row>
        <row r="142">
          <cell r="A142" t="str">
            <v>237001</v>
          </cell>
          <cell r="B142" t="str">
            <v>OFFICE RUNNING EXPENSES</v>
          </cell>
          <cell r="C142">
            <v>1266.23</v>
          </cell>
        </row>
        <row r="143">
          <cell r="A143" t="str">
            <v>237002</v>
          </cell>
          <cell r="B143" t="str">
            <v>JANITORIAL CHARGES</v>
          </cell>
          <cell r="C143">
            <v>3130</v>
          </cell>
        </row>
        <row r="144">
          <cell r="A144" t="str">
            <v>240005</v>
          </cell>
          <cell r="B144" t="str">
            <v>BILLBOARDS AND SIGNAGE</v>
          </cell>
          <cell r="C144">
            <v>363.92500000000001</v>
          </cell>
        </row>
        <row r="145">
          <cell r="A145" t="str">
            <v>240009</v>
          </cell>
          <cell r="B145" t="str">
            <v>PRESS ADVERTISING</v>
          </cell>
          <cell r="C145">
            <v>25979.047999999999</v>
          </cell>
        </row>
        <row r="146">
          <cell r="A146" t="str">
            <v>240015</v>
          </cell>
          <cell r="B146" t="str">
            <v>MISCELLANEOUS</v>
          </cell>
          <cell r="C146">
            <v>12410.817999999999</v>
          </cell>
        </row>
        <row r="147">
          <cell r="A147" t="str">
            <v>240021</v>
          </cell>
          <cell r="B147" t="str">
            <v>TELEPHONE DIRECTORY</v>
          </cell>
          <cell r="C147">
            <v>262.10599999999999</v>
          </cell>
        </row>
        <row r="148">
          <cell r="A148" t="str">
            <v>245001</v>
          </cell>
          <cell r="B148" t="str">
            <v>ENTERTAINMENT</v>
          </cell>
          <cell r="C148">
            <v>1404.5170000000001</v>
          </cell>
        </row>
        <row r="149">
          <cell r="A149" t="str">
            <v>245002</v>
          </cell>
          <cell r="B149" t="str">
            <v>CUSTOMERS GUESTS-OUTSIDE BA</v>
          </cell>
          <cell r="C149">
            <v>558.923</v>
          </cell>
        </row>
        <row r="150">
          <cell r="A150" t="str">
            <v>255006</v>
          </cell>
          <cell r="B150" t="str">
            <v>VEHICLE FUEL -OFFICE</v>
          </cell>
          <cell r="C150">
            <v>376</v>
          </cell>
        </row>
        <row r="151">
          <cell r="A151" t="str">
            <v>255007</v>
          </cell>
          <cell r="B151" t="str">
            <v>VEHICLE TAXES &amp; INS. EXECUT</v>
          </cell>
          <cell r="C151">
            <v>228.94499999999999</v>
          </cell>
        </row>
        <row r="152">
          <cell r="A152" t="str">
            <v>255009</v>
          </cell>
          <cell r="B152" t="str">
            <v>VEHICLE REPAIR -EXECUTIVES</v>
          </cell>
          <cell r="C152">
            <v>258.8</v>
          </cell>
        </row>
        <row r="153">
          <cell r="A153" t="str">
            <v>255010</v>
          </cell>
          <cell r="B153" t="str">
            <v>VEHICLE REPAIR -OFFICE</v>
          </cell>
          <cell r="C153">
            <v>91.5</v>
          </cell>
        </row>
        <row r="154">
          <cell r="A154" t="str">
            <v>260001</v>
          </cell>
          <cell r="B154" t="str">
            <v>SUBSCRIPTIONS PERIODICAL /</v>
          </cell>
          <cell r="C154">
            <v>172.6</v>
          </cell>
        </row>
        <row r="155">
          <cell r="A155" t="str">
            <v>260002</v>
          </cell>
          <cell r="B155" t="str">
            <v>SUBSCRIPTIONS INSTITUTIONS</v>
          </cell>
          <cell r="C155">
            <v>375</v>
          </cell>
        </row>
        <row r="156">
          <cell r="A156" t="str">
            <v>270006</v>
          </cell>
          <cell r="B156" t="str">
            <v>TRAVELLING INLAND HOTEL STA</v>
          </cell>
          <cell r="C156">
            <v>1948.067</v>
          </cell>
        </row>
        <row r="157">
          <cell r="A157" t="str">
            <v>270008</v>
          </cell>
          <cell r="B157" t="str">
            <v>TRAVELLING FOREIGN TA / DA</v>
          </cell>
          <cell r="C157">
            <v>3097.9189999999999</v>
          </cell>
        </row>
        <row r="158">
          <cell r="A158" t="str">
            <v>270009</v>
          </cell>
          <cell r="B158" t="str">
            <v>TRAVELLING FOREIGN HOTEL ST</v>
          </cell>
          <cell r="C158">
            <v>3390.1970000000001</v>
          </cell>
        </row>
        <row r="159">
          <cell r="A159" t="str">
            <v>270010</v>
          </cell>
          <cell r="B159" t="str">
            <v>TRAVELLING FOREIGN AIR-FARE</v>
          </cell>
          <cell r="C159">
            <v>850.24</v>
          </cell>
        </row>
        <row r="160">
          <cell r="A160" t="str">
            <v>271001</v>
          </cell>
          <cell r="B160" t="str">
            <v>SECURITY GUARDS CHARGES</v>
          </cell>
          <cell r="C160">
            <v>23220</v>
          </cell>
        </row>
        <row r="161">
          <cell r="A161" t="str">
            <v>272001</v>
          </cell>
          <cell r="B161" t="str">
            <v>CASH TRANSPORT CHARGES</v>
          </cell>
          <cell r="C161">
            <v>2084.2020000000002</v>
          </cell>
        </row>
        <row r="162">
          <cell r="A162" t="str">
            <v>275001</v>
          </cell>
          <cell r="B162" t="str">
            <v>CONVEYANCE (LOCAL)</v>
          </cell>
          <cell r="C162">
            <v>286.89999999999998</v>
          </cell>
        </row>
        <row r="163">
          <cell r="A163" t="str">
            <v>283001</v>
          </cell>
          <cell r="B163" t="str">
            <v>HOTEL</v>
          </cell>
          <cell r="C163">
            <v>1913.556</v>
          </cell>
        </row>
        <row r="164">
          <cell r="A164" t="str">
            <v>283003</v>
          </cell>
          <cell r="B164" t="str">
            <v>SEMINAR</v>
          </cell>
          <cell r="C164">
            <v>952.505</v>
          </cell>
        </row>
        <row r="165">
          <cell r="A165" t="str">
            <v>283004</v>
          </cell>
          <cell r="B165" t="str">
            <v>OTHERS</v>
          </cell>
          <cell r="C165">
            <v>1849.155</v>
          </cell>
        </row>
        <row r="166">
          <cell r="A166" t="str">
            <v>285007</v>
          </cell>
          <cell r="B166" t="str">
            <v>VISA EXP -VISITORS</v>
          </cell>
          <cell r="C166">
            <v>331</v>
          </cell>
        </row>
        <row r="167">
          <cell r="A167" t="str">
            <v>285008</v>
          </cell>
          <cell r="B167" t="str">
            <v>VISA EXP -STAFF</v>
          </cell>
          <cell r="C167">
            <v>2697.0720000000001</v>
          </cell>
        </row>
        <row r="168">
          <cell r="A168" t="str">
            <v>285011</v>
          </cell>
          <cell r="B168" t="str">
            <v>VISA DEBIT CARD COLLECTION</v>
          </cell>
          <cell r="C168">
            <v>7540.0050000000001</v>
          </cell>
        </row>
        <row r="169">
          <cell r="A169" t="str">
            <v>285021</v>
          </cell>
          <cell r="B169" t="str">
            <v>GUESTS EXPENSES</v>
          </cell>
          <cell r="C169">
            <v>71.424999999999997</v>
          </cell>
        </row>
        <row r="170">
          <cell r="A170" t="str">
            <v>285035</v>
          </cell>
          <cell r="B170" t="str">
            <v>WHITE WASH / PAINT OF BRANC</v>
          </cell>
          <cell r="C170">
            <v>38.799999999999997</v>
          </cell>
        </row>
        <row r="171">
          <cell r="A171" t="str">
            <v>285042</v>
          </cell>
          <cell r="B171" t="str">
            <v>CHEQUE RETURN CHARGES</v>
          </cell>
          <cell r="C171">
            <v>1335</v>
          </cell>
        </row>
        <row r="172">
          <cell r="A172" t="str">
            <v>285048</v>
          </cell>
          <cell r="B172" t="str">
            <v>CHARGES FOR TOILETRY ITEMS</v>
          </cell>
          <cell r="C172">
            <v>6</v>
          </cell>
        </row>
        <row r="173">
          <cell r="A173" t="str">
            <v>285088</v>
          </cell>
          <cell r="B173" t="str">
            <v>CREDIT CARD &amp; CONSUMER LOAN</v>
          </cell>
          <cell r="C173">
            <v>35222.288999999997</v>
          </cell>
        </row>
        <row r="174">
          <cell r="A174" t="str">
            <v>285090</v>
          </cell>
          <cell r="B174" t="str">
            <v>AFS MISC EXPENSES</v>
          </cell>
          <cell r="C174">
            <v>6740.5730000000003</v>
          </cell>
        </row>
        <row r="175">
          <cell r="A175" t="str">
            <v>285091</v>
          </cell>
          <cell r="B175" t="str">
            <v>MASTER CARD MISC EXPENSES</v>
          </cell>
          <cell r="C175">
            <v>2869.9929999999999</v>
          </cell>
        </row>
        <row r="176">
          <cell r="A176" t="str">
            <v>285092</v>
          </cell>
          <cell r="B176" t="str">
            <v>GIFT/GIVEWAYS EXP</v>
          </cell>
          <cell r="C176">
            <v>697.92399999999998</v>
          </cell>
        </row>
        <row r="177">
          <cell r="A177" t="str">
            <v>285094</v>
          </cell>
          <cell r="B177" t="str">
            <v>FOREIGN BANK CHARGES</v>
          </cell>
          <cell r="C177">
            <v>441.19499999999999</v>
          </cell>
        </row>
        <row r="178">
          <cell r="A178" t="str">
            <v>288001</v>
          </cell>
          <cell r="B178" t="str">
            <v>HO SHARE OF EXPENSES</v>
          </cell>
          <cell r="C178">
            <v>40440</v>
          </cell>
        </row>
        <row r="179">
          <cell r="A179" t="str">
            <v>290011</v>
          </cell>
          <cell r="B179" t="str">
            <v>IT CHARGES PAID TO HO</v>
          </cell>
          <cell r="C179">
            <v>3979.8330000000001</v>
          </cell>
        </row>
        <row r="185">
          <cell r="A185" t="str">
            <v>301011</v>
          </cell>
          <cell r="B185" t="str">
            <v>CAPITAL AT OVERSEAS BRANCHE</v>
          </cell>
          <cell r="C185">
            <v>2300000</v>
          </cell>
        </row>
        <row r="186">
          <cell r="A186" t="str">
            <v>307001</v>
          </cell>
          <cell r="B186" t="str">
            <v>SURPLUS/DIMINUTION ON REVAL</v>
          </cell>
          <cell r="C186">
            <v>288208.12099999998</v>
          </cell>
        </row>
        <row r="187">
          <cell r="A187" t="str">
            <v>309012</v>
          </cell>
          <cell r="B187" t="str">
            <v>UNREMITTED PROFIT OF FOREIG</v>
          </cell>
          <cell r="C187">
            <v>4470330.3289999999</v>
          </cell>
        </row>
        <row r="188">
          <cell r="A188" t="str">
            <v>321004</v>
          </cell>
          <cell r="B188" t="str">
            <v>CURRENT DEPOSITS (UNCLAIMED</v>
          </cell>
        </row>
        <row r="189">
          <cell r="A189" t="str">
            <v>321052</v>
          </cell>
          <cell r="B189" t="str">
            <v>CURRENT DEPOSITS BD</v>
          </cell>
          <cell r="C189">
            <v>4101406.9910000004</v>
          </cell>
        </row>
        <row r="190">
          <cell r="A190" t="str">
            <v>322012</v>
          </cell>
          <cell r="B190" t="str">
            <v>CALL DEPOSITS BD</v>
          </cell>
          <cell r="C190">
            <v>142389.19699999999</v>
          </cell>
        </row>
        <row r="191">
          <cell r="A191" t="str">
            <v>322015</v>
          </cell>
          <cell r="B191" t="str">
            <v>CALL DEPOSITS USD</v>
          </cell>
          <cell r="C191">
            <v>615.88800000000003</v>
          </cell>
        </row>
        <row r="192">
          <cell r="A192" t="str">
            <v>322016</v>
          </cell>
          <cell r="B192" t="str">
            <v>CALL DEPOSITS POUND STLG</v>
          </cell>
          <cell r="C192">
            <v>1098.838</v>
          </cell>
        </row>
        <row r="193">
          <cell r="A193" t="str">
            <v>322018</v>
          </cell>
          <cell r="B193" t="str">
            <v>CALL DEPOSITS EURO</v>
          </cell>
          <cell r="C193">
            <v>15.659000000000001</v>
          </cell>
        </row>
        <row r="194">
          <cell r="A194" t="str">
            <v>322021</v>
          </cell>
          <cell r="B194" t="str">
            <v>AL-AMMAN DEPOSITS - BAHRAIN</v>
          </cell>
          <cell r="C194">
            <v>706296.98700000008</v>
          </cell>
        </row>
        <row r="195">
          <cell r="A195" t="str">
            <v>325001</v>
          </cell>
          <cell r="B195" t="str">
            <v>FOREIGN CURRENCY CD US $</v>
          </cell>
          <cell r="C195">
            <v>1014700.1670000001</v>
          </cell>
        </row>
        <row r="196">
          <cell r="A196" t="str">
            <v>325002</v>
          </cell>
          <cell r="B196" t="str">
            <v>FOREIGN CURRENCY CD P.STG.</v>
          </cell>
          <cell r="C196">
            <v>2027.2049999999999</v>
          </cell>
        </row>
        <row r="197">
          <cell r="A197" t="str">
            <v>341001</v>
          </cell>
          <cell r="B197" t="str">
            <v>MARGIN ON LG -</v>
          </cell>
          <cell r="C197">
            <v>28338</v>
          </cell>
        </row>
        <row r="198">
          <cell r="A198" t="str">
            <v>342001</v>
          </cell>
          <cell r="B198" t="str">
            <v>SUNDRY DEPOSITS-MARGIN ON L</v>
          </cell>
          <cell r="C198">
            <v>80199</v>
          </cell>
        </row>
        <row r="199">
          <cell r="A199" t="str">
            <v>343035</v>
          </cell>
          <cell r="B199" t="str">
            <v>SD/SC SAUDI RIYAL</v>
          </cell>
          <cell r="C199">
            <v>0</v>
          </cell>
        </row>
        <row r="200">
          <cell r="A200" t="str">
            <v>343040</v>
          </cell>
          <cell r="B200" t="str">
            <v>SD/SC EURO</v>
          </cell>
          <cell r="C200">
            <v>0</v>
          </cell>
        </row>
        <row r="201">
          <cell r="A201" t="str">
            <v>343073</v>
          </cell>
          <cell r="B201" t="str">
            <v>SD/SC PAKISTAN SCHOOL FEE</v>
          </cell>
          <cell r="C201">
            <v>0</v>
          </cell>
        </row>
        <row r="202">
          <cell r="A202" t="str">
            <v>343089</v>
          </cell>
          <cell r="B202" t="str">
            <v>CASH RECEIVED FOR TEZRAFTAR</v>
          </cell>
          <cell r="C202">
            <v>0</v>
          </cell>
        </row>
        <row r="203">
          <cell r="A203" t="str">
            <v>344001</v>
          </cell>
          <cell r="B203" t="str">
            <v>SUD CE A/C ACCOUNTS DEPARTM</v>
          </cell>
          <cell r="C203">
            <v>46774.389000000003</v>
          </cell>
        </row>
        <row r="204">
          <cell r="A204" t="str">
            <v>344008</v>
          </cell>
          <cell r="B204" t="str">
            <v>SD.A/C SUNDRY FDR</v>
          </cell>
          <cell r="C204">
            <v>0</v>
          </cell>
        </row>
        <row r="205">
          <cell r="A205" t="str">
            <v>344024</v>
          </cell>
          <cell r="B205" t="str">
            <v>CUSTOMER SALARY BAHRAIN</v>
          </cell>
          <cell r="C205">
            <v>0</v>
          </cell>
        </row>
        <row r="206">
          <cell r="A206" t="str">
            <v>344033</v>
          </cell>
          <cell r="B206" t="str">
            <v>S.CREDITORS NOSTRO DEUSTCHE</v>
          </cell>
          <cell r="C206">
            <v>0</v>
          </cell>
        </row>
        <row r="207">
          <cell r="A207" t="str">
            <v>344051</v>
          </cell>
          <cell r="B207" t="str">
            <v>SUNDRY DEPOSIT A/C BANK BUY</v>
          </cell>
          <cell r="C207">
            <v>36117.091</v>
          </cell>
        </row>
        <row r="208">
          <cell r="A208" t="str">
            <v>344062</v>
          </cell>
          <cell r="B208" t="str">
            <v>S/CREDIT CARD PAYMENT THROU</v>
          </cell>
          <cell r="C208">
            <v>4765.7290000000003</v>
          </cell>
        </row>
        <row r="209">
          <cell r="A209" t="str">
            <v>344066</v>
          </cell>
          <cell r="B209" t="str">
            <v>UN-PAID TEZRAFTAAR</v>
          </cell>
          <cell r="C209">
            <v>3664.5120000000002</v>
          </cell>
        </row>
        <row r="210">
          <cell r="A210" t="str">
            <v>344068</v>
          </cell>
          <cell r="B210" t="str">
            <v>CASH MASTER CARD</v>
          </cell>
          <cell r="C210">
            <v>-13287.953</v>
          </cell>
        </row>
        <row r="211">
          <cell r="A211" t="str">
            <v>344078</v>
          </cell>
          <cell r="B211" t="str">
            <v>TT / DD/FDD HOME REMITT. CA</v>
          </cell>
          <cell r="C211">
            <v>0</v>
          </cell>
        </row>
        <row r="212">
          <cell r="A212" t="str">
            <v>344082</v>
          </cell>
          <cell r="B212" t="str">
            <v>REMITT. CASH</v>
          </cell>
          <cell r="C212">
            <v>0</v>
          </cell>
        </row>
        <row r="213">
          <cell r="A213" t="str">
            <v>344088</v>
          </cell>
          <cell r="B213" t="str">
            <v>UN-CLAIMED DEPOSITS</v>
          </cell>
        </row>
        <row r="214">
          <cell r="A214" t="str">
            <v>344092</v>
          </cell>
          <cell r="B214" t="str">
            <v>UNCLAIMED PAYORDER</v>
          </cell>
          <cell r="C214">
            <v>51173.116999999998</v>
          </cell>
        </row>
        <row r="215">
          <cell r="A215" t="str">
            <v>346011</v>
          </cell>
          <cell r="B215" t="str">
            <v>KEY DEPOSIT LOCKERS - OVERS</v>
          </cell>
          <cell r="C215">
            <v>1265</v>
          </cell>
        </row>
        <row r="216">
          <cell r="A216" t="str">
            <v>349001</v>
          </cell>
          <cell r="B216" t="str">
            <v>SD-CLEARING ADJUSTMENT</v>
          </cell>
          <cell r="C216">
            <v>0</v>
          </cell>
        </row>
        <row r="217">
          <cell r="A217" t="str">
            <v>349012</v>
          </cell>
          <cell r="B217" t="str">
            <v>SE-CLEARING ADJUSTMENT-OVER</v>
          </cell>
          <cell r="C217">
            <v>0</v>
          </cell>
        </row>
        <row r="218">
          <cell r="A218" t="str">
            <v>359008</v>
          </cell>
          <cell r="B218" t="str">
            <v>EXCESS CASH</v>
          </cell>
        </row>
        <row r="219">
          <cell r="A219" t="str">
            <v>359067</v>
          </cell>
          <cell r="B219" t="str">
            <v>SD G.P.F</v>
          </cell>
        </row>
        <row r="220">
          <cell r="A220" t="str">
            <v>359069</v>
          </cell>
          <cell r="B220" t="str">
            <v>SD B.F (OLD OPTION)</v>
          </cell>
          <cell r="C220">
            <v>7.468</v>
          </cell>
        </row>
        <row r="221">
          <cell r="A221" t="str">
            <v>359070</v>
          </cell>
          <cell r="B221" t="str">
            <v>SD-B.F.(NEW OPTION)</v>
          </cell>
          <cell r="C221">
            <v>9.8520000000000003</v>
          </cell>
        </row>
        <row r="222">
          <cell r="A222" t="str">
            <v>359073</v>
          </cell>
          <cell r="B222" t="str">
            <v>SD MONETARY ASSISTANCE</v>
          </cell>
          <cell r="C222">
            <v>0.80900000000000005</v>
          </cell>
        </row>
        <row r="223">
          <cell r="A223" t="str">
            <v>359083</v>
          </cell>
          <cell r="B223" t="str">
            <v>SD PARKING ACCOUNT</v>
          </cell>
          <cell r="C223">
            <v>0</v>
          </cell>
        </row>
        <row r="224">
          <cell r="A224" t="str">
            <v>359096</v>
          </cell>
          <cell r="B224" t="str">
            <v>CASH PURGED IN ATM</v>
          </cell>
          <cell r="C224">
            <v>360</v>
          </cell>
        </row>
        <row r="225">
          <cell r="A225" t="str">
            <v>361011</v>
          </cell>
          <cell r="B225" t="str">
            <v>CURRENT DEPOSITS - BANKS</v>
          </cell>
          <cell r="C225">
            <v>2743.6210000000001</v>
          </cell>
        </row>
        <row r="226">
          <cell r="A226" t="str">
            <v>366011</v>
          </cell>
          <cell r="B226" t="str">
            <v>DEPOSITS / PLACEMENTS FROM</v>
          </cell>
          <cell r="C226">
            <v>113100</v>
          </cell>
        </row>
        <row r="227">
          <cell r="A227" t="str">
            <v>366012</v>
          </cell>
          <cell r="B227" t="str">
            <v>CURRENT DEPOSITS UBL OVERSE</v>
          </cell>
          <cell r="C227">
            <v>6726.4430000000002</v>
          </cell>
        </row>
        <row r="228">
          <cell r="A228" t="str">
            <v>381012</v>
          </cell>
          <cell r="B228" t="str">
            <v>PLS SAVING DEP-BD OVERSEAS</v>
          </cell>
          <cell r="C228">
            <v>1419063.817</v>
          </cell>
        </row>
        <row r="229">
          <cell r="A229" t="str">
            <v>401021</v>
          </cell>
          <cell r="B229" t="str">
            <v>FIXED DEPOSITS BD - ONE MON</v>
          </cell>
          <cell r="C229">
            <v>9548702.5559999999</v>
          </cell>
        </row>
        <row r="230">
          <cell r="A230" t="str">
            <v>401022</v>
          </cell>
          <cell r="B230" t="str">
            <v>FIXED DEP. BD - THREE MONTH</v>
          </cell>
          <cell r="C230">
            <v>2530296.8480000002</v>
          </cell>
        </row>
        <row r="231">
          <cell r="A231" t="str">
            <v>401023</v>
          </cell>
          <cell r="B231" t="str">
            <v>FIXED DEPOSITS BD - SIX MON</v>
          </cell>
          <cell r="C231">
            <v>2733308.8459999999</v>
          </cell>
        </row>
        <row r="232">
          <cell r="A232" t="str">
            <v>401024</v>
          </cell>
          <cell r="B232" t="str">
            <v>FIXED DEPOSITS BD - ONE YEA</v>
          </cell>
          <cell r="C232">
            <v>777931.55500000005</v>
          </cell>
        </row>
        <row r="233">
          <cell r="A233" t="str">
            <v>401025</v>
          </cell>
          <cell r="B233" t="str">
            <v>FIXED DEPOSITS BD (2M)</v>
          </cell>
          <cell r="C233">
            <v>44703.099000000002</v>
          </cell>
        </row>
        <row r="234">
          <cell r="A234" t="str">
            <v>405001</v>
          </cell>
          <cell r="B234" t="str">
            <v>FC. FIXED DEP. US$ - 3 MONT</v>
          </cell>
          <cell r="C234">
            <v>10036398.499</v>
          </cell>
        </row>
        <row r="235">
          <cell r="A235" t="str">
            <v>405002</v>
          </cell>
          <cell r="B235" t="str">
            <v>FC. FIXED DEP. US$ - 6 MONT</v>
          </cell>
          <cell r="C235">
            <v>1865172.206</v>
          </cell>
        </row>
        <row r="236">
          <cell r="A236" t="str">
            <v>405003</v>
          </cell>
          <cell r="B236" t="str">
            <v>FC. FIXED DEPOSITS US $ - O</v>
          </cell>
          <cell r="C236">
            <v>100237.882</v>
          </cell>
        </row>
        <row r="237">
          <cell r="A237" t="str">
            <v>405013</v>
          </cell>
          <cell r="B237" t="str">
            <v>FC. FIXED DEP. GBP - 1 YEAR</v>
          </cell>
          <cell r="C237">
            <v>6955.9669999999996</v>
          </cell>
        </row>
        <row r="238">
          <cell r="A238" t="str">
            <v>405041</v>
          </cell>
          <cell r="B238" t="str">
            <v>FC. FIXED DEP. US$ - 1 MONT</v>
          </cell>
          <cell r="C238">
            <v>5754809.3490000004</v>
          </cell>
        </row>
        <row r="239">
          <cell r="A239" t="str">
            <v>405042</v>
          </cell>
          <cell r="B239" t="str">
            <v>FC. FIXED DEP. GBP - 1 MONT</v>
          </cell>
          <cell r="C239">
            <v>890342.36699999997</v>
          </cell>
        </row>
        <row r="240">
          <cell r="A240" t="str">
            <v>421001</v>
          </cell>
          <cell r="B240" t="str">
            <v>PAYORDER ISSUED</v>
          </cell>
          <cell r="C240">
            <v>264343.58399999997</v>
          </cell>
        </row>
        <row r="241">
          <cell r="A241" t="str">
            <v>434003</v>
          </cell>
          <cell r="B241" t="str">
            <v>PROVISION FOR INCENTIVE/AWA</v>
          </cell>
          <cell r="C241">
            <v>44968.555999999997</v>
          </cell>
        </row>
        <row r="242">
          <cell r="A242" t="str">
            <v>434018</v>
          </cell>
          <cell r="B242" t="str">
            <v>PROVISION FOR STAFF BENEFIT</v>
          </cell>
          <cell r="C242">
            <v>44072.834999999999</v>
          </cell>
        </row>
        <row r="243">
          <cell r="A243" t="str">
            <v>434019</v>
          </cell>
          <cell r="B243" t="str">
            <v>PROVISION FOR LEGAL &amp;PROF C</v>
          </cell>
          <cell r="C243">
            <v>54470.6</v>
          </cell>
        </row>
        <row r="244">
          <cell r="A244" t="str">
            <v>434020</v>
          </cell>
          <cell r="B244" t="str">
            <v>PROVISION FOR SUBSCRIPTION</v>
          </cell>
          <cell r="C244">
            <v>4440.009</v>
          </cell>
        </row>
        <row r="245">
          <cell r="A245" t="str">
            <v>434021</v>
          </cell>
          <cell r="B245" t="str">
            <v>PROVISION FOR BONUS PAYABLE</v>
          </cell>
          <cell r="C245">
            <v>16129.94</v>
          </cell>
        </row>
        <row r="246">
          <cell r="A246" t="str">
            <v>434024</v>
          </cell>
          <cell r="B246" t="str">
            <v>PROVISION FOR ELECTRICITY</v>
          </cell>
          <cell r="C246">
            <v>250</v>
          </cell>
        </row>
        <row r="247">
          <cell r="A247" t="str">
            <v>434025</v>
          </cell>
          <cell r="B247" t="str">
            <v>PROVISION FOR TELEPHONE</v>
          </cell>
          <cell r="C247">
            <v>500</v>
          </cell>
        </row>
        <row r="248">
          <cell r="A248" t="str">
            <v>434028</v>
          </cell>
          <cell r="B248" t="str">
            <v>PROVISION FOR RENT,RATE &amp; T</v>
          </cell>
          <cell r="C248">
            <v>100</v>
          </cell>
        </row>
        <row r="249">
          <cell r="A249" t="str">
            <v>434098</v>
          </cell>
          <cell r="B249" t="str">
            <v>PROVISION FOR OTHER EXPENSE</v>
          </cell>
          <cell r="C249">
            <v>181208.41200000001</v>
          </cell>
        </row>
        <row r="250">
          <cell r="A250" t="str">
            <v>461011</v>
          </cell>
          <cell r="B250" t="str">
            <v>GENERAL PROVISION FOR CONSU</v>
          </cell>
          <cell r="C250">
            <v>390395.685</v>
          </cell>
        </row>
        <row r="251">
          <cell r="A251" t="str">
            <v>467001</v>
          </cell>
          <cell r="B251" t="str">
            <v>FURNITURE &amp; FIXTURES WOODEN</v>
          </cell>
          <cell r="C251">
            <v>42537.171999999999</v>
          </cell>
        </row>
        <row r="252">
          <cell r="A252" t="str">
            <v>471002</v>
          </cell>
          <cell r="B252" t="str">
            <v>PROVISION FOR GRATUITY -</v>
          </cell>
          <cell r="C252">
            <v>5337.1549999999997</v>
          </cell>
        </row>
        <row r="253">
          <cell r="A253" t="str">
            <v>471021</v>
          </cell>
          <cell r="B253" t="str">
            <v>END SERVICE BENEFITS - OVS.</v>
          </cell>
          <cell r="C253">
            <v>14601.31</v>
          </cell>
        </row>
        <row r="254">
          <cell r="A254" t="str">
            <v>473001</v>
          </cell>
          <cell r="B254" t="str">
            <v>SPECIFIC RESERVE-NPLS</v>
          </cell>
          <cell r="C254">
            <v>1617205.8570000001</v>
          </cell>
        </row>
        <row r="255">
          <cell r="A255" t="str">
            <v>475033</v>
          </cell>
          <cell r="B255" t="str">
            <v>SURPLUS/DEFICIT ON REVALUA.</v>
          </cell>
          <cell r="C255">
            <v>-288188.12099999998</v>
          </cell>
        </row>
        <row r="256">
          <cell r="A256" t="str">
            <v>501001</v>
          </cell>
          <cell r="B256" t="str">
            <v>ELECTRICAL &amp; OFFICE APPLIAN</v>
          </cell>
          <cell r="C256">
            <v>48690.921999999999</v>
          </cell>
        </row>
        <row r="257">
          <cell r="A257" t="str">
            <v>502001</v>
          </cell>
          <cell r="B257" t="str">
            <v>ACC. DEPRECIATION - VEHICLE</v>
          </cell>
          <cell r="C257">
            <v>14999.713</v>
          </cell>
        </row>
        <row r="258">
          <cell r="A258" t="str">
            <v>503001</v>
          </cell>
          <cell r="B258" t="str">
            <v>PC &amp; SERVER</v>
          </cell>
          <cell r="C258">
            <v>152438.16399999999</v>
          </cell>
        </row>
        <row r="259">
          <cell r="A259" t="str">
            <v>503005</v>
          </cell>
          <cell r="B259" t="str">
            <v>ACCUMULATED AMORTIZATION -</v>
          </cell>
          <cell r="C259">
            <v>52187.775000000001</v>
          </cell>
        </row>
        <row r="260">
          <cell r="A260" t="str">
            <v>504003</v>
          </cell>
          <cell r="B260" t="str">
            <v>AMORTIZATION - LEASEHOLD IM</v>
          </cell>
          <cell r="C260">
            <v>54147.612000000001</v>
          </cell>
        </row>
        <row r="261">
          <cell r="A261" t="str">
            <v>527004</v>
          </cell>
          <cell r="B261" t="str">
            <v>INCOME RECIEVED IN ADV.-DEM</v>
          </cell>
          <cell r="C261">
            <v>29053.040000000001</v>
          </cell>
        </row>
        <row r="262">
          <cell r="A262" t="str">
            <v>529053</v>
          </cell>
          <cell r="B262" t="str">
            <v>INTEREST PAYABLE ON TIME DE</v>
          </cell>
          <cell r="C262">
            <v>160063.95000000001</v>
          </cell>
        </row>
        <row r="263">
          <cell r="A263" t="str">
            <v>529056</v>
          </cell>
          <cell r="B263" t="str">
            <v>INTEREST PAYABLE ON DEPOSIT</v>
          </cell>
          <cell r="C263">
            <v>4393.5550000000003</v>
          </cell>
        </row>
        <row r="264">
          <cell r="A264" t="str">
            <v>529059</v>
          </cell>
          <cell r="B264" t="str">
            <v>UN-EARNED COMMISSION</v>
          </cell>
          <cell r="C264">
            <v>20950.087</v>
          </cell>
        </row>
        <row r="265">
          <cell r="A265" t="str">
            <v>532012</v>
          </cell>
          <cell r="B265" t="str">
            <v>INT ON STUCK UP D/FUL DEBTS</v>
          </cell>
          <cell r="C265">
            <v>629095.63399999996</v>
          </cell>
        </row>
        <row r="266">
          <cell r="A266" t="str">
            <v>541008</v>
          </cell>
          <cell r="B266" t="str">
            <v>BILLS FOR COLLECTION-INWARD</v>
          </cell>
          <cell r="C266">
            <v>392190</v>
          </cell>
        </row>
        <row r="267">
          <cell r="A267" t="str">
            <v>542008</v>
          </cell>
          <cell r="B267" t="str">
            <v>FOREIGN DOCUMENTARY BILLS F</v>
          </cell>
          <cell r="C267">
            <v>298410</v>
          </cell>
        </row>
        <row r="268">
          <cell r="A268" t="str">
            <v>543003</v>
          </cell>
          <cell r="B268" t="str">
            <v>BANKERS LIABILITY L.G.</v>
          </cell>
          <cell r="C268">
            <v>4205937.38</v>
          </cell>
        </row>
        <row r="269">
          <cell r="A269" t="str">
            <v>544003</v>
          </cell>
          <cell r="B269" t="str">
            <v>BANKER LIABILITY L.C. (CASH</v>
          </cell>
          <cell r="C269">
            <v>10281771.699999999</v>
          </cell>
        </row>
        <row r="270">
          <cell r="A270" t="str">
            <v>544004</v>
          </cell>
          <cell r="B270" t="str">
            <v>BANKER LIABILITY L.C. (ICA)</v>
          </cell>
          <cell r="C270">
            <v>126705</v>
          </cell>
        </row>
        <row r="271">
          <cell r="A271" t="str">
            <v>549001</v>
          </cell>
          <cell r="B271" t="str">
            <v>BANKERS LIAB L/C ACCEPTANCE</v>
          </cell>
          <cell r="C271">
            <v>369064</v>
          </cell>
        </row>
        <row r="272">
          <cell r="A272" t="str">
            <v>555001</v>
          </cell>
          <cell r="B272" t="str">
            <v>BANKERS LIABILITY NIDF</v>
          </cell>
          <cell r="C272">
            <v>-2E-3</v>
          </cell>
        </row>
        <row r="273">
          <cell r="A273" t="str">
            <v>581001</v>
          </cell>
          <cell r="B273" t="str">
            <v>INCOME ACCOUNT</v>
          </cell>
          <cell r="C273">
            <v>2928741.2570000002</v>
          </cell>
        </row>
        <row r="274">
          <cell r="A274" t="str">
            <v>602012</v>
          </cell>
          <cell r="B274" t="str">
            <v>CASH ON HAND BD (BAHRAIN ON</v>
          </cell>
          <cell r="C274">
            <v>108156.632</v>
          </cell>
        </row>
        <row r="275">
          <cell r="A275" t="str">
            <v>603032</v>
          </cell>
          <cell r="B275" t="str">
            <v>CENTRAL BANK OF BAHRAIN</v>
          </cell>
          <cell r="C275">
            <v>213338.84099999999</v>
          </cell>
        </row>
        <row r="276">
          <cell r="A276" t="str">
            <v>605013</v>
          </cell>
          <cell r="B276" t="str">
            <v>CENTRAL BANK OF BAHRAIN</v>
          </cell>
          <cell r="C276">
            <v>1170000</v>
          </cell>
        </row>
        <row r="277">
          <cell r="A277" t="str">
            <v>608018</v>
          </cell>
          <cell r="B277" t="str">
            <v>BALANCE WITH FOREIGN BANKS</v>
          </cell>
          <cell r="C277">
            <v>8010.3</v>
          </cell>
        </row>
        <row r="278">
          <cell r="A278" t="str">
            <v>608019</v>
          </cell>
          <cell r="B278" t="str">
            <v>BALANCE WITH FOREIGN BANKS</v>
          </cell>
          <cell r="C278">
            <v>2038.287</v>
          </cell>
        </row>
        <row r="279">
          <cell r="A279" t="str">
            <v>608029</v>
          </cell>
          <cell r="B279" t="str">
            <v>BALANCE WITH FOREIGN BANKS</v>
          </cell>
          <cell r="C279">
            <v>34512.137000000002</v>
          </cell>
        </row>
        <row r="280">
          <cell r="A280" t="str">
            <v>608053</v>
          </cell>
          <cell r="B280" t="str">
            <v>BALANCE  WITH UNITED NATION</v>
          </cell>
          <cell r="C280">
            <v>2592.5770000000002</v>
          </cell>
        </row>
        <row r="281">
          <cell r="A281" t="str">
            <v>608055</v>
          </cell>
          <cell r="B281" t="str">
            <v>BALANCE  WITH UNITED NATION</v>
          </cell>
          <cell r="C281">
            <v>5091.4430000000002</v>
          </cell>
        </row>
        <row r="282">
          <cell r="A282" t="str">
            <v>613012</v>
          </cell>
          <cell r="B282" t="str">
            <v>CASH IN ATM SAFE BD</v>
          </cell>
          <cell r="C282">
            <v>101830</v>
          </cell>
        </row>
        <row r="283">
          <cell r="A283" t="str">
            <v>613018</v>
          </cell>
          <cell r="B283" t="str">
            <v>CASH IN SAFE ATM 2</v>
          </cell>
          <cell r="C283">
            <v>29950</v>
          </cell>
        </row>
        <row r="284">
          <cell r="A284" t="str">
            <v>616001</v>
          </cell>
          <cell r="B284" t="str">
            <v>BAL WITH OVERSEAS BRCHS -US</v>
          </cell>
          <cell r="C284">
            <v>141196.66899999999</v>
          </cell>
        </row>
        <row r="285">
          <cell r="A285" t="str">
            <v>616002</v>
          </cell>
          <cell r="B285" t="str">
            <v>BALANCE WITH OVERSEAS BRANC</v>
          </cell>
          <cell r="C285">
            <v>17024.643</v>
          </cell>
        </row>
        <row r="286">
          <cell r="A286" t="str">
            <v>616005</v>
          </cell>
          <cell r="B286" t="str">
            <v>BALANCE WITH OVERSEAS BRANC</v>
          </cell>
          <cell r="C286">
            <v>710.53800000000001</v>
          </cell>
        </row>
        <row r="287">
          <cell r="A287" t="str">
            <v>616014</v>
          </cell>
          <cell r="B287" t="str">
            <v>BALANCE WITH OVERSEAS BRANC</v>
          </cell>
          <cell r="C287">
            <v>27103.276999999998</v>
          </cell>
        </row>
        <row r="288">
          <cell r="A288" t="str">
            <v>617021</v>
          </cell>
          <cell r="B288" t="str">
            <v>PLACEMENT  WITH UNITED NATI</v>
          </cell>
          <cell r="C288">
            <v>900861.06</v>
          </cell>
        </row>
        <row r="289">
          <cell r="A289" t="str">
            <v>618002</v>
          </cell>
          <cell r="B289" t="str">
            <v>PLACEMENT WITH OVERSEAS BRA</v>
          </cell>
          <cell r="C289">
            <v>2261999.9739999999</v>
          </cell>
        </row>
        <row r="290">
          <cell r="A290" t="str">
            <v>618003</v>
          </cell>
          <cell r="B290" t="str">
            <v>PLACEMENT WITH OVERSEAS BRA</v>
          </cell>
          <cell r="C290">
            <v>8.0000000000000002E-3</v>
          </cell>
        </row>
        <row r="291">
          <cell r="A291" t="str">
            <v>650001</v>
          </cell>
          <cell r="B291" t="str">
            <v>EURO BONDS</v>
          </cell>
          <cell r="C291">
            <v>932485.93799999997</v>
          </cell>
        </row>
        <row r="292">
          <cell r="A292" t="str">
            <v>651008</v>
          </cell>
          <cell r="B292" t="str">
            <v>GOP ISLAMIC BOUND (SUKUK)</v>
          </cell>
          <cell r="C292">
            <v>2111200</v>
          </cell>
        </row>
        <row r="293">
          <cell r="A293" t="str">
            <v>661011</v>
          </cell>
          <cell r="B293" t="str">
            <v>TREASURY BILLS - OVERSEAS B</v>
          </cell>
          <cell r="C293">
            <v>296301</v>
          </cell>
        </row>
        <row r="294">
          <cell r="A294" t="str">
            <v>664012</v>
          </cell>
          <cell r="B294" t="str">
            <v>SHARES AT BAHRAIN UNQUOTED</v>
          </cell>
          <cell r="C294">
            <v>8000</v>
          </cell>
        </row>
        <row r="295">
          <cell r="A295" t="str">
            <v>677001</v>
          </cell>
          <cell r="B295" t="str">
            <v>OTHER BONDS-TABREED 06 FINA</v>
          </cell>
          <cell r="C295">
            <v>848250</v>
          </cell>
        </row>
        <row r="296">
          <cell r="A296" t="str">
            <v>682001</v>
          </cell>
          <cell r="B296" t="str">
            <v>PERSONAL LOAN</v>
          </cell>
          <cell r="C296">
            <v>3704.7060000000001</v>
          </cell>
        </row>
        <row r="297">
          <cell r="A297" t="str">
            <v>685031</v>
          </cell>
          <cell r="B297" t="str">
            <v>GENERAL LOAN</v>
          </cell>
          <cell r="C297">
            <v>5656557.4249999998</v>
          </cell>
        </row>
        <row r="298">
          <cell r="A298" t="str">
            <v>685037</v>
          </cell>
          <cell r="B298" t="str">
            <v>CORPORATE LOAN USD</v>
          </cell>
          <cell r="C298">
            <v>75903.361999999994</v>
          </cell>
        </row>
        <row r="299">
          <cell r="A299" t="str">
            <v>685044</v>
          </cell>
          <cell r="B299" t="str">
            <v>LOAN - SYNDICATE - US $</v>
          </cell>
          <cell r="C299">
            <v>11296601.745999999</v>
          </cell>
        </row>
        <row r="300">
          <cell r="A300" t="str">
            <v>689001</v>
          </cell>
          <cell r="B300" t="str">
            <v>LOANS AGAINST FOREIGN BILLS</v>
          </cell>
          <cell r="C300">
            <v>69240</v>
          </cell>
        </row>
        <row r="301">
          <cell r="A301" t="str">
            <v>691001</v>
          </cell>
          <cell r="B301" t="str">
            <v>LOANS AGAINST TRUST RECEIPT</v>
          </cell>
          <cell r="C301">
            <v>3109389.0159999998</v>
          </cell>
        </row>
        <row r="302">
          <cell r="A302" t="str">
            <v>692001</v>
          </cell>
          <cell r="B302" t="str">
            <v>LOANS AGAINST PACKING CREDI</v>
          </cell>
          <cell r="C302">
            <v>6121</v>
          </cell>
        </row>
        <row r="303">
          <cell r="A303" t="str">
            <v>722002</v>
          </cell>
          <cell r="B303" t="str">
            <v>LOCAL BILLS DISCOUNTED (LBD</v>
          </cell>
          <cell r="C303">
            <v>264317</v>
          </cell>
        </row>
        <row r="304">
          <cell r="A304" t="str">
            <v>726001</v>
          </cell>
          <cell r="B304" t="str">
            <v>FOREIGN BILLS PURCHASED .</v>
          </cell>
          <cell r="C304">
            <v>26914</v>
          </cell>
        </row>
        <row r="305">
          <cell r="A305" t="str">
            <v>726021</v>
          </cell>
          <cell r="B305" t="str">
            <v>FOREIGN BILLS PURCHASED-USD</v>
          </cell>
          <cell r="C305">
            <v>754000</v>
          </cell>
        </row>
        <row r="306">
          <cell r="A306" t="str">
            <v>741066</v>
          </cell>
          <cell r="B306" t="str">
            <v>INCOME ACCRUED ON TABREED 0</v>
          </cell>
          <cell r="C306">
            <v>24194.213</v>
          </cell>
        </row>
        <row r="307">
          <cell r="A307" t="str">
            <v>742003</v>
          </cell>
          <cell r="B307" t="str">
            <v>LEASE HOLD IMPROVEMENT</v>
          </cell>
          <cell r="C307">
            <v>88899.91</v>
          </cell>
        </row>
        <row r="308">
          <cell r="A308" t="str">
            <v>744007</v>
          </cell>
          <cell r="B308" t="str">
            <v>FURNITURE &amp; FIXTURE WOODEN,</v>
          </cell>
          <cell r="C308">
            <v>58574.966</v>
          </cell>
        </row>
        <row r="309">
          <cell r="A309" t="str">
            <v>744008</v>
          </cell>
          <cell r="B309" t="str">
            <v>LIABRARY BOOKS -</v>
          </cell>
          <cell r="C309">
            <v>46</v>
          </cell>
        </row>
        <row r="310">
          <cell r="A310" t="str">
            <v>744010</v>
          </cell>
          <cell r="B310" t="str">
            <v>FURNITURE &amp; FIXTURE - MISC.</v>
          </cell>
          <cell r="C310">
            <v>6069.14</v>
          </cell>
        </row>
        <row r="311">
          <cell r="A311" t="str">
            <v>744012</v>
          </cell>
          <cell r="B311" t="str">
            <v>FURNITURE &amp; FIXTURE - STEEL</v>
          </cell>
          <cell r="C311">
            <v>2188</v>
          </cell>
        </row>
        <row r="312">
          <cell r="A312" t="str">
            <v>746001</v>
          </cell>
          <cell r="B312" t="str">
            <v>STOCK OF OFFICE STATIONERY</v>
          </cell>
          <cell r="C312">
            <v>1382.624</v>
          </cell>
        </row>
        <row r="313">
          <cell r="A313" t="str">
            <v>746002</v>
          </cell>
          <cell r="B313" t="str">
            <v>STOCK OF SECURITY STATIONER</v>
          </cell>
          <cell r="C313">
            <v>199.155</v>
          </cell>
        </row>
        <row r="314">
          <cell r="A314" t="str">
            <v>751021</v>
          </cell>
          <cell r="B314" t="str">
            <v>ADVANCE DEPOSITS - OVS. BRS</v>
          </cell>
          <cell r="C314">
            <v>200</v>
          </cell>
        </row>
        <row r="315">
          <cell r="A315" t="str">
            <v>751022</v>
          </cell>
          <cell r="B315" t="str">
            <v>ADVANCE DEPOSIT - CREDIT CA</v>
          </cell>
          <cell r="C315">
            <v>38394.288</v>
          </cell>
        </row>
        <row r="316">
          <cell r="A316" t="str">
            <v>761032</v>
          </cell>
          <cell r="B316" t="str">
            <v>SUNDRY DEBTORS - OTHERS</v>
          </cell>
          <cell r="C316">
            <v>3607.92</v>
          </cell>
        </row>
        <row r="317">
          <cell r="A317" t="str">
            <v>766001</v>
          </cell>
          <cell r="B317" t="str">
            <v>SUSP. A/C-DD CANCELLED</v>
          </cell>
          <cell r="C317">
            <v>3466.0590000000002</v>
          </cell>
        </row>
        <row r="318">
          <cell r="A318" t="str">
            <v>767001</v>
          </cell>
          <cell r="B318" t="str">
            <v>OTHER ASSET-ADV AGST TA/SAL</v>
          </cell>
          <cell r="C318">
            <v>400</v>
          </cell>
        </row>
        <row r="319">
          <cell r="A319" t="str">
            <v>771001</v>
          </cell>
          <cell r="B319" t="str">
            <v>SUSP.A/C- CLEARING ADJUSTME</v>
          </cell>
          <cell r="C319">
            <v>0</v>
          </cell>
        </row>
        <row r="320">
          <cell r="A320" t="str">
            <v>771002</v>
          </cell>
          <cell r="B320" t="str">
            <v>SUSP.A/C CLRNG.ADJ.OTHERS</v>
          </cell>
          <cell r="C320">
            <v>-13564.392</v>
          </cell>
        </row>
        <row r="321">
          <cell r="A321" t="str">
            <v>772002</v>
          </cell>
          <cell r="B321" t="str">
            <v>PREPAIRED INSURANCE</v>
          </cell>
          <cell r="C321">
            <v>3891.3820000000001</v>
          </cell>
        </row>
        <row r="322">
          <cell r="A322" t="str">
            <v>772003</v>
          </cell>
          <cell r="B322" t="str">
            <v>PRE-PAID EXPENSES - OTHERS</v>
          </cell>
          <cell r="C322">
            <v>117308.878</v>
          </cell>
        </row>
        <row r="323">
          <cell r="A323" t="str">
            <v>772011</v>
          </cell>
          <cell r="B323" t="str">
            <v>INTEREST ACCRUED ON ADVANCE</v>
          </cell>
          <cell r="C323">
            <v>131591.799</v>
          </cell>
        </row>
        <row r="324">
          <cell r="A324" t="str">
            <v>772012</v>
          </cell>
          <cell r="B324" t="str">
            <v>INTEREST ACCRUED ON PLACEME</v>
          </cell>
          <cell r="C324">
            <v>7272.23</v>
          </cell>
        </row>
        <row r="325">
          <cell r="A325" t="str">
            <v>772017</v>
          </cell>
          <cell r="B325" t="str">
            <v>OTHER RECEIVABLES</v>
          </cell>
          <cell r="C325">
            <v>245363.77900000001</v>
          </cell>
        </row>
        <row r="326">
          <cell r="A326" t="str">
            <v>773002</v>
          </cell>
          <cell r="B326" t="str">
            <v>OTHER ASSETS- ADV RENT PAID</v>
          </cell>
          <cell r="C326">
            <v>73274.570000000007</v>
          </cell>
        </row>
        <row r="327">
          <cell r="A327" t="str">
            <v>774001</v>
          </cell>
          <cell r="B327" t="str">
            <v>OTHER ASSET-ADV.POSTAGE / T</v>
          </cell>
          <cell r="C327">
            <v>0</v>
          </cell>
        </row>
        <row r="328">
          <cell r="A328" t="str">
            <v>776006</v>
          </cell>
          <cell r="B328" t="str">
            <v>OTHER ASSETS A/C MARKUP REC</v>
          </cell>
          <cell r="C328">
            <v>-174.61600000000001</v>
          </cell>
        </row>
        <row r="329">
          <cell r="A329" t="str">
            <v>779001</v>
          </cell>
          <cell r="B329" t="str">
            <v>CASH IN TRANSIT</v>
          </cell>
          <cell r="C329">
            <v>0</v>
          </cell>
        </row>
        <row r="330">
          <cell r="A330" t="str">
            <v>779017</v>
          </cell>
          <cell r="B330" t="str">
            <v>O/A A/C TEZRAFTAR CASH EVEN</v>
          </cell>
          <cell r="C330">
            <v>16430.689999999999</v>
          </cell>
        </row>
        <row r="331">
          <cell r="A331" t="str">
            <v>785001</v>
          </cell>
          <cell r="B331" t="str">
            <v>OTHER ASSETS - MEND</v>
          </cell>
          <cell r="C331">
            <v>-7.4999999999999997E-2</v>
          </cell>
        </row>
        <row r="332">
          <cell r="A332" t="str">
            <v>795001</v>
          </cell>
          <cell r="B332" t="str">
            <v>PC &amp; SERVER -</v>
          </cell>
          <cell r="C332">
            <v>169884.69099999999</v>
          </cell>
        </row>
        <row r="333">
          <cell r="A333" t="str">
            <v>795002</v>
          </cell>
          <cell r="B333" t="str">
            <v>PRINTER/PERIPHERALS -</v>
          </cell>
          <cell r="C333">
            <v>4497.0200000000004</v>
          </cell>
        </row>
        <row r="334">
          <cell r="A334" t="str">
            <v>795003</v>
          </cell>
          <cell r="B334" t="str">
            <v>ELEC.EQIP. UPS/STABILIZER -</v>
          </cell>
          <cell r="C334">
            <v>52978.34</v>
          </cell>
        </row>
        <row r="335">
          <cell r="A335" t="str">
            <v>795004</v>
          </cell>
          <cell r="B335" t="str">
            <v>COMMUNICATION/NETWORKING</v>
          </cell>
          <cell r="C335">
            <v>20906.323</v>
          </cell>
        </row>
        <row r="336">
          <cell r="A336" t="str">
            <v>795005</v>
          </cell>
          <cell r="B336" t="str">
            <v>IT SOFTWARE</v>
          </cell>
          <cell r="C336">
            <v>78997.813999999998</v>
          </cell>
        </row>
        <row r="337">
          <cell r="A337" t="str">
            <v>822007</v>
          </cell>
          <cell r="B337" t="str">
            <v>FOREIGN DOCUMENTARY BILLS L</v>
          </cell>
          <cell r="C337">
            <v>392190</v>
          </cell>
        </row>
        <row r="338">
          <cell r="A338" t="str">
            <v>822008</v>
          </cell>
          <cell r="B338" t="str">
            <v>FOREIGN DOCUMENTARY BILLS L</v>
          </cell>
          <cell r="C338">
            <v>298410</v>
          </cell>
        </row>
        <row r="339">
          <cell r="A339" t="str">
            <v>823003</v>
          </cell>
          <cell r="B339" t="str">
            <v>CURTOMER'S LIABILITY L.G.</v>
          </cell>
          <cell r="C339">
            <v>4205937.38</v>
          </cell>
        </row>
        <row r="340">
          <cell r="A340" t="str">
            <v>824003</v>
          </cell>
          <cell r="B340" t="str">
            <v>CUSTOMER LIABILITY L.C. (CA</v>
          </cell>
          <cell r="C340">
            <v>10281771.699999999</v>
          </cell>
        </row>
        <row r="341">
          <cell r="A341" t="str">
            <v>824004</v>
          </cell>
          <cell r="B341" t="str">
            <v>CUSTOMER LIABILITY L.C. (IC</v>
          </cell>
          <cell r="C341">
            <v>126705</v>
          </cell>
        </row>
        <row r="342">
          <cell r="A342" t="str">
            <v>829001</v>
          </cell>
          <cell r="B342" t="str">
            <v>CUST LIAB. L/C ACCEPTANCE</v>
          </cell>
          <cell r="C342">
            <v>369064</v>
          </cell>
        </row>
        <row r="343">
          <cell r="A343" t="str">
            <v>835001</v>
          </cell>
          <cell r="B343" t="str">
            <v>CUSTOMER LIABILITY NIDF</v>
          </cell>
          <cell r="C343">
            <v>49.140999999999998</v>
          </cell>
        </row>
        <row r="344">
          <cell r="A344" t="str">
            <v>842012</v>
          </cell>
          <cell r="B344" t="str">
            <v>MAIN OFFICE ACCOUNT - BD</v>
          </cell>
          <cell r="C344">
            <v>0</v>
          </cell>
        </row>
        <row r="345">
          <cell r="A345" t="str">
            <v>861001</v>
          </cell>
          <cell r="B345" t="str">
            <v>EXPENDITURE ACCOUNT</v>
          </cell>
          <cell r="C345">
            <v>1984375.0090000001</v>
          </cell>
        </row>
        <row r="346">
          <cell r="A346" t="str">
            <v>911001</v>
          </cell>
          <cell r="B346" t="str">
            <v>AUTO CAR FINANCE</v>
          </cell>
          <cell r="C346">
            <v>64653.557999999997</v>
          </cell>
        </row>
        <row r="347">
          <cell r="A347" t="str">
            <v>913003</v>
          </cell>
          <cell r="B347" t="str">
            <v>DUE FM CARD MEM-MC CLASSIC</v>
          </cell>
          <cell r="C347">
            <v>546.33699999999999</v>
          </cell>
        </row>
        <row r="348">
          <cell r="A348" t="str">
            <v>913004</v>
          </cell>
          <cell r="B348" t="str">
            <v>DUE CARD MEM MC PREFERRED</v>
          </cell>
          <cell r="C348">
            <v>55442.057000000001</v>
          </cell>
        </row>
        <row r="349">
          <cell r="A349" t="str">
            <v>913033</v>
          </cell>
          <cell r="B349" t="str">
            <v>DUE FM CARD MEM-MC CLASSIC</v>
          </cell>
          <cell r="C349">
            <v>10545.251</v>
          </cell>
        </row>
        <row r="350">
          <cell r="A350" t="str">
            <v>915001</v>
          </cell>
          <cell r="B350" t="str">
            <v>ADVANCE CONSUMER - PIL FINA</v>
          </cell>
          <cell r="C350">
            <v>17927307.890999999</v>
          </cell>
        </row>
        <row r="351">
          <cell r="A351" t="str">
            <v>921001</v>
          </cell>
          <cell r="B351" t="str">
            <v>ELECTRICAL &amp; OFFICE APPLIAN</v>
          </cell>
          <cell r="C351">
            <v>111136.291</v>
          </cell>
        </row>
        <row r="352">
          <cell r="A352" t="str">
            <v>922001</v>
          </cell>
          <cell r="B352" t="str">
            <v>VEHICLE OFFICE -</v>
          </cell>
          <cell r="C352">
            <v>27858</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5"/>
  <sheetViews>
    <sheetView view="pageBreakPreview" topLeftCell="A14" zoomScale="80" zoomScaleNormal="80" zoomScaleSheetLayoutView="80" workbookViewId="0">
      <selection activeCell="E44" sqref="E44"/>
    </sheetView>
  </sheetViews>
  <sheetFormatPr defaultColWidth="9.44140625" defaultRowHeight="13.8"/>
  <cols>
    <col min="1" max="1" width="2.5546875" style="20" customWidth="1"/>
    <col min="2" max="2" width="11.5546875" style="20" customWidth="1"/>
    <col min="3" max="3" width="20.5546875" style="20" customWidth="1"/>
    <col min="4" max="4" width="7.5546875" style="20" customWidth="1"/>
    <col min="5" max="5" width="15.109375" style="20" bestFit="1" customWidth="1"/>
    <col min="6" max="6" width="0.5546875" style="20" customWidth="1"/>
    <col min="7" max="7" width="15.109375" style="20" bestFit="1" customWidth="1"/>
    <col min="8" max="8" width="0.5546875" style="20" customWidth="1"/>
    <col min="9" max="9" width="15.109375" style="20" bestFit="1" customWidth="1"/>
    <col min="10" max="10" width="0.5546875" style="20" customWidth="1"/>
    <col min="11" max="11" width="15.88671875" style="20" bestFit="1" customWidth="1"/>
    <col min="12" max="12" width="1.44140625" style="20" customWidth="1"/>
    <col min="13" max="13" width="12.44140625" style="20" bestFit="1" customWidth="1"/>
    <col min="14" max="14" width="19.44140625" style="20" hidden="1" customWidth="1"/>
    <col min="15" max="15" width="0.5546875" style="20" customWidth="1"/>
    <col min="16" max="16" width="12.44140625" style="20" bestFit="1" customWidth="1"/>
    <col min="17" max="17" width="0.5546875" style="20" customWidth="1"/>
    <col min="18" max="18" width="12.44140625" style="20" bestFit="1" customWidth="1"/>
    <col min="19" max="19" width="0.5546875" style="20" customWidth="1"/>
    <col min="20" max="20" width="12.109375" style="20" bestFit="1" customWidth="1"/>
    <col min="21" max="21" width="2.88671875" style="20" customWidth="1"/>
    <col min="22" max="22" width="9.5546875" style="20" bestFit="1" customWidth="1"/>
    <col min="23" max="23" width="10.44140625" style="20" bestFit="1" customWidth="1"/>
    <col min="24" max="24" width="9.44140625" style="20"/>
    <col min="25" max="25" width="9.5546875" style="20" bestFit="1" customWidth="1"/>
    <col min="26" max="26" width="9.44140625" style="20"/>
    <col min="27" max="27" width="15" style="20" bestFit="1" customWidth="1"/>
    <col min="28" max="16384" width="9.44140625" style="20"/>
  </cols>
  <sheetData>
    <row r="1" spans="1:27" ht="18.75" customHeight="1">
      <c r="A1" s="1171" t="s">
        <v>0</v>
      </c>
      <c r="B1" s="1171"/>
      <c r="C1" s="1171"/>
      <c r="D1" s="1171"/>
      <c r="E1" s="1171"/>
      <c r="F1" s="1171"/>
      <c r="G1" s="1171"/>
      <c r="H1" s="1171"/>
      <c r="I1" s="1171"/>
      <c r="J1" s="1171"/>
      <c r="K1" s="1171"/>
      <c r="L1" s="1171"/>
      <c r="M1" s="1171"/>
      <c r="N1" s="1171"/>
      <c r="O1" s="1171"/>
      <c r="P1" s="1171"/>
      <c r="Q1" s="1171"/>
      <c r="R1" s="1171"/>
      <c r="S1" s="1171"/>
      <c r="T1" s="1171"/>
    </row>
    <row r="2" spans="1:27" ht="18.75" customHeight="1">
      <c r="A2" s="1171" t="s">
        <v>362</v>
      </c>
      <c r="B2" s="1171"/>
      <c r="C2" s="1171"/>
      <c r="D2" s="1171"/>
      <c r="E2" s="1171"/>
      <c r="F2" s="1171"/>
      <c r="G2" s="1171"/>
      <c r="H2" s="1171"/>
      <c r="I2" s="1171"/>
      <c r="J2" s="1171"/>
      <c r="K2" s="1171"/>
      <c r="L2" s="1171"/>
      <c r="M2" s="1171"/>
      <c r="N2" s="1171"/>
      <c r="O2" s="1171"/>
      <c r="P2" s="1171"/>
      <c r="Q2" s="1171"/>
      <c r="R2" s="1171"/>
      <c r="S2" s="1171"/>
      <c r="T2" s="1171"/>
    </row>
    <row r="3" spans="1:27" ht="18.75" customHeight="1">
      <c r="A3" s="1171" t="s">
        <v>899</v>
      </c>
      <c r="B3" s="1171"/>
      <c r="C3" s="1171"/>
      <c r="D3" s="1171"/>
      <c r="E3" s="1171"/>
      <c r="F3" s="1171"/>
      <c r="G3" s="1171"/>
      <c r="H3" s="1171"/>
      <c r="I3" s="1171"/>
      <c r="J3" s="1171"/>
      <c r="K3" s="1171"/>
      <c r="L3" s="1171"/>
      <c r="M3" s="1171"/>
      <c r="N3" s="1171"/>
      <c r="O3" s="1171"/>
      <c r="P3" s="1171"/>
      <c r="Q3" s="1171"/>
      <c r="R3" s="1171"/>
      <c r="S3" s="1171"/>
      <c r="T3" s="1171"/>
    </row>
    <row r="4" spans="1:27" ht="15" hidden="1" customHeight="1">
      <c r="A4" s="22"/>
      <c r="D4" s="22"/>
      <c r="E4" s="21"/>
      <c r="F4" s="21"/>
      <c r="G4" s="21"/>
      <c r="H4" s="21"/>
      <c r="I4" s="21"/>
      <c r="J4" s="21"/>
      <c r="L4" s="21"/>
      <c r="M4" s="21"/>
      <c r="N4" s="21"/>
      <c r="O4" s="21"/>
    </row>
    <row r="5" spans="1:27" ht="15" customHeight="1">
      <c r="A5" s="22"/>
      <c r="D5" s="22"/>
      <c r="E5" s="21"/>
      <c r="F5" s="21"/>
      <c r="G5" s="21"/>
      <c r="H5" s="21"/>
      <c r="I5" s="21"/>
      <c r="J5" s="21"/>
      <c r="L5" s="21"/>
      <c r="M5" s="21"/>
      <c r="N5" s="21"/>
      <c r="O5" s="21"/>
    </row>
    <row r="6" spans="1:27" ht="15" customHeight="1">
      <c r="A6" s="22"/>
      <c r="D6" s="22"/>
      <c r="E6" s="21"/>
      <c r="F6" s="21"/>
      <c r="G6" s="21"/>
      <c r="H6" s="21"/>
      <c r="I6" s="21"/>
      <c r="J6" s="21"/>
      <c r="L6" s="21"/>
      <c r="M6" s="21"/>
      <c r="N6" s="21"/>
      <c r="O6" s="21"/>
    </row>
    <row r="7" spans="1:27" ht="15" customHeight="1">
      <c r="E7" s="1167" t="s">
        <v>900</v>
      </c>
      <c r="F7" s="1168"/>
      <c r="G7" s="1168"/>
      <c r="H7" s="1168"/>
      <c r="I7" s="1168"/>
      <c r="J7" s="1168"/>
      <c r="K7" s="1168"/>
      <c r="M7" s="1169" t="s">
        <v>901</v>
      </c>
      <c r="N7" s="1169"/>
      <c r="O7" s="1169"/>
      <c r="P7" s="1169"/>
      <c r="Q7" s="1169"/>
      <c r="R7" s="1169"/>
      <c r="S7" s="1169"/>
      <c r="T7" s="1169"/>
    </row>
    <row r="8" spans="1:27" s="24" customFormat="1" ht="15" customHeight="1">
      <c r="E8" s="568"/>
      <c r="F8" s="25"/>
      <c r="G8" s="568"/>
      <c r="H8" s="25"/>
      <c r="I8" s="543" t="s">
        <v>565</v>
      </c>
      <c r="J8" s="26"/>
      <c r="K8" s="572"/>
      <c r="L8" s="569"/>
      <c r="M8" s="569"/>
      <c r="N8" s="542" t="s">
        <v>36</v>
      </c>
      <c r="O8" s="542"/>
      <c r="Q8" s="27"/>
      <c r="R8" s="544" t="s">
        <v>565</v>
      </c>
    </row>
    <row r="9" spans="1:27" s="24" customFormat="1" ht="15" customHeight="1">
      <c r="C9" s="28"/>
      <c r="E9" s="544" t="s">
        <v>337</v>
      </c>
      <c r="F9" s="25"/>
      <c r="G9" s="544" t="s">
        <v>16</v>
      </c>
      <c r="H9" s="25"/>
      <c r="I9" s="544" t="s">
        <v>387</v>
      </c>
      <c r="J9" s="26"/>
      <c r="K9" s="573"/>
      <c r="L9" s="569"/>
      <c r="M9" s="544" t="s">
        <v>337</v>
      </c>
      <c r="N9" s="542" t="s">
        <v>37</v>
      </c>
      <c r="O9" s="542"/>
      <c r="P9" s="544" t="s">
        <v>16</v>
      </c>
      <c r="R9" s="544" t="s">
        <v>387</v>
      </c>
    </row>
    <row r="10" spans="1:27" s="24" customFormat="1" ht="15" customHeight="1">
      <c r="C10" s="28"/>
      <c r="E10" s="544" t="s">
        <v>388</v>
      </c>
      <c r="F10" s="25"/>
      <c r="G10" s="544" t="s">
        <v>388</v>
      </c>
      <c r="H10" s="25"/>
      <c r="I10" s="544" t="s">
        <v>388</v>
      </c>
      <c r="J10" s="26"/>
      <c r="K10" s="545" t="s">
        <v>9</v>
      </c>
      <c r="L10" s="569"/>
      <c r="M10" s="544" t="s">
        <v>388</v>
      </c>
      <c r="N10" s="542"/>
      <c r="O10" s="542"/>
      <c r="P10" s="544" t="s">
        <v>388</v>
      </c>
      <c r="R10" s="544" t="s">
        <v>388</v>
      </c>
      <c r="T10" s="545" t="s">
        <v>9</v>
      </c>
      <c r="AA10" s="950">
        <v>142547404.91999999</v>
      </c>
    </row>
    <row r="11" spans="1:27" s="24" customFormat="1" ht="15" customHeight="1">
      <c r="C11" s="27"/>
      <c r="D11" s="542" t="s">
        <v>35</v>
      </c>
      <c r="E11" s="1170" t="s">
        <v>769</v>
      </c>
      <c r="F11" s="1170"/>
      <c r="G11" s="1170"/>
      <c r="H11" s="1170"/>
      <c r="I11" s="1170"/>
      <c r="J11" s="1170"/>
      <c r="K11" s="1170"/>
      <c r="L11" s="702"/>
      <c r="M11" s="1170" t="s">
        <v>769</v>
      </c>
      <c r="N11" s="1170"/>
      <c r="O11" s="1170"/>
      <c r="P11" s="1170"/>
      <c r="Q11" s="1170"/>
      <c r="R11" s="1170"/>
      <c r="S11" s="1170"/>
      <c r="T11" s="1170"/>
      <c r="U11" s="542"/>
      <c r="AA11" s="950">
        <v>1851770.28</v>
      </c>
    </row>
    <row r="12" spans="1:27" s="24" customFormat="1" ht="15" customHeight="1">
      <c r="C12" s="27"/>
      <c r="D12" s="702"/>
      <c r="E12" s="730"/>
      <c r="F12" s="730"/>
      <c r="G12" s="730"/>
      <c r="H12" s="730"/>
      <c r="I12" s="730"/>
      <c r="J12" s="730"/>
      <c r="K12" s="730"/>
      <c r="L12" s="702"/>
      <c r="M12" s="730"/>
      <c r="N12" s="730"/>
      <c r="O12" s="730"/>
      <c r="P12" s="730"/>
      <c r="Q12" s="730"/>
      <c r="R12" s="730"/>
      <c r="S12" s="730"/>
      <c r="T12" s="730"/>
      <c r="U12" s="702"/>
      <c r="AA12" s="24">
        <v>26.27</v>
      </c>
    </row>
    <row r="13" spans="1:27" s="24" customFormat="1" ht="15" customHeight="1">
      <c r="A13" s="29" t="s">
        <v>104</v>
      </c>
      <c r="B13" s="30"/>
      <c r="C13" s="30"/>
      <c r="D13" s="30"/>
      <c r="AA13" s="950">
        <v>90915509.680000007</v>
      </c>
    </row>
    <row r="14" spans="1:27" ht="15" customHeight="1">
      <c r="A14" s="20" t="s">
        <v>38</v>
      </c>
      <c r="D14" s="31">
        <v>4</v>
      </c>
      <c r="E14" s="32">
        <f>ROUND('9-13'!H135,0)</f>
        <v>41687</v>
      </c>
      <c r="F14" s="33"/>
      <c r="G14" s="32">
        <f>ROUND('DT - Mar 22'!G4,0)/1000</f>
        <v>377413</v>
      </c>
      <c r="H14" s="33"/>
      <c r="I14" s="32">
        <f>ROUND('MM - Mar 22 '!G5,0)/1000</f>
        <v>618173</v>
      </c>
      <c r="J14" s="33"/>
      <c r="K14" s="32">
        <f>+G14+I14+E14</f>
        <v>1037273</v>
      </c>
      <c r="L14" s="34"/>
      <c r="M14" s="35">
        <v>19575</v>
      </c>
      <c r="N14" s="36"/>
      <c r="O14" s="37"/>
      <c r="P14" s="35">
        <v>441179</v>
      </c>
      <c r="R14" s="35">
        <v>534910</v>
      </c>
      <c r="S14" s="38"/>
      <c r="T14" s="35">
        <f>+P14+R14+M14</f>
        <v>995664</v>
      </c>
      <c r="V14" s="38"/>
      <c r="W14" s="38"/>
      <c r="X14" s="38"/>
      <c r="Y14" s="38"/>
      <c r="AA14" s="830">
        <v>123200000.01000001</v>
      </c>
    </row>
    <row r="15" spans="1:27" ht="15" customHeight="1">
      <c r="A15" s="39" t="s">
        <v>58</v>
      </c>
      <c r="B15" s="40"/>
      <c r="C15" s="40"/>
      <c r="D15" s="839">
        <v>5</v>
      </c>
      <c r="E15" s="42">
        <f>'3-5'!J43</f>
        <v>944839</v>
      </c>
      <c r="F15" s="33"/>
      <c r="G15" s="42">
        <f>'3-5'!L43</f>
        <v>353220</v>
      </c>
      <c r="H15" s="33"/>
      <c r="I15" s="42">
        <f>(SUM('MM - Mar 22 '!C17:C22)-SUM('MM - Mar 22 '!D17:D22))/1000</f>
        <v>0</v>
      </c>
      <c r="J15" s="33"/>
      <c r="K15" s="42">
        <f>+I15+G15+E15</f>
        <v>1298059</v>
      </c>
      <c r="L15" s="34"/>
      <c r="M15" s="43">
        <v>883204</v>
      </c>
      <c r="N15" s="36"/>
      <c r="P15" s="43">
        <v>132613</v>
      </c>
      <c r="Q15" s="38"/>
      <c r="R15" s="45">
        <v>0</v>
      </c>
      <c r="T15" s="43">
        <f t="shared" ref="T15:T19" si="0">+P15+R15+M15</f>
        <v>1015817</v>
      </c>
      <c r="U15" s="38"/>
      <c r="V15" s="38"/>
      <c r="W15" s="38"/>
      <c r="X15" s="38"/>
      <c r="Y15" s="38"/>
    </row>
    <row r="16" spans="1:27" ht="15" customHeight="1">
      <c r="A16" s="20" t="s">
        <v>39</v>
      </c>
      <c r="C16" s="44"/>
      <c r="E16" s="42">
        <f>ROUND('EQ - Mar 22'!C22,0)/1000</f>
        <v>8545</v>
      </c>
      <c r="F16" s="33"/>
      <c r="G16" s="42">
        <v>0</v>
      </c>
      <c r="H16" s="33"/>
      <c r="I16" s="42">
        <v>0</v>
      </c>
      <c r="J16" s="33"/>
      <c r="K16" s="42">
        <f>+I16+G16+E16</f>
        <v>8545</v>
      </c>
      <c r="L16" s="34"/>
      <c r="M16" s="45">
        <v>1378</v>
      </c>
      <c r="N16" s="36"/>
      <c r="P16" s="45">
        <v>0</v>
      </c>
      <c r="Q16" s="38"/>
      <c r="R16" s="45">
        <v>0</v>
      </c>
      <c r="T16" s="45">
        <f t="shared" si="0"/>
        <v>1378</v>
      </c>
      <c r="U16" s="38"/>
      <c r="V16" s="38">
        <v>680403</v>
      </c>
      <c r="W16" s="38"/>
      <c r="X16" s="38"/>
      <c r="Y16" s="38"/>
      <c r="AA16" s="830">
        <f>SUM(AA10:AA14)</f>
        <v>358514711.16000003</v>
      </c>
    </row>
    <row r="17" spans="1:27" ht="15" customHeight="1">
      <c r="A17" s="20" t="s">
        <v>839</v>
      </c>
      <c r="C17" s="46"/>
      <c r="E17" s="42">
        <f>ROUND(SUM('EQ - Mar 22'!C17:C21),0)/1000</f>
        <v>274</v>
      </c>
      <c r="F17" s="47"/>
      <c r="G17" s="42">
        <f>ROUND(SUM('DT - Mar 22'!C34:C49)-'DT - Mar 22'!D38,0)/1000-2</f>
        <v>7064</v>
      </c>
      <c r="H17" s="33"/>
      <c r="I17" s="42">
        <f>ROUND(SUM('MM - Mar 22 '!C24:C32)+'MM - Mar 22 '!C21-'MM - Mar 22 '!D20-'MM - Mar 22 '!D23,0)/1000</f>
        <v>7383</v>
      </c>
      <c r="J17" s="33"/>
      <c r="K17" s="42">
        <f t="shared" ref="K17" si="1">+I17+G17+E17</f>
        <v>14721</v>
      </c>
      <c r="L17" s="34"/>
      <c r="M17" s="43">
        <v>55</v>
      </c>
      <c r="N17" s="36"/>
      <c r="P17" s="43">
        <v>4020</v>
      </c>
      <c r="R17" s="43">
        <v>2719</v>
      </c>
      <c r="T17" s="43">
        <f t="shared" si="0"/>
        <v>6794</v>
      </c>
      <c r="U17" s="38"/>
      <c r="V17" s="38">
        <v>71951</v>
      </c>
      <c r="W17" s="38"/>
      <c r="X17" s="38"/>
      <c r="Y17" s="38"/>
      <c r="AA17" s="20">
        <f>AA16/1000</f>
        <v>358514.71116000001</v>
      </c>
    </row>
    <row r="18" spans="1:27" ht="15" customHeight="1">
      <c r="A18" s="20" t="s">
        <v>365</v>
      </c>
      <c r="C18" s="46"/>
      <c r="E18" s="42"/>
      <c r="F18" s="47"/>
      <c r="G18" s="42"/>
      <c r="H18" s="33"/>
      <c r="I18" s="42"/>
      <c r="J18" s="33"/>
      <c r="K18" s="42"/>
      <c r="L18" s="34"/>
      <c r="M18" s="43">
        <v>17494</v>
      </c>
      <c r="N18" s="36"/>
      <c r="P18" s="43">
        <v>189859</v>
      </c>
      <c r="R18" s="43">
        <v>0</v>
      </c>
      <c r="T18" s="43">
        <f t="shared" si="0"/>
        <v>207353</v>
      </c>
      <c r="U18" s="38"/>
      <c r="V18" s="38"/>
      <c r="W18" s="38"/>
      <c r="X18" s="38"/>
      <c r="Y18" s="38"/>
    </row>
    <row r="19" spans="1:27" ht="15" customHeight="1" thickBot="1">
      <c r="A19" s="20" t="s">
        <v>395</v>
      </c>
      <c r="D19" s="839"/>
      <c r="E19" s="49">
        <f>ROUND('EQ - Mar 22'!C23+'EQ - Mar 22'!C24+'EQ - Mar 22'!C25+'EQ - Mar 22'!C26+'EQ - Mar 22'!C27+'EQ - Mar 22'!C28-'EQ - Mar 22'!D16+'EQ - Mar 22'!C16+'EQ - Mar 22'!C29,0)/1000</f>
        <v>3722</v>
      </c>
      <c r="F19" s="33"/>
      <c r="G19" s="49">
        <f>ROUND(SUM('DT - Mar 22'!C51:C54)+'DT - Mar 22'!C50+'DT - Mar 22'!C33+'DT - Mar 22'!C24-'DT - Mar 22'!D23,0)/1000+1+1</f>
        <v>10400</v>
      </c>
      <c r="H19" s="33"/>
      <c r="I19" s="49">
        <f>ROUND(SUM('MM - Mar 22 '!C33:C35)+'MM - Mar 22 '!C23,0)/1000</f>
        <v>282</v>
      </c>
      <c r="J19" s="33"/>
      <c r="K19" s="49">
        <f>+I19+G19+E19</f>
        <v>14404</v>
      </c>
      <c r="L19" s="34"/>
      <c r="M19" s="50">
        <v>3708</v>
      </c>
      <c r="N19" s="36"/>
      <c r="P19" s="50">
        <v>389</v>
      </c>
      <c r="Q19" s="38"/>
      <c r="R19" s="50">
        <v>274</v>
      </c>
      <c r="T19" s="50">
        <f t="shared" si="0"/>
        <v>4371</v>
      </c>
      <c r="V19" s="38">
        <v>659363</v>
      </c>
      <c r="W19" s="38"/>
      <c r="X19" s="38"/>
      <c r="Y19" s="38"/>
    </row>
    <row r="20" spans="1:27" ht="15" customHeight="1" thickBot="1">
      <c r="A20" s="29" t="s">
        <v>105</v>
      </c>
      <c r="B20" s="22"/>
      <c r="C20" s="51"/>
      <c r="D20" s="22"/>
      <c r="E20" s="33">
        <f t="shared" ref="E20:K20" si="2">SUM(E14:E19)</f>
        <v>999067</v>
      </c>
      <c r="F20" s="33">
        <f t="shared" si="2"/>
        <v>0</v>
      </c>
      <c r="G20" s="33">
        <f t="shared" si="2"/>
        <v>748097</v>
      </c>
      <c r="H20" s="33">
        <f t="shared" si="2"/>
        <v>0</v>
      </c>
      <c r="I20" s="33">
        <f t="shared" si="2"/>
        <v>625838</v>
      </c>
      <c r="J20" s="33">
        <f t="shared" si="2"/>
        <v>0</v>
      </c>
      <c r="K20" s="33">
        <f t="shared" si="2"/>
        <v>2373002</v>
      </c>
      <c r="L20" s="33"/>
      <c r="M20" s="38">
        <f>SUM(M14:M19)</f>
        <v>925414</v>
      </c>
      <c r="N20" s="52"/>
      <c r="P20" s="38">
        <f>SUM(P14:P19)</f>
        <v>768060</v>
      </c>
      <c r="Q20" s="38"/>
      <c r="R20" s="38">
        <f>SUM(R14:R19)</f>
        <v>537903</v>
      </c>
      <c r="S20" s="38"/>
      <c r="T20" s="38">
        <f>SUM(T14:T19)</f>
        <v>2231377</v>
      </c>
      <c r="W20" s="830">
        <v>624339.53</v>
      </c>
    </row>
    <row r="21" spans="1:27" ht="15" customHeight="1">
      <c r="C21" s="38"/>
      <c r="E21" s="47"/>
      <c r="F21" s="47"/>
      <c r="G21" s="47"/>
      <c r="H21" s="47"/>
      <c r="I21" s="47"/>
      <c r="J21" s="47"/>
      <c r="K21" s="47"/>
      <c r="L21" s="34"/>
      <c r="M21" s="34"/>
      <c r="N21" s="53"/>
      <c r="Q21" s="38"/>
      <c r="R21" s="38"/>
      <c r="S21" s="38"/>
      <c r="W21" s="830">
        <v>81165.05</v>
      </c>
    </row>
    <row r="22" spans="1:27" ht="15" customHeight="1">
      <c r="A22" s="29" t="s">
        <v>106</v>
      </c>
      <c r="B22" s="22"/>
      <c r="C22" s="51"/>
      <c r="D22" s="22"/>
      <c r="E22" s="33"/>
      <c r="F22" s="33"/>
      <c r="G22" s="33"/>
      <c r="H22" s="33"/>
      <c r="I22" s="33"/>
      <c r="J22" s="33"/>
      <c r="K22" s="33"/>
      <c r="L22" s="34"/>
      <c r="M22" s="34"/>
      <c r="N22" s="53"/>
      <c r="V22" s="830">
        <v>630184.9</v>
      </c>
    </row>
    <row r="23" spans="1:27" ht="15" customHeight="1">
      <c r="A23" s="54" t="s">
        <v>42</v>
      </c>
      <c r="B23" s="54"/>
      <c r="C23" s="54"/>
      <c r="D23" s="55"/>
      <c r="E23" s="56">
        <f>ROUND(SUM('EQ - Mar 22'!D38:D39),0)/1000</f>
        <v>1364</v>
      </c>
      <c r="F23" s="57"/>
      <c r="G23" s="56">
        <f>ROUND(SUM('DT - Mar 22'!D64:D65),0)/1000</f>
        <v>771</v>
      </c>
      <c r="H23" s="57"/>
      <c r="I23" s="56">
        <f>ROUND(SUM('MM - Mar 22 '!D44:D45),0)/1000</f>
        <v>863</v>
      </c>
      <c r="J23" s="57"/>
      <c r="K23" s="32">
        <f>+I23+G23+E23</f>
        <v>2998</v>
      </c>
      <c r="L23" s="58"/>
      <c r="M23" s="59">
        <v>1281</v>
      </c>
      <c r="N23" s="36"/>
      <c r="P23" s="59">
        <v>688</v>
      </c>
      <c r="Q23" s="38"/>
      <c r="R23" s="59">
        <v>740</v>
      </c>
      <c r="T23" s="59">
        <f>M23+P23+R23</f>
        <v>2709</v>
      </c>
      <c r="V23" s="38">
        <v>81925</v>
      </c>
      <c r="W23" s="38"/>
      <c r="X23" s="38"/>
      <c r="Y23" s="38"/>
    </row>
    <row r="24" spans="1:27" ht="15" customHeight="1">
      <c r="A24" s="54" t="s">
        <v>343</v>
      </c>
      <c r="B24" s="54"/>
      <c r="C24" s="54"/>
      <c r="D24" s="60"/>
      <c r="E24" s="61"/>
      <c r="F24" s="57"/>
      <c r="G24" s="61"/>
      <c r="H24" s="57"/>
      <c r="I24" s="61"/>
      <c r="J24" s="57"/>
      <c r="K24" s="61"/>
      <c r="L24" s="58"/>
      <c r="M24" s="62"/>
      <c r="N24" s="36"/>
      <c r="P24" s="62"/>
      <c r="Q24" s="38"/>
      <c r="R24" s="62"/>
      <c r="T24" s="62"/>
      <c r="V24" s="38"/>
      <c r="W24" s="38"/>
      <c r="X24" s="38"/>
      <c r="Y24" s="38"/>
    </row>
    <row r="25" spans="1:27" ht="15" customHeight="1">
      <c r="A25" s="63" t="s">
        <v>753</v>
      </c>
      <c r="B25" s="54"/>
      <c r="C25" s="54"/>
      <c r="D25" s="60"/>
      <c r="E25" s="61">
        <f>ROUND('EQ - Mar 22'!D42+'EQ - Mar 22'!D41,0)/1000</f>
        <v>114</v>
      </c>
      <c r="F25" s="57"/>
      <c r="G25" s="61">
        <f>ROUND(SUM('DT - Mar 22'!D67:D68),0)/1000</f>
        <v>65</v>
      </c>
      <c r="H25" s="57"/>
      <c r="I25" s="61">
        <f>ROUND(SUM('MM - Mar 22 '!D47:D48),0)/1000</f>
        <v>72</v>
      </c>
      <c r="J25" s="57"/>
      <c r="K25" s="61">
        <f>I25+G25+E25</f>
        <v>251</v>
      </c>
      <c r="L25" s="58"/>
      <c r="M25" s="62">
        <v>109</v>
      </c>
      <c r="N25" s="36"/>
      <c r="P25" s="62">
        <v>58</v>
      </c>
      <c r="Q25" s="38"/>
      <c r="R25" s="62">
        <v>62</v>
      </c>
      <c r="T25" s="62">
        <f>M25+P25+R25</f>
        <v>229</v>
      </c>
      <c r="V25" s="38"/>
      <c r="W25" s="38"/>
      <c r="X25" s="38">
        <v>6975</v>
      </c>
      <c r="Y25" s="38"/>
    </row>
    <row r="26" spans="1:27" ht="15" customHeight="1">
      <c r="A26" s="54" t="s">
        <v>125</v>
      </c>
      <c r="B26" s="54"/>
      <c r="C26" s="54"/>
      <c r="D26" s="54"/>
      <c r="E26" s="61"/>
      <c r="F26" s="57"/>
      <c r="G26" s="61"/>
      <c r="H26" s="57"/>
      <c r="I26" s="61"/>
      <c r="J26" s="57"/>
      <c r="K26" s="61"/>
      <c r="L26" s="58"/>
      <c r="M26" s="62"/>
      <c r="N26" s="36"/>
      <c r="P26" s="62"/>
      <c r="Q26" s="38"/>
      <c r="R26" s="62"/>
      <c r="T26" s="62"/>
      <c r="V26" s="38"/>
      <c r="W26" s="38"/>
      <c r="X26" s="38">
        <v>53637</v>
      </c>
      <c r="Y26" s="38"/>
    </row>
    <row r="27" spans="1:27" ht="15" customHeight="1">
      <c r="A27" s="63" t="s">
        <v>126</v>
      </c>
      <c r="B27" s="64"/>
      <c r="C27" s="64"/>
      <c r="D27" s="54"/>
      <c r="E27" s="61">
        <f>ROUND('EQ - Mar 22'!D43,0)/1000-1</f>
        <v>267</v>
      </c>
      <c r="F27" s="57"/>
      <c r="G27" s="61">
        <f>ROUND('DT - Mar 22'!D69,0)/1000</f>
        <v>145</v>
      </c>
      <c r="H27" s="57"/>
      <c r="I27" s="61">
        <f>ROUNDDOWN('MM - Mar 22 '!D49,0)/1000+2</f>
        <v>160</v>
      </c>
      <c r="J27" s="57"/>
      <c r="K27" s="61">
        <f>I27+G27+E27</f>
        <v>572</v>
      </c>
      <c r="L27" s="58"/>
      <c r="M27" s="62">
        <v>212</v>
      </c>
      <c r="N27" s="36"/>
      <c r="P27" s="62">
        <v>127</v>
      </c>
      <c r="Q27" s="38"/>
      <c r="R27" s="62">
        <v>125</v>
      </c>
      <c r="T27" s="62">
        <f>M27+P27+R27</f>
        <v>464</v>
      </c>
      <c r="V27" s="38">
        <v>1098215</v>
      </c>
      <c r="W27" s="38"/>
      <c r="X27" s="38"/>
      <c r="Y27" s="38"/>
    </row>
    <row r="28" spans="1:27" ht="15" customHeight="1">
      <c r="A28" s="54" t="s">
        <v>92</v>
      </c>
      <c r="B28" s="54"/>
      <c r="C28" s="54"/>
      <c r="D28" s="54"/>
      <c r="E28" s="65">
        <f>'EQ - Mar 22'!D44/1000+1</f>
        <v>9527</v>
      </c>
      <c r="F28" s="66"/>
      <c r="G28" s="65">
        <f>ROUND('DT - Mar 22'!D70,0)/1000</f>
        <v>213409</v>
      </c>
      <c r="H28" s="57"/>
      <c r="I28" s="61">
        <v>0</v>
      </c>
      <c r="J28" s="57"/>
      <c r="K28" s="61">
        <f>I28+G28+E28</f>
        <v>222936</v>
      </c>
      <c r="L28" s="58"/>
      <c r="M28" s="712">
        <v>7434</v>
      </c>
      <c r="N28" s="36"/>
      <c r="P28" s="712">
        <v>264828</v>
      </c>
      <c r="Q28" s="38"/>
      <c r="R28" s="712">
        <v>0</v>
      </c>
      <c r="T28" s="712">
        <f>M28+P28+R28</f>
        <v>272262</v>
      </c>
      <c r="V28" s="38">
        <v>142768</v>
      </c>
      <c r="W28" s="38"/>
      <c r="X28" s="38"/>
      <c r="Y28" s="38"/>
    </row>
    <row r="29" spans="1:27" ht="15" customHeight="1" thickBot="1">
      <c r="A29" s="54" t="s">
        <v>95</v>
      </c>
      <c r="B29" s="54"/>
      <c r="C29" s="54"/>
      <c r="D29" s="67">
        <v>6</v>
      </c>
      <c r="E29" s="61">
        <f>'9-13'!I24</f>
        <v>3154</v>
      </c>
      <c r="F29" s="57"/>
      <c r="G29" s="61">
        <f>'9-13'!J24</f>
        <v>2793</v>
      </c>
      <c r="H29" s="57"/>
      <c r="I29" s="61">
        <f>'9-13'!K24</f>
        <v>1427</v>
      </c>
      <c r="J29" s="57"/>
      <c r="K29" s="61">
        <f>I29+G29+E29</f>
        <v>7374</v>
      </c>
      <c r="L29" s="58"/>
      <c r="M29" s="62">
        <v>11598</v>
      </c>
      <c r="N29" s="36"/>
      <c r="P29" s="714">
        <v>7353</v>
      </c>
      <c r="Q29" s="38"/>
      <c r="R29" s="714">
        <v>3617</v>
      </c>
      <c r="T29" s="714">
        <f>M29+P29+R29</f>
        <v>22568</v>
      </c>
      <c r="V29" s="38"/>
      <c r="W29" s="38"/>
      <c r="X29" s="38"/>
      <c r="Y29" s="38"/>
    </row>
    <row r="30" spans="1:27" ht="15" customHeight="1" thickBot="1">
      <c r="A30" s="68" t="s">
        <v>107</v>
      </c>
      <c r="B30" s="69"/>
      <c r="C30" s="70"/>
      <c r="D30" s="69"/>
      <c r="E30" s="71">
        <f>SUM(E23:E29)</f>
        <v>14426</v>
      </c>
      <c r="F30" s="57"/>
      <c r="G30" s="72">
        <f>SUM(G23:G29)</f>
        <v>217183</v>
      </c>
      <c r="H30" s="57"/>
      <c r="I30" s="72">
        <f>ROUND(SUM(I23:I29),0)</f>
        <v>2522</v>
      </c>
      <c r="J30" s="57"/>
      <c r="K30" s="72">
        <f>SUM(K23:K29)</f>
        <v>234131</v>
      </c>
      <c r="L30" s="57"/>
      <c r="M30" s="73">
        <f>SUM(M23:M29)</f>
        <v>20634</v>
      </c>
      <c r="N30" s="52">
        <f>SUM(N23:N29)</f>
        <v>0</v>
      </c>
      <c r="P30" s="37">
        <f>SUM(P23:P29)</f>
        <v>273054</v>
      </c>
      <c r="Q30" s="74"/>
      <c r="R30" s="74">
        <f>SUM(R23:R29)</f>
        <v>4544</v>
      </c>
      <c r="S30" s="74"/>
      <c r="T30" s="38">
        <f>SUM(T23:T29)</f>
        <v>298232</v>
      </c>
      <c r="V30" s="830">
        <v>12253.1</v>
      </c>
    </row>
    <row r="31" spans="1:27" ht="15" customHeight="1">
      <c r="A31" s="54"/>
      <c r="B31" s="54"/>
      <c r="C31" s="54"/>
      <c r="D31" s="54"/>
      <c r="E31" s="75"/>
      <c r="F31" s="75"/>
      <c r="G31" s="75"/>
      <c r="H31" s="75"/>
      <c r="I31" s="75"/>
      <c r="J31" s="75"/>
      <c r="K31" s="75"/>
      <c r="L31" s="76"/>
      <c r="M31" s="76"/>
      <c r="N31" s="53"/>
      <c r="P31" s="53"/>
      <c r="Q31" s="74"/>
      <c r="R31" s="74"/>
      <c r="S31" s="74"/>
      <c r="V31" s="830">
        <v>94237.01</v>
      </c>
    </row>
    <row r="32" spans="1:27" s="83" customFormat="1" ht="15" customHeight="1" thickBot="1">
      <c r="A32" s="77" t="s">
        <v>45</v>
      </c>
      <c r="B32" s="78"/>
      <c r="C32" s="78"/>
      <c r="D32" s="78"/>
      <c r="E32" s="79">
        <f t="shared" ref="E32:K32" si="3">E20-E30</f>
        <v>984641</v>
      </c>
      <c r="F32" s="80">
        <f t="shared" si="3"/>
        <v>0</v>
      </c>
      <c r="G32" s="79">
        <f>G20-G30</f>
        <v>530914</v>
      </c>
      <c r="H32" s="80">
        <f t="shared" si="3"/>
        <v>0</v>
      </c>
      <c r="I32" s="79">
        <f t="shared" si="3"/>
        <v>623316</v>
      </c>
      <c r="J32" s="80">
        <f t="shared" si="3"/>
        <v>0</v>
      </c>
      <c r="K32" s="79">
        <f t="shared" si="3"/>
        <v>2138871</v>
      </c>
      <c r="L32" s="53"/>
      <c r="M32" s="81">
        <f>M20-M30</f>
        <v>904780</v>
      </c>
      <c r="N32" s="82">
        <f>N20-N30</f>
        <v>0</v>
      </c>
      <c r="P32" s="81">
        <f>P20-P30</f>
        <v>495006</v>
      </c>
      <c r="Q32" s="84"/>
      <c r="R32" s="81">
        <f>R20-R30</f>
        <v>533359</v>
      </c>
      <c r="T32" s="81">
        <f>T20-T30</f>
        <v>1933145</v>
      </c>
    </row>
    <row r="33" spans="1:21" ht="15" customHeight="1" thickTop="1">
      <c r="E33" s="53"/>
      <c r="F33" s="53"/>
      <c r="G33" s="53"/>
      <c r="H33" s="53"/>
      <c r="I33" s="53"/>
      <c r="J33" s="53"/>
      <c r="K33" s="85">
        <v>205135461</v>
      </c>
      <c r="L33" s="53"/>
      <c r="M33" s="53"/>
      <c r="N33" s="53"/>
      <c r="O33" s="53"/>
      <c r="P33" s="713"/>
      <c r="Q33" s="46"/>
    </row>
    <row r="34" spans="1:21" ht="15" customHeight="1">
      <c r="A34" s="19" t="s">
        <v>139</v>
      </c>
      <c r="B34" s="19"/>
      <c r="C34" s="19"/>
      <c r="E34" s="53"/>
      <c r="F34" s="53"/>
      <c r="G34" s="53"/>
      <c r="H34" s="53"/>
      <c r="I34" s="53"/>
      <c r="J34" s="53"/>
      <c r="K34" s="85"/>
      <c r="L34" s="53"/>
      <c r="M34" s="53"/>
      <c r="N34" s="53"/>
      <c r="O34" s="53"/>
      <c r="P34" s="53"/>
      <c r="Q34" s="705"/>
    </row>
    <row r="35" spans="1:21" ht="15" customHeight="1">
      <c r="A35" s="40" t="s">
        <v>122</v>
      </c>
      <c r="B35" s="19"/>
      <c r="C35" s="19"/>
      <c r="E35" s="53"/>
      <c r="F35" s="53"/>
      <c r="G35" s="53"/>
      <c r="H35" s="53"/>
      <c r="I35" s="53"/>
      <c r="J35" s="53"/>
      <c r="K35" s="85">
        <f>K32-K33</f>
        <v>-202996590</v>
      </c>
      <c r="L35" s="53"/>
      <c r="M35" s="53"/>
      <c r="N35" s="53"/>
      <c r="O35" s="53"/>
      <c r="P35" s="53"/>
      <c r="R35" s="38"/>
    </row>
    <row r="36" spans="1:21" ht="15" customHeight="1" thickBot="1">
      <c r="A36" s="86" t="s">
        <v>138</v>
      </c>
      <c r="B36" s="86"/>
      <c r="C36" s="86"/>
      <c r="D36" s="87"/>
      <c r="E36" s="971">
        <f>SMPF!E29</f>
        <v>984641</v>
      </c>
      <c r="F36" s="88"/>
      <c r="G36" s="971">
        <f>SMPF!G29</f>
        <v>530914</v>
      </c>
      <c r="H36" s="88"/>
      <c r="I36" s="971">
        <f>SMPF!I29</f>
        <v>623316</v>
      </c>
      <c r="J36" s="53"/>
      <c r="K36" s="37"/>
      <c r="L36" s="37"/>
      <c r="M36" s="715">
        <f>M32</f>
        <v>904780</v>
      </c>
      <c r="N36" s="37">
        <v>0</v>
      </c>
      <c r="P36" s="715">
        <f>P32</f>
        <v>495006</v>
      </c>
      <c r="R36" s="715">
        <f>R32</f>
        <v>533359</v>
      </c>
      <c r="U36" s="38"/>
    </row>
    <row r="37" spans="1:21" ht="15" customHeight="1" thickTop="1">
      <c r="E37" s="89" t="s">
        <v>21</v>
      </c>
      <c r="F37" s="89"/>
      <c r="G37" s="89"/>
      <c r="H37" s="89"/>
      <c r="I37" s="89"/>
      <c r="J37" s="37"/>
      <c r="K37" s="37"/>
      <c r="L37" s="37"/>
      <c r="M37" s="37"/>
      <c r="N37" s="37"/>
      <c r="O37" s="37"/>
      <c r="P37" s="37"/>
      <c r="Q37" s="37"/>
      <c r="R37" s="38"/>
    </row>
    <row r="38" spans="1:21" ht="15" customHeight="1">
      <c r="C38" s="38"/>
      <c r="E38" s="1165" t="s">
        <v>566</v>
      </c>
      <c r="F38" s="1165"/>
      <c r="G38" s="1165"/>
      <c r="H38" s="1165"/>
      <c r="I38" s="1165"/>
      <c r="J38" s="23"/>
      <c r="K38" s="23"/>
      <c r="L38" s="37"/>
      <c r="M38" s="1165" t="s">
        <v>566</v>
      </c>
      <c r="N38" s="1165"/>
      <c r="O38" s="1165"/>
      <c r="P38" s="1165"/>
      <c r="Q38" s="1165"/>
      <c r="R38" s="1165"/>
    </row>
    <row r="39" spans="1:21" ht="15" customHeight="1">
      <c r="E39" s="89"/>
      <c r="F39" s="89"/>
      <c r="G39" s="89"/>
      <c r="H39" s="89"/>
      <c r="I39" s="89"/>
      <c r="J39" s="37"/>
      <c r="K39" s="37"/>
      <c r="L39" s="37"/>
      <c r="M39" s="37"/>
      <c r="N39" s="37"/>
      <c r="O39" s="37"/>
      <c r="P39" s="37"/>
      <c r="Q39" s="37"/>
    </row>
    <row r="40" spans="1:21" ht="15" customHeight="1" thickBot="1">
      <c r="A40" s="22" t="s">
        <v>548</v>
      </c>
      <c r="B40" s="22"/>
      <c r="C40" s="22"/>
      <c r="D40" s="67">
        <v>10</v>
      </c>
      <c r="E40" s="1146">
        <f>'9-13'!J112</f>
        <v>1741003</v>
      </c>
      <c r="F40" s="22"/>
      <c r="G40" s="1146">
        <f>'9-13'!K112</f>
        <v>1573860</v>
      </c>
      <c r="H40" s="89"/>
      <c r="I40" s="1146">
        <f>'9-13'!L112</f>
        <v>2097577</v>
      </c>
      <c r="J40" s="53"/>
      <c r="K40" s="37"/>
      <c r="L40" s="37"/>
      <c r="M40" s="715">
        <v>1546460</v>
      </c>
      <c r="N40" s="37"/>
      <c r="P40" s="715">
        <v>1560015</v>
      </c>
      <c r="R40" s="715">
        <v>1904728</v>
      </c>
    </row>
    <row r="41" spans="1:21" ht="15" customHeight="1" thickTop="1">
      <c r="A41" s="22"/>
      <c r="B41" s="22"/>
      <c r="C41" s="22"/>
      <c r="E41" s="89"/>
      <c r="F41" s="89"/>
      <c r="G41" s="89"/>
      <c r="H41" s="89"/>
      <c r="I41" s="89"/>
      <c r="J41" s="53"/>
      <c r="K41" s="37"/>
      <c r="L41" s="37"/>
      <c r="M41" s="37"/>
      <c r="N41" s="37"/>
      <c r="O41" s="37"/>
      <c r="P41" s="37"/>
      <c r="Q41" s="37"/>
    </row>
    <row r="42" spans="1:21" ht="15" customHeight="1">
      <c r="A42" s="22"/>
      <c r="B42" s="22"/>
      <c r="C42" s="22"/>
      <c r="E42" s="1165" t="s">
        <v>103</v>
      </c>
      <c r="F42" s="1165"/>
      <c r="G42" s="1165"/>
      <c r="H42" s="1165"/>
      <c r="I42" s="1165"/>
      <c r="J42" s="53"/>
      <c r="K42" s="37"/>
      <c r="L42" s="37"/>
      <c r="M42" s="1165" t="s">
        <v>103</v>
      </c>
      <c r="N42" s="1165"/>
      <c r="O42" s="1165"/>
      <c r="P42" s="1165"/>
      <c r="Q42" s="1165"/>
      <c r="R42" s="1165"/>
    </row>
    <row r="43" spans="1:21" ht="15" customHeight="1">
      <c r="A43" s="22"/>
      <c r="B43" s="22"/>
      <c r="C43" s="22"/>
      <c r="E43" s="541"/>
      <c r="F43" s="541"/>
      <c r="G43" s="541"/>
      <c r="H43" s="541"/>
      <c r="I43" s="541"/>
      <c r="J43" s="53"/>
      <c r="K43" s="37"/>
      <c r="L43" s="37"/>
      <c r="M43" s="37"/>
      <c r="N43" s="37"/>
      <c r="O43" s="37"/>
      <c r="P43" s="37"/>
      <c r="Q43" s="37"/>
      <c r="R43" s="38"/>
    </row>
    <row r="44" spans="1:21" ht="15" customHeight="1" thickBot="1">
      <c r="A44" s="22" t="s">
        <v>737</v>
      </c>
      <c r="B44" s="22"/>
      <c r="C44" s="22"/>
      <c r="D44" s="67"/>
      <c r="E44" s="1147">
        <f>E32/E40*1000</f>
        <v>565.55999999999995</v>
      </c>
      <c r="F44" s="90"/>
      <c r="G44" s="1147">
        <f>G32/G40*1000</f>
        <v>337.33</v>
      </c>
      <c r="H44" s="90"/>
      <c r="I44" s="1147">
        <f>I32/I40*1000</f>
        <v>297.16000000000003</v>
      </c>
      <c r="J44" s="53"/>
      <c r="K44" s="37"/>
      <c r="L44" s="37"/>
      <c r="M44" s="716">
        <f>M32/M40*1000</f>
        <v>585.07000000000005</v>
      </c>
      <c r="N44" s="717"/>
      <c r="P44" s="716">
        <f>P32/P40*1000</f>
        <v>317.31</v>
      </c>
      <c r="R44" s="716">
        <f>R32/R40*1000</f>
        <v>280.02</v>
      </c>
    </row>
    <row r="45" spans="1:21" ht="15" customHeight="1" thickTop="1">
      <c r="E45" s="91"/>
      <c r="F45" s="91"/>
      <c r="G45" s="91"/>
      <c r="H45" s="91"/>
      <c r="I45" s="91"/>
      <c r="J45" s="53"/>
      <c r="K45" s="37"/>
      <c r="L45" s="37"/>
      <c r="M45" s="37"/>
      <c r="N45" s="37"/>
      <c r="O45" s="37"/>
      <c r="P45" s="37"/>
      <c r="Q45" s="37"/>
    </row>
    <row r="46" spans="1:21" ht="15" customHeight="1">
      <c r="A46" s="92" t="s">
        <v>344</v>
      </c>
      <c r="B46" s="93"/>
      <c r="C46" s="93"/>
      <c r="D46" s="41">
        <v>7</v>
      </c>
      <c r="E46" s="53"/>
      <c r="F46" s="53"/>
      <c r="G46" s="53"/>
      <c r="H46" s="53"/>
      <c r="I46" s="53"/>
      <c r="J46" s="53"/>
      <c r="K46" s="53"/>
      <c r="L46" s="53"/>
      <c r="M46" s="37"/>
      <c r="N46" s="37"/>
      <c r="O46" s="37"/>
      <c r="P46" s="37"/>
      <c r="Q46" s="37"/>
    </row>
    <row r="47" spans="1:21" ht="15" customHeight="1">
      <c r="A47" s="92"/>
      <c r="B47" s="93"/>
      <c r="C47" s="93"/>
      <c r="D47" s="41"/>
      <c r="E47" s="53"/>
      <c r="F47" s="53"/>
      <c r="G47" s="53"/>
      <c r="H47" s="53"/>
      <c r="I47" s="53"/>
      <c r="J47" s="53"/>
      <c r="K47" s="53"/>
      <c r="L47" s="53"/>
      <c r="M47" s="37"/>
      <c r="N47" s="37"/>
      <c r="O47" s="37"/>
      <c r="P47" s="37"/>
      <c r="Q47" s="37"/>
    </row>
    <row r="48" spans="1:21" ht="15" customHeight="1">
      <c r="A48" s="92"/>
      <c r="B48" s="93"/>
      <c r="C48" s="93"/>
      <c r="D48" s="735"/>
      <c r="E48" s="53"/>
      <c r="F48" s="53"/>
      <c r="G48" s="53"/>
      <c r="H48" s="53"/>
      <c r="I48" s="53"/>
      <c r="J48" s="53"/>
      <c r="K48" s="53"/>
      <c r="L48" s="53"/>
      <c r="M48" s="37"/>
      <c r="N48" s="37"/>
      <c r="O48" s="37"/>
      <c r="P48" s="37"/>
      <c r="Q48" s="37"/>
    </row>
    <row r="49" spans="1:20" ht="15" customHeight="1">
      <c r="A49" s="20" t="s">
        <v>880</v>
      </c>
      <c r="E49" s="53"/>
      <c r="F49" s="53"/>
      <c r="G49" s="53"/>
      <c r="H49" s="53"/>
      <c r="I49" s="53"/>
      <c r="J49" s="53"/>
      <c r="K49" s="53"/>
      <c r="L49" s="53"/>
      <c r="M49" s="53"/>
      <c r="N49" s="53"/>
      <c r="O49" s="37"/>
    </row>
    <row r="50" spans="1:20" ht="15" customHeight="1">
      <c r="E50" s="53"/>
      <c r="F50" s="53"/>
      <c r="G50" s="53"/>
      <c r="H50" s="53"/>
      <c r="I50" s="53"/>
      <c r="J50" s="53"/>
      <c r="K50" s="53"/>
      <c r="L50" s="53"/>
      <c r="M50" s="53"/>
      <c r="N50" s="53"/>
      <c r="O50" s="37"/>
    </row>
    <row r="51" spans="1:20" ht="15" customHeight="1">
      <c r="E51" s="53"/>
      <c r="F51" s="53"/>
      <c r="G51" s="53"/>
      <c r="H51" s="53"/>
      <c r="I51" s="53"/>
      <c r="J51" s="53"/>
      <c r="K51" s="53"/>
      <c r="L51" s="53"/>
      <c r="M51" s="53"/>
      <c r="N51" s="53"/>
      <c r="O51" s="37"/>
    </row>
    <row r="52" spans="1:20" s="94" customFormat="1" ht="15" customHeight="1">
      <c r="A52" s="1166" t="s">
        <v>108</v>
      </c>
      <c r="B52" s="1166"/>
      <c r="C52" s="1166"/>
      <c r="D52" s="1166"/>
      <c r="E52" s="1166"/>
      <c r="F52" s="1166"/>
      <c r="G52" s="1166"/>
      <c r="H52" s="1166"/>
      <c r="I52" s="1166"/>
      <c r="J52" s="1166"/>
      <c r="K52" s="1166"/>
      <c r="L52" s="1166"/>
      <c r="M52" s="1166"/>
      <c r="N52" s="1166"/>
      <c r="O52" s="1166"/>
      <c r="P52" s="1166"/>
      <c r="Q52" s="1166"/>
      <c r="R52" s="1166"/>
      <c r="S52" s="1166"/>
      <c r="T52" s="1166"/>
    </row>
    <row r="53" spans="1:20" ht="15" customHeight="1">
      <c r="A53" s="1166" t="s">
        <v>33</v>
      </c>
      <c r="B53" s="1166"/>
      <c r="C53" s="1166"/>
      <c r="D53" s="1166"/>
      <c r="E53" s="1166"/>
      <c r="F53" s="1166"/>
      <c r="G53" s="1166"/>
      <c r="H53" s="1166"/>
      <c r="I53" s="1166"/>
      <c r="J53" s="1166"/>
      <c r="K53" s="1166"/>
      <c r="L53" s="1166"/>
      <c r="M53" s="1166"/>
      <c r="N53" s="1166"/>
      <c r="O53" s="1166"/>
      <c r="P53" s="1166"/>
      <c r="Q53" s="1166"/>
      <c r="R53" s="1166"/>
      <c r="S53" s="1166"/>
      <c r="T53" s="1166"/>
    </row>
    <row r="54" spans="1:20" ht="15" customHeight="1">
      <c r="E54" s="53"/>
      <c r="F54" s="53"/>
      <c r="G54" s="53"/>
      <c r="H54" s="53"/>
      <c r="I54" s="53"/>
      <c r="J54" s="53"/>
      <c r="K54" s="53"/>
      <c r="L54" s="53"/>
      <c r="M54" s="53"/>
      <c r="N54" s="53"/>
      <c r="O54" s="53"/>
    </row>
    <row r="55" spans="1:20" ht="15" customHeight="1">
      <c r="E55" s="53"/>
      <c r="F55" s="53"/>
      <c r="G55" s="53"/>
      <c r="H55" s="53"/>
      <c r="I55" s="53"/>
      <c r="J55" s="53"/>
      <c r="K55" s="53"/>
      <c r="L55" s="53"/>
      <c r="M55" s="53"/>
      <c r="N55" s="53"/>
      <c r="O55" s="37"/>
      <c r="P55" s="53"/>
    </row>
    <row r="56" spans="1:20" ht="15" customHeight="1">
      <c r="E56" s="53"/>
      <c r="F56" s="53"/>
      <c r="G56" s="53"/>
      <c r="H56" s="53"/>
      <c r="I56" s="53"/>
      <c r="J56" s="53"/>
      <c r="K56" s="53"/>
      <c r="L56" s="53"/>
      <c r="M56" s="53"/>
      <c r="N56" s="53"/>
      <c r="O56" s="37"/>
      <c r="P56" s="53"/>
    </row>
    <row r="57" spans="1:20" ht="15" customHeight="1">
      <c r="E57" s="53"/>
      <c r="F57" s="53"/>
      <c r="G57" s="53"/>
      <c r="H57" s="53"/>
      <c r="I57" s="53"/>
      <c r="J57" s="53"/>
      <c r="K57" s="53"/>
      <c r="L57" s="53"/>
      <c r="M57" s="53"/>
      <c r="N57" s="53"/>
      <c r="O57" s="37"/>
      <c r="P57" s="53"/>
    </row>
    <row r="58" spans="1:20" ht="15" customHeight="1">
      <c r="A58" s="22"/>
      <c r="B58" s="22"/>
      <c r="C58" s="22"/>
      <c r="E58" s="53"/>
      <c r="F58" s="53"/>
      <c r="G58" s="53"/>
      <c r="H58" s="53"/>
      <c r="I58" s="53"/>
      <c r="J58" s="53"/>
      <c r="K58" s="53"/>
      <c r="L58" s="53"/>
      <c r="M58" s="53"/>
      <c r="N58" s="53"/>
      <c r="O58" s="37"/>
      <c r="P58" s="37"/>
    </row>
    <row r="59" spans="1:20" ht="15" customHeight="1">
      <c r="C59" s="685" t="s">
        <v>563</v>
      </c>
      <c r="F59" s="41"/>
      <c r="G59" s="53"/>
      <c r="H59" s="53"/>
      <c r="I59" s="53"/>
      <c r="J59" s="53"/>
      <c r="K59" s="95"/>
      <c r="N59" s="53"/>
      <c r="O59" s="37"/>
      <c r="P59" s="53"/>
      <c r="Q59" s="686" t="s">
        <v>562</v>
      </c>
    </row>
    <row r="60" spans="1:20" ht="15" customHeight="1">
      <c r="B60" s="21"/>
      <c r="C60" s="683" t="s">
        <v>564</v>
      </c>
      <c r="D60" s="21"/>
      <c r="F60" s="540"/>
      <c r="G60" s="21"/>
      <c r="H60" s="21"/>
      <c r="I60" s="21"/>
      <c r="J60" s="21"/>
      <c r="K60" s="21"/>
      <c r="N60" s="53"/>
      <c r="O60" s="37"/>
      <c r="P60" s="53"/>
      <c r="Q60" s="540" t="s">
        <v>361</v>
      </c>
    </row>
    <row r="61" spans="1:20" ht="15" customHeight="1">
      <c r="A61" s="96"/>
      <c r="B61" s="765"/>
      <c r="C61" s="765"/>
      <c r="D61" s="765"/>
      <c r="E61" s="97"/>
      <c r="F61" s="97"/>
      <c r="G61" s="97"/>
      <c r="H61" s="97"/>
      <c r="I61" s="97"/>
      <c r="J61" s="97"/>
      <c r="K61" s="97"/>
      <c r="L61" s="95"/>
      <c r="M61" s="97"/>
      <c r="N61" s="98"/>
      <c r="O61" s="37"/>
      <c r="P61" s="98"/>
    </row>
    <row r="62" spans="1:20">
      <c r="E62" s="53"/>
      <c r="F62" s="53"/>
      <c r="G62" s="53"/>
      <c r="H62" s="53"/>
      <c r="I62" s="53"/>
      <c r="J62" s="53"/>
      <c r="K62" s="53"/>
      <c r="L62" s="53"/>
      <c r="M62" s="53"/>
      <c r="N62" s="53"/>
      <c r="O62" s="53"/>
      <c r="P62" s="53"/>
    </row>
    <row r="63" spans="1:20">
      <c r="E63" s="53">
        <f>E36</f>
        <v>984641</v>
      </c>
      <c r="F63" s="53">
        <v>0</v>
      </c>
      <c r="G63" s="53">
        <f>G36</f>
        <v>530914</v>
      </c>
      <c r="H63" s="53">
        <v>0</v>
      </c>
      <c r="I63" s="53">
        <f>I36</f>
        <v>623316</v>
      </c>
      <c r="J63" s="53"/>
      <c r="K63" s="53"/>
      <c r="L63" s="53"/>
      <c r="M63" s="53"/>
      <c r="N63" s="53"/>
      <c r="O63" s="53"/>
      <c r="P63" s="53"/>
    </row>
    <row r="64" spans="1:20">
      <c r="E64" s="53">
        <f>E32-E63</f>
        <v>0</v>
      </c>
      <c r="F64" s="53"/>
      <c r="G64" s="53">
        <f>G32-G63</f>
        <v>0</v>
      </c>
      <c r="H64" s="53"/>
      <c r="I64" s="53">
        <f>I32-I63</f>
        <v>0</v>
      </c>
      <c r="J64" s="53"/>
      <c r="K64" s="53"/>
      <c r="L64" s="53"/>
      <c r="M64" s="53"/>
      <c r="N64" s="53"/>
      <c r="O64" s="53"/>
      <c r="P64" s="53"/>
    </row>
    <row r="65" spans="5:16">
      <c r="E65" s="53"/>
      <c r="F65" s="53"/>
      <c r="G65" s="53"/>
      <c r="H65" s="53"/>
      <c r="I65" s="53"/>
      <c r="J65" s="53"/>
      <c r="K65" s="53"/>
      <c r="L65" s="53"/>
      <c r="M65" s="53"/>
      <c r="N65" s="53"/>
      <c r="O65" s="53"/>
      <c r="P65" s="53"/>
    </row>
    <row r="66" spans="5:16">
      <c r="E66" s="53"/>
      <c r="F66" s="53"/>
      <c r="G66" s="53"/>
      <c r="H66" s="53"/>
      <c r="I66" s="53"/>
      <c r="J66" s="53"/>
      <c r="K66" s="53"/>
      <c r="L66" s="53"/>
      <c r="M66" s="53"/>
      <c r="N66" s="53"/>
      <c r="O66" s="53"/>
      <c r="P66" s="53"/>
    </row>
    <row r="67" spans="5:16">
      <c r="E67" s="53">
        <v>680659971</v>
      </c>
      <c r="F67" s="53">
        <v>680659971</v>
      </c>
      <c r="G67" s="53">
        <v>534381366</v>
      </c>
      <c r="H67" s="53">
        <v>534381366</v>
      </c>
      <c r="I67" s="53">
        <v>178355515</v>
      </c>
      <c r="J67" s="53"/>
      <c r="K67" s="53"/>
      <c r="L67" s="53"/>
      <c r="M67" s="53"/>
      <c r="N67" s="53"/>
      <c r="O67" s="53"/>
      <c r="P67" s="53"/>
    </row>
    <row r="68" spans="5:16">
      <c r="E68" s="53">
        <f>+E67-E32</f>
        <v>679675330</v>
      </c>
      <c r="F68" s="53">
        <f>+F67-F32</f>
        <v>680659971</v>
      </c>
      <c r="G68" s="53">
        <f>+G67-G32</f>
        <v>533850452</v>
      </c>
      <c r="H68" s="53">
        <f>+H67-H32</f>
        <v>534381366</v>
      </c>
      <c r="I68" s="53">
        <f>+I67-I32</f>
        <v>177732199</v>
      </c>
      <c r="J68" s="53"/>
      <c r="K68" s="53"/>
      <c r="L68" s="53"/>
      <c r="M68" s="53"/>
      <c r="N68" s="53"/>
      <c r="O68" s="53"/>
      <c r="P68" s="53"/>
    </row>
    <row r="69" spans="5:16">
      <c r="E69" s="53"/>
      <c r="F69" s="53"/>
      <c r="G69" s="53"/>
      <c r="H69" s="53"/>
      <c r="I69" s="53"/>
      <c r="J69" s="53"/>
      <c r="K69" s="53"/>
      <c r="L69" s="53"/>
      <c r="M69" s="53"/>
      <c r="N69" s="53"/>
      <c r="O69" s="53"/>
      <c r="P69" s="53"/>
    </row>
    <row r="70" spans="5:16">
      <c r="E70" s="53"/>
      <c r="F70" s="53"/>
      <c r="G70" s="53"/>
      <c r="H70" s="53"/>
      <c r="I70" s="53"/>
      <c r="J70" s="53"/>
      <c r="K70" s="53"/>
      <c r="L70" s="53"/>
      <c r="M70" s="53"/>
      <c r="N70" s="53"/>
      <c r="O70" s="53"/>
      <c r="P70" s="53"/>
    </row>
    <row r="71" spans="5:16">
      <c r="E71" s="53"/>
      <c r="F71" s="53"/>
      <c r="G71" s="53"/>
      <c r="H71" s="53"/>
      <c r="I71" s="53"/>
      <c r="J71" s="53"/>
      <c r="K71" s="53"/>
      <c r="L71" s="53"/>
      <c r="M71" s="53"/>
      <c r="N71" s="53"/>
      <c r="O71" s="53"/>
      <c r="P71" s="53"/>
    </row>
    <row r="72" spans="5:16">
      <c r="E72" s="53"/>
      <c r="F72" s="53"/>
      <c r="G72" s="53"/>
      <c r="H72" s="53"/>
      <c r="I72" s="53"/>
      <c r="J72" s="53"/>
      <c r="K72" s="53"/>
      <c r="L72" s="53"/>
      <c r="M72" s="53"/>
      <c r="N72" s="53"/>
      <c r="O72" s="53"/>
      <c r="P72" s="53"/>
    </row>
    <row r="73" spans="5:16">
      <c r="E73" s="53"/>
      <c r="F73" s="53"/>
      <c r="G73" s="53"/>
      <c r="H73" s="53"/>
      <c r="I73" s="53"/>
      <c r="J73" s="53"/>
      <c r="K73" s="53"/>
      <c r="L73" s="53"/>
      <c r="M73" s="53"/>
      <c r="N73" s="53"/>
      <c r="O73" s="53"/>
      <c r="P73" s="53"/>
    </row>
    <row r="74" spans="5:16">
      <c r="E74" s="53"/>
      <c r="F74" s="53"/>
      <c r="G74" s="53"/>
      <c r="H74" s="53"/>
      <c r="I74" s="53"/>
      <c r="J74" s="53"/>
      <c r="K74" s="53"/>
      <c r="L74" s="53"/>
      <c r="M74" s="53"/>
      <c r="N74" s="53"/>
      <c r="O74" s="53"/>
      <c r="P74" s="53"/>
    </row>
    <row r="75" spans="5:16">
      <c r="E75" s="53"/>
      <c r="F75" s="53"/>
      <c r="G75" s="53"/>
      <c r="H75" s="53"/>
      <c r="I75" s="53"/>
      <c r="J75" s="53"/>
      <c r="K75" s="53"/>
      <c r="L75" s="53"/>
      <c r="M75" s="53"/>
      <c r="N75" s="53"/>
      <c r="O75" s="53"/>
      <c r="P75" s="53"/>
    </row>
    <row r="76" spans="5:16">
      <c r="E76" s="53"/>
      <c r="F76" s="53"/>
      <c r="G76" s="53"/>
      <c r="H76" s="53"/>
      <c r="I76" s="53"/>
      <c r="J76" s="53"/>
      <c r="K76" s="53"/>
      <c r="L76" s="53"/>
      <c r="M76" s="53"/>
      <c r="N76" s="53"/>
      <c r="O76" s="53"/>
      <c r="P76" s="53"/>
    </row>
    <row r="77" spans="5:16">
      <c r="E77" s="53"/>
      <c r="F77" s="53"/>
      <c r="G77" s="53"/>
      <c r="H77" s="53"/>
      <c r="I77" s="53"/>
      <c r="J77" s="53"/>
      <c r="K77" s="53"/>
      <c r="L77" s="53"/>
      <c r="M77" s="53"/>
      <c r="N77" s="53"/>
      <c r="O77" s="53"/>
      <c r="P77" s="53"/>
    </row>
    <row r="78" spans="5:16">
      <c r="E78" s="53"/>
      <c r="F78" s="53"/>
      <c r="G78" s="53"/>
      <c r="H78" s="53"/>
      <c r="I78" s="53"/>
      <c r="J78" s="53"/>
      <c r="K78" s="53"/>
      <c r="L78" s="53"/>
      <c r="M78" s="53"/>
      <c r="N78" s="53"/>
      <c r="O78" s="53"/>
      <c r="P78" s="53"/>
    </row>
    <row r="79" spans="5:16">
      <c r="E79" s="53"/>
      <c r="F79" s="53"/>
      <c r="G79" s="53"/>
      <c r="H79" s="53"/>
      <c r="I79" s="53"/>
      <c r="J79" s="53"/>
      <c r="K79" s="53"/>
      <c r="L79" s="53"/>
      <c r="M79" s="53"/>
      <c r="N79" s="53"/>
      <c r="O79" s="53"/>
      <c r="P79" s="53"/>
    </row>
    <row r="80" spans="5:16">
      <c r="E80" s="53"/>
      <c r="F80" s="53"/>
      <c r="G80" s="53"/>
      <c r="H80" s="53"/>
      <c r="I80" s="53"/>
      <c r="J80" s="53"/>
      <c r="K80" s="53"/>
      <c r="L80" s="53"/>
      <c r="M80" s="53"/>
      <c r="N80" s="53"/>
      <c r="O80" s="53"/>
      <c r="P80" s="53"/>
    </row>
    <row r="81" spans="5:16">
      <c r="E81" s="53"/>
      <c r="F81" s="53"/>
      <c r="G81" s="53"/>
      <c r="H81" s="53"/>
      <c r="I81" s="53"/>
      <c r="J81" s="53"/>
      <c r="K81" s="53"/>
      <c r="L81" s="53"/>
      <c r="M81" s="53"/>
      <c r="N81" s="53"/>
      <c r="O81" s="53"/>
      <c r="P81" s="53"/>
    </row>
    <row r="82" spans="5:16">
      <c r="E82" s="53"/>
      <c r="F82" s="53"/>
      <c r="G82" s="53"/>
      <c r="H82" s="53"/>
      <c r="I82" s="53"/>
      <c r="J82" s="53"/>
      <c r="K82" s="53"/>
      <c r="L82" s="53"/>
      <c r="M82" s="53"/>
      <c r="N82" s="53"/>
      <c r="O82" s="53"/>
      <c r="P82" s="53"/>
    </row>
    <row r="83" spans="5:16">
      <c r="E83" s="53"/>
      <c r="F83" s="53"/>
      <c r="G83" s="53"/>
      <c r="H83" s="53"/>
      <c r="I83" s="53"/>
      <c r="J83" s="53"/>
      <c r="K83" s="53"/>
      <c r="L83" s="53"/>
      <c r="M83" s="53"/>
      <c r="N83" s="53"/>
      <c r="O83" s="53"/>
      <c r="P83" s="53"/>
    </row>
    <row r="84" spans="5:16">
      <c r="E84" s="53"/>
      <c r="F84" s="53"/>
      <c r="G84" s="53"/>
      <c r="H84" s="53"/>
      <c r="I84" s="53"/>
      <c r="J84" s="53"/>
      <c r="K84" s="53"/>
      <c r="L84" s="53"/>
      <c r="M84" s="53"/>
      <c r="N84" s="53"/>
      <c r="O84" s="53"/>
      <c r="P84" s="53"/>
    </row>
    <row r="85" spans="5:16">
      <c r="E85" s="53"/>
      <c r="F85" s="53"/>
      <c r="G85" s="53"/>
      <c r="H85" s="53"/>
      <c r="I85" s="53"/>
      <c r="J85" s="53"/>
      <c r="K85" s="53"/>
      <c r="L85" s="53"/>
      <c r="M85" s="53"/>
      <c r="N85" s="53"/>
      <c r="O85" s="53"/>
      <c r="P85" s="53"/>
    </row>
    <row r="86" spans="5:16">
      <c r="E86" s="53"/>
      <c r="F86" s="53"/>
      <c r="G86" s="53"/>
      <c r="H86" s="53"/>
      <c r="I86" s="53"/>
      <c r="J86" s="53"/>
      <c r="K86" s="53"/>
      <c r="L86" s="53"/>
      <c r="M86" s="53"/>
      <c r="N86" s="53"/>
      <c r="O86" s="53"/>
      <c r="P86" s="53"/>
    </row>
    <row r="87" spans="5:16">
      <c r="E87" s="53"/>
      <c r="F87" s="53"/>
      <c r="G87" s="53"/>
      <c r="H87" s="53"/>
      <c r="I87" s="53"/>
      <c r="J87" s="53"/>
      <c r="K87" s="53"/>
      <c r="L87" s="53"/>
      <c r="M87" s="53"/>
      <c r="N87" s="53"/>
      <c r="O87" s="53"/>
      <c r="P87" s="53"/>
    </row>
    <row r="88" spans="5:16">
      <c r="E88" s="53"/>
      <c r="F88" s="53"/>
      <c r="G88" s="53"/>
      <c r="H88" s="53"/>
      <c r="I88" s="53"/>
      <c r="J88" s="53"/>
      <c r="K88" s="53"/>
      <c r="L88" s="53"/>
      <c r="M88" s="53"/>
      <c r="N88" s="53"/>
      <c r="O88" s="53"/>
      <c r="P88" s="53"/>
    </row>
    <row r="89" spans="5:16">
      <c r="E89" s="53"/>
      <c r="F89" s="53"/>
      <c r="G89" s="53"/>
      <c r="H89" s="53"/>
      <c r="I89" s="53"/>
      <c r="J89" s="53"/>
      <c r="K89" s="53"/>
      <c r="L89" s="53"/>
      <c r="M89" s="53"/>
      <c r="N89" s="53"/>
      <c r="O89" s="53"/>
      <c r="P89" s="53"/>
    </row>
    <row r="90" spans="5:16">
      <c r="E90" s="53"/>
      <c r="F90" s="53"/>
      <c r="G90" s="53"/>
      <c r="H90" s="53"/>
      <c r="I90" s="53"/>
      <c r="J90" s="53"/>
      <c r="K90" s="53"/>
      <c r="L90" s="53"/>
      <c r="M90" s="53"/>
      <c r="N90" s="53"/>
      <c r="O90" s="53"/>
      <c r="P90" s="53"/>
    </row>
    <row r="91" spans="5:16">
      <c r="E91" s="53"/>
      <c r="F91" s="53"/>
      <c r="G91" s="53"/>
      <c r="H91" s="53"/>
      <c r="I91" s="53"/>
      <c r="J91" s="53"/>
      <c r="K91" s="53"/>
      <c r="L91" s="53"/>
      <c r="M91" s="53"/>
      <c r="N91" s="53"/>
      <c r="O91" s="53"/>
      <c r="P91" s="53"/>
    </row>
    <row r="92" spans="5:16">
      <c r="E92" s="53"/>
      <c r="F92" s="53"/>
      <c r="G92" s="53"/>
      <c r="H92" s="53"/>
      <c r="I92" s="53"/>
      <c r="J92" s="53"/>
      <c r="K92" s="53"/>
      <c r="L92" s="53"/>
      <c r="M92" s="53"/>
      <c r="N92" s="53"/>
      <c r="O92" s="53"/>
      <c r="P92" s="53"/>
    </row>
    <row r="93" spans="5:16">
      <c r="E93" s="53"/>
      <c r="F93" s="53"/>
      <c r="G93" s="53"/>
      <c r="H93" s="53"/>
      <c r="I93" s="53"/>
      <c r="J93" s="53"/>
      <c r="K93" s="53"/>
      <c r="L93" s="53"/>
      <c r="M93" s="53"/>
      <c r="N93" s="53"/>
      <c r="O93" s="53"/>
      <c r="P93" s="53"/>
    </row>
    <row r="94" spans="5:16">
      <c r="E94" s="53"/>
      <c r="F94" s="53"/>
      <c r="G94" s="53"/>
      <c r="H94" s="53"/>
      <c r="I94" s="53"/>
      <c r="J94" s="53"/>
      <c r="K94" s="53"/>
      <c r="L94" s="53"/>
      <c r="M94" s="53"/>
      <c r="N94" s="53"/>
      <c r="O94" s="53"/>
      <c r="P94" s="53"/>
    </row>
    <row r="95" spans="5:16">
      <c r="E95" s="53"/>
      <c r="F95" s="53"/>
      <c r="G95" s="53"/>
      <c r="H95" s="53"/>
      <c r="I95" s="53"/>
      <c r="J95" s="53"/>
      <c r="K95" s="53"/>
      <c r="L95" s="53"/>
      <c r="M95" s="53"/>
      <c r="N95" s="53"/>
      <c r="O95" s="53"/>
      <c r="P95" s="53"/>
    </row>
    <row r="96" spans="5:16">
      <c r="E96" s="53"/>
      <c r="F96" s="53"/>
      <c r="G96" s="53"/>
      <c r="H96" s="53"/>
      <c r="I96" s="53"/>
      <c r="J96" s="53"/>
      <c r="K96" s="53"/>
      <c r="L96" s="53"/>
      <c r="M96" s="53"/>
      <c r="N96" s="53"/>
      <c r="O96" s="53"/>
      <c r="P96" s="53"/>
    </row>
    <row r="97" spans="5:16">
      <c r="E97" s="53"/>
      <c r="F97" s="53"/>
      <c r="G97" s="53"/>
      <c r="H97" s="53"/>
      <c r="I97" s="53"/>
      <c r="J97" s="53"/>
      <c r="K97" s="53"/>
      <c r="L97" s="53"/>
      <c r="M97" s="53"/>
      <c r="N97" s="53"/>
      <c r="O97" s="53"/>
      <c r="P97" s="53"/>
    </row>
    <row r="98" spans="5:16">
      <c r="E98" s="53"/>
      <c r="F98" s="53"/>
      <c r="G98" s="53"/>
      <c r="H98" s="53"/>
      <c r="I98" s="53"/>
      <c r="J98" s="53"/>
      <c r="K98" s="53"/>
      <c r="L98" s="53"/>
      <c r="M98" s="53"/>
      <c r="N98" s="53"/>
      <c r="O98" s="53"/>
      <c r="P98" s="53"/>
    </row>
    <row r="99" spans="5:16">
      <c r="E99" s="53"/>
      <c r="F99" s="53"/>
      <c r="G99" s="53"/>
      <c r="H99" s="53"/>
      <c r="I99" s="53"/>
      <c r="J99" s="53"/>
      <c r="K99" s="53"/>
      <c r="L99" s="53"/>
      <c r="M99" s="53"/>
      <c r="N99" s="53"/>
      <c r="O99" s="53"/>
      <c r="P99" s="53"/>
    </row>
    <row r="100" spans="5:16">
      <c r="E100" s="53"/>
      <c r="F100" s="53"/>
      <c r="G100" s="53"/>
      <c r="H100" s="53"/>
      <c r="I100" s="53"/>
      <c r="J100" s="53"/>
      <c r="K100" s="53"/>
      <c r="L100" s="53"/>
      <c r="M100" s="53"/>
      <c r="N100" s="53"/>
      <c r="O100" s="53"/>
      <c r="P100" s="53"/>
    </row>
    <row r="101" spans="5:16">
      <c r="E101" s="53"/>
      <c r="F101" s="53"/>
      <c r="G101" s="53"/>
      <c r="H101" s="53"/>
      <c r="I101" s="53"/>
      <c r="J101" s="53"/>
      <c r="K101" s="53"/>
      <c r="L101" s="53"/>
      <c r="M101" s="53"/>
      <c r="N101" s="53"/>
      <c r="O101" s="53"/>
      <c r="P101" s="53"/>
    </row>
    <row r="102" spans="5:16">
      <c r="E102" s="53"/>
      <c r="F102" s="53"/>
      <c r="G102" s="53"/>
      <c r="H102" s="53"/>
      <c r="I102" s="53"/>
      <c r="J102" s="53"/>
      <c r="K102" s="53"/>
      <c r="L102" s="53"/>
      <c r="M102" s="53"/>
      <c r="N102" s="53"/>
      <c r="O102" s="53"/>
      <c r="P102" s="53"/>
    </row>
    <row r="103" spans="5:16">
      <c r="E103" s="53"/>
      <c r="F103" s="53"/>
      <c r="G103" s="53"/>
      <c r="H103" s="53"/>
      <c r="I103" s="53"/>
      <c r="J103" s="53"/>
      <c r="K103" s="53"/>
      <c r="L103" s="53"/>
      <c r="M103" s="53"/>
      <c r="N103" s="53"/>
      <c r="O103" s="53"/>
      <c r="P103" s="53"/>
    </row>
    <row r="104" spans="5:16">
      <c r="E104" s="53"/>
      <c r="F104" s="53"/>
      <c r="G104" s="53"/>
      <c r="H104" s="53"/>
      <c r="I104" s="53"/>
      <c r="J104" s="53"/>
      <c r="K104" s="53"/>
      <c r="L104" s="53"/>
      <c r="M104" s="53"/>
      <c r="N104" s="53"/>
      <c r="O104" s="53"/>
      <c r="P104" s="53"/>
    </row>
    <row r="105" spans="5:16">
      <c r="E105" s="53"/>
      <c r="F105" s="53"/>
      <c r="G105" s="53"/>
      <c r="H105" s="53"/>
      <c r="I105" s="53"/>
      <c r="J105" s="53"/>
      <c r="K105" s="53"/>
      <c r="L105" s="53"/>
      <c r="M105" s="53"/>
      <c r="N105" s="53"/>
      <c r="O105" s="53"/>
      <c r="P105" s="53"/>
    </row>
    <row r="106" spans="5:16">
      <c r="E106" s="53"/>
      <c r="F106" s="53"/>
      <c r="G106" s="53"/>
      <c r="H106" s="53"/>
      <c r="I106" s="53"/>
      <c r="J106" s="53"/>
      <c r="K106" s="53"/>
      <c r="L106" s="53"/>
      <c r="M106" s="53"/>
      <c r="N106" s="53"/>
      <c r="O106" s="53"/>
      <c r="P106" s="53"/>
    </row>
    <row r="107" spans="5:16">
      <c r="E107" s="53"/>
      <c r="F107" s="53"/>
      <c r="G107" s="53"/>
      <c r="H107" s="53"/>
      <c r="I107" s="53"/>
      <c r="J107" s="53"/>
      <c r="K107" s="53"/>
      <c r="L107" s="53"/>
      <c r="M107" s="53"/>
      <c r="N107" s="53"/>
      <c r="O107" s="53"/>
      <c r="P107" s="53"/>
    </row>
    <row r="108" spans="5:16">
      <c r="E108" s="53"/>
      <c r="F108" s="53"/>
      <c r="G108" s="53"/>
      <c r="H108" s="53"/>
      <c r="I108" s="53"/>
      <c r="J108" s="53"/>
      <c r="K108" s="53"/>
      <c r="L108" s="53"/>
      <c r="M108" s="53"/>
      <c r="N108" s="53"/>
      <c r="O108" s="53"/>
      <c r="P108" s="53"/>
    </row>
    <row r="109" spans="5:16">
      <c r="E109" s="53"/>
      <c r="F109" s="53"/>
      <c r="G109" s="53"/>
      <c r="H109" s="53"/>
      <c r="I109" s="53"/>
      <c r="J109" s="53"/>
      <c r="K109" s="53"/>
      <c r="L109" s="53"/>
      <c r="M109" s="53"/>
      <c r="N109" s="53"/>
      <c r="O109" s="53"/>
      <c r="P109" s="53"/>
    </row>
    <row r="110" spans="5:16">
      <c r="E110" s="53"/>
      <c r="F110" s="53"/>
      <c r="G110" s="53"/>
      <c r="H110" s="53"/>
      <c r="I110" s="53"/>
      <c r="J110" s="53"/>
      <c r="K110" s="53"/>
      <c r="L110" s="53"/>
      <c r="M110" s="53"/>
      <c r="N110" s="53"/>
      <c r="O110" s="53"/>
      <c r="P110" s="53"/>
    </row>
    <row r="111" spans="5:16">
      <c r="E111" s="53"/>
      <c r="F111" s="53"/>
      <c r="G111" s="53"/>
      <c r="H111" s="53"/>
      <c r="I111" s="53"/>
      <c r="J111" s="53"/>
      <c r="K111" s="53"/>
      <c r="L111" s="53"/>
      <c r="M111" s="53"/>
      <c r="N111" s="53"/>
      <c r="O111" s="53"/>
      <c r="P111" s="53"/>
    </row>
    <row r="112" spans="5:16">
      <c r="E112" s="53"/>
      <c r="F112" s="53"/>
      <c r="G112" s="53"/>
      <c r="H112" s="53"/>
      <c r="I112" s="53"/>
      <c r="J112" s="53"/>
      <c r="K112" s="53"/>
      <c r="L112" s="53"/>
      <c r="M112" s="53"/>
      <c r="N112" s="53"/>
      <c r="O112" s="53"/>
      <c r="P112" s="53"/>
    </row>
    <row r="113" spans="5:16">
      <c r="E113" s="53"/>
      <c r="F113" s="53"/>
      <c r="G113" s="53"/>
      <c r="H113" s="53"/>
      <c r="I113" s="53"/>
      <c r="J113" s="53"/>
      <c r="K113" s="53"/>
      <c r="L113" s="53"/>
      <c r="M113" s="53"/>
      <c r="N113" s="53"/>
      <c r="O113" s="53"/>
      <c r="P113" s="53"/>
    </row>
    <row r="114" spans="5:16">
      <c r="E114" s="53"/>
      <c r="F114" s="53"/>
      <c r="G114" s="53"/>
      <c r="H114" s="53"/>
      <c r="I114" s="53"/>
      <c r="J114" s="53"/>
      <c r="K114" s="53"/>
      <c r="L114" s="53"/>
      <c r="M114" s="53"/>
      <c r="N114" s="53"/>
      <c r="O114" s="53"/>
      <c r="P114" s="53"/>
    </row>
    <row r="115" spans="5:16">
      <c r="E115" s="53"/>
      <c r="F115" s="53"/>
      <c r="G115" s="53"/>
      <c r="H115" s="53"/>
      <c r="I115" s="53"/>
      <c r="J115" s="53"/>
      <c r="K115" s="53"/>
      <c r="L115" s="53"/>
      <c r="M115" s="53"/>
      <c r="N115" s="53"/>
      <c r="O115" s="53"/>
      <c r="P115" s="53"/>
    </row>
  </sheetData>
  <mergeCells count="13">
    <mergeCell ref="E7:K7"/>
    <mergeCell ref="M7:T7"/>
    <mergeCell ref="E11:K11"/>
    <mergeCell ref="M11:T11"/>
    <mergeCell ref="A1:T1"/>
    <mergeCell ref="A2:T2"/>
    <mergeCell ref="A3:T3"/>
    <mergeCell ref="E38:I38"/>
    <mergeCell ref="E42:I42"/>
    <mergeCell ref="M38:R38"/>
    <mergeCell ref="M42:R42"/>
    <mergeCell ref="A53:T53"/>
    <mergeCell ref="A52:T52"/>
  </mergeCells>
  <pageMargins left="0.65" right="0.25" top="0.75" bottom="0" header="0.25" footer="0"/>
  <pageSetup paperSize="9" scale="60" orientation="portrait" useFirstPageNumber="1" r:id="rId1"/>
  <headerFooter>
    <oddHeader>&amp;C&amp;"Arial Black,Regular"&amp;11&amp;P</oddHeader>
  </headerFooter>
  <rowBreaks count="1" manualBreakCount="1">
    <brk id="8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4"/>
  <sheetViews>
    <sheetView view="pageBreakPreview" topLeftCell="A52" zoomScaleNormal="85" zoomScaleSheetLayoutView="100" workbookViewId="0">
      <selection activeCell="G27" sqref="G27"/>
    </sheetView>
  </sheetViews>
  <sheetFormatPr defaultColWidth="9.44140625" defaultRowHeight="13.8"/>
  <cols>
    <col min="1" max="1" width="3.5546875" style="328" customWidth="1"/>
    <col min="2" max="2" width="5.44140625" style="328" customWidth="1"/>
    <col min="3" max="3" width="3.5546875" style="328" customWidth="1"/>
    <col min="4" max="4" width="5.44140625" style="328" customWidth="1"/>
    <col min="5" max="5" width="4" style="328" customWidth="1"/>
    <col min="6" max="6" width="6.5546875" style="328" customWidth="1"/>
    <col min="7" max="7" width="7.44140625" style="328" customWidth="1"/>
    <col min="8" max="8" width="6.5546875" style="328" customWidth="1"/>
    <col min="9" max="9" width="0.5546875" style="328" customWidth="1"/>
    <col min="10" max="10" width="13.5546875" style="328" customWidth="1"/>
    <col min="11" max="11" width="0.5546875" style="328" customWidth="1"/>
    <col min="12" max="12" width="13.5546875" style="328" customWidth="1"/>
    <col min="13" max="13" width="0.5546875" style="328" customWidth="1"/>
    <col min="14" max="14" width="13.5546875" style="328" customWidth="1"/>
    <col min="15" max="15" width="0.5546875" style="328" customWidth="1"/>
    <col min="16" max="16" width="15.44140625" style="328" customWidth="1"/>
    <col min="17" max="17" width="1.44140625" style="328" hidden="1" customWidth="1"/>
    <col min="18" max="19" width="16.5546875" style="328" bestFit="1" customWidth="1"/>
    <col min="20" max="20" width="17.44140625" style="328" bestFit="1" customWidth="1"/>
    <col min="21" max="22" width="18.44140625" style="328" customWidth="1"/>
    <col min="23" max="23" width="15.44140625" style="328" bestFit="1" customWidth="1"/>
    <col min="24" max="24" width="17.44140625" style="328" customWidth="1"/>
    <col min="25" max="25" width="18.44140625" style="328" customWidth="1"/>
    <col min="26" max="26" width="11.44140625" style="328" bestFit="1" customWidth="1"/>
    <col min="27" max="27" width="9.5546875" style="328" bestFit="1" customWidth="1"/>
    <col min="28" max="28" width="15.44140625" style="328" bestFit="1" customWidth="1"/>
    <col min="29" max="29" width="13" style="328" customWidth="1"/>
    <col min="30" max="30" width="17" style="328" bestFit="1" customWidth="1"/>
    <col min="31" max="31" width="11.44140625" style="328" bestFit="1" customWidth="1"/>
    <col min="32" max="32" width="16.5546875" style="328" bestFit="1" customWidth="1"/>
    <col min="33" max="33" width="11.44140625" style="328" bestFit="1" customWidth="1"/>
    <col min="34" max="34" width="9.44140625" style="328"/>
    <col min="35" max="35" width="11.5546875" style="328" bestFit="1" customWidth="1"/>
    <col min="36" max="36" width="9.44140625" style="328"/>
    <col min="37" max="37" width="11.5546875" style="328" bestFit="1" customWidth="1"/>
    <col min="38" max="16384" width="9.44140625" style="328"/>
  </cols>
  <sheetData>
    <row r="1" spans="1:18" ht="15" customHeight="1"/>
    <row r="2" spans="1:18" ht="15" customHeight="1">
      <c r="A2" s="344" t="s">
        <v>3</v>
      </c>
      <c r="B2" s="1203" t="s">
        <v>881</v>
      </c>
      <c r="C2" s="1203"/>
      <c r="D2" s="1203"/>
      <c r="E2" s="1203"/>
      <c r="F2" s="1203"/>
      <c r="G2" s="1203"/>
      <c r="H2" s="1203"/>
      <c r="I2" s="1203"/>
      <c r="J2" s="1203"/>
      <c r="K2" s="1203"/>
      <c r="L2" s="1203"/>
      <c r="M2" s="1203"/>
      <c r="N2" s="1203"/>
      <c r="O2" s="1203"/>
      <c r="P2" s="1203"/>
    </row>
    <row r="3" spans="1:18" ht="15" customHeight="1">
      <c r="A3" s="344"/>
      <c r="B3" s="1203"/>
      <c r="C3" s="1203"/>
      <c r="D3" s="1203"/>
      <c r="E3" s="1203"/>
      <c r="F3" s="1203"/>
      <c r="G3" s="1203"/>
      <c r="H3" s="1203"/>
      <c r="I3" s="1203"/>
      <c r="J3" s="1203"/>
      <c r="K3" s="1203"/>
      <c r="L3" s="1203"/>
      <c r="M3" s="1203"/>
      <c r="N3" s="1203"/>
      <c r="O3" s="1203"/>
      <c r="P3" s="1203"/>
    </row>
    <row r="4" spans="1:18" ht="15" customHeight="1">
      <c r="A4" s="346"/>
      <c r="B4" s="348"/>
      <c r="C4" s="560"/>
      <c r="D4" s="560"/>
      <c r="E4" s="560"/>
      <c r="F4" s="560"/>
      <c r="G4" s="560"/>
      <c r="H4" s="560"/>
      <c r="I4" s="560"/>
      <c r="J4" s="560"/>
      <c r="K4" s="560"/>
      <c r="L4" s="560"/>
      <c r="M4" s="560"/>
      <c r="N4" s="560"/>
      <c r="O4" s="560"/>
      <c r="P4" s="560"/>
      <c r="Q4" s="560"/>
      <c r="R4" s="564"/>
    </row>
    <row r="5" spans="1:18" ht="15" customHeight="1">
      <c r="A5" s="346"/>
      <c r="B5" s="589">
        <v>3.1</v>
      </c>
      <c r="C5" s="1200" t="s">
        <v>927</v>
      </c>
      <c r="D5" s="1200"/>
      <c r="E5" s="1200"/>
      <c r="F5" s="1200"/>
      <c r="G5" s="1200"/>
      <c r="H5" s="1200"/>
      <c r="I5" s="1200"/>
      <c r="J5" s="1200"/>
      <c r="K5" s="1200"/>
      <c r="L5" s="1200"/>
      <c r="M5" s="1200"/>
      <c r="N5" s="1200"/>
      <c r="O5" s="1200"/>
      <c r="P5" s="1200"/>
      <c r="Q5" s="560"/>
      <c r="R5" s="564"/>
    </row>
    <row r="6" spans="1:18" ht="15" customHeight="1">
      <c r="A6" s="346"/>
      <c r="B6" s="589"/>
      <c r="C6" s="1200"/>
      <c r="D6" s="1200"/>
      <c r="E6" s="1200"/>
      <c r="F6" s="1200"/>
      <c r="G6" s="1200"/>
      <c r="H6" s="1200"/>
      <c r="I6" s="1200"/>
      <c r="J6" s="1200"/>
      <c r="K6" s="1200"/>
      <c r="L6" s="1200"/>
      <c r="M6" s="1200"/>
      <c r="N6" s="1200"/>
      <c r="O6" s="1200"/>
      <c r="P6" s="1200"/>
      <c r="Q6" s="560"/>
      <c r="R6" s="564"/>
    </row>
    <row r="7" spans="1:18" ht="15" customHeight="1">
      <c r="A7" s="346"/>
      <c r="C7" s="1200"/>
      <c r="D7" s="1200"/>
      <c r="E7" s="1200"/>
      <c r="F7" s="1200"/>
      <c r="G7" s="1200"/>
      <c r="H7" s="1200"/>
      <c r="I7" s="1200"/>
      <c r="J7" s="1200"/>
      <c r="K7" s="1200"/>
      <c r="L7" s="1200"/>
      <c r="M7" s="1200"/>
      <c r="N7" s="1200"/>
      <c r="O7" s="1200"/>
      <c r="P7" s="1200"/>
      <c r="Q7" s="560"/>
      <c r="R7" s="564"/>
    </row>
    <row r="8" spans="1:18" ht="15" customHeight="1">
      <c r="A8" s="346"/>
      <c r="B8" s="593"/>
      <c r="C8" s="701"/>
      <c r="D8" s="701"/>
      <c r="E8" s="701"/>
      <c r="F8" s="701"/>
      <c r="G8" s="701"/>
      <c r="H8" s="701"/>
      <c r="I8" s="701"/>
      <c r="J8" s="701"/>
      <c r="K8" s="701"/>
      <c r="L8" s="701"/>
      <c r="M8" s="701"/>
      <c r="N8" s="701"/>
      <c r="O8" s="701"/>
      <c r="P8" s="701"/>
      <c r="Q8" s="560"/>
      <c r="R8" s="564"/>
    </row>
    <row r="9" spans="1:18" ht="15" customHeight="1">
      <c r="A9" s="346"/>
      <c r="B9" s="886">
        <v>3.2</v>
      </c>
      <c r="C9" s="1201" t="s">
        <v>928</v>
      </c>
      <c r="D9" s="1202"/>
      <c r="E9" s="1202"/>
      <c r="F9" s="1202"/>
      <c r="G9" s="1202"/>
      <c r="H9" s="1202"/>
      <c r="I9" s="1202"/>
      <c r="J9" s="1202"/>
      <c r="K9" s="1202"/>
      <c r="L9" s="1202"/>
      <c r="M9" s="1202"/>
      <c r="N9" s="1202"/>
      <c r="O9" s="1202"/>
      <c r="P9" s="1202"/>
      <c r="Q9" s="560"/>
      <c r="R9" s="564"/>
    </row>
    <row r="10" spans="1:18" ht="15" customHeight="1">
      <c r="A10" s="346"/>
      <c r="B10" s="593"/>
      <c r="C10" s="1202"/>
      <c r="D10" s="1202"/>
      <c r="E10" s="1202"/>
      <c r="F10" s="1202"/>
      <c r="G10" s="1202"/>
      <c r="H10" s="1202"/>
      <c r="I10" s="1202"/>
      <c r="J10" s="1202"/>
      <c r="K10" s="1202"/>
      <c r="L10" s="1202"/>
      <c r="M10" s="1202"/>
      <c r="N10" s="1202"/>
      <c r="O10" s="1202"/>
      <c r="P10" s="1202"/>
      <c r="Q10" s="560"/>
      <c r="R10" s="564"/>
    </row>
    <row r="11" spans="1:18" ht="15" customHeight="1">
      <c r="A11" s="346"/>
      <c r="B11" s="592"/>
      <c r="C11" s="1202"/>
      <c r="D11" s="1202"/>
      <c r="E11" s="1202"/>
      <c r="F11" s="1202"/>
      <c r="G11" s="1202"/>
      <c r="H11" s="1202"/>
      <c r="I11" s="1202"/>
      <c r="J11" s="1202"/>
      <c r="K11" s="1202"/>
      <c r="L11" s="1202"/>
      <c r="M11" s="1202"/>
      <c r="N11" s="1202"/>
      <c r="O11" s="1202"/>
      <c r="P11" s="1202"/>
      <c r="Q11" s="560"/>
      <c r="R11" s="564"/>
    </row>
    <row r="12" spans="1:18" ht="15" customHeight="1">
      <c r="A12" s="346"/>
      <c r="C12" s="1202"/>
      <c r="D12" s="1202"/>
      <c r="E12" s="1202"/>
      <c r="F12" s="1202"/>
      <c r="G12" s="1202"/>
      <c r="H12" s="1202"/>
      <c r="I12" s="1202"/>
      <c r="J12" s="1202"/>
      <c r="K12" s="1202"/>
      <c r="L12" s="1202"/>
      <c r="M12" s="1202"/>
      <c r="N12" s="1202"/>
      <c r="O12" s="1202"/>
      <c r="P12" s="1202"/>
      <c r="Q12" s="560"/>
      <c r="R12" s="564"/>
    </row>
    <row r="13" spans="1:18" ht="15" customHeight="1">
      <c r="A13" s="346"/>
      <c r="B13" s="593"/>
      <c r="C13" s="1202"/>
      <c r="D13" s="1202"/>
      <c r="E13" s="1202"/>
      <c r="F13" s="1202"/>
      <c r="G13" s="1202"/>
      <c r="H13" s="1202"/>
      <c r="I13" s="1202"/>
      <c r="J13" s="1202"/>
      <c r="K13" s="1202"/>
      <c r="L13" s="1202"/>
      <c r="M13" s="1202"/>
      <c r="N13" s="1202"/>
      <c r="O13" s="1202"/>
      <c r="P13" s="1202"/>
      <c r="Q13" s="560"/>
      <c r="R13" s="564"/>
    </row>
    <row r="14" spans="1:18" ht="15" customHeight="1">
      <c r="A14" s="346"/>
      <c r="B14" s="593"/>
      <c r="C14" s="1202"/>
      <c r="D14" s="1202"/>
      <c r="E14" s="1202"/>
      <c r="F14" s="1202"/>
      <c r="G14" s="1202"/>
      <c r="H14" s="1202"/>
      <c r="I14" s="1202"/>
      <c r="J14" s="1202"/>
      <c r="K14" s="1202"/>
      <c r="L14" s="1202"/>
      <c r="M14" s="1202"/>
      <c r="N14" s="1202"/>
      <c r="O14" s="1202"/>
      <c r="P14" s="1202"/>
      <c r="Q14" s="560"/>
      <c r="R14" s="564"/>
    </row>
    <row r="15" spans="1:18" ht="15" customHeight="1">
      <c r="A15" s="346"/>
      <c r="B15" s="593"/>
      <c r="C15" s="1202"/>
      <c r="D15" s="1202"/>
      <c r="E15" s="1202"/>
      <c r="F15" s="1202"/>
      <c r="G15" s="1202"/>
      <c r="H15" s="1202"/>
      <c r="I15" s="1202"/>
      <c r="J15" s="1202"/>
      <c r="K15" s="1202"/>
      <c r="L15" s="1202"/>
      <c r="M15" s="1202"/>
      <c r="N15" s="1202"/>
      <c r="O15" s="1202"/>
      <c r="P15" s="1202"/>
      <c r="Q15" s="882"/>
      <c r="R15" s="883"/>
    </row>
    <row r="16" spans="1:18" ht="15" customHeight="1">
      <c r="A16" s="346"/>
      <c r="B16" s="593"/>
      <c r="C16" s="1202"/>
      <c r="D16" s="1202"/>
      <c r="E16" s="1202"/>
      <c r="F16" s="1202"/>
      <c r="G16" s="1202"/>
      <c r="H16" s="1202"/>
      <c r="I16" s="1202"/>
      <c r="J16" s="1202"/>
      <c r="K16" s="1202"/>
      <c r="L16" s="1202"/>
      <c r="M16" s="1202"/>
      <c r="N16" s="1202"/>
      <c r="O16" s="1202"/>
      <c r="P16" s="1202"/>
      <c r="Q16" s="882"/>
      <c r="R16" s="883"/>
    </row>
    <row r="17" spans="1:26" ht="51.75" customHeight="1">
      <c r="B17" s="593"/>
      <c r="C17" s="1202"/>
      <c r="D17" s="1202"/>
      <c r="E17" s="1202"/>
      <c r="F17" s="1202"/>
      <c r="G17" s="1202"/>
      <c r="H17" s="1202"/>
      <c r="I17" s="1202"/>
      <c r="J17" s="1202"/>
      <c r="K17" s="1202"/>
      <c r="L17" s="1202"/>
      <c r="M17" s="1202"/>
      <c r="N17" s="1202"/>
      <c r="O17" s="1202"/>
      <c r="P17" s="1202"/>
      <c r="Q17" s="882"/>
      <c r="R17" s="883"/>
    </row>
    <row r="18" spans="1:26" ht="15" customHeight="1">
      <c r="A18" s="346"/>
      <c r="B18" s="593"/>
      <c r="C18" s="884"/>
      <c r="D18" s="884"/>
      <c r="E18" s="884"/>
      <c r="F18" s="884"/>
      <c r="G18" s="884"/>
      <c r="H18" s="884"/>
      <c r="I18" s="884"/>
      <c r="J18" s="884"/>
      <c r="K18" s="884"/>
      <c r="L18" s="884"/>
      <c r="M18" s="884"/>
      <c r="N18" s="884"/>
      <c r="O18" s="884"/>
      <c r="P18" s="884"/>
      <c r="Q18" s="882"/>
      <c r="R18" s="883"/>
    </row>
    <row r="19" spans="1:26" ht="15" customHeight="1">
      <c r="A19" s="346"/>
      <c r="B19" s="18"/>
      <c r="C19" s="18"/>
      <c r="D19" s="18"/>
      <c r="E19" s="18"/>
      <c r="F19" s="18"/>
      <c r="G19" s="18"/>
      <c r="H19" s="18"/>
      <c r="I19" s="18"/>
      <c r="J19" s="18"/>
      <c r="K19" s="18"/>
      <c r="L19" s="18"/>
      <c r="M19" s="18"/>
      <c r="N19" s="18"/>
      <c r="O19" s="18"/>
      <c r="P19" s="18"/>
      <c r="Q19" s="18"/>
      <c r="R19" s="564"/>
    </row>
    <row r="20" spans="1:26" ht="15" customHeight="1">
      <c r="A20" s="344" t="s">
        <v>4</v>
      </c>
      <c r="B20" s="351" t="s">
        <v>11</v>
      </c>
      <c r="C20" s="18"/>
      <c r="D20" s="18"/>
      <c r="E20" s="18"/>
      <c r="F20" s="18"/>
      <c r="G20" s="558"/>
      <c r="H20" s="562"/>
      <c r="I20" s="557"/>
      <c r="J20" s="562"/>
      <c r="K20" s="557"/>
      <c r="L20" s="562"/>
      <c r="M20" s="557"/>
      <c r="N20" s="557"/>
      <c r="O20" s="557"/>
      <c r="P20" s="361"/>
      <c r="Q20" s="555"/>
      <c r="R20" s="349"/>
      <c r="S20" s="350"/>
      <c r="T20" s="350"/>
      <c r="U20" s="350"/>
      <c r="V20" s="350"/>
      <c r="W20" s="350"/>
    </row>
    <row r="21" spans="1:26" ht="15" customHeight="1">
      <c r="A21" s="345"/>
      <c r="C21" s="352"/>
      <c r="D21" s="352"/>
      <c r="E21" s="352"/>
      <c r="F21" s="352"/>
      <c r="G21" s="352"/>
      <c r="H21" s="353"/>
      <c r="I21" s="354"/>
      <c r="J21" s="353"/>
      <c r="K21" s="354"/>
      <c r="L21" s="353"/>
      <c r="M21" s="354"/>
      <c r="N21" s="353"/>
      <c r="O21" s="352"/>
      <c r="P21" s="352"/>
      <c r="Q21" s="18"/>
      <c r="R21" s="345"/>
      <c r="S21" s="351"/>
      <c r="T21" s="249"/>
      <c r="U21" s="553"/>
      <c r="V21" s="553"/>
      <c r="W21" s="552"/>
      <c r="X21" s="552"/>
      <c r="Y21" s="7"/>
      <c r="Z21" s="7"/>
    </row>
    <row r="22" spans="1:26" ht="15" customHeight="1">
      <c r="A22" s="355"/>
      <c r="B22" s="1218" t="s">
        <v>977</v>
      </c>
      <c r="C22" s="1219"/>
      <c r="D22" s="1219"/>
      <c r="E22" s="1219"/>
      <c r="F22" s="1219"/>
      <c r="G22" s="1219"/>
      <c r="H22" s="1219"/>
      <c r="I22" s="1219"/>
      <c r="J22" s="1219"/>
      <c r="K22" s="1219"/>
      <c r="L22" s="1219"/>
      <c r="M22" s="1219"/>
      <c r="N22" s="1219"/>
      <c r="O22" s="1219"/>
      <c r="P22" s="1219"/>
      <c r="Q22" s="18"/>
      <c r="R22" s="594">
        <v>198513</v>
      </c>
      <c r="S22" s="351">
        <v>627248</v>
      </c>
      <c r="T22" s="249"/>
      <c r="U22" s="553"/>
      <c r="V22" s="553"/>
      <c r="W22" s="552"/>
      <c r="X22" s="552"/>
      <c r="Y22" s="7"/>
      <c r="Z22" s="7"/>
    </row>
    <row r="23" spans="1:26" ht="15" customHeight="1">
      <c r="A23" s="355"/>
      <c r="B23" s="1218"/>
      <c r="C23" s="1219"/>
      <c r="D23" s="1219"/>
      <c r="E23" s="1219"/>
      <c r="F23" s="1219"/>
      <c r="G23" s="1219"/>
      <c r="H23" s="1219"/>
      <c r="I23" s="1219"/>
      <c r="J23" s="1219"/>
      <c r="K23" s="1219"/>
      <c r="L23" s="1219"/>
      <c r="M23" s="1219"/>
      <c r="N23" s="1219"/>
      <c r="O23" s="1219"/>
      <c r="P23" s="1219"/>
      <c r="Q23" s="18"/>
      <c r="R23" s="594"/>
      <c r="S23" s="351">
        <v>824940</v>
      </c>
      <c r="T23" s="249"/>
      <c r="U23" s="680"/>
      <c r="V23" s="680"/>
      <c r="W23" s="679"/>
      <c r="X23" s="679"/>
      <c r="Y23" s="7"/>
      <c r="Z23" s="7"/>
    </row>
    <row r="24" spans="1:26" ht="15" customHeight="1">
      <c r="A24" s="355"/>
      <c r="B24" s="1218"/>
      <c r="C24" s="1219"/>
      <c r="D24" s="1219"/>
      <c r="E24" s="1219"/>
      <c r="F24" s="1219"/>
      <c r="G24" s="1219"/>
      <c r="H24" s="1219"/>
      <c r="I24" s="1219"/>
      <c r="J24" s="1219"/>
      <c r="K24" s="1219"/>
      <c r="L24" s="1219"/>
      <c r="M24" s="1219"/>
      <c r="N24" s="1219"/>
      <c r="O24" s="1219"/>
      <c r="P24" s="1219"/>
      <c r="Q24" s="18"/>
      <c r="R24" s="594"/>
      <c r="S24" s="351"/>
      <c r="T24" s="249"/>
      <c r="U24" s="732"/>
      <c r="V24" s="732"/>
      <c r="W24" s="731"/>
      <c r="X24" s="731"/>
      <c r="Y24" s="7"/>
      <c r="Z24" s="7"/>
    </row>
    <row r="25" spans="1:26" ht="15" customHeight="1">
      <c r="A25" s="355"/>
      <c r="B25" s="1218"/>
      <c r="C25" s="1219"/>
      <c r="D25" s="1219"/>
      <c r="E25" s="1219"/>
      <c r="F25" s="1219"/>
      <c r="G25" s="1219"/>
      <c r="H25" s="1219"/>
      <c r="I25" s="1219"/>
      <c r="J25" s="1219"/>
      <c r="K25" s="1219"/>
      <c r="L25" s="1219"/>
      <c r="M25" s="1219"/>
      <c r="N25" s="1219"/>
      <c r="O25" s="1219"/>
      <c r="P25" s="1219"/>
      <c r="Q25" s="18"/>
      <c r="R25" s="594">
        <v>174653</v>
      </c>
      <c r="S25" s="351">
        <v>859004.83</v>
      </c>
      <c r="T25" s="249"/>
      <c r="U25" s="553"/>
      <c r="V25" s="553"/>
      <c r="W25" s="552"/>
      <c r="X25" s="552"/>
      <c r="Y25" s="7"/>
      <c r="Z25" s="7"/>
    </row>
    <row r="26" spans="1:26" ht="15" customHeight="1">
      <c r="A26" s="345"/>
      <c r="B26" s="356"/>
      <c r="C26" s="356"/>
      <c r="D26" s="356"/>
      <c r="E26" s="356"/>
      <c r="F26" s="356"/>
      <c r="G26" s="356"/>
      <c r="H26" s="356"/>
      <c r="I26" s="356"/>
      <c r="J26" s="356"/>
      <c r="K26" s="356"/>
      <c r="L26" s="356"/>
      <c r="M26" s="356"/>
      <c r="N26" s="356"/>
      <c r="O26" s="356"/>
      <c r="P26" s="356"/>
      <c r="Q26" s="7"/>
      <c r="R26" s="594">
        <v>119590</v>
      </c>
      <c r="S26" s="351"/>
      <c r="T26" s="249"/>
      <c r="U26" s="553"/>
      <c r="V26" s="553"/>
      <c r="W26" s="552"/>
      <c r="X26" s="552"/>
      <c r="Y26" s="7"/>
      <c r="Z26" s="7"/>
    </row>
    <row r="27" spans="1:26" ht="15" customHeight="1">
      <c r="C27" s="357"/>
      <c r="D27" s="357"/>
      <c r="E27" s="358"/>
      <c r="F27" s="358"/>
      <c r="G27" s="358"/>
      <c r="H27" s="358"/>
      <c r="I27" s="358"/>
      <c r="J27" s="358"/>
      <c r="K27" s="358"/>
      <c r="L27" s="358"/>
      <c r="M27" s="358"/>
      <c r="N27" s="358"/>
      <c r="O27" s="358"/>
      <c r="P27" s="356"/>
      <c r="Q27" s="7"/>
      <c r="R27" s="594">
        <v>10079</v>
      </c>
      <c r="S27" s="351"/>
      <c r="T27" s="249"/>
      <c r="U27" s="553"/>
      <c r="V27" s="553"/>
      <c r="W27" s="552"/>
      <c r="X27" s="552"/>
      <c r="Y27" s="7"/>
      <c r="Z27" s="7"/>
    </row>
    <row r="28" spans="1:26" ht="15" customHeight="1">
      <c r="A28" s="330"/>
      <c r="B28" s="302"/>
      <c r="C28" s="357"/>
      <c r="D28" s="357"/>
      <c r="E28" s="358"/>
      <c r="F28" s="358"/>
      <c r="G28" s="358"/>
      <c r="H28" s="358"/>
      <c r="I28" s="358"/>
      <c r="J28" s="358"/>
      <c r="K28" s="358"/>
      <c r="L28" s="358"/>
      <c r="M28" s="358"/>
      <c r="N28" s="358"/>
      <c r="O28" s="358"/>
      <c r="P28" s="356"/>
      <c r="Q28" s="7"/>
      <c r="R28" s="345"/>
      <c r="S28" s="351"/>
      <c r="T28" s="249"/>
      <c r="U28" s="553"/>
      <c r="V28" s="553"/>
      <c r="W28" s="552"/>
      <c r="X28" s="552"/>
      <c r="Y28" s="7"/>
      <c r="Z28" s="7"/>
    </row>
    <row r="29" spans="1:26" ht="15" customHeight="1">
      <c r="A29" s="362"/>
      <c r="B29" s="249"/>
      <c r="C29" s="249"/>
      <c r="D29" s="249"/>
      <c r="E29" s="363"/>
      <c r="F29" s="363"/>
      <c r="I29" s="566"/>
      <c r="J29" s="1220" t="s">
        <v>900</v>
      </c>
      <c r="K29" s="1220"/>
      <c r="L29" s="1220"/>
      <c r="M29" s="1220"/>
      <c r="N29" s="1220"/>
      <c r="O29" s="1220"/>
      <c r="P29" s="1220"/>
      <c r="Q29" s="7"/>
      <c r="R29" s="345"/>
      <c r="S29" s="351"/>
      <c r="T29" s="249"/>
      <c r="U29" s="553"/>
      <c r="V29" s="553"/>
      <c r="W29" s="552"/>
      <c r="X29" s="552"/>
      <c r="Y29" s="7"/>
      <c r="Z29" s="7"/>
    </row>
    <row r="30" spans="1:26" ht="15" customHeight="1">
      <c r="A30" s="362"/>
      <c r="B30" s="249"/>
      <c r="C30" s="249"/>
      <c r="D30" s="249"/>
      <c r="E30" s="363"/>
      <c r="F30" s="363"/>
      <c r="H30" s="558"/>
      <c r="J30" s="738"/>
      <c r="K30" s="739"/>
      <c r="L30" s="739"/>
      <c r="M30" s="738"/>
      <c r="N30" s="738" t="s">
        <v>386</v>
      </c>
      <c r="O30" s="739"/>
      <c r="P30" s="724"/>
      <c r="Q30" s="7"/>
      <c r="R30" s="345"/>
      <c r="S30" s="351"/>
      <c r="T30" s="249"/>
      <c r="U30" s="553"/>
      <c r="V30" s="553"/>
      <c r="W30" s="552"/>
      <c r="X30" s="552"/>
      <c r="Y30" s="7"/>
      <c r="Z30" s="7"/>
    </row>
    <row r="31" spans="1:26" ht="15" customHeight="1">
      <c r="A31" s="364"/>
      <c r="B31" s="249"/>
      <c r="C31" s="365"/>
      <c r="D31" s="249"/>
      <c r="E31" s="363"/>
      <c r="F31" s="363"/>
      <c r="J31" s="558" t="s">
        <v>337</v>
      </c>
      <c r="L31" s="558" t="s">
        <v>16</v>
      </c>
      <c r="M31" s="364"/>
      <c r="N31" s="558" t="s">
        <v>387</v>
      </c>
      <c r="P31" s="557"/>
      <c r="Q31" s="7"/>
      <c r="R31" s="345"/>
      <c r="S31" s="351"/>
      <c r="T31" s="249"/>
      <c r="U31" s="553"/>
      <c r="V31" s="553"/>
      <c r="W31" s="552"/>
      <c r="X31" s="552"/>
      <c r="Y31" s="7"/>
      <c r="Z31" s="7"/>
    </row>
    <row r="32" spans="1:26" ht="15" customHeight="1">
      <c r="A32" s="364"/>
      <c r="B32" s="249"/>
      <c r="C32" s="249"/>
      <c r="D32" s="249"/>
      <c r="E32" s="363"/>
      <c r="F32" s="363"/>
      <c r="J32" s="558" t="s">
        <v>388</v>
      </c>
      <c r="L32" s="558" t="s">
        <v>388</v>
      </c>
      <c r="N32" s="558" t="s">
        <v>388</v>
      </c>
      <c r="P32" s="558" t="s">
        <v>9</v>
      </c>
      <c r="Q32" s="7"/>
      <c r="R32" s="345"/>
      <c r="S32" s="351"/>
      <c r="T32" s="249"/>
      <c r="U32" s="553"/>
      <c r="V32" s="553"/>
      <c r="W32" s="552"/>
      <c r="X32" s="552"/>
      <c r="Y32" s="7"/>
      <c r="Z32" s="7"/>
    </row>
    <row r="33" spans="1:26" ht="15" customHeight="1">
      <c r="A33" s="364"/>
      <c r="B33" s="249"/>
      <c r="C33" s="249"/>
      <c r="D33" s="249"/>
      <c r="E33" s="363"/>
      <c r="H33" s="366" t="s">
        <v>35</v>
      </c>
      <c r="I33" s="721"/>
      <c r="J33" s="1181" t="s">
        <v>801</v>
      </c>
      <c r="K33" s="1181"/>
      <c r="L33" s="1181"/>
      <c r="M33" s="1181"/>
      <c r="N33" s="1181"/>
      <c r="O33" s="1181"/>
      <c r="P33" s="1181"/>
      <c r="Q33" s="7"/>
      <c r="R33" s="345"/>
      <c r="S33" s="351"/>
      <c r="T33" s="249"/>
      <c r="U33" s="553"/>
      <c r="V33" s="553"/>
      <c r="W33" s="552"/>
      <c r="X33" s="552"/>
      <c r="Y33" s="7"/>
      <c r="Z33" s="7"/>
    </row>
    <row r="34" spans="1:26" ht="15" customHeight="1">
      <c r="A34" s="330" t="s">
        <v>5</v>
      </c>
      <c r="B34" s="302" t="s">
        <v>385</v>
      </c>
      <c r="C34" s="249"/>
      <c r="D34" s="249"/>
      <c r="E34" s="363"/>
      <c r="H34" s="366"/>
      <c r="I34" s="732"/>
      <c r="J34" s="732"/>
      <c r="K34" s="732"/>
      <c r="L34" s="732"/>
      <c r="M34" s="732"/>
      <c r="N34" s="732"/>
      <c r="O34" s="732"/>
      <c r="P34" s="732"/>
      <c r="Q34" s="7"/>
      <c r="R34" s="345"/>
      <c r="S34" s="351"/>
      <c r="T34" s="249"/>
      <c r="U34" s="732"/>
      <c r="V34" s="732"/>
      <c r="W34" s="731"/>
      <c r="X34" s="731"/>
      <c r="Y34" s="7"/>
      <c r="Z34" s="7"/>
    </row>
    <row r="35" spans="1:26" ht="15" customHeight="1">
      <c r="A35" s="364"/>
      <c r="B35" s="249"/>
      <c r="C35" s="249"/>
      <c r="D35" s="249"/>
      <c r="E35" s="363"/>
      <c r="H35" s="366"/>
      <c r="I35" s="732"/>
      <c r="J35" s="732"/>
      <c r="K35" s="732"/>
      <c r="L35" s="732"/>
      <c r="M35" s="732"/>
      <c r="N35" s="732"/>
      <c r="O35" s="732"/>
      <c r="P35" s="732"/>
      <c r="Q35" s="7"/>
      <c r="R35" s="345"/>
      <c r="S35" s="351"/>
      <c r="T35" s="249"/>
      <c r="U35" s="732"/>
      <c r="V35" s="732"/>
      <c r="W35" s="731"/>
      <c r="X35" s="731"/>
      <c r="Y35" s="7"/>
      <c r="Z35" s="7"/>
    </row>
    <row r="36" spans="1:26" ht="15" customHeight="1">
      <c r="A36" s="150"/>
      <c r="B36" s="370" t="s">
        <v>585</v>
      </c>
      <c r="C36" s="371"/>
      <c r="D36" s="371"/>
      <c r="E36" s="371"/>
      <c r="H36" s="234"/>
      <c r="I36" s="248"/>
      <c r="J36" s="248"/>
      <c r="K36" s="248"/>
      <c r="L36" s="248"/>
      <c r="M36" s="248"/>
      <c r="N36" s="248"/>
      <c r="O36" s="150"/>
      <c r="P36" s="369"/>
      <c r="Q36" s="356"/>
      <c r="R36" s="345"/>
      <c r="S36" s="351"/>
      <c r="T36" s="249"/>
      <c r="U36" s="553"/>
      <c r="V36" s="553"/>
      <c r="W36" s="552"/>
      <c r="X36" s="552"/>
      <c r="Y36" s="7"/>
      <c r="Z36" s="7"/>
    </row>
    <row r="37" spans="1:26" ht="15" customHeight="1">
      <c r="A37" s="150"/>
      <c r="B37" s="595" t="s">
        <v>586</v>
      </c>
      <c r="C37" s="150"/>
      <c r="D37" s="150"/>
      <c r="E37" s="360"/>
      <c r="H37" s="360"/>
      <c r="I37" s="372"/>
      <c r="J37" s="372"/>
      <c r="K37" s="372"/>
      <c r="L37" s="372"/>
      <c r="M37" s="372"/>
      <c r="N37" s="368"/>
      <c r="O37" s="150"/>
      <c r="P37" s="369"/>
      <c r="Q37" s="356"/>
      <c r="R37" s="345"/>
      <c r="S37" s="351"/>
      <c r="T37" s="249"/>
      <c r="U37" s="553"/>
      <c r="V37" s="553"/>
      <c r="W37" s="552"/>
      <c r="X37" s="552"/>
      <c r="Y37" s="7"/>
      <c r="Z37" s="7"/>
    </row>
    <row r="38" spans="1:26" ht="15" customHeight="1">
      <c r="A38" s="150"/>
      <c r="B38" s="373" t="s">
        <v>64</v>
      </c>
      <c r="C38" s="1072"/>
      <c r="D38" s="150"/>
      <c r="E38" s="1072"/>
      <c r="H38" s="1148">
        <f>'5.1'!A1</f>
        <v>5.0999999999999996</v>
      </c>
      <c r="I38" s="1074"/>
      <c r="J38" s="1149">
        <f>'5.1'!J172</f>
        <v>944839</v>
      </c>
      <c r="K38" s="1074"/>
      <c r="L38" s="1150">
        <v>0</v>
      </c>
      <c r="M38" s="1074"/>
      <c r="N38" s="1150">
        <v>0</v>
      </c>
      <c r="O38" s="374"/>
      <c r="P38" s="1151">
        <f>N38+J38+L38</f>
        <v>944839</v>
      </c>
      <c r="Q38" s="376"/>
      <c r="R38" s="345"/>
      <c r="S38" s="351"/>
      <c r="T38" s="249"/>
      <c r="U38" s="821"/>
      <c r="V38" s="821"/>
      <c r="W38" s="820"/>
      <c r="X38" s="820"/>
      <c r="Y38" s="7"/>
      <c r="Z38" s="7"/>
    </row>
    <row r="39" spans="1:26" ht="15" customHeight="1">
      <c r="A39" s="150"/>
      <c r="B39" s="373" t="s">
        <v>626</v>
      </c>
      <c r="C39" s="1072"/>
      <c r="D39" s="150"/>
      <c r="E39" s="1072"/>
      <c r="H39" s="1073">
        <f>'5.2'!A1</f>
        <v>5.2</v>
      </c>
      <c r="I39" s="1074"/>
      <c r="J39" s="299">
        <v>0</v>
      </c>
      <c r="K39" s="1074"/>
      <c r="L39" s="299">
        <f>'5.2'!I64-1</f>
        <v>262306</v>
      </c>
      <c r="M39" s="1074"/>
      <c r="N39" s="299">
        <f>'5.2'!I105</f>
        <v>0</v>
      </c>
      <c r="O39" s="374"/>
      <c r="P39" s="1077">
        <f>N39+J39+L39</f>
        <v>262306</v>
      </c>
      <c r="Q39" s="376"/>
      <c r="R39" s="345"/>
      <c r="S39" s="351"/>
      <c r="T39" s="249"/>
      <c r="U39" s="821"/>
      <c r="V39" s="821"/>
      <c r="W39" s="820"/>
      <c r="X39" s="820"/>
      <c r="Y39" s="7"/>
      <c r="Z39" s="7"/>
    </row>
    <row r="40" spans="1:26" ht="15" customHeight="1">
      <c r="A40" s="150"/>
      <c r="B40" s="373" t="s">
        <v>627</v>
      </c>
      <c r="C40" s="1072"/>
      <c r="D40" s="150"/>
      <c r="E40" s="1072"/>
      <c r="H40" s="1073"/>
      <c r="I40" s="1074"/>
      <c r="J40" s="1075"/>
      <c r="K40" s="1074"/>
      <c r="L40" s="1076"/>
      <c r="M40" s="1074"/>
      <c r="N40" s="1075"/>
      <c r="O40" s="374"/>
      <c r="P40" s="1077"/>
      <c r="Q40" s="376"/>
      <c r="R40" s="345"/>
      <c r="S40" s="351"/>
      <c r="T40" s="249"/>
      <c r="U40" s="821"/>
      <c r="V40" s="821"/>
      <c r="W40" s="820"/>
      <c r="X40" s="820"/>
      <c r="Y40" s="7"/>
      <c r="Z40" s="7"/>
    </row>
    <row r="41" spans="1:26" ht="15" customHeight="1">
      <c r="A41" s="150"/>
      <c r="B41" s="385" t="s">
        <v>628</v>
      </c>
      <c r="C41" s="1072"/>
      <c r="D41" s="150"/>
      <c r="E41" s="1072"/>
      <c r="J41" s="663"/>
      <c r="L41" s="663"/>
      <c r="N41" s="663"/>
      <c r="P41" s="663"/>
      <c r="Q41" s="376"/>
      <c r="R41" s="345"/>
      <c r="S41" s="351"/>
      <c r="T41" s="249"/>
      <c r="U41" s="821"/>
      <c r="V41" s="821"/>
      <c r="W41" s="820"/>
      <c r="X41" s="820"/>
      <c r="Y41" s="7"/>
      <c r="Z41" s="7"/>
    </row>
    <row r="42" spans="1:26" ht="15" customHeight="1">
      <c r="A42" s="150"/>
      <c r="B42" s="385" t="s">
        <v>629</v>
      </c>
      <c r="C42" s="1072"/>
      <c r="D42" s="150"/>
      <c r="E42" s="1072"/>
      <c r="H42" s="1073">
        <f>'5.3'!A1</f>
        <v>5.3</v>
      </c>
      <c r="I42" s="1074"/>
      <c r="J42" s="1075">
        <v>0</v>
      </c>
      <c r="K42" s="1074"/>
      <c r="L42" s="1076">
        <f>'5.3'!J20</f>
        <v>90914</v>
      </c>
      <c r="M42" s="1074"/>
      <c r="N42" s="1075">
        <v>0</v>
      </c>
      <c r="O42" s="374"/>
      <c r="P42" s="1077">
        <f>N42+J42+L42</f>
        <v>90914</v>
      </c>
      <c r="Q42" s="376"/>
      <c r="R42" s="345"/>
      <c r="S42" s="351"/>
      <c r="T42" s="833"/>
      <c r="U42" s="821"/>
      <c r="V42" s="821"/>
      <c r="W42" s="820"/>
      <c r="X42" s="820"/>
      <c r="Y42" s="7"/>
      <c r="Z42" s="7"/>
    </row>
    <row r="43" spans="1:26" ht="15" customHeight="1" thickBot="1">
      <c r="A43" s="150"/>
      <c r="B43" s="302"/>
      <c r="C43" s="261"/>
      <c r="D43" s="150"/>
      <c r="E43" s="360"/>
      <c r="G43" s="360"/>
      <c r="H43" s="681"/>
      <c r="I43" s="172"/>
      <c r="J43" s="171">
        <f>SUM(J38:J42)</f>
        <v>944839</v>
      </c>
      <c r="K43" s="172"/>
      <c r="L43" s="171">
        <f>SUM(L38:L42)</f>
        <v>353220</v>
      </c>
      <c r="M43" s="172"/>
      <c r="N43" s="171">
        <f>SUM(N38:N42)</f>
        <v>0</v>
      </c>
      <c r="O43" s="378"/>
      <c r="P43" s="1152">
        <f>SUM(P38:P42)</f>
        <v>1298059</v>
      </c>
      <c r="Q43" s="376"/>
      <c r="R43" s="345"/>
      <c r="S43" s="351"/>
      <c r="T43" s="249"/>
      <c r="U43" s="821"/>
      <c r="V43" s="821"/>
      <c r="W43" s="820"/>
      <c r="X43" s="820"/>
      <c r="Y43" s="7"/>
      <c r="Z43" s="7"/>
    </row>
    <row r="44" spans="1:26" ht="15" customHeight="1" thickTop="1">
      <c r="A44" s="150"/>
      <c r="B44" s="302"/>
      <c r="C44" s="261"/>
      <c r="D44" s="150"/>
      <c r="E44" s="360"/>
      <c r="G44" s="360"/>
      <c r="H44" s="681"/>
      <c r="I44" s="172"/>
      <c r="J44" s="172"/>
      <c r="K44" s="172"/>
      <c r="L44" s="172"/>
      <c r="M44" s="172"/>
      <c r="N44" s="172"/>
      <c r="O44" s="378"/>
      <c r="P44" s="736"/>
      <c r="Q44" s="376"/>
      <c r="R44" s="345"/>
      <c r="S44" s="351"/>
      <c r="T44" s="249"/>
      <c r="U44" s="821"/>
      <c r="V44" s="821"/>
      <c r="W44" s="820"/>
      <c r="X44" s="820"/>
      <c r="Y44" s="7"/>
      <c r="Z44" s="7"/>
    </row>
    <row r="45" spans="1:26" ht="15" customHeight="1">
      <c r="A45" s="150"/>
      <c r="B45" s="302"/>
      <c r="C45" s="261"/>
      <c r="D45" s="150"/>
      <c r="E45" s="360"/>
      <c r="G45" s="360"/>
      <c r="H45" s="681"/>
      <c r="I45" s="172"/>
      <c r="J45" s="172"/>
      <c r="K45" s="172"/>
      <c r="L45" s="172"/>
      <c r="M45" s="172"/>
      <c r="N45" s="172"/>
      <c r="O45" s="378"/>
      <c r="P45" s="736"/>
      <c r="Q45" s="376"/>
      <c r="R45" s="345"/>
      <c r="S45" s="351"/>
      <c r="T45" s="249"/>
      <c r="U45" s="860"/>
      <c r="V45" s="860"/>
      <c r="W45" s="859"/>
      <c r="X45" s="859"/>
      <c r="Y45" s="7"/>
      <c r="Z45" s="7"/>
    </row>
    <row r="46" spans="1:26" ht="15" customHeight="1">
      <c r="A46" s="150"/>
      <c r="B46" s="302"/>
      <c r="C46" s="261"/>
      <c r="D46" s="150"/>
      <c r="E46" s="360"/>
      <c r="G46" s="360"/>
      <c r="H46" s="681"/>
      <c r="I46" s="172"/>
      <c r="J46" s="172"/>
      <c r="K46" s="172"/>
      <c r="L46" s="172"/>
      <c r="M46" s="172"/>
      <c r="N46" s="172"/>
      <c r="O46" s="378"/>
      <c r="P46" s="736"/>
      <c r="Q46" s="376"/>
      <c r="R46" s="345"/>
      <c r="S46" s="351"/>
      <c r="T46" s="249"/>
      <c r="U46" s="721"/>
      <c r="V46" s="721"/>
      <c r="W46" s="720"/>
      <c r="X46" s="720"/>
      <c r="Y46" s="7"/>
      <c r="Z46" s="7"/>
    </row>
    <row r="47" spans="1:26" ht="15" customHeight="1">
      <c r="A47" s="150"/>
      <c r="B47" s="302"/>
      <c r="C47" s="261"/>
      <c r="D47" s="150"/>
      <c r="E47" s="360"/>
      <c r="G47" s="360"/>
      <c r="I47" s="566"/>
      <c r="J47" s="1214" t="s">
        <v>910</v>
      </c>
      <c r="K47" s="1214"/>
      <c r="L47" s="1214"/>
      <c r="M47" s="1214"/>
      <c r="N47" s="1214"/>
      <c r="O47" s="1214"/>
      <c r="P47" s="1214"/>
      <c r="Q47" s="376"/>
      <c r="R47" s="345"/>
      <c r="S47" s="351"/>
      <c r="T47" s="249"/>
      <c r="U47" s="721"/>
      <c r="V47" s="721"/>
      <c r="W47" s="720"/>
      <c r="X47" s="720"/>
      <c r="Y47" s="7"/>
      <c r="Z47" s="7"/>
    </row>
    <row r="48" spans="1:26" ht="15" customHeight="1">
      <c r="A48" s="150"/>
      <c r="B48" s="302"/>
      <c r="C48" s="261"/>
      <c r="D48" s="150"/>
      <c r="E48" s="360"/>
      <c r="G48" s="360"/>
      <c r="H48" s="722"/>
      <c r="J48" s="738"/>
      <c r="K48" s="739"/>
      <c r="L48" s="739"/>
      <c r="M48" s="738"/>
      <c r="N48" s="738" t="s">
        <v>386</v>
      </c>
      <c r="O48" s="739"/>
      <c r="P48" s="724"/>
      <c r="Q48" s="376"/>
      <c r="R48" s="345"/>
      <c r="S48" s="351"/>
      <c r="T48" s="249"/>
      <c r="U48" s="721"/>
      <c r="V48" s="721"/>
      <c r="W48" s="720"/>
      <c r="X48" s="720"/>
      <c r="Y48" s="7"/>
      <c r="Z48" s="7"/>
    </row>
    <row r="49" spans="1:26" ht="15" customHeight="1">
      <c r="A49" s="150"/>
      <c r="B49" s="302"/>
      <c r="C49" s="261"/>
      <c r="D49" s="150"/>
      <c r="E49" s="360"/>
      <c r="G49" s="360"/>
      <c r="J49" s="722" t="s">
        <v>337</v>
      </c>
      <c r="L49" s="722" t="s">
        <v>16</v>
      </c>
      <c r="M49" s="364"/>
      <c r="N49" s="722" t="s">
        <v>387</v>
      </c>
      <c r="P49" s="723"/>
      <c r="Q49" s="376"/>
      <c r="R49" s="345"/>
      <c r="S49" s="351"/>
      <c r="T49" s="249"/>
      <c r="U49" s="721"/>
      <c r="V49" s="721"/>
      <c r="W49" s="720"/>
      <c r="X49" s="720"/>
      <c r="Y49" s="7"/>
      <c r="Z49" s="7"/>
    </row>
    <row r="50" spans="1:26" ht="15" customHeight="1">
      <c r="A50" s="150"/>
      <c r="B50" s="302"/>
      <c r="C50" s="261"/>
      <c r="D50" s="150"/>
      <c r="E50" s="360"/>
      <c r="G50" s="360"/>
      <c r="J50" s="722" t="s">
        <v>388</v>
      </c>
      <c r="L50" s="722" t="s">
        <v>388</v>
      </c>
      <c r="N50" s="722" t="s">
        <v>388</v>
      </c>
      <c r="P50" s="722" t="s">
        <v>9</v>
      </c>
      <c r="Q50" s="376"/>
      <c r="R50" s="345"/>
      <c r="S50" s="351"/>
      <c r="T50" s="249"/>
      <c r="U50" s="721"/>
      <c r="V50" s="721"/>
      <c r="W50" s="720"/>
      <c r="X50" s="720"/>
      <c r="Y50" s="7"/>
      <c r="Z50" s="7"/>
    </row>
    <row r="51" spans="1:26" ht="15" customHeight="1">
      <c r="A51" s="150"/>
      <c r="B51" s="302"/>
      <c r="C51" s="261"/>
      <c r="D51" s="150"/>
      <c r="E51" s="360"/>
      <c r="G51" s="360"/>
      <c r="H51" s="366" t="s">
        <v>35</v>
      </c>
      <c r="I51" s="721"/>
      <c r="J51" s="1181" t="s">
        <v>801</v>
      </c>
      <c r="K51" s="1181"/>
      <c r="L51" s="1181"/>
      <c r="M51" s="1181"/>
      <c r="N51" s="1181"/>
      <c r="O51" s="1181"/>
      <c r="P51" s="1181"/>
      <c r="Q51" s="376"/>
      <c r="R51" s="345"/>
      <c r="S51" s="351"/>
      <c r="T51" s="249"/>
      <c r="U51" s="721"/>
      <c r="V51" s="721"/>
      <c r="W51" s="720"/>
      <c r="X51" s="720"/>
      <c r="Y51" s="7"/>
      <c r="Z51" s="7"/>
    </row>
    <row r="52" spans="1:26" ht="15" customHeight="1">
      <c r="A52" s="150"/>
      <c r="B52" s="370" t="s">
        <v>585</v>
      </c>
      <c r="C52" s="261"/>
      <c r="D52" s="150"/>
      <c r="E52" s="360"/>
      <c r="G52" s="360"/>
      <c r="H52" s="681"/>
      <c r="I52" s="172"/>
      <c r="J52" s="172"/>
      <c r="K52" s="172"/>
      <c r="L52" s="172"/>
      <c r="M52" s="172"/>
      <c r="N52" s="172"/>
      <c r="O52" s="378"/>
      <c r="P52" s="379"/>
      <c r="Q52" s="376"/>
      <c r="R52" s="345"/>
      <c r="S52" s="351"/>
      <c r="T52" s="249"/>
      <c r="U52" s="721"/>
      <c r="V52" s="721"/>
      <c r="W52" s="720"/>
      <c r="X52" s="720"/>
      <c r="Y52" s="7"/>
      <c r="Z52" s="7"/>
    </row>
    <row r="53" spans="1:26" ht="15" customHeight="1">
      <c r="A53" s="150"/>
      <c r="B53" s="595" t="s">
        <v>586</v>
      </c>
      <c r="C53" s="261"/>
      <c r="D53" s="150"/>
      <c r="E53" s="360"/>
      <c r="G53" s="360"/>
      <c r="H53" s="681"/>
      <c r="I53" s="172"/>
      <c r="J53" s="172"/>
      <c r="K53" s="172"/>
      <c r="L53" s="172"/>
      <c r="M53" s="172"/>
      <c r="N53" s="172"/>
      <c r="O53" s="378"/>
      <c r="P53" s="379"/>
      <c r="Q53" s="376"/>
      <c r="R53" s="345"/>
      <c r="S53" s="351"/>
      <c r="T53" s="249"/>
      <c r="U53" s="721"/>
      <c r="V53" s="721"/>
      <c r="W53" s="720"/>
      <c r="X53" s="720"/>
      <c r="Y53" s="7"/>
      <c r="Z53" s="7"/>
    </row>
    <row r="54" spans="1:26" ht="15" customHeight="1">
      <c r="A54" s="150"/>
      <c r="B54" s="373" t="s">
        <v>64</v>
      </c>
      <c r="C54" s="261"/>
      <c r="D54" s="150"/>
      <c r="E54" s="360"/>
      <c r="G54" s="360"/>
      <c r="H54" s="681"/>
      <c r="I54" s="172"/>
      <c r="J54" s="375">
        <v>883204</v>
      </c>
      <c r="K54" s="740"/>
      <c r="L54" s="741">
        <v>0</v>
      </c>
      <c r="M54" s="740"/>
      <c r="N54" s="741">
        <v>0</v>
      </c>
      <c r="O54" s="374"/>
      <c r="P54" s="742">
        <f>N54+J54+L54</f>
        <v>883204</v>
      </c>
      <c r="Q54" s="376"/>
      <c r="R54" s="345"/>
      <c r="S54" s="351"/>
      <c r="T54" s="249"/>
      <c r="U54" s="721"/>
      <c r="V54" s="721"/>
      <c r="W54" s="720"/>
      <c r="X54" s="720"/>
      <c r="Y54" s="7"/>
      <c r="Z54" s="7"/>
    </row>
    <row r="55" spans="1:26" ht="15" customHeight="1">
      <c r="A55" s="150"/>
      <c r="B55" s="373" t="s">
        <v>626</v>
      </c>
      <c r="C55" s="261"/>
      <c r="D55" s="150"/>
      <c r="E55" s="360"/>
      <c r="G55" s="360"/>
      <c r="H55" s="681"/>
      <c r="I55" s="172"/>
      <c r="J55" s="743">
        <v>0</v>
      </c>
      <c r="K55" s="740"/>
      <c r="L55" s="377">
        <v>78290</v>
      </c>
      <c r="M55" s="740"/>
      <c r="N55" s="300">
        <v>0</v>
      </c>
      <c r="O55" s="374"/>
      <c r="P55" s="300">
        <f>N55+J55+L55</f>
        <v>78290</v>
      </c>
      <c r="Q55" s="376"/>
      <c r="R55" s="345"/>
      <c r="S55" s="351"/>
      <c r="T55" s="249"/>
      <c r="U55" s="721"/>
      <c r="V55" s="721"/>
      <c r="W55" s="720"/>
      <c r="X55" s="720"/>
      <c r="Y55" s="7"/>
      <c r="Z55" s="7"/>
    </row>
    <row r="56" spans="1:26" ht="15" customHeight="1">
      <c r="A56" s="150"/>
      <c r="B56" s="373" t="s">
        <v>627</v>
      </c>
      <c r="C56" s="261"/>
      <c r="D56" s="150"/>
      <c r="E56" s="360"/>
      <c r="G56" s="360"/>
      <c r="H56" s="681"/>
      <c r="I56" s="172"/>
      <c r="J56" s="743"/>
      <c r="K56" s="740"/>
      <c r="L56" s="377"/>
      <c r="M56" s="740"/>
      <c r="N56" s="743"/>
      <c r="O56" s="374"/>
      <c r="P56" s="300"/>
      <c r="Q56" s="376"/>
      <c r="R56" s="345"/>
      <c r="S56" s="351"/>
      <c r="T56" s="249"/>
      <c r="U56" s="721"/>
      <c r="V56" s="721"/>
      <c r="W56" s="720"/>
      <c r="X56" s="720"/>
      <c r="Y56" s="7"/>
      <c r="Z56" s="7"/>
    </row>
    <row r="57" spans="1:26" ht="15" customHeight="1">
      <c r="A57" s="150"/>
      <c r="B57" s="385" t="s">
        <v>628</v>
      </c>
      <c r="C57" s="261"/>
      <c r="D57" s="150"/>
      <c r="E57" s="360"/>
      <c r="G57" s="360"/>
      <c r="H57" s="681"/>
      <c r="I57" s="172"/>
      <c r="J57" s="663"/>
      <c r="L57" s="663"/>
      <c r="N57" s="663"/>
      <c r="P57" s="737"/>
      <c r="Q57" s="376"/>
      <c r="R57" s="345"/>
      <c r="S57" s="351"/>
      <c r="T57" s="249"/>
      <c r="U57" s="721"/>
      <c r="V57" s="721"/>
      <c r="W57" s="720"/>
      <c r="X57" s="720"/>
      <c r="Y57" s="7"/>
      <c r="Z57" s="7"/>
    </row>
    <row r="58" spans="1:26" ht="15" customHeight="1">
      <c r="A58" s="150"/>
      <c r="B58" s="385" t="s">
        <v>629</v>
      </c>
      <c r="C58" s="261"/>
      <c r="D58" s="150"/>
      <c r="E58" s="360"/>
      <c r="G58" s="360"/>
      <c r="H58" s="681"/>
      <c r="I58" s="172"/>
      <c r="J58" s="743">
        <v>0</v>
      </c>
      <c r="K58" s="740"/>
      <c r="L58" s="377">
        <v>54323</v>
      </c>
      <c r="M58" s="740"/>
      <c r="N58" s="743">
        <v>0</v>
      </c>
      <c r="O58" s="374"/>
      <c r="P58" s="300">
        <f>N58+J58+L58</f>
        <v>54323</v>
      </c>
      <c r="Q58" s="376"/>
      <c r="R58" s="345"/>
      <c r="S58" s="351"/>
      <c r="T58" s="249"/>
      <c r="U58" s="721"/>
      <c r="V58" s="721"/>
      <c r="W58" s="720"/>
      <c r="X58" s="720"/>
      <c r="Y58" s="7"/>
      <c r="Z58" s="7"/>
    </row>
    <row r="59" spans="1:26" ht="15" customHeight="1">
      <c r="A59" s="150"/>
      <c r="B59" s="150" t="s">
        <v>748</v>
      </c>
      <c r="C59" s="261"/>
      <c r="D59" s="150"/>
      <c r="E59" s="360"/>
      <c r="G59" s="360"/>
      <c r="H59" s="681"/>
      <c r="I59" s="172"/>
      <c r="J59" s="743">
        <v>0</v>
      </c>
      <c r="K59" s="740"/>
      <c r="L59" s="300">
        <v>0</v>
      </c>
      <c r="M59" s="740"/>
      <c r="N59" s="300">
        <v>0</v>
      </c>
      <c r="O59" s="374"/>
      <c r="P59" s="300">
        <f>N59+J59+L59</f>
        <v>0</v>
      </c>
      <c r="Q59" s="376"/>
      <c r="R59" s="345"/>
      <c r="S59" s="351"/>
      <c r="T59" s="249"/>
      <c r="U59" s="721"/>
      <c r="V59" s="721"/>
      <c r="W59" s="720"/>
      <c r="X59" s="720"/>
      <c r="Y59" s="7"/>
      <c r="Z59" s="7"/>
    </row>
    <row r="60" spans="1:26" ht="15" customHeight="1">
      <c r="A60" s="150"/>
      <c r="B60" s="150" t="s">
        <v>598</v>
      </c>
      <c r="C60" s="261"/>
      <c r="D60" s="150"/>
      <c r="E60" s="360"/>
      <c r="G60" s="360"/>
      <c r="H60" s="681"/>
      <c r="I60" s="172"/>
      <c r="J60" s="744">
        <v>0</v>
      </c>
      <c r="K60" s="740"/>
      <c r="L60" s="719">
        <v>0</v>
      </c>
      <c r="M60" s="740"/>
      <c r="N60" s="719">
        <v>0</v>
      </c>
      <c r="O60" s="374"/>
      <c r="P60" s="719">
        <f>N60+J60+L60</f>
        <v>0</v>
      </c>
      <c r="Q60" s="376"/>
      <c r="R60" s="345"/>
      <c r="S60" s="351"/>
      <c r="T60" s="249"/>
      <c r="U60" s="721"/>
      <c r="V60" s="721"/>
      <c r="W60" s="720"/>
      <c r="X60" s="720"/>
      <c r="Y60" s="7"/>
      <c r="Z60" s="7"/>
    </row>
    <row r="61" spans="1:26" ht="15" customHeight="1" thickBot="1">
      <c r="A61" s="150"/>
      <c r="B61" s="302"/>
      <c r="C61" s="261"/>
      <c r="D61" s="150"/>
      <c r="E61" s="360"/>
      <c r="G61" s="360"/>
      <c r="H61" s="681"/>
      <c r="I61" s="172"/>
      <c r="J61" s="331">
        <f>SUM(J54:J60)</f>
        <v>883204</v>
      </c>
      <c r="K61" s="173"/>
      <c r="L61" s="331">
        <f>SUM(L54:L60)</f>
        <v>132613</v>
      </c>
      <c r="M61" s="173"/>
      <c r="N61" s="331">
        <f>SUM(N54:N60)</f>
        <v>0</v>
      </c>
      <c r="O61" s="378"/>
      <c r="P61" s="767">
        <f>SUM(P54:P60)</f>
        <v>1015817</v>
      </c>
      <c r="Q61" s="376"/>
      <c r="R61" s="345"/>
      <c r="S61" s="351"/>
      <c r="T61" s="249"/>
      <c r="U61" s="721"/>
      <c r="V61" s="721"/>
      <c r="W61" s="720"/>
      <c r="X61" s="720"/>
      <c r="Y61" s="7"/>
      <c r="Z61" s="7"/>
    </row>
    <row r="62" spans="1:26" ht="15" customHeight="1" thickTop="1">
      <c r="A62" s="150"/>
      <c r="B62" s="302"/>
      <c r="C62" s="261"/>
      <c r="D62" s="150"/>
      <c r="E62" s="360"/>
      <c r="G62" s="360"/>
      <c r="H62" s="681"/>
      <c r="I62" s="172"/>
      <c r="J62" s="172"/>
      <c r="K62" s="172"/>
      <c r="L62" s="172"/>
      <c r="M62" s="172"/>
      <c r="N62" s="172"/>
      <c r="O62" s="378"/>
      <c r="P62" s="379"/>
      <c r="Q62" s="376"/>
      <c r="R62" s="345"/>
      <c r="S62" s="351"/>
      <c r="T62" s="249"/>
      <c r="U62" s="721"/>
      <c r="V62" s="721"/>
      <c r="W62" s="720"/>
      <c r="X62" s="720"/>
      <c r="Y62" s="7"/>
      <c r="Z62" s="7"/>
    </row>
    <row r="63" spans="1:26">
      <c r="A63" s="150"/>
      <c r="B63" s="302"/>
      <c r="C63" s="261"/>
      <c r="D63" s="150"/>
      <c r="E63" s="360"/>
      <c r="G63" s="360"/>
      <c r="H63" s="681"/>
      <c r="I63" s="172"/>
      <c r="J63" s="172"/>
      <c r="K63" s="172"/>
      <c r="L63" s="172"/>
      <c r="M63" s="172"/>
      <c r="N63" s="172"/>
      <c r="O63" s="378"/>
      <c r="P63" s="379"/>
      <c r="Q63" s="376"/>
      <c r="R63" s="345"/>
      <c r="S63" s="351"/>
      <c r="T63" s="249"/>
      <c r="U63" s="721"/>
      <c r="V63" s="721"/>
      <c r="W63" s="720"/>
      <c r="X63" s="720"/>
      <c r="Y63" s="7"/>
      <c r="Z63" s="7"/>
    </row>
    <row r="64" spans="1:26">
      <c r="A64" s="150"/>
      <c r="B64" s="302"/>
      <c r="C64" s="261"/>
      <c r="D64" s="150"/>
      <c r="E64" s="360"/>
      <c r="G64" s="360"/>
      <c r="H64" s="681"/>
      <c r="I64" s="172"/>
      <c r="J64" s="172"/>
      <c r="K64" s="172"/>
      <c r="L64" s="172"/>
      <c r="M64" s="172"/>
      <c r="N64" s="172"/>
      <c r="O64" s="378"/>
      <c r="P64" s="379"/>
      <c r="Q64" s="376"/>
      <c r="R64" s="345"/>
      <c r="S64" s="351"/>
      <c r="T64" s="249"/>
      <c r="U64" s="721"/>
      <c r="V64" s="721"/>
      <c r="W64" s="720"/>
      <c r="X64" s="720"/>
      <c r="Y64" s="7"/>
      <c r="Z64" s="7"/>
    </row>
    <row r="65" spans="1:33">
      <c r="A65" s="150"/>
      <c r="B65" s="302"/>
      <c r="C65" s="261"/>
      <c r="D65" s="150"/>
      <c r="E65" s="360"/>
      <c r="G65" s="360"/>
      <c r="H65" s="681"/>
      <c r="I65" s="172"/>
      <c r="J65" s="172"/>
      <c r="K65" s="172"/>
      <c r="L65" s="172"/>
      <c r="M65" s="172"/>
      <c r="N65" s="172"/>
      <c r="O65" s="378"/>
      <c r="P65" s="379"/>
      <c r="Q65" s="376"/>
      <c r="R65" s="345"/>
      <c r="S65" s="351"/>
      <c r="T65" s="249"/>
      <c r="U65" s="721"/>
      <c r="V65" s="721"/>
      <c r="W65" s="720"/>
      <c r="X65" s="720"/>
      <c r="Y65" s="7"/>
      <c r="Z65" s="7"/>
    </row>
    <row r="66" spans="1:33">
      <c r="A66" s="150"/>
      <c r="B66" s="302"/>
      <c r="C66" s="261"/>
      <c r="D66" s="150"/>
      <c r="E66" s="360"/>
      <c r="G66" s="360"/>
      <c r="H66" s="681"/>
      <c r="I66" s="172"/>
      <c r="J66" s="172"/>
      <c r="K66" s="172"/>
      <c r="L66" s="172"/>
      <c r="M66" s="172"/>
      <c r="N66" s="172"/>
      <c r="O66" s="378"/>
      <c r="P66" s="379"/>
      <c r="Q66" s="376"/>
      <c r="R66" s="345"/>
      <c r="S66" s="351"/>
      <c r="T66" s="249"/>
      <c r="U66" s="721"/>
      <c r="V66" s="721"/>
      <c r="W66" s="720"/>
      <c r="X66" s="720"/>
      <c r="Y66" s="7"/>
      <c r="Z66" s="7"/>
    </row>
    <row r="67" spans="1:33">
      <c r="A67" s="150"/>
      <c r="B67" s="302"/>
      <c r="C67" s="261"/>
      <c r="D67" s="150"/>
      <c r="E67" s="360"/>
      <c r="G67" s="360"/>
      <c r="H67" s="681"/>
      <c r="I67" s="172"/>
      <c r="J67" s="172"/>
      <c r="K67" s="172"/>
      <c r="L67" s="172"/>
      <c r="M67" s="172"/>
      <c r="N67" s="172"/>
      <c r="O67" s="378"/>
      <c r="P67" s="379"/>
      <c r="Q67" s="376"/>
      <c r="R67" s="345"/>
      <c r="S67" s="351"/>
      <c r="T67" s="249"/>
      <c r="U67" s="721"/>
      <c r="V67" s="721"/>
      <c r="W67" s="720"/>
      <c r="X67" s="720"/>
      <c r="Y67" s="7"/>
      <c r="Z67" s="7"/>
    </row>
    <row r="68" spans="1:33">
      <c r="A68" s="150"/>
      <c r="B68" s="302"/>
      <c r="C68" s="261"/>
      <c r="D68" s="150"/>
      <c r="E68" s="360"/>
      <c r="G68" s="360"/>
      <c r="H68" s="681"/>
      <c r="I68" s="172"/>
      <c r="J68" s="172"/>
      <c r="K68" s="172"/>
      <c r="L68" s="172"/>
      <c r="M68" s="172"/>
      <c r="N68" s="172"/>
      <c r="O68" s="378"/>
      <c r="P68" s="379"/>
      <c r="Q68" s="376"/>
      <c r="R68" s="345"/>
      <c r="S68" s="351"/>
      <c r="T68" s="249"/>
      <c r="U68" s="721"/>
      <c r="V68" s="721"/>
      <c r="W68" s="720"/>
      <c r="X68" s="720"/>
      <c r="Y68" s="7"/>
      <c r="Z68" s="7"/>
    </row>
    <row r="69" spans="1:33">
      <c r="A69" s="150"/>
      <c r="B69" s="302"/>
      <c r="C69" s="261"/>
      <c r="D69" s="150"/>
      <c r="E69" s="360"/>
      <c r="G69" s="360"/>
      <c r="H69" s="681"/>
      <c r="I69" s="172"/>
      <c r="J69" s="172"/>
      <c r="K69" s="172"/>
      <c r="L69" s="172"/>
      <c r="M69" s="172"/>
      <c r="N69" s="172"/>
      <c r="O69" s="378"/>
      <c r="P69" s="379"/>
      <c r="Q69" s="376"/>
      <c r="R69" s="345"/>
      <c r="S69" s="351"/>
      <c r="T69" s="249"/>
      <c r="U69" s="721"/>
      <c r="V69" s="721"/>
      <c r="W69" s="720"/>
      <c r="X69" s="720"/>
      <c r="Y69" s="7"/>
      <c r="Z69" s="7"/>
    </row>
    <row r="70" spans="1:33">
      <c r="A70" s="150"/>
      <c r="B70" s="302"/>
      <c r="C70" s="261"/>
      <c r="D70" s="150"/>
      <c r="E70" s="360"/>
      <c r="G70" s="360"/>
      <c r="H70" s="681"/>
      <c r="I70" s="172"/>
      <c r="J70" s="172"/>
      <c r="K70" s="172"/>
      <c r="L70" s="172"/>
      <c r="M70" s="172"/>
      <c r="N70" s="172"/>
      <c r="O70" s="378"/>
      <c r="P70" s="379"/>
      <c r="Q70" s="376"/>
      <c r="R70" s="345"/>
      <c r="S70" s="351"/>
      <c r="T70" s="249"/>
      <c r="U70" s="721"/>
      <c r="V70" s="721"/>
      <c r="W70" s="720"/>
      <c r="X70" s="720"/>
      <c r="Y70" s="7"/>
      <c r="Z70" s="7"/>
    </row>
    <row r="71" spans="1:33">
      <c r="A71" s="150"/>
      <c r="B71" s="302"/>
      <c r="C71" s="261"/>
      <c r="D71" s="150"/>
      <c r="E71" s="360"/>
      <c r="G71" s="360"/>
      <c r="H71" s="681"/>
      <c r="I71" s="172"/>
      <c r="J71" s="172"/>
      <c r="K71" s="172"/>
      <c r="L71" s="172"/>
      <c r="M71" s="172"/>
      <c r="N71" s="172"/>
      <c r="O71" s="378"/>
      <c r="P71" s="379"/>
      <c r="Q71" s="376"/>
      <c r="R71" s="345"/>
      <c r="S71" s="351"/>
      <c r="T71" s="249"/>
      <c r="U71" s="721"/>
      <c r="V71" s="721"/>
      <c r="W71" s="720"/>
      <c r="X71" s="720"/>
      <c r="Y71" s="7"/>
      <c r="Z71" s="7"/>
    </row>
    <row r="72" spans="1:33">
      <c r="A72" s="150"/>
      <c r="B72" s="302"/>
      <c r="C72" s="261"/>
      <c r="D72" s="150"/>
      <c r="E72" s="360"/>
      <c r="G72" s="360"/>
      <c r="H72" s="681"/>
      <c r="I72" s="172"/>
      <c r="J72" s="172"/>
      <c r="K72" s="172"/>
      <c r="L72" s="172"/>
      <c r="M72" s="172"/>
      <c r="N72" s="172"/>
      <c r="O72" s="378"/>
      <c r="P72" s="379"/>
      <c r="Q72" s="376"/>
      <c r="R72" s="345"/>
      <c r="S72" s="351"/>
      <c r="T72" s="249"/>
      <c r="U72" s="721"/>
      <c r="V72" s="721"/>
      <c r="W72" s="720"/>
      <c r="X72" s="720"/>
      <c r="Y72" s="7"/>
      <c r="Z72" s="7"/>
    </row>
    <row r="73" spans="1:33">
      <c r="A73" s="150"/>
      <c r="B73" s="302"/>
      <c r="C73" s="261"/>
      <c r="D73" s="150"/>
      <c r="E73" s="360"/>
      <c r="G73" s="360"/>
      <c r="H73" s="681"/>
      <c r="I73" s="172"/>
      <c r="J73" s="172"/>
      <c r="K73" s="172"/>
      <c r="L73" s="172"/>
      <c r="M73" s="172"/>
      <c r="N73" s="172"/>
      <c r="O73" s="378"/>
      <c r="P73" s="379"/>
      <c r="Q73" s="376"/>
      <c r="R73" s="345"/>
      <c r="S73" s="351"/>
      <c r="T73" s="249"/>
      <c r="U73" s="721"/>
      <c r="V73" s="721"/>
      <c r="W73" s="720"/>
      <c r="X73" s="720"/>
      <c r="Y73" s="7"/>
      <c r="Z73" s="7"/>
    </row>
    <row r="74" spans="1:33">
      <c r="A74" s="150"/>
      <c r="B74" s="302"/>
      <c r="C74" s="261"/>
      <c r="D74" s="150"/>
      <c r="E74" s="360"/>
      <c r="G74" s="360"/>
      <c r="H74" s="681"/>
      <c r="I74" s="172"/>
      <c r="J74" s="172"/>
      <c r="K74" s="172"/>
      <c r="L74" s="172"/>
      <c r="M74" s="172"/>
      <c r="N74" s="172"/>
      <c r="O74" s="378"/>
      <c r="P74" s="379"/>
      <c r="Q74" s="376"/>
      <c r="R74" s="345"/>
      <c r="S74" s="351"/>
      <c r="T74" s="249"/>
      <c r="U74" s="721"/>
      <c r="V74" s="721"/>
      <c r="W74" s="720"/>
      <c r="X74" s="720"/>
      <c r="Y74" s="7"/>
      <c r="Z74" s="7"/>
    </row>
    <row r="75" spans="1:33">
      <c r="Q75" s="7"/>
      <c r="R75" s="345"/>
      <c r="S75" s="345"/>
      <c r="T75" s="380"/>
      <c r="U75" s="259"/>
      <c r="V75" s="259"/>
      <c r="W75" s="259"/>
      <c r="X75" s="249"/>
      <c r="Y75" s="249"/>
      <c r="Z75" s="1214"/>
      <c r="AA75" s="1214"/>
      <c r="AB75" s="1214"/>
      <c r="AC75" s="1214"/>
      <c r="AD75" s="1214"/>
      <c r="AE75" s="1214"/>
      <c r="AF75" s="566"/>
      <c r="AG75" s="1206" t="s">
        <v>529</v>
      </c>
    </row>
    <row r="76" spans="1:33">
      <c r="A76" s="345"/>
      <c r="C76" s="150"/>
      <c r="D76" s="150"/>
      <c r="E76" s="150"/>
      <c r="F76" s="150"/>
      <c r="G76" s="150"/>
      <c r="H76" s="1207" t="s">
        <v>425</v>
      </c>
      <c r="I76" s="1207"/>
      <c r="J76" s="1207"/>
      <c r="K76" s="1207"/>
      <c r="L76" s="1207"/>
      <c r="M76" s="1207"/>
      <c r="N76" s="1207"/>
      <c r="O76" s="566"/>
      <c r="P76" s="1206" t="s">
        <v>426</v>
      </c>
      <c r="Q76" s="381"/>
      <c r="R76" s="345"/>
      <c r="S76" s="345"/>
      <c r="T76" s="380"/>
      <c r="U76" s="259"/>
      <c r="V76" s="259"/>
      <c r="W76" s="259"/>
      <c r="X76" s="249"/>
      <c r="Y76" s="249"/>
      <c r="Z76" s="1207" t="s">
        <v>527</v>
      </c>
      <c r="AA76" s="1207"/>
      <c r="AB76" s="1207"/>
      <c r="AC76" s="1207"/>
      <c r="AD76" s="1207"/>
      <c r="AE76" s="1207"/>
      <c r="AF76" s="566"/>
      <c r="AG76" s="1206"/>
    </row>
    <row r="77" spans="1:33">
      <c r="A77" s="345"/>
      <c r="C77" s="150"/>
      <c r="D77" s="150"/>
      <c r="E77" s="150"/>
      <c r="F77" s="150"/>
      <c r="G77" s="150"/>
      <c r="H77" s="1206" t="s">
        <v>120</v>
      </c>
      <c r="I77" s="563"/>
      <c r="J77" s="1206" t="s">
        <v>119</v>
      </c>
      <c r="K77" s="563"/>
      <c r="L77" s="1206" t="s">
        <v>118</v>
      </c>
      <c r="M77" s="557"/>
      <c r="N77" s="1206" t="s">
        <v>9</v>
      </c>
      <c r="O77" s="557"/>
      <c r="P77" s="1206"/>
      <c r="Q77" s="555"/>
      <c r="R77" s="345"/>
      <c r="U77" s="249"/>
      <c r="V77" s="249"/>
      <c r="W77" s="249"/>
      <c r="X77" s="249"/>
      <c r="Y77" s="249"/>
      <c r="Z77" s="1206" t="s">
        <v>120</v>
      </c>
      <c r="AA77" s="1206" t="s">
        <v>119</v>
      </c>
      <c r="AB77" s="563"/>
      <c r="AC77" s="1206" t="s">
        <v>118</v>
      </c>
      <c r="AD77" s="557"/>
      <c r="AE77" s="1205" t="s">
        <v>9</v>
      </c>
      <c r="AF77" s="557"/>
      <c r="AG77" s="1206"/>
    </row>
    <row r="78" spans="1:33">
      <c r="A78" s="345"/>
      <c r="C78" s="150"/>
      <c r="D78" s="150"/>
      <c r="E78" s="150"/>
      <c r="F78" s="150"/>
      <c r="G78" s="150"/>
      <c r="H78" s="1211"/>
      <c r="I78" s="563"/>
      <c r="J78" s="1211"/>
      <c r="K78" s="563"/>
      <c r="L78" s="1211"/>
      <c r="M78" s="557"/>
      <c r="N78" s="1206"/>
      <c r="O78" s="557"/>
      <c r="P78" s="1206"/>
      <c r="Q78" s="555"/>
      <c r="R78" s="345"/>
      <c r="S78" s="344" t="s">
        <v>12</v>
      </c>
      <c r="T78" s="1216" t="s">
        <v>413</v>
      </c>
      <c r="U78" s="1215"/>
      <c r="V78" s="1215"/>
      <c r="W78" s="1215"/>
      <c r="X78" s="1215"/>
      <c r="Y78" s="1215"/>
      <c r="Z78" s="1211"/>
      <c r="AA78" s="1211"/>
      <c r="AB78" s="563"/>
      <c r="AC78" s="1211"/>
      <c r="AD78" s="557"/>
      <c r="AE78" s="1206"/>
      <c r="AF78" s="557"/>
      <c r="AG78" s="1206"/>
    </row>
    <row r="79" spans="1:33">
      <c r="A79" s="345"/>
      <c r="C79" s="150"/>
      <c r="D79" s="150"/>
      <c r="E79" s="150"/>
      <c r="F79" s="150"/>
      <c r="G79" s="150"/>
      <c r="H79" s="1211"/>
      <c r="I79" s="557"/>
      <c r="J79" s="1211"/>
      <c r="K79" s="557"/>
      <c r="L79" s="1211"/>
      <c r="M79" s="557"/>
      <c r="N79" s="1206"/>
      <c r="O79" s="557"/>
      <c r="P79" s="1206"/>
      <c r="Q79" s="555"/>
      <c r="R79" s="345"/>
      <c r="T79" s="1215"/>
      <c r="U79" s="1215"/>
      <c r="V79" s="1215"/>
      <c r="W79" s="1215"/>
      <c r="X79" s="1215"/>
      <c r="Y79" s="1215"/>
      <c r="Z79" s="1211"/>
      <c r="AA79" s="1211"/>
      <c r="AB79" s="557"/>
      <c r="AC79" s="1211"/>
      <c r="AD79" s="557"/>
      <c r="AE79" s="1206"/>
      <c r="AF79" s="557"/>
      <c r="AG79" s="1206"/>
    </row>
    <row r="80" spans="1:33">
      <c r="A80" s="345"/>
      <c r="C80" s="150"/>
      <c r="D80" s="150"/>
      <c r="E80" s="150"/>
      <c r="F80" s="150"/>
      <c r="G80" s="150"/>
      <c r="H80" s="367" t="s">
        <v>117</v>
      </c>
      <c r="I80" s="367"/>
      <c r="J80" s="5"/>
      <c r="K80" s="5"/>
      <c r="L80" s="5"/>
      <c r="M80" s="5"/>
      <c r="N80" s="5"/>
      <c r="O80" s="5"/>
      <c r="P80" s="556"/>
      <c r="Q80" s="556"/>
      <c r="R80" s="345"/>
      <c r="S80" s="344"/>
      <c r="T80" s="351"/>
      <c r="U80" s="249"/>
      <c r="V80" s="249"/>
      <c r="W80" s="249"/>
      <c r="X80" s="249"/>
      <c r="Y80" s="249"/>
      <c r="Z80" s="367" t="s">
        <v>117</v>
      </c>
      <c r="AA80" s="5"/>
      <c r="AB80" s="5"/>
      <c r="AC80" s="5"/>
      <c r="AD80" s="5"/>
      <c r="AE80" s="5"/>
      <c r="AF80" s="5"/>
      <c r="AG80" s="556"/>
    </row>
    <row r="81" spans="1:37">
      <c r="A81" s="344" t="s">
        <v>10</v>
      </c>
      <c r="B81" s="248" t="s">
        <v>127</v>
      </c>
      <c r="C81" s="150"/>
      <c r="D81" s="150"/>
      <c r="E81" s="150"/>
      <c r="F81" s="150"/>
      <c r="G81" s="150"/>
      <c r="H81" s="150"/>
      <c r="I81" s="251"/>
      <c r="J81" s="150"/>
      <c r="K81" s="251"/>
      <c r="L81" s="150"/>
      <c r="M81" s="251"/>
      <c r="N81" s="251"/>
      <c r="O81" s="251"/>
      <c r="P81" s="150"/>
      <c r="Q81" s="251"/>
      <c r="R81" s="349"/>
      <c r="S81" s="345"/>
      <c r="T81" s="382" t="s">
        <v>409</v>
      </c>
      <c r="U81" s="150"/>
      <c r="V81" s="150"/>
      <c r="W81" s="150"/>
      <c r="X81" s="150"/>
      <c r="Y81" s="150"/>
      <c r="Z81" s="383"/>
      <c r="AA81" s="383"/>
      <c r="AB81" s="383"/>
      <c r="AC81" s="383"/>
      <c r="AD81" s="383"/>
      <c r="AE81" s="383"/>
      <c r="AF81" s="383"/>
      <c r="AG81" s="383"/>
    </row>
    <row r="82" spans="1:37">
      <c r="A82" s="332"/>
      <c r="B82" s="266" t="s">
        <v>128</v>
      </c>
      <c r="C82" s="150"/>
      <c r="D82" s="150"/>
      <c r="E82" s="150"/>
      <c r="F82" s="150"/>
      <c r="G82" s="150"/>
      <c r="H82" s="150"/>
      <c r="I82" s="251"/>
      <c r="J82" s="150"/>
      <c r="K82" s="251"/>
      <c r="L82" s="150"/>
      <c r="M82" s="251"/>
      <c r="N82" s="251"/>
      <c r="O82" s="251"/>
      <c r="P82" s="150"/>
      <c r="Q82" s="251"/>
      <c r="R82" s="384"/>
      <c r="S82" s="345"/>
      <c r="T82" s="385" t="s">
        <v>410</v>
      </c>
      <c r="U82" s="150"/>
      <c r="V82" s="150"/>
      <c r="W82" s="150"/>
      <c r="X82" s="150"/>
      <c r="Y82" s="150"/>
      <c r="Z82" s="386"/>
      <c r="AA82" s="386"/>
      <c r="AB82" s="386"/>
      <c r="AC82" s="386"/>
      <c r="AD82" s="386"/>
      <c r="AE82" s="386"/>
      <c r="AF82" s="386"/>
      <c r="AG82" s="387"/>
    </row>
    <row r="83" spans="1:37">
      <c r="A83" s="345"/>
      <c r="Q83" s="7"/>
      <c r="R83" s="388"/>
      <c r="S83" s="345"/>
      <c r="T83" s="389" t="s">
        <v>399</v>
      </c>
      <c r="U83" s="150"/>
      <c r="V83" s="150"/>
      <c r="W83" s="150"/>
      <c r="X83" s="150"/>
      <c r="Y83" s="150"/>
      <c r="Z83" s="386" t="e">
        <f>#REF!</f>
        <v>#REF!</v>
      </c>
      <c r="AA83" s="386" t="e">
        <f>#REF!</f>
        <v>#REF!</v>
      </c>
      <c r="AB83" s="386"/>
      <c r="AC83" s="386">
        <v>0</v>
      </c>
      <c r="AD83" s="386"/>
      <c r="AE83" s="386" t="s">
        <v>535</v>
      </c>
      <c r="AF83" s="386"/>
      <c r="AG83" s="387">
        <v>2500000</v>
      </c>
    </row>
    <row r="84" spans="1:37">
      <c r="A84" s="345"/>
      <c r="B84" s="357" t="s">
        <v>411</v>
      </c>
      <c r="Q84" s="7"/>
      <c r="R84" s="388"/>
      <c r="S84" s="345"/>
      <c r="T84" s="385" t="s">
        <v>372</v>
      </c>
      <c r="U84" s="150"/>
      <c r="V84" s="150"/>
      <c r="W84" s="150"/>
      <c r="X84" s="150"/>
      <c r="Y84" s="150"/>
      <c r="Z84" s="386"/>
      <c r="AA84" s="386"/>
      <c r="AB84" s="386"/>
      <c r="AC84" s="386"/>
      <c r="AD84" s="386"/>
      <c r="AE84" s="386"/>
      <c r="AF84" s="386"/>
      <c r="AG84" s="387"/>
    </row>
    <row r="85" spans="1:37">
      <c r="A85" s="345"/>
      <c r="B85" s="357" t="s">
        <v>539</v>
      </c>
      <c r="C85" s="150"/>
      <c r="D85" s="150"/>
      <c r="E85" s="150"/>
      <c r="F85" s="150"/>
      <c r="G85" s="150"/>
      <c r="H85" s="386" t="e">
        <f>#REF!</f>
        <v>#REF!</v>
      </c>
      <c r="I85" s="390"/>
      <c r="J85" s="386" t="e">
        <f>#REF!</f>
        <v>#REF!</v>
      </c>
      <c r="K85" s="386"/>
      <c r="L85" s="386" t="e">
        <f>#REF!</f>
        <v>#REF!</v>
      </c>
      <c r="M85" s="386"/>
      <c r="N85" s="386" t="e">
        <f>SUM(H85+J85+L85)</f>
        <v>#REF!</v>
      </c>
      <c r="O85" s="386"/>
      <c r="P85" s="387">
        <v>5926074</v>
      </c>
      <c r="Q85" s="7"/>
      <c r="R85" s="349"/>
      <c r="S85" s="345"/>
      <c r="T85" s="385" t="s">
        <v>373</v>
      </c>
      <c r="U85" s="150"/>
      <c r="V85" s="150"/>
      <c r="W85" s="150"/>
      <c r="X85" s="150"/>
      <c r="Y85" s="150"/>
      <c r="Z85" s="386" t="e">
        <f>#REF!</f>
        <v>#REF!</v>
      </c>
      <c r="AA85" s="386" t="e">
        <f>#REF!</f>
        <v>#REF!</v>
      </c>
      <c r="AB85" s="386"/>
      <c r="AC85" s="386" t="e">
        <f>#REF!</f>
        <v>#REF!</v>
      </c>
      <c r="AD85" s="386"/>
      <c r="AE85" s="386" t="e">
        <f>SUM(Z85:AC85)</f>
        <v>#REF!</v>
      </c>
      <c r="AF85" s="386"/>
      <c r="AG85" s="387">
        <v>500000</v>
      </c>
    </row>
    <row r="86" spans="1:37">
      <c r="A86" s="345"/>
      <c r="B86" s="150" t="s">
        <v>369</v>
      </c>
      <c r="C86" s="150"/>
      <c r="D86" s="150"/>
      <c r="E86" s="150"/>
      <c r="F86" s="150"/>
      <c r="G86" s="150"/>
      <c r="H86" s="391"/>
      <c r="I86" s="391"/>
      <c r="J86" s="392"/>
      <c r="K86" s="392"/>
      <c r="L86" s="392"/>
      <c r="M86" s="392"/>
      <c r="N86" s="392"/>
      <c r="O86" s="392"/>
      <c r="P86" s="393"/>
      <c r="Q86" s="7"/>
      <c r="R86" s="394"/>
      <c r="S86" s="345"/>
      <c r="T86" s="395" t="s">
        <v>318</v>
      </c>
      <c r="U86" s="150"/>
      <c r="V86" s="150"/>
      <c r="W86" s="150"/>
      <c r="X86" s="150"/>
      <c r="Y86" s="150"/>
      <c r="Z86" s="386" t="e">
        <f>#REF!+#REF!</f>
        <v>#REF!</v>
      </c>
      <c r="AA86" s="386" t="e">
        <f>#REF!</f>
        <v>#REF!</v>
      </c>
      <c r="AB86" s="386"/>
      <c r="AC86" s="386" t="e">
        <f>#REF!</f>
        <v>#REF!</v>
      </c>
      <c r="AD86" s="386"/>
      <c r="AE86" s="386" t="e">
        <f>SUM(Z86:AC86)</f>
        <v>#REF!</v>
      </c>
      <c r="AF86" s="386"/>
      <c r="AG86" s="387">
        <v>449755</v>
      </c>
    </row>
    <row r="87" spans="1:37">
      <c r="A87" s="345"/>
      <c r="B87" s="150" t="s">
        <v>370</v>
      </c>
      <c r="C87" s="150"/>
      <c r="D87" s="150"/>
      <c r="E87" s="150"/>
      <c r="F87" s="150"/>
      <c r="G87" s="150"/>
      <c r="H87" s="391"/>
      <c r="I87" s="391"/>
      <c r="J87" s="392"/>
      <c r="K87" s="392"/>
      <c r="L87" s="392"/>
      <c r="M87" s="392"/>
      <c r="N87" s="392"/>
      <c r="O87" s="392"/>
      <c r="P87" s="393"/>
      <c r="Q87" s="7"/>
      <c r="R87" s="396"/>
      <c r="S87" s="345"/>
      <c r="T87" s="327" t="s">
        <v>13</v>
      </c>
      <c r="U87" s="150"/>
      <c r="V87" s="150"/>
      <c r="W87" s="150"/>
      <c r="X87" s="150"/>
      <c r="Y87" s="150"/>
      <c r="Z87" s="386" t="e">
        <f>#REF!+127.67</f>
        <v>#REF!</v>
      </c>
      <c r="AA87" s="386" t="e">
        <f>#REF!+1251</f>
        <v>#REF!</v>
      </c>
      <c r="AB87" s="386"/>
      <c r="AC87" s="386" t="e">
        <f>#REF!-165</f>
        <v>#REF!</v>
      </c>
      <c r="AD87" s="386"/>
      <c r="AE87" s="386" t="e">
        <f>SUM(Z87:AC87)</f>
        <v>#REF!</v>
      </c>
      <c r="AF87" s="386"/>
      <c r="AG87" s="387">
        <v>612140</v>
      </c>
    </row>
    <row r="88" spans="1:37" s="150" customFormat="1" ht="14.4" thickBot="1">
      <c r="A88" s="345"/>
      <c r="B88" s="261" t="s">
        <v>540</v>
      </c>
      <c r="H88" s="391" t="e">
        <f>#REF!</f>
        <v>#REF!</v>
      </c>
      <c r="I88" s="391"/>
      <c r="J88" s="391" t="e">
        <f>#REF!</f>
        <v>#REF!</v>
      </c>
      <c r="K88" s="392"/>
      <c r="L88" s="391" t="e">
        <f>#REF!</f>
        <v>#REF!</v>
      </c>
      <c r="M88" s="392"/>
      <c r="N88" s="392" t="e">
        <f t="shared" ref="N88:N93" si="0">SUM(H88+J88+L88)</f>
        <v>#REF!</v>
      </c>
      <c r="O88" s="392"/>
      <c r="P88" s="397">
        <v>5976465</v>
      </c>
      <c r="Q88" s="387"/>
      <c r="R88" s="398"/>
      <c r="S88" s="302"/>
      <c r="Z88" s="399" t="e">
        <f>SUM(Z82:Z87)</f>
        <v>#REF!</v>
      </c>
      <c r="AA88" s="399" t="e">
        <f>SUM(AA81:AA87)</f>
        <v>#REF!</v>
      </c>
      <c r="AB88" s="400"/>
      <c r="AC88" s="399" t="e">
        <f>SUM(AC81:AC87)</f>
        <v>#REF!</v>
      </c>
      <c r="AD88" s="400"/>
      <c r="AE88" s="399" t="e">
        <f>SUM(AE81:AE87)</f>
        <v>#REF!</v>
      </c>
      <c r="AF88" s="399"/>
      <c r="AG88" s="401">
        <f>SUM(AG81:AG87)</f>
        <v>4061895</v>
      </c>
    </row>
    <row r="89" spans="1:37" s="150" customFormat="1" ht="14.4" thickTop="1">
      <c r="A89" s="345"/>
      <c r="B89" s="357" t="s">
        <v>366</v>
      </c>
      <c r="H89" s="386" t="e">
        <f>#REF!</f>
        <v>#REF!</v>
      </c>
      <c r="I89" s="386"/>
      <c r="J89" s="386" t="e">
        <f>#REF!</f>
        <v>#REF!</v>
      </c>
      <c r="K89" s="386"/>
      <c r="L89" s="386" t="e">
        <f>#REF!</f>
        <v>#REF!</v>
      </c>
      <c r="M89" s="386"/>
      <c r="N89" s="386" t="e">
        <f t="shared" si="0"/>
        <v>#REF!</v>
      </c>
      <c r="O89" s="386"/>
      <c r="P89" s="387">
        <v>267154</v>
      </c>
      <c r="Q89" s="387"/>
      <c r="R89" s="398"/>
      <c r="S89" s="402"/>
      <c r="T89" s="402"/>
      <c r="U89" s="402"/>
      <c r="V89" s="402"/>
      <c r="W89" s="402"/>
    </row>
    <row r="90" spans="1:37" s="150" customFormat="1">
      <c r="A90" s="345"/>
      <c r="B90" s="357" t="s">
        <v>367</v>
      </c>
      <c r="H90" s="386" t="e">
        <f>#REF!</f>
        <v>#REF!</v>
      </c>
      <c r="I90" s="386"/>
      <c r="J90" s="386" t="e">
        <f>#REF!</f>
        <v>#REF!</v>
      </c>
      <c r="K90" s="386"/>
      <c r="L90" s="386" t="e">
        <f>#REF!</f>
        <v>#REF!</v>
      </c>
      <c r="M90" s="386"/>
      <c r="N90" s="386" t="e">
        <f t="shared" si="0"/>
        <v>#REF!</v>
      </c>
      <c r="O90" s="386"/>
      <c r="P90" s="387">
        <v>468401</v>
      </c>
      <c r="Q90" s="387"/>
      <c r="R90" s="398"/>
      <c r="S90" s="402"/>
      <c r="T90" s="402"/>
      <c r="U90" s="402"/>
      <c r="V90" s="302"/>
      <c r="AC90" s="1214"/>
      <c r="AD90" s="1214"/>
      <c r="AE90" s="1214"/>
      <c r="AF90" s="1214"/>
      <c r="AG90" s="1214"/>
      <c r="AH90" s="1214"/>
      <c r="AI90" s="1214"/>
      <c r="AJ90" s="566"/>
      <c r="AK90" s="1206" t="s">
        <v>426</v>
      </c>
    </row>
    <row r="91" spans="1:37" s="150" customFormat="1">
      <c r="A91" s="345"/>
      <c r="B91" s="357" t="s">
        <v>368</v>
      </c>
      <c r="H91" s="386" t="e">
        <f>#REF!</f>
        <v>#REF!</v>
      </c>
      <c r="I91" s="390"/>
      <c r="J91" s="386" t="e">
        <f>#REF!</f>
        <v>#REF!</v>
      </c>
      <c r="K91" s="386"/>
      <c r="L91" s="386" t="e">
        <f>#REF!</f>
        <v>#REF!</v>
      </c>
      <c r="M91" s="386"/>
      <c r="N91" s="386" t="e">
        <f t="shared" si="0"/>
        <v>#REF!</v>
      </c>
      <c r="O91" s="386"/>
      <c r="P91" s="387">
        <v>422687</v>
      </c>
      <c r="Q91" s="387"/>
      <c r="R91" s="398"/>
      <c r="S91" s="402"/>
      <c r="T91" s="402"/>
      <c r="U91" s="402"/>
      <c r="V91" s="302"/>
      <c r="AC91" s="1207" t="s">
        <v>527</v>
      </c>
      <c r="AD91" s="1207"/>
      <c r="AE91" s="1207"/>
      <c r="AF91" s="1207"/>
      <c r="AG91" s="1207"/>
      <c r="AH91" s="1207"/>
      <c r="AI91" s="1207"/>
      <c r="AJ91" s="566"/>
      <c r="AK91" s="1206"/>
    </row>
    <row r="92" spans="1:37" s="150" customFormat="1">
      <c r="A92" s="345"/>
      <c r="B92" s="357" t="s">
        <v>41</v>
      </c>
      <c r="H92" s="391">
        <v>0</v>
      </c>
      <c r="I92" s="391"/>
      <c r="J92" s="391">
        <v>0</v>
      </c>
      <c r="K92" s="392"/>
      <c r="L92" s="391" t="e">
        <f>#REF!-1</f>
        <v>#REF!</v>
      </c>
      <c r="M92" s="392"/>
      <c r="N92" s="386" t="e">
        <f t="shared" si="0"/>
        <v>#REF!</v>
      </c>
      <c r="O92" s="392"/>
      <c r="P92" s="397">
        <v>22097</v>
      </c>
      <c r="Q92" s="387"/>
      <c r="R92" s="398"/>
      <c r="S92" s="402"/>
      <c r="T92" s="402"/>
      <c r="U92" s="402"/>
      <c r="V92" s="302"/>
      <c r="AC92" s="1206" t="s">
        <v>120</v>
      </c>
      <c r="AD92" s="563"/>
      <c r="AE92" s="1206" t="s">
        <v>119</v>
      </c>
      <c r="AF92" s="563"/>
      <c r="AG92" s="1206" t="s">
        <v>118</v>
      </c>
      <c r="AH92" s="557"/>
      <c r="AI92" s="1205" t="s">
        <v>9</v>
      </c>
      <c r="AJ92" s="557"/>
      <c r="AK92" s="1206"/>
    </row>
    <row r="93" spans="1:37" s="150" customFormat="1">
      <c r="A93" s="345"/>
      <c r="B93" s="327" t="s">
        <v>15</v>
      </c>
      <c r="H93" s="386">
        <v>0</v>
      </c>
      <c r="I93" s="390"/>
      <c r="J93" s="386" t="e">
        <f>#REF!+1</f>
        <v>#REF!</v>
      </c>
      <c r="K93" s="386"/>
      <c r="L93" s="386">
        <v>0</v>
      </c>
      <c r="M93" s="386"/>
      <c r="N93" s="386" t="e">
        <f t="shared" si="0"/>
        <v>#REF!</v>
      </c>
      <c r="O93" s="386"/>
      <c r="P93" s="387">
        <v>650</v>
      </c>
      <c r="Q93" s="387"/>
      <c r="R93" s="398"/>
      <c r="S93" s="402"/>
      <c r="T93" s="402"/>
      <c r="U93" s="402"/>
      <c r="V93" s="330" t="s">
        <v>14</v>
      </c>
      <c r="W93" s="1209" t="s">
        <v>131</v>
      </c>
      <c r="X93" s="1215"/>
      <c r="Y93" s="1215"/>
      <c r="Z93" s="1215"/>
      <c r="AA93" s="1215"/>
      <c r="AB93" s="1215"/>
      <c r="AC93" s="1211"/>
      <c r="AD93" s="563"/>
      <c r="AE93" s="1211"/>
      <c r="AF93" s="563"/>
      <c r="AG93" s="1211"/>
      <c r="AH93" s="557"/>
      <c r="AI93" s="1206"/>
      <c r="AJ93" s="557"/>
      <c r="AK93" s="1206"/>
    </row>
    <row r="94" spans="1:37" ht="14.4" thickBot="1">
      <c r="A94" s="302"/>
      <c r="B94" s="150"/>
      <c r="C94" s="150"/>
      <c r="D94" s="150"/>
      <c r="E94" s="150"/>
      <c r="F94" s="150"/>
      <c r="G94" s="150"/>
      <c r="H94" s="399" t="e">
        <f>SUM(H85:H93)</f>
        <v>#REF!</v>
      </c>
      <c r="I94" s="400"/>
      <c r="J94" s="399" t="e">
        <f>SUM(J85:J93)</f>
        <v>#REF!</v>
      </c>
      <c r="K94" s="400"/>
      <c r="L94" s="399" t="e">
        <f>SUM(L85:L93)</f>
        <v>#REF!</v>
      </c>
      <c r="M94" s="400"/>
      <c r="N94" s="399" t="e">
        <f>SUM(N85:N93)</f>
        <v>#REF!</v>
      </c>
      <c r="O94" s="399"/>
      <c r="P94" s="401">
        <f>SUM(P85:P93)</f>
        <v>13083528</v>
      </c>
      <c r="Q94" s="403"/>
      <c r="R94" s="349"/>
      <c r="S94" s="350"/>
      <c r="T94" s="350"/>
      <c r="U94" s="350"/>
      <c r="W94" s="1215"/>
      <c r="X94" s="1215"/>
      <c r="Y94" s="1215"/>
      <c r="Z94" s="1215"/>
      <c r="AA94" s="1215"/>
      <c r="AB94" s="1215"/>
      <c r="AC94" s="1211"/>
      <c r="AD94" s="557"/>
      <c r="AE94" s="1211"/>
      <c r="AF94" s="557"/>
      <c r="AG94" s="1211"/>
      <c r="AH94" s="557"/>
      <c r="AI94" s="1206"/>
      <c r="AJ94" s="557"/>
      <c r="AK94" s="1206"/>
    </row>
    <row r="95" spans="1:37" ht="14.4" thickTop="1">
      <c r="Q95" s="7"/>
      <c r="R95" s="349"/>
      <c r="S95" s="350"/>
      <c r="T95" s="350"/>
      <c r="U95" s="350"/>
      <c r="V95" s="345"/>
      <c r="X95" s="150"/>
      <c r="Y95" s="150"/>
      <c r="Z95" s="150"/>
      <c r="AA95" s="150"/>
      <c r="AB95" s="150"/>
      <c r="AC95" s="367" t="s">
        <v>117</v>
      </c>
      <c r="AD95" s="367"/>
      <c r="AE95" s="5"/>
      <c r="AF95" s="5"/>
      <c r="AG95" s="5"/>
      <c r="AH95" s="5"/>
      <c r="AI95" s="5"/>
      <c r="AJ95" s="5"/>
      <c r="AK95" s="556"/>
    </row>
    <row r="96" spans="1:37">
      <c r="Q96" s="556"/>
      <c r="R96" s="349"/>
      <c r="S96" s="350"/>
      <c r="T96" s="350"/>
      <c r="U96" s="350"/>
      <c r="V96" s="345"/>
      <c r="W96" s="359" t="s">
        <v>132</v>
      </c>
      <c r="X96" s="150"/>
      <c r="Y96" s="150"/>
      <c r="Z96" s="150"/>
      <c r="AA96" s="150"/>
      <c r="AB96" s="150"/>
      <c r="AC96" s="383"/>
      <c r="AD96" s="383"/>
      <c r="AE96" s="383"/>
      <c r="AF96" s="383"/>
      <c r="AG96" s="383"/>
      <c r="AH96" s="383"/>
      <c r="AI96" s="383"/>
      <c r="AJ96" s="383"/>
      <c r="AK96" s="383"/>
    </row>
    <row r="97" spans="1:37">
      <c r="A97" s="332" t="s">
        <v>583</v>
      </c>
      <c r="B97" s="248" t="s">
        <v>406</v>
      </c>
      <c r="Q97" s="383"/>
      <c r="R97" s="404" t="s">
        <v>337</v>
      </c>
      <c r="S97" s="404" t="s">
        <v>16</v>
      </c>
      <c r="T97" s="404" t="s">
        <v>102</v>
      </c>
      <c r="U97" s="350"/>
      <c r="V97" s="345"/>
      <c r="W97" s="261" t="s">
        <v>29</v>
      </c>
      <c r="X97" s="150"/>
      <c r="Y97" s="150"/>
      <c r="Z97" s="150"/>
      <c r="AA97" s="150"/>
      <c r="AB97" s="150"/>
      <c r="AC97" s="391" t="e">
        <f>#REF!</f>
        <v>#REF!</v>
      </c>
      <c r="AD97" s="391"/>
      <c r="AE97" s="392" t="e">
        <f>#REF!</f>
        <v>#REF!</v>
      </c>
      <c r="AF97" s="392"/>
      <c r="AG97" s="392" t="e">
        <f>#REF!</f>
        <v>#REF!</v>
      </c>
      <c r="AH97" s="392"/>
      <c r="AI97" s="392" t="e">
        <f>SUM(AC97:AG97)</f>
        <v>#REF!</v>
      </c>
      <c r="AJ97" s="392"/>
      <c r="AK97" s="393">
        <v>1915079</v>
      </c>
    </row>
    <row r="98" spans="1:37">
      <c r="Q98" s="7"/>
      <c r="R98" s="405" t="e">
        <f>H85</f>
        <v>#REF!</v>
      </c>
      <c r="S98" s="405" t="e">
        <f>J85</f>
        <v>#REF!</v>
      </c>
      <c r="T98" s="406" t="e">
        <f>L85</f>
        <v>#REF!</v>
      </c>
      <c r="U98" s="350"/>
      <c r="V98" s="345"/>
      <c r="W98" s="359" t="s">
        <v>371</v>
      </c>
      <c r="X98" s="150"/>
      <c r="Y98" s="150"/>
      <c r="Z98" s="150"/>
      <c r="AA98" s="150"/>
      <c r="AB98" s="150"/>
      <c r="AC98" s="391"/>
      <c r="AD98" s="391"/>
      <c r="AE98" s="392"/>
      <c r="AF98" s="392"/>
      <c r="AG98" s="392"/>
      <c r="AH98" s="392"/>
      <c r="AI98" s="392"/>
      <c r="AJ98" s="392"/>
      <c r="AK98" s="393"/>
    </row>
    <row r="99" spans="1:37">
      <c r="B99" s="1213" t="s">
        <v>536</v>
      </c>
      <c r="C99" s="1213"/>
      <c r="D99" s="1213"/>
      <c r="E99" s="1213"/>
      <c r="F99" s="1213"/>
      <c r="G99" s="1213"/>
      <c r="H99" s="1213"/>
      <c r="I99" s="1213"/>
      <c r="J99" s="1213"/>
      <c r="K99" s="1213"/>
      <c r="L99" s="1213"/>
      <c r="M99" s="1213"/>
      <c r="N99" s="1213"/>
      <c r="O99" s="1213"/>
      <c r="P99" s="1213"/>
      <c r="Q99" s="1213"/>
      <c r="R99" s="192">
        <f>BS!E40</f>
        <v>1741003</v>
      </c>
      <c r="S99" s="192">
        <f>BS!G40</f>
        <v>1573860</v>
      </c>
      <c r="T99" s="192">
        <f>BS!I40</f>
        <v>2097577</v>
      </c>
      <c r="U99" s="350"/>
      <c r="V99" s="345"/>
      <c r="W99" s="261" t="s">
        <v>400</v>
      </c>
      <c r="X99" s="150"/>
      <c r="Y99" s="150"/>
      <c r="Z99" s="150"/>
      <c r="AA99" s="150"/>
      <c r="AB99" s="150"/>
      <c r="AC99" s="391"/>
      <c r="AD99" s="391"/>
      <c r="AE99" s="392"/>
      <c r="AF99" s="392"/>
      <c r="AG99" s="392"/>
      <c r="AH99" s="392"/>
      <c r="AI99" s="392"/>
      <c r="AJ99" s="392"/>
      <c r="AK99" s="393"/>
    </row>
    <row r="100" spans="1:37">
      <c r="B100" s="1213"/>
      <c r="C100" s="1213"/>
      <c r="D100" s="1213"/>
      <c r="E100" s="1213"/>
      <c r="F100" s="1213"/>
      <c r="G100" s="1213"/>
      <c r="H100" s="1213"/>
      <c r="I100" s="1213"/>
      <c r="J100" s="1213"/>
      <c r="K100" s="1213"/>
      <c r="L100" s="1213"/>
      <c r="M100" s="1213"/>
      <c r="N100" s="1213"/>
      <c r="O100" s="1213"/>
      <c r="P100" s="1213"/>
      <c r="Q100" s="1213"/>
      <c r="R100" s="407" t="e">
        <f>R98/R99</f>
        <v>#REF!</v>
      </c>
      <c r="S100" s="407" t="e">
        <f t="shared" ref="S100:T100" si="1">S98/S99</f>
        <v>#REF!</v>
      </c>
      <c r="T100" s="407" t="e">
        <f t="shared" si="1"/>
        <v>#REF!</v>
      </c>
      <c r="U100" s="350"/>
      <c r="V100" s="345"/>
      <c r="W100" s="261" t="s">
        <v>29</v>
      </c>
      <c r="X100" s="150"/>
      <c r="Y100" s="150"/>
      <c r="Z100" s="150"/>
      <c r="AA100" s="150"/>
      <c r="AB100" s="150"/>
      <c r="AC100" s="391" t="e">
        <f>#REF!</f>
        <v>#REF!</v>
      </c>
      <c r="AD100" s="391"/>
      <c r="AE100" s="392" t="e">
        <f>#REF!</f>
        <v>#REF!</v>
      </c>
      <c r="AF100" s="392"/>
      <c r="AG100" s="392" t="e">
        <f>#REF!</f>
        <v>#REF!</v>
      </c>
      <c r="AH100" s="392"/>
      <c r="AI100" s="392" t="e">
        <f>SUM(AC100:AG100)</f>
        <v>#REF!</v>
      </c>
      <c r="AJ100" s="392"/>
      <c r="AK100" s="393">
        <v>248959</v>
      </c>
    </row>
    <row r="101" spans="1:37">
      <c r="B101" s="1213"/>
      <c r="C101" s="1213"/>
      <c r="D101" s="1213"/>
      <c r="E101" s="1213"/>
      <c r="F101" s="1213"/>
      <c r="G101" s="1213"/>
      <c r="H101" s="1213"/>
      <c r="I101" s="1213"/>
      <c r="J101" s="1213"/>
      <c r="K101" s="1213"/>
      <c r="L101" s="1213"/>
      <c r="M101" s="1213"/>
      <c r="N101" s="1213"/>
      <c r="O101" s="1213"/>
      <c r="P101" s="1213"/>
      <c r="Q101" s="1213"/>
      <c r="R101" s="349"/>
      <c r="S101" s="350"/>
      <c r="T101" s="350"/>
      <c r="U101" s="350"/>
      <c r="V101" s="345"/>
      <c r="W101" s="261"/>
      <c r="X101" s="150"/>
      <c r="Y101" s="150"/>
      <c r="Z101" s="150"/>
      <c r="AA101" s="150"/>
      <c r="AB101" s="150"/>
      <c r="AC101" s="391"/>
      <c r="AD101" s="391"/>
      <c r="AE101" s="392"/>
      <c r="AF101" s="392"/>
      <c r="AG101" s="392"/>
      <c r="AH101" s="392"/>
      <c r="AI101" s="392"/>
      <c r="AJ101" s="392"/>
      <c r="AK101" s="393"/>
    </row>
    <row r="102" spans="1:37" ht="14.4" thickBot="1">
      <c r="B102" s="1213"/>
      <c r="C102" s="1213"/>
      <c r="D102" s="1213"/>
      <c r="E102" s="1213"/>
      <c r="F102" s="1213"/>
      <c r="G102" s="1213"/>
      <c r="H102" s="1213"/>
      <c r="I102" s="1213"/>
      <c r="J102" s="1213"/>
      <c r="K102" s="1213"/>
      <c r="L102" s="1213"/>
      <c r="M102" s="1213"/>
      <c r="N102" s="1213"/>
      <c r="O102" s="1213"/>
      <c r="P102" s="1213"/>
      <c r="Q102" s="1213"/>
      <c r="R102" s="349"/>
      <c r="S102" s="350"/>
      <c r="T102" s="350"/>
      <c r="U102" s="350"/>
      <c r="V102" s="302"/>
      <c r="W102" s="150"/>
      <c r="X102" s="150"/>
      <c r="Y102" s="150"/>
      <c r="Z102" s="150"/>
      <c r="AA102" s="150"/>
      <c r="AB102" s="150"/>
      <c r="AC102" s="408" t="e">
        <f>SUM(AC97:AC100)</f>
        <v>#REF!</v>
      </c>
      <c r="AD102" s="409"/>
      <c r="AE102" s="408" t="e">
        <f>SUM(AE97:AE100)</f>
        <v>#REF!</v>
      </c>
      <c r="AF102" s="409"/>
      <c r="AG102" s="408" t="e">
        <f>SUM(AG97:AG100)</f>
        <v>#REF!</v>
      </c>
      <c r="AH102" s="409"/>
      <c r="AI102" s="408" t="e">
        <f>SUM(AI97:AI100)</f>
        <v>#REF!</v>
      </c>
      <c r="AJ102" s="408"/>
      <c r="AK102" s="410">
        <f>SUM(AK97:AK100)</f>
        <v>2164038</v>
      </c>
    </row>
    <row r="103" spans="1:37" s="150" customFormat="1" ht="14.4" thickTop="1">
      <c r="B103" s="1213"/>
      <c r="C103" s="1213"/>
      <c r="D103" s="1213"/>
      <c r="E103" s="1213"/>
      <c r="F103" s="1213"/>
      <c r="G103" s="1213"/>
      <c r="H103" s="1213"/>
      <c r="I103" s="1213"/>
      <c r="J103" s="1213"/>
      <c r="K103" s="1213"/>
      <c r="L103" s="1213"/>
      <c r="M103" s="1213"/>
      <c r="N103" s="1213"/>
      <c r="O103" s="1213"/>
      <c r="P103" s="1213"/>
      <c r="Q103" s="1213"/>
      <c r="R103" s="398"/>
      <c r="S103" s="402"/>
      <c r="T103" s="402"/>
      <c r="U103" s="402"/>
      <c r="V103" s="402"/>
      <c r="W103" s="402"/>
    </row>
    <row r="104" spans="1:37" s="150" customFormat="1">
      <c r="B104" s="561"/>
      <c r="C104" s="561"/>
      <c r="D104" s="561"/>
      <c r="E104" s="561"/>
      <c r="F104" s="561"/>
      <c r="G104" s="561"/>
      <c r="H104" s="561"/>
      <c r="I104" s="561"/>
      <c r="J104" s="561"/>
      <c r="K104" s="561"/>
      <c r="L104" s="561"/>
      <c r="M104" s="561"/>
      <c r="N104" s="561"/>
      <c r="O104" s="561"/>
      <c r="P104" s="561"/>
      <c r="Q104" s="561"/>
      <c r="R104" s="398"/>
      <c r="S104" s="402"/>
      <c r="T104" s="402"/>
      <c r="U104" s="402"/>
      <c r="V104" s="402"/>
      <c r="W104" s="402"/>
    </row>
    <row r="105" spans="1:37">
      <c r="A105" s="332" t="s">
        <v>584</v>
      </c>
      <c r="B105" s="1209" t="s">
        <v>364</v>
      </c>
      <c r="C105" s="1209"/>
      <c r="D105" s="1209"/>
      <c r="E105" s="1209"/>
      <c r="F105" s="1209"/>
      <c r="G105" s="1209"/>
      <c r="H105" s="1209"/>
      <c r="I105" s="1209"/>
      <c r="J105" s="1209"/>
      <c r="K105" s="1209"/>
      <c r="L105" s="1209"/>
      <c r="M105" s="1209"/>
      <c r="N105" s="1209"/>
      <c r="O105" s="1209"/>
      <c r="P105" s="565"/>
      <c r="U105" s="350"/>
      <c r="V105" s="350"/>
      <c r="W105" s="350"/>
      <c r="AA105" s="411"/>
      <c r="AB105" s="411"/>
      <c r="AC105" s="411"/>
      <c r="AD105" s="411"/>
    </row>
    <row r="106" spans="1:37">
      <c r="A106" s="345"/>
      <c r="B106" s="150"/>
      <c r="W106" s="383"/>
      <c r="AA106" s="383"/>
      <c r="AB106" s="383"/>
      <c r="AC106" s="383"/>
      <c r="AD106" s="383"/>
    </row>
    <row r="107" spans="1:37">
      <c r="B107" s="1212" t="s">
        <v>537</v>
      </c>
      <c r="C107" s="1212"/>
      <c r="D107" s="1212"/>
      <c r="E107" s="1212"/>
      <c r="F107" s="1212"/>
      <c r="G107" s="1212"/>
      <c r="H107" s="1212"/>
      <c r="I107" s="1212"/>
      <c r="J107" s="1212"/>
      <c r="K107" s="1212"/>
      <c r="L107" s="1212"/>
      <c r="M107" s="1212"/>
      <c r="N107" s="1212"/>
      <c r="O107" s="1212"/>
      <c r="P107" s="1212"/>
      <c r="R107" s="328" t="s">
        <v>337</v>
      </c>
      <c r="S107" s="328" t="s">
        <v>16</v>
      </c>
      <c r="T107" s="328" t="s">
        <v>102</v>
      </c>
      <c r="V107" s="350"/>
      <c r="W107" s="350"/>
      <c r="AA107" s="383"/>
      <c r="AB107" s="383"/>
      <c r="AC107" s="383"/>
      <c r="AD107" s="383"/>
    </row>
    <row r="108" spans="1:37">
      <c r="A108" s="345"/>
      <c r="B108" s="1212"/>
      <c r="C108" s="1212"/>
      <c r="D108" s="1212"/>
      <c r="E108" s="1212"/>
      <c r="F108" s="1212"/>
      <c r="G108" s="1212"/>
      <c r="H108" s="1212"/>
      <c r="I108" s="1212"/>
      <c r="J108" s="1212"/>
      <c r="K108" s="1212"/>
      <c r="L108" s="1212"/>
      <c r="M108" s="1212"/>
      <c r="N108" s="1212"/>
      <c r="O108" s="1212"/>
      <c r="P108" s="1212"/>
      <c r="R108" s="412" t="e">
        <f>H88</f>
        <v>#REF!</v>
      </c>
      <c r="S108" s="412" t="e">
        <f>J88</f>
        <v>#REF!</v>
      </c>
      <c r="T108" s="412" t="e">
        <f>L88</f>
        <v>#REF!</v>
      </c>
      <c r="U108" s="412" t="e">
        <f>T108+S108+R108</f>
        <v>#REF!</v>
      </c>
      <c r="V108" s="350"/>
      <c r="W108" s="350"/>
      <c r="AA108" s="411"/>
      <c r="AB108" s="411"/>
      <c r="AC108" s="411"/>
      <c r="AD108" s="411"/>
    </row>
    <row r="109" spans="1:37">
      <c r="A109" s="345"/>
      <c r="B109" s="1212"/>
      <c r="C109" s="1212"/>
      <c r="D109" s="1212"/>
      <c r="E109" s="1212"/>
      <c r="F109" s="1212"/>
      <c r="G109" s="1212"/>
      <c r="H109" s="1212"/>
      <c r="I109" s="1212"/>
      <c r="J109" s="1212"/>
      <c r="K109" s="1212"/>
      <c r="L109" s="1212"/>
      <c r="M109" s="1212"/>
      <c r="N109" s="1212"/>
      <c r="O109" s="1212"/>
      <c r="P109" s="1212"/>
      <c r="R109" s="590">
        <f>R99</f>
        <v>1741003</v>
      </c>
      <c r="S109" s="590">
        <f>S99</f>
        <v>1573860</v>
      </c>
      <c r="T109" s="590">
        <f>T99</f>
        <v>2097577</v>
      </c>
      <c r="U109" s="186"/>
      <c r="V109" s="350"/>
      <c r="W109" s="350"/>
    </row>
    <row r="110" spans="1:37">
      <c r="A110" s="345"/>
      <c r="B110" s="1212"/>
      <c r="C110" s="1212"/>
      <c r="D110" s="1212"/>
      <c r="E110" s="1212"/>
      <c r="F110" s="1212"/>
      <c r="G110" s="1212"/>
      <c r="H110" s="1212"/>
      <c r="I110" s="1212"/>
      <c r="J110" s="1212"/>
      <c r="K110" s="1212"/>
      <c r="L110" s="1212"/>
      <c r="M110" s="1212"/>
      <c r="N110" s="1212"/>
      <c r="O110" s="1212"/>
      <c r="P110" s="1212"/>
      <c r="R110" s="591" t="e">
        <f>R108/R109</f>
        <v>#REF!</v>
      </c>
      <c r="S110" s="591" t="e">
        <f t="shared" ref="S110:T110" si="2">S108/S109</f>
        <v>#REF!</v>
      </c>
      <c r="T110" s="591" t="e">
        <f t="shared" si="2"/>
        <v>#REF!</v>
      </c>
      <c r="U110" s="186"/>
      <c r="V110" s="350"/>
      <c r="W110" s="350"/>
      <c r="AA110" s="411"/>
      <c r="AB110" s="411"/>
      <c r="AC110" s="411"/>
      <c r="AD110" s="411"/>
    </row>
    <row r="111" spans="1:37">
      <c r="A111" s="345"/>
      <c r="B111" s="1212"/>
      <c r="C111" s="1212"/>
      <c r="D111" s="1212"/>
      <c r="E111" s="1212"/>
      <c r="F111" s="1212"/>
      <c r="G111" s="1212"/>
      <c r="H111" s="1212"/>
      <c r="I111" s="1212"/>
      <c r="J111" s="1212"/>
      <c r="K111" s="1212"/>
      <c r="L111" s="1212"/>
      <c r="M111" s="1212"/>
      <c r="N111" s="1212"/>
      <c r="O111" s="1212"/>
      <c r="P111" s="1212"/>
      <c r="R111" s="413"/>
      <c r="S111" s="413"/>
      <c r="V111" s="350"/>
      <c r="W111" s="350"/>
    </row>
    <row r="112" spans="1:37">
      <c r="A112" s="345"/>
      <c r="B112" s="468"/>
      <c r="C112" s="468"/>
      <c r="D112" s="468"/>
      <c r="E112" s="468"/>
      <c r="F112" s="468"/>
      <c r="G112" s="468"/>
      <c r="H112" s="468"/>
      <c r="I112" s="468"/>
      <c r="J112" s="468"/>
      <c r="K112" s="468"/>
      <c r="L112" s="468"/>
      <c r="M112" s="468"/>
      <c r="N112" s="468"/>
      <c r="O112" s="468"/>
      <c r="P112" s="468"/>
      <c r="R112" s="414"/>
      <c r="S112" s="414"/>
      <c r="V112" s="350"/>
      <c r="W112" s="350"/>
    </row>
    <row r="113" spans="1:32">
      <c r="A113" s="344" t="s">
        <v>12</v>
      </c>
      <c r="B113" s="5" t="s">
        <v>335</v>
      </c>
      <c r="C113" s="1"/>
      <c r="D113" s="1"/>
      <c r="E113" s="1"/>
      <c r="F113" s="1"/>
      <c r="G113" s="1"/>
      <c r="H113" s="247"/>
      <c r="I113" s="247"/>
      <c r="J113" s="247"/>
      <c r="K113" s="247"/>
      <c r="L113" s="247"/>
      <c r="M113" s="247"/>
      <c r="N113" s="247"/>
      <c r="O113" s="247"/>
      <c r="P113" s="247"/>
      <c r="Q113" s="247"/>
    </row>
    <row r="114" spans="1:32">
      <c r="A114" s="415"/>
      <c r="B114" s="239"/>
      <c r="C114" s="404"/>
      <c r="D114" s="404"/>
      <c r="E114" s="404"/>
      <c r="F114" s="404"/>
      <c r="G114" s="404"/>
      <c r="H114" s="404"/>
      <c r="I114" s="404"/>
      <c r="J114" s="416"/>
      <c r="K114" s="416"/>
      <c r="L114" s="406"/>
      <c r="M114" s="406"/>
      <c r="N114" s="406"/>
      <c r="O114" s="406"/>
      <c r="P114" s="417"/>
      <c r="Q114" s="417"/>
    </row>
    <row r="115" spans="1:32">
      <c r="A115" s="344" t="s">
        <v>538</v>
      </c>
      <c r="B115" s="1210" t="s">
        <v>427</v>
      </c>
      <c r="C115" s="1210"/>
      <c r="D115" s="1210"/>
      <c r="E115" s="1210"/>
      <c r="F115" s="1210"/>
      <c r="G115" s="1210"/>
      <c r="H115" s="1210"/>
      <c r="I115" s="1210"/>
      <c r="J115" s="1210"/>
      <c r="K115" s="1210"/>
      <c r="L115" s="1210"/>
      <c r="M115" s="1210"/>
      <c r="N115" s="1210"/>
      <c r="O115" s="1210"/>
      <c r="P115" s="1210"/>
      <c r="Q115" s="347"/>
      <c r="S115" s="18"/>
      <c r="T115" s="18"/>
      <c r="U115" s="18"/>
      <c r="V115" s="18"/>
      <c r="W115" s="18"/>
      <c r="X115" s="18"/>
      <c r="Y115" s="18"/>
      <c r="Z115" s="18"/>
      <c r="AA115" s="18"/>
      <c r="AB115" s="18"/>
      <c r="AC115" s="18"/>
      <c r="AD115" s="18"/>
      <c r="AE115" s="18"/>
      <c r="AF115" s="18"/>
    </row>
    <row r="116" spans="1:32" hidden="1">
      <c r="A116" s="418"/>
      <c r="B116" s="18"/>
      <c r="C116" s="561"/>
      <c r="D116" s="561"/>
      <c r="E116" s="561"/>
      <c r="F116" s="561"/>
      <c r="G116" s="561"/>
      <c r="H116" s="561"/>
      <c r="I116" s="561"/>
      <c r="J116" s="561"/>
      <c r="K116" s="561"/>
      <c r="L116" s="561"/>
      <c r="M116" s="561"/>
      <c r="N116" s="561"/>
      <c r="O116" s="561"/>
      <c r="P116" s="561"/>
      <c r="Q116" s="347"/>
      <c r="S116" s="18"/>
      <c r="T116" s="18"/>
      <c r="U116" s="18"/>
      <c r="V116" s="18"/>
      <c r="W116" s="18"/>
      <c r="X116" s="18"/>
      <c r="Y116" s="18"/>
      <c r="Z116" s="18"/>
      <c r="AA116" s="18"/>
      <c r="AB116" s="18"/>
      <c r="AC116" s="18"/>
      <c r="AD116" s="18"/>
      <c r="AE116" s="18"/>
      <c r="AF116" s="18"/>
    </row>
    <row r="117" spans="1:32" hidden="1">
      <c r="A117" s="344" t="s">
        <v>22</v>
      </c>
      <c r="B117" s="343" t="s">
        <v>360</v>
      </c>
      <c r="C117" s="18"/>
      <c r="D117" s="18"/>
      <c r="E117" s="18"/>
      <c r="F117" s="18"/>
      <c r="G117" s="18"/>
      <c r="H117" s="18"/>
      <c r="I117" s="18"/>
      <c r="J117" s="18"/>
      <c r="K117" s="18"/>
      <c r="L117" s="18"/>
      <c r="M117" s="18"/>
      <c r="N117" s="18"/>
      <c r="O117" s="18"/>
      <c r="P117" s="18"/>
      <c r="Q117" s="18"/>
      <c r="R117" s="419"/>
      <c r="S117" s="420"/>
      <c r="T117" s="420"/>
      <c r="U117" s="420"/>
      <c r="V117" s="420"/>
      <c r="W117" s="350"/>
    </row>
    <row r="118" spans="1:32" hidden="1">
      <c r="A118" s="344"/>
      <c r="B118" s="421" t="s">
        <v>129</v>
      </c>
      <c r="C118" s="126"/>
      <c r="D118" s="126"/>
      <c r="E118" s="126"/>
      <c r="F118" s="126"/>
      <c r="G118" s="126"/>
      <c r="R118" s="422"/>
      <c r="S118" s="423"/>
      <c r="T118" s="424"/>
      <c r="U118" s="350"/>
      <c r="V118" s="350"/>
      <c r="W118" s="350"/>
    </row>
    <row r="119" spans="1:32" hidden="1">
      <c r="A119" s="342"/>
      <c r="B119" s="425"/>
      <c r="R119" s="350"/>
      <c r="S119" s="350"/>
      <c r="T119" s="424"/>
    </row>
    <row r="120" spans="1:32" hidden="1">
      <c r="A120" s="342"/>
      <c r="H120" s="1214"/>
      <c r="I120" s="1214"/>
      <c r="J120" s="1214"/>
      <c r="K120" s="1214"/>
      <c r="L120" s="1214"/>
      <c r="M120" s="1214"/>
      <c r="N120" s="1214"/>
      <c r="O120" s="566"/>
      <c r="Q120" s="274"/>
      <c r="R120" s="350"/>
      <c r="S120" s="350"/>
      <c r="T120" s="424"/>
    </row>
    <row r="121" spans="1:32" hidden="1">
      <c r="A121" s="342"/>
      <c r="H121" s="1207" t="s">
        <v>425</v>
      </c>
      <c r="I121" s="1207"/>
      <c r="J121" s="1207"/>
      <c r="K121" s="1207"/>
      <c r="L121" s="1207"/>
      <c r="M121" s="1207"/>
      <c r="N121" s="1207"/>
      <c r="O121" s="566"/>
      <c r="Q121" s="274"/>
      <c r="R121" s="350"/>
      <c r="S121" s="350"/>
      <c r="T121" s="424"/>
      <c r="V121" s="350"/>
    </row>
    <row r="122" spans="1:32" ht="15" hidden="1" customHeight="1">
      <c r="A122" s="342"/>
      <c r="H122" s="1205" t="s">
        <v>120</v>
      </c>
      <c r="I122" s="563"/>
      <c r="J122" s="1205" t="s">
        <v>119</v>
      </c>
      <c r="K122" s="563"/>
      <c r="L122" s="1205" t="s">
        <v>118</v>
      </c>
      <c r="M122" s="557"/>
      <c r="N122" s="1205" t="s">
        <v>9</v>
      </c>
      <c r="O122" s="557"/>
      <c r="P122" s="1206" t="s">
        <v>530</v>
      </c>
      <c r="Q122" s="555"/>
      <c r="R122" s="1217"/>
      <c r="S122" s="1217"/>
      <c r="T122" s="424"/>
      <c r="V122" s="350"/>
      <c r="W122" s="186"/>
    </row>
    <row r="123" spans="1:32" hidden="1">
      <c r="A123" s="342"/>
      <c r="H123" s="1206"/>
      <c r="I123" s="563"/>
      <c r="J123" s="1206"/>
      <c r="K123" s="563"/>
      <c r="L123" s="1206"/>
      <c r="M123" s="557"/>
      <c r="N123" s="1206"/>
      <c r="O123" s="557"/>
      <c r="P123" s="1206"/>
      <c r="Q123" s="555"/>
      <c r="R123" s="350"/>
      <c r="S123" s="350"/>
      <c r="T123" s="424"/>
      <c r="V123" s="350"/>
      <c r="W123" s="186"/>
    </row>
    <row r="124" spans="1:32" hidden="1">
      <c r="A124" s="342"/>
      <c r="H124" s="1206"/>
      <c r="I124" s="557"/>
      <c r="J124" s="1206"/>
      <c r="K124" s="557"/>
      <c r="L124" s="1206"/>
      <c r="M124" s="557"/>
      <c r="N124" s="1206"/>
      <c r="O124" s="557"/>
      <c r="P124" s="1206"/>
      <c r="Q124" s="555"/>
      <c r="R124" s="426"/>
      <c r="S124" s="350"/>
      <c r="T124" s="350"/>
      <c r="W124" s="427"/>
    </row>
    <row r="125" spans="1:32" hidden="1">
      <c r="A125" s="342"/>
      <c r="H125" s="367" t="s">
        <v>117</v>
      </c>
      <c r="I125" s="367"/>
      <c r="J125" s="367"/>
      <c r="K125" s="367"/>
      <c r="L125" s="367"/>
      <c r="M125" s="367"/>
      <c r="N125" s="367"/>
      <c r="O125" s="367"/>
      <c r="P125" s="1206"/>
      <c r="Q125" s="367"/>
      <c r="R125" s="426"/>
      <c r="S125" s="350"/>
      <c r="T125" s="350"/>
      <c r="U125" s="350"/>
      <c r="V125" s="350"/>
      <c r="W125" s="350"/>
    </row>
    <row r="126" spans="1:32" hidden="1">
      <c r="A126" s="342"/>
      <c r="R126" s="426"/>
      <c r="S126" s="350"/>
      <c r="T126" s="350"/>
      <c r="U126" s="350"/>
      <c r="V126" s="350"/>
      <c r="W126" s="350"/>
    </row>
    <row r="127" spans="1:32" hidden="1">
      <c r="A127" s="342"/>
      <c r="B127" s="328" t="s">
        <v>18</v>
      </c>
      <c r="H127" s="320">
        <v>0</v>
      </c>
      <c r="I127" s="320"/>
      <c r="J127" s="320">
        <v>0</v>
      </c>
      <c r="K127" s="320"/>
      <c r="L127" s="320">
        <v>0</v>
      </c>
      <c r="M127" s="320"/>
      <c r="N127" s="320">
        <f>SUM(H127:L127)</f>
        <v>0</v>
      </c>
      <c r="O127" s="320"/>
      <c r="P127" s="428">
        <v>188903795</v>
      </c>
      <c r="Q127" s="428"/>
      <c r="R127" s="429"/>
      <c r="T127" s="430"/>
    </row>
    <row r="128" spans="1:32" hidden="1">
      <c r="A128" s="342"/>
      <c r="B128" s="328" t="s">
        <v>19</v>
      </c>
      <c r="H128" s="431">
        <v>0</v>
      </c>
      <c r="I128" s="431"/>
      <c r="J128" s="431">
        <v>0</v>
      </c>
      <c r="K128" s="431"/>
      <c r="L128" s="431">
        <v>0</v>
      </c>
      <c r="M128" s="431"/>
      <c r="N128" s="432">
        <f>SUM(H128:L128)</f>
        <v>0</v>
      </c>
      <c r="O128" s="431"/>
      <c r="P128" s="433">
        <v>159212183</v>
      </c>
      <c r="Q128" s="434"/>
      <c r="T128" s="430"/>
      <c r="U128" s="435"/>
    </row>
    <row r="129" spans="1:32" hidden="1">
      <c r="A129" s="342"/>
      <c r="H129" s="436">
        <f>H127-H128</f>
        <v>0</v>
      </c>
      <c r="I129" s="431"/>
      <c r="J129" s="436">
        <f>J127-J128</f>
        <v>0</v>
      </c>
      <c r="K129" s="431"/>
      <c r="L129" s="436">
        <f>L127+L128</f>
        <v>0</v>
      </c>
      <c r="M129" s="431"/>
      <c r="N129" s="431">
        <f>SUM(H129:L129)</f>
        <v>0</v>
      </c>
      <c r="O129" s="431"/>
      <c r="P129" s="437">
        <f>P127-P128</f>
        <v>29691612</v>
      </c>
      <c r="Q129" s="319"/>
      <c r="R129" s="343"/>
      <c r="T129" s="429"/>
      <c r="U129" s="438"/>
    </row>
    <row r="130" spans="1:32" hidden="1">
      <c r="A130" s="342"/>
      <c r="H130" s="320"/>
      <c r="I130" s="320"/>
      <c r="J130" s="320"/>
      <c r="K130" s="320"/>
      <c r="L130" s="320"/>
      <c r="M130" s="320"/>
      <c r="N130" s="320"/>
      <c r="O130" s="320"/>
      <c r="P130" s="303"/>
      <c r="Q130" s="303"/>
      <c r="R130" s="559"/>
      <c r="S130" s="559"/>
      <c r="U130" s="438"/>
    </row>
    <row r="131" spans="1:32" hidden="1">
      <c r="A131" s="342"/>
      <c r="B131" s="328" t="s">
        <v>404</v>
      </c>
      <c r="Q131" s="434"/>
      <c r="R131" s="186"/>
      <c r="S131" s="439"/>
      <c r="U131" s="440"/>
    </row>
    <row r="132" spans="1:32" hidden="1">
      <c r="A132" s="342"/>
      <c r="H132" s="441">
        <v>0</v>
      </c>
      <c r="I132" s="442"/>
      <c r="J132" s="441">
        <v>-535714</v>
      </c>
      <c r="K132" s="442"/>
      <c r="L132" s="443">
        <v>0</v>
      </c>
      <c r="M132" s="326"/>
      <c r="N132" s="443">
        <f>SUM(H132:L132)</f>
        <v>-535714</v>
      </c>
      <c r="O132" s="326"/>
      <c r="P132" s="444">
        <v>-535714</v>
      </c>
      <c r="Q132" s="445"/>
      <c r="R132" s="186"/>
      <c r="S132" s="438"/>
      <c r="U132" s="435"/>
    </row>
    <row r="133" spans="1:32" hidden="1">
      <c r="A133" s="342" t="s">
        <v>21</v>
      </c>
      <c r="H133" s="446">
        <f>SUM(H131:H132)</f>
        <v>0</v>
      </c>
      <c r="I133" s="446"/>
      <c r="J133" s="446">
        <f>SUM(J131:J132)</f>
        <v>-535714</v>
      </c>
      <c r="K133" s="446"/>
      <c r="L133" s="446">
        <f>SUM(L131:L132)</f>
        <v>0</v>
      </c>
      <c r="M133" s="446"/>
      <c r="N133" s="446">
        <f>SUM(N131:N132)</f>
        <v>-535714</v>
      </c>
      <c r="O133" s="446"/>
      <c r="P133" s="434">
        <v>-535714</v>
      </c>
      <c r="Q133" s="434"/>
      <c r="R133" s="186"/>
      <c r="S133" s="438"/>
      <c r="U133" s="435"/>
    </row>
    <row r="134" spans="1:32" hidden="1">
      <c r="A134" s="342"/>
      <c r="H134" s="446"/>
      <c r="I134" s="446"/>
      <c r="J134" s="446"/>
      <c r="K134" s="446"/>
      <c r="L134" s="446"/>
      <c r="M134" s="446"/>
      <c r="N134" s="446"/>
      <c r="O134" s="446"/>
      <c r="P134" s="434"/>
      <c r="Q134" s="434"/>
      <c r="R134" s="186"/>
      <c r="S134" s="438"/>
      <c r="U134" s="438"/>
      <c r="AF134" s="447"/>
    </row>
    <row r="135" spans="1:32" hidden="1">
      <c r="A135" s="342"/>
      <c r="H135" s="446">
        <f>IS!F14</f>
        <v>-19556</v>
      </c>
      <c r="I135" s="446"/>
      <c r="J135" s="446" t="e">
        <f>IS!#REF!</f>
        <v>#REF!</v>
      </c>
      <c r="K135" s="446"/>
      <c r="L135" s="446">
        <v>0</v>
      </c>
      <c r="M135" s="446"/>
      <c r="N135" s="446" t="e">
        <f>SUM(H135:L135)</f>
        <v>#REF!</v>
      </c>
      <c r="O135" s="446"/>
      <c r="P135" s="434">
        <v>7139620</v>
      </c>
      <c r="Q135" s="434"/>
      <c r="R135" s="448"/>
      <c r="S135" s="448"/>
      <c r="U135" s="438"/>
      <c r="W135" s="412"/>
      <c r="AF135" s="447"/>
    </row>
    <row r="136" spans="1:32" hidden="1">
      <c r="A136" s="342"/>
      <c r="H136" s="446"/>
      <c r="I136" s="446"/>
      <c r="J136" s="446"/>
      <c r="K136" s="446"/>
      <c r="L136" s="446"/>
      <c r="M136" s="446"/>
      <c r="N136" s="446"/>
      <c r="O136" s="446"/>
      <c r="P136" s="434"/>
      <c r="Q136" s="434"/>
      <c r="R136" s="438"/>
      <c r="S136" s="438"/>
      <c r="U136" s="438"/>
      <c r="AF136" s="447"/>
    </row>
    <row r="137" spans="1:32" hidden="1">
      <c r="A137" s="342"/>
      <c r="B137" s="449" t="s">
        <v>405</v>
      </c>
      <c r="H137" s="431">
        <v>0</v>
      </c>
      <c r="I137" s="431"/>
      <c r="J137" s="431">
        <v>0</v>
      </c>
      <c r="K137" s="431"/>
      <c r="L137" s="446">
        <v>0</v>
      </c>
      <c r="M137" s="446"/>
      <c r="N137" s="446">
        <f>SUM(H137:L137)</f>
        <v>0</v>
      </c>
      <c r="O137" s="446"/>
      <c r="P137" s="434">
        <v>-6604305</v>
      </c>
      <c r="Q137" s="434"/>
      <c r="R137" s="451"/>
      <c r="S137" s="451"/>
      <c r="T137" s="450"/>
      <c r="X137" s="452"/>
      <c r="AF137" s="447"/>
    </row>
    <row r="138" spans="1:32" hidden="1">
      <c r="A138" s="342"/>
      <c r="B138" s="328" t="s">
        <v>374</v>
      </c>
      <c r="H138" s="431"/>
      <c r="I138" s="431"/>
      <c r="J138" s="431"/>
      <c r="K138" s="431"/>
      <c r="L138" s="446"/>
      <c r="M138" s="446"/>
      <c r="N138" s="446"/>
      <c r="O138" s="446"/>
      <c r="P138" s="434"/>
      <c r="Q138" s="434"/>
      <c r="R138" s="451"/>
      <c r="S138" s="451"/>
      <c r="V138" s="447"/>
      <c r="W138" s="447"/>
      <c r="X138" s="447"/>
    </row>
    <row r="139" spans="1:32" hidden="1">
      <c r="A139" s="342"/>
      <c r="B139" s="449" t="s">
        <v>375</v>
      </c>
      <c r="H139" s="431"/>
      <c r="I139" s="431"/>
      <c r="J139" s="431"/>
      <c r="K139" s="431"/>
      <c r="L139" s="446"/>
      <c r="M139" s="446"/>
      <c r="N139" s="446"/>
      <c r="O139" s="446"/>
      <c r="P139" s="434"/>
      <c r="Q139" s="434"/>
      <c r="R139" s="186"/>
      <c r="S139" s="186"/>
      <c r="V139" s="447"/>
      <c r="W139" s="447"/>
      <c r="X139" s="447"/>
    </row>
    <row r="140" spans="1:32" hidden="1">
      <c r="A140" s="342"/>
      <c r="B140" s="449" t="s">
        <v>376</v>
      </c>
      <c r="H140" s="431"/>
      <c r="I140" s="431"/>
      <c r="J140" s="431"/>
      <c r="K140" s="431"/>
      <c r="L140" s="446"/>
      <c r="M140" s="446"/>
      <c r="N140" s="446"/>
      <c r="O140" s="446"/>
      <c r="P140" s="434"/>
      <c r="Q140" s="434"/>
      <c r="R140" s="186"/>
      <c r="S140" s="186"/>
      <c r="V140" s="447"/>
      <c r="W140" s="447"/>
      <c r="X140" s="447"/>
    </row>
    <row r="141" spans="1:32" hidden="1">
      <c r="A141" s="342"/>
      <c r="B141" s="449" t="s">
        <v>377</v>
      </c>
      <c r="H141" s="431">
        <v>0</v>
      </c>
      <c r="J141" s="256">
        <v>130018.14</v>
      </c>
      <c r="K141" s="431"/>
      <c r="L141" s="446">
        <v>0</v>
      </c>
      <c r="M141" s="446"/>
      <c r="N141" s="446">
        <f>SUM(H141:L141)</f>
        <v>130018</v>
      </c>
      <c r="O141" s="446"/>
      <c r="P141" s="428">
        <v>83079117</v>
      </c>
      <c r="Q141" s="434"/>
      <c r="S141" s="451"/>
      <c r="V141" s="453"/>
      <c r="W141" s="453"/>
      <c r="X141" s="453"/>
    </row>
    <row r="142" spans="1:32" hidden="1">
      <c r="A142" s="342"/>
      <c r="B142" s="449"/>
      <c r="I142" s="435"/>
      <c r="J142" s="256"/>
      <c r="K142" s="431"/>
      <c r="L142" s="446"/>
      <c r="M142" s="446"/>
      <c r="N142" s="446"/>
      <c r="O142" s="446"/>
      <c r="P142" s="428"/>
      <c r="Q142" s="434"/>
      <c r="S142" s="451"/>
      <c r="X142" s="452"/>
    </row>
    <row r="143" spans="1:32" s="150" customFormat="1" ht="15.75" hidden="1" customHeight="1" thickBot="1">
      <c r="A143" s="359"/>
      <c r="B143" s="1208" t="s">
        <v>303</v>
      </c>
      <c r="C143" s="1208"/>
      <c r="D143" s="1208"/>
      <c r="E143" s="1208"/>
      <c r="F143" s="1208"/>
      <c r="G143" s="1208"/>
      <c r="H143" s="454">
        <f>H129+H137-H141</f>
        <v>0</v>
      </c>
      <c r="I143" s="455"/>
      <c r="J143" s="454">
        <f>J129-J141</f>
        <v>-130018</v>
      </c>
      <c r="K143" s="455" t="e">
        <v>#REF!</v>
      </c>
      <c r="L143" s="454">
        <f>L129+L141</f>
        <v>0</v>
      </c>
      <c r="M143" s="455"/>
      <c r="N143" s="454">
        <f>N129+N141</f>
        <v>130018</v>
      </c>
      <c r="O143" s="455"/>
      <c r="P143" s="456">
        <f>P129+P141</f>
        <v>112770729</v>
      </c>
      <c r="Q143" s="457"/>
      <c r="R143" s="458"/>
      <c r="S143" s="459"/>
      <c r="V143" s="460"/>
    </row>
    <row r="144" spans="1:32" ht="14.4" hidden="1" thickTop="1">
      <c r="A144" s="342"/>
      <c r="H144" s="461"/>
      <c r="I144" s="461"/>
      <c r="J144" s="462"/>
      <c r="K144" s="462"/>
      <c r="L144" s="461"/>
      <c r="M144" s="461"/>
      <c r="N144" s="461"/>
      <c r="O144" s="461"/>
      <c r="P144" s="463"/>
      <c r="Q144" s="463"/>
      <c r="R144" s="559"/>
      <c r="S144" s="559"/>
    </row>
    <row r="145" spans="1:26" hidden="1">
      <c r="Q145" s="561"/>
      <c r="R145" s="186"/>
      <c r="S145" s="186"/>
    </row>
    <row r="146" spans="1:26">
      <c r="C146" s="561"/>
      <c r="D146" s="561"/>
      <c r="E146" s="561"/>
      <c r="F146" s="561"/>
      <c r="G146" s="561"/>
      <c r="H146" s="561"/>
      <c r="I146" s="561"/>
      <c r="J146" s="561"/>
      <c r="K146" s="561"/>
      <c r="L146" s="561"/>
      <c r="M146" s="561"/>
      <c r="N146" s="561"/>
      <c r="O146" s="561"/>
      <c r="P146" s="561"/>
      <c r="Q146" s="561"/>
      <c r="R146" s="451"/>
      <c r="S146" s="451"/>
    </row>
    <row r="147" spans="1:26">
      <c r="C147" s="561"/>
      <c r="D147" s="561"/>
      <c r="E147" s="561"/>
      <c r="F147" s="561"/>
      <c r="G147" s="561"/>
      <c r="H147" s="561"/>
      <c r="I147" s="561"/>
      <c r="J147" s="561"/>
      <c r="K147" s="561"/>
      <c r="L147" s="561"/>
      <c r="M147" s="561"/>
      <c r="N147" s="561"/>
      <c r="O147" s="561"/>
      <c r="R147" s="451"/>
      <c r="S147" s="451"/>
    </row>
    <row r="148" spans="1:26">
      <c r="C148" s="561"/>
      <c r="D148" s="561"/>
      <c r="E148" s="561"/>
      <c r="F148" s="561"/>
      <c r="G148" s="561"/>
      <c r="H148" s="561"/>
      <c r="I148" s="561"/>
      <c r="J148" s="561"/>
      <c r="K148" s="561"/>
      <c r="L148" s="561"/>
      <c r="M148" s="561"/>
      <c r="N148" s="561"/>
      <c r="O148" s="561"/>
      <c r="V148" s="563"/>
      <c r="W148" s="464"/>
      <c r="X148" s="464"/>
      <c r="Y148" s="464"/>
      <c r="Z148" s="343"/>
    </row>
    <row r="149" spans="1:26">
      <c r="C149" s="18"/>
      <c r="D149" s="18"/>
      <c r="E149" s="18"/>
      <c r="F149" s="18"/>
      <c r="G149" s="18"/>
      <c r="H149" s="18"/>
      <c r="I149" s="18"/>
      <c r="J149" s="18"/>
      <c r="K149" s="18"/>
      <c r="L149" s="18"/>
      <c r="M149" s="18"/>
      <c r="N149" s="18"/>
      <c r="O149" s="18"/>
      <c r="P149" s="18"/>
      <c r="Q149" s="18"/>
      <c r="V149" s="369"/>
      <c r="W149" s="464"/>
      <c r="X149" s="464"/>
      <c r="Y149" s="464"/>
      <c r="Z149" s="343"/>
    </row>
    <row r="150" spans="1:26">
      <c r="A150" s="1"/>
      <c r="C150" s="18"/>
      <c r="D150" s="18"/>
      <c r="E150" s="18"/>
      <c r="F150" s="18"/>
      <c r="G150" s="18"/>
      <c r="H150" s="18"/>
      <c r="I150" s="18"/>
      <c r="J150" s="18"/>
      <c r="K150" s="18"/>
      <c r="L150" s="18"/>
      <c r="M150" s="18"/>
      <c r="N150" s="18"/>
      <c r="O150" s="18"/>
      <c r="P150" s="18"/>
      <c r="Q150" s="18"/>
      <c r="V150" s="369"/>
      <c r="W150" s="464"/>
      <c r="X150" s="464"/>
      <c r="Y150" s="464"/>
      <c r="Z150" s="343"/>
    </row>
    <row r="151" spans="1:26">
      <c r="A151" s="1"/>
      <c r="C151" s="18"/>
      <c r="D151" s="18"/>
      <c r="E151" s="18"/>
      <c r="F151" s="18"/>
      <c r="G151" s="18"/>
      <c r="H151" s="18"/>
      <c r="I151" s="18"/>
      <c r="J151" s="18"/>
      <c r="K151" s="18"/>
      <c r="L151" s="18"/>
      <c r="M151" s="18"/>
      <c r="N151" s="18"/>
      <c r="O151" s="18"/>
      <c r="P151" s="18"/>
      <c r="Q151" s="18"/>
      <c r="V151" s="369"/>
      <c r="W151" s="464"/>
      <c r="X151" s="464"/>
      <c r="Y151" s="464"/>
      <c r="Z151" s="343"/>
    </row>
    <row r="152" spans="1:26">
      <c r="A152" s="1"/>
      <c r="B152" s="356"/>
      <c r="C152" s="356"/>
      <c r="D152" s="356"/>
      <c r="E152" s="356"/>
      <c r="F152" s="356"/>
      <c r="G152" s="356"/>
      <c r="H152" s="356"/>
      <c r="I152" s="356"/>
      <c r="J152" s="356"/>
      <c r="K152" s="356"/>
      <c r="L152" s="356"/>
      <c r="M152" s="356"/>
      <c r="N152" s="356"/>
      <c r="O152" s="356"/>
      <c r="P152" s="356"/>
      <c r="Q152" s="356"/>
      <c r="V152" s="563"/>
    </row>
    <row r="153" spans="1:26">
      <c r="A153" s="418"/>
    </row>
    <row r="154" spans="1:26">
      <c r="V154" s="412"/>
      <c r="X154" s="464"/>
      <c r="Y154" s="464"/>
    </row>
    <row r="155" spans="1:26">
      <c r="X155" s="464"/>
      <c r="Y155" s="464"/>
    </row>
    <row r="156" spans="1:26">
      <c r="X156" s="465"/>
      <c r="Y156" s="466"/>
    </row>
    <row r="157" spans="1:26">
      <c r="C157" s="467"/>
      <c r="D157" s="1204" t="s">
        <v>319</v>
      </c>
      <c r="E157" s="1204"/>
      <c r="F157" s="1204"/>
    </row>
    <row r="158" spans="1:26">
      <c r="C158" s="565" t="s">
        <v>320</v>
      </c>
      <c r="D158" s="292">
        <v>9045987</v>
      </c>
      <c r="E158" s="150"/>
      <c r="F158" s="369">
        <v>3878669</v>
      </c>
      <c r="V158" s="468"/>
      <c r="W158" s="468"/>
      <c r="X158" s="468"/>
      <c r="Y158" s="468"/>
      <c r="Z158" s="468"/>
    </row>
    <row r="159" spans="1:26" ht="41.4">
      <c r="C159" s="565" t="s">
        <v>321</v>
      </c>
      <c r="D159" s="292">
        <v>-10656853</v>
      </c>
      <c r="E159" s="150"/>
      <c r="F159" s="369">
        <v>-6294233</v>
      </c>
      <c r="V159" s="468"/>
      <c r="W159" s="468"/>
      <c r="X159" s="468"/>
      <c r="Y159" s="469"/>
      <c r="Z159" s="468"/>
    </row>
    <row r="160" spans="1:26" ht="55.2">
      <c r="C160" s="565" t="s">
        <v>322</v>
      </c>
      <c r="D160" s="292">
        <v>-6111550</v>
      </c>
      <c r="E160" s="150"/>
      <c r="F160" s="369">
        <v>-5476623</v>
      </c>
      <c r="V160" s="468"/>
      <c r="W160" s="468"/>
      <c r="X160" s="468"/>
      <c r="Y160" s="468"/>
      <c r="Z160" s="468"/>
    </row>
    <row r="161" spans="2:26">
      <c r="C161" s="328" t="s">
        <v>323</v>
      </c>
      <c r="D161" s="328">
        <v>0</v>
      </c>
      <c r="F161" s="465">
        <v>535714</v>
      </c>
      <c r="V161" s="468"/>
      <c r="W161" s="468"/>
      <c r="X161" s="468"/>
      <c r="Y161" s="468"/>
      <c r="Z161" s="468"/>
    </row>
    <row r="162" spans="2:26">
      <c r="C162" s="328" t="s">
        <v>324</v>
      </c>
      <c r="D162" s="412">
        <f>'3-5'!H129</f>
        <v>0</v>
      </c>
      <c r="F162" s="465">
        <v>1989636</v>
      </c>
      <c r="V162" s="563"/>
      <c r="W162" s="468"/>
      <c r="X162" s="468"/>
      <c r="Y162" s="468"/>
      <c r="Z162" s="468"/>
    </row>
    <row r="163" spans="2:26">
      <c r="C163" s="560"/>
      <c r="W163" s="468"/>
      <c r="X163" s="468"/>
      <c r="Y163" s="468"/>
      <c r="Z163" s="468"/>
    </row>
    <row r="164" spans="2:26">
      <c r="B164" s="328">
        <v>-2429500</v>
      </c>
      <c r="C164" s="560"/>
      <c r="D164" s="412">
        <f>D162-D161-D160-D158</f>
        <v>-2934437</v>
      </c>
      <c r="F164" s="412">
        <f>F162-F161-F160-F158</f>
        <v>3051876</v>
      </c>
      <c r="V164" s="412"/>
      <c r="W164" s="468"/>
      <c r="X164" s="468"/>
      <c r="Y164" s="468"/>
      <c r="Z164" s="468"/>
    </row>
    <row r="165" spans="2:26">
      <c r="B165" s="412">
        <f>D164-D159</f>
        <v>7722416</v>
      </c>
      <c r="C165" s="560"/>
      <c r="D165" s="412">
        <f>I138-D164</f>
        <v>2934437</v>
      </c>
      <c r="W165" s="468"/>
      <c r="X165" s="468"/>
      <c r="Y165" s="468"/>
      <c r="Z165" s="468"/>
    </row>
    <row r="166" spans="2:26">
      <c r="C166" s="560"/>
      <c r="D166" s="1204" t="s">
        <v>325</v>
      </c>
      <c r="E166" s="1204"/>
      <c r="F166" s="1204"/>
      <c r="W166" s="468"/>
      <c r="X166" s="468"/>
      <c r="Y166" s="468"/>
      <c r="Z166" s="468"/>
    </row>
    <row r="167" spans="2:26">
      <c r="C167" s="565" t="s">
        <v>320</v>
      </c>
      <c r="D167" s="292">
        <f>D158</f>
        <v>9045987</v>
      </c>
      <c r="F167" s="328">
        <v>3878669</v>
      </c>
      <c r="W167" s="470"/>
      <c r="X167" s="471"/>
      <c r="Y167" s="472"/>
      <c r="Z167" s="473"/>
    </row>
    <row r="168" spans="2:26" ht="41.4">
      <c r="C168" s="565" t="s">
        <v>321</v>
      </c>
      <c r="D168" s="292">
        <f>-21651396-B165</f>
        <v>-29373812</v>
      </c>
      <c r="E168" s="412">
        <f>D164-D173</f>
        <v>18716959</v>
      </c>
      <c r="F168" s="328">
        <v>-1730090.24999998</v>
      </c>
      <c r="V168" s="468"/>
      <c r="W168" s="465"/>
      <c r="X168" s="465"/>
      <c r="Y168" s="465"/>
    </row>
    <row r="169" spans="2:26" ht="55.2">
      <c r="C169" s="565" t="s">
        <v>322</v>
      </c>
      <c r="D169" s="292">
        <v>-3248068</v>
      </c>
      <c r="F169" s="328">
        <v>-26643</v>
      </c>
      <c r="V169" s="468"/>
      <c r="W169" s="465"/>
      <c r="X169" s="465"/>
      <c r="Y169" s="465"/>
    </row>
    <row r="170" spans="2:26">
      <c r="C170" s="328" t="s">
        <v>323</v>
      </c>
      <c r="D170" s="328">
        <v>0</v>
      </c>
      <c r="E170" s="412">
        <f>D164-D168</f>
        <v>26439375</v>
      </c>
      <c r="F170" s="328">
        <v>267857</v>
      </c>
      <c r="V170" s="468"/>
      <c r="W170" s="465"/>
      <c r="X170" s="465"/>
      <c r="Y170" s="465"/>
    </row>
    <row r="171" spans="2:26">
      <c r="C171" s="328" t="s">
        <v>324</v>
      </c>
      <c r="D171" s="412">
        <v>-15853477</v>
      </c>
      <c r="F171" s="328">
        <v>-2407098.5</v>
      </c>
      <c r="W171" s="465"/>
      <c r="X171" s="465"/>
      <c r="Y171" s="465"/>
    </row>
    <row r="172" spans="2:26">
      <c r="C172" s="560"/>
      <c r="E172" s="468"/>
      <c r="F172" s="468"/>
      <c r="W172" s="465"/>
      <c r="X172" s="465"/>
      <c r="Y172" s="465"/>
    </row>
    <row r="173" spans="2:26">
      <c r="D173" s="412">
        <f>D171-D170-D169-D167</f>
        <v>-21651396</v>
      </c>
      <c r="E173" s="468"/>
      <c r="F173" s="468">
        <f>F171-F170-F169-F167</f>
        <v>-6526981.5</v>
      </c>
    </row>
    <row r="174" spans="2:26">
      <c r="D174" s="412" t="e">
        <f>#REF!-D173</f>
        <v>#REF!</v>
      </c>
      <c r="E174" s="468"/>
      <c r="F174" s="468"/>
    </row>
    <row r="175" spans="2:26">
      <c r="C175" s="474"/>
      <c r="D175" s="468"/>
      <c r="E175" s="468"/>
      <c r="F175" s="468"/>
    </row>
    <row r="176" spans="2:26">
      <c r="C176" s="560"/>
      <c r="D176" s="1204" t="s">
        <v>326</v>
      </c>
      <c r="E176" s="1204"/>
      <c r="F176" s="1204"/>
    </row>
    <row r="177" spans="3:6">
      <c r="C177" s="565" t="s">
        <v>320</v>
      </c>
      <c r="D177" s="292">
        <v>9045986</v>
      </c>
    </row>
    <row r="178" spans="3:6" ht="41.4">
      <c r="C178" s="565" t="s">
        <v>321</v>
      </c>
      <c r="D178" s="292">
        <v>-24899463</v>
      </c>
      <c r="F178" s="412">
        <f>D173-D178</f>
        <v>3248067</v>
      </c>
    </row>
    <row r="179" spans="3:6" ht="55.2">
      <c r="C179" s="565" t="s">
        <v>322</v>
      </c>
      <c r="D179" s="292">
        <v>0</v>
      </c>
    </row>
    <row r="180" spans="3:6">
      <c r="C180" s="328" t="s">
        <v>323</v>
      </c>
      <c r="D180" s="328">
        <v>0</v>
      </c>
    </row>
    <row r="181" spans="3:6">
      <c r="C181" s="328" t="s">
        <v>324</v>
      </c>
      <c r="D181" s="412">
        <v>-15853477</v>
      </c>
    </row>
    <row r="182" spans="3:6">
      <c r="C182" s="560"/>
      <c r="E182" s="468"/>
      <c r="F182" s="468"/>
    </row>
    <row r="183" spans="3:6">
      <c r="D183" s="412">
        <f>D181-D180-D179-D177</f>
        <v>-24899463</v>
      </c>
      <c r="E183" s="468"/>
      <c r="F183" s="468"/>
    </row>
    <row r="184" spans="3:6">
      <c r="D184" s="412" t="e">
        <v>#REF!</v>
      </c>
      <c r="E184" s="468"/>
      <c r="F184" s="468"/>
    </row>
  </sheetData>
  <mergeCells count="46">
    <mergeCell ref="B22:P25"/>
    <mergeCell ref="J33:P33"/>
    <mergeCell ref="J51:P51"/>
    <mergeCell ref="J47:P47"/>
    <mergeCell ref="J29:P29"/>
    <mergeCell ref="R122:S122"/>
    <mergeCell ref="P122:P125"/>
    <mergeCell ref="L122:L124"/>
    <mergeCell ref="J122:J124"/>
    <mergeCell ref="H120:N120"/>
    <mergeCell ref="AK90:AK94"/>
    <mergeCell ref="AC91:AI91"/>
    <mergeCell ref="J77:J79"/>
    <mergeCell ref="L77:L79"/>
    <mergeCell ref="P76:P79"/>
    <mergeCell ref="AC77:AC79"/>
    <mergeCell ref="H76:N76"/>
    <mergeCell ref="AI92:AI94"/>
    <mergeCell ref="AC92:AC94"/>
    <mergeCell ref="AE92:AE94"/>
    <mergeCell ref="AG92:AG94"/>
    <mergeCell ref="Z75:AE75"/>
    <mergeCell ref="AE77:AE79"/>
    <mergeCell ref="AC90:AI90"/>
    <mergeCell ref="W93:AB94"/>
    <mergeCell ref="T78:Y79"/>
    <mergeCell ref="AG75:AG79"/>
    <mergeCell ref="Z76:AE76"/>
    <mergeCell ref="Z77:Z79"/>
    <mergeCell ref="AA77:AA79"/>
    <mergeCell ref="C5:P7"/>
    <mergeCell ref="C9:P17"/>
    <mergeCell ref="B2:P3"/>
    <mergeCell ref="D176:F176"/>
    <mergeCell ref="D157:F157"/>
    <mergeCell ref="H122:H124"/>
    <mergeCell ref="N77:N79"/>
    <mergeCell ref="H121:N121"/>
    <mergeCell ref="B143:G143"/>
    <mergeCell ref="N122:N124"/>
    <mergeCell ref="B105:O105"/>
    <mergeCell ref="D166:F166"/>
    <mergeCell ref="B115:P115"/>
    <mergeCell ref="H77:H79"/>
    <mergeCell ref="B107:P111"/>
    <mergeCell ref="B99:Q103"/>
  </mergeCells>
  <pageMargins left="0.75" right="0.25" top="0.75" bottom="0" header="0.25" footer="0"/>
  <pageSetup paperSize="9" scale="90" firstPageNumber="9" fitToHeight="0" orientation="portrait" useFirstPageNumber="1" r:id="rId1"/>
  <headerFooter>
    <oddHeader>&amp;C&amp;"Arial Black,Regular"&amp;11&amp;P&amp;R&amp;"Arial Black,Regular"&amp;11PKISTAN PENSION FUND</oddHeader>
  </headerFooter>
  <rowBreaks count="3" manualBreakCount="3">
    <brk id="19" max="16" man="1"/>
    <brk id="74" max="16" man="1"/>
    <brk id="95"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3"/>
  <sheetViews>
    <sheetView tabSelected="1" view="pageBreakPreview" topLeftCell="A166" zoomScale="85" zoomScaleNormal="85" zoomScaleSheetLayoutView="85" workbookViewId="0">
      <selection activeCell="H188" sqref="H188"/>
    </sheetView>
  </sheetViews>
  <sheetFormatPr defaultColWidth="10.5546875" defaultRowHeight="13.8"/>
  <cols>
    <col min="1" max="1" width="5.5546875" style="339" customWidth="1"/>
    <col min="2" max="2" width="41.44140625" style="340" customWidth="1"/>
    <col min="3" max="3" width="5.5546875" style="340" bestFit="1" customWidth="1"/>
    <col min="4" max="8" width="14.5546875" style="339" customWidth="1"/>
    <col min="9" max="9" width="14" style="475" customWidth="1"/>
    <col min="10" max="10" width="14" style="339" customWidth="1"/>
    <col min="11" max="11" width="14.5546875" style="99" customWidth="1"/>
    <col min="12" max="12" width="14" style="874" customWidth="1"/>
    <col min="13" max="13" width="1.44140625" style="874" customWidth="1"/>
    <col min="14" max="14" width="13.5546875" style="874" customWidth="1"/>
    <col min="15" max="15" width="20.44140625" style="476" bestFit="1" customWidth="1"/>
    <col min="16" max="16" width="17.44140625" style="477" bestFit="1" customWidth="1"/>
    <col min="17" max="17" width="10.5546875" style="339" customWidth="1"/>
    <col min="18" max="18" width="11.5546875" style="339" bestFit="1" customWidth="1"/>
    <col min="19" max="19" width="13.5546875" style="339" bestFit="1" customWidth="1"/>
    <col min="20" max="20" width="10.5546875" style="478" customWidth="1"/>
    <col min="21" max="21" width="11.44140625" style="339" bestFit="1" customWidth="1"/>
    <col min="22" max="22" width="10.5546875" style="339"/>
    <col min="23" max="23" width="13.5546875" style="339" bestFit="1" customWidth="1"/>
    <col min="24" max="24" width="11" style="339" bestFit="1" customWidth="1"/>
    <col min="25" max="257" width="10.5546875" style="339"/>
    <col min="258" max="258" width="4.44140625" style="339" customWidth="1"/>
    <col min="259" max="259" width="40.5546875" style="339" customWidth="1"/>
    <col min="260" max="261" width="11.5546875" style="339" customWidth="1"/>
    <col min="262" max="262" width="9.5546875" style="339" customWidth="1"/>
    <col min="263" max="263" width="10.44140625" style="339" customWidth="1"/>
    <col min="264" max="264" width="11.44140625" style="339" customWidth="1"/>
    <col min="265" max="266" width="14" style="339" customWidth="1"/>
    <col min="267" max="267" width="13.5546875" style="339" customWidth="1"/>
    <col min="268" max="268" width="14" style="339" customWidth="1"/>
    <col min="269" max="269" width="1.44140625" style="339" customWidth="1"/>
    <col min="270" max="270" width="13.5546875" style="339" customWidth="1"/>
    <col min="271" max="271" width="15.5546875" style="339" bestFit="1" customWidth="1"/>
    <col min="272" max="272" width="16.5546875" style="339" bestFit="1" customWidth="1"/>
    <col min="273" max="273" width="10.5546875" style="339" customWidth="1"/>
    <col min="274" max="274" width="11.5546875" style="339" bestFit="1" customWidth="1"/>
    <col min="275" max="275" width="13.5546875" style="339" bestFit="1" customWidth="1"/>
    <col min="276" max="276" width="10.5546875" style="339" customWidth="1"/>
    <col min="277" max="277" width="11" style="339" bestFit="1" customWidth="1"/>
    <col min="278" max="513" width="10.5546875" style="339"/>
    <col min="514" max="514" width="4.44140625" style="339" customWidth="1"/>
    <col min="515" max="515" width="40.5546875" style="339" customWidth="1"/>
    <col min="516" max="517" width="11.5546875" style="339" customWidth="1"/>
    <col min="518" max="518" width="9.5546875" style="339" customWidth="1"/>
    <col min="519" max="519" width="10.44140625" style="339" customWidth="1"/>
    <col min="520" max="520" width="11.44140625" style="339" customWidth="1"/>
    <col min="521" max="522" width="14" style="339" customWidth="1"/>
    <col min="523" max="523" width="13.5546875" style="339" customWidth="1"/>
    <col min="524" max="524" width="14" style="339" customWidth="1"/>
    <col min="525" max="525" width="1.44140625" style="339" customWidth="1"/>
    <col min="526" max="526" width="13.5546875" style="339" customWidth="1"/>
    <col min="527" max="527" width="15.5546875" style="339" bestFit="1" customWidth="1"/>
    <col min="528" max="528" width="16.5546875" style="339" bestFit="1" customWidth="1"/>
    <col min="529" max="529" width="10.5546875" style="339" customWidth="1"/>
    <col min="530" max="530" width="11.5546875" style="339" bestFit="1" customWidth="1"/>
    <col min="531" max="531" width="13.5546875" style="339" bestFit="1" customWidth="1"/>
    <col min="532" max="532" width="10.5546875" style="339" customWidth="1"/>
    <col min="533" max="533" width="11" style="339" bestFit="1" customWidth="1"/>
    <col min="534" max="769" width="10.5546875" style="339"/>
    <col min="770" max="770" width="4.44140625" style="339" customWidth="1"/>
    <col min="771" max="771" width="40.5546875" style="339" customWidth="1"/>
    <col min="772" max="773" width="11.5546875" style="339" customWidth="1"/>
    <col min="774" max="774" width="9.5546875" style="339" customWidth="1"/>
    <col min="775" max="775" width="10.44140625" style="339" customWidth="1"/>
    <col min="776" max="776" width="11.44140625" style="339" customWidth="1"/>
    <col min="777" max="778" width="14" style="339" customWidth="1"/>
    <col min="779" max="779" width="13.5546875" style="339" customWidth="1"/>
    <col min="780" max="780" width="14" style="339" customWidth="1"/>
    <col min="781" max="781" width="1.44140625" style="339" customWidth="1"/>
    <col min="782" max="782" width="13.5546875" style="339" customWidth="1"/>
    <col min="783" max="783" width="15.5546875" style="339" bestFit="1" customWidth="1"/>
    <col min="784" max="784" width="16.5546875" style="339" bestFit="1" customWidth="1"/>
    <col min="785" max="785" width="10.5546875" style="339" customWidth="1"/>
    <col min="786" max="786" width="11.5546875" style="339" bestFit="1" customWidth="1"/>
    <col min="787" max="787" width="13.5546875" style="339" bestFit="1" customWidth="1"/>
    <col min="788" max="788" width="10.5546875" style="339" customWidth="1"/>
    <col min="789" max="789" width="11" style="339" bestFit="1" customWidth="1"/>
    <col min="790" max="1025" width="10.5546875" style="339"/>
    <col min="1026" max="1026" width="4.44140625" style="339" customWidth="1"/>
    <col min="1027" max="1027" width="40.5546875" style="339" customWidth="1"/>
    <col min="1028" max="1029" width="11.5546875" style="339" customWidth="1"/>
    <col min="1030" max="1030" width="9.5546875" style="339" customWidth="1"/>
    <col min="1031" max="1031" width="10.44140625" style="339" customWidth="1"/>
    <col min="1032" max="1032" width="11.44140625" style="339" customWidth="1"/>
    <col min="1033" max="1034" width="14" style="339" customWidth="1"/>
    <col min="1035" max="1035" width="13.5546875" style="339" customWidth="1"/>
    <col min="1036" max="1036" width="14" style="339" customWidth="1"/>
    <col min="1037" max="1037" width="1.44140625" style="339" customWidth="1"/>
    <col min="1038" max="1038" width="13.5546875" style="339" customWidth="1"/>
    <col min="1039" max="1039" width="15.5546875" style="339" bestFit="1" customWidth="1"/>
    <col min="1040" max="1040" width="16.5546875" style="339" bestFit="1" customWidth="1"/>
    <col min="1041" max="1041" width="10.5546875" style="339" customWidth="1"/>
    <col min="1042" max="1042" width="11.5546875" style="339" bestFit="1" customWidth="1"/>
    <col min="1043" max="1043" width="13.5546875" style="339" bestFit="1" customWidth="1"/>
    <col min="1044" max="1044" width="10.5546875" style="339" customWidth="1"/>
    <col min="1045" max="1045" width="11" style="339" bestFit="1" customWidth="1"/>
    <col min="1046" max="1281" width="10.5546875" style="339"/>
    <col min="1282" max="1282" width="4.44140625" style="339" customWidth="1"/>
    <col min="1283" max="1283" width="40.5546875" style="339" customWidth="1"/>
    <col min="1284" max="1285" width="11.5546875" style="339" customWidth="1"/>
    <col min="1286" max="1286" width="9.5546875" style="339" customWidth="1"/>
    <col min="1287" max="1287" width="10.44140625" style="339" customWidth="1"/>
    <col min="1288" max="1288" width="11.44140625" style="339" customWidth="1"/>
    <col min="1289" max="1290" width="14" style="339" customWidth="1"/>
    <col min="1291" max="1291" width="13.5546875" style="339" customWidth="1"/>
    <col min="1292" max="1292" width="14" style="339" customWidth="1"/>
    <col min="1293" max="1293" width="1.44140625" style="339" customWidth="1"/>
    <col min="1294" max="1294" width="13.5546875" style="339" customWidth="1"/>
    <col min="1295" max="1295" width="15.5546875" style="339" bestFit="1" customWidth="1"/>
    <col min="1296" max="1296" width="16.5546875" style="339" bestFit="1" customWidth="1"/>
    <col min="1297" max="1297" width="10.5546875" style="339" customWidth="1"/>
    <col min="1298" max="1298" width="11.5546875" style="339" bestFit="1" customWidth="1"/>
    <col min="1299" max="1299" width="13.5546875" style="339" bestFit="1" customWidth="1"/>
    <col min="1300" max="1300" width="10.5546875" style="339" customWidth="1"/>
    <col min="1301" max="1301" width="11" style="339" bestFit="1" customWidth="1"/>
    <col min="1302" max="1537" width="10.5546875" style="339"/>
    <col min="1538" max="1538" width="4.44140625" style="339" customWidth="1"/>
    <col min="1539" max="1539" width="40.5546875" style="339" customWidth="1"/>
    <col min="1540" max="1541" width="11.5546875" style="339" customWidth="1"/>
    <col min="1542" max="1542" width="9.5546875" style="339" customWidth="1"/>
    <col min="1543" max="1543" width="10.44140625" style="339" customWidth="1"/>
    <col min="1544" max="1544" width="11.44140625" style="339" customWidth="1"/>
    <col min="1545" max="1546" width="14" style="339" customWidth="1"/>
    <col min="1547" max="1547" width="13.5546875" style="339" customWidth="1"/>
    <col min="1548" max="1548" width="14" style="339" customWidth="1"/>
    <col min="1549" max="1549" width="1.44140625" style="339" customWidth="1"/>
    <col min="1550" max="1550" width="13.5546875" style="339" customWidth="1"/>
    <col min="1551" max="1551" width="15.5546875" style="339" bestFit="1" customWidth="1"/>
    <col min="1552" max="1552" width="16.5546875" style="339" bestFit="1" customWidth="1"/>
    <col min="1553" max="1553" width="10.5546875" style="339" customWidth="1"/>
    <col min="1554" max="1554" width="11.5546875" style="339" bestFit="1" customWidth="1"/>
    <col min="1555" max="1555" width="13.5546875" style="339" bestFit="1" customWidth="1"/>
    <col min="1556" max="1556" width="10.5546875" style="339" customWidth="1"/>
    <col min="1557" max="1557" width="11" style="339" bestFit="1" customWidth="1"/>
    <col min="1558" max="1793" width="10.5546875" style="339"/>
    <col min="1794" max="1794" width="4.44140625" style="339" customWidth="1"/>
    <col min="1795" max="1795" width="40.5546875" style="339" customWidth="1"/>
    <col min="1796" max="1797" width="11.5546875" style="339" customWidth="1"/>
    <col min="1798" max="1798" width="9.5546875" style="339" customWidth="1"/>
    <col min="1799" max="1799" width="10.44140625" style="339" customWidth="1"/>
    <col min="1800" max="1800" width="11.44140625" style="339" customWidth="1"/>
    <col min="1801" max="1802" width="14" style="339" customWidth="1"/>
    <col min="1803" max="1803" width="13.5546875" style="339" customWidth="1"/>
    <col min="1804" max="1804" width="14" style="339" customWidth="1"/>
    <col min="1805" max="1805" width="1.44140625" style="339" customWidth="1"/>
    <col min="1806" max="1806" width="13.5546875" style="339" customWidth="1"/>
    <col min="1807" max="1807" width="15.5546875" style="339" bestFit="1" customWidth="1"/>
    <col min="1808" max="1808" width="16.5546875" style="339" bestFit="1" customWidth="1"/>
    <col min="1809" max="1809" width="10.5546875" style="339" customWidth="1"/>
    <col min="1810" max="1810" width="11.5546875" style="339" bestFit="1" customWidth="1"/>
    <col min="1811" max="1811" width="13.5546875" style="339" bestFit="1" customWidth="1"/>
    <col min="1812" max="1812" width="10.5546875" style="339" customWidth="1"/>
    <col min="1813" max="1813" width="11" style="339" bestFit="1" customWidth="1"/>
    <col min="1814" max="2049" width="10.5546875" style="339"/>
    <col min="2050" max="2050" width="4.44140625" style="339" customWidth="1"/>
    <col min="2051" max="2051" width="40.5546875" style="339" customWidth="1"/>
    <col min="2052" max="2053" width="11.5546875" style="339" customWidth="1"/>
    <col min="2054" max="2054" width="9.5546875" style="339" customWidth="1"/>
    <col min="2055" max="2055" width="10.44140625" style="339" customWidth="1"/>
    <col min="2056" max="2056" width="11.44140625" style="339" customWidth="1"/>
    <col min="2057" max="2058" width="14" style="339" customWidth="1"/>
    <col min="2059" max="2059" width="13.5546875" style="339" customWidth="1"/>
    <col min="2060" max="2060" width="14" style="339" customWidth="1"/>
    <col min="2061" max="2061" width="1.44140625" style="339" customWidth="1"/>
    <col min="2062" max="2062" width="13.5546875" style="339" customWidth="1"/>
    <col min="2063" max="2063" width="15.5546875" style="339" bestFit="1" customWidth="1"/>
    <col min="2064" max="2064" width="16.5546875" style="339" bestFit="1" customWidth="1"/>
    <col min="2065" max="2065" width="10.5546875" style="339" customWidth="1"/>
    <col min="2066" max="2066" width="11.5546875" style="339" bestFit="1" customWidth="1"/>
    <col min="2067" max="2067" width="13.5546875" style="339" bestFit="1" customWidth="1"/>
    <col min="2068" max="2068" width="10.5546875" style="339" customWidth="1"/>
    <col min="2069" max="2069" width="11" style="339" bestFit="1" customWidth="1"/>
    <col min="2070" max="2305" width="10.5546875" style="339"/>
    <col min="2306" max="2306" width="4.44140625" style="339" customWidth="1"/>
    <col min="2307" max="2307" width="40.5546875" style="339" customWidth="1"/>
    <col min="2308" max="2309" width="11.5546875" style="339" customWidth="1"/>
    <col min="2310" max="2310" width="9.5546875" style="339" customWidth="1"/>
    <col min="2311" max="2311" width="10.44140625" style="339" customWidth="1"/>
    <col min="2312" max="2312" width="11.44140625" style="339" customWidth="1"/>
    <col min="2313" max="2314" width="14" style="339" customWidth="1"/>
    <col min="2315" max="2315" width="13.5546875" style="339" customWidth="1"/>
    <col min="2316" max="2316" width="14" style="339" customWidth="1"/>
    <col min="2317" max="2317" width="1.44140625" style="339" customWidth="1"/>
    <col min="2318" max="2318" width="13.5546875" style="339" customWidth="1"/>
    <col min="2319" max="2319" width="15.5546875" style="339" bestFit="1" customWidth="1"/>
    <col min="2320" max="2320" width="16.5546875" style="339" bestFit="1" customWidth="1"/>
    <col min="2321" max="2321" width="10.5546875" style="339" customWidth="1"/>
    <col min="2322" max="2322" width="11.5546875" style="339" bestFit="1" customWidth="1"/>
    <col min="2323" max="2323" width="13.5546875" style="339" bestFit="1" customWidth="1"/>
    <col min="2324" max="2324" width="10.5546875" style="339" customWidth="1"/>
    <col min="2325" max="2325" width="11" style="339" bestFit="1" customWidth="1"/>
    <col min="2326" max="2561" width="10.5546875" style="339"/>
    <col min="2562" max="2562" width="4.44140625" style="339" customWidth="1"/>
    <col min="2563" max="2563" width="40.5546875" style="339" customWidth="1"/>
    <col min="2564" max="2565" width="11.5546875" style="339" customWidth="1"/>
    <col min="2566" max="2566" width="9.5546875" style="339" customWidth="1"/>
    <col min="2567" max="2567" width="10.44140625" style="339" customWidth="1"/>
    <col min="2568" max="2568" width="11.44140625" style="339" customWidth="1"/>
    <col min="2569" max="2570" width="14" style="339" customWidth="1"/>
    <col min="2571" max="2571" width="13.5546875" style="339" customWidth="1"/>
    <col min="2572" max="2572" width="14" style="339" customWidth="1"/>
    <col min="2573" max="2573" width="1.44140625" style="339" customWidth="1"/>
    <col min="2574" max="2574" width="13.5546875" style="339" customWidth="1"/>
    <col min="2575" max="2575" width="15.5546875" style="339" bestFit="1" customWidth="1"/>
    <col min="2576" max="2576" width="16.5546875" style="339" bestFit="1" customWidth="1"/>
    <col min="2577" max="2577" width="10.5546875" style="339" customWidth="1"/>
    <col min="2578" max="2578" width="11.5546875" style="339" bestFit="1" customWidth="1"/>
    <col min="2579" max="2579" width="13.5546875" style="339" bestFit="1" customWidth="1"/>
    <col min="2580" max="2580" width="10.5546875" style="339" customWidth="1"/>
    <col min="2581" max="2581" width="11" style="339" bestFit="1" customWidth="1"/>
    <col min="2582" max="2817" width="10.5546875" style="339"/>
    <col min="2818" max="2818" width="4.44140625" style="339" customWidth="1"/>
    <col min="2819" max="2819" width="40.5546875" style="339" customWidth="1"/>
    <col min="2820" max="2821" width="11.5546875" style="339" customWidth="1"/>
    <col min="2822" max="2822" width="9.5546875" style="339" customWidth="1"/>
    <col min="2823" max="2823" width="10.44140625" style="339" customWidth="1"/>
    <col min="2824" max="2824" width="11.44140625" style="339" customWidth="1"/>
    <col min="2825" max="2826" width="14" style="339" customWidth="1"/>
    <col min="2827" max="2827" width="13.5546875" style="339" customWidth="1"/>
    <col min="2828" max="2828" width="14" style="339" customWidth="1"/>
    <col min="2829" max="2829" width="1.44140625" style="339" customWidth="1"/>
    <col min="2830" max="2830" width="13.5546875" style="339" customWidth="1"/>
    <col min="2831" max="2831" width="15.5546875" style="339" bestFit="1" customWidth="1"/>
    <col min="2832" max="2832" width="16.5546875" style="339" bestFit="1" customWidth="1"/>
    <col min="2833" max="2833" width="10.5546875" style="339" customWidth="1"/>
    <col min="2834" max="2834" width="11.5546875" style="339" bestFit="1" customWidth="1"/>
    <col min="2835" max="2835" width="13.5546875" style="339" bestFit="1" customWidth="1"/>
    <col min="2836" max="2836" width="10.5546875" style="339" customWidth="1"/>
    <col min="2837" max="2837" width="11" style="339" bestFit="1" customWidth="1"/>
    <col min="2838" max="3073" width="10.5546875" style="339"/>
    <col min="3074" max="3074" width="4.44140625" style="339" customWidth="1"/>
    <col min="3075" max="3075" width="40.5546875" style="339" customWidth="1"/>
    <col min="3076" max="3077" width="11.5546875" style="339" customWidth="1"/>
    <col min="3078" max="3078" width="9.5546875" style="339" customWidth="1"/>
    <col min="3079" max="3079" width="10.44140625" style="339" customWidth="1"/>
    <col min="3080" max="3080" width="11.44140625" style="339" customWidth="1"/>
    <col min="3081" max="3082" width="14" style="339" customWidth="1"/>
    <col min="3083" max="3083" width="13.5546875" style="339" customWidth="1"/>
    <col min="3084" max="3084" width="14" style="339" customWidth="1"/>
    <col min="3085" max="3085" width="1.44140625" style="339" customWidth="1"/>
    <col min="3086" max="3086" width="13.5546875" style="339" customWidth="1"/>
    <col min="3087" max="3087" width="15.5546875" style="339" bestFit="1" customWidth="1"/>
    <col min="3088" max="3088" width="16.5546875" style="339" bestFit="1" customWidth="1"/>
    <col min="3089" max="3089" width="10.5546875" style="339" customWidth="1"/>
    <col min="3090" max="3090" width="11.5546875" style="339" bestFit="1" customWidth="1"/>
    <col min="3091" max="3091" width="13.5546875" style="339" bestFit="1" customWidth="1"/>
    <col min="3092" max="3092" width="10.5546875" style="339" customWidth="1"/>
    <col min="3093" max="3093" width="11" style="339" bestFit="1" customWidth="1"/>
    <col min="3094" max="3329" width="10.5546875" style="339"/>
    <col min="3330" max="3330" width="4.44140625" style="339" customWidth="1"/>
    <col min="3331" max="3331" width="40.5546875" style="339" customWidth="1"/>
    <col min="3332" max="3333" width="11.5546875" style="339" customWidth="1"/>
    <col min="3334" max="3334" width="9.5546875" style="339" customWidth="1"/>
    <col min="3335" max="3335" width="10.44140625" style="339" customWidth="1"/>
    <col min="3336" max="3336" width="11.44140625" style="339" customWidth="1"/>
    <col min="3337" max="3338" width="14" style="339" customWidth="1"/>
    <col min="3339" max="3339" width="13.5546875" style="339" customWidth="1"/>
    <col min="3340" max="3340" width="14" style="339" customWidth="1"/>
    <col min="3341" max="3341" width="1.44140625" style="339" customWidth="1"/>
    <col min="3342" max="3342" width="13.5546875" style="339" customWidth="1"/>
    <col min="3343" max="3343" width="15.5546875" style="339" bestFit="1" customWidth="1"/>
    <col min="3344" max="3344" width="16.5546875" style="339" bestFit="1" customWidth="1"/>
    <col min="3345" max="3345" width="10.5546875" style="339" customWidth="1"/>
    <col min="3346" max="3346" width="11.5546875" style="339" bestFit="1" customWidth="1"/>
    <col min="3347" max="3347" width="13.5546875" style="339" bestFit="1" customWidth="1"/>
    <col min="3348" max="3348" width="10.5546875" style="339" customWidth="1"/>
    <col min="3349" max="3349" width="11" style="339" bestFit="1" customWidth="1"/>
    <col min="3350" max="3585" width="10.5546875" style="339"/>
    <col min="3586" max="3586" width="4.44140625" style="339" customWidth="1"/>
    <col min="3587" max="3587" width="40.5546875" style="339" customWidth="1"/>
    <col min="3588" max="3589" width="11.5546875" style="339" customWidth="1"/>
    <col min="3590" max="3590" width="9.5546875" style="339" customWidth="1"/>
    <col min="3591" max="3591" width="10.44140625" style="339" customWidth="1"/>
    <col min="3592" max="3592" width="11.44140625" style="339" customWidth="1"/>
    <col min="3593" max="3594" width="14" style="339" customWidth="1"/>
    <col min="3595" max="3595" width="13.5546875" style="339" customWidth="1"/>
    <col min="3596" max="3596" width="14" style="339" customWidth="1"/>
    <col min="3597" max="3597" width="1.44140625" style="339" customWidth="1"/>
    <col min="3598" max="3598" width="13.5546875" style="339" customWidth="1"/>
    <col min="3599" max="3599" width="15.5546875" style="339" bestFit="1" customWidth="1"/>
    <col min="3600" max="3600" width="16.5546875" style="339" bestFit="1" customWidth="1"/>
    <col min="3601" max="3601" width="10.5546875" style="339" customWidth="1"/>
    <col min="3602" max="3602" width="11.5546875" style="339" bestFit="1" customWidth="1"/>
    <col min="3603" max="3603" width="13.5546875" style="339" bestFit="1" customWidth="1"/>
    <col min="3604" max="3604" width="10.5546875" style="339" customWidth="1"/>
    <col min="3605" max="3605" width="11" style="339" bestFit="1" customWidth="1"/>
    <col min="3606" max="3841" width="10.5546875" style="339"/>
    <col min="3842" max="3842" width="4.44140625" style="339" customWidth="1"/>
    <col min="3843" max="3843" width="40.5546875" style="339" customWidth="1"/>
    <col min="3844" max="3845" width="11.5546875" style="339" customWidth="1"/>
    <col min="3846" max="3846" width="9.5546875" style="339" customWidth="1"/>
    <col min="3847" max="3847" width="10.44140625" style="339" customWidth="1"/>
    <col min="3848" max="3848" width="11.44140625" style="339" customWidth="1"/>
    <col min="3849" max="3850" width="14" style="339" customWidth="1"/>
    <col min="3851" max="3851" width="13.5546875" style="339" customWidth="1"/>
    <col min="3852" max="3852" width="14" style="339" customWidth="1"/>
    <col min="3853" max="3853" width="1.44140625" style="339" customWidth="1"/>
    <col min="3854" max="3854" width="13.5546875" style="339" customWidth="1"/>
    <col min="3855" max="3855" width="15.5546875" style="339" bestFit="1" customWidth="1"/>
    <col min="3856" max="3856" width="16.5546875" style="339" bestFit="1" customWidth="1"/>
    <col min="3857" max="3857" width="10.5546875" style="339" customWidth="1"/>
    <col min="3858" max="3858" width="11.5546875" style="339" bestFit="1" customWidth="1"/>
    <col min="3859" max="3859" width="13.5546875" style="339" bestFit="1" customWidth="1"/>
    <col min="3860" max="3860" width="10.5546875" style="339" customWidth="1"/>
    <col min="3861" max="3861" width="11" style="339" bestFit="1" customWidth="1"/>
    <col min="3862" max="4097" width="10.5546875" style="339"/>
    <col min="4098" max="4098" width="4.44140625" style="339" customWidth="1"/>
    <col min="4099" max="4099" width="40.5546875" style="339" customWidth="1"/>
    <col min="4100" max="4101" width="11.5546875" style="339" customWidth="1"/>
    <col min="4102" max="4102" width="9.5546875" style="339" customWidth="1"/>
    <col min="4103" max="4103" width="10.44140625" style="339" customWidth="1"/>
    <col min="4104" max="4104" width="11.44140625" style="339" customWidth="1"/>
    <col min="4105" max="4106" width="14" style="339" customWidth="1"/>
    <col min="4107" max="4107" width="13.5546875" style="339" customWidth="1"/>
    <col min="4108" max="4108" width="14" style="339" customWidth="1"/>
    <col min="4109" max="4109" width="1.44140625" style="339" customWidth="1"/>
    <col min="4110" max="4110" width="13.5546875" style="339" customWidth="1"/>
    <col min="4111" max="4111" width="15.5546875" style="339" bestFit="1" customWidth="1"/>
    <col min="4112" max="4112" width="16.5546875" style="339" bestFit="1" customWidth="1"/>
    <col min="4113" max="4113" width="10.5546875" style="339" customWidth="1"/>
    <col min="4114" max="4114" width="11.5546875" style="339" bestFit="1" customWidth="1"/>
    <col min="4115" max="4115" width="13.5546875" style="339" bestFit="1" customWidth="1"/>
    <col min="4116" max="4116" width="10.5546875" style="339" customWidth="1"/>
    <col min="4117" max="4117" width="11" style="339" bestFit="1" customWidth="1"/>
    <col min="4118" max="4353" width="10.5546875" style="339"/>
    <col min="4354" max="4354" width="4.44140625" style="339" customWidth="1"/>
    <col min="4355" max="4355" width="40.5546875" style="339" customWidth="1"/>
    <col min="4356" max="4357" width="11.5546875" style="339" customWidth="1"/>
    <col min="4358" max="4358" width="9.5546875" style="339" customWidth="1"/>
    <col min="4359" max="4359" width="10.44140625" style="339" customWidth="1"/>
    <col min="4360" max="4360" width="11.44140625" style="339" customWidth="1"/>
    <col min="4361" max="4362" width="14" style="339" customWidth="1"/>
    <col min="4363" max="4363" width="13.5546875" style="339" customWidth="1"/>
    <col min="4364" max="4364" width="14" style="339" customWidth="1"/>
    <col min="4365" max="4365" width="1.44140625" style="339" customWidth="1"/>
    <col min="4366" max="4366" width="13.5546875" style="339" customWidth="1"/>
    <col min="4367" max="4367" width="15.5546875" style="339" bestFit="1" customWidth="1"/>
    <col min="4368" max="4368" width="16.5546875" style="339" bestFit="1" customWidth="1"/>
    <col min="4369" max="4369" width="10.5546875" style="339" customWidth="1"/>
    <col min="4370" max="4370" width="11.5546875" style="339" bestFit="1" customWidth="1"/>
    <col min="4371" max="4371" width="13.5546875" style="339" bestFit="1" customWidth="1"/>
    <col min="4372" max="4372" width="10.5546875" style="339" customWidth="1"/>
    <col min="4373" max="4373" width="11" style="339" bestFit="1" customWidth="1"/>
    <col min="4374" max="4609" width="10.5546875" style="339"/>
    <col min="4610" max="4610" width="4.44140625" style="339" customWidth="1"/>
    <col min="4611" max="4611" width="40.5546875" style="339" customWidth="1"/>
    <col min="4612" max="4613" width="11.5546875" style="339" customWidth="1"/>
    <col min="4614" max="4614" width="9.5546875" style="339" customWidth="1"/>
    <col min="4615" max="4615" width="10.44140625" style="339" customWidth="1"/>
    <col min="4616" max="4616" width="11.44140625" style="339" customWidth="1"/>
    <col min="4617" max="4618" width="14" style="339" customWidth="1"/>
    <col min="4619" max="4619" width="13.5546875" style="339" customWidth="1"/>
    <col min="4620" max="4620" width="14" style="339" customWidth="1"/>
    <col min="4621" max="4621" width="1.44140625" style="339" customWidth="1"/>
    <col min="4622" max="4622" width="13.5546875" style="339" customWidth="1"/>
    <col min="4623" max="4623" width="15.5546875" style="339" bestFit="1" customWidth="1"/>
    <col min="4624" max="4624" width="16.5546875" style="339" bestFit="1" customWidth="1"/>
    <col min="4625" max="4625" width="10.5546875" style="339" customWidth="1"/>
    <col min="4626" max="4626" width="11.5546875" style="339" bestFit="1" customWidth="1"/>
    <col min="4627" max="4627" width="13.5546875" style="339" bestFit="1" customWidth="1"/>
    <col min="4628" max="4628" width="10.5546875" style="339" customWidth="1"/>
    <col min="4629" max="4629" width="11" style="339" bestFit="1" customWidth="1"/>
    <col min="4630" max="4865" width="10.5546875" style="339"/>
    <col min="4866" max="4866" width="4.44140625" style="339" customWidth="1"/>
    <col min="4867" max="4867" width="40.5546875" style="339" customWidth="1"/>
    <col min="4868" max="4869" width="11.5546875" style="339" customWidth="1"/>
    <col min="4870" max="4870" width="9.5546875" style="339" customWidth="1"/>
    <col min="4871" max="4871" width="10.44140625" style="339" customWidth="1"/>
    <col min="4872" max="4872" width="11.44140625" style="339" customWidth="1"/>
    <col min="4873" max="4874" width="14" style="339" customWidth="1"/>
    <col min="4875" max="4875" width="13.5546875" style="339" customWidth="1"/>
    <col min="4876" max="4876" width="14" style="339" customWidth="1"/>
    <col min="4877" max="4877" width="1.44140625" style="339" customWidth="1"/>
    <col min="4878" max="4878" width="13.5546875" style="339" customWidth="1"/>
    <col min="4879" max="4879" width="15.5546875" style="339" bestFit="1" customWidth="1"/>
    <col min="4880" max="4880" width="16.5546875" style="339" bestFit="1" customWidth="1"/>
    <col min="4881" max="4881" width="10.5546875" style="339" customWidth="1"/>
    <col min="4882" max="4882" width="11.5546875" style="339" bestFit="1" customWidth="1"/>
    <col min="4883" max="4883" width="13.5546875" style="339" bestFit="1" customWidth="1"/>
    <col min="4884" max="4884" width="10.5546875" style="339" customWidth="1"/>
    <col min="4885" max="4885" width="11" style="339" bestFit="1" customWidth="1"/>
    <col min="4886" max="5121" width="10.5546875" style="339"/>
    <col min="5122" max="5122" width="4.44140625" style="339" customWidth="1"/>
    <col min="5123" max="5123" width="40.5546875" style="339" customWidth="1"/>
    <col min="5124" max="5125" width="11.5546875" style="339" customWidth="1"/>
    <col min="5126" max="5126" width="9.5546875" style="339" customWidth="1"/>
    <col min="5127" max="5127" width="10.44140625" style="339" customWidth="1"/>
    <col min="5128" max="5128" width="11.44140625" style="339" customWidth="1"/>
    <col min="5129" max="5130" width="14" style="339" customWidth="1"/>
    <col min="5131" max="5131" width="13.5546875" style="339" customWidth="1"/>
    <col min="5132" max="5132" width="14" style="339" customWidth="1"/>
    <col min="5133" max="5133" width="1.44140625" style="339" customWidth="1"/>
    <col min="5134" max="5134" width="13.5546875" style="339" customWidth="1"/>
    <col min="5135" max="5135" width="15.5546875" style="339" bestFit="1" customWidth="1"/>
    <col min="5136" max="5136" width="16.5546875" style="339" bestFit="1" customWidth="1"/>
    <col min="5137" max="5137" width="10.5546875" style="339" customWidth="1"/>
    <col min="5138" max="5138" width="11.5546875" style="339" bestFit="1" customWidth="1"/>
    <col min="5139" max="5139" width="13.5546875" style="339" bestFit="1" customWidth="1"/>
    <col min="5140" max="5140" width="10.5546875" style="339" customWidth="1"/>
    <col min="5141" max="5141" width="11" style="339" bestFit="1" customWidth="1"/>
    <col min="5142" max="5377" width="10.5546875" style="339"/>
    <col min="5378" max="5378" width="4.44140625" style="339" customWidth="1"/>
    <col min="5379" max="5379" width="40.5546875" style="339" customWidth="1"/>
    <col min="5380" max="5381" width="11.5546875" style="339" customWidth="1"/>
    <col min="5382" max="5382" width="9.5546875" style="339" customWidth="1"/>
    <col min="5383" max="5383" width="10.44140625" style="339" customWidth="1"/>
    <col min="5384" max="5384" width="11.44140625" style="339" customWidth="1"/>
    <col min="5385" max="5386" width="14" style="339" customWidth="1"/>
    <col min="5387" max="5387" width="13.5546875" style="339" customWidth="1"/>
    <col min="5388" max="5388" width="14" style="339" customWidth="1"/>
    <col min="5389" max="5389" width="1.44140625" style="339" customWidth="1"/>
    <col min="5390" max="5390" width="13.5546875" style="339" customWidth="1"/>
    <col min="5391" max="5391" width="15.5546875" style="339" bestFit="1" customWidth="1"/>
    <col min="5392" max="5392" width="16.5546875" style="339" bestFit="1" customWidth="1"/>
    <col min="5393" max="5393" width="10.5546875" style="339" customWidth="1"/>
    <col min="5394" max="5394" width="11.5546875" style="339" bestFit="1" customWidth="1"/>
    <col min="5395" max="5395" width="13.5546875" style="339" bestFit="1" customWidth="1"/>
    <col min="5396" max="5396" width="10.5546875" style="339" customWidth="1"/>
    <col min="5397" max="5397" width="11" style="339" bestFit="1" customWidth="1"/>
    <col min="5398" max="5633" width="10.5546875" style="339"/>
    <col min="5634" max="5634" width="4.44140625" style="339" customWidth="1"/>
    <col min="5635" max="5635" width="40.5546875" style="339" customWidth="1"/>
    <col min="5636" max="5637" width="11.5546875" style="339" customWidth="1"/>
    <col min="5638" max="5638" width="9.5546875" style="339" customWidth="1"/>
    <col min="5639" max="5639" width="10.44140625" style="339" customWidth="1"/>
    <col min="5640" max="5640" width="11.44140625" style="339" customWidth="1"/>
    <col min="5641" max="5642" width="14" style="339" customWidth="1"/>
    <col min="5643" max="5643" width="13.5546875" style="339" customWidth="1"/>
    <col min="5644" max="5644" width="14" style="339" customWidth="1"/>
    <col min="5645" max="5645" width="1.44140625" style="339" customWidth="1"/>
    <col min="5646" max="5646" width="13.5546875" style="339" customWidth="1"/>
    <col min="5647" max="5647" width="15.5546875" style="339" bestFit="1" customWidth="1"/>
    <col min="5648" max="5648" width="16.5546875" style="339" bestFit="1" customWidth="1"/>
    <col min="5649" max="5649" width="10.5546875" style="339" customWidth="1"/>
    <col min="5650" max="5650" width="11.5546875" style="339" bestFit="1" customWidth="1"/>
    <col min="5651" max="5651" width="13.5546875" style="339" bestFit="1" customWidth="1"/>
    <col min="5652" max="5652" width="10.5546875" style="339" customWidth="1"/>
    <col min="5653" max="5653" width="11" style="339" bestFit="1" customWidth="1"/>
    <col min="5654" max="5889" width="10.5546875" style="339"/>
    <col min="5890" max="5890" width="4.44140625" style="339" customWidth="1"/>
    <col min="5891" max="5891" width="40.5546875" style="339" customWidth="1"/>
    <col min="5892" max="5893" width="11.5546875" style="339" customWidth="1"/>
    <col min="5894" max="5894" width="9.5546875" style="339" customWidth="1"/>
    <col min="5895" max="5895" width="10.44140625" style="339" customWidth="1"/>
    <col min="5896" max="5896" width="11.44140625" style="339" customWidth="1"/>
    <col min="5897" max="5898" width="14" style="339" customWidth="1"/>
    <col min="5899" max="5899" width="13.5546875" style="339" customWidth="1"/>
    <col min="5900" max="5900" width="14" style="339" customWidth="1"/>
    <col min="5901" max="5901" width="1.44140625" style="339" customWidth="1"/>
    <col min="5902" max="5902" width="13.5546875" style="339" customWidth="1"/>
    <col min="5903" max="5903" width="15.5546875" style="339" bestFit="1" customWidth="1"/>
    <col min="5904" max="5904" width="16.5546875" style="339" bestFit="1" customWidth="1"/>
    <col min="5905" max="5905" width="10.5546875" style="339" customWidth="1"/>
    <col min="5906" max="5906" width="11.5546875" style="339" bestFit="1" customWidth="1"/>
    <col min="5907" max="5907" width="13.5546875" style="339" bestFit="1" customWidth="1"/>
    <col min="5908" max="5908" width="10.5546875" style="339" customWidth="1"/>
    <col min="5909" max="5909" width="11" style="339" bestFit="1" customWidth="1"/>
    <col min="5910" max="6145" width="10.5546875" style="339"/>
    <col min="6146" max="6146" width="4.44140625" style="339" customWidth="1"/>
    <col min="6147" max="6147" width="40.5546875" style="339" customWidth="1"/>
    <col min="6148" max="6149" width="11.5546875" style="339" customWidth="1"/>
    <col min="6150" max="6150" width="9.5546875" style="339" customWidth="1"/>
    <col min="6151" max="6151" width="10.44140625" style="339" customWidth="1"/>
    <col min="6152" max="6152" width="11.44140625" style="339" customWidth="1"/>
    <col min="6153" max="6154" width="14" style="339" customWidth="1"/>
    <col min="6155" max="6155" width="13.5546875" style="339" customWidth="1"/>
    <col min="6156" max="6156" width="14" style="339" customWidth="1"/>
    <col min="6157" max="6157" width="1.44140625" style="339" customWidth="1"/>
    <col min="6158" max="6158" width="13.5546875" style="339" customWidth="1"/>
    <col min="6159" max="6159" width="15.5546875" style="339" bestFit="1" customWidth="1"/>
    <col min="6160" max="6160" width="16.5546875" style="339" bestFit="1" customWidth="1"/>
    <col min="6161" max="6161" width="10.5546875" style="339" customWidth="1"/>
    <col min="6162" max="6162" width="11.5546875" style="339" bestFit="1" customWidth="1"/>
    <col min="6163" max="6163" width="13.5546875" style="339" bestFit="1" customWidth="1"/>
    <col min="6164" max="6164" width="10.5546875" style="339" customWidth="1"/>
    <col min="6165" max="6165" width="11" style="339" bestFit="1" customWidth="1"/>
    <col min="6166" max="6401" width="10.5546875" style="339"/>
    <col min="6402" max="6402" width="4.44140625" style="339" customWidth="1"/>
    <col min="6403" max="6403" width="40.5546875" style="339" customWidth="1"/>
    <col min="6404" max="6405" width="11.5546875" style="339" customWidth="1"/>
    <col min="6406" max="6406" width="9.5546875" style="339" customWidth="1"/>
    <col min="6407" max="6407" width="10.44140625" style="339" customWidth="1"/>
    <col min="6408" max="6408" width="11.44140625" style="339" customWidth="1"/>
    <col min="6409" max="6410" width="14" style="339" customWidth="1"/>
    <col min="6411" max="6411" width="13.5546875" style="339" customWidth="1"/>
    <col min="6412" max="6412" width="14" style="339" customWidth="1"/>
    <col min="6413" max="6413" width="1.44140625" style="339" customWidth="1"/>
    <col min="6414" max="6414" width="13.5546875" style="339" customWidth="1"/>
    <col min="6415" max="6415" width="15.5546875" style="339" bestFit="1" customWidth="1"/>
    <col min="6416" max="6416" width="16.5546875" style="339" bestFit="1" customWidth="1"/>
    <col min="6417" max="6417" width="10.5546875" style="339" customWidth="1"/>
    <col min="6418" max="6418" width="11.5546875" style="339" bestFit="1" customWidth="1"/>
    <col min="6419" max="6419" width="13.5546875" style="339" bestFit="1" customWidth="1"/>
    <col min="6420" max="6420" width="10.5546875" style="339" customWidth="1"/>
    <col min="6421" max="6421" width="11" style="339" bestFit="1" customWidth="1"/>
    <col min="6422" max="6657" width="10.5546875" style="339"/>
    <col min="6658" max="6658" width="4.44140625" style="339" customWidth="1"/>
    <col min="6659" max="6659" width="40.5546875" style="339" customWidth="1"/>
    <col min="6660" max="6661" width="11.5546875" style="339" customWidth="1"/>
    <col min="6662" max="6662" width="9.5546875" style="339" customWidth="1"/>
    <col min="6663" max="6663" width="10.44140625" style="339" customWidth="1"/>
    <col min="6664" max="6664" width="11.44140625" style="339" customWidth="1"/>
    <col min="6665" max="6666" width="14" style="339" customWidth="1"/>
    <col min="6667" max="6667" width="13.5546875" style="339" customWidth="1"/>
    <col min="6668" max="6668" width="14" style="339" customWidth="1"/>
    <col min="6669" max="6669" width="1.44140625" style="339" customWidth="1"/>
    <col min="6670" max="6670" width="13.5546875" style="339" customWidth="1"/>
    <col min="6671" max="6671" width="15.5546875" style="339" bestFit="1" customWidth="1"/>
    <col min="6672" max="6672" width="16.5546875" style="339" bestFit="1" customWidth="1"/>
    <col min="6673" max="6673" width="10.5546875" style="339" customWidth="1"/>
    <col min="6674" max="6674" width="11.5546875" style="339" bestFit="1" customWidth="1"/>
    <col min="6675" max="6675" width="13.5546875" style="339" bestFit="1" customWidth="1"/>
    <col min="6676" max="6676" width="10.5546875" style="339" customWidth="1"/>
    <col min="6677" max="6677" width="11" style="339" bestFit="1" customWidth="1"/>
    <col min="6678" max="6913" width="10.5546875" style="339"/>
    <col min="6914" max="6914" width="4.44140625" style="339" customWidth="1"/>
    <col min="6915" max="6915" width="40.5546875" style="339" customWidth="1"/>
    <col min="6916" max="6917" width="11.5546875" style="339" customWidth="1"/>
    <col min="6918" max="6918" width="9.5546875" style="339" customWidth="1"/>
    <col min="6919" max="6919" width="10.44140625" style="339" customWidth="1"/>
    <col min="6920" max="6920" width="11.44140625" style="339" customWidth="1"/>
    <col min="6921" max="6922" width="14" style="339" customWidth="1"/>
    <col min="6923" max="6923" width="13.5546875" style="339" customWidth="1"/>
    <col min="6924" max="6924" width="14" style="339" customWidth="1"/>
    <col min="6925" max="6925" width="1.44140625" style="339" customWidth="1"/>
    <col min="6926" max="6926" width="13.5546875" style="339" customWidth="1"/>
    <col min="6927" max="6927" width="15.5546875" style="339" bestFit="1" customWidth="1"/>
    <col min="6928" max="6928" width="16.5546875" style="339" bestFit="1" customWidth="1"/>
    <col min="6929" max="6929" width="10.5546875" style="339" customWidth="1"/>
    <col min="6930" max="6930" width="11.5546875" style="339" bestFit="1" customWidth="1"/>
    <col min="6931" max="6931" width="13.5546875" style="339" bestFit="1" customWidth="1"/>
    <col min="6932" max="6932" width="10.5546875" style="339" customWidth="1"/>
    <col min="6933" max="6933" width="11" style="339" bestFit="1" customWidth="1"/>
    <col min="6934" max="7169" width="10.5546875" style="339"/>
    <col min="7170" max="7170" width="4.44140625" style="339" customWidth="1"/>
    <col min="7171" max="7171" width="40.5546875" style="339" customWidth="1"/>
    <col min="7172" max="7173" width="11.5546875" style="339" customWidth="1"/>
    <col min="7174" max="7174" width="9.5546875" style="339" customWidth="1"/>
    <col min="7175" max="7175" width="10.44140625" style="339" customWidth="1"/>
    <col min="7176" max="7176" width="11.44140625" style="339" customWidth="1"/>
    <col min="7177" max="7178" width="14" style="339" customWidth="1"/>
    <col min="7179" max="7179" width="13.5546875" style="339" customWidth="1"/>
    <col min="7180" max="7180" width="14" style="339" customWidth="1"/>
    <col min="7181" max="7181" width="1.44140625" style="339" customWidth="1"/>
    <col min="7182" max="7182" width="13.5546875" style="339" customWidth="1"/>
    <col min="7183" max="7183" width="15.5546875" style="339" bestFit="1" customWidth="1"/>
    <col min="7184" max="7184" width="16.5546875" style="339" bestFit="1" customWidth="1"/>
    <col min="7185" max="7185" width="10.5546875" style="339" customWidth="1"/>
    <col min="7186" max="7186" width="11.5546875" style="339" bestFit="1" customWidth="1"/>
    <col min="7187" max="7187" width="13.5546875" style="339" bestFit="1" customWidth="1"/>
    <col min="7188" max="7188" width="10.5546875" style="339" customWidth="1"/>
    <col min="7189" max="7189" width="11" style="339" bestFit="1" customWidth="1"/>
    <col min="7190" max="7425" width="10.5546875" style="339"/>
    <col min="7426" max="7426" width="4.44140625" style="339" customWidth="1"/>
    <col min="7427" max="7427" width="40.5546875" style="339" customWidth="1"/>
    <col min="7428" max="7429" width="11.5546875" style="339" customWidth="1"/>
    <col min="7430" max="7430" width="9.5546875" style="339" customWidth="1"/>
    <col min="7431" max="7431" width="10.44140625" style="339" customWidth="1"/>
    <col min="7432" max="7432" width="11.44140625" style="339" customWidth="1"/>
    <col min="7433" max="7434" width="14" style="339" customWidth="1"/>
    <col min="7435" max="7435" width="13.5546875" style="339" customWidth="1"/>
    <col min="7436" max="7436" width="14" style="339" customWidth="1"/>
    <col min="7437" max="7437" width="1.44140625" style="339" customWidth="1"/>
    <col min="7438" max="7438" width="13.5546875" style="339" customWidth="1"/>
    <col min="7439" max="7439" width="15.5546875" style="339" bestFit="1" customWidth="1"/>
    <col min="7440" max="7440" width="16.5546875" style="339" bestFit="1" customWidth="1"/>
    <col min="7441" max="7441" width="10.5546875" style="339" customWidth="1"/>
    <col min="7442" max="7442" width="11.5546875" style="339" bestFit="1" customWidth="1"/>
    <col min="7443" max="7443" width="13.5546875" style="339" bestFit="1" customWidth="1"/>
    <col min="7444" max="7444" width="10.5546875" style="339" customWidth="1"/>
    <col min="7445" max="7445" width="11" style="339" bestFit="1" customWidth="1"/>
    <col min="7446" max="7681" width="10.5546875" style="339"/>
    <col min="7682" max="7682" width="4.44140625" style="339" customWidth="1"/>
    <col min="7683" max="7683" width="40.5546875" style="339" customWidth="1"/>
    <col min="7684" max="7685" width="11.5546875" style="339" customWidth="1"/>
    <col min="7686" max="7686" width="9.5546875" style="339" customWidth="1"/>
    <col min="7687" max="7687" width="10.44140625" style="339" customWidth="1"/>
    <col min="7688" max="7688" width="11.44140625" style="339" customWidth="1"/>
    <col min="7689" max="7690" width="14" style="339" customWidth="1"/>
    <col min="7691" max="7691" width="13.5546875" style="339" customWidth="1"/>
    <col min="7692" max="7692" width="14" style="339" customWidth="1"/>
    <col min="7693" max="7693" width="1.44140625" style="339" customWidth="1"/>
    <col min="7694" max="7694" width="13.5546875" style="339" customWidth="1"/>
    <col min="7695" max="7695" width="15.5546875" style="339" bestFit="1" customWidth="1"/>
    <col min="7696" max="7696" width="16.5546875" style="339" bestFit="1" customWidth="1"/>
    <col min="7697" max="7697" width="10.5546875" style="339" customWidth="1"/>
    <col min="7698" max="7698" width="11.5546875" style="339" bestFit="1" customWidth="1"/>
    <col min="7699" max="7699" width="13.5546875" style="339" bestFit="1" customWidth="1"/>
    <col min="7700" max="7700" width="10.5546875" style="339" customWidth="1"/>
    <col min="7701" max="7701" width="11" style="339" bestFit="1" customWidth="1"/>
    <col min="7702" max="7937" width="10.5546875" style="339"/>
    <col min="7938" max="7938" width="4.44140625" style="339" customWidth="1"/>
    <col min="7939" max="7939" width="40.5546875" style="339" customWidth="1"/>
    <col min="7940" max="7941" width="11.5546875" style="339" customWidth="1"/>
    <col min="7942" max="7942" width="9.5546875" style="339" customWidth="1"/>
    <col min="7943" max="7943" width="10.44140625" style="339" customWidth="1"/>
    <col min="7944" max="7944" width="11.44140625" style="339" customWidth="1"/>
    <col min="7945" max="7946" width="14" style="339" customWidth="1"/>
    <col min="7947" max="7947" width="13.5546875" style="339" customWidth="1"/>
    <col min="7948" max="7948" width="14" style="339" customWidth="1"/>
    <col min="7949" max="7949" width="1.44140625" style="339" customWidth="1"/>
    <col min="7950" max="7950" width="13.5546875" style="339" customWidth="1"/>
    <col min="7951" max="7951" width="15.5546875" style="339" bestFit="1" customWidth="1"/>
    <col min="7952" max="7952" width="16.5546875" style="339" bestFit="1" customWidth="1"/>
    <col min="7953" max="7953" width="10.5546875" style="339" customWidth="1"/>
    <col min="7954" max="7954" width="11.5546875" style="339" bestFit="1" customWidth="1"/>
    <col min="7955" max="7955" width="13.5546875" style="339" bestFit="1" customWidth="1"/>
    <col min="7956" max="7956" width="10.5546875" style="339" customWidth="1"/>
    <col min="7957" max="7957" width="11" style="339" bestFit="1" customWidth="1"/>
    <col min="7958" max="8193" width="10.5546875" style="339"/>
    <col min="8194" max="8194" width="4.44140625" style="339" customWidth="1"/>
    <col min="8195" max="8195" width="40.5546875" style="339" customWidth="1"/>
    <col min="8196" max="8197" width="11.5546875" style="339" customWidth="1"/>
    <col min="8198" max="8198" width="9.5546875" style="339" customWidth="1"/>
    <col min="8199" max="8199" width="10.44140625" style="339" customWidth="1"/>
    <col min="8200" max="8200" width="11.44140625" style="339" customWidth="1"/>
    <col min="8201" max="8202" width="14" style="339" customWidth="1"/>
    <col min="8203" max="8203" width="13.5546875" style="339" customWidth="1"/>
    <col min="8204" max="8204" width="14" style="339" customWidth="1"/>
    <col min="8205" max="8205" width="1.44140625" style="339" customWidth="1"/>
    <col min="8206" max="8206" width="13.5546875" style="339" customWidth="1"/>
    <col min="8207" max="8207" width="15.5546875" style="339" bestFit="1" customWidth="1"/>
    <col min="8208" max="8208" width="16.5546875" style="339" bestFit="1" customWidth="1"/>
    <col min="8209" max="8209" width="10.5546875" style="339" customWidth="1"/>
    <col min="8210" max="8210" width="11.5546875" style="339" bestFit="1" customWidth="1"/>
    <col min="8211" max="8211" width="13.5546875" style="339" bestFit="1" customWidth="1"/>
    <col min="8212" max="8212" width="10.5546875" style="339" customWidth="1"/>
    <col min="8213" max="8213" width="11" style="339" bestFit="1" customWidth="1"/>
    <col min="8214" max="8449" width="10.5546875" style="339"/>
    <col min="8450" max="8450" width="4.44140625" style="339" customWidth="1"/>
    <col min="8451" max="8451" width="40.5546875" style="339" customWidth="1"/>
    <col min="8452" max="8453" width="11.5546875" style="339" customWidth="1"/>
    <col min="8454" max="8454" width="9.5546875" style="339" customWidth="1"/>
    <col min="8455" max="8455" width="10.44140625" style="339" customWidth="1"/>
    <col min="8456" max="8456" width="11.44140625" style="339" customWidth="1"/>
    <col min="8457" max="8458" width="14" style="339" customWidth="1"/>
    <col min="8459" max="8459" width="13.5546875" style="339" customWidth="1"/>
    <col min="8460" max="8460" width="14" style="339" customWidth="1"/>
    <col min="8461" max="8461" width="1.44140625" style="339" customWidth="1"/>
    <col min="8462" max="8462" width="13.5546875" style="339" customWidth="1"/>
    <col min="8463" max="8463" width="15.5546875" style="339" bestFit="1" customWidth="1"/>
    <col min="8464" max="8464" width="16.5546875" style="339" bestFit="1" customWidth="1"/>
    <col min="8465" max="8465" width="10.5546875" style="339" customWidth="1"/>
    <col min="8466" max="8466" width="11.5546875" style="339" bestFit="1" customWidth="1"/>
    <col min="8467" max="8467" width="13.5546875" style="339" bestFit="1" customWidth="1"/>
    <col min="8468" max="8468" width="10.5546875" style="339" customWidth="1"/>
    <col min="8469" max="8469" width="11" style="339" bestFit="1" customWidth="1"/>
    <col min="8470" max="8705" width="10.5546875" style="339"/>
    <col min="8706" max="8706" width="4.44140625" style="339" customWidth="1"/>
    <col min="8707" max="8707" width="40.5546875" style="339" customWidth="1"/>
    <col min="8708" max="8709" width="11.5546875" style="339" customWidth="1"/>
    <col min="8710" max="8710" width="9.5546875" style="339" customWidth="1"/>
    <col min="8711" max="8711" width="10.44140625" style="339" customWidth="1"/>
    <col min="8712" max="8712" width="11.44140625" style="339" customWidth="1"/>
    <col min="8713" max="8714" width="14" style="339" customWidth="1"/>
    <col min="8715" max="8715" width="13.5546875" style="339" customWidth="1"/>
    <col min="8716" max="8716" width="14" style="339" customWidth="1"/>
    <col min="8717" max="8717" width="1.44140625" style="339" customWidth="1"/>
    <col min="8718" max="8718" width="13.5546875" style="339" customWidth="1"/>
    <col min="8719" max="8719" width="15.5546875" style="339" bestFit="1" customWidth="1"/>
    <col min="8720" max="8720" width="16.5546875" style="339" bestFit="1" customWidth="1"/>
    <col min="8721" max="8721" width="10.5546875" style="339" customWidth="1"/>
    <col min="8722" max="8722" width="11.5546875" style="339" bestFit="1" customWidth="1"/>
    <col min="8723" max="8723" width="13.5546875" style="339" bestFit="1" customWidth="1"/>
    <col min="8724" max="8724" width="10.5546875" style="339" customWidth="1"/>
    <col min="8725" max="8725" width="11" style="339" bestFit="1" customWidth="1"/>
    <col min="8726" max="8961" width="10.5546875" style="339"/>
    <col min="8962" max="8962" width="4.44140625" style="339" customWidth="1"/>
    <col min="8963" max="8963" width="40.5546875" style="339" customWidth="1"/>
    <col min="8964" max="8965" width="11.5546875" style="339" customWidth="1"/>
    <col min="8966" max="8966" width="9.5546875" style="339" customWidth="1"/>
    <col min="8967" max="8967" width="10.44140625" style="339" customWidth="1"/>
    <col min="8968" max="8968" width="11.44140625" style="339" customWidth="1"/>
    <col min="8969" max="8970" width="14" style="339" customWidth="1"/>
    <col min="8971" max="8971" width="13.5546875" style="339" customWidth="1"/>
    <col min="8972" max="8972" width="14" style="339" customWidth="1"/>
    <col min="8973" max="8973" width="1.44140625" style="339" customWidth="1"/>
    <col min="8974" max="8974" width="13.5546875" style="339" customWidth="1"/>
    <col min="8975" max="8975" width="15.5546875" style="339" bestFit="1" customWidth="1"/>
    <col min="8976" max="8976" width="16.5546875" style="339" bestFit="1" customWidth="1"/>
    <col min="8977" max="8977" width="10.5546875" style="339" customWidth="1"/>
    <col min="8978" max="8978" width="11.5546875" style="339" bestFit="1" customWidth="1"/>
    <col min="8979" max="8979" width="13.5546875" style="339" bestFit="1" customWidth="1"/>
    <col min="8980" max="8980" width="10.5546875" style="339" customWidth="1"/>
    <col min="8981" max="8981" width="11" style="339" bestFit="1" customWidth="1"/>
    <col min="8982" max="9217" width="10.5546875" style="339"/>
    <col min="9218" max="9218" width="4.44140625" style="339" customWidth="1"/>
    <col min="9219" max="9219" width="40.5546875" style="339" customWidth="1"/>
    <col min="9220" max="9221" width="11.5546875" style="339" customWidth="1"/>
    <col min="9222" max="9222" width="9.5546875" style="339" customWidth="1"/>
    <col min="9223" max="9223" width="10.44140625" style="339" customWidth="1"/>
    <col min="9224" max="9224" width="11.44140625" style="339" customWidth="1"/>
    <col min="9225" max="9226" width="14" style="339" customWidth="1"/>
    <col min="9227" max="9227" width="13.5546875" style="339" customWidth="1"/>
    <col min="9228" max="9228" width="14" style="339" customWidth="1"/>
    <col min="9229" max="9229" width="1.44140625" style="339" customWidth="1"/>
    <col min="9230" max="9230" width="13.5546875" style="339" customWidth="1"/>
    <col min="9231" max="9231" width="15.5546875" style="339" bestFit="1" customWidth="1"/>
    <col min="9232" max="9232" width="16.5546875" style="339" bestFit="1" customWidth="1"/>
    <col min="9233" max="9233" width="10.5546875" style="339" customWidth="1"/>
    <col min="9234" max="9234" width="11.5546875" style="339" bestFit="1" customWidth="1"/>
    <col min="9235" max="9235" width="13.5546875" style="339" bestFit="1" customWidth="1"/>
    <col min="9236" max="9236" width="10.5546875" style="339" customWidth="1"/>
    <col min="9237" max="9237" width="11" style="339" bestFit="1" customWidth="1"/>
    <col min="9238" max="9473" width="10.5546875" style="339"/>
    <col min="9474" max="9474" width="4.44140625" style="339" customWidth="1"/>
    <col min="9475" max="9475" width="40.5546875" style="339" customWidth="1"/>
    <col min="9476" max="9477" width="11.5546875" style="339" customWidth="1"/>
    <col min="9478" max="9478" width="9.5546875" style="339" customWidth="1"/>
    <col min="9479" max="9479" width="10.44140625" style="339" customWidth="1"/>
    <col min="9480" max="9480" width="11.44140625" style="339" customWidth="1"/>
    <col min="9481" max="9482" width="14" style="339" customWidth="1"/>
    <col min="9483" max="9483" width="13.5546875" style="339" customWidth="1"/>
    <col min="9484" max="9484" width="14" style="339" customWidth="1"/>
    <col min="9485" max="9485" width="1.44140625" style="339" customWidth="1"/>
    <col min="9486" max="9486" width="13.5546875" style="339" customWidth="1"/>
    <col min="9487" max="9487" width="15.5546875" style="339" bestFit="1" customWidth="1"/>
    <col min="9488" max="9488" width="16.5546875" style="339" bestFit="1" customWidth="1"/>
    <col min="9489" max="9489" width="10.5546875" style="339" customWidth="1"/>
    <col min="9490" max="9490" width="11.5546875" style="339" bestFit="1" customWidth="1"/>
    <col min="9491" max="9491" width="13.5546875" style="339" bestFit="1" customWidth="1"/>
    <col min="9492" max="9492" width="10.5546875" style="339" customWidth="1"/>
    <col min="9493" max="9493" width="11" style="339" bestFit="1" customWidth="1"/>
    <col min="9494" max="9729" width="10.5546875" style="339"/>
    <col min="9730" max="9730" width="4.44140625" style="339" customWidth="1"/>
    <col min="9731" max="9731" width="40.5546875" style="339" customWidth="1"/>
    <col min="9732" max="9733" width="11.5546875" style="339" customWidth="1"/>
    <col min="9734" max="9734" width="9.5546875" style="339" customWidth="1"/>
    <col min="9735" max="9735" width="10.44140625" style="339" customWidth="1"/>
    <col min="9736" max="9736" width="11.44140625" style="339" customWidth="1"/>
    <col min="9737" max="9738" width="14" style="339" customWidth="1"/>
    <col min="9739" max="9739" width="13.5546875" style="339" customWidth="1"/>
    <col min="9740" max="9740" width="14" style="339" customWidth="1"/>
    <col min="9741" max="9741" width="1.44140625" style="339" customWidth="1"/>
    <col min="9742" max="9742" width="13.5546875" style="339" customWidth="1"/>
    <col min="9743" max="9743" width="15.5546875" style="339" bestFit="1" customWidth="1"/>
    <col min="9744" max="9744" width="16.5546875" style="339" bestFit="1" customWidth="1"/>
    <col min="9745" max="9745" width="10.5546875" style="339" customWidth="1"/>
    <col min="9746" max="9746" width="11.5546875" style="339" bestFit="1" customWidth="1"/>
    <col min="9747" max="9747" width="13.5546875" style="339" bestFit="1" customWidth="1"/>
    <col min="9748" max="9748" width="10.5546875" style="339" customWidth="1"/>
    <col min="9749" max="9749" width="11" style="339" bestFit="1" customWidth="1"/>
    <col min="9750" max="9985" width="10.5546875" style="339"/>
    <col min="9986" max="9986" width="4.44140625" style="339" customWidth="1"/>
    <col min="9987" max="9987" width="40.5546875" style="339" customWidth="1"/>
    <col min="9988" max="9989" width="11.5546875" style="339" customWidth="1"/>
    <col min="9990" max="9990" width="9.5546875" style="339" customWidth="1"/>
    <col min="9991" max="9991" width="10.44140625" style="339" customWidth="1"/>
    <col min="9992" max="9992" width="11.44140625" style="339" customWidth="1"/>
    <col min="9993" max="9994" width="14" style="339" customWidth="1"/>
    <col min="9995" max="9995" width="13.5546875" style="339" customWidth="1"/>
    <col min="9996" max="9996" width="14" style="339" customWidth="1"/>
    <col min="9997" max="9997" width="1.44140625" style="339" customWidth="1"/>
    <col min="9998" max="9998" width="13.5546875" style="339" customWidth="1"/>
    <col min="9999" max="9999" width="15.5546875" style="339" bestFit="1" customWidth="1"/>
    <col min="10000" max="10000" width="16.5546875" style="339" bestFit="1" customWidth="1"/>
    <col min="10001" max="10001" width="10.5546875" style="339" customWidth="1"/>
    <col min="10002" max="10002" width="11.5546875" style="339" bestFit="1" customWidth="1"/>
    <col min="10003" max="10003" width="13.5546875" style="339" bestFit="1" customWidth="1"/>
    <col min="10004" max="10004" width="10.5546875" style="339" customWidth="1"/>
    <col min="10005" max="10005" width="11" style="339" bestFit="1" customWidth="1"/>
    <col min="10006" max="10241" width="10.5546875" style="339"/>
    <col min="10242" max="10242" width="4.44140625" style="339" customWidth="1"/>
    <col min="10243" max="10243" width="40.5546875" style="339" customWidth="1"/>
    <col min="10244" max="10245" width="11.5546875" style="339" customWidth="1"/>
    <col min="10246" max="10246" width="9.5546875" style="339" customWidth="1"/>
    <col min="10247" max="10247" width="10.44140625" style="339" customWidth="1"/>
    <col min="10248" max="10248" width="11.44140625" style="339" customWidth="1"/>
    <col min="10249" max="10250" width="14" style="339" customWidth="1"/>
    <col min="10251" max="10251" width="13.5546875" style="339" customWidth="1"/>
    <col min="10252" max="10252" width="14" style="339" customWidth="1"/>
    <col min="10253" max="10253" width="1.44140625" style="339" customWidth="1"/>
    <col min="10254" max="10254" width="13.5546875" style="339" customWidth="1"/>
    <col min="10255" max="10255" width="15.5546875" style="339" bestFit="1" customWidth="1"/>
    <col min="10256" max="10256" width="16.5546875" style="339" bestFit="1" customWidth="1"/>
    <col min="10257" max="10257" width="10.5546875" style="339" customWidth="1"/>
    <col min="10258" max="10258" width="11.5546875" style="339" bestFit="1" customWidth="1"/>
    <col min="10259" max="10259" width="13.5546875" style="339" bestFit="1" customWidth="1"/>
    <col min="10260" max="10260" width="10.5546875" style="339" customWidth="1"/>
    <col min="10261" max="10261" width="11" style="339" bestFit="1" customWidth="1"/>
    <col min="10262" max="10497" width="10.5546875" style="339"/>
    <col min="10498" max="10498" width="4.44140625" style="339" customWidth="1"/>
    <col min="10499" max="10499" width="40.5546875" style="339" customWidth="1"/>
    <col min="10500" max="10501" width="11.5546875" style="339" customWidth="1"/>
    <col min="10502" max="10502" width="9.5546875" style="339" customWidth="1"/>
    <col min="10503" max="10503" width="10.44140625" style="339" customWidth="1"/>
    <col min="10504" max="10504" width="11.44140625" style="339" customWidth="1"/>
    <col min="10505" max="10506" width="14" style="339" customWidth="1"/>
    <col min="10507" max="10507" width="13.5546875" style="339" customWidth="1"/>
    <col min="10508" max="10508" width="14" style="339" customWidth="1"/>
    <col min="10509" max="10509" width="1.44140625" style="339" customWidth="1"/>
    <col min="10510" max="10510" width="13.5546875" style="339" customWidth="1"/>
    <col min="10511" max="10511" width="15.5546875" style="339" bestFit="1" customWidth="1"/>
    <col min="10512" max="10512" width="16.5546875" style="339" bestFit="1" customWidth="1"/>
    <col min="10513" max="10513" width="10.5546875" style="339" customWidth="1"/>
    <col min="10514" max="10514" width="11.5546875" style="339" bestFit="1" customWidth="1"/>
    <col min="10515" max="10515" width="13.5546875" style="339" bestFit="1" customWidth="1"/>
    <col min="10516" max="10516" width="10.5546875" style="339" customWidth="1"/>
    <col min="10517" max="10517" width="11" style="339" bestFit="1" customWidth="1"/>
    <col min="10518" max="10753" width="10.5546875" style="339"/>
    <col min="10754" max="10754" width="4.44140625" style="339" customWidth="1"/>
    <col min="10755" max="10755" width="40.5546875" style="339" customWidth="1"/>
    <col min="10756" max="10757" width="11.5546875" style="339" customWidth="1"/>
    <col min="10758" max="10758" width="9.5546875" style="339" customWidth="1"/>
    <col min="10759" max="10759" width="10.44140625" style="339" customWidth="1"/>
    <col min="10760" max="10760" width="11.44140625" style="339" customWidth="1"/>
    <col min="10761" max="10762" width="14" style="339" customWidth="1"/>
    <col min="10763" max="10763" width="13.5546875" style="339" customWidth="1"/>
    <col min="10764" max="10764" width="14" style="339" customWidth="1"/>
    <col min="10765" max="10765" width="1.44140625" style="339" customWidth="1"/>
    <col min="10766" max="10766" width="13.5546875" style="339" customWidth="1"/>
    <col min="10767" max="10767" width="15.5546875" style="339" bestFit="1" customWidth="1"/>
    <col min="10768" max="10768" width="16.5546875" style="339" bestFit="1" customWidth="1"/>
    <col min="10769" max="10769" width="10.5546875" style="339" customWidth="1"/>
    <col min="10770" max="10770" width="11.5546875" style="339" bestFit="1" customWidth="1"/>
    <col min="10771" max="10771" width="13.5546875" style="339" bestFit="1" customWidth="1"/>
    <col min="10772" max="10772" width="10.5546875" style="339" customWidth="1"/>
    <col min="10773" max="10773" width="11" style="339" bestFit="1" customWidth="1"/>
    <col min="10774" max="11009" width="10.5546875" style="339"/>
    <col min="11010" max="11010" width="4.44140625" style="339" customWidth="1"/>
    <col min="11011" max="11011" width="40.5546875" style="339" customWidth="1"/>
    <col min="11012" max="11013" width="11.5546875" style="339" customWidth="1"/>
    <col min="11014" max="11014" width="9.5546875" style="339" customWidth="1"/>
    <col min="11015" max="11015" width="10.44140625" style="339" customWidth="1"/>
    <col min="11016" max="11016" width="11.44140625" style="339" customWidth="1"/>
    <col min="11017" max="11018" width="14" style="339" customWidth="1"/>
    <col min="11019" max="11019" width="13.5546875" style="339" customWidth="1"/>
    <col min="11020" max="11020" width="14" style="339" customWidth="1"/>
    <col min="11021" max="11021" width="1.44140625" style="339" customWidth="1"/>
    <col min="11022" max="11022" width="13.5546875" style="339" customWidth="1"/>
    <col min="11023" max="11023" width="15.5546875" style="339" bestFit="1" customWidth="1"/>
    <col min="11024" max="11024" width="16.5546875" style="339" bestFit="1" customWidth="1"/>
    <col min="11025" max="11025" width="10.5546875" style="339" customWidth="1"/>
    <col min="11026" max="11026" width="11.5546875" style="339" bestFit="1" customWidth="1"/>
    <col min="11027" max="11027" width="13.5546875" style="339" bestFit="1" customWidth="1"/>
    <col min="11028" max="11028" width="10.5546875" style="339" customWidth="1"/>
    <col min="11029" max="11029" width="11" style="339" bestFit="1" customWidth="1"/>
    <col min="11030" max="11265" width="10.5546875" style="339"/>
    <col min="11266" max="11266" width="4.44140625" style="339" customWidth="1"/>
    <col min="11267" max="11267" width="40.5546875" style="339" customWidth="1"/>
    <col min="11268" max="11269" width="11.5546875" style="339" customWidth="1"/>
    <col min="11270" max="11270" width="9.5546875" style="339" customWidth="1"/>
    <col min="11271" max="11271" width="10.44140625" style="339" customWidth="1"/>
    <col min="11272" max="11272" width="11.44140625" style="339" customWidth="1"/>
    <col min="11273" max="11274" width="14" style="339" customWidth="1"/>
    <col min="11275" max="11275" width="13.5546875" style="339" customWidth="1"/>
    <col min="11276" max="11276" width="14" style="339" customWidth="1"/>
    <col min="11277" max="11277" width="1.44140625" style="339" customWidth="1"/>
    <col min="11278" max="11278" width="13.5546875" style="339" customWidth="1"/>
    <col min="11279" max="11279" width="15.5546875" style="339" bestFit="1" customWidth="1"/>
    <col min="11280" max="11280" width="16.5546875" style="339" bestFit="1" customWidth="1"/>
    <col min="11281" max="11281" width="10.5546875" style="339" customWidth="1"/>
    <col min="11282" max="11282" width="11.5546875" style="339" bestFit="1" customWidth="1"/>
    <col min="11283" max="11283" width="13.5546875" style="339" bestFit="1" customWidth="1"/>
    <col min="11284" max="11284" width="10.5546875" style="339" customWidth="1"/>
    <col min="11285" max="11285" width="11" style="339" bestFit="1" customWidth="1"/>
    <col min="11286" max="11521" width="10.5546875" style="339"/>
    <col min="11522" max="11522" width="4.44140625" style="339" customWidth="1"/>
    <col min="11523" max="11523" width="40.5546875" style="339" customWidth="1"/>
    <col min="11524" max="11525" width="11.5546875" style="339" customWidth="1"/>
    <col min="11526" max="11526" width="9.5546875" style="339" customWidth="1"/>
    <col min="11527" max="11527" width="10.44140625" style="339" customWidth="1"/>
    <col min="11528" max="11528" width="11.44140625" style="339" customWidth="1"/>
    <col min="11529" max="11530" width="14" style="339" customWidth="1"/>
    <col min="11531" max="11531" width="13.5546875" style="339" customWidth="1"/>
    <col min="11532" max="11532" width="14" style="339" customWidth="1"/>
    <col min="11533" max="11533" width="1.44140625" style="339" customWidth="1"/>
    <col min="11534" max="11534" width="13.5546875" style="339" customWidth="1"/>
    <col min="11535" max="11535" width="15.5546875" style="339" bestFit="1" customWidth="1"/>
    <col min="11536" max="11536" width="16.5546875" style="339" bestFit="1" customWidth="1"/>
    <col min="11537" max="11537" width="10.5546875" style="339" customWidth="1"/>
    <col min="11538" max="11538" width="11.5546875" style="339" bestFit="1" customWidth="1"/>
    <col min="11539" max="11539" width="13.5546875" style="339" bestFit="1" customWidth="1"/>
    <col min="11540" max="11540" width="10.5546875" style="339" customWidth="1"/>
    <col min="11541" max="11541" width="11" style="339" bestFit="1" customWidth="1"/>
    <col min="11542" max="11777" width="10.5546875" style="339"/>
    <col min="11778" max="11778" width="4.44140625" style="339" customWidth="1"/>
    <col min="11779" max="11779" width="40.5546875" style="339" customWidth="1"/>
    <col min="11780" max="11781" width="11.5546875" style="339" customWidth="1"/>
    <col min="11782" max="11782" width="9.5546875" style="339" customWidth="1"/>
    <col min="11783" max="11783" width="10.44140625" style="339" customWidth="1"/>
    <col min="11784" max="11784" width="11.44140625" style="339" customWidth="1"/>
    <col min="11785" max="11786" width="14" style="339" customWidth="1"/>
    <col min="11787" max="11787" width="13.5546875" style="339" customWidth="1"/>
    <col min="11788" max="11788" width="14" style="339" customWidth="1"/>
    <col min="11789" max="11789" width="1.44140625" style="339" customWidth="1"/>
    <col min="11790" max="11790" width="13.5546875" style="339" customWidth="1"/>
    <col min="11791" max="11791" width="15.5546875" style="339" bestFit="1" customWidth="1"/>
    <col min="11792" max="11792" width="16.5546875" style="339" bestFit="1" customWidth="1"/>
    <col min="11793" max="11793" width="10.5546875" style="339" customWidth="1"/>
    <col min="11794" max="11794" width="11.5546875" style="339" bestFit="1" customWidth="1"/>
    <col min="11795" max="11795" width="13.5546875" style="339" bestFit="1" customWidth="1"/>
    <col min="11796" max="11796" width="10.5546875" style="339" customWidth="1"/>
    <col min="11797" max="11797" width="11" style="339" bestFit="1" customWidth="1"/>
    <col min="11798" max="12033" width="10.5546875" style="339"/>
    <col min="12034" max="12034" width="4.44140625" style="339" customWidth="1"/>
    <col min="12035" max="12035" width="40.5546875" style="339" customWidth="1"/>
    <col min="12036" max="12037" width="11.5546875" style="339" customWidth="1"/>
    <col min="12038" max="12038" width="9.5546875" style="339" customWidth="1"/>
    <col min="12039" max="12039" width="10.44140625" style="339" customWidth="1"/>
    <col min="12040" max="12040" width="11.44140625" style="339" customWidth="1"/>
    <col min="12041" max="12042" width="14" style="339" customWidth="1"/>
    <col min="12043" max="12043" width="13.5546875" style="339" customWidth="1"/>
    <col min="12044" max="12044" width="14" style="339" customWidth="1"/>
    <col min="12045" max="12045" width="1.44140625" style="339" customWidth="1"/>
    <col min="12046" max="12046" width="13.5546875" style="339" customWidth="1"/>
    <col min="12047" max="12047" width="15.5546875" style="339" bestFit="1" customWidth="1"/>
    <col min="12048" max="12048" width="16.5546875" style="339" bestFit="1" customWidth="1"/>
    <col min="12049" max="12049" width="10.5546875" style="339" customWidth="1"/>
    <col min="12050" max="12050" width="11.5546875" style="339" bestFit="1" customWidth="1"/>
    <col min="12051" max="12051" width="13.5546875" style="339" bestFit="1" customWidth="1"/>
    <col min="12052" max="12052" width="10.5546875" style="339" customWidth="1"/>
    <col min="12053" max="12053" width="11" style="339" bestFit="1" customWidth="1"/>
    <col min="12054" max="12289" width="10.5546875" style="339"/>
    <col min="12290" max="12290" width="4.44140625" style="339" customWidth="1"/>
    <col min="12291" max="12291" width="40.5546875" style="339" customWidth="1"/>
    <col min="12292" max="12293" width="11.5546875" style="339" customWidth="1"/>
    <col min="12294" max="12294" width="9.5546875" style="339" customWidth="1"/>
    <col min="12295" max="12295" width="10.44140625" style="339" customWidth="1"/>
    <col min="12296" max="12296" width="11.44140625" style="339" customWidth="1"/>
    <col min="12297" max="12298" width="14" style="339" customWidth="1"/>
    <col min="12299" max="12299" width="13.5546875" style="339" customWidth="1"/>
    <col min="12300" max="12300" width="14" style="339" customWidth="1"/>
    <col min="12301" max="12301" width="1.44140625" style="339" customWidth="1"/>
    <col min="12302" max="12302" width="13.5546875" style="339" customWidth="1"/>
    <col min="12303" max="12303" width="15.5546875" style="339" bestFit="1" customWidth="1"/>
    <col min="12304" max="12304" width="16.5546875" style="339" bestFit="1" customWidth="1"/>
    <col min="12305" max="12305" width="10.5546875" style="339" customWidth="1"/>
    <col min="12306" max="12306" width="11.5546875" style="339" bestFit="1" customWidth="1"/>
    <col min="12307" max="12307" width="13.5546875" style="339" bestFit="1" customWidth="1"/>
    <col min="12308" max="12308" width="10.5546875" style="339" customWidth="1"/>
    <col min="12309" max="12309" width="11" style="339" bestFit="1" customWidth="1"/>
    <col min="12310" max="12545" width="10.5546875" style="339"/>
    <col min="12546" max="12546" width="4.44140625" style="339" customWidth="1"/>
    <col min="12547" max="12547" width="40.5546875" style="339" customWidth="1"/>
    <col min="12548" max="12549" width="11.5546875" style="339" customWidth="1"/>
    <col min="12550" max="12550" width="9.5546875" style="339" customWidth="1"/>
    <col min="12551" max="12551" width="10.44140625" style="339" customWidth="1"/>
    <col min="12552" max="12552" width="11.44140625" style="339" customWidth="1"/>
    <col min="12553" max="12554" width="14" style="339" customWidth="1"/>
    <col min="12555" max="12555" width="13.5546875" style="339" customWidth="1"/>
    <col min="12556" max="12556" width="14" style="339" customWidth="1"/>
    <col min="12557" max="12557" width="1.44140625" style="339" customWidth="1"/>
    <col min="12558" max="12558" width="13.5546875" style="339" customWidth="1"/>
    <col min="12559" max="12559" width="15.5546875" style="339" bestFit="1" customWidth="1"/>
    <col min="12560" max="12560" width="16.5546875" style="339" bestFit="1" customWidth="1"/>
    <col min="12561" max="12561" width="10.5546875" style="339" customWidth="1"/>
    <col min="12562" max="12562" width="11.5546875" style="339" bestFit="1" customWidth="1"/>
    <col min="12563" max="12563" width="13.5546875" style="339" bestFit="1" customWidth="1"/>
    <col min="12564" max="12564" width="10.5546875" style="339" customWidth="1"/>
    <col min="12565" max="12565" width="11" style="339" bestFit="1" customWidth="1"/>
    <col min="12566" max="12801" width="10.5546875" style="339"/>
    <col min="12802" max="12802" width="4.44140625" style="339" customWidth="1"/>
    <col min="12803" max="12803" width="40.5546875" style="339" customWidth="1"/>
    <col min="12804" max="12805" width="11.5546875" style="339" customWidth="1"/>
    <col min="12806" max="12806" width="9.5546875" style="339" customWidth="1"/>
    <col min="12807" max="12807" width="10.44140625" style="339" customWidth="1"/>
    <col min="12808" max="12808" width="11.44140625" style="339" customWidth="1"/>
    <col min="12809" max="12810" width="14" style="339" customWidth="1"/>
    <col min="12811" max="12811" width="13.5546875" style="339" customWidth="1"/>
    <col min="12812" max="12812" width="14" style="339" customWidth="1"/>
    <col min="12813" max="12813" width="1.44140625" style="339" customWidth="1"/>
    <col min="12814" max="12814" width="13.5546875" style="339" customWidth="1"/>
    <col min="12815" max="12815" width="15.5546875" style="339" bestFit="1" customWidth="1"/>
    <col min="12816" max="12816" width="16.5546875" style="339" bestFit="1" customWidth="1"/>
    <col min="12817" max="12817" width="10.5546875" style="339" customWidth="1"/>
    <col min="12818" max="12818" width="11.5546875" style="339" bestFit="1" customWidth="1"/>
    <col min="12819" max="12819" width="13.5546875" style="339" bestFit="1" customWidth="1"/>
    <col min="12820" max="12820" width="10.5546875" style="339" customWidth="1"/>
    <col min="12821" max="12821" width="11" style="339" bestFit="1" customWidth="1"/>
    <col min="12822" max="13057" width="10.5546875" style="339"/>
    <col min="13058" max="13058" width="4.44140625" style="339" customWidth="1"/>
    <col min="13059" max="13059" width="40.5546875" style="339" customWidth="1"/>
    <col min="13060" max="13061" width="11.5546875" style="339" customWidth="1"/>
    <col min="13062" max="13062" width="9.5546875" style="339" customWidth="1"/>
    <col min="13063" max="13063" width="10.44140625" style="339" customWidth="1"/>
    <col min="13064" max="13064" width="11.44140625" style="339" customWidth="1"/>
    <col min="13065" max="13066" width="14" style="339" customWidth="1"/>
    <col min="13067" max="13067" width="13.5546875" style="339" customWidth="1"/>
    <col min="13068" max="13068" width="14" style="339" customWidth="1"/>
    <col min="13069" max="13069" width="1.44140625" style="339" customWidth="1"/>
    <col min="13070" max="13070" width="13.5546875" style="339" customWidth="1"/>
    <col min="13071" max="13071" width="15.5546875" style="339" bestFit="1" customWidth="1"/>
    <col min="13072" max="13072" width="16.5546875" style="339" bestFit="1" customWidth="1"/>
    <col min="13073" max="13073" width="10.5546875" style="339" customWidth="1"/>
    <col min="13074" max="13074" width="11.5546875" style="339" bestFit="1" customWidth="1"/>
    <col min="13075" max="13075" width="13.5546875" style="339" bestFit="1" customWidth="1"/>
    <col min="13076" max="13076" width="10.5546875" style="339" customWidth="1"/>
    <col min="13077" max="13077" width="11" style="339" bestFit="1" customWidth="1"/>
    <col min="13078" max="13313" width="10.5546875" style="339"/>
    <col min="13314" max="13314" width="4.44140625" style="339" customWidth="1"/>
    <col min="13315" max="13315" width="40.5546875" style="339" customWidth="1"/>
    <col min="13316" max="13317" width="11.5546875" style="339" customWidth="1"/>
    <col min="13318" max="13318" width="9.5546875" style="339" customWidth="1"/>
    <col min="13319" max="13319" width="10.44140625" style="339" customWidth="1"/>
    <col min="13320" max="13320" width="11.44140625" style="339" customWidth="1"/>
    <col min="13321" max="13322" width="14" style="339" customWidth="1"/>
    <col min="13323" max="13323" width="13.5546875" style="339" customWidth="1"/>
    <col min="13324" max="13324" width="14" style="339" customWidth="1"/>
    <col min="13325" max="13325" width="1.44140625" style="339" customWidth="1"/>
    <col min="13326" max="13326" width="13.5546875" style="339" customWidth="1"/>
    <col min="13327" max="13327" width="15.5546875" style="339" bestFit="1" customWidth="1"/>
    <col min="13328" max="13328" width="16.5546875" style="339" bestFit="1" customWidth="1"/>
    <col min="13329" max="13329" width="10.5546875" style="339" customWidth="1"/>
    <col min="13330" max="13330" width="11.5546875" style="339" bestFit="1" customWidth="1"/>
    <col min="13331" max="13331" width="13.5546875" style="339" bestFit="1" customWidth="1"/>
    <col min="13332" max="13332" width="10.5546875" style="339" customWidth="1"/>
    <col min="13333" max="13333" width="11" style="339" bestFit="1" customWidth="1"/>
    <col min="13334" max="13569" width="10.5546875" style="339"/>
    <col min="13570" max="13570" width="4.44140625" style="339" customWidth="1"/>
    <col min="13571" max="13571" width="40.5546875" style="339" customWidth="1"/>
    <col min="13572" max="13573" width="11.5546875" style="339" customWidth="1"/>
    <col min="13574" max="13574" width="9.5546875" style="339" customWidth="1"/>
    <col min="13575" max="13575" width="10.44140625" style="339" customWidth="1"/>
    <col min="13576" max="13576" width="11.44140625" style="339" customWidth="1"/>
    <col min="13577" max="13578" width="14" style="339" customWidth="1"/>
    <col min="13579" max="13579" width="13.5546875" style="339" customWidth="1"/>
    <col min="13580" max="13580" width="14" style="339" customWidth="1"/>
    <col min="13581" max="13581" width="1.44140625" style="339" customWidth="1"/>
    <col min="13582" max="13582" width="13.5546875" style="339" customWidth="1"/>
    <col min="13583" max="13583" width="15.5546875" style="339" bestFit="1" customWidth="1"/>
    <col min="13584" max="13584" width="16.5546875" style="339" bestFit="1" customWidth="1"/>
    <col min="13585" max="13585" width="10.5546875" style="339" customWidth="1"/>
    <col min="13586" max="13586" width="11.5546875" style="339" bestFit="1" customWidth="1"/>
    <col min="13587" max="13587" width="13.5546875" style="339" bestFit="1" customWidth="1"/>
    <col min="13588" max="13588" width="10.5546875" style="339" customWidth="1"/>
    <col min="13589" max="13589" width="11" style="339" bestFit="1" customWidth="1"/>
    <col min="13590" max="13825" width="10.5546875" style="339"/>
    <col min="13826" max="13826" width="4.44140625" style="339" customWidth="1"/>
    <col min="13827" max="13827" width="40.5546875" style="339" customWidth="1"/>
    <col min="13828" max="13829" width="11.5546875" style="339" customWidth="1"/>
    <col min="13830" max="13830" width="9.5546875" style="339" customWidth="1"/>
    <col min="13831" max="13831" width="10.44140625" style="339" customWidth="1"/>
    <col min="13832" max="13832" width="11.44140625" style="339" customWidth="1"/>
    <col min="13833" max="13834" width="14" style="339" customWidth="1"/>
    <col min="13835" max="13835" width="13.5546875" style="339" customWidth="1"/>
    <col min="13836" max="13836" width="14" style="339" customWidth="1"/>
    <col min="13837" max="13837" width="1.44140625" style="339" customWidth="1"/>
    <col min="13838" max="13838" width="13.5546875" style="339" customWidth="1"/>
    <col min="13839" max="13839" width="15.5546875" style="339" bestFit="1" customWidth="1"/>
    <col min="13840" max="13840" width="16.5546875" style="339" bestFit="1" customWidth="1"/>
    <col min="13841" max="13841" width="10.5546875" style="339" customWidth="1"/>
    <col min="13842" max="13842" width="11.5546875" style="339" bestFit="1" customWidth="1"/>
    <col min="13843" max="13843" width="13.5546875" style="339" bestFit="1" customWidth="1"/>
    <col min="13844" max="13844" width="10.5546875" style="339" customWidth="1"/>
    <col min="13845" max="13845" width="11" style="339" bestFit="1" customWidth="1"/>
    <col min="13846" max="14081" width="10.5546875" style="339"/>
    <col min="14082" max="14082" width="4.44140625" style="339" customWidth="1"/>
    <col min="14083" max="14083" width="40.5546875" style="339" customWidth="1"/>
    <col min="14084" max="14085" width="11.5546875" style="339" customWidth="1"/>
    <col min="14086" max="14086" width="9.5546875" style="339" customWidth="1"/>
    <col min="14087" max="14087" width="10.44140625" style="339" customWidth="1"/>
    <col min="14088" max="14088" width="11.44140625" style="339" customWidth="1"/>
    <col min="14089" max="14090" width="14" style="339" customWidth="1"/>
    <col min="14091" max="14091" width="13.5546875" style="339" customWidth="1"/>
    <col min="14092" max="14092" width="14" style="339" customWidth="1"/>
    <col min="14093" max="14093" width="1.44140625" style="339" customWidth="1"/>
    <col min="14094" max="14094" width="13.5546875" style="339" customWidth="1"/>
    <col min="14095" max="14095" width="15.5546875" style="339" bestFit="1" customWidth="1"/>
    <col min="14096" max="14096" width="16.5546875" style="339" bestFit="1" customWidth="1"/>
    <col min="14097" max="14097" width="10.5546875" style="339" customWidth="1"/>
    <col min="14098" max="14098" width="11.5546875" style="339" bestFit="1" customWidth="1"/>
    <col min="14099" max="14099" width="13.5546875" style="339" bestFit="1" customWidth="1"/>
    <col min="14100" max="14100" width="10.5546875" style="339" customWidth="1"/>
    <col min="14101" max="14101" width="11" style="339" bestFit="1" customWidth="1"/>
    <col min="14102" max="14337" width="10.5546875" style="339"/>
    <col min="14338" max="14338" width="4.44140625" style="339" customWidth="1"/>
    <col min="14339" max="14339" width="40.5546875" style="339" customWidth="1"/>
    <col min="14340" max="14341" width="11.5546875" style="339" customWidth="1"/>
    <col min="14342" max="14342" width="9.5546875" style="339" customWidth="1"/>
    <col min="14343" max="14343" width="10.44140625" style="339" customWidth="1"/>
    <col min="14344" max="14344" width="11.44140625" style="339" customWidth="1"/>
    <col min="14345" max="14346" width="14" style="339" customWidth="1"/>
    <col min="14347" max="14347" width="13.5546875" style="339" customWidth="1"/>
    <col min="14348" max="14348" width="14" style="339" customWidth="1"/>
    <col min="14349" max="14349" width="1.44140625" style="339" customWidth="1"/>
    <col min="14350" max="14350" width="13.5546875" style="339" customWidth="1"/>
    <col min="14351" max="14351" width="15.5546875" style="339" bestFit="1" customWidth="1"/>
    <col min="14352" max="14352" width="16.5546875" style="339" bestFit="1" customWidth="1"/>
    <col min="14353" max="14353" width="10.5546875" style="339" customWidth="1"/>
    <col min="14354" max="14354" width="11.5546875" style="339" bestFit="1" customWidth="1"/>
    <col min="14355" max="14355" width="13.5546875" style="339" bestFit="1" customWidth="1"/>
    <col min="14356" max="14356" width="10.5546875" style="339" customWidth="1"/>
    <col min="14357" max="14357" width="11" style="339" bestFit="1" customWidth="1"/>
    <col min="14358" max="14593" width="10.5546875" style="339"/>
    <col min="14594" max="14594" width="4.44140625" style="339" customWidth="1"/>
    <col min="14595" max="14595" width="40.5546875" style="339" customWidth="1"/>
    <col min="14596" max="14597" width="11.5546875" style="339" customWidth="1"/>
    <col min="14598" max="14598" width="9.5546875" style="339" customWidth="1"/>
    <col min="14599" max="14599" width="10.44140625" style="339" customWidth="1"/>
    <col min="14600" max="14600" width="11.44140625" style="339" customWidth="1"/>
    <col min="14601" max="14602" width="14" style="339" customWidth="1"/>
    <col min="14603" max="14603" width="13.5546875" style="339" customWidth="1"/>
    <col min="14604" max="14604" width="14" style="339" customWidth="1"/>
    <col min="14605" max="14605" width="1.44140625" style="339" customWidth="1"/>
    <col min="14606" max="14606" width="13.5546875" style="339" customWidth="1"/>
    <col min="14607" max="14607" width="15.5546875" style="339" bestFit="1" customWidth="1"/>
    <col min="14608" max="14608" width="16.5546875" style="339" bestFit="1" customWidth="1"/>
    <col min="14609" max="14609" width="10.5546875" style="339" customWidth="1"/>
    <col min="14610" max="14610" width="11.5546875" style="339" bestFit="1" customWidth="1"/>
    <col min="14611" max="14611" width="13.5546875" style="339" bestFit="1" customWidth="1"/>
    <col min="14612" max="14612" width="10.5546875" style="339" customWidth="1"/>
    <col min="14613" max="14613" width="11" style="339" bestFit="1" customWidth="1"/>
    <col min="14614" max="14849" width="10.5546875" style="339"/>
    <col min="14850" max="14850" width="4.44140625" style="339" customWidth="1"/>
    <col min="14851" max="14851" width="40.5546875" style="339" customWidth="1"/>
    <col min="14852" max="14853" width="11.5546875" style="339" customWidth="1"/>
    <col min="14854" max="14854" width="9.5546875" style="339" customWidth="1"/>
    <col min="14855" max="14855" width="10.44140625" style="339" customWidth="1"/>
    <col min="14856" max="14856" width="11.44140625" style="339" customWidth="1"/>
    <col min="14857" max="14858" width="14" style="339" customWidth="1"/>
    <col min="14859" max="14859" width="13.5546875" style="339" customWidth="1"/>
    <col min="14860" max="14860" width="14" style="339" customWidth="1"/>
    <col min="14861" max="14861" width="1.44140625" style="339" customWidth="1"/>
    <col min="14862" max="14862" width="13.5546875" style="339" customWidth="1"/>
    <col min="14863" max="14863" width="15.5546875" style="339" bestFit="1" customWidth="1"/>
    <col min="14864" max="14864" width="16.5546875" style="339" bestFit="1" customWidth="1"/>
    <col min="14865" max="14865" width="10.5546875" style="339" customWidth="1"/>
    <col min="14866" max="14866" width="11.5546875" style="339" bestFit="1" customWidth="1"/>
    <col min="14867" max="14867" width="13.5546875" style="339" bestFit="1" customWidth="1"/>
    <col min="14868" max="14868" width="10.5546875" style="339" customWidth="1"/>
    <col min="14869" max="14869" width="11" style="339" bestFit="1" customWidth="1"/>
    <col min="14870" max="15105" width="10.5546875" style="339"/>
    <col min="15106" max="15106" width="4.44140625" style="339" customWidth="1"/>
    <col min="15107" max="15107" width="40.5546875" style="339" customWidth="1"/>
    <col min="15108" max="15109" width="11.5546875" style="339" customWidth="1"/>
    <col min="15110" max="15110" width="9.5546875" style="339" customWidth="1"/>
    <col min="15111" max="15111" width="10.44140625" style="339" customWidth="1"/>
    <col min="15112" max="15112" width="11.44140625" style="339" customWidth="1"/>
    <col min="15113" max="15114" width="14" style="339" customWidth="1"/>
    <col min="15115" max="15115" width="13.5546875" style="339" customWidth="1"/>
    <col min="15116" max="15116" width="14" style="339" customWidth="1"/>
    <col min="15117" max="15117" width="1.44140625" style="339" customWidth="1"/>
    <col min="15118" max="15118" width="13.5546875" style="339" customWidth="1"/>
    <col min="15119" max="15119" width="15.5546875" style="339" bestFit="1" customWidth="1"/>
    <col min="15120" max="15120" width="16.5546875" style="339" bestFit="1" customWidth="1"/>
    <col min="15121" max="15121" width="10.5546875" style="339" customWidth="1"/>
    <col min="15122" max="15122" width="11.5546875" style="339" bestFit="1" customWidth="1"/>
    <col min="15123" max="15123" width="13.5546875" style="339" bestFit="1" customWidth="1"/>
    <col min="15124" max="15124" width="10.5546875" style="339" customWidth="1"/>
    <col min="15125" max="15125" width="11" style="339" bestFit="1" customWidth="1"/>
    <col min="15126" max="15361" width="10.5546875" style="339"/>
    <col min="15362" max="15362" width="4.44140625" style="339" customWidth="1"/>
    <col min="15363" max="15363" width="40.5546875" style="339" customWidth="1"/>
    <col min="15364" max="15365" width="11.5546875" style="339" customWidth="1"/>
    <col min="15366" max="15366" width="9.5546875" style="339" customWidth="1"/>
    <col min="15367" max="15367" width="10.44140625" style="339" customWidth="1"/>
    <col min="15368" max="15368" width="11.44140625" style="339" customWidth="1"/>
    <col min="15369" max="15370" width="14" style="339" customWidth="1"/>
    <col min="15371" max="15371" width="13.5546875" style="339" customWidth="1"/>
    <col min="15372" max="15372" width="14" style="339" customWidth="1"/>
    <col min="15373" max="15373" width="1.44140625" style="339" customWidth="1"/>
    <col min="15374" max="15374" width="13.5546875" style="339" customWidth="1"/>
    <col min="15375" max="15375" width="15.5546875" style="339" bestFit="1" customWidth="1"/>
    <col min="15376" max="15376" width="16.5546875" style="339" bestFit="1" customWidth="1"/>
    <col min="15377" max="15377" width="10.5546875" style="339" customWidth="1"/>
    <col min="15378" max="15378" width="11.5546875" style="339" bestFit="1" customWidth="1"/>
    <col min="15379" max="15379" width="13.5546875" style="339" bestFit="1" customWidth="1"/>
    <col min="15380" max="15380" width="10.5546875" style="339" customWidth="1"/>
    <col min="15381" max="15381" width="11" style="339" bestFit="1" customWidth="1"/>
    <col min="15382" max="15617" width="10.5546875" style="339"/>
    <col min="15618" max="15618" width="4.44140625" style="339" customWidth="1"/>
    <col min="15619" max="15619" width="40.5546875" style="339" customWidth="1"/>
    <col min="15620" max="15621" width="11.5546875" style="339" customWidth="1"/>
    <col min="15622" max="15622" width="9.5546875" style="339" customWidth="1"/>
    <col min="15623" max="15623" width="10.44140625" style="339" customWidth="1"/>
    <col min="15624" max="15624" width="11.44140625" style="339" customWidth="1"/>
    <col min="15625" max="15626" width="14" style="339" customWidth="1"/>
    <col min="15627" max="15627" width="13.5546875" style="339" customWidth="1"/>
    <col min="15628" max="15628" width="14" style="339" customWidth="1"/>
    <col min="15629" max="15629" width="1.44140625" style="339" customWidth="1"/>
    <col min="15630" max="15630" width="13.5546875" style="339" customWidth="1"/>
    <col min="15631" max="15631" width="15.5546875" style="339" bestFit="1" customWidth="1"/>
    <col min="15632" max="15632" width="16.5546875" style="339" bestFit="1" customWidth="1"/>
    <col min="15633" max="15633" width="10.5546875" style="339" customWidth="1"/>
    <col min="15634" max="15634" width="11.5546875" style="339" bestFit="1" customWidth="1"/>
    <col min="15635" max="15635" width="13.5546875" style="339" bestFit="1" customWidth="1"/>
    <col min="15636" max="15636" width="10.5546875" style="339" customWidth="1"/>
    <col min="15637" max="15637" width="11" style="339" bestFit="1" customWidth="1"/>
    <col min="15638" max="15873" width="10.5546875" style="339"/>
    <col min="15874" max="15874" width="4.44140625" style="339" customWidth="1"/>
    <col min="15875" max="15875" width="40.5546875" style="339" customWidth="1"/>
    <col min="15876" max="15877" width="11.5546875" style="339" customWidth="1"/>
    <col min="15878" max="15878" width="9.5546875" style="339" customWidth="1"/>
    <col min="15879" max="15879" width="10.44140625" style="339" customWidth="1"/>
    <col min="15880" max="15880" width="11.44140625" style="339" customWidth="1"/>
    <col min="15881" max="15882" width="14" style="339" customWidth="1"/>
    <col min="15883" max="15883" width="13.5546875" style="339" customWidth="1"/>
    <col min="15884" max="15884" width="14" style="339" customWidth="1"/>
    <col min="15885" max="15885" width="1.44140625" style="339" customWidth="1"/>
    <col min="15886" max="15886" width="13.5546875" style="339" customWidth="1"/>
    <col min="15887" max="15887" width="15.5546875" style="339" bestFit="1" customWidth="1"/>
    <col min="15888" max="15888" width="16.5546875" style="339" bestFit="1" customWidth="1"/>
    <col min="15889" max="15889" width="10.5546875" style="339" customWidth="1"/>
    <col min="15890" max="15890" width="11.5546875" style="339" bestFit="1" customWidth="1"/>
    <col min="15891" max="15891" width="13.5546875" style="339" bestFit="1" customWidth="1"/>
    <col min="15892" max="15892" width="10.5546875" style="339" customWidth="1"/>
    <col min="15893" max="15893" width="11" style="339" bestFit="1" customWidth="1"/>
    <col min="15894" max="16129" width="10.5546875" style="339"/>
    <col min="16130" max="16130" width="4.44140625" style="339" customWidth="1"/>
    <col min="16131" max="16131" width="40.5546875" style="339" customWidth="1"/>
    <col min="16132" max="16133" width="11.5546875" style="339" customWidth="1"/>
    <col min="16134" max="16134" width="9.5546875" style="339" customWidth="1"/>
    <col min="16135" max="16135" width="10.44140625" style="339" customWidth="1"/>
    <col min="16136" max="16136" width="11.44140625" style="339" customWidth="1"/>
    <col min="16137" max="16138" width="14" style="339" customWidth="1"/>
    <col min="16139" max="16139" width="13.5546875" style="339" customWidth="1"/>
    <col min="16140" max="16140" width="14" style="339" customWidth="1"/>
    <col min="16141" max="16141" width="1.44140625" style="339" customWidth="1"/>
    <col min="16142" max="16142" width="13.5546875" style="339" customWidth="1"/>
    <col min="16143" max="16143" width="15.5546875" style="339" bestFit="1" customWidth="1"/>
    <col min="16144" max="16144" width="16.5546875" style="339" bestFit="1" customWidth="1"/>
    <col min="16145" max="16145" width="10.5546875" style="339" customWidth="1"/>
    <col min="16146" max="16146" width="11.5546875" style="339" bestFit="1" customWidth="1"/>
    <col min="16147" max="16147" width="13.5546875" style="339" bestFit="1" customWidth="1"/>
    <col min="16148" max="16148" width="10.5546875" style="339" customWidth="1"/>
    <col min="16149" max="16149" width="11" style="339" bestFit="1" customWidth="1"/>
    <col min="16150" max="16384" width="10.5546875" style="339"/>
  </cols>
  <sheetData>
    <row r="1" spans="1:19">
      <c r="A1" s="1078">
        <v>5.0999999999999996</v>
      </c>
      <c r="B1" s="5" t="s">
        <v>621</v>
      </c>
      <c r="C1" s="5"/>
    </row>
    <row r="2" spans="1:19" ht="12" customHeight="1">
      <c r="A2" s="1078"/>
      <c r="B2" s="5"/>
      <c r="C2" s="5"/>
    </row>
    <row r="3" spans="1:19">
      <c r="A3" s="1078"/>
      <c r="B3" s="1024" t="s">
        <v>50</v>
      </c>
      <c r="C3" s="1024"/>
    </row>
    <row r="4" spans="1:19" ht="12" customHeight="1">
      <c r="B4" s="1079"/>
      <c r="C4" s="1079"/>
      <c r="D4" s="1080"/>
      <c r="E4" s="1026"/>
      <c r="F4" s="1026"/>
      <c r="G4" s="1026"/>
      <c r="H4" s="1027"/>
      <c r="I4" s="4"/>
      <c r="J4" s="1027"/>
      <c r="K4" s="100"/>
      <c r="L4" s="1093"/>
      <c r="M4" s="1093"/>
      <c r="N4" s="1093"/>
    </row>
    <row r="5" spans="1:19" ht="15" customHeight="1">
      <c r="B5" s="1221" t="s">
        <v>66</v>
      </c>
      <c r="C5" s="1221" t="s">
        <v>35</v>
      </c>
      <c r="D5" s="1227" t="s">
        <v>619</v>
      </c>
      <c r="E5" s="1228"/>
      <c r="F5" s="1228"/>
      <c r="G5" s="1228"/>
      <c r="H5" s="1229"/>
      <c r="I5" s="1230" t="s">
        <v>909</v>
      </c>
      <c r="J5" s="1231"/>
      <c r="K5" s="1232"/>
      <c r="L5" s="1233" t="s">
        <v>67</v>
      </c>
      <c r="M5" s="1121"/>
      <c r="N5" s="1233" t="s">
        <v>379</v>
      </c>
      <c r="P5" s="475"/>
    </row>
    <row r="6" spans="1:19" ht="15" customHeight="1">
      <c r="B6" s="1221"/>
      <c r="C6" s="1221"/>
      <c r="D6" s="1236" t="s">
        <v>907</v>
      </c>
      <c r="E6" s="1221" t="s">
        <v>612</v>
      </c>
      <c r="F6" s="1221" t="s">
        <v>614</v>
      </c>
      <c r="G6" s="1221" t="s">
        <v>613</v>
      </c>
      <c r="H6" s="1221" t="s">
        <v>935</v>
      </c>
      <c r="I6" s="1239" t="s">
        <v>380</v>
      </c>
      <c r="J6" s="1236" t="s">
        <v>68</v>
      </c>
      <c r="K6" s="1242" t="s">
        <v>738</v>
      </c>
      <c r="L6" s="1234"/>
      <c r="M6" s="1121"/>
      <c r="N6" s="1234"/>
    </row>
    <row r="7" spans="1:19" ht="15" customHeight="1">
      <c r="B7" s="1221"/>
      <c r="C7" s="1221"/>
      <c r="D7" s="1237"/>
      <c r="E7" s="1221"/>
      <c r="F7" s="1221"/>
      <c r="G7" s="1221"/>
      <c r="H7" s="1221"/>
      <c r="I7" s="1240"/>
      <c r="J7" s="1237"/>
      <c r="K7" s="1243"/>
      <c r="L7" s="1234"/>
      <c r="M7" s="1121"/>
      <c r="N7" s="1234"/>
    </row>
    <row r="8" spans="1:19" ht="15" customHeight="1">
      <c r="B8" s="1221"/>
      <c r="C8" s="1221"/>
      <c r="D8" s="1237"/>
      <c r="E8" s="1221"/>
      <c r="F8" s="1221"/>
      <c r="G8" s="1221"/>
      <c r="H8" s="1221"/>
      <c r="I8" s="1240"/>
      <c r="J8" s="1237"/>
      <c r="K8" s="1243"/>
      <c r="L8" s="1234"/>
      <c r="M8" s="1121"/>
      <c r="N8" s="1234"/>
    </row>
    <row r="9" spans="1:19" ht="15" customHeight="1">
      <c r="B9" s="1221"/>
      <c r="C9" s="1221"/>
      <c r="D9" s="1237"/>
      <c r="E9" s="1221"/>
      <c r="F9" s="1221"/>
      <c r="G9" s="1221"/>
      <c r="H9" s="1221"/>
      <c r="I9" s="1240"/>
      <c r="J9" s="1237"/>
      <c r="K9" s="1243"/>
      <c r="L9" s="1234"/>
      <c r="M9" s="1121"/>
      <c r="N9" s="1234"/>
      <c r="O9" s="476" t="s">
        <v>88</v>
      </c>
      <c r="P9" s="479" t="s">
        <v>398</v>
      </c>
    </row>
    <row r="10" spans="1:19" ht="15" customHeight="1">
      <c r="B10" s="1221"/>
      <c r="C10" s="1221"/>
      <c r="D10" s="1238"/>
      <c r="E10" s="1221"/>
      <c r="F10" s="1221"/>
      <c r="G10" s="1221"/>
      <c r="H10" s="1221"/>
      <c r="I10" s="1241"/>
      <c r="J10" s="1238"/>
      <c r="K10" s="1244"/>
      <c r="L10" s="1235"/>
      <c r="M10" s="1121"/>
      <c r="N10" s="1235"/>
      <c r="O10" s="339"/>
    </row>
    <row r="11" spans="1:19">
      <c r="B11" s="1081"/>
      <c r="C11" s="1081"/>
      <c r="D11" s="1226" t="s">
        <v>817</v>
      </c>
      <c r="E11" s="1226"/>
      <c r="F11" s="1226"/>
      <c r="G11" s="1226"/>
      <c r="H11" s="1226"/>
      <c r="I11" s="1222" t="s">
        <v>804</v>
      </c>
      <c r="J11" s="1222"/>
      <c r="K11" s="1222"/>
      <c r="L11" s="1223" t="s">
        <v>617</v>
      </c>
      <c r="M11" s="1224"/>
      <c r="N11" s="1225"/>
    </row>
    <row r="12" spans="1:19">
      <c r="B12" s="1082" t="s">
        <v>381</v>
      </c>
      <c r="C12" s="1082"/>
      <c r="D12" s="1083"/>
      <c r="E12" s="1083"/>
      <c r="F12" s="1083"/>
      <c r="G12" s="250"/>
      <c r="H12" s="250"/>
      <c r="I12" s="1029"/>
      <c r="J12" s="1029"/>
      <c r="K12" s="703"/>
      <c r="L12" s="1122"/>
      <c r="M12" s="1122"/>
      <c r="N12" s="1122"/>
    </row>
    <row r="13" spans="1:19" ht="12" customHeight="1">
      <c r="B13" s="1082"/>
      <c r="C13" s="1082"/>
      <c r="D13" s="1083"/>
      <c r="E13" s="1083"/>
      <c r="F13" s="1083"/>
      <c r="G13" s="250"/>
      <c r="H13" s="250"/>
      <c r="I13" s="1029"/>
      <c r="J13" s="1029"/>
      <c r="K13" s="703"/>
      <c r="L13" s="1122"/>
      <c r="M13" s="1122"/>
      <c r="N13" s="1122"/>
    </row>
    <row r="14" spans="1:19">
      <c r="A14" s="480"/>
      <c r="B14" s="1084" t="s">
        <v>860</v>
      </c>
      <c r="C14" s="1085"/>
      <c r="D14" s="132"/>
      <c r="E14" s="132"/>
      <c r="F14" s="132"/>
      <c r="G14" s="132"/>
      <c r="H14" s="323"/>
      <c r="I14" s="132"/>
      <c r="J14" s="132"/>
      <c r="K14" s="323"/>
      <c r="L14" s="875"/>
      <c r="M14" s="875"/>
      <c r="N14" s="1096"/>
    </row>
    <row r="15" spans="1:19">
      <c r="A15" s="480"/>
      <c r="B15" s="1086" t="s">
        <v>947</v>
      </c>
      <c r="C15" s="1087"/>
      <c r="D15" s="107">
        <v>28000</v>
      </c>
      <c r="E15" s="107">
        <v>10000</v>
      </c>
      <c r="F15" s="107">
        <v>0</v>
      </c>
      <c r="G15" s="107">
        <v>38000</v>
      </c>
      <c r="H15" s="323">
        <f t="shared" ref="H15:H135" si="0">D15+E15+F15-G15</f>
        <v>0</v>
      </c>
      <c r="I15" s="107">
        <v>0</v>
      </c>
      <c r="J15" s="107">
        <v>0</v>
      </c>
      <c r="K15" s="323">
        <f t="shared" ref="K15:K135" si="1">J15-I15</f>
        <v>0</v>
      </c>
      <c r="L15" s="875">
        <f>J15/BS!$E$32</f>
        <v>0</v>
      </c>
      <c r="M15" s="1098"/>
      <c r="N15" s="1099">
        <v>0</v>
      </c>
      <c r="O15" s="690">
        <f>BS!E32</f>
        <v>984641</v>
      </c>
      <c r="Q15" s="485"/>
      <c r="S15" s="483"/>
    </row>
    <row r="16" spans="1:19">
      <c r="A16" s="480"/>
      <c r="B16" s="1086" t="s">
        <v>803</v>
      </c>
      <c r="C16" s="1087"/>
      <c r="D16" s="107">
        <v>16800</v>
      </c>
      <c r="E16" s="107">
        <v>0</v>
      </c>
      <c r="F16" s="107">
        <v>0</v>
      </c>
      <c r="G16" s="107">
        <v>16800</v>
      </c>
      <c r="H16" s="323">
        <f t="shared" si="0"/>
        <v>0</v>
      </c>
      <c r="I16" s="107">
        <v>0</v>
      </c>
      <c r="J16" s="107">
        <v>0</v>
      </c>
      <c r="K16" s="323">
        <f t="shared" si="1"/>
        <v>0</v>
      </c>
      <c r="L16" s="875">
        <f>J16/BS!$E$32</f>
        <v>0</v>
      </c>
      <c r="M16" s="1098"/>
      <c r="N16" s="1099">
        <v>0</v>
      </c>
      <c r="O16" s="479"/>
      <c r="P16" s="477" t="e">
        <f>VLOOKUP(Q16,#REF!,4,FALSE)*1000000</f>
        <v>#REF!</v>
      </c>
      <c r="Q16" s="485" t="s">
        <v>713</v>
      </c>
      <c r="S16" s="483"/>
    </row>
    <row r="17" spans="1:21" s="488" customFormat="1">
      <c r="A17" s="1088"/>
      <c r="B17" s="1086" t="s">
        <v>948</v>
      </c>
      <c r="C17" s="1089"/>
      <c r="D17" s="107">
        <v>26000</v>
      </c>
      <c r="E17" s="107">
        <v>5500</v>
      </c>
      <c r="F17" s="107">
        <v>0</v>
      </c>
      <c r="G17" s="107">
        <v>12500</v>
      </c>
      <c r="H17" s="323">
        <f t="shared" si="0"/>
        <v>19000</v>
      </c>
      <c r="I17" s="107">
        <v>6576</v>
      </c>
      <c r="J17" s="107">
        <v>4289</v>
      </c>
      <c r="K17" s="323">
        <f t="shared" si="1"/>
        <v>-2287</v>
      </c>
      <c r="L17" s="875">
        <f>J17/BS!$E$32</f>
        <v>0</v>
      </c>
      <c r="M17" s="1092"/>
      <c r="N17" s="1099">
        <v>0.02</v>
      </c>
      <c r="O17" s="479"/>
      <c r="P17" s="487"/>
      <c r="Q17" s="369"/>
      <c r="S17" s="489"/>
      <c r="T17" s="490"/>
      <c r="U17" s="175"/>
    </row>
    <row r="18" spans="1:21" s="488" customFormat="1" ht="14.4" thickBot="1">
      <c r="A18" s="1088"/>
      <c r="B18" s="1090"/>
      <c r="C18" s="1089"/>
      <c r="D18" s="100"/>
      <c r="E18" s="100"/>
      <c r="F18" s="100"/>
      <c r="G18" s="100"/>
      <c r="H18" s="1091">
        <f>SUM(H14:H17)</f>
        <v>19000</v>
      </c>
      <c r="I18" s="1091">
        <f t="shared" ref="I18:N18" si="2">SUM(I14:I17)</f>
        <v>6576</v>
      </c>
      <c r="J18" s="1091">
        <f t="shared" si="2"/>
        <v>4289</v>
      </c>
      <c r="K18" s="1091">
        <f t="shared" si="2"/>
        <v>-2287</v>
      </c>
      <c r="L18" s="1101">
        <f t="shared" si="2"/>
        <v>0</v>
      </c>
      <c r="M18" s="1101">
        <f t="shared" si="2"/>
        <v>0</v>
      </c>
      <c r="N18" s="1101">
        <f t="shared" si="2"/>
        <v>0.02</v>
      </c>
      <c r="O18" s="479"/>
      <c r="P18" s="487"/>
      <c r="Q18" s="369"/>
      <c r="S18" s="489"/>
      <c r="T18" s="490"/>
      <c r="U18" s="175"/>
    </row>
    <row r="19" spans="1:21" s="488" customFormat="1" ht="14.4" thickTop="1">
      <c r="A19" s="1088"/>
      <c r="B19" s="1090"/>
      <c r="C19" s="1089"/>
      <c r="D19" s="100"/>
      <c r="E19" s="100"/>
      <c r="F19" s="100"/>
      <c r="G19" s="100"/>
      <c r="H19" s="323"/>
      <c r="I19" s="100"/>
      <c r="J19" s="100"/>
      <c r="K19" s="323"/>
      <c r="L19" s="875"/>
      <c r="M19" s="1092"/>
      <c r="N19" s="1093"/>
      <c r="O19" s="479"/>
      <c r="P19" s="487"/>
      <c r="Q19" s="369"/>
      <c r="S19" s="489"/>
      <c r="T19" s="490"/>
      <c r="U19" s="175"/>
    </row>
    <row r="20" spans="1:21" s="488" customFormat="1">
      <c r="A20" s="1088"/>
      <c r="B20" s="1090"/>
      <c r="C20" s="1089"/>
      <c r="D20" s="100"/>
      <c r="E20" s="100"/>
      <c r="F20" s="100"/>
      <c r="G20" s="100"/>
      <c r="H20" s="323"/>
      <c r="I20" s="100"/>
      <c r="J20" s="100"/>
      <c r="K20" s="323"/>
      <c r="L20" s="875"/>
      <c r="M20" s="1092"/>
      <c r="N20" s="1093"/>
      <c r="O20" s="479"/>
      <c r="P20" s="487"/>
      <c r="Q20" s="369"/>
      <c r="S20" s="489"/>
      <c r="T20" s="490"/>
      <c r="U20" s="175"/>
    </row>
    <row r="21" spans="1:21">
      <c r="A21" s="480"/>
      <c r="B21" s="1084" t="s">
        <v>861</v>
      </c>
      <c r="C21" s="1094"/>
      <c r="D21" s="132"/>
      <c r="E21" s="132"/>
      <c r="F21" s="132"/>
      <c r="G21" s="132"/>
      <c r="H21" s="323"/>
      <c r="I21" s="132"/>
      <c r="J21" s="132"/>
      <c r="K21" s="323"/>
      <c r="L21" s="875"/>
      <c r="M21" s="1095"/>
      <c r="N21" s="1096"/>
      <c r="O21" s="479"/>
    </row>
    <row r="22" spans="1:21">
      <c r="A22" s="480"/>
      <c r="B22" s="1086" t="s">
        <v>862</v>
      </c>
      <c r="C22" s="1097"/>
      <c r="D22" s="107">
        <v>43500</v>
      </c>
      <c r="E22" s="107">
        <v>0</v>
      </c>
      <c r="F22" s="107">
        <v>0</v>
      </c>
      <c r="G22" s="107">
        <v>0</v>
      </c>
      <c r="H22" s="323">
        <f t="shared" si="0"/>
        <v>43500</v>
      </c>
      <c r="I22" s="107">
        <v>11936</v>
      </c>
      <c r="J22" s="107">
        <v>7417</v>
      </c>
      <c r="K22" s="323">
        <f t="shared" si="1"/>
        <v>-4519</v>
      </c>
      <c r="L22" s="875">
        <f>J22/BS!$E$32</f>
        <v>0.01</v>
      </c>
      <c r="M22" s="1098"/>
      <c r="N22" s="1099">
        <v>0.15</v>
      </c>
      <c r="O22" s="479"/>
      <c r="P22" s="477" t="e">
        <f>VLOOKUP(Q22,#REF!,4,FALSE)*1000000</f>
        <v>#REF!</v>
      </c>
      <c r="Q22" s="339" t="s">
        <v>712</v>
      </c>
      <c r="S22" s="483"/>
    </row>
    <row r="23" spans="1:21">
      <c r="A23" s="480"/>
      <c r="B23" s="1086" t="s">
        <v>949</v>
      </c>
      <c r="C23" s="1097"/>
      <c r="D23" s="107">
        <v>0</v>
      </c>
      <c r="E23" s="107">
        <v>11000</v>
      </c>
      <c r="F23" s="107">
        <v>1650</v>
      </c>
      <c r="G23" s="107">
        <v>0</v>
      </c>
      <c r="H23" s="323"/>
      <c r="I23" s="107">
        <v>3795</v>
      </c>
      <c r="J23" s="107">
        <v>2191</v>
      </c>
      <c r="K23" s="323">
        <f t="shared" ref="K23:K25" si="3">J23-I23</f>
        <v>-1604</v>
      </c>
      <c r="L23" s="875">
        <f>J23/BS!$E$32</f>
        <v>0</v>
      </c>
      <c r="M23" s="1098"/>
      <c r="N23" s="1099">
        <v>0.05</v>
      </c>
      <c r="O23" s="479"/>
      <c r="S23" s="483"/>
    </row>
    <row r="24" spans="1:21">
      <c r="A24" s="480"/>
      <c r="B24" s="1086" t="s">
        <v>950</v>
      </c>
      <c r="C24" s="1097"/>
      <c r="D24" s="107">
        <v>0</v>
      </c>
      <c r="E24" s="107">
        <v>108000</v>
      </c>
      <c r="F24" s="107">
        <v>0</v>
      </c>
      <c r="G24" s="107">
        <v>0</v>
      </c>
      <c r="H24" s="323"/>
      <c r="I24" s="107">
        <v>5004</v>
      </c>
      <c r="J24" s="107">
        <v>4647</v>
      </c>
      <c r="K24" s="323">
        <f t="shared" si="3"/>
        <v>-357</v>
      </c>
      <c r="L24" s="875">
        <f>J24/BS!$E$32</f>
        <v>0</v>
      </c>
      <c r="M24" s="1098"/>
      <c r="N24" s="1099">
        <v>0.09</v>
      </c>
      <c r="O24" s="479"/>
      <c r="S24" s="483"/>
    </row>
    <row r="25" spans="1:21">
      <c r="A25" s="480"/>
      <c r="B25" s="1086" t="s">
        <v>951</v>
      </c>
      <c r="C25" s="1097"/>
      <c r="D25" s="107">
        <v>0</v>
      </c>
      <c r="E25" s="107">
        <v>65000</v>
      </c>
      <c r="F25" s="107">
        <v>0</v>
      </c>
      <c r="G25" s="107">
        <v>0</v>
      </c>
      <c r="H25" s="323"/>
      <c r="I25" s="107">
        <v>2386</v>
      </c>
      <c r="J25" s="107">
        <v>2222</v>
      </c>
      <c r="K25" s="323">
        <f t="shared" si="3"/>
        <v>-164</v>
      </c>
      <c r="L25" s="875">
        <f>J25/BS!$E$32</f>
        <v>0</v>
      </c>
      <c r="M25" s="1098"/>
      <c r="N25" s="1099">
        <v>0.04</v>
      </c>
      <c r="O25" s="479"/>
      <c r="S25" s="483"/>
    </row>
    <row r="26" spans="1:21">
      <c r="A26" s="480"/>
      <c r="B26" s="1090" t="s">
        <v>78</v>
      </c>
      <c r="C26" s="1100"/>
      <c r="D26" s="100">
        <v>45000</v>
      </c>
      <c r="E26" s="100">
        <v>0</v>
      </c>
      <c r="F26" s="100">
        <v>0</v>
      </c>
      <c r="G26" s="100">
        <v>0</v>
      </c>
      <c r="H26" s="323">
        <f t="shared" si="0"/>
        <v>45000</v>
      </c>
      <c r="I26" s="100">
        <v>19025</v>
      </c>
      <c r="J26" s="100">
        <v>16437</v>
      </c>
      <c r="K26" s="323">
        <f t="shared" si="1"/>
        <v>-2588</v>
      </c>
      <c r="L26" s="875">
        <f>J26/BS!$E$32</f>
        <v>0.02</v>
      </c>
      <c r="M26" s="1098"/>
      <c r="N26" s="1093">
        <v>0.06</v>
      </c>
      <c r="O26" s="479"/>
      <c r="S26" s="483"/>
    </row>
    <row r="27" spans="1:21" ht="14.4" thickBot="1">
      <c r="A27" s="480"/>
      <c r="B27" s="1090"/>
      <c r="C27" s="1100"/>
      <c r="D27" s="100"/>
      <c r="E27" s="100"/>
      <c r="F27" s="100"/>
      <c r="G27" s="100"/>
      <c r="H27" s="1091">
        <f t="shared" ref="H27:N27" si="4">SUM(H20:H26)</f>
        <v>88500</v>
      </c>
      <c r="I27" s="1091">
        <f t="shared" si="4"/>
        <v>42146</v>
      </c>
      <c r="J27" s="1091">
        <f t="shared" si="4"/>
        <v>32914</v>
      </c>
      <c r="K27" s="1091">
        <f t="shared" si="4"/>
        <v>-9232</v>
      </c>
      <c r="L27" s="1101">
        <f t="shared" si="4"/>
        <v>0.03</v>
      </c>
      <c r="M27" s="1101">
        <f t="shared" si="4"/>
        <v>0</v>
      </c>
      <c r="N27" s="1101">
        <f t="shared" si="4"/>
        <v>0.39</v>
      </c>
      <c r="O27" s="479"/>
      <c r="S27" s="483"/>
    </row>
    <row r="28" spans="1:21" ht="14.4" thickTop="1">
      <c r="A28" s="480"/>
      <c r="B28" s="1090"/>
      <c r="C28" s="1100"/>
      <c r="D28" s="100"/>
      <c r="E28" s="100"/>
      <c r="F28" s="100"/>
      <c r="G28" s="100"/>
      <c r="H28" s="323"/>
      <c r="I28" s="100"/>
      <c r="J28" s="100"/>
      <c r="K28" s="323"/>
      <c r="L28" s="875"/>
      <c r="M28" s="1098"/>
      <c r="N28" s="1093"/>
      <c r="O28" s="479"/>
      <c r="S28" s="483"/>
    </row>
    <row r="29" spans="1:21">
      <c r="A29" s="480"/>
      <c r="B29" s="1090"/>
      <c r="C29" s="1100"/>
      <c r="D29" s="100"/>
      <c r="E29" s="100"/>
      <c r="F29" s="100"/>
      <c r="G29" s="100"/>
      <c r="H29" s="323"/>
      <c r="I29" s="100"/>
      <c r="J29" s="100"/>
      <c r="K29" s="323"/>
      <c r="L29" s="875"/>
      <c r="M29" s="1098"/>
      <c r="N29" s="1093"/>
      <c r="O29" s="479"/>
      <c r="S29" s="483"/>
    </row>
    <row r="30" spans="1:21">
      <c r="A30" s="480"/>
      <c r="B30" s="1084" t="s">
        <v>863</v>
      </c>
      <c r="C30" s="1087"/>
      <c r="D30" s="132"/>
      <c r="E30" s="132"/>
      <c r="F30" s="132"/>
      <c r="G30" s="132"/>
      <c r="H30" s="323"/>
      <c r="I30" s="132"/>
      <c r="J30" s="132"/>
      <c r="K30" s="323"/>
      <c r="L30" s="875"/>
      <c r="M30" s="1098"/>
      <c r="N30" s="1096"/>
      <c r="O30" s="479"/>
      <c r="S30" s="483"/>
      <c r="U30" s="478"/>
    </row>
    <row r="31" spans="1:21">
      <c r="A31" s="480"/>
      <c r="B31" s="1090" t="s">
        <v>691</v>
      </c>
      <c r="C31" s="1102"/>
      <c r="D31" s="100">
        <v>0</v>
      </c>
      <c r="E31" s="100">
        <v>450000</v>
      </c>
      <c r="F31" s="100">
        <v>324000</v>
      </c>
      <c r="G31" s="100">
        <v>0</v>
      </c>
      <c r="H31" s="323">
        <f t="shared" si="0"/>
        <v>774000</v>
      </c>
      <c r="I31" s="100">
        <v>11516</v>
      </c>
      <c r="J31" s="100">
        <v>8061</v>
      </c>
      <c r="K31" s="323">
        <f t="shared" si="1"/>
        <v>-3455</v>
      </c>
      <c r="L31" s="875">
        <f>J31/BS!$E$32</f>
        <v>0.01</v>
      </c>
      <c r="M31" s="876"/>
      <c r="N31" s="1093">
        <v>0.09</v>
      </c>
      <c r="O31" s="479"/>
      <c r="S31" s="483"/>
      <c r="U31" s="478"/>
    </row>
    <row r="32" spans="1:21" ht="14.4" thickBot="1">
      <c r="A32" s="480"/>
      <c r="B32" s="1090"/>
      <c r="C32" s="1102"/>
      <c r="D32" s="100"/>
      <c r="E32" s="100"/>
      <c r="F32" s="100"/>
      <c r="G32" s="100"/>
      <c r="H32" s="1091">
        <f t="shared" ref="H32:N32" si="5">SUM(H28:H31)</f>
        <v>774000</v>
      </c>
      <c r="I32" s="1091">
        <f t="shared" si="5"/>
        <v>11516</v>
      </c>
      <c r="J32" s="1091">
        <f t="shared" si="5"/>
        <v>8061</v>
      </c>
      <c r="K32" s="1091">
        <f t="shared" si="5"/>
        <v>-3455</v>
      </c>
      <c r="L32" s="1101">
        <f t="shared" si="5"/>
        <v>0.01</v>
      </c>
      <c r="M32" s="1101">
        <f t="shared" si="5"/>
        <v>0</v>
      </c>
      <c r="N32" s="1101">
        <f t="shared" si="5"/>
        <v>0.09</v>
      </c>
      <c r="O32" s="479"/>
      <c r="S32" s="483"/>
      <c r="U32" s="478"/>
    </row>
    <row r="33" spans="1:21" ht="14.4" thickTop="1">
      <c r="A33" s="480"/>
      <c r="B33" s="1090"/>
      <c r="C33" s="1102"/>
      <c r="D33" s="100"/>
      <c r="E33" s="100"/>
      <c r="F33" s="100"/>
      <c r="G33" s="100"/>
      <c r="H33" s="323"/>
      <c r="I33" s="100"/>
      <c r="J33" s="100"/>
      <c r="K33" s="323"/>
      <c r="L33" s="875"/>
      <c r="M33" s="876"/>
      <c r="N33" s="1093"/>
      <c r="O33" s="479"/>
      <c r="S33" s="483"/>
      <c r="U33" s="478"/>
    </row>
    <row r="34" spans="1:21">
      <c r="A34" s="480"/>
      <c r="B34" s="1090"/>
      <c r="C34" s="1102"/>
      <c r="D34" s="100"/>
      <c r="E34" s="100"/>
      <c r="F34" s="100"/>
      <c r="G34" s="100"/>
      <c r="H34" s="323"/>
      <c r="I34" s="100"/>
      <c r="J34" s="100"/>
      <c r="K34" s="323"/>
      <c r="L34" s="875"/>
      <c r="M34" s="876"/>
      <c r="N34" s="1093"/>
      <c r="O34" s="479"/>
      <c r="S34" s="483"/>
      <c r="U34" s="478"/>
    </row>
    <row r="35" spans="1:21">
      <c r="A35" s="480"/>
      <c r="B35" s="1084" t="s">
        <v>305</v>
      </c>
      <c r="C35" s="1103"/>
      <c r="D35" s="132"/>
      <c r="E35" s="132"/>
      <c r="F35" s="132"/>
      <c r="G35" s="132"/>
      <c r="H35" s="323"/>
      <c r="I35" s="132"/>
      <c r="J35" s="132"/>
      <c r="K35" s="323"/>
      <c r="L35" s="875"/>
      <c r="M35" s="1098"/>
      <c r="N35" s="1096"/>
      <c r="O35" s="479"/>
      <c r="P35" s="477" t="e">
        <f>VLOOKUP(Q35,#REF!,4,FALSE)*1000000</f>
        <v>#REF!</v>
      </c>
      <c r="Q35" s="339" t="s">
        <v>711</v>
      </c>
      <c r="S35" s="483"/>
      <c r="U35" s="478"/>
    </row>
    <row r="36" spans="1:21">
      <c r="A36" s="480"/>
      <c r="B36" s="1086" t="s">
        <v>75</v>
      </c>
      <c r="C36" s="1103"/>
      <c r="D36" s="107">
        <v>101500</v>
      </c>
      <c r="E36" s="107">
        <v>0</v>
      </c>
      <c r="F36" s="107">
        <v>0</v>
      </c>
      <c r="G36" s="107">
        <v>88500</v>
      </c>
      <c r="H36" s="323">
        <f t="shared" si="0"/>
        <v>13000</v>
      </c>
      <c r="I36" s="107">
        <v>2338</v>
      </c>
      <c r="J36" s="107">
        <v>1645</v>
      </c>
      <c r="K36" s="323">
        <f t="shared" si="1"/>
        <v>-693</v>
      </c>
      <c r="L36" s="875">
        <f>J36/BS!$E$32</f>
        <v>0</v>
      </c>
      <c r="M36" s="1098"/>
      <c r="N36" s="1099">
        <v>0.01</v>
      </c>
      <c r="O36" s="479"/>
      <c r="S36" s="483"/>
      <c r="U36" s="478"/>
    </row>
    <row r="37" spans="1:21">
      <c r="A37" s="480"/>
      <c r="B37" s="1086" t="s">
        <v>688</v>
      </c>
      <c r="C37" s="1094"/>
      <c r="D37" s="107">
        <v>48600</v>
      </c>
      <c r="E37" s="107">
        <v>40000</v>
      </c>
      <c r="F37" s="107">
        <v>0</v>
      </c>
      <c r="G37" s="107">
        <v>23600</v>
      </c>
      <c r="H37" s="323">
        <f t="shared" si="0"/>
        <v>65000</v>
      </c>
      <c r="I37" s="107">
        <v>10069</v>
      </c>
      <c r="J37" s="107">
        <v>9125</v>
      </c>
      <c r="K37" s="323">
        <f t="shared" si="1"/>
        <v>-944</v>
      </c>
      <c r="L37" s="875">
        <f>J37/BS!$E$32</f>
        <v>0.01</v>
      </c>
      <c r="M37" s="1095"/>
      <c r="N37" s="1099">
        <v>0.01</v>
      </c>
      <c r="O37" s="479"/>
    </row>
    <row r="38" spans="1:21">
      <c r="A38" s="480"/>
      <c r="B38" s="1086" t="s">
        <v>76</v>
      </c>
      <c r="C38" s="1087"/>
      <c r="D38" s="107">
        <v>0</v>
      </c>
      <c r="E38" s="107">
        <v>162000</v>
      </c>
      <c r="F38" s="107">
        <v>0</v>
      </c>
      <c r="G38" s="107">
        <v>0</v>
      </c>
      <c r="H38" s="323">
        <f t="shared" si="0"/>
        <v>162000</v>
      </c>
      <c r="I38" s="107">
        <v>22531</v>
      </c>
      <c r="J38" s="107">
        <v>22823</v>
      </c>
      <c r="K38" s="323">
        <f t="shared" si="1"/>
        <v>292</v>
      </c>
      <c r="L38" s="875">
        <f>J38/BS!$E$32</f>
        <v>0.02</v>
      </c>
      <c r="M38" s="1098"/>
      <c r="N38" s="1099">
        <v>0.08</v>
      </c>
      <c r="O38" s="479"/>
      <c r="P38" s="477" t="e">
        <f>VLOOKUP(Q38,#REF!,4,FALSE)*1000000</f>
        <v>#REF!</v>
      </c>
      <c r="Q38" s="339" t="s">
        <v>721</v>
      </c>
      <c r="S38" s="483"/>
    </row>
    <row r="39" spans="1:21">
      <c r="A39" s="480"/>
      <c r="B39" s="1086" t="s">
        <v>980</v>
      </c>
      <c r="C39" s="1087"/>
      <c r="D39" s="107">
        <v>0</v>
      </c>
      <c r="E39" s="107">
        <v>146300</v>
      </c>
      <c r="F39" s="107">
        <v>0</v>
      </c>
      <c r="G39" s="107">
        <v>41300</v>
      </c>
      <c r="H39" s="323">
        <f t="shared" si="0"/>
        <v>105000</v>
      </c>
      <c r="I39" s="107">
        <v>6904</v>
      </c>
      <c r="J39" s="107">
        <v>7985</v>
      </c>
      <c r="K39" s="323">
        <f t="shared" si="1"/>
        <v>1081</v>
      </c>
      <c r="L39" s="875">
        <f>J39/BS!$E$32</f>
        <v>0.01</v>
      </c>
      <c r="M39" s="1098"/>
      <c r="N39" s="1099">
        <v>0.02</v>
      </c>
      <c r="O39" s="479"/>
      <c r="S39" s="483"/>
    </row>
    <row r="40" spans="1:21">
      <c r="A40" s="480"/>
      <c r="B40" s="1086" t="s">
        <v>85</v>
      </c>
      <c r="C40" s="1087"/>
      <c r="D40" s="107">
        <v>0</v>
      </c>
      <c r="E40" s="107">
        <v>1153000</v>
      </c>
      <c r="F40" s="107">
        <v>0</v>
      </c>
      <c r="G40" s="107">
        <v>0</v>
      </c>
      <c r="H40" s="323">
        <f t="shared" si="0"/>
        <v>1153000</v>
      </c>
      <c r="I40" s="107">
        <v>20458</v>
      </c>
      <c r="J40" s="107">
        <v>20892</v>
      </c>
      <c r="K40" s="323">
        <f t="shared" si="1"/>
        <v>434</v>
      </c>
      <c r="L40" s="875">
        <f>J40/BS!$E$32</f>
        <v>0.02</v>
      </c>
      <c r="M40" s="1098"/>
      <c r="N40" s="1099">
        <v>0.08</v>
      </c>
      <c r="O40" s="479"/>
      <c r="S40" s="483"/>
    </row>
    <row r="41" spans="1:21">
      <c r="A41" s="480"/>
      <c r="B41" s="1086" t="s">
        <v>952</v>
      </c>
      <c r="C41" s="1087"/>
      <c r="D41" s="107">
        <v>134500</v>
      </c>
      <c r="E41" s="107">
        <v>0</v>
      </c>
      <c r="F41" s="107">
        <v>0</v>
      </c>
      <c r="G41" s="107">
        <v>134500</v>
      </c>
      <c r="H41" s="323">
        <f t="shared" si="0"/>
        <v>0</v>
      </c>
      <c r="I41" s="107">
        <v>0</v>
      </c>
      <c r="J41" s="107">
        <v>0</v>
      </c>
      <c r="K41" s="323">
        <f t="shared" ref="K41:K42" si="6">J41-I41</f>
        <v>0</v>
      </c>
      <c r="L41" s="875">
        <f>J41/BS!$E$32</f>
        <v>0</v>
      </c>
      <c r="M41" s="1098"/>
      <c r="N41" s="1099">
        <v>0</v>
      </c>
      <c r="O41" s="479"/>
      <c r="S41" s="483"/>
    </row>
    <row r="42" spans="1:21">
      <c r="A42" s="480"/>
      <c r="B42" s="1086" t="s">
        <v>953</v>
      </c>
      <c r="C42" s="1087"/>
      <c r="D42" s="107">
        <v>127010</v>
      </c>
      <c r="E42" s="107">
        <v>67000</v>
      </c>
      <c r="F42" s="107">
        <v>0</v>
      </c>
      <c r="G42" s="107">
        <v>59800</v>
      </c>
      <c r="H42" s="323">
        <f t="shared" si="0"/>
        <v>134210</v>
      </c>
      <c r="I42" s="107">
        <v>26425</v>
      </c>
      <c r="J42" s="107">
        <v>23071</v>
      </c>
      <c r="K42" s="323">
        <f t="shared" si="6"/>
        <v>-3354</v>
      </c>
      <c r="L42" s="875">
        <f>J42/BS!$E$32</f>
        <v>0.02</v>
      </c>
      <c r="M42" s="1098"/>
      <c r="N42" s="1099">
        <v>7.0000000000000007E-2</v>
      </c>
      <c r="O42" s="479"/>
      <c r="S42" s="483"/>
    </row>
    <row r="43" spans="1:21">
      <c r="A43" s="480"/>
      <c r="B43" s="1086" t="s">
        <v>77</v>
      </c>
      <c r="C43" s="1087"/>
      <c r="D43" s="107">
        <v>81150</v>
      </c>
      <c r="E43" s="107">
        <v>47000</v>
      </c>
      <c r="F43" s="107">
        <v>0</v>
      </c>
      <c r="G43" s="107">
        <v>11150</v>
      </c>
      <c r="H43" s="323">
        <f t="shared" si="0"/>
        <v>117000</v>
      </c>
      <c r="I43" s="107">
        <v>90980</v>
      </c>
      <c r="J43" s="107">
        <v>74453</v>
      </c>
      <c r="K43" s="323">
        <f t="shared" si="1"/>
        <v>-16527</v>
      </c>
      <c r="L43" s="875">
        <f>J43/BS!$E$32</f>
        <v>0.08</v>
      </c>
      <c r="M43" s="1098"/>
      <c r="N43" s="1099">
        <v>0.04</v>
      </c>
      <c r="O43" s="479"/>
      <c r="S43" s="483"/>
    </row>
    <row r="44" spans="1:21">
      <c r="A44" s="480"/>
      <c r="B44" s="1090" t="s">
        <v>306</v>
      </c>
      <c r="C44" s="1087"/>
      <c r="D44" s="100">
        <v>783000</v>
      </c>
      <c r="E44" s="100">
        <v>605000</v>
      </c>
      <c r="F44" s="100">
        <v>0</v>
      </c>
      <c r="G44" s="100">
        <v>225000</v>
      </c>
      <c r="H44" s="323">
        <f t="shared" si="0"/>
        <v>1163000</v>
      </c>
      <c r="I44" s="100">
        <v>48081</v>
      </c>
      <c r="J44" s="100">
        <v>41926</v>
      </c>
      <c r="K44" s="323">
        <f t="shared" si="1"/>
        <v>-6155</v>
      </c>
      <c r="L44" s="875">
        <f>J44/BS!$E$32</f>
        <v>0.04</v>
      </c>
      <c r="M44" s="1098"/>
      <c r="N44" s="1093">
        <v>0.11</v>
      </c>
      <c r="O44" s="479"/>
      <c r="P44" s="477" t="e">
        <f>VLOOKUP(Q44,#REF!,4,FALSE)*1000000</f>
        <v>#REF!</v>
      </c>
      <c r="Q44" s="339" t="s">
        <v>720</v>
      </c>
      <c r="S44" s="483"/>
    </row>
    <row r="45" spans="1:21">
      <c r="A45" s="480"/>
      <c r="B45" s="1090" t="s">
        <v>805</v>
      </c>
      <c r="C45" s="1087"/>
      <c r="D45" s="100">
        <v>194000</v>
      </c>
      <c r="E45" s="100">
        <v>105000</v>
      </c>
      <c r="F45" s="100">
        <v>0</v>
      </c>
      <c r="G45" s="100">
        <v>229000</v>
      </c>
      <c r="H45" s="323">
        <f t="shared" si="0"/>
        <v>70000</v>
      </c>
      <c r="I45" s="100">
        <v>4528</v>
      </c>
      <c r="J45" s="100">
        <v>5639</v>
      </c>
      <c r="K45" s="323">
        <f t="shared" si="1"/>
        <v>1111</v>
      </c>
      <c r="L45" s="875">
        <f>J45/BS!$E$32</f>
        <v>0.01</v>
      </c>
      <c r="M45" s="1098"/>
      <c r="N45" s="1093">
        <v>0.03</v>
      </c>
      <c r="O45" s="479"/>
      <c r="P45" s="477" t="e">
        <f>VLOOKUP(Q45,#REF!,4,FALSE)*1000000</f>
        <v>#REF!</v>
      </c>
      <c r="Q45" s="339" t="s">
        <v>719</v>
      </c>
      <c r="S45" s="483"/>
    </row>
    <row r="46" spans="1:21" ht="14.4" thickBot="1">
      <c r="A46" s="480"/>
      <c r="B46" s="1090"/>
      <c r="C46" s="1087"/>
      <c r="D46" s="100"/>
      <c r="E46" s="100"/>
      <c r="F46" s="100"/>
      <c r="G46" s="100"/>
      <c r="H46" s="1091">
        <f>SUM(H35:H45)</f>
        <v>2982210</v>
      </c>
      <c r="I46" s="1091">
        <f t="shared" ref="I46:N46" si="7">SUM(I35:I45)</f>
        <v>232314</v>
      </c>
      <c r="J46" s="1091">
        <f t="shared" si="7"/>
        <v>207559</v>
      </c>
      <c r="K46" s="1091">
        <f t="shared" si="7"/>
        <v>-24755</v>
      </c>
      <c r="L46" s="1101">
        <f t="shared" si="7"/>
        <v>0.21</v>
      </c>
      <c r="M46" s="1101">
        <f t="shared" si="7"/>
        <v>0</v>
      </c>
      <c r="N46" s="1101">
        <f t="shared" si="7"/>
        <v>0.45</v>
      </c>
      <c r="O46" s="479"/>
      <c r="S46" s="483"/>
    </row>
    <row r="47" spans="1:21" ht="14.4" thickTop="1">
      <c r="A47" s="480"/>
      <c r="B47" s="1090"/>
      <c r="C47" s="1087"/>
      <c r="D47" s="100"/>
      <c r="E47" s="100"/>
      <c r="F47" s="100"/>
      <c r="G47" s="100"/>
      <c r="H47" s="323"/>
      <c r="I47" s="100"/>
      <c r="J47" s="100"/>
      <c r="K47" s="323"/>
      <c r="L47" s="875"/>
      <c r="M47" s="1098"/>
      <c r="N47" s="1093"/>
      <c r="O47" s="479"/>
      <c r="S47" s="483"/>
    </row>
    <row r="48" spans="1:21">
      <c r="A48" s="480"/>
      <c r="B48" s="1086"/>
      <c r="C48" s="1087"/>
      <c r="D48" s="107"/>
      <c r="E48" s="107"/>
      <c r="F48" s="107"/>
      <c r="G48" s="107"/>
      <c r="H48" s="323"/>
      <c r="I48" s="107"/>
      <c r="J48" s="107"/>
      <c r="K48" s="323"/>
      <c r="L48" s="875"/>
      <c r="M48" s="1098"/>
      <c r="N48" s="1099"/>
      <c r="O48" s="479"/>
      <c r="S48" s="483"/>
    </row>
    <row r="49" spans="1:24">
      <c r="A49" s="480"/>
      <c r="B49" s="1084" t="s">
        <v>864</v>
      </c>
      <c r="C49" s="1087"/>
      <c r="D49" s="132"/>
      <c r="E49" s="132"/>
      <c r="F49" s="132"/>
      <c r="G49" s="132"/>
      <c r="H49" s="323"/>
      <c r="I49" s="132"/>
      <c r="J49" s="132"/>
      <c r="K49" s="323"/>
      <c r="L49" s="875"/>
      <c r="M49" s="1098"/>
      <c r="N49" s="1096"/>
      <c r="O49" s="479"/>
      <c r="P49" s="477" t="e">
        <f>VLOOKUP(Q49,#REF!,4,FALSE)*1000000</f>
        <v>#REF!</v>
      </c>
      <c r="Q49" s="339" t="s">
        <v>722</v>
      </c>
      <c r="S49" s="483"/>
    </row>
    <row r="50" spans="1:24">
      <c r="A50" s="480"/>
      <c r="B50" s="1086" t="s">
        <v>383</v>
      </c>
      <c r="C50" s="1104"/>
      <c r="D50" s="107">
        <v>10500</v>
      </c>
      <c r="E50" s="107">
        <v>7150</v>
      </c>
      <c r="F50" s="107">
        <v>0</v>
      </c>
      <c r="G50" s="107">
        <v>7650</v>
      </c>
      <c r="H50" s="323">
        <f t="shared" si="0"/>
        <v>10000</v>
      </c>
      <c r="I50" s="107">
        <v>5724</v>
      </c>
      <c r="J50" s="107">
        <v>6050</v>
      </c>
      <c r="K50" s="323">
        <f t="shared" si="1"/>
        <v>326</v>
      </c>
      <c r="L50" s="875">
        <f>J50/BS!$E$32</f>
        <v>0.01</v>
      </c>
      <c r="M50" s="1098"/>
      <c r="N50" s="1099">
        <v>0.03</v>
      </c>
      <c r="O50" s="428"/>
      <c r="P50" s="477" t="e">
        <f>VLOOKUP(Q50,#REF!,4,FALSE)*1000000</f>
        <v>#REF!</v>
      </c>
      <c r="Q50" s="484" t="s">
        <v>704</v>
      </c>
      <c r="R50" s="484"/>
      <c r="S50" s="491"/>
      <c r="T50" s="477"/>
      <c r="W50" s="483"/>
      <c r="X50" s="478"/>
    </row>
    <row r="51" spans="1:24">
      <c r="A51" s="480"/>
      <c r="B51" s="1090" t="s">
        <v>806</v>
      </c>
      <c r="C51" s="1104"/>
      <c r="D51" s="100">
        <v>135000</v>
      </c>
      <c r="E51" s="100">
        <v>0</v>
      </c>
      <c r="F51" s="100">
        <v>0</v>
      </c>
      <c r="G51" s="100">
        <v>135000</v>
      </c>
      <c r="H51" s="323">
        <f t="shared" si="0"/>
        <v>0</v>
      </c>
      <c r="I51" s="100">
        <v>0</v>
      </c>
      <c r="J51" s="100">
        <v>0</v>
      </c>
      <c r="K51" s="323">
        <f t="shared" si="1"/>
        <v>0</v>
      </c>
      <c r="L51" s="875">
        <f>J51/BS!$E$32</f>
        <v>0</v>
      </c>
      <c r="M51" s="1098"/>
      <c r="N51" s="1093">
        <v>0</v>
      </c>
      <c r="O51" s="428"/>
      <c r="Q51" s="484"/>
      <c r="R51" s="484"/>
      <c r="S51" s="491"/>
      <c r="T51" s="477"/>
      <c r="W51" s="483"/>
      <c r="X51" s="478"/>
    </row>
    <row r="52" spans="1:24">
      <c r="A52" s="480"/>
      <c r="B52" s="1090" t="s">
        <v>807</v>
      </c>
      <c r="C52" s="1104"/>
      <c r="D52" s="100">
        <v>307714</v>
      </c>
      <c r="E52" s="100">
        <v>0</v>
      </c>
      <c r="F52" s="100">
        <v>0</v>
      </c>
      <c r="G52" s="100">
        <v>307714</v>
      </c>
      <c r="H52" s="323">
        <f t="shared" si="0"/>
        <v>0</v>
      </c>
      <c r="I52" s="100">
        <v>0</v>
      </c>
      <c r="J52" s="100">
        <v>0</v>
      </c>
      <c r="K52" s="323">
        <f t="shared" si="1"/>
        <v>0</v>
      </c>
      <c r="L52" s="875">
        <f>J52/BS!$E$32</f>
        <v>0</v>
      </c>
      <c r="M52" s="1098"/>
      <c r="N52" s="1093">
        <v>0</v>
      </c>
      <c r="O52" s="428"/>
      <c r="P52" s="477" t="e">
        <f>VLOOKUP(Q52,#REF!,4,FALSE)*1000000</f>
        <v>#REF!</v>
      </c>
      <c r="Q52" s="484" t="s">
        <v>706</v>
      </c>
      <c r="R52" s="484"/>
      <c r="S52" s="491"/>
      <c r="T52" s="477"/>
      <c r="W52" s="483"/>
      <c r="X52" s="478"/>
    </row>
    <row r="53" spans="1:24" ht="14.4" thickBot="1">
      <c r="A53" s="480"/>
      <c r="B53" s="1090"/>
      <c r="C53" s="1104"/>
      <c r="D53" s="100"/>
      <c r="E53" s="100"/>
      <c r="F53" s="100"/>
      <c r="G53" s="100"/>
      <c r="H53" s="1091">
        <f t="shared" ref="H53:N53" si="8">SUM(H49:H52)</f>
        <v>10000</v>
      </c>
      <c r="I53" s="1091">
        <f t="shared" si="8"/>
        <v>5724</v>
      </c>
      <c r="J53" s="1091">
        <f t="shared" si="8"/>
        <v>6050</v>
      </c>
      <c r="K53" s="1091">
        <f t="shared" si="8"/>
        <v>326</v>
      </c>
      <c r="L53" s="1101">
        <f t="shared" si="8"/>
        <v>0.01</v>
      </c>
      <c r="M53" s="1101">
        <f t="shared" si="8"/>
        <v>0</v>
      </c>
      <c r="N53" s="1101">
        <f t="shared" si="8"/>
        <v>0.03</v>
      </c>
      <c r="O53" s="428"/>
      <c r="Q53" s="484"/>
      <c r="R53" s="484"/>
      <c r="S53" s="491"/>
      <c r="T53" s="477"/>
      <c r="W53" s="483"/>
      <c r="X53" s="478"/>
    </row>
    <row r="54" spans="1:24" ht="14.4" thickTop="1">
      <c r="A54" s="480"/>
      <c r="B54" s="1090"/>
      <c r="C54" s="1104"/>
      <c r="D54" s="100"/>
      <c r="E54" s="100"/>
      <c r="F54" s="100"/>
      <c r="G54" s="100"/>
      <c r="H54" s="323"/>
      <c r="I54" s="100"/>
      <c r="J54" s="100"/>
      <c r="K54" s="323"/>
      <c r="L54" s="875"/>
      <c r="M54" s="1098"/>
      <c r="N54" s="1093"/>
      <c r="O54" s="428"/>
      <c r="Q54" s="484"/>
      <c r="R54" s="484"/>
      <c r="S54" s="491"/>
      <c r="T54" s="477"/>
      <c r="W54" s="483"/>
      <c r="X54" s="478"/>
    </row>
    <row r="55" spans="1:24">
      <c r="A55" s="480"/>
      <c r="B55" s="1090"/>
      <c r="C55" s="1104"/>
      <c r="D55" s="100"/>
      <c r="E55" s="100"/>
      <c r="F55" s="100"/>
      <c r="G55" s="100"/>
      <c r="H55" s="323"/>
      <c r="I55" s="100"/>
      <c r="J55" s="100"/>
      <c r="K55" s="323"/>
      <c r="L55" s="875"/>
      <c r="M55" s="1098"/>
      <c r="N55" s="1093"/>
      <c r="O55" s="428"/>
      <c r="Q55" s="484"/>
      <c r="R55" s="484"/>
      <c r="S55" s="491"/>
      <c r="T55" s="477"/>
      <c r="W55" s="483"/>
      <c r="X55" s="478"/>
    </row>
    <row r="56" spans="1:24">
      <c r="A56" s="480"/>
      <c r="B56" s="1084" t="s">
        <v>865</v>
      </c>
      <c r="C56" s="1104"/>
      <c r="D56" s="132"/>
      <c r="E56" s="132"/>
      <c r="F56" s="132"/>
      <c r="G56" s="132"/>
      <c r="H56" s="323"/>
      <c r="I56" s="132"/>
      <c r="J56" s="132"/>
      <c r="K56" s="323"/>
      <c r="L56" s="875"/>
      <c r="M56" s="1098"/>
      <c r="N56" s="1096"/>
      <c r="O56" s="428"/>
      <c r="P56" s="477" t="e">
        <f>VLOOKUP(Q56,#REF!,4,FALSE)*1000000</f>
        <v>#REF!</v>
      </c>
      <c r="Q56" s="484" t="s">
        <v>705</v>
      </c>
      <c r="R56" s="484"/>
      <c r="S56" s="491"/>
      <c r="T56" s="477"/>
      <c r="W56" s="483"/>
      <c r="X56" s="478"/>
    </row>
    <row r="57" spans="1:24">
      <c r="A57" s="480"/>
      <c r="B57" s="1086" t="s">
        <v>382</v>
      </c>
      <c r="C57" s="1104"/>
      <c r="D57" s="107">
        <v>195000</v>
      </c>
      <c r="E57" s="107">
        <v>0</v>
      </c>
      <c r="F57" s="107">
        <v>0</v>
      </c>
      <c r="G57" s="107">
        <v>195000</v>
      </c>
      <c r="H57" s="323">
        <f t="shared" si="0"/>
        <v>0</v>
      </c>
      <c r="I57" s="107">
        <v>0</v>
      </c>
      <c r="J57" s="107">
        <v>0</v>
      </c>
      <c r="K57" s="323">
        <f t="shared" si="1"/>
        <v>0</v>
      </c>
      <c r="L57" s="875">
        <f>J57/BS!$E$32</f>
        <v>0</v>
      </c>
      <c r="M57" s="1098"/>
      <c r="N57" s="1099">
        <v>0</v>
      </c>
      <c r="O57" s="428"/>
      <c r="P57" s="484"/>
      <c r="Q57" s="484"/>
      <c r="R57" s="484"/>
      <c r="S57" s="491"/>
      <c r="T57" s="477"/>
      <c r="W57" s="483"/>
      <c r="X57" s="478"/>
    </row>
    <row r="58" spans="1:24">
      <c r="A58" s="480"/>
      <c r="B58" s="1086" t="s">
        <v>808</v>
      </c>
      <c r="C58" s="1104"/>
      <c r="D58" s="107">
        <v>348460</v>
      </c>
      <c r="E58" s="107">
        <v>0</v>
      </c>
      <c r="F58" s="107">
        <v>0</v>
      </c>
      <c r="G58" s="107">
        <v>348460</v>
      </c>
      <c r="H58" s="323">
        <f t="shared" si="0"/>
        <v>0</v>
      </c>
      <c r="I58" s="107">
        <v>0</v>
      </c>
      <c r="J58" s="107">
        <v>0</v>
      </c>
      <c r="K58" s="323">
        <f t="shared" si="1"/>
        <v>0</v>
      </c>
      <c r="L58" s="875">
        <f>J58/BS!$E$32</f>
        <v>0</v>
      </c>
      <c r="M58" s="1095"/>
      <c r="N58" s="1099">
        <v>0.03</v>
      </c>
      <c r="O58" s="428"/>
      <c r="P58" s="484"/>
      <c r="Q58" s="484"/>
      <c r="R58" s="484"/>
      <c r="S58" s="491"/>
      <c r="T58" s="477"/>
      <c r="W58" s="483"/>
      <c r="X58" s="478"/>
    </row>
    <row r="59" spans="1:24">
      <c r="A59" s="480"/>
      <c r="B59" s="1086" t="s">
        <v>954</v>
      </c>
      <c r="C59" s="1094"/>
      <c r="D59" s="107">
        <v>580000</v>
      </c>
      <c r="E59" s="107">
        <v>0</v>
      </c>
      <c r="F59" s="107">
        <v>0</v>
      </c>
      <c r="G59" s="107">
        <v>0</v>
      </c>
      <c r="H59" s="323">
        <f t="shared" si="0"/>
        <v>580000</v>
      </c>
      <c r="I59" s="107">
        <v>18664</v>
      </c>
      <c r="J59" s="107">
        <v>19674</v>
      </c>
      <c r="K59" s="323">
        <f t="shared" si="1"/>
        <v>1010</v>
      </c>
      <c r="L59" s="875">
        <f>J59/BS!$E$32</f>
        <v>0.02</v>
      </c>
      <c r="M59" s="876"/>
      <c r="N59" s="1099">
        <v>0</v>
      </c>
      <c r="O59" s="479"/>
      <c r="P59" s="493"/>
      <c r="S59" s="483"/>
      <c r="U59" s="478"/>
    </row>
    <row r="60" spans="1:24">
      <c r="A60" s="480"/>
      <c r="B60" s="1086" t="s">
        <v>809</v>
      </c>
      <c r="C60" s="1105"/>
      <c r="D60" s="107">
        <v>830000</v>
      </c>
      <c r="E60" s="107">
        <v>0</v>
      </c>
      <c r="F60" s="107">
        <v>0</v>
      </c>
      <c r="G60" s="107">
        <v>830000</v>
      </c>
      <c r="H60" s="323">
        <f t="shared" si="0"/>
        <v>0</v>
      </c>
      <c r="I60" s="107">
        <v>0</v>
      </c>
      <c r="J60" s="107">
        <v>0</v>
      </c>
      <c r="K60" s="323">
        <f t="shared" ref="K60:K63" si="9">J60-I60</f>
        <v>0</v>
      </c>
      <c r="L60" s="875">
        <f>J60/BS!$E$32</f>
        <v>0</v>
      </c>
      <c r="M60" s="876"/>
      <c r="N60" s="1099">
        <v>0.05</v>
      </c>
      <c r="O60" s="479"/>
      <c r="P60" s="485"/>
      <c r="S60" s="483"/>
      <c r="U60" s="478"/>
    </row>
    <row r="61" spans="1:24">
      <c r="A61" s="480"/>
      <c r="B61" s="1086" t="s">
        <v>955</v>
      </c>
      <c r="C61" s="1105"/>
      <c r="D61" s="107">
        <v>0</v>
      </c>
      <c r="E61" s="107">
        <v>598000</v>
      </c>
      <c r="F61" s="107">
        <v>0</v>
      </c>
      <c r="G61" s="107">
        <v>0</v>
      </c>
      <c r="H61" s="323"/>
      <c r="I61" s="107">
        <v>7546</v>
      </c>
      <c r="J61" s="107">
        <v>7577</v>
      </c>
      <c r="K61" s="323">
        <f t="shared" si="9"/>
        <v>31</v>
      </c>
      <c r="L61" s="875">
        <f>J61/BS!$E$32</f>
        <v>0.01</v>
      </c>
      <c r="M61" s="876"/>
      <c r="N61" s="1099">
        <v>0</v>
      </c>
      <c r="O61" s="479"/>
      <c r="P61" s="485"/>
      <c r="S61" s="483"/>
      <c r="U61" s="478"/>
    </row>
    <row r="62" spans="1:24">
      <c r="A62" s="480"/>
      <c r="B62" s="1086" t="s">
        <v>357</v>
      </c>
      <c r="C62" s="1105"/>
      <c r="D62" s="107">
        <v>0</v>
      </c>
      <c r="E62" s="107">
        <v>1231000</v>
      </c>
      <c r="F62" s="107">
        <v>0</v>
      </c>
      <c r="G62" s="107">
        <v>0</v>
      </c>
      <c r="H62" s="323"/>
      <c r="I62" s="107">
        <v>28811</v>
      </c>
      <c r="J62" s="107">
        <v>32400</v>
      </c>
      <c r="K62" s="323">
        <f t="shared" si="9"/>
        <v>3589</v>
      </c>
      <c r="L62" s="875">
        <f>J62/BS!$E$32</f>
        <v>0.03</v>
      </c>
      <c r="M62" s="876"/>
      <c r="N62" s="1099">
        <v>0.08</v>
      </c>
      <c r="O62" s="479"/>
      <c r="P62" s="485"/>
      <c r="S62" s="483"/>
      <c r="U62" s="478"/>
    </row>
    <row r="63" spans="1:24">
      <c r="A63" s="480"/>
      <c r="B63" s="1086" t="s">
        <v>80</v>
      </c>
      <c r="C63" s="1105"/>
      <c r="D63" s="107">
        <v>462000</v>
      </c>
      <c r="E63" s="107">
        <v>148500</v>
      </c>
      <c r="F63" s="107">
        <v>0</v>
      </c>
      <c r="G63" s="107">
        <v>97000</v>
      </c>
      <c r="H63" s="323"/>
      <c r="I63" s="107">
        <v>62501</v>
      </c>
      <c r="J63" s="107">
        <v>57979</v>
      </c>
      <c r="K63" s="323">
        <f t="shared" si="9"/>
        <v>-4522</v>
      </c>
      <c r="L63" s="875">
        <f>J63/BS!$E$32</f>
        <v>0.06</v>
      </c>
      <c r="M63" s="876"/>
      <c r="N63" s="1099">
        <v>0.04</v>
      </c>
      <c r="O63" s="479"/>
      <c r="P63" s="485"/>
      <c r="S63" s="483"/>
      <c r="U63" s="478"/>
    </row>
    <row r="64" spans="1:24">
      <c r="A64" s="480"/>
      <c r="B64" s="1086" t="s">
        <v>689</v>
      </c>
      <c r="C64" s="1105"/>
      <c r="D64" s="107">
        <v>340000</v>
      </c>
      <c r="E64" s="107">
        <v>330500</v>
      </c>
      <c r="F64" s="107">
        <v>0</v>
      </c>
      <c r="G64" s="107">
        <v>0</v>
      </c>
      <c r="H64" s="323">
        <f t="shared" si="0"/>
        <v>670500</v>
      </c>
      <c r="I64" s="107">
        <v>28192</v>
      </c>
      <c r="J64" s="107">
        <v>29837</v>
      </c>
      <c r="K64" s="323">
        <f t="shared" si="1"/>
        <v>1645</v>
      </c>
      <c r="L64" s="875">
        <f>J64/BS!$E$32</f>
        <v>0.03</v>
      </c>
      <c r="M64" s="875"/>
      <c r="N64" s="1099">
        <v>0.06</v>
      </c>
      <c r="O64" s="479"/>
      <c r="P64" s="485" t="e">
        <f>VLOOKUP(Q64,#REF!,4,FALSE)*1000000</f>
        <v>#REF!</v>
      </c>
      <c r="Q64" s="485" t="s">
        <v>730</v>
      </c>
      <c r="S64" s="483"/>
      <c r="U64" s="494"/>
    </row>
    <row r="65" spans="1:19">
      <c r="A65" s="480"/>
      <c r="B65" s="1086" t="s">
        <v>981</v>
      </c>
      <c r="C65" s="1106"/>
      <c r="D65" s="107">
        <v>0</v>
      </c>
      <c r="E65" s="107">
        <v>75000</v>
      </c>
      <c r="F65" s="107">
        <v>0</v>
      </c>
      <c r="G65" s="107">
        <v>75000</v>
      </c>
      <c r="H65" s="323">
        <f t="shared" si="0"/>
        <v>0</v>
      </c>
      <c r="I65" s="107">
        <v>0</v>
      </c>
      <c r="J65" s="107">
        <v>0</v>
      </c>
      <c r="K65" s="323">
        <f t="shared" si="1"/>
        <v>0</v>
      </c>
      <c r="L65" s="875">
        <f>J65/BS!$E$32</f>
        <v>0</v>
      </c>
      <c r="M65" s="875"/>
      <c r="N65" s="1099">
        <v>0</v>
      </c>
      <c r="O65" s="479"/>
      <c r="P65" s="477" t="e">
        <f>VLOOKUP(Q65,#REF!,4,FALSE)*1000000</f>
        <v>#REF!</v>
      </c>
      <c r="Q65" s="339" t="s">
        <v>729</v>
      </c>
      <c r="S65" s="483"/>
    </row>
    <row r="66" spans="1:19">
      <c r="A66" s="480"/>
      <c r="B66" s="1090" t="s">
        <v>81</v>
      </c>
      <c r="C66" s="1107"/>
      <c r="D66" s="100">
        <v>80000</v>
      </c>
      <c r="E66" s="100">
        <v>127035</v>
      </c>
      <c r="F66" s="100">
        <v>12000</v>
      </c>
      <c r="G66" s="100">
        <v>0</v>
      </c>
      <c r="H66" s="323">
        <f t="shared" si="0"/>
        <v>219035</v>
      </c>
      <c r="I66" s="100">
        <v>26389</v>
      </c>
      <c r="J66" s="100">
        <v>28685</v>
      </c>
      <c r="K66" s="323">
        <f t="shared" si="1"/>
        <v>2296</v>
      </c>
      <c r="L66" s="875">
        <f>J66/BS!$E$32</f>
        <v>0.03</v>
      </c>
      <c r="M66" s="875"/>
      <c r="N66" s="1093">
        <v>0.01</v>
      </c>
      <c r="O66" s="479"/>
      <c r="P66" s="477" t="e">
        <f>VLOOKUP(Q66,#REF!,4,FALSE)*1000000</f>
        <v>#REF!</v>
      </c>
      <c r="Q66" s="339" t="s">
        <v>728</v>
      </c>
      <c r="S66" s="483"/>
    </row>
    <row r="67" spans="1:19">
      <c r="A67" s="480"/>
      <c r="B67" s="1090" t="s">
        <v>82</v>
      </c>
      <c r="C67" s="1107"/>
      <c r="D67" s="100">
        <v>442134</v>
      </c>
      <c r="E67" s="100">
        <v>106030</v>
      </c>
      <c r="F67" s="100">
        <v>0</v>
      </c>
      <c r="G67" s="100">
        <v>149164</v>
      </c>
      <c r="H67" s="323">
        <f t="shared" si="0"/>
        <v>399000</v>
      </c>
      <c r="I67" s="100">
        <v>49218</v>
      </c>
      <c r="J67" s="100">
        <v>54420</v>
      </c>
      <c r="K67" s="323">
        <f t="shared" si="1"/>
        <v>5202</v>
      </c>
      <c r="L67" s="875">
        <f>J67/BS!$E$32</f>
        <v>0.06</v>
      </c>
      <c r="M67" s="875"/>
      <c r="N67" s="1093">
        <v>0.03</v>
      </c>
      <c r="O67" s="479"/>
      <c r="P67" s="477" t="e">
        <f>VLOOKUP(Q67,#REF!,4,FALSE)*1000000</f>
        <v>#REF!</v>
      </c>
      <c r="Q67" s="339" t="s">
        <v>727</v>
      </c>
      <c r="S67" s="483"/>
    </row>
    <row r="68" spans="1:19" ht="14.4" thickBot="1">
      <c r="A68" s="480"/>
      <c r="B68" s="1090"/>
      <c r="C68" s="1107"/>
      <c r="D68" s="100"/>
      <c r="E68" s="100"/>
      <c r="F68" s="100"/>
      <c r="G68" s="100"/>
      <c r="H68" s="1091">
        <f>SUM(H56:H67)</f>
        <v>1868535</v>
      </c>
      <c r="I68" s="1091">
        <f t="shared" ref="I68" si="10">SUM(I56:I67)</f>
        <v>221321</v>
      </c>
      <c r="J68" s="1091">
        <f t="shared" ref="J68" si="11">SUM(J56:J67)</f>
        <v>230572</v>
      </c>
      <c r="K68" s="1091">
        <f t="shared" ref="K68" si="12">SUM(K56:K67)</f>
        <v>9251</v>
      </c>
      <c r="L68" s="1101">
        <f t="shared" ref="L68" si="13">SUM(L56:L67)</f>
        <v>0.24</v>
      </c>
      <c r="M68" s="1101">
        <f t="shared" ref="M68" si="14">SUM(M56:M67)</f>
        <v>0</v>
      </c>
      <c r="N68" s="1101">
        <f t="shared" ref="N68" si="15">SUM(N56:N67)</f>
        <v>0.3</v>
      </c>
      <c r="O68" s="479"/>
      <c r="S68" s="483"/>
    </row>
    <row r="69" spans="1:19" ht="14.4" thickTop="1">
      <c r="A69" s="480"/>
      <c r="B69" s="1090"/>
      <c r="C69" s="1107"/>
      <c r="D69" s="100"/>
      <c r="E69" s="100"/>
      <c r="F69" s="100"/>
      <c r="G69" s="100"/>
      <c r="H69" s="323"/>
      <c r="I69" s="100"/>
      <c r="J69" s="100"/>
      <c r="K69" s="323"/>
      <c r="L69" s="875"/>
      <c r="M69" s="875"/>
      <c r="N69" s="1093"/>
      <c r="O69" s="479"/>
      <c r="S69" s="483"/>
    </row>
    <row r="70" spans="1:19">
      <c r="A70" s="480"/>
      <c r="B70" s="1090"/>
      <c r="C70" s="1107"/>
      <c r="D70" s="100"/>
      <c r="E70" s="100"/>
      <c r="F70" s="100"/>
      <c r="G70" s="100"/>
      <c r="H70" s="323"/>
      <c r="I70" s="100"/>
      <c r="J70" s="100"/>
      <c r="K70" s="323"/>
      <c r="L70" s="875"/>
      <c r="M70" s="875"/>
      <c r="N70" s="1093"/>
      <c r="O70" s="479"/>
      <c r="S70" s="483"/>
    </row>
    <row r="71" spans="1:19">
      <c r="A71" s="480"/>
      <c r="B71" s="1084" t="s">
        <v>956</v>
      </c>
      <c r="C71" s="1104"/>
      <c r="D71" s="132"/>
      <c r="E71" s="132"/>
      <c r="F71" s="132"/>
      <c r="G71" s="132"/>
      <c r="H71" s="323"/>
      <c r="I71" s="132"/>
      <c r="J71" s="132"/>
      <c r="K71" s="323"/>
      <c r="L71" s="875"/>
      <c r="M71" s="1098"/>
      <c r="N71" s="1096"/>
      <c r="O71" s="479"/>
      <c r="S71" s="483"/>
    </row>
    <row r="72" spans="1:19">
      <c r="A72" s="480"/>
      <c r="B72" s="1086" t="s">
        <v>957</v>
      </c>
      <c r="C72" s="1104"/>
      <c r="D72" s="107">
        <v>0</v>
      </c>
      <c r="E72" s="107">
        <v>175000</v>
      </c>
      <c r="F72" s="107">
        <v>0</v>
      </c>
      <c r="G72" s="107">
        <v>175000</v>
      </c>
      <c r="H72" s="323">
        <f t="shared" ref="H72" si="16">D72+E72+F72-G72</f>
        <v>0</v>
      </c>
      <c r="I72" s="107">
        <v>0</v>
      </c>
      <c r="J72" s="107">
        <v>0</v>
      </c>
      <c r="K72" s="323">
        <f t="shared" ref="K72:K76" si="17">J72-I72</f>
        <v>0</v>
      </c>
      <c r="L72" s="875">
        <f>J72/BS!$E$32</f>
        <v>0</v>
      </c>
      <c r="M72" s="1098"/>
      <c r="N72" s="1099">
        <v>0</v>
      </c>
      <c r="O72" s="479"/>
      <c r="S72" s="483"/>
    </row>
    <row r="73" spans="1:19">
      <c r="A73" s="480"/>
      <c r="B73" s="1086" t="s">
        <v>982</v>
      </c>
      <c r="C73" s="1105"/>
      <c r="D73" s="107">
        <v>0</v>
      </c>
      <c r="E73" s="107">
        <v>1294500</v>
      </c>
      <c r="F73" s="107">
        <v>0</v>
      </c>
      <c r="G73" s="107">
        <v>594500</v>
      </c>
      <c r="H73" s="323">
        <f t="shared" ref="H73:H76" si="18">D73+E73+F73-G73</f>
        <v>700000</v>
      </c>
      <c r="I73" s="107">
        <v>11121</v>
      </c>
      <c r="J73" s="107">
        <v>9968</v>
      </c>
      <c r="K73" s="323">
        <f t="shared" si="17"/>
        <v>-1153</v>
      </c>
      <c r="L73" s="875">
        <f>J73/BS!$E$32</f>
        <v>0.01</v>
      </c>
      <c r="M73" s="875"/>
      <c r="N73" s="1099">
        <v>0.08</v>
      </c>
      <c r="O73" s="479"/>
      <c r="S73" s="483"/>
    </row>
    <row r="74" spans="1:19">
      <c r="A74" s="480"/>
      <c r="B74" s="1086" t="s">
        <v>958</v>
      </c>
      <c r="C74" s="1106"/>
      <c r="D74" s="107">
        <v>0</v>
      </c>
      <c r="E74" s="107">
        <v>516500</v>
      </c>
      <c r="F74" s="107">
        <v>0</v>
      </c>
      <c r="G74" s="107">
        <v>0</v>
      </c>
      <c r="H74" s="323">
        <f t="shared" si="18"/>
        <v>516500</v>
      </c>
      <c r="I74" s="107">
        <v>20856</v>
      </c>
      <c r="J74" s="107">
        <v>16884</v>
      </c>
      <c r="K74" s="323">
        <f t="shared" si="17"/>
        <v>-3972</v>
      </c>
      <c r="L74" s="875">
        <f>J74/BS!$E$32</f>
        <v>0.02</v>
      </c>
      <c r="M74" s="875"/>
      <c r="N74" s="1099">
        <v>0.17</v>
      </c>
      <c r="O74" s="479"/>
      <c r="S74" s="483"/>
    </row>
    <row r="75" spans="1:19">
      <c r="A75" s="480"/>
      <c r="B75" s="1090" t="s">
        <v>959</v>
      </c>
      <c r="C75" s="1107"/>
      <c r="D75" s="100">
        <v>0</v>
      </c>
      <c r="E75" s="100">
        <v>2136</v>
      </c>
      <c r="F75" s="100">
        <v>0</v>
      </c>
      <c r="G75" s="100">
        <v>0</v>
      </c>
      <c r="H75" s="323">
        <f t="shared" si="18"/>
        <v>2136</v>
      </c>
      <c r="I75" s="100">
        <v>235</v>
      </c>
      <c r="J75" s="100">
        <v>255</v>
      </c>
      <c r="K75" s="323">
        <f t="shared" si="17"/>
        <v>20</v>
      </c>
      <c r="L75" s="875">
        <f>J75/BS!$E$32</f>
        <v>0</v>
      </c>
      <c r="M75" s="875"/>
      <c r="N75" s="1093">
        <v>0</v>
      </c>
      <c r="O75" s="479"/>
      <c r="S75" s="483"/>
    </row>
    <row r="76" spans="1:19">
      <c r="A76" s="480"/>
      <c r="B76" s="1090" t="s">
        <v>960</v>
      </c>
      <c r="C76" s="1107"/>
      <c r="D76" s="100">
        <v>0</v>
      </c>
      <c r="E76" s="100">
        <v>202000</v>
      </c>
      <c r="F76" s="100">
        <v>19350</v>
      </c>
      <c r="G76" s="100">
        <v>21350</v>
      </c>
      <c r="H76" s="323">
        <f t="shared" si="18"/>
        <v>200000</v>
      </c>
      <c r="I76" s="100">
        <v>19168</v>
      </c>
      <c r="J76" s="100">
        <v>18240</v>
      </c>
      <c r="K76" s="323">
        <f t="shared" si="17"/>
        <v>-928</v>
      </c>
      <c r="L76" s="875">
        <f>J76/BS!$E$32</f>
        <v>0.02</v>
      </c>
      <c r="M76" s="875"/>
      <c r="N76" s="1093">
        <v>0.06</v>
      </c>
      <c r="O76" s="479"/>
      <c r="S76" s="483"/>
    </row>
    <row r="77" spans="1:19" ht="14.4" thickBot="1">
      <c r="A77" s="480"/>
      <c r="B77" s="1090"/>
      <c r="C77" s="1107"/>
      <c r="D77" s="100"/>
      <c r="E77" s="100"/>
      <c r="F77" s="100"/>
      <c r="G77" s="100"/>
      <c r="H77" s="1091">
        <f t="shared" ref="H77:N77" si="19">SUM(H71:H76)</f>
        <v>1418636</v>
      </c>
      <c r="I77" s="1091">
        <f t="shared" si="19"/>
        <v>51380</v>
      </c>
      <c r="J77" s="1091">
        <f t="shared" si="19"/>
        <v>45347</v>
      </c>
      <c r="K77" s="1091">
        <f t="shared" si="19"/>
        <v>-6033</v>
      </c>
      <c r="L77" s="1101">
        <f t="shared" si="19"/>
        <v>0.05</v>
      </c>
      <c r="M77" s="1101">
        <f t="shared" si="19"/>
        <v>0</v>
      </c>
      <c r="N77" s="1101">
        <f t="shared" si="19"/>
        <v>0.31</v>
      </c>
      <c r="O77" s="479"/>
      <c r="S77" s="483"/>
    </row>
    <row r="78" spans="1:19" ht="14.4" thickTop="1">
      <c r="A78" s="480"/>
      <c r="B78" s="1086"/>
      <c r="C78" s="1107"/>
      <c r="D78" s="107"/>
      <c r="E78" s="107"/>
      <c r="F78" s="107"/>
      <c r="G78" s="107"/>
      <c r="H78" s="323"/>
      <c r="I78" s="107"/>
      <c r="J78" s="107"/>
      <c r="K78" s="323"/>
      <c r="L78" s="875"/>
      <c r="M78" s="875"/>
      <c r="N78" s="1099"/>
      <c r="O78" s="479"/>
      <c r="S78" s="483"/>
    </row>
    <row r="79" spans="1:19">
      <c r="A79" s="480"/>
      <c r="B79" s="1086"/>
      <c r="C79" s="1107"/>
      <c r="D79" s="107"/>
      <c r="E79" s="107"/>
      <c r="F79" s="107"/>
      <c r="G79" s="107"/>
      <c r="H79" s="323"/>
      <c r="I79" s="107"/>
      <c r="J79" s="107"/>
      <c r="K79" s="323"/>
      <c r="L79" s="875"/>
      <c r="M79" s="875"/>
      <c r="N79" s="1099"/>
      <c r="O79" s="479"/>
      <c r="S79" s="483"/>
    </row>
    <row r="80" spans="1:19">
      <c r="A80" s="480"/>
      <c r="B80" s="1084" t="s">
        <v>304</v>
      </c>
      <c r="C80" s="1107"/>
      <c r="D80" s="132"/>
      <c r="E80" s="132"/>
      <c r="F80" s="132"/>
      <c r="G80" s="132"/>
      <c r="H80" s="323"/>
      <c r="I80" s="132"/>
      <c r="J80" s="132"/>
      <c r="K80" s="323"/>
      <c r="L80" s="875"/>
      <c r="M80" s="875"/>
      <c r="N80" s="1096"/>
      <c r="O80" s="479"/>
      <c r="P80" s="477" t="e">
        <f>VLOOKUP(Q80,#REF!,4,FALSE)*1000000</f>
        <v>#REF!</v>
      </c>
      <c r="Q80" s="339" t="s">
        <v>726</v>
      </c>
      <c r="S80" s="483"/>
    </row>
    <row r="81" spans="1:24">
      <c r="A81" s="480"/>
      <c r="B81" s="1086" t="s">
        <v>74</v>
      </c>
      <c r="C81" s="1107"/>
      <c r="D81" s="107">
        <v>67920</v>
      </c>
      <c r="E81" s="107">
        <v>82000</v>
      </c>
      <c r="F81" s="107">
        <v>0</v>
      </c>
      <c r="G81" s="107">
        <v>42920</v>
      </c>
      <c r="H81" s="323">
        <f t="shared" si="0"/>
        <v>107000</v>
      </c>
      <c r="I81" s="107">
        <v>31438</v>
      </c>
      <c r="J81" s="107">
        <v>28633</v>
      </c>
      <c r="K81" s="323">
        <f t="shared" si="1"/>
        <v>-2805</v>
      </c>
      <c r="L81" s="875">
        <f>J81/BS!$E$32</f>
        <v>0.03</v>
      </c>
      <c r="M81" s="875"/>
      <c r="N81" s="1099">
        <v>0</v>
      </c>
      <c r="O81" s="479"/>
      <c r="P81" s="477" t="e">
        <f>VLOOKUP(Q81,#REF!,4,FALSE)*1000000</f>
        <v>#REF!</v>
      </c>
      <c r="Q81" s="339" t="s">
        <v>725</v>
      </c>
      <c r="S81" s="483"/>
    </row>
    <row r="82" spans="1:24">
      <c r="A82" s="480"/>
      <c r="B82" s="1086" t="s">
        <v>384</v>
      </c>
      <c r="C82" s="1107"/>
      <c r="D82" s="107">
        <v>474</v>
      </c>
      <c r="E82" s="107">
        <v>0</v>
      </c>
      <c r="F82" s="107">
        <v>0</v>
      </c>
      <c r="G82" s="107">
        <v>0</v>
      </c>
      <c r="H82" s="323">
        <f t="shared" si="0"/>
        <v>474</v>
      </c>
      <c r="I82" s="107">
        <v>33</v>
      </c>
      <c r="J82" s="107">
        <v>43</v>
      </c>
      <c r="K82" s="323">
        <f t="shared" si="1"/>
        <v>10</v>
      </c>
      <c r="L82" s="875">
        <f>J82/BS!$E$32</f>
        <v>0</v>
      </c>
      <c r="M82" s="875"/>
      <c r="N82" s="1099">
        <v>0.02</v>
      </c>
      <c r="O82" s="479"/>
      <c r="P82" s="477" t="e">
        <f>VLOOKUP(Q82,#REF!,4,FALSE)*1000000</f>
        <v>#REF!</v>
      </c>
      <c r="Q82" s="339" t="s">
        <v>724</v>
      </c>
      <c r="S82" s="483"/>
    </row>
    <row r="83" spans="1:24">
      <c r="A83" s="480"/>
      <c r="B83" s="1090" t="s">
        <v>983</v>
      </c>
      <c r="C83" s="1108"/>
      <c r="D83" s="100">
        <v>0</v>
      </c>
      <c r="E83" s="100">
        <v>275000</v>
      </c>
      <c r="F83" s="100">
        <v>0</v>
      </c>
      <c r="G83" s="100">
        <v>0</v>
      </c>
      <c r="H83" s="323">
        <f t="shared" si="0"/>
        <v>275000</v>
      </c>
      <c r="I83" s="100">
        <v>9760</v>
      </c>
      <c r="J83" s="100">
        <v>11481</v>
      </c>
      <c r="K83" s="323">
        <f t="shared" si="1"/>
        <v>1721</v>
      </c>
      <c r="L83" s="875">
        <f>J83/BS!$E$32</f>
        <v>0.01</v>
      </c>
      <c r="M83" s="1109"/>
      <c r="N83" s="1093">
        <v>0.01</v>
      </c>
      <c r="O83" s="479"/>
      <c r="S83" s="483"/>
      <c r="U83" s="478"/>
    </row>
    <row r="84" spans="1:24" ht="14.4" thickBot="1">
      <c r="A84" s="480"/>
      <c r="B84" s="1090"/>
      <c r="C84" s="1108"/>
      <c r="D84" s="100"/>
      <c r="E84" s="100"/>
      <c r="F84" s="100"/>
      <c r="G84" s="100"/>
      <c r="H84" s="1091">
        <f>SUM(H80:H83)</f>
        <v>382474</v>
      </c>
      <c r="I84" s="1091">
        <f t="shared" ref="I84:N84" si="20">SUM(I80:I83)</f>
        <v>41231</v>
      </c>
      <c r="J84" s="1091">
        <f t="shared" si="20"/>
        <v>40157</v>
      </c>
      <c r="K84" s="1091">
        <f t="shared" si="20"/>
        <v>-1074</v>
      </c>
      <c r="L84" s="1101">
        <f t="shared" si="20"/>
        <v>0.04</v>
      </c>
      <c r="M84" s="1101">
        <f t="shared" si="20"/>
        <v>0</v>
      </c>
      <c r="N84" s="1101">
        <f t="shared" si="20"/>
        <v>0.03</v>
      </c>
      <c r="O84" s="479"/>
      <c r="S84" s="483"/>
      <c r="U84" s="478"/>
    </row>
    <row r="85" spans="1:24" ht="14.4" thickTop="1">
      <c r="A85" s="480"/>
      <c r="B85" s="1090"/>
      <c r="C85" s="1108"/>
      <c r="D85" s="100"/>
      <c r="E85" s="100"/>
      <c r="F85" s="100"/>
      <c r="G85" s="100"/>
      <c r="H85" s="323"/>
      <c r="I85" s="100"/>
      <c r="J85" s="100"/>
      <c r="K85" s="323"/>
      <c r="L85" s="875"/>
      <c r="M85" s="1109"/>
      <c r="N85" s="1093"/>
      <c r="O85" s="479"/>
      <c r="S85" s="483"/>
      <c r="U85" s="478"/>
    </row>
    <row r="86" spans="1:24">
      <c r="A86" s="480"/>
      <c r="B86" s="1086"/>
      <c r="C86" s="1108"/>
      <c r="D86" s="107"/>
      <c r="E86" s="107"/>
      <c r="F86" s="107"/>
      <c r="G86" s="107"/>
      <c r="H86" s="323"/>
      <c r="I86" s="107"/>
      <c r="J86" s="107"/>
      <c r="K86" s="323"/>
      <c r="L86" s="875"/>
      <c r="M86" s="1109"/>
      <c r="N86" s="1099"/>
      <c r="O86" s="479"/>
      <c r="S86" s="483"/>
      <c r="U86" s="478"/>
    </row>
    <row r="87" spans="1:24" s="480" customFormat="1">
      <c r="B87" s="1084" t="s">
        <v>866</v>
      </c>
      <c r="C87" s="1087"/>
      <c r="D87" s="132"/>
      <c r="E87" s="132"/>
      <c r="F87" s="132"/>
      <c r="G87" s="132"/>
      <c r="H87" s="323"/>
      <c r="I87" s="132"/>
      <c r="J87" s="132"/>
      <c r="K87" s="323"/>
      <c r="L87" s="875"/>
      <c r="M87" s="1109"/>
      <c r="N87" s="1096"/>
      <c r="O87" s="813"/>
      <c r="P87" s="495"/>
      <c r="S87" s="533"/>
      <c r="T87" s="496"/>
      <c r="U87" s="814"/>
    </row>
    <row r="88" spans="1:24">
      <c r="A88" s="480"/>
      <c r="B88" s="1086" t="s">
        <v>810</v>
      </c>
      <c r="C88" s="1110"/>
      <c r="D88" s="107">
        <v>14500</v>
      </c>
      <c r="E88" s="107">
        <v>0</v>
      </c>
      <c r="F88" s="107">
        <v>0</v>
      </c>
      <c r="G88" s="107">
        <v>0</v>
      </c>
      <c r="H88" s="323">
        <f t="shared" si="0"/>
        <v>14500</v>
      </c>
      <c r="I88" s="107">
        <v>8436</v>
      </c>
      <c r="J88" s="107">
        <v>6162</v>
      </c>
      <c r="K88" s="323">
        <f t="shared" si="1"/>
        <v>-2274</v>
      </c>
      <c r="L88" s="875">
        <f>J88/BS!$E$32</f>
        <v>0.01</v>
      </c>
      <c r="M88" s="876"/>
      <c r="N88" s="1099">
        <v>0.05</v>
      </c>
      <c r="O88" s="479"/>
      <c r="P88" s="495"/>
      <c r="Q88" s="480"/>
      <c r="R88" s="480"/>
      <c r="S88" s="483"/>
      <c r="T88" s="496"/>
      <c r="U88" s="480"/>
    </row>
    <row r="89" spans="1:24">
      <c r="A89" s="480"/>
      <c r="B89" s="1086" t="s">
        <v>867</v>
      </c>
      <c r="C89" s="1111"/>
      <c r="D89" s="107">
        <v>675</v>
      </c>
      <c r="E89" s="107">
        <v>0</v>
      </c>
      <c r="F89" s="107">
        <v>168</v>
      </c>
      <c r="G89" s="107">
        <v>0</v>
      </c>
      <c r="H89" s="323">
        <f t="shared" si="0"/>
        <v>843</v>
      </c>
      <c r="I89" s="107">
        <v>155</v>
      </c>
      <c r="J89" s="107">
        <v>132</v>
      </c>
      <c r="K89" s="323">
        <f t="shared" si="1"/>
        <v>-23</v>
      </c>
      <c r="L89" s="875">
        <f>J89/BS!$E$32</f>
        <v>0</v>
      </c>
      <c r="M89" s="1098"/>
      <c r="N89" s="1099">
        <v>0</v>
      </c>
      <c r="O89" s="479"/>
      <c r="P89" s="495" t="e">
        <f>VLOOKUP(Q89,#REF!,4,FALSE)*1000000</f>
        <v>#REF!</v>
      </c>
      <c r="Q89" s="480" t="s">
        <v>710</v>
      </c>
      <c r="R89" s="480"/>
      <c r="S89" s="483"/>
      <c r="U89" s="480"/>
    </row>
    <row r="90" spans="1:24">
      <c r="A90" s="480"/>
      <c r="B90" s="1090" t="s">
        <v>301</v>
      </c>
      <c r="C90" s="1111"/>
      <c r="D90" s="100">
        <v>13255</v>
      </c>
      <c r="E90" s="100">
        <v>0</v>
      </c>
      <c r="F90" s="100">
        <v>1325</v>
      </c>
      <c r="G90" s="100">
        <v>0</v>
      </c>
      <c r="H90" s="323">
        <f t="shared" si="0"/>
        <v>14580</v>
      </c>
      <c r="I90" s="100">
        <v>4392</v>
      </c>
      <c r="J90" s="100">
        <v>2377</v>
      </c>
      <c r="K90" s="323">
        <f t="shared" si="1"/>
        <v>-2015</v>
      </c>
      <c r="L90" s="875">
        <f>J90/BS!$E$32</f>
        <v>0</v>
      </c>
      <c r="M90" s="1098"/>
      <c r="N90" s="1093">
        <v>0.15</v>
      </c>
      <c r="O90" s="479"/>
      <c r="P90" s="495" t="e">
        <f>VLOOKUP(Q90,#REF!,4,FALSE)*1000000</f>
        <v>#REF!</v>
      </c>
      <c r="R90" s="480"/>
      <c r="S90" s="483"/>
      <c r="U90" s="480"/>
    </row>
    <row r="91" spans="1:24">
      <c r="A91" s="480"/>
      <c r="B91" s="1090" t="s">
        <v>961</v>
      </c>
      <c r="C91" s="1111"/>
      <c r="D91" s="100">
        <v>288000</v>
      </c>
      <c r="E91" s="100">
        <v>5000</v>
      </c>
      <c r="F91" s="100">
        <v>23000</v>
      </c>
      <c r="G91" s="100">
        <v>58000</v>
      </c>
      <c r="H91" s="323">
        <f t="shared" si="0"/>
        <v>258000</v>
      </c>
      <c r="I91" s="100">
        <v>8613</v>
      </c>
      <c r="J91" s="100">
        <v>7296</v>
      </c>
      <c r="K91" s="323">
        <f t="shared" si="1"/>
        <v>-1317</v>
      </c>
      <c r="L91" s="875">
        <f>J91/BS!$E$32</f>
        <v>0.01</v>
      </c>
      <c r="M91" s="1098"/>
      <c r="N91" s="1093">
        <v>0.21</v>
      </c>
      <c r="O91" s="428"/>
      <c r="P91" s="662" t="e">
        <f>VLOOKUP(Q91,#REF!,4,FALSE)*1000000</f>
        <v>#REF!</v>
      </c>
      <c r="Q91" s="480" t="s">
        <v>709</v>
      </c>
      <c r="R91" s="662"/>
      <c r="S91" s="497">
        <v>75.599999999999994</v>
      </c>
      <c r="T91" s="477">
        <f>S91*1000000</f>
        <v>75600000</v>
      </c>
      <c r="U91" s="339">
        <v>10</v>
      </c>
      <c r="W91" s="483">
        <v>777377249</v>
      </c>
      <c r="X91" s="478">
        <f>J91/W91</f>
        <v>0</v>
      </c>
    </row>
    <row r="92" spans="1:24" ht="14.4" thickBot="1">
      <c r="A92" s="480"/>
      <c r="B92" s="1090"/>
      <c r="C92" s="1111"/>
      <c r="D92" s="100"/>
      <c r="E92" s="100"/>
      <c r="F92" s="100"/>
      <c r="G92" s="100"/>
      <c r="H92" s="1091">
        <f>SUM(H87:H91)</f>
        <v>287923</v>
      </c>
      <c r="I92" s="1091">
        <f t="shared" ref="I92:N92" si="21">SUM(I87:I91)</f>
        <v>21596</v>
      </c>
      <c r="J92" s="1091">
        <f t="shared" si="21"/>
        <v>15967</v>
      </c>
      <c r="K92" s="1091">
        <f t="shared" si="21"/>
        <v>-5629</v>
      </c>
      <c r="L92" s="1101">
        <f t="shared" si="21"/>
        <v>0.02</v>
      </c>
      <c r="M92" s="1101">
        <f t="shared" si="21"/>
        <v>0</v>
      </c>
      <c r="N92" s="1101">
        <f t="shared" si="21"/>
        <v>0.41</v>
      </c>
      <c r="O92" s="428"/>
      <c r="P92" s="662"/>
      <c r="Q92" s="480"/>
      <c r="R92" s="662"/>
      <c r="S92" s="497"/>
      <c r="T92" s="477"/>
      <c r="W92" s="483"/>
      <c r="X92" s="478"/>
    </row>
    <row r="93" spans="1:24" ht="14.4" thickTop="1">
      <c r="A93" s="480"/>
      <c r="B93" s="1090"/>
      <c r="C93" s="1111"/>
      <c r="D93" s="100"/>
      <c r="E93" s="100"/>
      <c r="F93" s="100"/>
      <c r="G93" s="100"/>
      <c r="H93" s="323"/>
      <c r="I93" s="100"/>
      <c r="J93" s="100"/>
      <c r="K93" s="323"/>
      <c r="L93" s="875"/>
      <c r="M93" s="1098"/>
      <c r="N93" s="1093"/>
      <c r="O93" s="428"/>
      <c r="P93" s="662"/>
      <c r="Q93" s="480"/>
      <c r="R93" s="662"/>
      <c r="S93" s="497"/>
      <c r="T93" s="477"/>
      <c r="W93" s="483"/>
      <c r="X93" s="478"/>
    </row>
    <row r="94" spans="1:24">
      <c r="A94" s="480"/>
      <c r="B94" s="1090"/>
      <c r="C94" s="1111"/>
      <c r="D94" s="100"/>
      <c r="E94" s="100"/>
      <c r="F94" s="100"/>
      <c r="G94" s="100"/>
      <c r="H94" s="323"/>
      <c r="I94" s="100"/>
      <c r="J94" s="100"/>
      <c r="K94" s="323"/>
      <c r="L94" s="875"/>
      <c r="M94" s="1098"/>
      <c r="N94" s="1093"/>
      <c r="O94" s="428"/>
      <c r="P94" s="662"/>
      <c r="Q94" s="480"/>
      <c r="R94" s="662"/>
      <c r="S94" s="497"/>
      <c r="T94" s="477"/>
      <c r="W94" s="483"/>
      <c r="X94" s="478"/>
    </row>
    <row r="95" spans="1:24">
      <c r="A95" s="480"/>
      <c r="B95" s="1084" t="s">
        <v>962</v>
      </c>
      <c r="C95" s="1087"/>
      <c r="D95" s="132"/>
      <c r="E95" s="132"/>
      <c r="F95" s="132"/>
      <c r="G95" s="132"/>
      <c r="H95" s="323"/>
      <c r="I95" s="132"/>
      <c r="J95" s="132"/>
      <c r="K95" s="323"/>
      <c r="L95" s="875"/>
      <c r="M95" s="1109"/>
      <c r="N95" s="1096"/>
      <c r="O95" s="428"/>
      <c r="P95" s="662"/>
      <c r="Q95" s="480"/>
      <c r="R95" s="662"/>
      <c r="S95" s="497"/>
      <c r="T95" s="477"/>
      <c r="W95" s="483"/>
      <c r="X95" s="478"/>
    </row>
    <row r="96" spans="1:24">
      <c r="A96" s="480"/>
      <c r="B96" s="1086" t="s">
        <v>963</v>
      </c>
      <c r="C96" s="1110"/>
      <c r="D96" s="107">
        <v>280000</v>
      </c>
      <c r="E96" s="107">
        <v>180000</v>
      </c>
      <c r="F96" s="107">
        <v>0</v>
      </c>
      <c r="G96" s="107">
        <v>0</v>
      </c>
      <c r="H96" s="323">
        <f t="shared" ref="H96:H97" si="22">D96+E96+F96-G96</f>
        <v>460000</v>
      </c>
      <c r="I96" s="107">
        <v>13249</v>
      </c>
      <c r="J96" s="107">
        <v>8068</v>
      </c>
      <c r="K96" s="323">
        <f t="shared" ref="K96:K97" si="23">J96-I96</f>
        <v>-5181</v>
      </c>
      <c r="L96" s="875">
        <f>J96/BS!$E$32</f>
        <v>0.01</v>
      </c>
      <c r="M96" s="876"/>
      <c r="N96" s="1099">
        <v>0.14000000000000001</v>
      </c>
      <c r="O96" s="428"/>
      <c r="P96" s="662"/>
      <c r="Q96" s="480"/>
      <c r="R96" s="662"/>
      <c r="S96" s="497"/>
      <c r="T96" s="477"/>
      <c r="W96" s="483"/>
      <c r="X96" s="478"/>
    </row>
    <row r="97" spans="1:24">
      <c r="A97" s="480"/>
      <c r="B97" s="1090" t="s">
        <v>964</v>
      </c>
      <c r="C97" s="1111"/>
      <c r="D97" s="100">
        <v>0</v>
      </c>
      <c r="E97" s="100">
        <v>86000</v>
      </c>
      <c r="F97" s="100">
        <v>0</v>
      </c>
      <c r="G97" s="100">
        <v>0</v>
      </c>
      <c r="H97" s="323">
        <f t="shared" si="22"/>
        <v>86000</v>
      </c>
      <c r="I97" s="100">
        <v>9766</v>
      </c>
      <c r="J97" s="100">
        <v>10945</v>
      </c>
      <c r="K97" s="323">
        <f t="shared" si="23"/>
        <v>1179</v>
      </c>
      <c r="L97" s="875">
        <f>J97/BS!$E$32</f>
        <v>0.01</v>
      </c>
      <c r="M97" s="1098"/>
      <c r="N97" s="1093">
        <v>0.06</v>
      </c>
      <c r="O97" s="428"/>
      <c r="P97" s="662"/>
      <c r="Q97" s="480"/>
      <c r="R97" s="662"/>
      <c r="S97" s="497"/>
      <c r="T97" s="477"/>
      <c r="W97" s="483"/>
      <c r="X97" s="478"/>
    </row>
    <row r="98" spans="1:24" ht="14.4" thickBot="1">
      <c r="A98" s="480"/>
      <c r="B98" s="1090"/>
      <c r="C98" s="1111"/>
      <c r="D98" s="100"/>
      <c r="E98" s="100"/>
      <c r="F98" s="100"/>
      <c r="G98" s="100"/>
      <c r="H98" s="1091">
        <f t="shared" ref="H98:N98" si="24">SUM(H95:H97)</f>
        <v>546000</v>
      </c>
      <c r="I98" s="1091">
        <f t="shared" si="24"/>
        <v>23015</v>
      </c>
      <c r="J98" s="1091">
        <f t="shared" si="24"/>
        <v>19013</v>
      </c>
      <c r="K98" s="1091">
        <f t="shared" si="24"/>
        <v>-4002</v>
      </c>
      <c r="L98" s="1101">
        <f t="shared" si="24"/>
        <v>0.02</v>
      </c>
      <c r="M98" s="1101">
        <f t="shared" si="24"/>
        <v>0</v>
      </c>
      <c r="N98" s="1101">
        <f t="shared" si="24"/>
        <v>0.2</v>
      </c>
      <c r="O98" s="428"/>
      <c r="P98" s="662"/>
      <c r="Q98" s="480"/>
      <c r="R98" s="662"/>
      <c r="S98" s="497"/>
      <c r="T98" s="477"/>
      <c r="W98" s="483"/>
      <c r="X98" s="478"/>
    </row>
    <row r="99" spans="1:24" ht="14.4" thickTop="1">
      <c r="A99" s="480"/>
      <c r="B99" s="1090"/>
      <c r="C99" s="1111"/>
      <c r="D99" s="100"/>
      <c r="E99" s="100"/>
      <c r="F99" s="100"/>
      <c r="G99" s="100"/>
      <c r="H99" s="323"/>
      <c r="I99" s="100"/>
      <c r="J99" s="100"/>
      <c r="K99" s="323"/>
      <c r="L99" s="875"/>
      <c r="M99" s="1098"/>
      <c r="N99" s="1093"/>
      <c r="O99" s="428"/>
      <c r="P99" s="662"/>
      <c r="Q99" s="480"/>
      <c r="R99" s="662"/>
      <c r="S99" s="497"/>
      <c r="T99" s="477"/>
      <c r="W99" s="483"/>
      <c r="X99" s="478"/>
    </row>
    <row r="100" spans="1:24">
      <c r="A100" s="480"/>
      <c r="B100" s="1086"/>
      <c r="C100" s="1111"/>
      <c r="D100" s="107"/>
      <c r="E100" s="107"/>
      <c r="F100" s="107"/>
      <c r="G100" s="107"/>
      <c r="H100" s="323"/>
      <c r="I100" s="107"/>
      <c r="J100" s="107"/>
      <c r="K100" s="323"/>
      <c r="L100" s="875"/>
      <c r="M100" s="1098"/>
      <c r="N100" s="1099"/>
      <c r="O100" s="428"/>
      <c r="P100" s="662"/>
      <c r="Q100" s="480"/>
      <c r="R100" s="662"/>
      <c r="S100" s="497"/>
      <c r="T100" s="477"/>
      <c r="W100" s="483"/>
      <c r="X100" s="478"/>
    </row>
    <row r="101" spans="1:24">
      <c r="A101" s="480"/>
      <c r="B101" s="1084" t="s">
        <v>696</v>
      </c>
      <c r="C101" s="1111"/>
      <c r="D101" s="132"/>
      <c r="E101" s="132"/>
      <c r="F101" s="132"/>
      <c r="G101" s="132"/>
      <c r="H101" s="323"/>
      <c r="I101" s="132"/>
      <c r="J101" s="132"/>
      <c r="K101" s="323"/>
      <c r="L101" s="875"/>
      <c r="M101" s="1109"/>
      <c r="N101" s="1096"/>
      <c r="O101" s="479"/>
      <c r="P101" s="495"/>
      <c r="Q101" s="480"/>
      <c r="R101" s="480"/>
      <c r="S101" s="483"/>
      <c r="U101" s="480"/>
    </row>
    <row r="102" spans="1:24">
      <c r="A102" s="480"/>
      <c r="B102" s="1090" t="s">
        <v>816</v>
      </c>
      <c r="C102" s="1094"/>
      <c r="D102" s="100">
        <v>2300</v>
      </c>
      <c r="E102" s="100">
        <v>0</v>
      </c>
      <c r="F102" s="100">
        <v>0</v>
      </c>
      <c r="G102" s="100">
        <v>0</v>
      </c>
      <c r="H102" s="323">
        <f t="shared" si="0"/>
        <v>2300</v>
      </c>
      <c r="I102" s="100">
        <v>267</v>
      </c>
      <c r="J102" s="100">
        <v>234</v>
      </c>
      <c r="K102" s="323">
        <f t="shared" si="1"/>
        <v>-33</v>
      </c>
      <c r="L102" s="875">
        <f>J102/BS!$E$32</f>
        <v>0</v>
      </c>
      <c r="M102" s="876"/>
      <c r="N102" s="1093">
        <v>0</v>
      </c>
      <c r="O102" s="479"/>
      <c r="S102" s="483"/>
    </row>
    <row r="103" spans="1:24" ht="14.4" thickBot="1">
      <c r="A103" s="480"/>
      <c r="B103" s="1090"/>
      <c r="C103" s="1094"/>
      <c r="D103" s="100"/>
      <c r="E103" s="100"/>
      <c r="F103" s="100"/>
      <c r="G103" s="100"/>
      <c r="H103" s="1091">
        <f>SUM(H101:H102)</f>
        <v>2300</v>
      </c>
      <c r="I103" s="1091">
        <f t="shared" ref="I103:N103" si="25">SUM(I101:I102)</f>
        <v>267</v>
      </c>
      <c r="J103" s="1091">
        <f t="shared" si="25"/>
        <v>234</v>
      </c>
      <c r="K103" s="1091">
        <f t="shared" si="25"/>
        <v>-33</v>
      </c>
      <c r="L103" s="1101">
        <f t="shared" si="25"/>
        <v>0</v>
      </c>
      <c r="M103" s="1101">
        <f t="shared" si="25"/>
        <v>0</v>
      </c>
      <c r="N103" s="1101">
        <f t="shared" si="25"/>
        <v>0</v>
      </c>
      <c r="O103" s="479"/>
      <c r="S103" s="483"/>
    </row>
    <row r="104" spans="1:24" ht="14.4" thickTop="1">
      <c r="A104" s="480"/>
      <c r="B104" s="1090"/>
      <c r="C104" s="1094"/>
      <c r="D104" s="100"/>
      <c r="E104" s="100"/>
      <c r="F104" s="100"/>
      <c r="G104" s="100"/>
      <c r="H104" s="323"/>
      <c r="I104" s="100"/>
      <c r="J104" s="100"/>
      <c r="K104" s="323"/>
      <c r="L104" s="875"/>
      <c r="M104" s="876"/>
      <c r="N104" s="1093"/>
      <c r="O104" s="479"/>
      <c r="S104" s="483"/>
    </row>
    <row r="105" spans="1:24">
      <c r="A105" s="480"/>
      <c r="B105" s="1090"/>
      <c r="C105" s="1094"/>
      <c r="D105" s="100"/>
      <c r="E105" s="100"/>
      <c r="F105" s="100"/>
      <c r="G105" s="100"/>
      <c r="H105" s="323"/>
      <c r="I105" s="100"/>
      <c r="J105" s="100"/>
      <c r="K105" s="323"/>
      <c r="L105" s="875"/>
      <c r="M105" s="876"/>
      <c r="N105" s="1093"/>
      <c r="O105" s="479"/>
      <c r="S105" s="483"/>
    </row>
    <row r="106" spans="1:24">
      <c r="A106" s="480"/>
      <c r="B106" s="1084" t="s">
        <v>868</v>
      </c>
      <c r="C106" s="1108"/>
      <c r="D106" s="132"/>
      <c r="E106" s="132"/>
      <c r="F106" s="132"/>
      <c r="G106" s="132"/>
      <c r="H106" s="323"/>
      <c r="I106" s="132"/>
      <c r="J106" s="132"/>
      <c r="K106" s="323"/>
      <c r="L106" s="875"/>
      <c r="M106" s="1098"/>
      <c r="N106" s="1096"/>
      <c r="O106" s="479"/>
      <c r="P106" s="477" t="e">
        <f>VLOOKUP(Q106,#REF!,4,FALSE)*1000000</f>
        <v>#REF!</v>
      </c>
      <c r="Q106" s="339" t="s">
        <v>698</v>
      </c>
      <c r="S106" s="483"/>
    </row>
    <row r="107" spans="1:24">
      <c r="A107" s="480"/>
      <c r="B107" s="1090" t="s">
        <v>356</v>
      </c>
      <c r="C107" s="1108"/>
      <c r="D107" s="100">
        <v>4380</v>
      </c>
      <c r="E107" s="100">
        <v>0</v>
      </c>
      <c r="F107" s="100">
        <v>0</v>
      </c>
      <c r="G107" s="100">
        <v>1000</v>
      </c>
      <c r="H107" s="323">
        <f t="shared" si="0"/>
        <v>3380</v>
      </c>
      <c r="I107" s="100">
        <v>5795</v>
      </c>
      <c r="J107" s="100">
        <v>8201</v>
      </c>
      <c r="K107" s="323">
        <f t="shared" si="1"/>
        <v>2406</v>
      </c>
      <c r="L107" s="875">
        <f>J107/BS!$E$32</f>
        <v>0.01</v>
      </c>
      <c r="M107" s="1098"/>
      <c r="N107" s="1093">
        <v>0.04</v>
      </c>
      <c r="O107" s="479"/>
      <c r="S107" s="483"/>
    </row>
    <row r="108" spans="1:24">
      <c r="A108" s="480"/>
      <c r="B108" s="1090" t="s">
        <v>811</v>
      </c>
      <c r="C108" s="1108"/>
      <c r="D108" s="100">
        <v>0</v>
      </c>
      <c r="E108" s="100">
        <v>10500</v>
      </c>
      <c r="F108" s="100">
        <v>0</v>
      </c>
      <c r="G108" s="100">
        <v>10500</v>
      </c>
      <c r="H108" s="323">
        <f t="shared" si="0"/>
        <v>0</v>
      </c>
      <c r="I108" s="100">
        <v>0</v>
      </c>
      <c r="J108" s="100">
        <v>0</v>
      </c>
      <c r="K108" s="323">
        <f t="shared" si="1"/>
        <v>0</v>
      </c>
      <c r="L108" s="875">
        <f>J108/BS!$E$32</f>
        <v>0</v>
      </c>
      <c r="M108" s="1098"/>
      <c r="N108" s="1093">
        <v>0</v>
      </c>
      <c r="O108" s="479"/>
      <c r="S108" s="483"/>
    </row>
    <row r="109" spans="1:24" ht="14.4" thickBot="1">
      <c r="A109" s="480"/>
      <c r="B109" s="1090"/>
      <c r="C109" s="1108"/>
      <c r="D109" s="100"/>
      <c r="E109" s="100"/>
      <c r="F109" s="100"/>
      <c r="G109" s="100"/>
      <c r="H109" s="1091">
        <f>SUM(H106:H108)</f>
        <v>3380</v>
      </c>
      <c r="I109" s="1091">
        <f t="shared" ref="I109:N109" si="26">SUM(I106:I108)</f>
        <v>5795</v>
      </c>
      <c r="J109" s="1091">
        <f t="shared" si="26"/>
        <v>8201</v>
      </c>
      <c r="K109" s="1091">
        <f t="shared" si="26"/>
        <v>2406</v>
      </c>
      <c r="L109" s="1101">
        <f t="shared" si="26"/>
        <v>0.01</v>
      </c>
      <c r="M109" s="1101">
        <f t="shared" si="26"/>
        <v>0</v>
      </c>
      <c r="N109" s="1101">
        <f t="shared" si="26"/>
        <v>0.04</v>
      </c>
      <c r="O109" s="479"/>
      <c r="S109" s="483"/>
    </row>
    <row r="110" spans="1:24" ht="14.4" thickTop="1">
      <c r="A110" s="480"/>
      <c r="B110" s="1090"/>
      <c r="C110" s="1108"/>
      <c r="D110" s="100"/>
      <c r="E110" s="100"/>
      <c r="F110" s="100"/>
      <c r="G110" s="100"/>
      <c r="H110" s="323"/>
      <c r="I110" s="100"/>
      <c r="J110" s="100"/>
      <c r="K110" s="323"/>
      <c r="L110" s="875"/>
      <c r="M110" s="1098"/>
      <c r="N110" s="1093"/>
      <c r="O110" s="479"/>
      <c r="S110" s="483"/>
    </row>
    <row r="111" spans="1:24">
      <c r="A111" s="480"/>
      <c r="B111" s="1090"/>
      <c r="C111" s="1108"/>
      <c r="D111" s="100"/>
      <c r="E111" s="100"/>
      <c r="F111" s="100"/>
      <c r="G111" s="100"/>
      <c r="H111" s="323"/>
      <c r="I111" s="100"/>
      <c r="J111" s="100"/>
      <c r="K111" s="323"/>
      <c r="L111" s="875"/>
      <c r="M111" s="1098"/>
      <c r="N111" s="1093"/>
      <c r="O111" s="479"/>
      <c r="S111" s="483"/>
    </row>
    <row r="112" spans="1:24">
      <c r="A112" s="480"/>
      <c r="B112" s="1084" t="s">
        <v>307</v>
      </c>
      <c r="C112" s="1108"/>
      <c r="D112" s="132"/>
      <c r="E112" s="132"/>
      <c r="F112" s="132"/>
      <c r="G112" s="132"/>
      <c r="H112" s="323"/>
      <c r="I112" s="132"/>
      <c r="J112" s="132"/>
      <c r="K112" s="323"/>
      <c r="L112" s="875"/>
      <c r="M112" s="1098"/>
      <c r="N112" s="1096"/>
      <c r="O112" s="479"/>
      <c r="P112" s="477" t="e">
        <f>VLOOKUP(Q112,#REF!,4,FALSE)*1000000</f>
        <v>#REF!</v>
      </c>
      <c r="Q112" s="339" t="s">
        <v>697</v>
      </c>
      <c r="S112" s="483"/>
    </row>
    <row r="113" spans="1:21">
      <c r="A113" s="480"/>
      <c r="B113" s="1090" t="s">
        <v>965</v>
      </c>
      <c r="C113" s="1108"/>
      <c r="D113" s="100">
        <v>0</v>
      </c>
      <c r="E113" s="100">
        <v>150000</v>
      </c>
      <c r="F113" s="100">
        <v>0</v>
      </c>
      <c r="G113" s="100">
        <v>0</v>
      </c>
      <c r="H113" s="323">
        <f t="shared" si="0"/>
        <v>150000</v>
      </c>
      <c r="I113" s="100">
        <v>4163</v>
      </c>
      <c r="J113" s="100">
        <v>4524</v>
      </c>
      <c r="K113" s="323">
        <f t="shared" si="1"/>
        <v>361</v>
      </c>
      <c r="L113" s="875">
        <f>J113/BS!$E$32</f>
        <v>0</v>
      </c>
      <c r="M113" s="1109"/>
      <c r="N113" s="1093">
        <v>0.04</v>
      </c>
      <c r="O113" s="479"/>
      <c r="S113" s="483"/>
      <c r="U113" s="494"/>
    </row>
    <row r="114" spans="1:21">
      <c r="A114" s="480"/>
      <c r="B114" s="1090" t="s">
        <v>812</v>
      </c>
      <c r="C114" s="1108"/>
      <c r="D114" s="100">
        <v>27200</v>
      </c>
      <c r="E114" s="100">
        <v>55100</v>
      </c>
      <c r="F114" s="100">
        <v>1360</v>
      </c>
      <c r="G114" s="100">
        <v>0</v>
      </c>
      <c r="H114" s="323">
        <f t="shared" si="0"/>
        <v>83660</v>
      </c>
      <c r="I114" s="100">
        <v>17593</v>
      </c>
      <c r="J114" s="100">
        <v>16146</v>
      </c>
      <c r="K114" s="323">
        <f t="shared" ref="K114" si="27">J114-I114</f>
        <v>-1447</v>
      </c>
      <c r="L114" s="875">
        <f>J114/BS!$E$32</f>
        <v>0.02</v>
      </c>
      <c r="M114" s="1109"/>
      <c r="N114" s="1093">
        <v>0.13</v>
      </c>
      <c r="O114" s="479"/>
      <c r="S114" s="483"/>
      <c r="U114" s="494"/>
    </row>
    <row r="115" spans="1:21">
      <c r="A115" s="480"/>
      <c r="B115" s="1090" t="s">
        <v>813</v>
      </c>
      <c r="C115" s="1102"/>
      <c r="D115" s="100">
        <v>47500</v>
      </c>
      <c r="E115" s="100">
        <v>0</v>
      </c>
      <c r="F115" s="100">
        <v>0</v>
      </c>
      <c r="G115" s="100">
        <v>47500</v>
      </c>
      <c r="H115" s="323">
        <f t="shared" si="0"/>
        <v>0</v>
      </c>
      <c r="I115" s="100">
        <v>0</v>
      </c>
      <c r="J115" s="100">
        <v>0</v>
      </c>
      <c r="K115" s="323">
        <f t="shared" si="1"/>
        <v>0</v>
      </c>
      <c r="L115" s="875">
        <f>J115/BS!$E$32</f>
        <v>0</v>
      </c>
      <c r="M115" s="876"/>
      <c r="N115" s="1093">
        <v>0</v>
      </c>
      <c r="O115" s="479"/>
      <c r="S115" s="483"/>
      <c r="U115" s="494"/>
    </row>
    <row r="116" spans="1:21" ht="14.4" thickBot="1">
      <c r="A116" s="480"/>
      <c r="B116" s="1090"/>
      <c r="C116" s="1102"/>
      <c r="D116" s="100"/>
      <c r="E116" s="100"/>
      <c r="F116" s="100"/>
      <c r="G116" s="100"/>
      <c r="H116" s="1091">
        <f>SUM(H112:H115)</f>
        <v>233660</v>
      </c>
      <c r="I116" s="1091">
        <f t="shared" ref="I116" si="28">SUM(I112:I115)</f>
        <v>21756</v>
      </c>
      <c r="J116" s="1091">
        <f t="shared" ref="J116" si="29">SUM(J112:J115)</f>
        <v>20670</v>
      </c>
      <c r="K116" s="1091">
        <f t="shared" ref="K116" si="30">SUM(K112:K115)</f>
        <v>-1086</v>
      </c>
      <c r="L116" s="1101">
        <f t="shared" ref="L116" si="31">SUM(L112:L115)</f>
        <v>0.02</v>
      </c>
      <c r="M116" s="1101">
        <f t="shared" ref="M116" si="32">SUM(M112:M115)</f>
        <v>0</v>
      </c>
      <c r="N116" s="1101">
        <f t="shared" ref="N116" si="33">SUM(N112:N115)</f>
        <v>0.17</v>
      </c>
      <c r="O116" s="479"/>
      <c r="S116" s="483"/>
      <c r="U116" s="494"/>
    </row>
    <row r="117" spans="1:21" ht="14.4" thickTop="1">
      <c r="A117" s="480"/>
      <c r="B117" s="1090"/>
      <c r="C117" s="1102"/>
      <c r="D117" s="100"/>
      <c r="E117" s="100"/>
      <c r="F117" s="100"/>
      <c r="G117" s="100"/>
      <c r="H117" s="323"/>
      <c r="I117" s="100"/>
      <c r="J117" s="100"/>
      <c r="K117" s="323"/>
      <c r="L117" s="875"/>
      <c r="M117" s="876"/>
      <c r="N117" s="1093"/>
      <c r="O117" s="479"/>
      <c r="S117" s="483"/>
      <c r="U117" s="494"/>
    </row>
    <row r="118" spans="1:21">
      <c r="A118" s="480"/>
      <c r="B118" s="1090"/>
      <c r="C118" s="1102"/>
      <c r="D118" s="100"/>
      <c r="E118" s="100"/>
      <c r="F118" s="100"/>
      <c r="G118" s="100"/>
      <c r="H118" s="323"/>
      <c r="I118" s="100"/>
      <c r="J118" s="100"/>
      <c r="K118" s="323"/>
      <c r="L118" s="875"/>
      <c r="M118" s="876"/>
      <c r="N118" s="1093"/>
      <c r="O118" s="479"/>
      <c r="S118" s="483"/>
      <c r="U118" s="494"/>
    </row>
    <row r="119" spans="1:21">
      <c r="A119" s="480"/>
      <c r="B119" s="1084" t="s">
        <v>717</v>
      </c>
      <c r="C119" s="1103"/>
      <c r="D119" s="132"/>
      <c r="E119" s="132"/>
      <c r="F119" s="132"/>
      <c r="G119" s="132"/>
      <c r="H119" s="323"/>
      <c r="I119" s="132"/>
      <c r="J119" s="132"/>
      <c r="K119" s="323"/>
      <c r="L119" s="875"/>
      <c r="M119" s="1098"/>
      <c r="N119" s="1096"/>
      <c r="O119" s="479"/>
      <c r="P119" s="477" t="e">
        <f>VLOOKUP(Q119,#REF!,4,FALSE)*1000000</f>
        <v>#REF!</v>
      </c>
      <c r="Q119" s="339" t="s">
        <v>700</v>
      </c>
      <c r="S119" s="483"/>
      <c r="U119" s="494"/>
    </row>
    <row r="120" spans="1:21">
      <c r="A120" s="480"/>
      <c r="B120" s="1086" t="s">
        <v>351</v>
      </c>
      <c r="C120" s="1103"/>
      <c r="D120" s="107">
        <v>23820</v>
      </c>
      <c r="E120" s="107">
        <v>14040</v>
      </c>
      <c r="F120" s="107">
        <v>0</v>
      </c>
      <c r="G120" s="107">
        <v>0</v>
      </c>
      <c r="H120" s="323">
        <f t="shared" si="0"/>
        <v>37860</v>
      </c>
      <c r="I120" s="107">
        <v>58878</v>
      </c>
      <c r="J120" s="107">
        <v>66994</v>
      </c>
      <c r="K120" s="323">
        <f t="shared" si="1"/>
        <v>8116</v>
      </c>
      <c r="L120" s="875">
        <f>J120/BS!$E$32</f>
        <v>7.0000000000000007E-2</v>
      </c>
      <c r="M120" s="1098"/>
      <c r="N120" s="1099">
        <v>0.03</v>
      </c>
      <c r="O120" s="479"/>
      <c r="P120" s="477" t="e">
        <f>VLOOKUP(Q120,#REF!,4,FALSE)*1000000</f>
        <v>#REF!</v>
      </c>
      <c r="Q120" s="339" t="s">
        <v>699</v>
      </c>
      <c r="S120" s="483"/>
      <c r="U120" s="494"/>
    </row>
    <row r="121" spans="1:21">
      <c r="A121" s="480"/>
      <c r="B121" s="1086" t="s">
        <v>71</v>
      </c>
      <c r="C121" s="1112"/>
      <c r="D121" s="107">
        <v>370200</v>
      </c>
      <c r="E121" s="107">
        <v>55000</v>
      </c>
      <c r="F121" s="107">
        <v>0</v>
      </c>
      <c r="G121" s="107">
        <v>116100</v>
      </c>
      <c r="H121" s="323">
        <f t="shared" si="0"/>
        <v>309100</v>
      </c>
      <c r="I121" s="107">
        <v>28962</v>
      </c>
      <c r="J121" s="107">
        <v>25695</v>
      </c>
      <c r="K121" s="323">
        <f t="shared" si="1"/>
        <v>-3267</v>
      </c>
      <c r="L121" s="875">
        <f>J121/BS!$E$32</f>
        <v>0.03</v>
      </c>
      <c r="M121" s="1109"/>
      <c r="N121" s="1099">
        <v>0.01</v>
      </c>
      <c r="O121" s="479"/>
      <c r="S121" s="483"/>
      <c r="U121" s="494"/>
    </row>
    <row r="122" spans="1:21">
      <c r="A122" s="480"/>
      <c r="B122" s="1090" t="s">
        <v>72</v>
      </c>
      <c r="C122" s="1102"/>
      <c r="D122" s="100">
        <v>39700</v>
      </c>
      <c r="E122" s="100">
        <v>0</v>
      </c>
      <c r="F122" s="100">
        <v>0</v>
      </c>
      <c r="G122" s="100">
        <v>39700</v>
      </c>
      <c r="H122" s="323">
        <f t="shared" si="0"/>
        <v>0</v>
      </c>
      <c r="I122" s="100">
        <v>0</v>
      </c>
      <c r="J122" s="100">
        <v>0</v>
      </c>
      <c r="K122" s="323">
        <f t="shared" si="1"/>
        <v>0</v>
      </c>
      <c r="L122" s="875">
        <f>J122/BS!$E$32</f>
        <v>0</v>
      </c>
      <c r="M122" s="876"/>
      <c r="N122" s="1093">
        <v>0</v>
      </c>
      <c r="O122" s="479"/>
      <c r="S122" s="483"/>
      <c r="U122" s="494"/>
    </row>
    <row r="123" spans="1:21" s="480" customFormat="1">
      <c r="B123" s="1090" t="s">
        <v>73</v>
      </c>
      <c r="C123" s="1103"/>
      <c r="D123" s="100">
        <v>236155</v>
      </c>
      <c r="E123" s="100">
        <v>228845</v>
      </c>
      <c r="F123" s="100">
        <v>0</v>
      </c>
      <c r="G123" s="100">
        <v>113000</v>
      </c>
      <c r="H123" s="323">
        <f t="shared" si="0"/>
        <v>352000</v>
      </c>
      <c r="I123" s="100">
        <v>29589</v>
      </c>
      <c r="J123" s="100">
        <v>25626</v>
      </c>
      <c r="K123" s="323">
        <f t="shared" si="1"/>
        <v>-3963</v>
      </c>
      <c r="L123" s="875">
        <f>J123/BS!$E$32</f>
        <v>0.03</v>
      </c>
      <c r="M123" s="1098"/>
      <c r="N123" s="1093">
        <v>0.01</v>
      </c>
      <c r="O123" s="813"/>
      <c r="P123" s="495"/>
      <c r="S123" s="533"/>
      <c r="T123" s="496"/>
      <c r="U123" s="814"/>
    </row>
    <row r="124" spans="1:21" s="480" customFormat="1" ht="14.4" thickBot="1">
      <c r="B124" s="1090"/>
      <c r="C124" s="1103"/>
      <c r="D124" s="100"/>
      <c r="E124" s="100"/>
      <c r="F124" s="100"/>
      <c r="G124" s="100"/>
      <c r="H124" s="1091">
        <f>SUM(H119:H123)</f>
        <v>698960</v>
      </c>
      <c r="I124" s="1091">
        <f t="shared" ref="I124:N124" si="34">SUM(I119:I123)</f>
        <v>117429</v>
      </c>
      <c r="J124" s="1091">
        <f t="shared" si="34"/>
        <v>118315</v>
      </c>
      <c r="K124" s="1091">
        <f t="shared" si="34"/>
        <v>886</v>
      </c>
      <c r="L124" s="1101">
        <f t="shared" si="34"/>
        <v>0.13</v>
      </c>
      <c r="M124" s="1101">
        <f t="shared" si="34"/>
        <v>0</v>
      </c>
      <c r="N124" s="1101">
        <f t="shared" si="34"/>
        <v>0.05</v>
      </c>
      <c r="O124" s="813"/>
      <c r="P124" s="495"/>
      <c r="S124" s="533"/>
      <c r="T124" s="496"/>
      <c r="U124" s="814"/>
    </row>
    <row r="125" spans="1:21" s="480" customFormat="1" ht="14.4" thickTop="1">
      <c r="B125" s="1090"/>
      <c r="C125" s="1103"/>
      <c r="D125" s="100"/>
      <c r="E125" s="100"/>
      <c r="F125" s="100"/>
      <c r="G125" s="100"/>
      <c r="H125" s="323"/>
      <c r="I125" s="100"/>
      <c r="J125" s="100"/>
      <c r="K125" s="323"/>
      <c r="L125" s="875"/>
      <c r="M125" s="1098"/>
      <c r="N125" s="1093"/>
      <c r="O125" s="813"/>
      <c r="P125" s="495"/>
      <c r="S125" s="533"/>
      <c r="T125" s="496"/>
      <c r="U125" s="814"/>
    </row>
    <row r="126" spans="1:21" s="480" customFormat="1">
      <c r="B126" s="1086"/>
      <c r="C126" s="1103"/>
      <c r="D126" s="107"/>
      <c r="E126" s="107"/>
      <c r="F126" s="107"/>
      <c r="G126" s="107"/>
      <c r="H126" s="323"/>
      <c r="I126" s="107"/>
      <c r="J126" s="107"/>
      <c r="K126" s="323"/>
      <c r="L126" s="875"/>
      <c r="M126" s="1098"/>
      <c r="N126" s="1099"/>
      <c r="O126" s="813"/>
      <c r="P126" s="495"/>
      <c r="S126" s="533"/>
      <c r="T126" s="496"/>
      <c r="U126" s="814"/>
    </row>
    <row r="127" spans="1:21" s="480" customFormat="1">
      <c r="B127" s="1084" t="s">
        <v>869</v>
      </c>
      <c r="C127" s="1103"/>
      <c r="D127" s="132"/>
      <c r="E127" s="132"/>
      <c r="F127" s="132"/>
      <c r="G127" s="132"/>
      <c r="H127" s="323"/>
      <c r="I127" s="132"/>
      <c r="J127" s="132"/>
      <c r="K127" s="323"/>
      <c r="L127" s="875"/>
      <c r="M127" s="1098"/>
      <c r="N127" s="1096"/>
      <c r="O127" s="813"/>
      <c r="P127" s="495"/>
      <c r="S127" s="533"/>
      <c r="T127" s="496"/>
      <c r="U127" s="814"/>
    </row>
    <row r="128" spans="1:21">
      <c r="A128" s="480"/>
      <c r="B128" s="1086" t="s">
        <v>70</v>
      </c>
      <c r="C128" s="1102"/>
      <c r="D128" s="107">
        <v>52000</v>
      </c>
      <c r="E128" s="107">
        <v>0</v>
      </c>
      <c r="F128" s="107">
        <v>0</v>
      </c>
      <c r="G128" s="107">
        <v>21500</v>
      </c>
      <c r="H128" s="323">
        <f t="shared" si="0"/>
        <v>30500</v>
      </c>
      <c r="I128" s="107">
        <v>9791</v>
      </c>
      <c r="J128" s="107">
        <v>9201</v>
      </c>
      <c r="K128" s="323">
        <f t="shared" si="1"/>
        <v>-590</v>
      </c>
      <c r="L128" s="875">
        <f>J128/BS!$E$32</f>
        <v>0.01</v>
      </c>
      <c r="M128" s="876"/>
      <c r="N128" s="1099">
        <v>0.03</v>
      </c>
      <c r="O128" s="479"/>
      <c r="S128" s="483"/>
      <c r="U128" s="494"/>
    </row>
    <row r="129" spans="1:21">
      <c r="A129" s="480"/>
      <c r="B129" s="1090" t="s">
        <v>966</v>
      </c>
      <c r="C129" s="1113"/>
      <c r="D129" s="100">
        <v>150500</v>
      </c>
      <c r="E129" s="100">
        <v>0</v>
      </c>
      <c r="F129" s="100">
        <v>0</v>
      </c>
      <c r="G129" s="100">
        <v>150500</v>
      </c>
      <c r="H129" s="323">
        <f t="shared" si="0"/>
        <v>0</v>
      </c>
      <c r="I129" s="100">
        <v>0</v>
      </c>
      <c r="J129" s="100">
        <v>0</v>
      </c>
      <c r="K129" s="323">
        <f t="shared" si="1"/>
        <v>0</v>
      </c>
      <c r="L129" s="875">
        <f>J129/BS!$E$32</f>
        <v>0</v>
      </c>
      <c r="M129" s="1098"/>
      <c r="N129" s="1093">
        <v>0</v>
      </c>
      <c r="O129" s="479"/>
      <c r="P129" s="477" t="e">
        <f>VLOOKUP(Q129,#REF!,4,FALSE)*1000000</f>
        <v>#REF!</v>
      </c>
      <c r="Q129" s="492" t="s">
        <v>715</v>
      </c>
      <c r="S129" s="483"/>
      <c r="U129" s="494"/>
    </row>
    <row r="130" spans="1:21" ht="14.4" thickBot="1">
      <c r="A130" s="480"/>
      <c r="B130" s="1090"/>
      <c r="C130" s="1113"/>
      <c r="D130" s="100"/>
      <c r="E130" s="100"/>
      <c r="F130" s="100"/>
      <c r="G130" s="100"/>
      <c r="H130" s="1091">
        <f t="shared" ref="H130:N130" si="35">SUM(H126:H129)</f>
        <v>30500</v>
      </c>
      <c r="I130" s="1091">
        <f t="shared" si="35"/>
        <v>9791</v>
      </c>
      <c r="J130" s="1091">
        <f t="shared" si="35"/>
        <v>9201</v>
      </c>
      <c r="K130" s="1091">
        <f t="shared" si="35"/>
        <v>-590</v>
      </c>
      <c r="L130" s="1101">
        <f t="shared" si="35"/>
        <v>0.01</v>
      </c>
      <c r="M130" s="1101">
        <f t="shared" si="35"/>
        <v>0</v>
      </c>
      <c r="N130" s="1101">
        <f t="shared" si="35"/>
        <v>0.03</v>
      </c>
      <c r="O130" s="479"/>
      <c r="Q130" s="492"/>
      <c r="S130" s="483"/>
      <c r="U130" s="494"/>
    </row>
    <row r="131" spans="1:21" ht="14.4" thickTop="1">
      <c r="A131" s="480"/>
      <c r="B131" s="1090"/>
      <c r="C131" s="1113"/>
      <c r="D131" s="100"/>
      <c r="E131" s="100"/>
      <c r="F131" s="100"/>
      <c r="G131" s="100"/>
      <c r="H131" s="323"/>
      <c r="I131" s="100"/>
      <c r="J131" s="100"/>
      <c r="K131" s="323"/>
      <c r="L131" s="875"/>
      <c r="M131" s="1098"/>
      <c r="N131" s="1093"/>
      <c r="O131" s="479"/>
      <c r="Q131" s="492"/>
      <c r="S131" s="483"/>
      <c r="U131" s="494"/>
    </row>
    <row r="132" spans="1:21">
      <c r="A132" s="480"/>
      <c r="B132" s="1086"/>
      <c r="C132" s="1113"/>
      <c r="D132" s="107"/>
      <c r="E132" s="107"/>
      <c r="F132" s="107"/>
      <c r="G132" s="107"/>
      <c r="H132" s="323"/>
      <c r="I132" s="107"/>
      <c r="J132" s="107"/>
      <c r="K132" s="323"/>
      <c r="L132" s="875"/>
      <c r="M132" s="1098"/>
      <c r="N132" s="1099"/>
      <c r="O132" s="479"/>
      <c r="Q132" s="492"/>
      <c r="S132" s="483"/>
      <c r="U132" s="494"/>
    </row>
    <row r="133" spans="1:21">
      <c r="A133" s="480"/>
      <c r="B133" s="1084" t="s">
        <v>870</v>
      </c>
      <c r="C133" s="1103"/>
      <c r="D133" s="132"/>
      <c r="E133" s="132"/>
      <c r="F133" s="132"/>
      <c r="G133" s="132"/>
      <c r="H133" s="323"/>
      <c r="I133" s="132"/>
      <c r="J133" s="132"/>
      <c r="K133" s="323"/>
      <c r="L133" s="875"/>
      <c r="M133" s="1098"/>
      <c r="N133" s="1096"/>
      <c r="O133" s="479"/>
      <c r="P133" s="477" t="e">
        <f>VLOOKUP(Q133,#REF!,4,FALSE)*1000000</f>
        <v>#REF!</v>
      </c>
      <c r="Q133" s="339" t="s">
        <v>714</v>
      </c>
      <c r="S133" s="483"/>
      <c r="U133" s="494"/>
    </row>
    <row r="134" spans="1:21">
      <c r="A134" s="480"/>
      <c r="B134" s="1086" t="s">
        <v>702</v>
      </c>
      <c r="C134" s="1103"/>
      <c r="D134" s="107">
        <v>39700</v>
      </c>
      <c r="E134" s="107">
        <v>8300</v>
      </c>
      <c r="F134" s="107">
        <v>0</v>
      </c>
      <c r="G134" s="107">
        <v>2050</v>
      </c>
      <c r="H134" s="323">
        <f t="shared" si="0"/>
        <v>45950</v>
      </c>
      <c r="I134" s="107">
        <v>24797</v>
      </c>
      <c r="J134" s="107">
        <v>20233</v>
      </c>
      <c r="K134" s="323">
        <f t="shared" si="1"/>
        <v>-4564</v>
      </c>
      <c r="L134" s="875">
        <f>J134/BS!$E$32</f>
        <v>0.02</v>
      </c>
      <c r="M134" s="1098"/>
      <c r="N134" s="1099">
        <v>0.05</v>
      </c>
      <c r="O134" s="479"/>
      <c r="P134" s="477" t="e">
        <f>VLOOKUP(Q134,#REF!,4,FALSE)*1000000</f>
        <v>#REF!</v>
      </c>
      <c r="Q134" s="339" t="s">
        <v>716</v>
      </c>
      <c r="S134" s="483"/>
      <c r="U134" s="494"/>
    </row>
    <row r="135" spans="1:21">
      <c r="A135" s="480"/>
      <c r="B135" s="1090" t="s">
        <v>86</v>
      </c>
      <c r="C135" s="1112"/>
      <c r="D135" s="100">
        <v>4600</v>
      </c>
      <c r="E135" s="100">
        <v>0</v>
      </c>
      <c r="F135" s="100">
        <v>0</v>
      </c>
      <c r="G135" s="100">
        <v>0</v>
      </c>
      <c r="H135" s="323">
        <f t="shared" si="0"/>
        <v>4600</v>
      </c>
      <c r="I135" s="100">
        <v>665</v>
      </c>
      <c r="J135" s="100">
        <v>519</v>
      </c>
      <c r="K135" s="323">
        <f t="shared" si="1"/>
        <v>-146</v>
      </c>
      <c r="L135" s="875">
        <f>J135/BS!$E$32</f>
        <v>0</v>
      </c>
      <c r="M135" s="876"/>
      <c r="N135" s="1093">
        <v>0.01</v>
      </c>
      <c r="O135" s="479"/>
      <c r="S135" s="483"/>
      <c r="U135" s="494"/>
    </row>
    <row r="136" spans="1:21" ht="14.4" thickBot="1">
      <c r="A136" s="480"/>
      <c r="B136" s="1090"/>
      <c r="C136" s="1112"/>
      <c r="D136" s="100"/>
      <c r="E136" s="100"/>
      <c r="F136" s="100"/>
      <c r="G136" s="100"/>
      <c r="H136" s="1091">
        <f t="shared" ref="H136:N136" si="36">SUM(H132:H135)</f>
        <v>50550</v>
      </c>
      <c r="I136" s="1091">
        <f t="shared" si="36"/>
        <v>25462</v>
      </c>
      <c r="J136" s="1091">
        <f t="shared" si="36"/>
        <v>20752</v>
      </c>
      <c r="K136" s="1091">
        <f t="shared" si="36"/>
        <v>-4710</v>
      </c>
      <c r="L136" s="1101">
        <f t="shared" si="36"/>
        <v>0.02</v>
      </c>
      <c r="M136" s="1101">
        <f t="shared" si="36"/>
        <v>0</v>
      </c>
      <c r="N136" s="1101">
        <f t="shared" si="36"/>
        <v>0.06</v>
      </c>
      <c r="O136" s="479"/>
      <c r="S136" s="483"/>
      <c r="U136" s="494"/>
    </row>
    <row r="137" spans="1:21" ht="14.4" thickTop="1">
      <c r="A137" s="480"/>
      <c r="B137" s="1090"/>
      <c r="C137" s="1112"/>
      <c r="D137" s="100"/>
      <c r="E137" s="100"/>
      <c r="F137" s="100"/>
      <c r="G137" s="100"/>
      <c r="H137" s="323"/>
      <c r="I137" s="100"/>
      <c r="J137" s="100"/>
      <c r="K137" s="323"/>
      <c r="L137" s="875"/>
      <c r="M137" s="876"/>
      <c r="N137" s="1093"/>
      <c r="O137" s="479"/>
      <c r="S137" s="483"/>
      <c r="U137" s="494"/>
    </row>
    <row r="138" spans="1:21">
      <c r="A138" s="480"/>
      <c r="B138" s="1086"/>
      <c r="C138" s="1112"/>
      <c r="D138" s="107"/>
      <c r="E138" s="107"/>
      <c r="F138" s="107"/>
      <c r="G138" s="107"/>
      <c r="H138" s="323"/>
      <c r="I138" s="107"/>
      <c r="J138" s="107"/>
      <c r="K138" s="323"/>
      <c r="L138" s="875"/>
      <c r="M138" s="876"/>
      <c r="N138" s="1099"/>
      <c r="O138" s="479"/>
      <c r="S138" s="483"/>
      <c r="U138" s="494"/>
    </row>
    <row r="139" spans="1:21" ht="15" customHeight="1">
      <c r="A139" s="480"/>
      <c r="B139" s="1084" t="s">
        <v>329</v>
      </c>
      <c r="C139" s="1102"/>
      <c r="D139" s="132"/>
      <c r="E139" s="132"/>
      <c r="F139" s="132"/>
      <c r="G139" s="132"/>
      <c r="H139" s="323"/>
      <c r="I139" s="132"/>
      <c r="J139" s="132"/>
      <c r="K139" s="323"/>
      <c r="L139" s="875"/>
      <c r="M139" s="876"/>
      <c r="N139" s="1096"/>
      <c r="O139" s="479"/>
      <c r="S139" s="483"/>
      <c r="U139" s="494"/>
    </row>
    <row r="140" spans="1:21" ht="15" customHeight="1">
      <c r="A140" s="480"/>
      <c r="B140" s="1086" t="s">
        <v>690</v>
      </c>
      <c r="C140" s="1103"/>
      <c r="D140" s="107">
        <v>29750</v>
      </c>
      <c r="E140" s="107">
        <v>0</v>
      </c>
      <c r="F140" s="107">
        <v>0</v>
      </c>
      <c r="G140" s="107">
        <v>29750</v>
      </c>
      <c r="H140" s="323">
        <f t="shared" ref="H140:H168" si="37">D140+E140+F140-G140</f>
        <v>0</v>
      </c>
      <c r="I140" s="107">
        <v>0</v>
      </c>
      <c r="J140" s="107">
        <v>0</v>
      </c>
      <c r="K140" s="323">
        <f t="shared" ref="K140:K168" si="38">J140-I140</f>
        <v>0</v>
      </c>
      <c r="L140" s="875">
        <f>J140/BS!$E$32</f>
        <v>0</v>
      </c>
      <c r="M140" s="1098"/>
      <c r="N140" s="1099">
        <v>0</v>
      </c>
      <c r="O140" s="479"/>
      <c r="S140" s="483"/>
      <c r="U140" s="494"/>
    </row>
    <row r="141" spans="1:21" ht="15" customHeight="1">
      <c r="A141" s="480"/>
      <c r="B141" s="1086" t="s">
        <v>967</v>
      </c>
      <c r="C141" s="1104"/>
      <c r="D141" s="107">
        <v>0</v>
      </c>
      <c r="E141" s="107">
        <v>327000</v>
      </c>
      <c r="F141" s="107">
        <v>0</v>
      </c>
      <c r="G141" s="107">
        <v>0</v>
      </c>
      <c r="H141" s="323">
        <f t="shared" si="37"/>
        <v>327000</v>
      </c>
      <c r="I141" s="107">
        <v>11711</v>
      </c>
      <c r="J141" s="107">
        <v>11680</v>
      </c>
      <c r="K141" s="323">
        <f t="shared" si="38"/>
        <v>-31</v>
      </c>
      <c r="L141" s="875">
        <f>J141/BS!$E$32</f>
        <v>0.01</v>
      </c>
      <c r="M141" s="1098"/>
      <c r="N141" s="1099">
        <v>0.14000000000000001</v>
      </c>
      <c r="O141" s="479"/>
      <c r="S141" s="483"/>
      <c r="U141" s="494"/>
    </row>
    <row r="142" spans="1:21" ht="15" customHeight="1">
      <c r="A142" s="480"/>
      <c r="B142" s="1086" t="s">
        <v>968</v>
      </c>
      <c r="C142" s="1104"/>
      <c r="D142" s="107">
        <v>0</v>
      </c>
      <c r="E142" s="107">
        <v>43000</v>
      </c>
      <c r="F142" s="107">
        <v>0</v>
      </c>
      <c r="G142" s="107">
        <v>0</v>
      </c>
      <c r="H142" s="323">
        <f t="shared" ref="H142" si="39">D142+E142+F142-G142</f>
        <v>43000</v>
      </c>
      <c r="I142" s="107">
        <v>11728</v>
      </c>
      <c r="J142" s="107">
        <v>10898</v>
      </c>
      <c r="K142" s="323">
        <f t="shared" ref="K142" si="40">J142-I142</f>
        <v>-830</v>
      </c>
      <c r="L142" s="875">
        <f>J142/BS!$E$32</f>
        <v>0.01</v>
      </c>
      <c r="M142" s="1098"/>
      <c r="N142" s="1099">
        <v>0.04</v>
      </c>
      <c r="O142" s="479"/>
      <c r="S142" s="483"/>
      <c r="U142" s="494"/>
    </row>
    <row r="143" spans="1:21" ht="15" customHeight="1">
      <c r="A143" s="480"/>
      <c r="B143" s="1086" t="s">
        <v>969</v>
      </c>
      <c r="C143" s="1104"/>
      <c r="D143" s="107">
        <v>15000</v>
      </c>
      <c r="E143" s="107">
        <v>0</v>
      </c>
      <c r="F143" s="107">
        <v>0</v>
      </c>
      <c r="G143" s="107">
        <v>5000</v>
      </c>
      <c r="H143" s="323">
        <f t="shared" si="37"/>
        <v>10000</v>
      </c>
      <c r="I143" s="107">
        <v>6000</v>
      </c>
      <c r="J143" s="107">
        <v>6295</v>
      </c>
      <c r="K143" s="323">
        <f t="shared" si="38"/>
        <v>295</v>
      </c>
      <c r="L143" s="875">
        <f>J143/BS!$E$32</f>
        <v>0.01</v>
      </c>
      <c r="M143" s="1098"/>
      <c r="N143" s="1099">
        <v>0.03</v>
      </c>
      <c r="O143" s="479"/>
      <c r="P143" s="477" t="e">
        <f>VLOOKUP(Q143,#REF!,4,FALSE)*1000000</f>
        <v>#REF!</v>
      </c>
      <c r="Q143" s="339" t="s">
        <v>718</v>
      </c>
      <c r="S143" s="483"/>
      <c r="U143" s="494"/>
    </row>
    <row r="144" spans="1:21" ht="15" customHeight="1">
      <c r="A144" s="480"/>
      <c r="B144" s="1090" t="s">
        <v>814</v>
      </c>
      <c r="C144" s="1112"/>
      <c r="D144" s="100">
        <v>1</v>
      </c>
      <c r="E144" s="100">
        <v>0</v>
      </c>
      <c r="F144" s="100">
        <v>0</v>
      </c>
      <c r="G144" s="100">
        <v>0</v>
      </c>
      <c r="H144" s="323">
        <f t="shared" si="37"/>
        <v>1</v>
      </c>
      <c r="I144" s="100">
        <v>0</v>
      </c>
      <c r="J144" s="100">
        <v>0</v>
      </c>
      <c r="K144" s="323">
        <f t="shared" si="38"/>
        <v>0</v>
      </c>
      <c r="L144" s="875">
        <f>J144/BS!$E$32</f>
        <v>0</v>
      </c>
      <c r="M144" s="876"/>
      <c r="N144" s="1093">
        <v>0</v>
      </c>
      <c r="O144" s="479"/>
      <c r="S144" s="483"/>
      <c r="U144" s="494"/>
    </row>
    <row r="145" spans="1:25">
      <c r="A145" s="480"/>
      <c r="B145" s="1090" t="s">
        <v>620</v>
      </c>
      <c r="C145" s="1102"/>
      <c r="D145" s="100">
        <v>32321</v>
      </c>
      <c r="E145" s="100">
        <v>11000</v>
      </c>
      <c r="F145" s="100">
        <v>9696</v>
      </c>
      <c r="G145" s="100">
        <v>0</v>
      </c>
      <c r="H145" s="323">
        <f t="shared" si="37"/>
        <v>53017</v>
      </c>
      <c r="I145" s="100">
        <v>9393</v>
      </c>
      <c r="J145" s="100">
        <v>6574</v>
      </c>
      <c r="K145" s="323">
        <f t="shared" si="38"/>
        <v>-2819</v>
      </c>
      <c r="L145" s="875">
        <f>J145/BS!$E$32</f>
        <v>0.01</v>
      </c>
      <c r="M145" s="876"/>
      <c r="N145" s="1093">
        <v>0.02</v>
      </c>
      <c r="O145" s="479"/>
      <c r="S145" s="483"/>
      <c r="U145" s="494"/>
    </row>
    <row r="146" spans="1:25" ht="14.4" thickBot="1">
      <c r="A146" s="480"/>
      <c r="B146" s="1090"/>
      <c r="C146" s="1102"/>
      <c r="D146" s="100"/>
      <c r="E146" s="100"/>
      <c r="F146" s="100"/>
      <c r="G146" s="100"/>
      <c r="H146" s="1091">
        <f>SUM(H139:H145)</f>
        <v>433018</v>
      </c>
      <c r="I146" s="1091">
        <f t="shared" ref="I146:N146" si="41">SUM(I139:I145)</f>
        <v>38832</v>
      </c>
      <c r="J146" s="1091">
        <f t="shared" si="41"/>
        <v>35447</v>
      </c>
      <c r="K146" s="1091">
        <f t="shared" si="41"/>
        <v>-3385</v>
      </c>
      <c r="L146" s="1101">
        <f t="shared" si="41"/>
        <v>0.04</v>
      </c>
      <c r="M146" s="1101">
        <f t="shared" si="41"/>
        <v>0</v>
      </c>
      <c r="N146" s="1101">
        <f t="shared" si="41"/>
        <v>0.23</v>
      </c>
      <c r="O146" s="479"/>
      <c r="S146" s="483"/>
      <c r="U146" s="494"/>
    </row>
    <row r="147" spans="1:25" ht="14.4" thickTop="1">
      <c r="A147" s="480"/>
      <c r="B147" s="1090"/>
      <c r="C147" s="1102"/>
      <c r="D147" s="100"/>
      <c r="E147" s="100"/>
      <c r="F147" s="100"/>
      <c r="G147" s="100"/>
      <c r="H147" s="323"/>
      <c r="I147" s="100"/>
      <c r="J147" s="100"/>
      <c r="K147" s="323"/>
      <c r="L147" s="875"/>
      <c r="M147" s="876"/>
      <c r="N147" s="1093"/>
      <c r="O147" s="479"/>
      <c r="S147" s="483"/>
      <c r="U147" s="494"/>
    </row>
    <row r="148" spans="1:25">
      <c r="A148" s="480"/>
      <c r="B148" s="1086"/>
      <c r="C148" s="1102"/>
      <c r="D148" s="107"/>
      <c r="E148" s="107"/>
      <c r="F148" s="107"/>
      <c r="G148" s="107"/>
      <c r="H148" s="323"/>
      <c r="I148" s="107"/>
      <c r="J148" s="107"/>
      <c r="K148" s="323"/>
      <c r="L148" s="875"/>
      <c r="M148" s="876"/>
      <c r="N148" s="1099"/>
      <c r="O148" s="479"/>
      <c r="S148" s="483"/>
      <c r="U148" s="494"/>
    </row>
    <row r="149" spans="1:25" ht="15" customHeight="1">
      <c r="A149" s="480"/>
      <c r="B149" s="1084" t="s">
        <v>871</v>
      </c>
      <c r="C149" s="1103"/>
      <c r="D149" s="132"/>
      <c r="E149" s="132"/>
      <c r="F149" s="132"/>
      <c r="G149" s="132"/>
      <c r="H149" s="323"/>
      <c r="I149" s="132"/>
      <c r="J149" s="132"/>
      <c r="K149" s="323"/>
      <c r="L149" s="875"/>
      <c r="M149" s="1098"/>
      <c r="N149" s="1096"/>
      <c r="O149" s="479"/>
      <c r="P149" s="477" t="e">
        <f>VLOOKUP(Q149,#REF!,4,FALSE)*1000000</f>
        <v>#REF!</v>
      </c>
      <c r="Q149" s="339" t="s">
        <v>703</v>
      </c>
      <c r="S149" s="483"/>
      <c r="U149" s="494"/>
    </row>
    <row r="150" spans="1:25" ht="15" customHeight="1">
      <c r="A150" s="480"/>
      <c r="B150" s="1090" t="s">
        <v>79</v>
      </c>
      <c r="C150" s="1103"/>
      <c r="D150" s="100">
        <v>400000</v>
      </c>
      <c r="E150" s="100">
        <v>0</v>
      </c>
      <c r="F150" s="100">
        <v>0</v>
      </c>
      <c r="G150" s="100">
        <v>130000</v>
      </c>
      <c r="H150" s="323">
        <f t="shared" si="37"/>
        <v>270000</v>
      </c>
      <c r="I150" s="100">
        <v>21511</v>
      </c>
      <c r="J150" s="100">
        <v>19327</v>
      </c>
      <c r="K150" s="323">
        <f t="shared" si="38"/>
        <v>-2184</v>
      </c>
      <c r="L150" s="875">
        <f>J150/BS!$E$32</f>
        <v>0.02</v>
      </c>
      <c r="M150" s="1098"/>
      <c r="N150" s="1093">
        <v>0.02</v>
      </c>
      <c r="O150" s="479"/>
      <c r="P150" s="477" t="e">
        <f>VLOOKUP(Q150,#REF!,4,FALSE)*1000000</f>
        <v>#REF!</v>
      </c>
      <c r="Q150" s="339" t="s">
        <v>701</v>
      </c>
      <c r="S150" s="483"/>
      <c r="U150" s="494"/>
    </row>
    <row r="151" spans="1:25" ht="15" customHeight="1" thickBot="1">
      <c r="A151" s="480"/>
      <c r="B151" s="1090"/>
      <c r="C151" s="1103"/>
      <c r="D151" s="100"/>
      <c r="E151" s="100"/>
      <c r="F151" s="100"/>
      <c r="G151" s="100"/>
      <c r="H151" s="1091">
        <f t="shared" ref="H151:N151" si="42">SUM(H149:H150)</f>
        <v>270000</v>
      </c>
      <c r="I151" s="1091">
        <f t="shared" si="42"/>
        <v>21511</v>
      </c>
      <c r="J151" s="1091">
        <f t="shared" si="42"/>
        <v>19327</v>
      </c>
      <c r="K151" s="1091">
        <f t="shared" si="42"/>
        <v>-2184</v>
      </c>
      <c r="L151" s="1101">
        <f t="shared" si="42"/>
        <v>0.02</v>
      </c>
      <c r="M151" s="1101">
        <f t="shared" si="42"/>
        <v>0</v>
      </c>
      <c r="N151" s="1101">
        <f t="shared" si="42"/>
        <v>0.02</v>
      </c>
      <c r="O151" s="479"/>
      <c r="S151" s="483"/>
      <c r="U151" s="494"/>
    </row>
    <row r="152" spans="1:25" ht="15" customHeight="1" thickTop="1">
      <c r="A152" s="480"/>
      <c r="B152" s="1086"/>
      <c r="C152" s="1103"/>
      <c r="D152" s="107"/>
      <c r="E152" s="107"/>
      <c r="F152" s="107"/>
      <c r="G152" s="107"/>
      <c r="H152" s="323"/>
      <c r="I152" s="107"/>
      <c r="J152" s="107"/>
      <c r="K152" s="323"/>
      <c r="L152" s="875"/>
      <c r="M152" s="1098"/>
      <c r="N152" s="1099"/>
      <c r="O152" s="479"/>
      <c r="S152" s="483"/>
      <c r="U152" s="494"/>
    </row>
    <row r="153" spans="1:25" ht="15" customHeight="1">
      <c r="A153" s="480"/>
      <c r="B153" s="1090"/>
      <c r="C153" s="1102"/>
      <c r="D153" s="100"/>
      <c r="E153" s="100"/>
      <c r="F153" s="100"/>
      <c r="G153" s="100"/>
      <c r="H153" s="323"/>
      <c r="I153" s="100"/>
      <c r="J153" s="100"/>
      <c r="K153" s="323"/>
      <c r="L153" s="875"/>
      <c r="M153" s="876"/>
      <c r="N153" s="1093"/>
      <c r="O153" s="479"/>
      <c r="S153" s="483"/>
      <c r="U153" s="494"/>
    </row>
    <row r="154" spans="1:25">
      <c r="A154" s="480"/>
      <c r="B154" s="1084" t="s">
        <v>872</v>
      </c>
      <c r="C154" s="1103"/>
      <c r="D154" s="132"/>
      <c r="E154" s="132"/>
      <c r="F154" s="132"/>
      <c r="G154" s="132"/>
      <c r="H154" s="323"/>
      <c r="I154" s="132"/>
      <c r="J154" s="132"/>
      <c r="K154" s="323"/>
      <c r="L154" s="875"/>
      <c r="M154" s="1098"/>
      <c r="N154" s="1096"/>
      <c r="O154" s="428"/>
      <c r="Q154" s="484"/>
      <c r="R154" s="484"/>
      <c r="S154" s="491"/>
      <c r="T154" s="477"/>
      <c r="W154" s="483"/>
      <c r="X154" s="478"/>
      <c r="Y154" s="494"/>
    </row>
    <row r="155" spans="1:25">
      <c r="A155" s="480"/>
      <c r="B155" s="1086" t="s">
        <v>970</v>
      </c>
      <c r="C155" s="1103"/>
      <c r="D155" s="107">
        <v>0</v>
      </c>
      <c r="E155" s="107">
        <v>193000</v>
      </c>
      <c r="F155" s="107">
        <v>0</v>
      </c>
      <c r="G155" s="107">
        <v>0</v>
      </c>
      <c r="H155" s="323">
        <f t="shared" si="37"/>
        <v>193000</v>
      </c>
      <c r="I155" s="107">
        <v>11902</v>
      </c>
      <c r="J155" s="107">
        <v>10408</v>
      </c>
      <c r="K155" s="323">
        <f t="shared" si="38"/>
        <v>-1494</v>
      </c>
      <c r="L155" s="875">
        <f>J155/BS!$E$32</f>
        <v>0.01</v>
      </c>
      <c r="M155" s="1098"/>
      <c r="N155" s="1099">
        <v>0.05</v>
      </c>
      <c r="O155" s="479"/>
      <c r="P155" s="477" t="e">
        <f>VLOOKUP(Q155,#REF!,4,FALSE)*1000000</f>
        <v>#REF!</v>
      </c>
      <c r="Q155" s="339" t="s">
        <v>708</v>
      </c>
      <c r="S155" s="483"/>
      <c r="U155" s="494"/>
    </row>
    <row r="156" spans="1:25">
      <c r="A156" s="480"/>
      <c r="B156" s="1086" t="s">
        <v>354</v>
      </c>
      <c r="C156" s="1103"/>
      <c r="D156" s="107">
        <v>96000</v>
      </c>
      <c r="E156" s="107">
        <v>10000</v>
      </c>
      <c r="F156" s="107">
        <v>0</v>
      </c>
      <c r="G156" s="107">
        <v>62000</v>
      </c>
      <c r="H156" s="323">
        <f t="shared" si="37"/>
        <v>44000</v>
      </c>
      <c r="I156" s="107">
        <v>4035</v>
      </c>
      <c r="J156" s="107">
        <v>3894</v>
      </c>
      <c r="K156" s="323">
        <f t="shared" ref="K156:K159" si="43">J156-I156</f>
        <v>-141</v>
      </c>
      <c r="L156" s="875">
        <f>J156/BS!$E$32</f>
        <v>0</v>
      </c>
      <c r="M156" s="1098"/>
      <c r="N156" s="1099">
        <v>0.02</v>
      </c>
      <c r="O156" s="479"/>
      <c r="S156" s="483"/>
      <c r="U156" s="494"/>
    </row>
    <row r="157" spans="1:25">
      <c r="A157" s="480"/>
      <c r="B157" s="1086" t="s">
        <v>971</v>
      </c>
      <c r="C157" s="1103"/>
      <c r="D157" s="107">
        <v>0</v>
      </c>
      <c r="E157" s="107">
        <v>145499</v>
      </c>
      <c r="F157" s="107">
        <v>0</v>
      </c>
      <c r="G157" s="107">
        <v>97500</v>
      </c>
      <c r="H157" s="323">
        <f t="shared" si="37"/>
        <v>47999</v>
      </c>
      <c r="I157" s="107">
        <v>2147</v>
      </c>
      <c r="J157" s="107">
        <v>3626</v>
      </c>
      <c r="K157" s="323">
        <f t="shared" si="43"/>
        <v>1479</v>
      </c>
      <c r="L157" s="875">
        <f>J157/BS!$E$32</f>
        <v>0</v>
      </c>
      <c r="M157" s="1098"/>
      <c r="N157" s="1099">
        <v>0.04</v>
      </c>
      <c r="O157" s="479"/>
      <c r="S157" s="483"/>
      <c r="U157" s="494"/>
    </row>
    <row r="158" spans="1:25">
      <c r="A158" s="480"/>
      <c r="B158" s="1086" t="s">
        <v>972</v>
      </c>
      <c r="C158" s="1103"/>
      <c r="D158" s="107">
        <v>0</v>
      </c>
      <c r="E158" s="107">
        <v>32000</v>
      </c>
      <c r="F158" s="107">
        <v>28500</v>
      </c>
      <c r="G158" s="107">
        <v>3500</v>
      </c>
      <c r="H158" s="323">
        <f t="shared" si="37"/>
        <v>57000</v>
      </c>
      <c r="I158" s="107">
        <v>20849</v>
      </c>
      <c r="J158" s="107">
        <v>21596</v>
      </c>
      <c r="K158" s="323">
        <f t="shared" si="43"/>
        <v>747</v>
      </c>
      <c r="L158" s="875">
        <f>J158/BS!$E$32</f>
        <v>0.02</v>
      </c>
      <c r="M158" s="1098"/>
      <c r="N158" s="1099">
        <v>0.04</v>
      </c>
      <c r="O158" s="479"/>
      <c r="S158" s="483"/>
      <c r="U158" s="494"/>
    </row>
    <row r="159" spans="1:25">
      <c r="A159" s="480"/>
      <c r="B159" s="1090" t="s">
        <v>973</v>
      </c>
      <c r="C159" s="1103"/>
      <c r="D159" s="100">
        <v>35000</v>
      </c>
      <c r="E159" s="100">
        <v>45000</v>
      </c>
      <c r="F159" s="100">
        <v>0</v>
      </c>
      <c r="G159" s="100">
        <v>80000</v>
      </c>
      <c r="H159" s="323">
        <f t="shared" si="37"/>
        <v>0</v>
      </c>
      <c r="I159" s="100">
        <v>0</v>
      </c>
      <c r="J159" s="100">
        <v>0</v>
      </c>
      <c r="K159" s="323">
        <f t="shared" si="43"/>
        <v>0</v>
      </c>
      <c r="L159" s="875">
        <f>J159/BS!$E$32</f>
        <v>0</v>
      </c>
      <c r="M159" s="1098"/>
      <c r="N159" s="1099">
        <v>0</v>
      </c>
      <c r="O159" s="479"/>
      <c r="P159" s="477" t="e">
        <f>VLOOKUP(Q159,#REF!,4,FALSE)*1000000</f>
        <v>#REF!</v>
      </c>
      <c r="Q159" s="339" t="s">
        <v>707</v>
      </c>
      <c r="S159" s="483"/>
      <c r="U159" s="494"/>
    </row>
    <row r="160" spans="1:25" ht="14.4" thickBot="1">
      <c r="A160" s="480"/>
      <c r="B160" s="1090"/>
      <c r="C160" s="1103"/>
      <c r="D160" s="100"/>
      <c r="E160" s="100"/>
      <c r="F160" s="100"/>
      <c r="G160" s="100"/>
      <c r="H160" s="1091">
        <f>SUM(H154:H159)</f>
        <v>341999</v>
      </c>
      <c r="I160" s="1091">
        <f t="shared" ref="I160" si="44">SUM(I154:I159)</f>
        <v>38933</v>
      </c>
      <c r="J160" s="1091">
        <f t="shared" ref="J160" si="45">SUM(J154:J159)</f>
        <v>39524</v>
      </c>
      <c r="K160" s="1091">
        <f t="shared" ref="K160" si="46">SUM(K154:K159)</f>
        <v>591</v>
      </c>
      <c r="L160" s="1101">
        <f t="shared" ref="L160" si="47">SUM(L154:L159)</f>
        <v>0.03</v>
      </c>
      <c r="M160" s="1101">
        <f t="shared" ref="M160" si="48">SUM(M154:M159)</f>
        <v>0</v>
      </c>
      <c r="N160" s="1101">
        <f t="shared" ref="N160" si="49">SUM(N154:N159)</f>
        <v>0.15</v>
      </c>
      <c r="O160" s="479"/>
      <c r="S160" s="483"/>
      <c r="U160" s="494"/>
    </row>
    <row r="161" spans="1:21" ht="14.4" thickTop="1">
      <c r="A161" s="480"/>
      <c r="B161" s="1090"/>
      <c r="C161" s="1103"/>
      <c r="D161" s="100"/>
      <c r="E161" s="100"/>
      <c r="F161" s="100"/>
      <c r="G161" s="100"/>
      <c r="H161" s="323"/>
      <c r="I161" s="100"/>
      <c r="J161" s="100"/>
      <c r="K161" s="323"/>
      <c r="L161" s="875"/>
      <c r="M161" s="1098"/>
      <c r="N161" s="1093"/>
      <c r="O161" s="479"/>
      <c r="S161" s="483"/>
      <c r="U161" s="494"/>
    </row>
    <row r="162" spans="1:21">
      <c r="A162" s="480"/>
      <c r="B162" s="1086"/>
      <c r="C162" s="1103"/>
      <c r="D162" s="107"/>
      <c r="E162" s="107"/>
      <c r="F162" s="107"/>
      <c r="G162" s="107"/>
      <c r="H162" s="323"/>
      <c r="I162" s="107"/>
      <c r="J162" s="107"/>
      <c r="K162" s="323"/>
      <c r="L162" s="875"/>
      <c r="M162" s="1098"/>
      <c r="N162" s="1099"/>
      <c r="O162" s="479"/>
      <c r="S162" s="483"/>
      <c r="U162" s="494"/>
    </row>
    <row r="163" spans="1:21">
      <c r="A163" s="480"/>
      <c r="B163" s="1084" t="s">
        <v>873</v>
      </c>
      <c r="C163" s="1103"/>
      <c r="D163" s="132"/>
      <c r="E163" s="132"/>
      <c r="F163" s="132"/>
      <c r="G163" s="132"/>
      <c r="H163" s="323"/>
      <c r="I163" s="132"/>
      <c r="J163" s="132"/>
      <c r="K163" s="323"/>
      <c r="L163" s="875"/>
      <c r="M163" s="1098"/>
      <c r="N163" s="1096"/>
      <c r="O163" s="479"/>
      <c r="P163" s="477" t="e">
        <f>VLOOKUP(Q163,#REF!,4,FALSE)*1000000</f>
        <v>#REF!</v>
      </c>
      <c r="Q163" s="339" t="s">
        <v>708</v>
      </c>
      <c r="S163" s="483"/>
      <c r="U163" s="494"/>
    </row>
    <row r="164" spans="1:21">
      <c r="A164" s="480"/>
      <c r="B164" s="1086" t="s">
        <v>815</v>
      </c>
      <c r="C164" s="1103"/>
      <c r="D164" s="107">
        <v>393360</v>
      </c>
      <c r="E164" s="107">
        <v>21000</v>
      </c>
      <c r="F164" s="107">
        <v>0</v>
      </c>
      <c r="G164" s="107">
        <v>205000</v>
      </c>
      <c r="H164" s="323">
        <f t="shared" si="37"/>
        <v>209360</v>
      </c>
      <c r="I164" s="107">
        <v>10583</v>
      </c>
      <c r="J164" s="107">
        <v>9934</v>
      </c>
      <c r="K164" s="323">
        <f t="shared" si="38"/>
        <v>-649</v>
      </c>
      <c r="L164" s="875">
        <f>J164/BS!$E$32</f>
        <v>0.01</v>
      </c>
      <c r="M164" s="1098"/>
      <c r="N164" s="1099">
        <v>0.03</v>
      </c>
      <c r="O164" s="479"/>
      <c r="P164" s="477" t="e">
        <f>VLOOKUP(Q164,#REF!,4,FALSE)*1000000</f>
        <v>#REF!</v>
      </c>
      <c r="Q164" s="339" t="s">
        <v>707</v>
      </c>
      <c r="S164" s="483"/>
      <c r="U164" s="494"/>
    </row>
    <row r="165" spans="1:21">
      <c r="A165" s="480"/>
      <c r="B165" s="1086" t="s">
        <v>723</v>
      </c>
      <c r="C165" s="1103"/>
      <c r="D165" s="107">
        <v>272500</v>
      </c>
      <c r="E165" s="107">
        <v>0</v>
      </c>
      <c r="F165" s="107">
        <v>8175</v>
      </c>
      <c r="G165" s="107">
        <v>70000</v>
      </c>
      <c r="H165" s="323">
        <f t="shared" ref="H165:H166" si="50">D165+E165+F165-G165</f>
        <v>210675</v>
      </c>
      <c r="I165" s="107">
        <v>14324</v>
      </c>
      <c r="J165" s="107">
        <v>15569</v>
      </c>
      <c r="K165" s="323">
        <f t="shared" ref="K165" si="51">J165-I165</f>
        <v>1245</v>
      </c>
      <c r="L165" s="875">
        <f>J165/BS!$E$32</f>
        <v>0.02</v>
      </c>
      <c r="M165" s="1098"/>
      <c r="N165" s="1099">
        <v>0.02</v>
      </c>
      <c r="O165" s="479"/>
      <c r="S165" s="483"/>
      <c r="U165" s="494"/>
    </row>
    <row r="166" spans="1:21">
      <c r="A166" s="480"/>
      <c r="B166" s="1086" t="s">
        <v>355</v>
      </c>
      <c r="C166" s="1103"/>
      <c r="D166" s="107">
        <v>135800</v>
      </c>
      <c r="E166" s="107">
        <v>15500</v>
      </c>
      <c r="F166" s="107">
        <v>0</v>
      </c>
      <c r="G166" s="107">
        <v>0</v>
      </c>
      <c r="H166" s="323">
        <f t="shared" si="50"/>
        <v>151300</v>
      </c>
      <c r="I166" s="107">
        <v>11113</v>
      </c>
      <c r="J166" s="107">
        <v>9418</v>
      </c>
      <c r="K166" s="323">
        <f>J166-I166+2</f>
        <v>-1693</v>
      </c>
      <c r="L166" s="875">
        <f>J166/BS!$E$32</f>
        <v>0.01</v>
      </c>
      <c r="M166" s="1098"/>
      <c r="N166" s="1099">
        <v>0.05</v>
      </c>
      <c r="O166" s="479"/>
      <c r="S166" s="483"/>
      <c r="U166" s="494"/>
    </row>
    <row r="167" spans="1:21">
      <c r="A167" s="480"/>
      <c r="B167" s="1090" t="s">
        <v>984</v>
      </c>
      <c r="C167" s="1114"/>
      <c r="D167" s="100">
        <v>0</v>
      </c>
      <c r="E167" s="100">
        <v>462549</v>
      </c>
      <c r="F167" s="100">
        <v>0</v>
      </c>
      <c r="G167" s="100">
        <v>0</v>
      </c>
      <c r="H167" s="323">
        <f t="shared" si="37"/>
        <v>462549</v>
      </c>
      <c r="I167" s="100">
        <v>21371</v>
      </c>
      <c r="J167" s="100">
        <v>24034</v>
      </c>
      <c r="K167" s="323">
        <f t="shared" si="38"/>
        <v>2663</v>
      </c>
      <c r="L167" s="875">
        <f>J167/BS!$E$32</f>
        <v>0.02</v>
      </c>
      <c r="M167" s="1095"/>
      <c r="N167" s="1093">
        <v>0.19</v>
      </c>
      <c r="O167" s="479"/>
      <c r="S167" s="483"/>
      <c r="U167" s="494"/>
    </row>
    <row r="168" spans="1:21" ht="15" customHeight="1">
      <c r="A168" s="480"/>
      <c r="B168" s="1090" t="s">
        <v>985</v>
      </c>
      <c r="C168" s="1102"/>
      <c r="D168" s="100">
        <v>0</v>
      </c>
      <c r="E168" s="100">
        <v>100000</v>
      </c>
      <c r="F168" s="100">
        <v>0</v>
      </c>
      <c r="G168" s="100">
        <v>50000</v>
      </c>
      <c r="H168" s="323">
        <f t="shared" si="37"/>
        <v>50000</v>
      </c>
      <c r="I168" s="100">
        <v>4100</v>
      </c>
      <c r="J168" s="100">
        <v>4284</v>
      </c>
      <c r="K168" s="323">
        <f t="shared" si="38"/>
        <v>184</v>
      </c>
      <c r="L168" s="875">
        <f>J168/BS!$E$32</f>
        <v>0</v>
      </c>
      <c r="M168" s="876"/>
      <c r="N168" s="1093">
        <v>0.01</v>
      </c>
      <c r="O168" s="479"/>
      <c r="S168" s="483"/>
      <c r="U168" s="494"/>
    </row>
    <row r="169" spans="1:21" ht="15" customHeight="1" thickBot="1">
      <c r="A169" s="480"/>
      <c r="B169" s="1090"/>
      <c r="C169" s="1102"/>
      <c r="D169" s="100"/>
      <c r="E169" s="100"/>
      <c r="F169" s="100"/>
      <c r="G169" s="100"/>
      <c r="H169" s="1091">
        <f>SUM(H163:H168)</f>
        <v>1083884</v>
      </c>
      <c r="I169" s="1091">
        <f t="shared" ref="I169:N169" si="52">SUM(I163:I168)</f>
        <v>61491</v>
      </c>
      <c r="J169" s="1091">
        <f t="shared" si="52"/>
        <v>63239</v>
      </c>
      <c r="K169" s="1091">
        <f t="shared" si="52"/>
        <v>1750</v>
      </c>
      <c r="L169" s="1101">
        <f t="shared" si="52"/>
        <v>0.06</v>
      </c>
      <c r="M169" s="1101">
        <f t="shared" si="52"/>
        <v>0</v>
      </c>
      <c r="N169" s="1101">
        <f t="shared" si="52"/>
        <v>0.3</v>
      </c>
      <c r="O169" s="479"/>
      <c r="S169" s="483"/>
      <c r="U169" s="494"/>
    </row>
    <row r="170" spans="1:21" ht="15" customHeight="1" thickTop="1">
      <c r="A170" s="480"/>
      <c r="B170" s="1090"/>
      <c r="C170" s="1102"/>
      <c r="D170" s="100"/>
      <c r="E170" s="100"/>
      <c r="F170" s="100"/>
      <c r="G170" s="100"/>
      <c r="H170" s="323"/>
      <c r="I170" s="100"/>
      <c r="J170" s="100"/>
      <c r="K170" s="323"/>
      <c r="L170" s="875"/>
      <c r="M170" s="876"/>
      <c r="N170" s="1093"/>
      <c r="O170" s="479"/>
      <c r="S170" s="483"/>
      <c r="U170" s="494"/>
    </row>
    <row r="171" spans="1:21" s="488" customFormat="1">
      <c r="A171" s="1088"/>
      <c r="B171" s="1115"/>
      <c r="C171" s="1115"/>
      <c r="D171" s="110"/>
      <c r="E171" s="110"/>
      <c r="F171" s="110"/>
      <c r="G171" s="110"/>
      <c r="H171" s="1116"/>
      <c r="I171" s="1116"/>
      <c r="J171" s="1116"/>
      <c r="K171" s="1116"/>
      <c r="L171" s="1117"/>
      <c r="M171" s="1117"/>
      <c r="N171" s="1118"/>
      <c r="O171" s="479">
        <f>'EQ - Mar 22'!G12</f>
        <v>944839340</v>
      </c>
      <c r="P171" s="697">
        <f>J171-O171</f>
        <v>-944839340</v>
      </c>
      <c r="T171" s="490"/>
    </row>
    <row r="172" spans="1:21" ht="14.4" thickBot="1">
      <c r="A172" s="480"/>
      <c r="B172" s="1119" t="s">
        <v>923</v>
      </c>
      <c r="C172" s="498"/>
      <c r="D172" s="930"/>
      <c r="E172" s="930"/>
      <c r="F172" s="930"/>
      <c r="G172" s="930"/>
      <c r="H172" s="931"/>
      <c r="I172" s="1120">
        <f>+I169+I160+I151+I146+I136+I130+I124+I116+I109+I103+I92+I84+I68+I53+I46+I32+I27+I18+I77+I98</f>
        <v>998086</v>
      </c>
      <c r="J172" s="1120">
        <f>+J169+J160+J151+J146+J136+J130+J124+J116+J109+J103+J92+J84+J68+J53+J46+J32+J27+J18+J77+J98</f>
        <v>944839</v>
      </c>
      <c r="K172" s="1120">
        <f>+K169+K160+K151+K146+K136+K130+K124+K116+K109+K103+K92+K84+K68+K53+K46+K32+K27+K18+K77+K98</f>
        <v>-53245</v>
      </c>
      <c r="O172" s="479">
        <v>712332364</v>
      </c>
      <c r="P172" s="477">
        <f>$I$171-O172</f>
        <v>-712332364</v>
      </c>
    </row>
    <row r="173" spans="1:21" ht="15" customHeight="1" thickTop="1" thickBot="1">
      <c r="A173" s="480"/>
      <c r="B173" s="486" t="s">
        <v>922</v>
      </c>
      <c r="C173" s="486"/>
      <c r="D173" s="930"/>
      <c r="E173" s="930"/>
      <c r="F173" s="930"/>
      <c r="G173" s="930"/>
      <c r="H173" s="931"/>
      <c r="I173" s="932">
        <v>780083</v>
      </c>
      <c r="J173" s="933">
        <v>883204</v>
      </c>
      <c r="K173" s="934">
        <v>103121</v>
      </c>
      <c r="O173" s="479">
        <f>'EQ - Mar 22'!D53</f>
        <v>0</v>
      </c>
      <c r="P173" s="6"/>
    </row>
    <row r="174" spans="1:21" ht="15" customHeight="1" thickTop="1">
      <c r="A174" s="480"/>
      <c r="B174" s="486"/>
      <c r="C174" s="486"/>
      <c r="D174" s="930"/>
      <c r="E174" s="930"/>
      <c r="F174" s="930"/>
      <c r="G174" s="930"/>
      <c r="H174" s="931"/>
      <c r="I174" s="1156"/>
      <c r="J174" s="1157"/>
      <c r="K174" s="105"/>
      <c r="O174" s="479"/>
      <c r="P174" s="6"/>
    </row>
    <row r="175" spans="1:21" ht="15" customHeight="1">
      <c r="A175" s="480"/>
      <c r="B175" s="486" t="s">
        <v>986</v>
      </c>
      <c r="C175" s="486"/>
      <c r="H175" s="972"/>
      <c r="I175" s="1137"/>
      <c r="J175" s="972"/>
      <c r="K175" s="105"/>
      <c r="O175" s="479"/>
      <c r="P175" s="6"/>
    </row>
    <row r="176" spans="1:21" ht="15" customHeight="1">
      <c r="A176" s="480"/>
      <c r="B176" s="18"/>
      <c r="C176" s="486"/>
      <c r="H176" s="972"/>
      <c r="I176" s="1137"/>
      <c r="J176" s="972"/>
      <c r="K176" s="105"/>
      <c r="O176" s="479"/>
      <c r="P176" s="6"/>
    </row>
    <row r="177" spans="1:16" ht="11.25" customHeight="1">
      <c r="A177" s="480"/>
      <c r="B177" s="486"/>
      <c r="C177" s="486"/>
      <c r="H177" s="972"/>
      <c r="I177" s="1137"/>
      <c r="J177" s="972"/>
      <c r="K177" s="105"/>
      <c r="O177" s="479"/>
      <c r="P177" s="6"/>
    </row>
    <row r="178" spans="1:16" ht="15" customHeight="1">
      <c r="A178" s="480"/>
      <c r="B178" s="1307" t="s">
        <v>653</v>
      </c>
      <c r="C178" s="1307"/>
      <c r="D178" s="1307"/>
      <c r="E178" s="1307"/>
      <c r="F178" s="1307"/>
      <c r="G178" s="1307"/>
      <c r="H178" s="1307"/>
      <c r="I178" s="1307"/>
      <c r="J178" s="1307"/>
      <c r="K178" s="1123"/>
      <c r="L178" s="1132"/>
      <c r="M178" s="1132"/>
      <c r="N178" s="1132"/>
      <c r="O178" s="479"/>
      <c r="P178" s="6"/>
    </row>
    <row r="179" spans="1:16" ht="15" customHeight="1">
      <c r="A179" s="480"/>
      <c r="B179" s="1307"/>
      <c r="C179" s="1307"/>
      <c r="D179" s="1307"/>
      <c r="E179" s="1307"/>
      <c r="F179" s="1307"/>
      <c r="G179" s="1307"/>
      <c r="H179" s="1307"/>
      <c r="I179" s="1307"/>
      <c r="J179" s="1307"/>
      <c r="K179" s="1123"/>
      <c r="L179" s="1132"/>
      <c r="M179" s="1132"/>
      <c r="N179" s="1132"/>
      <c r="O179" s="479"/>
      <c r="P179" s="6"/>
    </row>
    <row r="180" spans="1:16" ht="15" customHeight="1">
      <c r="A180" s="480"/>
      <c r="B180" s="1308"/>
      <c r="C180" s="1308"/>
      <c r="D180" s="1308"/>
      <c r="E180" s="1308"/>
      <c r="F180" s="1308"/>
      <c r="G180" s="1308"/>
      <c r="H180" s="1308"/>
      <c r="I180" s="1308"/>
      <c r="J180" s="1308"/>
      <c r="K180" s="1124"/>
      <c r="L180" s="1133"/>
      <c r="M180" s="1133"/>
      <c r="N180" s="1133"/>
      <c r="O180" s="479"/>
      <c r="P180" s="6"/>
    </row>
    <row r="181" spans="1:16" ht="15" customHeight="1">
      <c r="A181" s="480"/>
      <c r="B181" s="486"/>
      <c r="C181" s="486"/>
      <c r="H181" s="972"/>
      <c r="I181" s="1137"/>
      <c r="J181" s="1309" t="s">
        <v>734</v>
      </c>
      <c r="K181" s="1125" t="s">
        <v>543</v>
      </c>
      <c r="L181" s="1134" t="s">
        <v>734</v>
      </c>
      <c r="M181" s="1314"/>
      <c r="N181" s="1134" t="s">
        <v>543</v>
      </c>
      <c r="O181" s="479"/>
      <c r="P181" s="6"/>
    </row>
    <row r="182" spans="1:16" ht="15" customHeight="1">
      <c r="A182" s="480"/>
      <c r="B182" s="486"/>
      <c r="C182" s="486"/>
      <c r="H182" s="972"/>
      <c r="I182" s="1137"/>
      <c r="J182" s="1309" t="s">
        <v>852</v>
      </c>
      <c r="K182" s="1125" t="s">
        <v>545</v>
      </c>
      <c r="L182" s="1134" t="s">
        <v>852</v>
      </c>
      <c r="M182" s="1314"/>
      <c r="N182" s="1134" t="s">
        <v>545</v>
      </c>
      <c r="O182" s="479"/>
      <c r="P182" s="6"/>
    </row>
    <row r="183" spans="1:16" ht="15" customHeight="1">
      <c r="A183" s="480"/>
      <c r="B183" s="486"/>
      <c r="C183" s="486"/>
      <c r="H183" s="972"/>
      <c r="I183" s="1137"/>
      <c r="J183" s="1126">
        <v>2022</v>
      </c>
      <c r="K183" s="1126">
        <v>2021</v>
      </c>
      <c r="L183" s="1126">
        <v>2022</v>
      </c>
      <c r="M183" s="1314"/>
      <c r="N183" s="1126">
        <v>2021</v>
      </c>
      <c r="O183" s="479"/>
      <c r="P183" s="6"/>
    </row>
    <row r="184" spans="1:16" ht="15" customHeight="1">
      <c r="A184" s="480"/>
      <c r="B184" s="486"/>
      <c r="C184" s="486"/>
      <c r="H184" s="972"/>
      <c r="I184" s="1137"/>
      <c r="J184" s="1310" t="s">
        <v>654</v>
      </c>
      <c r="K184" s="1127"/>
      <c r="L184" s="1303" t="s">
        <v>802</v>
      </c>
      <c r="M184" s="1135"/>
      <c r="N184" s="1135"/>
      <c r="O184" s="479"/>
      <c r="P184" s="6"/>
    </row>
    <row r="185" spans="1:16" ht="15" customHeight="1">
      <c r="A185" s="480"/>
      <c r="B185" s="486"/>
      <c r="C185" s="486"/>
      <c r="H185" s="972"/>
      <c r="I185" s="1137"/>
      <c r="J185" s="1311"/>
      <c r="K185" s="1128"/>
      <c r="L185" s="1304"/>
      <c r="M185" s="1136"/>
      <c r="N185" s="1136"/>
      <c r="O185" s="479"/>
      <c r="P185" s="6"/>
    </row>
    <row r="186" spans="1:16" ht="15" customHeight="1">
      <c r="A186" s="480"/>
      <c r="B186" s="486" t="s">
        <v>71</v>
      </c>
      <c r="C186" s="486"/>
      <c r="H186" s="972"/>
      <c r="I186" s="1137"/>
      <c r="J186" s="1302">
        <v>100000</v>
      </c>
      <c r="K186" s="1129">
        <v>100000</v>
      </c>
      <c r="L186" s="1128">
        <f>8313000/1000</f>
        <v>8313</v>
      </c>
      <c r="M186" s="1136"/>
      <c r="N186" s="1129">
        <v>9503</v>
      </c>
      <c r="O186" s="99">
        <f>L186-N186</f>
        <v>-1190</v>
      </c>
      <c r="P186" s="6"/>
    </row>
    <row r="187" spans="1:16" ht="15" customHeight="1">
      <c r="A187" s="480"/>
      <c r="B187" s="486" t="s">
        <v>393</v>
      </c>
      <c r="C187" s="486"/>
      <c r="H187" s="972"/>
      <c r="I187" s="1137"/>
      <c r="J187" s="1302">
        <v>50000</v>
      </c>
      <c r="K187" s="1129">
        <v>50000</v>
      </c>
      <c r="L187" s="1128">
        <f>1696000/1000</f>
        <v>1696</v>
      </c>
      <c r="M187" s="1136"/>
      <c r="N187" s="1129">
        <v>1609</v>
      </c>
      <c r="O187" s="99"/>
      <c r="P187" s="6"/>
    </row>
    <row r="188" spans="1:16" ht="15" customHeight="1">
      <c r="A188" s="480"/>
      <c r="B188" s="486" t="s">
        <v>618</v>
      </c>
      <c r="C188" s="486"/>
      <c r="H188" s="972"/>
      <c r="I188" s="1137"/>
      <c r="J188" s="1302">
        <v>110995</v>
      </c>
      <c r="K188" s="1129">
        <v>110995</v>
      </c>
      <c r="L188" s="1128">
        <f>7945022/1000</f>
        <v>7945</v>
      </c>
      <c r="M188" s="1136"/>
      <c r="N188" s="1129">
        <v>8843</v>
      </c>
      <c r="O188" s="479">
        <f>L188-N188</f>
        <v>-898</v>
      </c>
      <c r="P188" s="6"/>
    </row>
    <row r="189" spans="1:16" ht="15" customHeight="1" thickBot="1">
      <c r="A189" s="480"/>
      <c r="B189" s="486"/>
      <c r="C189" s="486"/>
      <c r="H189" s="972"/>
      <c r="I189" s="1137"/>
      <c r="J189" s="1312">
        <f>SUM(J186:J188)</f>
        <v>260995</v>
      </c>
      <c r="K189" s="1130">
        <f>SUM(K186:K188)</f>
        <v>260995</v>
      </c>
      <c r="L189" s="1305">
        <f>SUM(L186:L188)</f>
        <v>17954</v>
      </c>
      <c r="M189" s="1315"/>
      <c r="N189" s="1130">
        <f>SUM(N186:N188)</f>
        <v>19955</v>
      </c>
      <c r="O189" s="479"/>
      <c r="P189" s="6"/>
    </row>
    <row r="190" spans="1:16" ht="15" customHeight="1" thickTop="1">
      <c r="A190" s="480"/>
      <c r="B190" s="486"/>
      <c r="C190" s="486"/>
      <c r="H190" s="972"/>
      <c r="I190" s="1137"/>
      <c r="J190" s="1313"/>
      <c r="K190" s="1131"/>
      <c r="L190" s="1306"/>
      <c r="M190" s="1136"/>
      <c r="N190" s="1131"/>
      <c r="O190" s="479"/>
      <c r="P190" s="6"/>
    </row>
    <row r="191" spans="1:16" ht="15" customHeight="1">
      <c r="A191" s="480" t="s">
        <v>974</v>
      </c>
      <c r="B191" s="486"/>
      <c r="C191" s="486"/>
      <c r="H191" s="972"/>
      <c r="I191" s="1137"/>
      <c r="J191" s="972"/>
      <c r="K191" s="105"/>
      <c r="O191" s="479"/>
      <c r="P191" s="6"/>
    </row>
    <row r="192" spans="1:16" ht="15" customHeight="1">
      <c r="A192" s="480"/>
      <c r="B192" s="498"/>
      <c r="C192" s="498"/>
      <c r="I192" s="482"/>
      <c r="J192" s="495"/>
      <c r="O192" s="479" t="e">
        <f>J188*#REF!/#REF!</f>
        <v>#REF!</v>
      </c>
      <c r="P192" s="6"/>
    </row>
    <row r="193" spans="1:18" ht="15" customHeight="1">
      <c r="A193" s="480"/>
      <c r="B193" s="498"/>
      <c r="C193" s="498"/>
      <c r="D193" s="492"/>
      <c r="E193" s="492"/>
      <c r="F193" s="492"/>
      <c r="G193" s="492"/>
      <c r="H193" s="492"/>
      <c r="I193" s="482"/>
      <c r="J193" s="499"/>
      <c r="L193" s="877"/>
      <c r="M193" s="877"/>
      <c r="N193" s="877"/>
    </row>
    <row r="194" spans="1:18" ht="15" customHeight="1">
      <c r="A194" s="480"/>
      <c r="B194" s="498"/>
      <c r="C194" s="498"/>
      <c r="E194" s="492"/>
      <c r="F194" s="492"/>
      <c r="G194" s="492"/>
      <c r="H194" s="492"/>
      <c r="J194" s="492"/>
      <c r="L194" s="878"/>
      <c r="M194" s="879"/>
      <c r="N194" s="878"/>
    </row>
    <row r="195" spans="1:18" ht="15" customHeight="1">
      <c r="A195" s="480"/>
      <c r="B195" s="498"/>
      <c r="C195" s="498"/>
      <c r="L195" s="877"/>
      <c r="M195" s="877"/>
      <c r="N195" s="877"/>
      <c r="O195" s="476" t="s">
        <v>766</v>
      </c>
      <c r="R195" s="485"/>
    </row>
    <row r="196" spans="1:18" ht="10.35" customHeight="1">
      <c r="A196" s="480"/>
      <c r="B196" s="498"/>
      <c r="C196" s="498"/>
      <c r="J196" s="873"/>
      <c r="K196" s="138"/>
      <c r="L196" s="876"/>
      <c r="M196" s="876"/>
      <c r="N196" s="876"/>
      <c r="O196" s="339"/>
      <c r="P196" s="339"/>
    </row>
    <row r="197" spans="1:18" ht="15" customHeight="1">
      <c r="A197" s="480"/>
      <c r="B197" s="498"/>
      <c r="C197" s="498"/>
      <c r="L197" s="880"/>
      <c r="M197" s="875"/>
      <c r="N197" s="881"/>
      <c r="O197" s="485"/>
    </row>
    <row r="198" spans="1:18">
      <c r="A198" s="480"/>
      <c r="F198" s="500"/>
      <c r="I198" s="482"/>
      <c r="J198" s="481"/>
      <c r="K198" s="323"/>
    </row>
    <row r="199" spans="1:18">
      <c r="A199" s="480"/>
      <c r="B199" s="339"/>
      <c r="C199" s="339"/>
      <c r="I199" s="501"/>
      <c r="J199" s="502"/>
      <c r="K199" s="323"/>
    </row>
    <row r="200" spans="1:18">
      <c r="A200" s="480"/>
      <c r="B200" s="339"/>
      <c r="C200" s="339"/>
      <c r="I200" s="482"/>
      <c r="J200" s="481"/>
      <c r="K200" s="323"/>
    </row>
    <row r="201" spans="1:18">
      <c r="A201" s="480"/>
      <c r="B201" s="339"/>
      <c r="C201" s="339"/>
      <c r="I201" s="482"/>
      <c r="J201" s="481"/>
      <c r="K201" s="323"/>
    </row>
    <row r="202" spans="1:18">
      <c r="B202" s="339"/>
      <c r="C202" s="339"/>
      <c r="I202" s="482"/>
      <c r="J202" s="481"/>
      <c r="K202" s="323"/>
    </row>
    <row r="203" spans="1:18">
      <c r="B203" s="339"/>
      <c r="C203" s="339"/>
      <c r="I203" s="482"/>
      <c r="J203" s="481"/>
      <c r="K203" s="323"/>
    </row>
    <row r="204" spans="1:18">
      <c r="B204" s="339"/>
      <c r="C204" s="339"/>
      <c r="I204" s="482"/>
      <c r="J204" s="481"/>
    </row>
    <row r="205" spans="1:18">
      <c r="B205" s="339"/>
      <c r="C205" s="339"/>
      <c r="I205" s="482"/>
      <c r="J205" s="480"/>
    </row>
    <row r="206" spans="1:18">
      <c r="B206" s="339"/>
      <c r="C206" s="339"/>
      <c r="I206" s="482"/>
      <c r="J206" s="480"/>
    </row>
    <row r="207" spans="1:18">
      <c r="B207" s="339"/>
      <c r="C207" s="339"/>
      <c r="I207" s="482"/>
      <c r="J207" s="480"/>
    </row>
    <row r="208" spans="1:18">
      <c r="B208" s="339"/>
      <c r="C208" s="339"/>
      <c r="I208" s="482"/>
      <c r="J208" s="480"/>
    </row>
    <row r="209" spans="2:20" s="477" customFormat="1">
      <c r="B209" s="339"/>
      <c r="C209" s="339"/>
      <c r="D209" s="339"/>
      <c r="E209" s="339"/>
      <c r="F209" s="339"/>
      <c r="G209" s="339"/>
      <c r="H209" s="339"/>
      <c r="I209" s="482"/>
      <c r="J209" s="480"/>
      <c r="K209" s="99"/>
      <c r="L209" s="874"/>
      <c r="M209" s="874"/>
      <c r="N209" s="874"/>
      <c r="O209" s="476"/>
      <c r="Q209" s="339"/>
      <c r="R209" s="339"/>
      <c r="S209" s="339"/>
      <c r="T209" s="478"/>
    </row>
    <row r="210" spans="2:20" s="477" customFormat="1">
      <c r="B210" s="339"/>
      <c r="C210" s="339"/>
      <c r="D210" s="339"/>
      <c r="E210" s="339"/>
      <c r="F210" s="339"/>
      <c r="G210" s="339"/>
      <c r="H210" s="339"/>
      <c r="I210" s="482"/>
      <c r="J210" s="480"/>
      <c r="K210" s="99"/>
      <c r="L210" s="874"/>
      <c r="M210" s="874"/>
      <c r="N210" s="874"/>
      <c r="O210" s="339"/>
      <c r="Q210" s="339"/>
      <c r="R210" s="339"/>
      <c r="S210" s="339"/>
      <c r="T210" s="478"/>
    </row>
    <row r="211" spans="2:20" s="477" customFormat="1">
      <c r="B211" s="339"/>
      <c r="C211" s="339"/>
      <c r="D211" s="339"/>
      <c r="E211" s="339"/>
      <c r="F211" s="339"/>
      <c r="G211" s="339"/>
      <c r="H211" s="339"/>
      <c r="I211" s="482"/>
      <c r="J211" s="495"/>
      <c r="K211" s="99"/>
      <c r="L211" s="874"/>
      <c r="M211" s="874"/>
      <c r="N211" s="874"/>
      <c r="O211" s="339"/>
      <c r="Q211" s="339"/>
      <c r="R211" s="339"/>
      <c r="S211" s="339"/>
      <c r="T211" s="478"/>
    </row>
    <row r="212" spans="2:20" s="477" customFormat="1">
      <c r="B212" s="498"/>
      <c r="C212" s="498"/>
      <c r="D212" s="339"/>
      <c r="E212" s="339"/>
      <c r="F212" s="339"/>
      <c r="G212" s="339"/>
      <c r="H212" s="339"/>
      <c r="I212" s="482"/>
      <c r="J212" s="480"/>
      <c r="K212" s="99"/>
      <c r="L212" s="874"/>
      <c r="M212" s="874"/>
      <c r="N212" s="874"/>
      <c r="O212" s="339"/>
      <c r="Q212" s="339"/>
      <c r="R212" s="339"/>
      <c r="S212" s="339"/>
      <c r="T212" s="478"/>
    </row>
    <row r="213" spans="2:20" s="477" customFormat="1">
      <c r="B213" s="5"/>
      <c r="C213" s="5"/>
      <c r="D213" s="339"/>
      <c r="E213" s="339"/>
      <c r="F213" s="339"/>
      <c r="G213" s="339"/>
      <c r="H213" s="339"/>
      <c r="I213" s="475"/>
      <c r="J213" s="339"/>
      <c r="K213" s="99"/>
      <c r="L213" s="874"/>
      <c r="M213" s="874"/>
      <c r="N213" s="874"/>
      <c r="O213" s="339"/>
      <c r="Q213" s="339"/>
      <c r="R213" s="339"/>
      <c r="S213" s="339"/>
      <c r="T213" s="478"/>
    </row>
  </sheetData>
  <mergeCells count="17">
    <mergeCell ref="L5:L10"/>
    <mergeCell ref="C5:C10"/>
    <mergeCell ref="I11:K11"/>
    <mergeCell ref="L11:N11"/>
    <mergeCell ref="D11:H11"/>
    <mergeCell ref="B5:B10"/>
    <mergeCell ref="D5:H5"/>
    <mergeCell ref="I5:K5"/>
    <mergeCell ref="N5:N10"/>
    <mergeCell ref="D6:D10"/>
    <mergeCell ref="E6:E10"/>
    <mergeCell ref="F6:F10"/>
    <mergeCell ref="G6:G10"/>
    <mergeCell ref="H6:H10"/>
    <mergeCell ref="I6:I10"/>
    <mergeCell ref="J6:J10"/>
    <mergeCell ref="K6:K10"/>
  </mergeCells>
  <pageMargins left="0.68" right="0.25" top="0.57999999999999996" bottom="0" header="0.25" footer="0"/>
  <pageSetup paperSize="9" scale="70" firstPageNumber="11" fitToHeight="0" orientation="landscape" useFirstPageNumber="1" r:id="rId1"/>
  <headerFooter>
    <oddHeader>&amp;C&amp;"Arial Black,Regular"&amp;11&amp;P&amp;R&amp;"Arial Black,Regular"&amp;11PAKISTAN PENSION FUND</oddHeader>
  </headerFooter>
  <rowBreaks count="2" manualBreakCount="2">
    <brk id="87" max="13" man="1"/>
    <brk id="16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224"/>
  <sheetViews>
    <sheetView view="pageBreakPreview" topLeftCell="A40" zoomScaleSheetLayoutView="100" workbookViewId="0">
      <selection activeCell="J30" sqref="J30"/>
    </sheetView>
  </sheetViews>
  <sheetFormatPr defaultColWidth="9" defaultRowHeight="13.8"/>
  <cols>
    <col min="1" max="1" width="5.5546875" style="900" customWidth="1"/>
    <col min="2" max="2" width="41" style="872" customWidth="1"/>
    <col min="3" max="3" width="13.44140625" style="872" bestFit="1" customWidth="1"/>
    <col min="4" max="10" width="15.5546875" style="693" customWidth="1"/>
    <col min="11" max="11" width="0.5546875" style="693" customWidth="1"/>
    <col min="12" max="12" width="15.5546875" style="693" customWidth="1"/>
    <col min="13" max="13" width="17.44140625" style="898" customWidth="1"/>
    <col min="14" max="14" width="13.5546875" style="898" customWidth="1"/>
    <col min="15" max="15" width="1" style="898" customWidth="1"/>
    <col min="16" max="16" width="16.44140625" style="898" bestFit="1" customWidth="1"/>
    <col min="17" max="17" width="13.44140625" style="693" customWidth="1"/>
    <col min="18" max="18" width="14.5546875" style="693" bestFit="1" customWidth="1"/>
    <col min="19" max="19" width="16.5546875" style="693" bestFit="1" customWidth="1"/>
    <col min="20" max="257" width="9" style="693"/>
    <col min="258" max="258" width="29" style="693" customWidth="1"/>
    <col min="259" max="260" width="14.5546875" style="693" customWidth="1"/>
    <col min="261" max="261" width="16.44140625" style="693" customWidth="1"/>
    <col min="262" max="262" width="15.5546875" style="693" customWidth="1"/>
    <col min="263" max="264" width="14.44140625" style="693" customWidth="1"/>
    <col min="265" max="265" width="16.44140625" style="693" customWidth="1"/>
    <col min="266" max="266" width="0.5546875" style="693" customWidth="1"/>
    <col min="267" max="267" width="15" style="693" customWidth="1"/>
    <col min="268" max="268" width="1" style="693" customWidth="1"/>
    <col min="269" max="269" width="17.44140625" style="693" customWidth="1"/>
    <col min="270" max="270" width="12.5546875" style="693" customWidth="1"/>
    <col min="271" max="271" width="1" style="693" customWidth="1"/>
    <col min="272" max="272" width="16.44140625" style="693" bestFit="1" customWidth="1"/>
    <col min="273" max="273" width="13.44140625" style="693" customWidth="1"/>
    <col min="274" max="274" width="14.5546875" style="693" bestFit="1" customWidth="1"/>
    <col min="275" max="275" width="16.5546875" style="693" bestFit="1" customWidth="1"/>
    <col min="276" max="513" width="9" style="693"/>
    <col min="514" max="514" width="29" style="693" customWidth="1"/>
    <col min="515" max="516" width="14.5546875" style="693" customWidth="1"/>
    <col min="517" max="517" width="16.44140625" style="693" customWidth="1"/>
    <col min="518" max="518" width="15.5546875" style="693" customWidth="1"/>
    <col min="519" max="520" width="14.44140625" style="693" customWidth="1"/>
    <col min="521" max="521" width="16.44140625" style="693" customWidth="1"/>
    <col min="522" max="522" width="0.5546875" style="693" customWidth="1"/>
    <col min="523" max="523" width="15" style="693" customWidth="1"/>
    <col min="524" max="524" width="1" style="693" customWidth="1"/>
    <col min="525" max="525" width="17.44140625" style="693" customWidth="1"/>
    <col min="526" max="526" width="12.5546875" style="693" customWidth="1"/>
    <col min="527" max="527" width="1" style="693" customWidth="1"/>
    <col min="528" max="528" width="16.44140625" style="693" bestFit="1" customWidth="1"/>
    <col min="529" max="529" width="13.44140625" style="693" customWidth="1"/>
    <col min="530" max="530" width="14.5546875" style="693" bestFit="1" customWidth="1"/>
    <col min="531" max="531" width="16.5546875" style="693" bestFit="1" customWidth="1"/>
    <col min="532" max="769" width="9" style="693"/>
    <col min="770" max="770" width="29" style="693" customWidth="1"/>
    <col min="771" max="772" width="14.5546875" style="693" customWidth="1"/>
    <col min="773" max="773" width="16.44140625" style="693" customWidth="1"/>
    <col min="774" max="774" width="15.5546875" style="693" customWidth="1"/>
    <col min="775" max="776" width="14.44140625" style="693" customWidth="1"/>
    <col min="777" max="777" width="16.44140625" style="693" customWidth="1"/>
    <col min="778" max="778" width="0.5546875" style="693" customWidth="1"/>
    <col min="779" max="779" width="15" style="693" customWidth="1"/>
    <col min="780" max="780" width="1" style="693" customWidth="1"/>
    <col min="781" max="781" width="17.44140625" style="693" customWidth="1"/>
    <col min="782" max="782" width="12.5546875" style="693" customWidth="1"/>
    <col min="783" max="783" width="1" style="693" customWidth="1"/>
    <col min="784" max="784" width="16.44140625" style="693" bestFit="1" customWidth="1"/>
    <col min="785" max="785" width="13.44140625" style="693" customWidth="1"/>
    <col min="786" max="786" width="14.5546875" style="693" bestFit="1" customWidth="1"/>
    <col min="787" max="787" width="16.5546875" style="693" bestFit="1" customWidth="1"/>
    <col min="788" max="1025" width="9" style="693"/>
    <col min="1026" max="1026" width="29" style="693" customWidth="1"/>
    <col min="1027" max="1028" width="14.5546875" style="693" customWidth="1"/>
    <col min="1029" max="1029" width="16.44140625" style="693" customWidth="1"/>
    <col min="1030" max="1030" width="15.5546875" style="693" customWidth="1"/>
    <col min="1031" max="1032" width="14.44140625" style="693" customWidth="1"/>
    <col min="1033" max="1033" width="16.44140625" style="693" customWidth="1"/>
    <col min="1034" max="1034" width="0.5546875" style="693" customWidth="1"/>
    <col min="1035" max="1035" width="15" style="693" customWidth="1"/>
    <col min="1036" max="1036" width="1" style="693" customWidth="1"/>
    <col min="1037" max="1037" width="17.44140625" style="693" customWidth="1"/>
    <col min="1038" max="1038" width="12.5546875" style="693" customWidth="1"/>
    <col min="1039" max="1039" width="1" style="693" customWidth="1"/>
    <col min="1040" max="1040" width="16.44140625" style="693" bestFit="1" customWidth="1"/>
    <col min="1041" max="1041" width="13.44140625" style="693" customWidth="1"/>
    <col min="1042" max="1042" width="14.5546875" style="693" bestFit="1" customWidth="1"/>
    <col min="1043" max="1043" width="16.5546875" style="693" bestFit="1" customWidth="1"/>
    <col min="1044" max="1281" width="9" style="693"/>
    <col min="1282" max="1282" width="29" style="693" customWidth="1"/>
    <col min="1283" max="1284" width="14.5546875" style="693" customWidth="1"/>
    <col min="1285" max="1285" width="16.44140625" style="693" customWidth="1"/>
    <col min="1286" max="1286" width="15.5546875" style="693" customWidth="1"/>
    <col min="1287" max="1288" width="14.44140625" style="693" customWidth="1"/>
    <col min="1289" max="1289" width="16.44140625" style="693" customWidth="1"/>
    <col min="1290" max="1290" width="0.5546875" style="693" customWidth="1"/>
    <col min="1291" max="1291" width="15" style="693" customWidth="1"/>
    <col min="1292" max="1292" width="1" style="693" customWidth="1"/>
    <col min="1293" max="1293" width="17.44140625" style="693" customWidth="1"/>
    <col min="1294" max="1294" width="12.5546875" style="693" customWidth="1"/>
    <col min="1295" max="1295" width="1" style="693" customWidth="1"/>
    <col min="1296" max="1296" width="16.44140625" style="693" bestFit="1" customWidth="1"/>
    <col min="1297" max="1297" width="13.44140625" style="693" customWidth="1"/>
    <col min="1298" max="1298" width="14.5546875" style="693" bestFit="1" customWidth="1"/>
    <col min="1299" max="1299" width="16.5546875" style="693" bestFit="1" customWidth="1"/>
    <col min="1300" max="1537" width="9" style="693"/>
    <col min="1538" max="1538" width="29" style="693" customWidth="1"/>
    <col min="1539" max="1540" width="14.5546875" style="693" customWidth="1"/>
    <col min="1541" max="1541" width="16.44140625" style="693" customWidth="1"/>
    <col min="1542" max="1542" width="15.5546875" style="693" customWidth="1"/>
    <col min="1543" max="1544" width="14.44140625" style="693" customWidth="1"/>
    <col min="1545" max="1545" width="16.44140625" style="693" customWidth="1"/>
    <col min="1546" max="1546" width="0.5546875" style="693" customWidth="1"/>
    <col min="1547" max="1547" width="15" style="693" customWidth="1"/>
    <col min="1548" max="1548" width="1" style="693" customWidth="1"/>
    <col min="1549" max="1549" width="17.44140625" style="693" customWidth="1"/>
    <col min="1550" max="1550" width="12.5546875" style="693" customWidth="1"/>
    <col min="1551" max="1551" width="1" style="693" customWidth="1"/>
    <col min="1552" max="1552" width="16.44140625" style="693" bestFit="1" customWidth="1"/>
    <col min="1553" max="1553" width="13.44140625" style="693" customWidth="1"/>
    <col min="1554" max="1554" width="14.5546875" style="693" bestFit="1" customWidth="1"/>
    <col min="1555" max="1555" width="16.5546875" style="693" bestFit="1" customWidth="1"/>
    <col min="1556" max="1793" width="9" style="693"/>
    <col min="1794" max="1794" width="29" style="693" customWidth="1"/>
    <col min="1795" max="1796" width="14.5546875" style="693" customWidth="1"/>
    <col min="1797" max="1797" width="16.44140625" style="693" customWidth="1"/>
    <col min="1798" max="1798" width="15.5546875" style="693" customWidth="1"/>
    <col min="1799" max="1800" width="14.44140625" style="693" customWidth="1"/>
    <col min="1801" max="1801" width="16.44140625" style="693" customWidth="1"/>
    <col min="1802" max="1802" width="0.5546875" style="693" customWidth="1"/>
    <col min="1803" max="1803" width="15" style="693" customWidth="1"/>
    <col min="1804" max="1804" width="1" style="693" customWidth="1"/>
    <col min="1805" max="1805" width="17.44140625" style="693" customWidth="1"/>
    <col min="1806" max="1806" width="12.5546875" style="693" customWidth="1"/>
    <col min="1807" max="1807" width="1" style="693" customWidth="1"/>
    <col min="1808" max="1808" width="16.44140625" style="693" bestFit="1" customWidth="1"/>
    <col min="1809" max="1809" width="13.44140625" style="693" customWidth="1"/>
    <col min="1810" max="1810" width="14.5546875" style="693" bestFit="1" customWidth="1"/>
    <col min="1811" max="1811" width="16.5546875" style="693" bestFit="1" customWidth="1"/>
    <col min="1812" max="2049" width="9" style="693"/>
    <col min="2050" max="2050" width="29" style="693" customWidth="1"/>
    <col min="2051" max="2052" width="14.5546875" style="693" customWidth="1"/>
    <col min="2053" max="2053" width="16.44140625" style="693" customWidth="1"/>
    <col min="2054" max="2054" width="15.5546875" style="693" customWidth="1"/>
    <col min="2055" max="2056" width="14.44140625" style="693" customWidth="1"/>
    <col min="2057" max="2057" width="16.44140625" style="693" customWidth="1"/>
    <col min="2058" max="2058" width="0.5546875" style="693" customWidth="1"/>
    <col min="2059" max="2059" width="15" style="693" customWidth="1"/>
    <col min="2060" max="2060" width="1" style="693" customWidth="1"/>
    <col min="2061" max="2061" width="17.44140625" style="693" customWidth="1"/>
    <col min="2062" max="2062" width="12.5546875" style="693" customWidth="1"/>
    <col min="2063" max="2063" width="1" style="693" customWidth="1"/>
    <col min="2064" max="2064" width="16.44140625" style="693" bestFit="1" customWidth="1"/>
    <col min="2065" max="2065" width="13.44140625" style="693" customWidth="1"/>
    <col min="2066" max="2066" width="14.5546875" style="693" bestFit="1" customWidth="1"/>
    <col min="2067" max="2067" width="16.5546875" style="693" bestFit="1" customWidth="1"/>
    <col min="2068" max="2305" width="9" style="693"/>
    <col min="2306" max="2306" width="29" style="693" customWidth="1"/>
    <col min="2307" max="2308" width="14.5546875" style="693" customWidth="1"/>
    <col min="2309" max="2309" width="16.44140625" style="693" customWidth="1"/>
    <col min="2310" max="2310" width="15.5546875" style="693" customWidth="1"/>
    <col min="2311" max="2312" width="14.44140625" style="693" customWidth="1"/>
    <col min="2313" max="2313" width="16.44140625" style="693" customWidth="1"/>
    <col min="2314" max="2314" width="0.5546875" style="693" customWidth="1"/>
    <col min="2315" max="2315" width="15" style="693" customWidth="1"/>
    <col min="2316" max="2316" width="1" style="693" customWidth="1"/>
    <col min="2317" max="2317" width="17.44140625" style="693" customWidth="1"/>
    <col min="2318" max="2318" width="12.5546875" style="693" customWidth="1"/>
    <col min="2319" max="2319" width="1" style="693" customWidth="1"/>
    <col min="2320" max="2320" width="16.44140625" style="693" bestFit="1" customWidth="1"/>
    <col min="2321" max="2321" width="13.44140625" style="693" customWidth="1"/>
    <col min="2322" max="2322" width="14.5546875" style="693" bestFit="1" customWidth="1"/>
    <col min="2323" max="2323" width="16.5546875" style="693" bestFit="1" customWidth="1"/>
    <col min="2324" max="2561" width="9" style="693"/>
    <col min="2562" max="2562" width="29" style="693" customWidth="1"/>
    <col min="2563" max="2564" width="14.5546875" style="693" customWidth="1"/>
    <col min="2565" max="2565" width="16.44140625" style="693" customWidth="1"/>
    <col min="2566" max="2566" width="15.5546875" style="693" customWidth="1"/>
    <col min="2567" max="2568" width="14.44140625" style="693" customWidth="1"/>
    <col min="2569" max="2569" width="16.44140625" style="693" customWidth="1"/>
    <col min="2570" max="2570" width="0.5546875" style="693" customWidth="1"/>
    <col min="2571" max="2571" width="15" style="693" customWidth="1"/>
    <col min="2572" max="2572" width="1" style="693" customWidth="1"/>
    <col min="2573" max="2573" width="17.44140625" style="693" customWidth="1"/>
    <col min="2574" max="2574" width="12.5546875" style="693" customWidth="1"/>
    <col min="2575" max="2575" width="1" style="693" customWidth="1"/>
    <col min="2576" max="2576" width="16.44140625" style="693" bestFit="1" customWidth="1"/>
    <col min="2577" max="2577" width="13.44140625" style="693" customWidth="1"/>
    <col min="2578" max="2578" width="14.5546875" style="693" bestFit="1" customWidth="1"/>
    <col min="2579" max="2579" width="16.5546875" style="693" bestFit="1" customWidth="1"/>
    <col min="2580" max="2817" width="9" style="693"/>
    <col min="2818" max="2818" width="29" style="693" customWidth="1"/>
    <col min="2819" max="2820" width="14.5546875" style="693" customWidth="1"/>
    <col min="2821" max="2821" width="16.44140625" style="693" customWidth="1"/>
    <col min="2822" max="2822" width="15.5546875" style="693" customWidth="1"/>
    <col min="2823" max="2824" width="14.44140625" style="693" customWidth="1"/>
    <col min="2825" max="2825" width="16.44140625" style="693" customWidth="1"/>
    <col min="2826" max="2826" width="0.5546875" style="693" customWidth="1"/>
    <col min="2827" max="2827" width="15" style="693" customWidth="1"/>
    <col min="2828" max="2828" width="1" style="693" customWidth="1"/>
    <col min="2829" max="2829" width="17.44140625" style="693" customWidth="1"/>
    <col min="2830" max="2830" width="12.5546875" style="693" customWidth="1"/>
    <col min="2831" max="2831" width="1" style="693" customWidth="1"/>
    <col min="2832" max="2832" width="16.44140625" style="693" bestFit="1" customWidth="1"/>
    <col min="2833" max="2833" width="13.44140625" style="693" customWidth="1"/>
    <col min="2834" max="2834" width="14.5546875" style="693" bestFit="1" customWidth="1"/>
    <col min="2835" max="2835" width="16.5546875" style="693" bestFit="1" customWidth="1"/>
    <col min="2836" max="3073" width="9" style="693"/>
    <col min="3074" max="3074" width="29" style="693" customWidth="1"/>
    <col min="3075" max="3076" width="14.5546875" style="693" customWidth="1"/>
    <col min="3077" max="3077" width="16.44140625" style="693" customWidth="1"/>
    <col min="3078" max="3078" width="15.5546875" style="693" customWidth="1"/>
    <col min="3079" max="3080" width="14.44140625" style="693" customWidth="1"/>
    <col min="3081" max="3081" width="16.44140625" style="693" customWidth="1"/>
    <col min="3082" max="3082" width="0.5546875" style="693" customWidth="1"/>
    <col min="3083" max="3083" width="15" style="693" customWidth="1"/>
    <col min="3084" max="3084" width="1" style="693" customWidth="1"/>
    <col min="3085" max="3085" width="17.44140625" style="693" customWidth="1"/>
    <col min="3086" max="3086" width="12.5546875" style="693" customWidth="1"/>
    <col min="3087" max="3087" width="1" style="693" customWidth="1"/>
    <col min="3088" max="3088" width="16.44140625" style="693" bestFit="1" customWidth="1"/>
    <col min="3089" max="3089" width="13.44140625" style="693" customWidth="1"/>
    <col min="3090" max="3090" width="14.5546875" style="693" bestFit="1" customWidth="1"/>
    <col min="3091" max="3091" width="16.5546875" style="693" bestFit="1" customWidth="1"/>
    <col min="3092" max="3329" width="9" style="693"/>
    <col min="3330" max="3330" width="29" style="693" customWidth="1"/>
    <col min="3331" max="3332" width="14.5546875" style="693" customWidth="1"/>
    <col min="3333" max="3333" width="16.44140625" style="693" customWidth="1"/>
    <col min="3334" max="3334" width="15.5546875" style="693" customWidth="1"/>
    <col min="3335" max="3336" width="14.44140625" style="693" customWidth="1"/>
    <col min="3337" max="3337" width="16.44140625" style="693" customWidth="1"/>
    <col min="3338" max="3338" width="0.5546875" style="693" customWidth="1"/>
    <col min="3339" max="3339" width="15" style="693" customWidth="1"/>
    <col min="3340" max="3340" width="1" style="693" customWidth="1"/>
    <col min="3341" max="3341" width="17.44140625" style="693" customWidth="1"/>
    <col min="3342" max="3342" width="12.5546875" style="693" customWidth="1"/>
    <col min="3343" max="3343" width="1" style="693" customWidth="1"/>
    <col min="3344" max="3344" width="16.44140625" style="693" bestFit="1" customWidth="1"/>
    <col min="3345" max="3345" width="13.44140625" style="693" customWidth="1"/>
    <col min="3346" max="3346" width="14.5546875" style="693" bestFit="1" customWidth="1"/>
    <col min="3347" max="3347" width="16.5546875" style="693" bestFit="1" customWidth="1"/>
    <col min="3348" max="3585" width="9" style="693"/>
    <col min="3586" max="3586" width="29" style="693" customWidth="1"/>
    <col min="3587" max="3588" width="14.5546875" style="693" customWidth="1"/>
    <col min="3589" max="3589" width="16.44140625" style="693" customWidth="1"/>
    <col min="3590" max="3590" width="15.5546875" style="693" customWidth="1"/>
    <col min="3591" max="3592" width="14.44140625" style="693" customWidth="1"/>
    <col min="3593" max="3593" width="16.44140625" style="693" customWidth="1"/>
    <col min="3594" max="3594" width="0.5546875" style="693" customWidth="1"/>
    <col min="3595" max="3595" width="15" style="693" customWidth="1"/>
    <col min="3596" max="3596" width="1" style="693" customWidth="1"/>
    <col min="3597" max="3597" width="17.44140625" style="693" customWidth="1"/>
    <col min="3598" max="3598" width="12.5546875" style="693" customWidth="1"/>
    <col min="3599" max="3599" width="1" style="693" customWidth="1"/>
    <col min="3600" max="3600" width="16.44140625" style="693" bestFit="1" customWidth="1"/>
    <col min="3601" max="3601" width="13.44140625" style="693" customWidth="1"/>
    <col min="3602" max="3602" width="14.5546875" style="693" bestFit="1" customWidth="1"/>
    <col min="3603" max="3603" width="16.5546875" style="693" bestFit="1" customWidth="1"/>
    <col min="3604" max="3841" width="9" style="693"/>
    <col min="3842" max="3842" width="29" style="693" customWidth="1"/>
    <col min="3843" max="3844" width="14.5546875" style="693" customWidth="1"/>
    <col min="3845" max="3845" width="16.44140625" style="693" customWidth="1"/>
    <col min="3846" max="3846" width="15.5546875" style="693" customWidth="1"/>
    <col min="3847" max="3848" width="14.44140625" style="693" customWidth="1"/>
    <col min="3849" max="3849" width="16.44140625" style="693" customWidth="1"/>
    <col min="3850" max="3850" width="0.5546875" style="693" customWidth="1"/>
    <col min="3851" max="3851" width="15" style="693" customWidth="1"/>
    <col min="3852" max="3852" width="1" style="693" customWidth="1"/>
    <col min="3853" max="3853" width="17.44140625" style="693" customWidth="1"/>
    <col min="3854" max="3854" width="12.5546875" style="693" customWidth="1"/>
    <col min="3855" max="3855" width="1" style="693" customWidth="1"/>
    <col min="3856" max="3856" width="16.44140625" style="693" bestFit="1" customWidth="1"/>
    <col min="3857" max="3857" width="13.44140625" style="693" customWidth="1"/>
    <col min="3858" max="3858" width="14.5546875" style="693" bestFit="1" customWidth="1"/>
    <col min="3859" max="3859" width="16.5546875" style="693" bestFit="1" customWidth="1"/>
    <col min="3860" max="4097" width="9" style="693"/>
    <col min="4098" max="4098" width="29" style="693" customWidth="1"/>
    <col min="4099" max="4100" width="14.5546875" style="693" customWidth="1"/>
    <col min="4101" max="4101" width="16.44140625" style="693" customWidth="1"/>
    <col min="4102" max="4102" width="15.5546875" style="693" customWidth="1"/>
    <col min="4103" max="4104" width="14.44140625" style="693" customWidth="1"/>
    <col min="4105" max="4105" width="16.44140625" style="693" customWidth="1"/>
    <col min="4106" max="4106" width="0.5546875" style="693" customWidth="1"/>
    <col min="4107" max="4107" width="15" style="693" customWidth="1"/>
    <col min="4108" max="4108" width="1" style="693" customWidth="1"/>
    <col min="4109" max="4109" width="17.44140625" style="693" customWidth="1"/>
    <col min="4110" max="4110" width="12.5546875" style="693" customWidth="1"/>
    <col min="4111" max="4111" width="1" style="693" customWidth="1"/>
    <col min="4112" max="4112" width="16.44140625" style="693" bestFit="1" customWidth="1"/>
    <col min="4113" max="4113" width="13.44140625" style="693" customWidth="1"/>
    <col min="4114" max="4114" width="14.5546875" style="693" bestFit="1" customWidth="1"/>
    <col min="4115" max="4115" width="16.5546875" style="693" bestFit="1" customWidth="1"/>
    <col min="4116" max="4353" width="9" style="693"/>
    <col min="4354" max="4354" width="29" style="693" customWidth="1"/>
    <col min="4355" max="4356" width="14.5546875" style="693" customWidth="1"/>
    <col min="4357" max="4357" width="16.44140625" style="693" customWidth="1"/>
    <col min="4358" max="4358" width="15.5546875" style="693" customWidth="1"/>
    <col min="4359" max="4360" width="14.44140625" style="693" customWidth="1"/>
    <col min="4361" max="4361" width="16.44140625" style="693" customWidth="1"/>
    <col min="4362" max="4362" width="0.5546875" style="693" customWidth="1"/>
    <col min="4363" max="4363" width="15" style="693" customWidth="1"/>
    <col min="4364" max="4364" width="1" style="693" customWidth="1"/>
    <col min="4365" max="4365" width="17.44140625" style="693" customWidth="1"/>
    <col min="4366" max="4366" width="12.5546875" style="693" customWidth="1"/>
    <col min="4367" max="4367" width="1" style="693" customWidth="1"/>
    <col min="4368" max="4368" width="16.44140625" style="693" bestFit="1" customWidth="1"/>
    <col min="4369" max="4369" width="13.44140625" style="693" customWidth="1"/>
    <col min="4370" max="4370" width="14.5546875" style="693" bestFit="1" customWidth="1"/>
    <col min="4371" max="4371" width="16.5546875" style="693" bestFit="1" customWidth="1"/>
    <col min="4372" max="4609" width="9" style="693"/>
    <col min="4610" max="4610" width="29" style="693" customWidth="1"/>
    <col min="4611" max="4612" width="14.5546875" style="693" customWidth="1"/>
    <col min="4613" max="4613" width="16.44140625" style="693" customWidth="1"/>
    <col min="4614" max="4614" width="15.5546875" style="693" customWidth="1"/>
    <col min="4615" max="4616" width="14.44140625" style="693" customWidth="1"/>
    <col min="4617" max="4617" width="16.44140625" style="693" customWidth="1"/>
    <col min="4618" max="4618" width="0.5546875" style="693" customWidth="1"/>
    <col min="4619" max="4619" width="15" style="693" customWidth="1"/>
    <col min="4620" max="4620" width="1" style="693" customWidth="1"/>
    <col min="4621" max="4621" width="17.44140625" style="693" customWidth="1"/>
    <col min="4622" max="4622" width="12.5546875" style="693" customWidth="1"/>
    <col min="4623" max="4623" width="1" style="693" customWidth="1"/>
    <col min="4624" max="4624" width="16.44140625" style="693" bestFit="1" customWidth="1"/>
    <col min="4625" max="4625" width="13.44140625" style="693" customWidth="1"/>
    <col min="4626" max="4626" width="14.5546875" style="693" bestFit="1" customWidth="1"/>
    <col min="4627" max="4627" width="16.5546875" style="693" bestFit="1" customWidth="1"/>
    <col min="4628" max="4865" width="9" style="693"/>
    <col min="4866" max="4866" width="29" style="693" customWidth="1"/>
    <col min="4867" max="4868" width="14.5546875" style="693" customWidth="1"/>
    <col min="4869" max="4869" width="16.44140625" style="693" customWidth="1"/>
    <col min="4870" max="4870" width="15.5546875" style="693" customWidth="1"/>
    <col min="4871" max="4872" width="14.44140625" style="693" customWidth="1"/>
    <col min="4873" max="4873" width="16.44140625" style="693" customWidth="1"/>
    <col min="4874" max="4874" width="0.5546875" style="693" customWidth="1"/>
    <col min="4875" max="4875" width="15" style="693" customWidth="1"/>
    <col min="4876" max="4876" width="1" style="693" customWidth="1"/>
    <col min="4877" max="4877" width="17.44140625" style="693" customWidth="1"/>
    <col min="4878" max="4878" width="12.5546875" style="693" customWidth="1"/>
    <col min="4879" max="4879" width="1" style="693" customWidth="1"/>
    <col min="4880" max="4880" width="16.44140625" style="693" bestFit="1" customWidth="1"/>
    <col min="4881" max="4881" width="13.44140625" style="693" customWidth="1"/>
    <col min="4882" max="4882" width="14.5546875" style="693" bestFit="1" customWidth="1"/>
    <col min="4883" max="4883" width="16.5546875" style="693" bestFit="1" customWidth="1"/>
    <col min="4884" max="5121" width="9" style="693"/>
    <col min="5122" max="5122" width="29" style="693" customWidth="1"/>
    <col min="5123" max="5124" width="14.5546875" style="693" customWidth="1"/>
    <col min="5125" max="5125" width="16.44140625" style="693" customWidth="1"/>
    <col min="5126" max="5126" width="15.5546875" style="693" customWidth="1"/>
    <col min="5127" max="5128" width="14.44140625" style="693" customWidth="1"/>
    <col min="5129" max="5129" width="16.44140625" style="693" customWidth="1"/>
    <col min="5130" max="5130" width="0.5546875" style="693" customWidth="1"/>
    <col min="5131" max="5131" width="15" style="693" customWidth="1"/>
    <col min="5132" max="5132" width="1" style="693" customWidth="1"/>
    <col min="5133" max="5133" width="17.44140625" style="693" customWidth="1"/>
    <col min="5134" max="5134" width="12.5546875" style="693" customWidth="1"/>
    <col min="5135" max="5135" width="1" style="693" customWidth="1"/>
    <col min="5136" max="5136" width="16.44140625" style="693" bestFit="1" customWidth="1"/>
    <col min="5137" max="5137" width="13.44140625" style="693" customWidth="1"/>
    <col min="5138" max="5138" width="14.5546875" style="693" bestFit="1" customWidth="1"/>
    <col min="5139" max="5139" width="16.5546875" style="693" bestFit="1" customWidth="1"/>
    <col min="5140" max="5377" width="9" style="693"/>
    <col min="5378" max="5378" width="29" style="693" customWidth="1"/>
    <col min="5379" max="5380" width="14.5546875" style="693" customWidth="1"/>
    <col min="5381" max="5381" width="16.44140625" style="693" customWidth="1"/>
    <col min="5382" max="5382" width="15.5546875" style="693" customWidth="1"/>
    <col min="5383" max="5384" width="14.44140625" style="693" customWidth="1"/>
    <col min="5385" max="5385" width="16.44140625" style="693" customWidth="1"/>
    <col min="5386" max="5386" width="0.5546875" style="693" customWidth="1"/>
    <col min="5387" max="5387" width="15" style="693" customWidth="1"/>
    <col min="5388" max="5388" width="1" style="693" customWidth="1"/>
    <col min="5389" max="5389" width="17.44140625" style="693" customWidth="1"/>
    <col min="5390" max="5390" width="12.5546875" style="693" customWidth="1"/>
    <col min="5391" max="5391" width="1" style="693" customWidth="1"/>
    <col min="5392" max="5392" width="16.44140625" style="693" bestFit="1" customWidth="1"/>
    <col min="5393" max="5393" width="13.44140625" style="693" customWidth="1"/>
    <col min="5394" max="5394" width="14.5546875" style="693" bestFit="1" customWidth="1"/>
    <col min="5395" max="5395" width="16.5546875" style="693" bestFit="1" customWidth="1"/>
    <col min="5396" max="5633" width="9" style="693"/>
    <col min="5634" max="5634" width="29" style="693" customWidth="1"/>
    <col min="5635" max="5636" width="14.5546875" style="693" customWidth="1"/>
    <col min="5637" max="5637" width="16.44140625" style="693" customWidth="1"/>
    <col min="5638" max="5638" width="15.5546875" style="693" customWidth="1"/>
    <col min="5639" max="5640" width="14.44140625" style="693" customWidth="1"/>
    <col min="5641" max="5641" width="16.44140625" style="693" customWidth="1"/>
    <col min="5642" max="5642" width="0.5546875" style="693" customWidth="1"/>
    <col min="5643" max="5643" width="15" style="693" customWidth="1"/>
    <col min="5644" max="5644" width="1" style="693" customWidth="1"/>
    <col min="5645" max="5645" width="17.44140625" style="693" customWidth="1"/>
    <col min="5646" max="5646" width="12.5546875" style="693" customWidth="1"/>
    <col min="5647" max="5647" width="1" style="693" customWidth="1"/>
    <col min="5648" max="5648" width="16.44140625" style="693" bestFit="1" customWidth="1"/>
    <col min="5649" max="5649" width="13.44140625" style="693" customWidth="1"/>
    <col min="5650" max="5650" width="14.5546875" style="693" bestFit="1" customWidth="1"/>
    <col min="5651" max="5651" width="16.5546875" style="693" bestFit="1" customWidth="1"/>
    <col min="5652" max="5889" width="9" style="693"/>
    <col min="5890" max="5890" width="29" style="693" customWidth="1"/>
    <col min="5891" max="5892" width="14.5546875" style="693" customWidth="1"/>
    <col min="5893" max="5893" width="16.44140625" style="693" customWidth="1"/>
    <col min="5894" max="5894" width="15.5546875" style="693" customWidth="1"/>
    <col min="5895" max="5896" width="14.44140625" style="693" customWidth="1"/>
    <col min="5897" max="5897" width="16.44140625" style="693" customWidth="1"/>
    <col min="5898" max="5898" width="0.5546875" style="693" customWidth="1"/>
    <col min="5899" max="5899" width="15" style="693" customWidth="1"/>
    <col min="5900" max="5900" width="1" style="693" customWidth="1"/>
    <col min="5901" max="5901" width="17.44140625" style="693" customWidth="1"/>
    <col min="5902" max="5902" width="12.5546875" style="693" customWidth="1"/>
    <col min="5903" max="5903" width="1" style="693" customWidth="1"/>
    <col min="5904" max="5904" width="16.44140625" style="693" bestFit="1" customWidth="1"/>
    <col min="5905" max="5905" width="13.44140625" style="693" customWidth="1"/>
    <col min="5906" max="5906" width="14.5546875" style="693" bestFit="1" customWidth="1"/>
    <col min="5907" max="5907" width="16.5546875" style="693" bestFit="1" customWidth="1"/>
    <col min="5908" max="6145" width="9" style="693"/>
    <col min="6146" max="6146" width="29" style="693" customWidth="1"/>
    <col min="6147" max="6148" width="14.5546875" style="693" customWidth="1"/>
    <col min="6149" max="6149" width="16.44140625" style="693" customWidth="1"/>
    <col min="6150" max="6150" width="15.5546875" style="693" customWidth="1"/>
    <col min="6151" max="6152" width="14.44140625" style="693" customWidth="1"/>
    <col min="6153" max="6153" width="16.44140625" style="693" customWidth="1"/>
    <col min="6154" max="6154" width="0.5546875" style="693" customWidth="1"/>
    <col min="6155" max="6155" width="15" style="693" customWidth="1"/>
    <col min="6156" max="6156" width="1" style="693" customWidth="1"/>
    <col min="6157" max="6157" width="17.44140625" style="693" customWidth="1"/>
    <col min="6158" max="6158" width="12.5546875" style="693" customWidth="1"/>
    <col min="6159" max="6159" width="1" style="693" customWidth="1"/>
    <col min="6160" max="6160" width="16.44140625" style="693" bestFit="1" customWidth="1"/>
    <col min="6161" max="6161" width="13.44140625" style="693" customWidth="1"/>
    <col min="6162" max="6162" width="14.5546875" style="693" bestFit="1" customWidth="1"/>
    <col min="6163" max="6163" width="16.5546875" style="693" bestFit="1" customWidth="1"/>
    <col min="6164" max="6401" width="9" style="693"/>
    <col min="6402" max="6402" width="29" style="693" customWidth="1"/>
    <col min="6403" max="6404" width="14.5546875" style="693" customWidth="1"/>
    <col min="6405" max="6405" width="16.44140625" style="693" customWidth="1"/>
    <col min="6406" max="6406" width="15.5546875" style="693" customWidth="1"/>
    <col min="6407" max="6408" width="14.44140625" style="693" customWidth="1"/>
    <col min="6409" max="6409" width="16.44140625" style="693" customWidth="1"/>
    <col min="6410" max="6410" width="0.5546875" style="693" customWidth="1"/>
    <col min="6411" max="6411" width="15" style="693" customWidth="1"/>
    <col min="6412" max="6412" width="1" style="693" customWidth="1"/>
    <col min="6413" max="6413" width="17.44140625" style="693" customWidth="1"/>
    <col min="6414" max="6414" width="12.5546875" style="693" customWidth="1"/>
    <col min="6415" max="6415" width="1" style="693" customWidth="1"/>
    <col min="6416" max="6416" width="16.44140625" style="693" bestFit="1" customWidth="1"/>
    <col min="6417" max="6417" width="13.44140625" style="693" customWidth="1"/>
    <col min="6418" max="6418" width="14.5546875" style="693" bestFit="1" customWidth="1"/>
    <col min="6419" max="6419" width="16.5546875" style="693" bestFit="1" customWidth="1"/>
    <col min="6420" max="6657" width="9" style="693"/>
    <col min="6658" max="6658" width="29" style="693" customWidth="1"/>
    <col min="6659" max="6660" width="14.5546875" style="693" customWidth="1"/>
    <col min="6661" max="6661" width="16.44140625" style="693" customWidth="1"/>
    <col min="6662" max="6662" width="15.5546875" style="693" customWidth="1"/>
    <col min="6663" max="6664" width="14.44140625" style="693" customWidth="1"/>
    <col min="6665" max="6665" width="16.44140625" style="693" customWidth="1"/>
    <col min="6666" max="6666" width="0.5546875" style="693" customWidth="1"/>
    <col min="6667" max="6667" width="15" style="693" customWidth="1"/>
    <col min="6668" max="6668" width="1" style="693" customWidth="1"/>
    <col min="6669" max="6669" width="17.44140625" style="693" customWidth="1"/>
    <col min="6670" max="6670" width="12.5546875" style="693" customWidth="1"/>
    <col min="6671" max="6671" width="1" style="693" customWidth="1"/>
    <col min="6672" max="6672" width="16.44140625" style="693" bestFit="1" customWidth="1"/>
    <col min="6673" max="6673" width="13.44140625" style="693" customWidth="1"/>
    <col min="6674" max="6674" width="14.5546875" style="693" bestFit="1" customWidth="1"/>
    <col min="6675" max="6675" width="16.5546875" style="693" bestFit="1" customWidth="1"/>
    <col min="6676" max="6913" width="9" style="693"/>
    <col min="6914" max="6914" width="29" style="693" customWidth="1"/>
    <col min="6915" max="6916" width="14.5546875" style="693" customWidth="1"/>
    <col min="6917" max="6917" width="16.44140625" style="693" customWidth="1"/>
    <col min="6918" max="6918" width="15.5546875" style="693" customWidth="1"/>
    <col min="6919" max="6920" width="14.44140625" style="693" customWidth="1"/>
    <col min="6921" max="6921" width="16.44140625" style="693" customWidth="1"/>
    <col min="6922" max="6922" width="0.5546875" style="693" customWidth="1"/>
    <col min="6923" max="6923" width="15" style="693" customWidth="1"/>
    <col min="6924" max="6924" width="1" style="693" customWidth="1"/>
    <col min="6925" max="6925" width="17.44140625" style="693" customWidth="1"/>
    <col min="6926" max="6926" width="12.5546875" style="693" customWidth="1"/>
    <col min="6927" max="6927" width="1" style="693" customWidth="1"/>
    <col min="6928" max="6928" width="16.44140625" style="693" bestFit="1" customWidth="1"/>
    <col min="6929" max="6929" width="13.44140625" style="693" customWidth="1"/>
    <col min="6930" max="6930" width="14.5546875" style="693" bestFit="1" customWidth="1"/>
    <col min="6931" max="6931" width="16.5546875" style="693" bestFit="1" customWidth="1"/>
    <col min="6932" max="7169" width="9" style="693"/>
    <col min="7170" max="7170" width="29" style="693" customWidth="1"/>
    <col min="7171" max="7172" width="14.5546875" style="693" customWidth="1"/>
    <col min="7173" max="7173" width="16.44140625" style="693" customWidth="1"/>
    <col min="7174" max="7174" width="15.5546875" style="693" customWidth="1"/>
    <col min="7175" max="7176" width="14.44140625" style="693" customWidth="1"/>
    <col min="7177" max="7177" width="16.44140625" style="693" customWidth="1"/>
    <col min="7178" max="7178" width="0.5546875" style="693" customWidth="1"/>
    <col min="7179" max="7179" width="15" style="693" customWidth="1"/>
    <col min="7180" max="7180" width="1" style="693" customWidth="1"/>
    <col min="7181" max="7181" width="17.44140625" style="693" customWidth="1"/>
    <col min="7182" max="7182" width="12.5546875" style="693" customWidth="1"/>
    <col min="7183" max="7183" width="1" style="693" customWidth="1"/>
    <col min="7184" max="7184" width="16.44140625" style="693" bestFit="1" customWidth="1"/>
    <col min="7185" max="7185" width="13.44140625" style="693" customWidth="1"/>
    <col min="7186" max="7186" width="14.5546875" style="693" bestFit="1" customWidth="1"/>
    <col min="7187" max="7187" width="16.5546875" style="693" bestFit="1" customWidth="1"/>
    <col min="7188" max="7425" width="9" style="693"/>
    <col min="7426" max="7426" width="29" style="693" customWidth="1"/>
    <col min="7427" max="7428" width="14.5546875" style="693" customWidth="1"/>
    <col min="7429" max="7429" width="16.44140625" style="693" customWidth="1"/>
    <col min="7430" max="7430" width="15.5546875" style="693" customWidth="1"/>
    <col min="7431" max="7432" width="14.44140625" style="693" customWidth="1"/>
    <col min="7433" max="7433" width="16.44140625" style="693" customWidth="1"/>
    <col min="7434" max="7434" width="0.5546875" style="693" customWidth="1"/>
    <col min="7435" max="7435" width="15" style="693" customWidth="1"/>
    <col min="7436" max="7436" width="1" style="693" customWidth="1"/>
    <col min="7437" max="7437" width="17.44140625" style="693" customWidth="1"/>
    <col min="7438" max="7438" width="12.5546875" style="693" customWidth="1"/>
    <col min="7439" max="7439" width="1" style="693" customWidth="1"/>
    <col min="7440" max="7440" width="16.44140625" style="693" bestFit="1" customWidth="1"/>
    <col min="7441" max="7441" width="13.44140625" style="693" customWidth="1"/>
    <col min="7442" max="7442" width="14.5546875" style="693" bestFit="1" customWidth="1"/>
    <col min="7443" max="7443" width="16.5546875" style="693" bestFit="1" customWidth="1"/>
    <col min="7444" max="7681" width="9" style="693"/>
    <col min="7682" max="7682" width="29" style="693" customWidth="1"/>
    <col min="7683" max="7684" width="14.5546875" style="693" customWidth="1"/>
    <col min="7685" max="7685" width="16.44140625" style="693" customWidth="1"/>
    <col min="7686" max="7686" width="15.5546875" style="693" customWidth="1"/>
    <col min="7687" max="7688" width="14.44140625" style="693" customWidth="1"/>
    <col min="7689" max="7689" width="16.44140625" style="693" customWidth="1"/>
    <col min="7690" max="7690" width="0.5546875" style="693" customWidth="1"/>
    <col min="7691" max="7691" width="15" style="693" customWidth="1"/>
    <col min="7692" max="7692" width="1" style="693" customWidth="1"/>
    <col min="7693" max="7693" width="17.44140625" style="693" customWidth="1"/>
    <col min="7694" max="7694" width="12.5546875" style="693" customWidth="1"/>
    <col min="7695" max="7695" width="1" style="693" customWidth="1"/>
    <col min="7696" max="7696" width="16.44140625" style="693" bestFit="1" customWidth="1"/>
    <col min="7697" max="7697" width="13.44140625" style="693" customWidth="1"/>
    <col min="7698" max="7698" width="14.5546875" style="693" bestFit="1" customWidth="1"/>
    <col min="7699" max="7699" width="16.5546875" style="693" bestFit="1" customWidth="1"/>
    <col min="7700" max="7937" width="9" style="693"/>
    <col min="7938" max="7938" width="29" style="693" customWidth="1"/>
    <col min="7939" max="7940" width="14.5546875" style="693" customWidth="1"/>
    <col min="7941" max="7941" width="16.44140625" style="693" customWidth="1"/>
    <col min="7942" max="7942" width="15.5546875" style="693" customWidth="1"/>
    <col min="7943" max="7944" width="14.44140625" style="693" customWidth="1"/>
    <col min="7945" max="7945" width="16.44140625" style="693" customWidth="1"/>
    <col min="7946" max="7946" width="0.5546875" style="693" customWidth="1"/>
    <col min="7947" max="7947" width="15" style="693" customWidth="1"/>
    <col min="7948" max="7948" width="1" style="693" customWidth="1"/>
    <col min="7949" max="7949" width="17.44140625" style="693" customWidth="1"/>
    <col min="7950" max="7950" width="12.5546875" style="693" customWidth="1"/>
    <col min="7951" max="7951" width="1" style="693" customWidth="1"/>
    <col min="7952" max="7952" width="16.44140625" style="693" bestFit="1" customWidth="1"/>
    <col min="7953" max="7953" width="13.44140625" style="693" customWidth="1"/>
    <col min="7954" max="7954" width="14.5546875" style="693" bestFit="1" customWidth="1"/>
    <col min="7955" max="7955" width="16.5546875" style="693" bestFit="1" customWidth="1"/>
    <col min="7956" max="8193" width="9" style="693"/>
    <col min="8194" max="8194" width="29" style="693" customWidth="1"/>
    <col min="8195" max="8196" width="14.5546875" style="693" customWidth="1"/>
    <col min="8197" max="8197" width="16.44140625" style="693" customWidth="1"/>
    <col min="8198" max="8198" width="15.5546875" style="693" customWidth="1"/>
    <col min="8199" max="8200" width="14.44140625" style="693" customWidth="1"/>
    <col min="8201" max="8201" width="16.44140625" style="693" customWidth="1"/>
    <col min="8202" max="8202" width="0.5546875" style="693" customWidth="1"/>
    <col min="8203" max="8203" width="15" style="693" customWidth="1"/>
    <col min="8204" max="8204" width="1" style="693" customWidth="1"/>
    <col min="8205" max="8205" width="17.44140625" style="693" customWidth="1"/>
    <col min="8206" max="8206" width="12.5546875" style="693" customWidth="1"/>
    <col min="8207" max="8207" width="1" style="693" customWidth="1"/>
    <col min="8208" max="8208" width="16.44140625" style="693" bestFit="1" customWidth="1"/>
    <col min="8209" max="8209" width="13.44140625" style="693" customWidth="1"/>
    <col min="8210" max="8210" width="14.5546875" style="693" bestFit="1" customWidth="1"/>
    <col min="8211" max="8211" width="16.5546875" style="693" bestFit="1" customWidth="1"/>
    <col min="8212" max="8449" width="9" style="693"/>
    <col min="8450" max="8450" width="29" style="693" customWidth="1"/>
    <col min="8451" max="8452" width="14.5546875" style="693" customWidth="1"/>
    <col min="8453" max="8453" width="16.44140625" style="693" customWidth="1"/>
    <col min="8454" max="8454" width="15.5546875" style="693" customWidth="1"/>
    <col min="8455" max="8456" width="14.44140625" style="693" customWidth="1"/>
    <col min="8457" max="8457" width="16.44140625" style="693" customWidth="1"/>
    <col min="8458" max="8458" width="0.5546875" style="693" customWidth="1"/>
    <col min="8459" max="8459" width="15" style="693" customWidth="1"/>
    <col min="8460" max="8460" width="1" style="693" customWidth="1"/>
    <col min="8461" max="8461" width="17.44140625" style="693" customWidth="1"/>
    <col min="8462" max="8462" width="12.5546875" style="693" customWidth="1"/>
    <col min="8463" max="8463" width="1" style="693" customWidth="1"/>
    <col min="8464" max="8464" width="16.44140625" style="693" bestFit="1" customWidth="1"/>
    <col min="8465" max="8465" width="13.44140625" style="693" customWidth="1"/>
    <col min="8466" max="8466" width="14.5546875" style="693" bestFit="1" customWidth="1"/>
    <col min="8467" max="8467" width="16.5546875" style="693" bestFit="1" customWidth="1"/>
    <col min="8468" max="8705" width="9" style="693"/>
    <col min="8706" max="8706" width="29" style="693" customWidth="1"/>
    <col min="8707" max="8708" width="14.5546875" style="693" customWidth="1"/>
    <col min="8709" max="8709" width="16.44140625" style="693" customWidth="1"/>
    <col min="8710" max="8710" width="15.5546875" style="693" customWidth="1"/>
    <col min="8711" max="8712" width="14.44140625" style="693" customWidth="1"/>
    <col min="8713" max="8713" width="16.44140625" style="693" customWidth="1"/>
    <col min="8714" max="8714" width="0.5546875" style="693" customWidth="1"/>
    <col min="8715" max="8715" width="15" style="693" customWidth="1"/>
    <col min="8716" max="8716" width="1" style="693" customWidth="1"/>
    <col min="8717" max="8717" width="17.44140625" style="693" customWidth="1"/>
    <col min="8718" max="8718" width="12.5546875" style="693" customWidth="1"/>
    <col min="8719" max="8719" width="1" style="693" customWidth="1"/>
    <col min="8720" max="8720" width="16.44140625" style="693" bestFit="1" customWidth="1"/>
    <col min="8721" max="8721" width="13.44140625" style="693" customWidth="1"/>
    <col min="8722" max="8722" width="14.5546875" style="693" bestFit="1" customWidth="1"/>
    <col min="8723" max="8723" width="16.5546875" style="693" bestFit="1" customWidth="1"/>
    <col min="8724" max="8961" width="9" style="693"/>
    <col min="8962" max="8962" width="29" style="693" customWidth="1"/>
    <col min="8963" max="8964" width="14.5546875" style="693" customWidth="1"/>
    <col min="8965" max="8965" width="16.44140625" style="693" customWidth="1"/>
    <col min="8966" max="8966" width="15.5546875" style="693" customWidth="1"/>
    <col min="8967" max="8968" width="14.44140625" style="693" customWidth="1"/>
    <col min="8969" max="8969" width="16.44140625" style="693" customWidth="1"/>
    <col min="8970" max="8970" width="0.5546875" style="693" customWidth="1"/>
    <col min="8971" max="8971" width="15" style="693" customWidth="1"/>
    <col min="8972" max="8972" width="1" style="693" customWidth="1"/>
    <col min="8973" max="8973" width="17.44140625" style="693" customWidth="1"/>
    <col min="8974" max="8974" width="12.5546875" style="693" customWidth="1"/>
    <col min="8975" max="8975" width="1" style="693" customWidth="1"/>
    <col min="8976" max="8976" width="16.44140625" style="693" bestFit="1" customWidth="1"/>
    <col min="8977" max="8977" width="13.44140625" style="693" customWidth="1"/>
    <col min="8978" max="8978" width="14.5546875" style="693" bestFit="1" customWidth="1"/>
    <col min="8979" max="8979" width="16.5546875" style="693" bestFit="1" customWidth="1"/>
    <col min="8980" max="9217" width="9" style="693"/>
    <col min="9218" max="9218" width="29" style="693" customWidth="1"/>
    <col min="9219" max="9220" width="14.5546875" style="693" customWidth="1"/>
    <col min="9221" max="9221" width="16.44140625" style="693" customWidth="1"/>
    <col min="9222" max="9222" width="15.5546875" style="693" customWidth="1"/>
    <col min="9223" max="9224" width="14.44140625" style="693" customWidth="1"/>
    <col min="9225" max="9225" width="16.44140625" style="693" customWidth="1"/>
    <col min="9226" max="9226" width="0.5546875" style="693" customWidth="1"/>
    <col min="9227" max="9227" width="15" style="693" customWidth="1"/>
    <col min="9228" max="9228" width="1" style="693" customWidth="1"/>
    <col min="9229" max="9229" width="17.44140625" style="693" customWidth="1"/>
    <col min="9230" max="9230" width="12.5546875" style="693" customWidth="1"/>
    <col min="9231" max="9231" width="1" style="693" customWidth="1"/>
    <col min="9232" max="9232" width="16.44140625" style="693" bestFit="1" customWidth="1"/>
    <col min="9233" max="9233" width="13.44140625" style="693" customWidth="1"/>
    <col min="9234" max="9234" width="14.5546875" style="693" bestFit="1" customWidth="1"/>
    <col min="9235" max="9235" width="16.5546875" style="693" bestFit="1" customWidth="1"/>
    <col min="9236" max="9473" width="9" style="693"/>
    <col min="9474" max="9474" width="29" style="693" customWidth="1"/>
    <col min="9475" max="9476" width="14.5546875" style="693" customWidth="1"/>
    <col min="9477" max="9477" width="16.44140625" style="693" customWidth="1"/>
    <col min="9478" max="9478" width="15.5546875" style="693" customWidth="1"/>
    <col min="9479" max="9480" width="14.44140625" style="693" customWidth="1"/>
    <col min="9481" max="9481" width="16.44140625" style="693" customWidth="1"/>
    <col min="9482" max="9482" width="0.5546875" style="693" customWidth="1"/>
    <col min="9483" max="9483" width="15" style="693" customWidth="1"/>
    <col min="9484" max="9484" width="1" style="693" customWidth="1"/>
    <col min="9485" max="9485" width="17.44140625" style="693" customWidth="1"/>
    <col min="9486" max="9486" width="12.5546875" style="693" customWidth="1"/>
    <col min="9487" max="9487" width="1" style="693" customWidth="1"/>
    <col min="9488" max="9488" width="16.44140625" style="693" bestFit="1" customWidth="1"/>
    <col min="9489" max="9489" width="13.44140625" style="693" customWidth="1"/>
    <col min="9490" max="9490" width="14.5546875" style="693" bestFit="1" customWidth="1"/>
    <col min="9491" max="9491" width="16.5546875" style="693" bestFit="1" customWidth="1"/>
    <col min="9492" max="9729" width="9" style="693"/>
    <col min="9730" max="9730" width="29" style="693" customWidth="1"/>
    <col min="9731" max="9732" width="14.5546875" style="693" customWidth="1"/>
    <col min="9733" max="9733" width="16.44140625" style="693" customWidth="1"/>
    <col min="9734" max="9734" width="15.5546875" style="693" customWidth="1"/>
    <col min="9735" max="9736" width="14.44140625" style="693" customWidth="1"/>
    <col min="9737" max="9737" width="16.44140625" style="693" customWidth="1"/>
    <col min="9738" max="9738" width="0.5546875" style="693" customWidth="1"/>
    <col min="9739" max="9739" width="15" style="693" customWidth="1"/>
    <col min="9740" max="9740" width="1" style="693" customWidth="1"/>
    <col min="9741" max="9741" width="17.44140625" style="693" customWidth="1"/>
    <col min="9742" max="9742" width="12.5546875" style="693" customWidth="1"/>
    <col min="9743" max="9743" width="1" style="693" customWidth="1"/>
    <col min="9744" max="9744" width="16.44140625" style="693" bestFit="1" customWidth="1"/>
    <col min="9745" max="9745" width="13.44140625" style="693" customWidth="1"/>
    <col min="9746" max="9746" width="14.5546875" style="693" bestFit="1" customWidth="1"/>
    <col min="9747" max="9747" width="16.5546875" style="693" bestFit="1" customWidth="1"/>
    <col min="9748" max="9985" width="9" style="693"/>
    <col min="9986" max="9986" width="29" style="693" customWidth="1"/>
    <col min="9987" max="9988" width="14.5546875" style="693" customWidth="1"/>
    <col min="9989" max="9989" width="16.44140625" style="693" customWidth="1"/>
    <col min="9990" max="9990" width="15.5546875" style="693" customWidth="1"/>
    <col min="9991" max="9992" width="14.44140625" style="693" customWidth="1"/>
    <col min="9993" max="9993" width="16.44140625" style="693" customWidth="1"/>
    <col min="9994" max="9994" width="0.5546875" style="693" customWidth="1"/>
    <col min="9995" max="9995" width="15" style="693" customWidth="1"/>
    <col min="9996" max="9996" width="1" style="693" customWidth="1"/>
    <col min="9997" max="9997" width="17.44140625" style="693" customWidth="1"/>
    <col min="9998" max="9998" width="12.5546875" style="693" customWidth="1"/>
    <col min="9999" max="9999" width="1" style="693" customWidth="1"/>
    <col min="10000" max="10000" width="16.44140625" style="693" bestFit="1" customWidth="1"/>
    <col min="10001" max="10001" width="13.44140625" style="693" customWidth="1"/>
    <col min="10002" max="10002" width="14.5546875" style="693" bestFit="1" customWidth="1"/>
    <col min="10003" max="10003" width="16.5546875" style="693" bestFit="1" customWidth="1"/>
    <col min="10004" max="10241" width="9" style="693"/>
    <col min="10242" max="10242" width="29" style="693" customWidth="1"/>
    <col min="10243" max="10244" width="14.5546875" style="693" customWidth="1"/>
    <col min="10245" max="10245" width="16.44140625" style="693" customWidth="1"/>
    <col min="10246" max="10246" width="15.5546875" style="693" customWidth="1"/>
    <col min="10247" max="10248" width="14.44140625" style="693" customWidth="1"/>
    <col min="10249" max="10249" width="16.44140625" style="693" customWidth="1"/>
    <col min="10250" max="10250" width="0.5546875" style="693" customWidth="1"/>
    <col min="10251" max="10251" width="15" style="693" customWidth="1"/>
    <col min="10252" max="10252" width="1" style="693" customWidth="1"/>
    <col min="10253" max="10253" width="17.44140625" style="693" customWidth="1"/>
    <col min="10254" max="10254" width="12.5546875" style="693" customWidth="1"/>
    <col min="10255" max="10255" width="1" style="693" customWidth="1"/>
    <col min="10256" max="10256" width="16.44140625" style="693" bestFit="1" customWidth="1"/>
    <col min="10257" max="10257" width="13.44140625" style="693" customWidth="1"/>
    <col min="10258" max="10258" width="14.5546875" style="693" bestFit="1" customWidth="1"/>
    <col min="10259" max="10259" width="16.5546875" style="693" bestFit="1" customWidth="1"/>
    <col min="10260" max="10497" width="9" style="693"/>
    <col min="10498" max="10498" width="29" style="693" customWidth="1"/>
    <col min="10499" max="10500" width="14.5546875" style="693" customWidth="1"/>
    <col min="10501" max="10501" width="16.44140625" style="693" customWidth="1"/>
    <col min="10502" max="10502" width="15.5546875" style="693" customWidth="1"/>
    <col min="10503" max="10504" width="14.44140625" style="693" customWidth="1"/>
    <col min="10505" max="10505" width="16.44140625" style="693" customWidth="1"/>
    <col min="10506" max="10506" width="0.5546875" style="693" customWidth="1"/>
    <col min="10507" max="10507" width="15" style="693" customWidth="1"/>
    <col min="10508" max="10508" width="1" style="693" customWidth="1"/>
    <col min="10509" max="10509" width="17.44140625" style="693" customWidth="1"/>
    <col min="10510" max="10510" width="12.5546875" style="693" customWidth="1"/>
    <col min="10511" max="10511" width="1" style="693" customWidth="1"/>
    <col min="10512" max="10512" width="16.44140625" style="693" bestFit="1" customWidth="1"/>
    <col min="10513" max="10513" width="13.44140625" style="693" customWidth="1"/>
    <col min="10514" max="10514" width="14.5546875" style="693" bestFit="1" customWidth="1"/>
    <col min="10515" max="10515" width="16.5546875" style="693" bestFit="1" customWidth="1"/>
    <col min="10516" max="10753" width="9" style="693"/>
    <col min="10754" max="10754" width="29" style="693" customWidth="1"/>
    <col min="10755" max="10756" width="14.5546875" style="693" customWidth="1"/>
    <col min="10757" max="10757" width="16.44140625" style="693" customWidth="1"/>
    <col min="10758" max="10758" width="15.5546875" style="693" customWidth="1"/>
    <col min="10759" max="10760" width="14.44140625" style="693" customWidth="1"/>
    <col min="10761" max="10761" width="16.44140625" style="693" customWidth="1"/>
    <col min="10762" max="10762" width="0.5546875" style="693" customWidth="1"/>
    <col min="10763" max="10763" width="15" style="693" customWidth="1"/>
    <col min="10764" max="10764" width="1" style="693" customWidth="1"/>
    <col min="10765" max="10765" width="17.44140625" style="693" customWidth="1"/>
    <col min="10766" max="10766" width="12.5546875" style="693" customWidth="1"/>
    <col min="10767" max="10767" width="1" style="693" customWidth="1"/>
    <col min="10768" max="10768" width="16.44140625" style="693" bestFit="1" customWidth="1"/>
    <col min="10769" max="10769" width="13.44140625" style="693" customWidth="1"/>
    <col min="10770" max="10770" width="14.5546875" style="693" bestFit="1" customWidth="1"/>
    <col min="10771" max="10771" width="16.5546875" style="693" bestFit="1" customWidth="1"/>
    <col min="10772" max="11009" width="9" style="693"/>
    <col min="11010" max="11010" width="29" style="693" customWidth="1"/>
    <col min="11011" max="11012" width="14.5546875" style="693" customWidth="1"/>
    <col min="11013" max="11013" width="16.44140625" style="693" customWidth="1"/>
    <col min="11014" max="11014" width="15.5546875" style="693" customWidth="1"/>
    <col min="11015" max="11016" width="14.44140625" style="693" customWidth="1"/>
    <col min="11017" max="11017" width="16.44140625" style="693" customWidth="1"/>
    <col min="11018" max="11018" width="0.5546875" style="693" customWidth="1"/>
    <col min="11019" max="11019" width="15" style="693" customWidth="1"/>
    <col min="11020" max="11020" width="1" style="693" customWidth="1"/>
    <col min="11021" max="11021" width="17.44140625" style="693" customWidth="1"/>
    <col min="11022" max="11022" width="12.5546875" style="693" customWidth="1"/>
    <col min="11023" max="11023" width="1" style="693" customWidth="1"/>
    <col min="11024" max="11024" width="16.44140625" style="693" bestFit="1" customWidth="1"/>
    <col min="11025" max="11025" width="13.44140625" style="693" customWidth="1"/>
    <col min="11026" max="11026" width="14.5546875" style="693" bestFit="1" customWidth="1"/>
    <col min="11027" max="11027" width="16.5546875" style="693" bestFit="1" customWidth="1"/>
    <col min="11028" max="11265" width="9" style="693"/>
    <col min="11266" max="11266" width="29" style="693" customWidth="1"/>
    <col min="11267" max="11268" width="14.5546875" style="693" customWidth="1"/>
    <col min="11269" max="11269" width="16.44140625" style="693" customWidth="1"/>
    <col min="11270" max="11270" width="15.5546875" style="693" customWidth="1"/>
    <col min="11271" max="11272" width="14.44140625" style="693" customWidth="1"/>
    <col min="11273" max="11273" width="16.44140625" style="693" customWidth="1"/>
    <col min="11274" max="11274" width="0.5546875" style="693" customWidth="1"/>
    <col min="11275" max="11275" width="15" style="693" customWidth="1"/>
    <col min="11276" max="11276" width="1" style="693" customWidth="1"/>
    <col min="11277" max="11277" width="17.44140625" style="693" customWidth="1"/>
    <col min="11278" max="11278" width="12.5546875" style="693" customWidth="1"/>
    <col min="11279" max="11279" width="1" style="693" customWidth="1"/>
    <col min="11280" max="11280" width="16.44140625" style="693" bestFit="1" customWidth="1"/>
    <col min="11281" max="11281" width="13.44140625" style="693" customWidth="1"/>
    <col min="11282" max="11282" width="14.5546875" style="693" bestFit="1" customWidth="1"/>
    <col min="11283" max="11283" width="16.5546875" style="693" bestFit="1" customWidth="1"/>
    <col min="11284" max="11521" width="9" style="693"/>
    <col min="11522" max="11522" width="29" style="693" customWidth="1"/>
    <col min="11523" max="11524" width="14.5546875" style="693" customWidth="1"/>
    <col min="11525" max="11525" width="16.44140625" style="693" customWidth="1"/>
    <col min="11526" max="11526" width="15.5546875" style="693" customWidth="1"/>
    <col min="11527" max="11528" width="14.44140625" style="693" customWidth="1"/>
    <col min="11529" max="11529" width="16.44140625" style="693" customWidth="1"/>
    <col min="11530" max="11530" width="0.5546875" style="693" customWidth="1"/>
    <col min="11531" max="11531" width="15" style="693" customWidth="1"/>
    <col min="11532" max="11532" width="1" style="693" customWidth="1"/>
    <col min="11533" max="11533" width="17.44140625" style="693" customWidth="1"/>
    <col min="11534" max="11534" width="12.5546875" style="693" customWidth="1"/>
    <col min="11535" max="11535" width="1" style="693" customWidth="1"/>
    <col min="11536" max="11536" width="16.44140625" style="693" bestFit="1" customWidth="1"/>
    <col min="11537" max="11537" width="13.44140625" style="693" customWidth="1"/>
    <col min="11538" max="11538" width="14.5546875" style="693" bestFit="1" customWidth="1"/>
    <col min="11539" max="11539" width="16.5546875" style="693" bestFit="1" customWidth="1"/>
    <col min="11540" max="11777" width="9" style="693"/>
    <col min="11778" max="11778" width="29" style="693" customWidth="1"/>
    <col min="11779" max="11780" width="14.5546875" style="693" customWidth="1"/>
    <col min="11781" max="11781" width="16.44140625" style="693" customWidth="1"/>
    <col min="11782" max="11782" width="15.5546875" style="693" customWidth="1"/>
    <col min="11783" max="11784" width="14.44140625" style="693" customWidth="1"/>
    <col min="11785" max="11785" width="16.44140625" style="693" customWidth="1"/>
    <col min="11786" max="11786" width="0.5546875" style="693" customWidth="1"/>
    <col min="11787" max="11787" width="15" style="693" customWidth="1"/>
    <col min="11788" max="11788" width="1" style="693" customWidth="1"/>
    <col min="11789" max="11789" width="17.44140625" style="693" customWidth="1"/>
    <col min="11790" max="11790" width="12.5546875" style="693" customWidth="1"/>
    <col min="11791" max="11791" width="1" style="693" customWidth="1"/>
    <col min="11792" max="11792" width="16.44140625" style="693" bestFit="1" customWidth="1"/>
    <col min="11793" max="11793" width="13.44140625" style="693" customWidth="1"/>
    <col min="11794" max="11794" width="14.5546875" style="693" bestFit="1" customWidth="1"/>
    <col min="11795" max="11795" width="16.5546875" style="693" bestFit="1" customWidth="1"/>
    <col min="11796" max="12033" width="9" style="693"/>
    <col min="12034" max="12034" width="29" style="693" customWidth="1"/>
    <col min="12035" max="12036" width="14.5546875" style="693" customWidth="1"/>
    <col min="12037" max="12037" width="16.44140625" style="693" customWidth="1"/>
    <col min="12038" max="12038" width="15.5546875" style="693" customWidth="1"/>
    <col min="12039" max="12040" width="14.44140625" style="693" customWidth="1"/>
    <col min="12041" max="12041" width="16.44140625" style="693" customWidth="1"/>
    <col min="12042" max="12042" width="0.5546875" style="693" customWidth="1"/>
    <col min="12043" max="12043" width="15" style="693" customWidth="1"/>
    <col min="12044" max="12044" width="1" style="693" customWidth="1"/>
    <col min="12045" max="12045" width="17.44140625" style="693" customWidth="1"/>
    <col min="12046" max="12046" width="12.5546875" style="693" customWidth="1"/>
    <col min="12047" max="12047" width="1" style="693" customWidth="1"/>
    <col min="12048" max="12048" width="16.44140625" style="693" bestFit="1" customWidth="1"/>
    <col min="12049" max="12049" width="13.44140625" style="693" customWidth="1"/>
    <col min="12050" max="12050" width="14.5546875" style="693" bestFit="1" customWidth="1"/>
    <col min="12051" max="12051" width="16.5546875" style="693" bestFit="1" customWidth="1"/>
    <col min="12052" max="12289" width="9" style="693"/>
    <col min="12290" max="12290" width="29" style="693" customWidth="1"/>
    <col min="12291" max="12292" width="14.5546875" style="693" customWidth="1"/>
    <col min="12293" max="12293" width="16.44140625" style="693" customWidth="1"/>
    <col min="12294" max="12294" width="15.5546875" style="693" customWidth="1"/>
    <col min="12295" max="12296" width="14.44140625" style="693" customWidth="1"/>
    <col min="12297" max="12297" width="16.44140625" style="693" customWidth="1"/>
    <col min="12298" max="12298" width="0.5546875" style="693" customWidth="1"/>
    <col min="12299" max="12299" width="15" style="693" customWidth="1"/>
    <col min="12300" max="12300" width="1" style="693" customWidth="1"/>
    <col min="12301" max="12301" width="17.44140625" style="693" customWidth="1"/>
    <col min="12302" max="12302" width="12.5546875" style="693" customWidth="1"/>
    <col min="12303" max="12303" width="1" style="693" customWidth="1"/>
    <col min="12304" max="12304" width="16.44140625" style="693" bestFit="1" customWidth="1"/>
    <col min="12305" max="12305" width="13.44140625" style="693" customWidth="1"/>
    <col min="12306" max="12306" width="14.5546875" style="693" bestFit="1" customWidth="1"/>
    <col min="12307" max="12307" width="16.5546875" style="693" bestFit="1" customWidth="1"/>
    <col min="12308" max="12545" width="9" style="693"/>
    <col min="12546" max="12546" width="29" style="693" customWidth="1"/>
    <col min="12547" max="12548" width="14.5546875" style="693" customWidth="1"/>
    <col min="12549" max="12549" width="16.44140625" style="693" customWidth="1"/>
    <col min="12550" max="12550" width="15.5546875" style="693" customWidth="1"/>
    <col min="12551" max="12552" width="14.44140625" style="693" customWidth="1"/>
    <col min="12553" max="12553" width="16.44140625" style="693" customWidth="1"/>
    <col min="12554" max="12554" width="0.5546875" style="693" customWidth="1"/>
    <col min="12555" max="12555" width="15" style="693" customWidth="1"/>
    <col min="12556" max="12556" width="1" style="693" customWidth="1"/>
    <col min="12557" max="12557" width="17.44140625" style="693" customWidth="1"/>
    <col min="12558" max="12558" width="12.5546875" style="693" customWidth="1"/>
    <col min="12559" max="12559" width="1" style="693" customWidth="1"/>
    <col min="12560" max="12560" width="16.44140625" style="693" bestFit="1" customWidth="1"/>
    <col min="12561" max="12561" width="13.44140625" style="693" customWidth="1"/>
    <col min="12562" max="12562" width="14.5546875" style="693" bestFit="1" customWidth="1"/>
    <col min="12563" max="12563" width="16.5546875" style="693" bestFit="1" customWidth="1"/>
    <col min="12564" max="12801" width="9" style="693"/>
    <col min="12802" max="12802" width="29" style="693" customWidth="1"/>
    <col min="12803" max="12804" width="14.5546875" style="693" customWidth="1"/>
    <col min="12805" max="12805" width="16.44140625" style="693" customWidth="1"/>
    <col min="12806" max="12806" width="15.5546875" style="693" customWidth="1"/>
    <col min="12807" max="12808" width="14.44140625" style="693" customWidth="1"/>
    <col min="12809" max="12809" width="16.44140625" style="693" customWidth="1"/>
    <col min="12810" max="12810" width="0.5546875" style="693" customWidth="1"/>
    <col min="12811" max="12811" width="15" style="693" customWidth="1"/>
    <col min="12812" max="12812" width="1" style="693" customWidth="1"/>
    <col min="12813" max="12813" width="17.44140625" style="693" customWidth="1"/>
    <col min="12814" max="12814" width="12.5546875" style="693" customWidth="1"/>
    <col min="12815" max="12815" width="1" style="693" customWidth="1"/>
    <col min="12816" max="12816" width="16.44140625" style="693" bestFit="1" customWidth="1"/>
    <col min="12817" max="12817" width="13.44140625" style="693" customWidth="1"/>
    <col min="12818" max="12818" width="14.5546875" style="693" bestFit="1" customWidth="1"/>
    <col min="12819" max="12819" width="16.5546875" style="693" bestFit="1" customWidth="1"/>
    <col min="12820" max="13057" width="9" style="693"/>
    <col min="13058" max="13058" width="29" style="693" customWidth="1"/>
    <col min="13059" max="13060" width="14.5546875" style="693" customWidth="1"/>
    <col min="13061" max="13061" width="16.44140625" style="693" customWidth="1"/>
    <col min="13062" max="13062" width="15.5546875" style="693" customWidth="1"/>
    <col min="13063" max="13064" width="14.44140625" style="693" customWidth="1"/>
    <col min="13065" max="13065" width="16.44140625" style="693" customWidth="1"/>
    <col min="13066" max="13066" width="0.5546875" style="693" customWidth="1"/>
    <col min="13067" max="13067" width="15" style="693" customWidth="1"/>
    <col min="13068" max="13068" width="1" style="693" customWidth="1"/>
    <col min="13069" max="13069" width="17.44140625" style="693" customWidth="1"/>
    <col min="13070" max="13070" width="12.5546875" style="693" customWidth="1"/>
    <col min="13071" max="13071" width="1" style="693" customWidth="1"/>
    <col min="13072" max="13072" width="16.44140625" style="693" bestFit="1" customWidth="1"/>
    <col min="13073" max="13073" width="13.44140625" style="693" customWidth="1"/>
    <col min="13074" max="13074" width="14.5546875" style="693" bestFit="1" customWidth="1"/>
    <col min="13075" max="13075" width="16.5546875" style="693" bestFit="1" customWidth="1"/>
    <col min="13076" max="13313" width="9" style="693"/>
    <col min="13314" max="13314" width="29" style="693" customWidth="1"/>
    <col min="13315" max="13316" width="14.5546875" style="693" customWidth="1"/>
    <col min="13317" max="13317" width="16.44140625" style="693" customWidth="1"/>
    <col min="13318" max="13318" width="15.5546875" style="693" customWidth="1"/>
    <col min="13319" max="13320" width="14.44140625" style="693" customWidth="1"/>
    <col min="13321" max="13321" width="16.44140625" style="693" customWidth="1"/>
    <col min="13322" max="13322" width="0.5546875" style="693" customWidth="1"/>
    <col min="13323" max="13323" width="15" style="693" customWidth="1"/>
    <col min="13324" max="13324" width="1" style="693" customWidth="1"/>
    <col min="13325" max="13325" width="17.44140625" style="693" customWidth="1"/>
    <col min="13326" max="13326" width="12.5546875" style="693" customWidth="1"/>
    <col min="13327" max="13327" width="1" style="693" customWidth="1"/>
    <col min="13328" max="13328" width="16.44140625" style="693" bestFit="1" customWidth="1"/>
    <col min="13329" max="13329" width="13.44140625" style="693" customWidth="1"/>
    <col min="13330" max="13330" width="14.5546875" style="693" bestFit="1" customWidth="1"/>
    <col min="13331" max="13331" width="16.5546875" style="693" bestFit="1" customWidth="1"/>
    <col min="13332" max="13569" width="9" style="693"/>
    <col min="13570" max="13570" width="29" style="693" customWidth="1"/>
    <col min="13571" max="13572" width="14.5546875" style="693" customWidth="1"/>
    <col min="13573" max="13573" width="16.44140625" style="693" customWidth="1"/>
    <col min="13574" max="13574" width="15.5546875" style="693" customWidth="1"/>
    <col min="13575" max="13576" width="14.44140625" style="693" customWidth="1"/>
    <col min="13577" max="13577" width="16.44140625" style="693" customWidth="1"/>
    <col min="13578" max="13578" width="0.5546875" style="693" customWidth="1"/>
    <col min="13579" max="13579" width="15" style="693" customWidth="1"/>
    <col min="13580" max="13580" width="1" style="693" customWidth="1"/>
    <col min="13581" max="13581" width="17.44140625" style="693" customWidth="1"/>
    <col min="13582" max="13582" width="12.5546875" style="693" customWidth="1"/>
    <col min="13583" max="13583" width="1" style="693" customWidth="1"/>
    <col min="13584" max="13584" width="16.44140625" style="693" bestFit="1" customWidth="1"/>
    <col min="13585" max="13585" width="13.44140625" style="693" customWidth="1"/>
    <col min="13586" max="13586" width="14.5546875" style="693" bestFit="1" customWidth="1"/>
    <col min="13587" max="13587" width="16.5546875" style="693" bestFit="1" customWidth="1"/>
    <col min="13588" max="13825" width="9" style="693"/>
    <col min="13826" max="13826" width="29" style="693" customWidth="1"/>
    <col min="13827" max="13828" width="14.5546875" style="693" customWidth="1"/>
    <col min="13829" max="13829" width="16.44140625" style="693" customWidth="1"/>
    <col min="13830" max="13830" width="15.5546875" style="693" customWidth="1"/>
    <col min="13831" max="13832" width="14.44140625" style="693" customWidth="1"/>
    <col min="13833" max="13833" width="16.44140625" style="693" customWidth="1"/>
    <col min="13834" max="13834" width="0.5546875" style="693" customWidth="1"/>
    <col min="13835" max="13835" width="15" style="693" customWidth="1"/>
    <col min="13836" max="13836" width="1" style="693" customWidth="1"/>
    <col min="13837" max="13837" width="17.44140625" style="693" customWidth="1"/>
    <col min="13838" max="13838" width="12.5546875" style="693" customWidth="1"/>
    <col min="13839" max="13839" width="1" style="693" customWidth="1"/>
    <col min="13840" max="13840" width="16.44140625" style="693" bestFit="1" customWidth="1"/>
    <col min="13841" max="13841" width="13.44140625" style="693" customWidth="1"/>
    <col min="13842" max="13842" width="14.5546875" style="693" bestFit="1" customWidth="1"/>
    <col min="13843" max="13843" width="16.5546875" style="693" bestFit="1" customWidth="1"/>
    <col min="13844" max="14081" width="9" style="693"/>
    <col min="14082" max="14082" width="29" style="693" customWidth="1"/>
    <col min="14083" max="14084" width="14.5546875" style="693" customWidth="1"/>
    <col min="14085" max="14085" width="16.44140625" style="693" customWidth="1"/>
    <col min="14086" max="14086" width="15.5546875" style="693" customWidth="1"/>
    <col min="14087" max="14088" width="14.44140625" style="693" customWidth="1"/>
    <col min="14089" max="14089" width="16.44140625" style="693" customWidth="1"/>
    <col min="14090" max="14090" width="0.5546875" style="693" customWidth="1"/>
    <col min="14091" max="14091" width="15" style="693" customWidth="1"/>
    <col min="14092" max="14092" width="1" style="693" customWidth="1"/>
    <col min="14093" max="14093" width="17.44140625" style="693" customWidth="1"/>
    <col min="14094" max="14094" width="12.5546875" style="693" customWidth="1"/>
    <col min="14095" max="14095" width="1" style="693" customWidth="1"/>
    <col min="14096" max="14096" width="16.44140625" style="693" bestFit="1" customWidth="1"/>
    <col min="14097" max="14097" width="13.44140625" style="693" customWidth="1"/>
    <col min="14098" max="14098" width="14.5546875" style="693" bestFit="1" customWidth="1"/>
    <col min="14099" max="14099" width="16.5546875" style="693" bestFit="1" customWidth="1"/>
    <col min="14100" max="14337" width="9" style="693"/>
    <col min="14338" max="14338" width="29" style="693" customWidth="1"/>
    <col min="14339" max="14340" width="14.5546875" style="693" customWidth="1"/>
    <col min="14341" max="14341" width="16.44140625" style="693" customWidth="1"/>
    <col min="14342" max="14342" width="15.5546875" style="693" customWidth="1"/>
    <col min="14343" max="14344" width="14.44140625" style="693" customWidth="1"/>
    <col min="14345" max="14345" width="16.44140625" style="693" customWidth="1"/>
    <col min="14346" max="14346" width="0.5546875" style="693" customWidth="1"/>
    <col min="14347" max="14347" width="15" style="693" customWidth="1"/>
    <col min="14348" max="14348" width="1" style="693" customWidth="1"/>
    <col min="14349" max="14349" width="17.44140625" style="693" customWidth="1"/>
    <col min="14350" max="14350" width="12.5546875" style="693" customWidth="1"/>
    <col min="14351" max="14351" width="1" style="693" customWidth="1"/>
    <col min="14352" max="14352" width="16.44140625" style="693" bestFit="1" customWidth="1"/>
    <col min="14353" max="14353" width="13.44140625" style="693" customWidth="1"/>
    <col min="14354" max="14354" width="14.5546875" style="693" bestFit="1" customWidth="1"/>
    <col min="14355" max="14355" width="16.5546875" style="693" bestFit="1" customWidth="1"/>
    <col min="14356" max="14593" width="9" style="693"/>
    <col min="14594" max="14594" width="29" style="693" customWidth="1"/>
    <col min="14595" max="14596" width="14.5546875" style="693" customWidth="1"/>
    <col min="14597" max="14597" width="16.44140625" style="693" customWidth="1"/>
    <col min="14598" max="14598" width="15.5546875" style="693" customWidth="1"/>
    <col min="14599" max="14600" width="14.44140625" style="693" customWidth="1"/>
    <col min="14601" max="14601" width="16.44140625" style="693" customWidth="1"/>
    <col min="14602" max="14602" width="0.5546875" style="693" customWidth="1"/>
    <col min="14603" max="14603" width="15" style="693" customWidth="1"/>
    <col min="14604" max="14604" width="1" style="693" customWidth="1"/>
    <col min="14605" max="14605" width="17.44140625" style="693" customWidth="1"/>
    <col min="14606" max="14606" width="12.5546875" style="693" customWidth="1"/>
    <col min="14607" max="14607" width="1" style="693" customWidth="1"/>
    <col min="14608" max="14608" width="16.44140625" style="693" bestFit="1" customWidth="1"/>
    <col min="14609" max="14609" width="13.44140625" style="693" customWidth="1"/>
    <col min="14610" max="14610" width="14.5546875" style="693" bestFit="1" customWidth="1"/>
    <col min="14611" max="14611" width="16.5546875" style="693" bestFit="1" customWidth="1"/>
    <col min="14612" max="14849" width="9" style="693"/>
    <col min="14850" max="14850" width="29" style="693" customWidth="1"/>
    <col min="14851" max="14852" width="14.5546875" style="693" customWidth="1"/>
    <col min="14853" max="14853" width="16.44140625" style="693" customWidth="1"/>
    <col min="14854" max="14854" width="15.5546875" style="693" customWidth="1"/>
    <col min="14855" max="14856" width="14.44140625" style="693" customWidth="1"/>
    <col min="14857" max="14857" width="16.44140625" style="693" customWidth="1"/>
    <col min="14858" max="14858" width="0.5546875" style="693" customWidth="1"/>
    <col min="14859" max="14859" width="15" style="693" customWidth="1"/>
    <col min="14860" max="14860" width="1" style="693" customWidth="1"/>
    <col min="14861" max="14861" width="17.44140625" style="693" customWidth="1"/>
    <col min="14862" max="14862" width="12.5546875" style="693" customWidth="1"/>
    <col min="14863" max="14863" width="1" style="693" customWidth="1"/>
    <col min="14864" max="14864" width="16.44140625" style="693" bestFit="1" customWidth="1"/>
    <col min="14865" max="14865" width="13.44140625" style="693" customWidth="1"/>
    <col min="14866" max="14866" width="14.5546875" style="693" bestFit="1" customWidth="1"/>
    <col min="14867" max="14867" width="16.5546875" style="693" bestFit="1" customWidth="1"/>
    <col min="14868" max="15105" width="9" style="693"/>
    <col min="15106" max="15106" width="29" style="693" customWidth="1"/>
    <col min="15107" max="15108" width="14.5546875" style="693" customWidth="1"/>
    <col min="15109" max="15109" width="16.44140625" style="693" customWidth="1"/>
    <col min="15110" max="15110" width="15.5546875" style="693" customWidth="1"/>
    <col min="15111" max="15112" width="14.44140625" style="693" customWidth="1"/>
    <col min="15113" max="15113" width="16.44140625" style="693" customWidth="1"/>
    <col min="15114" max="15114" width="0.5546875" style="693" customWidth="1"/>
    <col min="15115" max="15115" width="15" style="693" customWidth="1"/>
    <col min="15116" max="15116" width="1" style="693" customWidth="1"/>
    <col min="15117" max="15117" width="17.44140625" style="693" customWidth="1"/>
    <col min="15118" max="15118" width="12.5546875" style="693" customWidth="1"/>
    <col min="15119" max="15119" width="1" style="693" customWidth="1"/>
    <col min="15120" max="15120" width="16.44140625" style="693" bestFit="1" customWidth="1"/>
    <col min="15121" max="15121" width="13.44140625" style="693" customWidth="1"/>
    <col min="15122" max="15122" width="14.5546875" style="693" bestFit="1" customWidth="1"/>
    <col min="15123" max="15123" width="16.5546875" style="693" bestFit="1" customWidth="1"/>
    <col min="15124" max="15361" width="9" style="693"/>
    <col min="15362" max="15362" width="29" style="693" customWidth="1"/>
    <col min="15363" max="15364" width="14.5546875" style="693" customWidth="1"/>
    <col min="15365" max="15365" width="16.44140625" style="693" customWidth="1"/>
    <col min="15366" max="15366" width="15.5546875" style="693" customWidth="1"/>
    <col min="15367" max="15368" width="14.44140625" style="693" customWidth="1"/>
    <col min="15369" max="15369" width="16.44140625" style="693" customWidth="1"/>
    <col min="15370" max="15370" width="0.5546875" style="693" customWidth="1"/>
    <col min="15371" max="15371" width="15" style="693" customWidth="1"/>
    <col min="15372" max="15372" width="1" style="693" customWidth="1"/>
    <col min="15373" max="15373" width="17.44140625" style="693" customWidth="1"/>
    <col min="15374" max="15374" width="12.5546875" style="693" customWidth="1"/>
    <col min="15375" max="15375" width="1" style="693" customWidth="1"/>
    <col min="15376" max="15376" width="16.44140625" style="693" bestFit="1" customWidth="1"/>
    <col min="15377" max="15377" width="13.44140625" style="693" customWidth="1"/>
    <col min="15378" max="15378" width="14.5546875" style="693" bestFit="1" customWidth="1"/>
    <col min="15379" max="15379" width="16.5546875" style="693" bestFit="1" customWidth="1"/>
    <col min="15380" max="15617" width="9" style="693"/>
    <col min="15618" max="15618" width="29" style="693" customWidth="1"/>
    <col min="15619" max="15620" width="14.5546875" style="693" customWidth="1"/>
    <col min="15621" max="15621" width="16.44140625" style="693" customWidth="1"/>
    <col min="15622" max="15622" width="15.5546875" style="693" customWidth="1"/>
    <col min="15623" max="15624" width="14.44140625" style="693" customWidth="1"/>
    <col min="15625" max="15625" width="16.44140625" style="693" customWidth="1"/>
    <col min="15626" max="15626" width="0.5546875" style="693" customWidth="1"/>
    <col min="15627" max="15627" width="15" style="693" customWidth="1"/>
    <col min="15628" max="15628" width="1" style="693" customWidth="1"/>
    <col min="15629" max="15629" width="17.44140625" style="693" customWidth="1"/>
    <col min="15630" max="15630" width="12.5546875" style="693" customWidth="1"/>
    <col min="15631" max="15631" width="1" style="693" customWidth="1"/>
    <col min="15632" max="15632" width="16.44140625" style="693" bestFit="1" customWidth="1"/>
    <col min="15633" max="15633" width="13.44140625" style="693" customWidth="1"/>
    <col min="15634" max="15634" width="14.5546875" style="693" bestFit="1" customWidth="1"/>
    <col min="15635" max="15635" width="16.5546875" style="693" bestFit="1" customWidth="1"/>
    <col min="15636" max="15873" width="9" style="693"/>
    <col min="15874" max="15874" width="29" style="693" customWidth="1"/>
    <col min="15875" max="15876" width="14.5546875" style="693" customWidth="1"/>
    <col min="15877" max="15877" width="16.44140625" style="693" customWidth="1"/>
    <col min="15878" max="15878" width="15.5546875" style="693" customWidth="1"/>
    <col min="15879" max="15880" width="14.44140625" style="693" customWidth="1"/>
    <col min="15881" max="15881" width="16.44140625" style="693" customWidth="1"/>
    <col min="15882" max="15882" width="0.5546875" style="693" customWidth="1"/>
    <col min="15883" max="15883" width="15" style="693" customWidth="1"/>
    <col min="15884" max="15884" width="1" style="693" customWidth="1"/>
    <col min="15885" max="15885" width="17.44140625" style="693" customWidth="1"/>
    <col min="15886" max="15886" width="12.5546875" style="693" customWidth="1"/>
    <col min="15887" max="15887" width="1" style="693" customWidth="1"/>
    <col min="15888" max="15888" width="16.44140625" style="693" bestFit="1" customWidth="1"/>
    <col min="15889" max="15889" width="13.44140625" style="693" customWidth="1"/>
    <col min="15890" max="15890" width="14.5546875" style="693" bestFit="1" customWidth="1"/>
    <col min="15891" max="15891" width="16.5546875" style="693" bestFit="1" customWidth="1"/>
    <col min="15892" max="16129" width="9" style="693"/>
    <col min="16130" max="16130" width="29" style="693" customWidth="1"/>
    <col min="16131" max="16132" width="14.5546875" style="693" customWidth="1"/>
    <col min="16133" max="16133" width="16.44140625" style="693" customWidth="1"/>
    <col min="16134" max="16134" width="15.5546875" style="693" customWidth="1"/>
    <col min="16135" max="16136" width="14.44140625" style="693" customWidth="1"/>
    <col min="16137" max="16137" width="16.44140625" style="693" customWidth="1"/>
    <col min="16138" max="16138" width="0.5546875" style="693" customWidth="1"/>
    <col min="16139" max="16139" width="15" style="693" customWidth="1"/>
    <col min="16140" max="16140" width="1" style="693" customWidth="1"/>
    <col min="16141" max="16141" width="17.44140625" style="693" customWidth="1"/>
    <col min="16142" max="16142" width="12.5546875" style="693" customWidth="1"/>
    <col min="16143" max="16143" width="1" style="693" customWidth="1"/>
    <col min="16144" max="16144" width="16.44140625" style="693" bestFit="1" customWidth="1"/>
    <col min="16145" max="16145" width="13.44140625" style="693" customWidth="1"/>
    <col min="16146" max="16146" width="14.5546875" style="693" bestFit="1" customWidth="1"/>
    <col min="16147" max="16147" width="16.5546875" style="693" bestFit="1" customWidth="1"/>
    <col min="16148" max="16384" width="9" style="693"/>
  </cols>
  <sheetData>
    <row r="1" spans="1:17" ht="15" customHeight="1">
      <c r="A1" s="1022">
        <v>5.2</v>
      </c>
      <c r="B1" s="1023" t="s">
        <v>637</v>
      </c>
      <c r="C1" s="1023"/>
      <c r="D1" s="339"/>
      <c r="E1" s="339"/>
      <c r="F1" s="339"/>
      <c r="G1" s="339"/>
      <c r="H1" s="339"/>
      <c r="I1" s="339"/>
      <c r="J1" s="339"/>
      <c r="K1" s="339"/>
      <c r="L1" s="339"/>
    </row>
    <row r="2" spans="1:17" ht="15" customHeight="1">
      <c r="A2" s="1022"/>
      <c r="B2" s="1023"/>
      <c r="C2" s="1023"/>
      <c r="D2" s="339"/>
      <c r="E2" s="339"/>
      <c r="F2" s="339"/>
      <c r="G2" s="339"/>
      <c r="H2" s="339"/>
      <c r="I2" s="339"/>
      <c r="J2" s="339"/>
      <c r="K2" s="339"/>
      <c r="L2" s="339"/>
    </row>
    <row r="3" spans="1:17" ht="15" customHeight="1">
      <c r="A3" s="1022"/>
      <c r="B3" s="1024" t="s">
        <v>51</v>
      </c>
      <c r="C3" s="1023"/>
      <c r="D3" s="339"/>
      <c r="E3" s="339"/>
      <c r="F3" s="339"/>
      <c r="G3" s="339"/>
      <c r="H3" s="339"/>
      <c r="I3" s="339"/>
      <c r="J3" s="339"/>
      <c r="K3" s="339"/>
      <c r="L3" s="339"/>
    </row>
    <row r="4" spans="1:17" s="696" customFormat="1" ht="15" customHeight="1">
      <c r="A4" s="1025"/>
      <c r="B4" s="498"/>
      <c r="C4" s="498"/>
      <c r="D4" s="1026"/>
      <c r="E4" s="1026"/>
      <c r="F4" s="1027"/>
      <c r="G4" s="1027"/>
      <c r="H4" s="1027"/>
      <c r="I4" s="1027"/>
      <c r="J4" s="1027"/>
      <c r="K4" s="1027"/>
      <c r="L4" s="480"/>
      <c r="M4" s="899"/>
      <c r="N4" s="899"/>
      <c r="O4" s="899"/>
      <c r="P4" s="899"/>
    </row>
    <row r="5" spans="1:17" ht="15" customHeight="1">
      <c r="A5" s="935"/>
      <c r="B5" s="1245" t="s">
        <v>622</v>
      </c>
      <c r="C5" s="1236" t="s">
        <v>394</v>
      </c>
      <c r="D5" s="1248" t="s">
        <v>83</v>
      </c>
      <c r="E5" s="1249"/>
      <c r="F5" s="1249"/>
      <c r="G5" s="1250"/>
      <c r="H5" s="1230" t="s">
        <v>909</v>
      </c>
      <c r="I5" s="1231"/>
      <c r="J5" s="1232"/>
      <c r="K5" s="339"/>
      <c r="L5" s="1221" t="s">
        <v>389</v>
      </c>
      <c r="M5" s="901"/>
      <c r="N5" s="901"/>
      <c r="O5" s="901"/>
      <c r="P5" s="901"/>
      <c r="Q5" s="901"/>
    </row>
    <row r="6" spans="1:17" ht="15" customHeight="1">
      <c r="A6" s="935"/>
      <c r="B6" s="1246"/>
      <c r="C6" s="1237"/>
      <c r="D6" s="1221" t="s">
        <v>907</v>
      </c>
      <c r="E6" s="1236" t="s">
        <v>612</v>
      </c>
      <c r="F6" s="1236" t="s">
        <v>623</v>
      </c>
      <c r="G6" s="1236" t="s">
        <v>908</v>
      </c>
      <c r="H6" s="1236" t="s">
        <v>380</v>
      </c>
      <c r="I6" s="1236" t="s">
        <v>68</v>
      </c>
      <c r="J6" s="1236" t="s">
        <v>616</v>
      </c>
      <c r="K6" s="1028"/>
      <c r="L6" s="1221"/>
      <c r="M6" s="901"/>
      <c r="N6" s="901"/>
      <c r="O6" s="901"/>
      <c r="P6" s="901"/>
      <c r="Q6" s="901"/>
    </row>
    <row r="7" spans="1:17" ht="15" customHeight="1">
      <c r="A7" s="935"/>
      <c r="B7" s="1246"/>
      <c r="C7" s="1237"/>
      <c r="D7" s="1221"/>
      <c r="E7" s="1237"/>
      <c r="F7" s="1237"/>
      <c r="G7" s="1237"/>
      <c r="H7" s="1237"/>
      <c r="I7" s="1237"/>
      <c r="J7" s="1237"/>
      <c r="K7" s="1028"/>
      <c r="L7" s="1221"/>
      <c r="M7" s="901"/>
      <c r="N7" s="901"/>
      <c r="O7" s="901"/>
      <c r="P7" s="901"/>
      <c r="Q7" s="901"/>
    </row>
    <row r="8" spans="1:17">
      <c r="A8" s="935"/>
      <c r="B8" s="1247"/>
      <c r="C8" s="1238"/>
      <c r="D8" s="1221"/>
      <c r="E8" s="1238"/>
      <c r="F8" s="1238"/>
      <c r="G8" s="1238"/>
      <c r="H8" s="1238"/>
      <c r="I8" s="1238"/>
      <c r="J8" s="1238"/>
      <c r="K8" s="1028"/>
      <c r="L8" s="1221"/>
      <c r="M8" s="901"/>
      <c r="N8" s="901"/>
      <c r="O8" s="901"/>
      <c r="P8" s="901"/>
      <c r="Q8" s="901"/>
    </row>
    <row r="9" spans="1:17" ht="15" customHeight="1">
      <c r="A9" s="935"/>
      <c r="B9" s="339"/>
      <c r="C9" s="339"/>
      <c r="D9" s="1226" t="s">
        <v>818</v>
      </c>
      <c r="E9" s="1226"/>
      <c r="F9" s="1226"/>
      <c r="G9" s="1226"/>
      <c r="H9" s="1226"/>
      <c r="I9" s="1226"/>
      <c r="J9" s="1226"/>
      <c r="K9" s="1029"/>
      <c r="L9" s="1030" t="s">
        <v>630</v>
      </c>
      <c r="M9" s="899"/>
      <c r="N9" s="899"/>
      <c r="O9" s="899"/>
      <c r="P9" s="902"/>
      <c r="Q9" s="902"/>
    </row>
    <row r="10" spans="1:17" ht="15" customHeight="1">
      <c r="A10" s="935"/>
      <c r="B10" s="946" t="s">
        <v>65</v>
      </c>
      <c r="C10" s="339"/>
      <c r="D10" s="1029"/>
      <c r="E10" s="1029"/>
      <c r="F10" s="1029"/>
      <c r="G10" s="1029"/>
      <c r="H10" s="1029"/>
      <c r="I10" s="1029"/>
      <c r="J10" s="1029"/>
      <c r="K10" s="1029"/>
      <c r="L10" s="1031"/>
      <c r="M10" s="899"/>
      <c r="N10" s="899"/>
      <c r="O10" s="899"/>
      <c r="P10" s="902"/>
      <c r="Q10" s="902"/>
    </row>
    <row r="11" spans="1:17" ht="15" customHeight="1">
      <c r="A11" s="935"/>
      <c r="B11" s="339"/>
      <c r="C11" s="339"/>
      <c r="D11" s="1029"/>
      <c r="E11" s="1029"/>
      <c r="F11" s="1029"/>
      <c r="G11" s="1029"/>
      <c r="H11" s="1029"/>
      <c r="I11" s="1029"/>
      <c r="J11" s="1029"/>
      <c r="K11" s="1029"/>
      <c r="L11" s="1031"/>
      <c r="M11" s="899"/>
      <c r="N11" s="899"/>
      <c r="O11" s="899"/>
      <c r="P11" s="902"/>
      <c r="Q11" s="902"/>
    </row>
    <row r="12" spans="1:17" ht="15" customHeight="1">
      <c r="A12" s="935"/>
      <c r="B12" s="1001" t="s">
        <v>940</v>
      </c>
      <c r="C12" s="1002">
        <v>44434</v>
      </c>
      <c r="D12" s="1003">
        <v>0</v>
      </c>
      <c r="E12" s="1003">
        <v>375000</v>
      </c>
      <c r="F12" s="1003">
        <v>325000</v>
      </c>
      <c r="G12" s="1003">
        <f>D12+E12-F12</f>
        <v>50000</v>
      </c>
      <c r="H12" s="107">
        <f>ROUND(49741916/1000,0)</f>
        <v>49742</v>
      </c>
      <c r="I12" s="107">
        <f>ROUND(49665000/1000,0)</f>
        <v>49665</v>
      </c>
      <c r="J12" s="1004">
        <f>I12-H12</f>
        <v>-77</v>
      </c>
      <c r="K12" s="1003"/>
      <c r="L12" s="1005">
        <f>I12/BS!$G$32</f>
        <v>9.4E-2</v>
      </c>
      <c r="M12" s="899">
        <f>32801-103201-3778</f>
        <v>-74178</v>
      </c>
      <c r="N12" s="899"/>
      <c r="O12" s="899"/>
      <c r="P12" s="902"/>
      <c r="Q12" s="902"/>
    </row>
    <row r="13" spans="1:17" ht="15" customHeight="1">
      <c r="A13" s="935"/>
      <c r="B13" s="1001"/>
      <c r="C13" s="1002"/>
      <c r="D13" s="1003"/>
      <c r="E13" s="1003"/>
      <c r="F13" s="1003"/>
      <c r="G13" s="1003"/>
      <c r="H13" s="323"/>
      <c r="I13" s="323"/>
      <c r="J13" s="788"/>
      <c r="K13" s="1006"/>
      <c r="L13" s="1003"/>
      <c r="M13" s="899"/>
      <c r="N13" s="899"/>
      <c r="O13" s="899"/>
      <c r="P13" s="902"/>
      <c r="Q13" s="902"/>
    </row>
    <row r="14" spans="1:17" ht="15" customHeight="1">
      <c r="A14" s="935"/>
      <c r="B14" s="1001" t="s">
        <v>692</v>
      </c>
      <c r="C14" s="1002">
        <v>44063</v>
      </c>
      <c r="D14" s="1003">
        <v>0</v>
      </c>
      <c r="E14" s="107">
        <v>100000</v>
      </c>
      <c r="F14" s="107">
        <f>E14</f>
        <v>100000</v>
      </c>
      <c r="G14" s="1003">
        <f>D14+E14-F14</f>
        <v>0</v>
      </c>
      <c r="H14" s="1003">
        <v>0</v>
      </c>
      <c r="I14" s="1003">
        <v>0</v>
      </c>
      <c r="J14" s="1003">
        <v>0</v>
      </c>
      <c r="K14" s="480"/>
      <c r="L14" s="1005">
        <f>I14/BS!$G$32</f>
        <v>0</v>
      </c>
      <c r="M14" s="694">
        <f>BS!G32</f>
        <v>530914</v>
      </c>
      <c r="N14" s="899"/>
      <c r="O14" s="899"/>
      <c r="P14" s="902"/>
      <c r="Q14" s="902"/>
    </row>
    <row r="15" spans="1:17" ht="15" customHeight="1">
      <c r="A15" s="935"/>
      <c r="B15" s="1001" t="s">
        <v>692</v>
      </c>
      <c r="C15" s="1002">
        <v>44413</v>
      </c>
      <c r="D15" s="1003">
        <v>0</v>
      </c>
      <c r="E15" s="107">
        <v>600000</v>
      </c>
      <c r="F15" s="107">
        <v>600000</v>
      </c>
      <c r="G15" s="1003">
        <f t="shared" ref="G15:G22" si="0">D15+E15-F15</f>
        <v>0</v>
      </c>
      <c r="H15" s="1003">
        <v>0</v>
      </c>
      <c r="I15" s="1003">
        <v>0</v>
      </c>
      <c r="J15" s="1003">
        <v>0</v>
      </c>
      <c r="K15" s="480"/>
      <c r="L15" s="1005">
        <f>I15/BS!$G$32</f>
        <v>0</v>
      </c>
      <c r="M15" s="694"/>
      <c r="N15" s="899"/>
      <c r="O15" s="899"/>
      <c r="P15" s="902"/>
      <c r="Q15" s="902"/>
    </row>
    <row r="16" spans="1:17" ht="15" customHeight="1">
      <c r="A16" s="935"/>
      <c r="B16" s="1001" t="s">
        <v>692</v>
      </c>
      <c r="C16" s="1002">
        <v>44126</v>
      </c>
      <c r="D16" s="1003">
        <v>0</v>
      </c>
      <c r="E16" s="107">
        <v>100000</v>
      </c>
      <c r="F16" s="107">
        <v>100000</v>
      </c>
      <c r="G16" s="1003">
        <f t="shared" si="0"/>
        <v>0</v>
      </c>
      <c r="H16" s="1003">
        <v>0</v>
      </c>
      <c r="I16" s="1003">
        <v>0</v>
      </c>
      <c r="J16" s="1003">
        <v>0</v>
      </c>
      <c r="K16" s="480"/>
      <c r="L16" s="1005">
        <f>I16/BS!$G$32</f>
        <v>0</v>
      </c>
      <c r="M16" s="694"/>
      <c r="N16" s="899"/>
      <c r="O16" s="899"/>
      <c r="P16" s="902"/>
      <c r="Q16" s="902"/>
    </row>
    <row r="17" spans="1:17" ht="15" customHeight="1">
      <c r="A17" s="935"/>
      <c r="B17" s="480"/>
      <c r="C17" s="1001"/>
      <c r="D17" s="323"/>
      <c r="E17" s="323"/>
      <c r="F17" s="323"/>
      <c r="G17" s="323"/>
      <c r="H17" s="323"/>
      <c r="I17" s="323"/>
      <c r="J17" s="788"/>
      <c r="K17" s="1007"/>
      <c r="L17" s="1003"/>
      <c r="M17" s="694"/>
      <c r="N17" s="899"/>
      <c r="O17" s="899"/>
      <c r="P17" s="902"/>
      <c r="Q17" s="902"/>
    </row>
    <row r="18" spans="1:17" ht="15" customHeight="1">
      <c r="A18" s="935"/>
      <c r="B18" s="1001" t="s">
        <v>693</v>
      </c>
      <c r="C18" s="1008">
        <v>43293</v>
      </c>
      <c r="D18" s="1003">
        <v>50000</v>
      </c>
      <c r="E18" s="323">
        <v>200000</v>
      </c>
      <c r="F18" s="107">
        <v>250000</v>
      </c>
      <c r="G18" s="1003">
        <f t="shared" si="0"/>
        <v>0</v>
      </c>
      <c r="H18" s="1003">
        <v>0</v>
      </c>
      <c r="I18" s="1003">
        <v>0</v>
      </c>
      <c r="J18" s="1003">
        <v>0</v>
      </c>
      <c r="K18" s="1007"/>
      <c r="L18" s="1005">
        <f>I18/BS!$G$32</f>
        <v>0</v>
      </c>
      <c r="M18" s="694"/>
      <c r="N18" s="899"/>
      <c r="O18" s="899"/>
      <c r="P18" s="902"/>
      <c r="Q18" s="902"/>
    </row>
    <row r="19" spans="1:17" ht="15" customHeight="1">
      <c r="A19" s="935"/>
      <c r="B19" s="1001" t="s">
        <v>693</v>
      </c>
      <c r="C19" s="1008">
        <v>44119</v>
      </c>
      <c r="D19" s="323">
        <v>25000</v>
      </c>
      <c r="E19" s="323">
        <v>375000</v>
      </c>
      <c r="F19" s="323">
        <v>400000</v>
      </c>
      <c r="G19" s="1003">
        <f t="shared" si="0"/>
        <v>0</v>
      </c>
      <c r="H19" s="1003">
        <v>0</v>
      </c>
      <c r="I19" s="1003">
        <v>0</v>
      </c>
      <c r="J19" s="1003">
        <v>0</v>
      </c>
      <c r="K19" s="1007"/>
      <c r="L19" s="1005">
        <f>I19/BS!$G$32</f>
        <v>0</v>
      </c>
      <c r="M19" s="694"/>
      <c r="N19" s="899"/>
      <c r="O19" s="899"/>
      <c r="P19" s="902"/>
      <c r="Q19" s="902"/>
    </row>
    <row r="20" spans="1:17" s="696" customFormat="1">
      <c r="A20" s="480"/>
      <c r="B20" s="1001" t="s">
        <v>693</v>
      </c>
      <c r="C20" s="1008">
        <v>44322</v>
      </c>
      <c r="D20" s="323">
        <v>0</v>
      </c>
      <c r="E20" s="323">
        <v>325000</v>
      </c>
      <c r="F20" s="323">
        <v>250000</v>
      </c>
      <c r="G20" s="1003">
        <f t="shared" si="0"/>
        <v>75000</v>
      </c>
      <c r="H20" s="1003">
        <v>73545</v>
      </c>
      <c r="I20" s="1003">
        <f>73530000/1000</f>
        <v>73530</v>
      </c>
      <c r="J20" s="1004">
        <f>I20-H20</f>
        <v>-15</v>
      </c>
      <c r="K20" s="1007"/>
      <c r="L20" s="1005">
        <f>I20/BS!$G$32</f>
        <v>0.13800000000000001</v>
      </c>
      <c r="M20" s="695">
        <f>SUM(J12:J22)</f>
        <v>-92</v>
      </c>
      <c r="N20" s="695"/>
      <c r="O20" s="899"/>
      <c r="P20" s="899"/>
    </row>
    <row r="21" spans="1:17" s="696" customFormat="1">
      <c r="A21" s="480"/>
      <c r="B21" s="1001"/>
      <c r="C21" s="1008"/>
      <c r="D21" s="323"/>
      <c r="E21" s="323"/>
      <c r="F21" s="323"/>
      <c r="G21" s="1003"/>
      <c r="H21" s="1003"/>
      <c r="I21" s="1003"/>
      <c r="J21" s="1003"/>
      <c r="K21" s="1007"/>
      <c r="L21" s="1003"/>
      <c r="M21" s="694"/>
      <c r="N21" s="904">
        <v>5552004.4699999997</v>
      </c>
      <c r="O21" s="899"/>
      <c r="P21" s="899"/>
    </row>
    <row r="22" spans="1:17" s="696" customFormat="1">
      <c r="A22" s="480"/>
      <c r="B22" s="1001" t="s">
        <v>943</v>
      </c>
      <c r="C22" s="1008">
        <v>44175</v>
      </c>
      <c r="D22" s="323">
        <v>0</v>
      </c>
      <c r="E22" s="323">
        <v>50000</v>
      </c>
      <c r="F22" s="323">
        <v>50000</v>
      </c>
      <c r="G22" s="1003">
        <f t="shared" si="0"/>
        <v>0</v>
      </c>
      <c r="H22" s="1003">
        <v>0</v>
      </c>
      <c r="I22" s="1003">
        <v>0</v>
      </c>
      <c r="J22" s="1003">
        <v>0</v>
      </c>
      <c r="K22" s="1007"/>
      <c r="L22" s="1005">
        <f>I22/BS!$G$32</f>
        <v>0</v>
      </c>
      <c r="M22" s="694">
        <f>'DT - Mar 22'!G19</f>
        <v>1819596</v>
      </c>
      <c r="N22" s="904">
        <v>225180000</v>
      </c>
      <c r="O22" s="899"/>
      <c r="P22" s="899"/>
    </row>
    <row r="23" spans="1:17" s="696" customFormat="1">
      <c r="A23" s="480"/>
      <c r="B23" s="1001"/>
      <c r="C23" s="1008"/>
      <c r="D23" s="323"/>
      <c r="E23" s="323"/>
      <c r="F23" s="323"/>
      <c r="G23" s="1003"/>
      <c r="H23" s="1003"/>
      <c r="I23" s="1003"/>
      <c r="J23" s="1003"/>
      <c r="K23" s="1007"/>
      <c r="L23" s="1003"/>
      <c r="M23" s="694"/>
      <c r="N23" s="904"/>
      <c r="O23" s="899"/>
      <c r="P23" s="899"/>
    </row>
    <row r="24" spans="1:17" s="696" customFormat="1">
      <c r="A24" s="480"/>
      <c r="B24" s="1001" t="s">
        <v>941</v>
      </c>
      <c r="C24" s="1008">
        <v>39021</v>
      </c>
      <c r="D24" s="323">
        <v>3500</v>
      </c>
      <c r="E24" s="323">
        <v>0</v>
      </c>
      <c r="F24" s="323">
        <v>3500</v>
      </c>
      <c r="G24" s="1003">
        <v>0</v>
      </c>
      <c r="H24" s="1003">
        <v>0</v>
      </c>
      <c r="I24" s="1003">
        <v>0</v>
      </c>
      <c r="J24" s="1003">
        <v>0</v>
      </c>
      <c r="K24" s="1007"/>
      <c r="L24" s="1005">
        <f>I24/BS!$G$32</f>
        <v>0</v>
      </c>
      <c r="M24" s="694"/>
      <c r="N24" s="904"/>
      <c r="O24" s="899"/>
      <c r="P24" s="899"/>
    </row>
    <row r="25" spans="1:17" s="696" customFormat="1">
      <c r="A25" s="480"/>
      <c r="B25" s="480"/>
      <c r="C25" s="1001"/>
      <c r="D25" s="323"/>
      <c r="E25" s="323"/>
      <c r="F25" s="323"/>
      <c r="G25" s="323"/>
      <c r="H25" s="323"/>
      <c r="I25" s="323"/>
      <c r="J25" s="788"/>
      <c r="K25" s="1007"/>
      <c r="L25" s="480"/>
      <c r="M25" s="694"/>
      <c r="N25" s="904"/>
      <c r="O25" s="899"/>
      <c r="P25" s="899"/>
    </row>
    <row r="26" spans="1:17" s="696" customFormat="1">
      <c r="A26" s="480"/>
      <c r="B26" s="1001" t="s">
        <v>624</v>
      </c>
      <c r="C26" s="1002">
        <v>38148</v>
      </c>
      <c r="D26" s="323">
        <v>1900</v>
      </c>
      <c r="E26" s="107">
        <v>0</v>
      </c>
      <c r="F26" s="323">
        <v>0</v>
      </c>
      <c r="G26" s="1003">
        <f>D26+E26-F26</f>
        <v>1900</v>
      </c>
      <c r="H26" s="107">
        <v>1937</v>
      </c>
      <c r="I26" s="107">
        <f>ROUND(1819841/1000,0)</f>
        <v>1820</v>
      </c>
      <c r="J26" s="1004">
        <f>I26-H26</f>
        <v>-117</v>
      </c>
      <c r="K26" s="480"/>
      <c r="L26" s="1005">
        <f>I26/BS!$G$32</f>
        <v>3.0000000000000001E-3</v>
      </c>
      <c r="M26" s="694"/>
      <c r="N26" s="904"/>
      <c r="O26" s="899"/>
      <c r="P26" s="899"/>
    </row>
    <row r="27" spans="1:17" s="696" customFormat="1">
      <c r="A27" s="480"/>
      <c r="B27" s="1001"/>
      <c r="C27" s="1002"/>
      <c r="D27" s="323"/>
      <c r="E27" s="107"/>
      <c r="F27" s="323"/>
      <c r="G27" s="1003"/>
      <c r="H27" s="107"/>
      <c r="I27" s="107"/>
      <c r="J27" s="1004"/>
      <c r="K27" s="480"/>
      <c r="L27" s="1005"/>
      <c r="M27" s="694"/>
      <c r="N27" s="904"/>
      <c r="O27" s="899"/>
      <c r="P27" s="899"/>
    </row>
    <row r="28" spans="1:17" s="696" customFormat="1">
      <c r="A28" s="480"/>
      <c r="B28" s="1001"/>
      <c r="C28" s="1002"/>
      <c r="D28" s="323"/>
      <c r="E28" s="107"/>
      <c r="F28" s="323"/>
      <c r="G28" s="1003"/>
      <c r="H28" s="107"/>
      <c r="I28" s="107"/>
      <c r="J28" s="1004"/>
      <c r="K28" s="480"/>
      <c r="L28" s="1005"/>
      <c r="M28" s="694"/>
      <c r="N28" s="904"/>
      <c r="O28" s="899"/>
      <c r="P28" s="899"/>
    </row>
    <row r="29" spans="1:17" s="696" customFormat="1">
      <c r="A29" s="480"/>
      <c r="B29" s="1001"/>
      <c r="C29" s="1002"/>
      <c r="D29" s="323"/>
      <c r="E29" s="107"/>
      <c r="F29" s="323"/>
      <c r="G29" s="1003"/>
      <c r="H29" s="107"/>
      <c r="I29" s="107"/>
      <c r="J29" s="1004"/>
      <c r="K29" s="480"/>
      <c r="L29" s="1005"/>
      <c r="M29" s="694"/>
      <c r="N29" s="904"/>
      <c r="O29" s="899"/>
      <c r="P29" s="899"/>
    </row>
    <row r="30" spans="1:17" s="696" customFormat="1">
      <c r="A30" s="480"/>
      <c r="B30" s="480"/>
      <c r="C30" s="1001"/>
      <c r="D30" s="323"/>
      <c r="E30" s="323"/>
      <c r="F30" s="323"/>
      <c r="G30" s="225"/>
      <c r="H30" s="1032">
        <f>SUM(H12:H28)</f>
        <v>125224</v>
      </c>
      <c r="I30" s="1032">
        <f>SUM(I12:I28)</f>
        <v>125015</v>
      </c>
      <c r="J30" s="1009">
        <f>SUM(J12:J28)</f>
        <v>-209</v>
      </c>
      <c r="K30" s="1033"/>
      <c r="L30" s="1034">
        <f>SUM(L12:L28)</f>
        <v>0.23499999999999999</v>
      </c>
      <c r="M30" s="694">
        <f>SUM(I12:I22)-M22</f>
        <v>-1696401</v>
      </c>
      <c r="N30" s="899"/>
      <c r="O30" s="899"/>
      <c r="P30" s="899"/>
    </row>
    <row r="31" spans="1:17" s="696" customFormat="1">
      <c r="A31" s="480"/>
      <c r="B31" s="480"/>
      <c r="C31" s="1001"/>
      <c r="D31" s="1035"/>
      <c r="E31" s="1035"/>
      <c r="F31" s="1035"/>
      <c r="G31" s="1035"/>
      <c r="H31" s="1035"/>
      <c r="I31" s="1035"/>
      <c r="J31" s="1035"/>
      <c r="K31" s="1007"/>
      <c r="L31" s="940"/>
      <c r="M31" s="694"/>
      <c r="N31" s="899"/>
      <c r="O31" s="899"/>
      <c r="P31" s="899"/>
    </row>
    <row r="32" spans="1:17">
      <c r="A32" s="935"/>
      <c r="B32" s="946" t="s">
        <v>89</v>
      </c>
      <c r="C32" s="946"/>
      <c r="D32" s="1036"/>
      <c r="E32" s="1036"/>
      <c r="F32" s="1036"/>
      <c r="G32" s="1036"/>
      <c r="H32" s="1037"/>
      <c r="I32" s="1037"/>
      <c r="J32" s="1037"/>
      <c r="K32" s="941"/>
      <c r="L32" s="941"/>
      <c r="M32" s="899"/>
      <c r="N32" s="899"/>
      <c r="O32" s="899"/>
      <c r="P32" s="899"/>
      <c r="Q32" s="696"/>
    </row>
    <row r="33" spans="1:17">
      <c r="A33" s="935"/>
      <c r="B33" s="1038"/>
      <c r="C33" s="1038"/>
      <c r="D33" s="1036"/>
      <c r="E33" s="1036"/>
      <c r="F33" s="1036"/>
      <c r="G33" s="1036"/>
      <c r="H33" s="1037"/>
      <c r="I33" s="1037"/>
      <c r="J33" s="1037"/>
      <c r="K33" s="941"/>
      <c r="L33" s="941"/>
      <c r="M33" s="899"/>
      <c r="N33" s="899"/>
      <c r="O33" s="899"/>
      <c r="P33" s="899"/>
      <c r="Q33" s="696"/>
    </row>
    <row r="34" spans="1:17">
      <c r="A34" s="935"/>
      <c r="B34" s="480" t="s">
        <v>625</v>
      </c>
      <c r="C34" s="1002">
        <v>44379</v>
      </c>
      <c r="D34" s="107">
        <v>0</v>
      </c>
      <c r="E34" s="107">
        <v>825000</v>
      </c>
      <c r="F34" s="107">
        <v>825000</v>
      </c>
      <c r="G34" s="107">
        <f t="shared" ref="G34:G41" si="1">D34+E34-F34</f>
        <v>0</v>
      </c>
      <c r="H34" s="323">
        <v>0</v>
      </c>
      <c r="I34" s="323">
        <v>0</v>
      </c>
      <c r="J34" s="323">
        <f t="shared" ref="J34:J41" si="2">+I34-H34</f>
        <v>0</v>
      </c>
      <c r="K34" s="940"/>
      <c r="L34" s="1003">
        <v>0</v>
      </c>
      <c r="M34" s="341"/>
      <c r="N34" s="899"/>
      <c r="O34" s="899"/>
      <c r="P34" s="899"/>
      <c r="Q34" s="696"/>
    </row>
    <row r="35" spans="1:17">
      <c r="A35" s="935"/>
      <c r="B35" s="480" t="s">
        <v>625</v>
      </c>
      <c r="C35" s="1002">
        <v>44392</v>
      </c>
      <c r="D35" s="107">
        <v>0</v>
      </c>
      <c r="E35" s="107">
        <v>500000</v>
      </c>
      <c r="F35" s="107">
        <f t="shared" ref="F35:F41" si="3">E35</f>
        <v>500000</v>
      </c>
      <c r="G35" s="107">
        <f t="shared" si="1"/>
        <v>0</v>
      </c>
      <c r="H35" s="323">
        <v>0</v>
      </c>
      <c r="I35" s="323">
        <v>0</v>
      </c>
      <c r="J35" s="323">
        <f t="shared" si="2"/>
        <v>0</v>
      </c>
      <c r="K35" s="940"/>
      <c r="L35" s="1003">
        <v>0</v>
      </c>
      <c r="M35" s="341"/>
      <c r="N35" s="899"/>
      <c r="O35" s="899"/>
      <c r="P35" s="899"/>
      <c r="Q35" s="696"/>
    </row>
    <row r="36" spans="1:17">
      <c r="A36" s="935"/>
      <c r="B36" s="480" t="s">
        <v>625</v>
      </c>
      <c r="C36" s="1002">
        <v>44406</v>
      </c>
      <c r="D36" s="107">
        <v>0</v>
      </c>
      <c r="E36" s="107">
        <v>500000</v>
      </c>
      <c r="F36" s="107">
        <f t="shared" si="3"/>
        <v>500000</v>
      </c>
      <c r="G36" s="107">
        <f t="shared" si="1"/>
        <v>0</v>
      </c>
      <c r="H36" s="323">
        <v>0</v>
      </c>
      <c r="I36" s="323">
        <v>0</v>
      </c>
      <c r="J36" s="323">
        <f t="shared" si="2"/>
        <v>0</v>
      </c>
      <c r="K36" s="940"/>
      <c r="L36" s="1003">
        <v>0</v>
      </c>
      <c r="M36" s="341"/>
      <c r="N36" s="899"/>
      <c r="O36" s="899"/>
      <c r="P36" s="899"/>
      <c r="Q36" s="696"/>
    </row>
    <row r="37" spans="1:17">
      <c r="A37" s="935"/>
      <c r="B37" s="480" t="s">
        <v>625</v>
      </c>
      <c r="C37" s="1002">
        <v>44420</v>
      </c>
      <c r="D37" s="107">
        <v>0</v>
      </c>
      <c r="E37" s="107">
        <v>500000</v>
      </c>
      <c r="F37" s="107">
        <f t="shared" si="3"/>
        <v>500000</v>
      </c>
      <c r="G37" s="107">
        <f t="shared" si="1"/>
        <v>0</v>
      </c>
      <c r="H37" s="323">
        <v>0</v>
      </c>
      <c r="I37" s="323">
        <v>0</v>
      </c>
      <c r="J37" s="323">
        <f t="shared" si="2"/>
        <v>0</v>
      </c>
      <c r="K37" s="940"/>
      <c r="L37" s="1003">
        <v>0</v>
      </c>
      <c r="M37" s="341"/>
      <c r="N37" s="899"/>
      <c r="O37" s="899"/>
      <c r="P37" s="899"/>
      <c r="Q37" s="696"/>
    </row>
    <row r="38" spans="1:17">
      <c r="A38" s="935"/>
      <c r="B38" s="480" t="s">
        <v>625</v>
      </c>
      <c r="C38" s="1002">
        <v>44434</v>
      </c>
      <c r="D38" s="107">
        <v>0</v>
      </c>
      <c r="E38" s="107">
        <v>500000</v>
      </c>
      <c r="F38" s="107">
        <f t="shared" si="3"/>
        <v>500000</v>
      </c>
      <c r="G38" s="107">
        <f t="shared" si="1"/>
        <v>0</v>
      </c>
      <c r="H38" s="323">
        <v>0</v>
      </c>
      <c r="I38" s="323">
        <v>0</v>
      </c>
      <c r="J38" s="323">
        <f t="shared" si="2"/>
        <v>0</v>
      </c>
      <c r="K38" s="940"/>
      <c r="L38" s="1003">
        <v>0</v>
      </c>
      <c r="M38" s="341"/>
      <c r="N38" s="899"/>
      <c r="O38" s="899"/>
      <c r="P38" s="899"/>
      <c r="Q38" s="696"/>
    </row>
    <row r="39" spans="1:17">
      <c r="A39" s="935"/>
      <c r="B39" s="480" t="s">
        <v>625</v>
      </c>
      <c r="C39" s="1002">
        <v>44448</v>
      </c>
      <c r="D39" s="107">
        <v>0</v>
      </c>
      <c r="E39" s="107">
        <v>500000</v>
      </c>
      <c r="F39" s="107">
        <f t="shared" si="3"/>
        <v>500000</v>
      </c>
      <c r="G39" s="107">
        <f t="shared" si="1"/>
        <v>0</v>
      </c>
      <c r="H39" s="323">
        <v>0</v>
      </c>
      <c r="I39" s="323">
        <v>0</v>
      </c>
      <c r="J39" s="323">
        <f t="shared" si="2"/>
        <v>0</v>
      </c>
      <c r="K39" s="940"/>
      <c r="L39" s="1003">
        <v>0</v>
      </c>
      <c r="M39" s="341"/>
      <c r="N39" s="899"/>
      <c r="O39" s="899"/>
      <c r="P39" s="899"/>
      <c r="Q39" s="696"/>
    </row>
    <row r="40" spans="1:17">
      <c r="A40" s="935"/>
      <c r="B40" s="480" t="s">
        <v>625</v>
      </c>
      <c r="C40" s="1002">
        <v>44476</v>
      </c>
      <c r="D40" s="107">
        <v>0</v>
      </c>
      <c r="E40" s="107">
        <v>500000</v>
      </c>
      <c r="F40" s="107">
        <f t="shared" si="3"/>
        <v>500000</v>
      </c>
      <c r="G40" s="107">
        <f t="shared" si="1"/>
        <v>0</v>
      </c>
      <c r="H40" s="323">
        <v>0</v>
      </c>
      <c r="I40" s="323">
        <v>0</v>
      </c>
      <c r="J40" s="323">
        <f t="shared" si="2"/>
        <v>0</v>
      </c>
      <c r="K40" s="940"/>
      <c r="L40" s="1003">
        <v>0</v>
      </c>
      <c r="M40" s="899"/>
      <c r="N40" s="899"/>
      <c r="O40" s="899"/>
      <c r="P40" s="899"/>
      <c r="Q40" s="696"/>
    </row>
    <row r="41" spans="1:17">
      <c r="A41" s="935"/>
      <c r="B41" s="480" t="s">
        <v>625</v>
      </c>
      <c r="C41" s="1002">
        <v>44518</v>
      </c>
      <c r="D41" s="107">
        <v>0</v>
      </c>
      <c r="E41" s="107">
        <v>100000</v>
      </c>
      <c r="F41" s="107">
        <f t="shared" si="3"/>
        <v>100000</v>
      </c>
      <c r="G41" s="107">
        <f t="shared" si="1"/>
        <v>0</v>
      </c>
      <c r="H41" s="323">
        <v>0</v>
      </c>
      <c r="I41" s="323">
        <v>0</v>
      </c>
      <c r="J41" s="323">
        <f t="shared" si="2"/>
        <v>0</v>
      </c>
      <c r="K41" s="940"/>
      <c r="L41" s="1003">
        <v>0</v>
      </c>
      <c r="M41" s="899"/>
      <c r="N41" s="899"/>
      <c r="O41" s="899"/>
      <c r="P41" s="899"/>
      <c r="Q41" s="696"/>
    </row>
    <row r="42" spans="1:17">
      <c r="A42" s="935"/>
      <c r="B42" s="480" t="s">
        <v>625</v>
      </c>
      <c r="C42" s="1002">
        <v>44532</v>
      </c>
      <c r="D42" s="107">
        <v>0</v>
      </c>
      <c r="E42" s="107">
        <v>100000</v>
      </c>
      <c r="F42" s="107">
        <f t="shared" ref="F42:F45" si="4">E42</f>
        <v>100000</v>
      </c>
      <c r="G42" s="107">
        <f t="shared" ref="G42:G44" si="5">D42+E42-F42</f>
        <v>0</v>
      </c>
      <c r="H42" s="323">
        <v>0</v>
      </c>
      <c r="I42" s="323">
        <v>0</v>
      </c>
      <c r="J42" s="323">
        <f t="shared" ref="J42:J44" si="6">+I42-H42</f>
        <v>0</v>
      </c>
      <c r="K42" s="940"/>
      <c r="L42" s="1003">
        <v>0</v>
      </c>
      <c r="M42" s="899"/>
      <c r="N42" s="899"/>
      <c r="O42" s="899"/>
      <c r="P42" s="899"/>
      <c r="Q42" s="696"/>
    </row>
    <row r="43" spans="1:17">
      <c r="A43" s="935"/>
      <c r="B43" s="480" t="s">
        <v>625</v>
      </c>
      <c r="C43" s="1002">
        <v>44546</v>
      </c>
      <c r="D43" s="107">
        <v>0</v>
      </c>
      <c r="E43" s="107">
        <v>600000</v>
      </c>
      <c r="F43" s="107">
        <f t="shared" si="4"/>
        <v>600000</v>
      </c>
      <c r="G43" s="107">
        <f t="shared" si="5"/>
        <v>0</v>
      </c>
      <c r="H43" s="323">
        <v>0</v>
      </c>
      <c r="I43" s="323">
        <v>0</v>
      </c>
      <c r="J43" s="323">
        <f t="shared" si="6"/>
        <v>0</v>
      </c>
      <c r="K43" s="940"/>
      <c r="L43" s="1003">
        <v>0</v>
      </c>
      <c r="M43" s="899"/>
      <c r="N43" s="899"/>
      <c r="O43" s="899"/>
      <c r="P43" s="899"/>
      <c r="Q43" s="696"/>
    </row>
    <row r="44" spans="1:17">
      <c r="A44" s="935"/>
      <c r="B44" s="480" t="s">
        <v>625</v>
      </c>
      <c r="C44" s="1002">
        <v>44560</v>
      </c>
      <c r="D44" s="107">
        <v>0</v>
      </c>
      <c r="E44" s="107">
        <v>550000</v>
      </c>
      <c r="F44" s="107">
        <f t="shared" si="4"/>
        <v>550000</v>
      </c>
      <c r="G44" s="107">
        <f t="shared" si="5"/>
        <v>0</v>
      </c>
      <c r="H44" s="323">
        <v>0</v>
      </c>
      <c r="I44" s="323">
        <v>0</v>
      </c>
      <c r="J44" s="323">
        <f t="shared" si="6"/>
        <v>0</v>
      </c>
      <c r="K44" s="940"/>
      <c r="L44" s="1003">
        <v>0</v>
      </c>
      <c r="M44" s="899"/>
      <c r="N44" s="899"/>
      <c r="O44" s="899"/>
      <c r="P44" s="899"/>
      <c r="Q44" s="696"/>
    </row>
    <row r="45" spans="1:17">
      <c r="A45" s="935"/>
      <c r="B45" s="480" t="s">
        <v>625</v>
      </c>
      <c r="C45" s="1002">
        <v>44588</v>
      </c>
      <c r="D45" s="107">
        <v>0</v>
      </c>
      <c r="E45" s="107">
        <v>500000</v>
      </c>
      <c r="F45" s="107">
        <f t="shared" si="4"/>
        <v>500000</v>
      </c>
      <c r="G45" s="107">
        <f t="shared" ref="G45" si="7">D45+E45-F45</f>
        <v>0</v>
      </c>
      <c r="H45" s="323">
        <v>0</v>
      </c>
      <c r="I45" s="323">
        <v>0</v>
      </c>
      <c r="J45" s="323">
        <f t="shared" ref="J45" si="8">+I45-H45</f>
        <v>0</v>
      </c>
      <c r="K45" s="940"/>
      <c r="L45" s="1003">
        <v>0</v>
      </c>
      <c r="M45" s="899"/>
      <c r="N45" s="899"/>
      <c r="O45" s="899"/>
      <c r="P45" s="899"/>
      <c r="Q45" s="696"/>
    </row>
    <row r="46" spans="1:17">
      <c r="A46" s="935"/>
      <c r="B46" s="480"/>
      <c r="C46" s="1002"/>
      <c r="D46" s="107"/>
      <c r="E46" s="107"/>
      <c r="F46" s="107"/>
      <c r="G46" s="107"/>
      <c r="H46" s="323"/>
      <c r="I46" s="323"/>
      <c r="J46" s="323"/>
      <c r="K46" s="940"/>
      <c r="L46" s="1010"/>
      <c r="M46" s="899"/>
      <c r="N46" s="899"/>
      <c r="O46" s="899"/>
      <c r="P46" s="899"/>
      <c r="Q46" s="696"/>
    </row>
    <row r="47" spans="1:17">
      <c r="A47" s="935"/>
      <c r="B47" s="480"/>
      <c r="C47" s="1002"/>
      <c r="D47" s="107"/>
      <c r="E47" s="107"/>
      <c r="F47" s="107"/>
      <c r="G47" s="107"/>
      <c r="H47" s="323"/>
      <c r="I47" s="323"/>
      <c r="J47" s="323"/>
      <c r="K47" s="940"/>
      <c r="L47" s="1010"/>
      <c r="M47" s="899"/>
      <c r="N47" s="899"/>
      <c r="O47" s="899"/>
      <c r="P47" s="899"/>
      <c r="Q47" s="696"/>
    </row>
    <row r="48" spans="1:17">
      <c r="A48" s="935"/>
      <c r="B48" s="480" t="s">
        <v>694</v>
      </c>
      <c r="C48" s="1002">
        <v>44379</v>
      </c>
      <c r="D48" s="107">
        <v>0</v>
      </c>
      <c r="E48" s="107">
        <v>500000</v>
      </c>
      <c r="F48" s="107">
        <v>500000</v>
      </c>
      <c r="G48" s="107">
        <f t="shared" ref="G48:G55" si="9">D48+E48-F48</f>
        <v>0</v>
      </c>
      <c r="H48" s="323">
        <v>0</v>
      </c>
      <c r="I48" s="323">
        <v>0</v>
      </c>
      <c r="J48" s="323">
        <f t="shared" ref="J48:J53" si="10">+I48-H48</f>
        <v>0</v>
      </c>
      <c r="K48" s="940"/>
      <c r="L48" s="1003">
        <v>0</v>
      </c>
      <c r="M48" s="899"/>
      <c r="N48" s="899"/>
      <c r="O48" s="899"/>
      <c r="P48" s="899"/>
      <c r="Q48" s="696"/>
    </row>
    <row r="49" spans="1:17">
      <c r="A49" s="935"/>
      <c r="B49" s="480" t="s">
        <v>694</v>
      </c>
      <c r="C49" s="1002">
        <v>44392</v>
      </c>
      <c r="D49" s="107">
        <v>0</v>
      </c>
      <c r="E49" s="107">
        <v>500000</v>
      </c>
      <c r="F49" s="107">
        <f t="shared" ref="F49:F56" si="11">E49</f>
        <v>500000</v>
      </c>
      <c r="G49" s="107">
        <f t="shared" si="9"/>
        <v>0</v>
      </c>
      <c r="H49" s="323">
        <v>0</v>
      </c>
      <c r="I49" s="323">
        <v>0</v>
      </c>
      <c r="J49" s="323">
        <f t="shared" si="10"/>
        <v>0</v>
      </c>
      <c r="K49" s="940"/>
      <c r="L49" s="1003">
        <v>0</v>
      </c>
      <c r="M49" s="899"/>
      <c r="N49" s="899"/>
      <c r="O49" s="899"/>
      <c r="P49" s="899"/>
      <c r="Q49" s="696"/>
    </row>
    <row r="50" spans="1:17">
      <c r="A50" s="935"/>
      <c r="B50" s="480" t="s">
        <v>694</v>
      </c>
      <c r="C50" s="1002">
        <v>44406</v>
      </c>
      <c r="D50" s="107">
        <v>0</v>
      </c>
      <c r="E50" s="107">
        <v>500000</v>
      </c>
      <c r="F50" s="107">
        <f t="shared" si="11"/>
        <v>500000</v>
      </c>
      <c r="G50" s="107">
        <f t="shared" si="9"/>
        <v>0</v>
      </c>
      <c r="H50" s="323">
        <v>0</v>
      </c>
      <c r="I50" s="323">
        <v>0</v>
      </c>
      <c r="J50" s="323">
        <f t="shared" si="10"/>
        <v>0</v>
      </c>
      <c r="K50" s="940"/>
      <c r="L50" s="1003">
        <v>0</v>
      </c>
      <c r="M50" s="899"/>
      <c r="N50" s="899"/>
      <c r="O50" s="899"/>
      <c r="P50" s="899"/>
      <c r="Q50" s="696"/>
    </row>
    <row r="51" spans="1:17">
      <c r="A51" s="935"/>
      <c r="B51" s="480" t="s">
        <v>694</v>
      </c>
      <c r="C51" s="1002">
        <v>44420</v>
      </c>
      <c r="D51" s="107">
        <v>0</v>
      </c>
      <c r="E51" s="107">
        <v>500000</v>
      </c>
      <c r="F51" s="107">
        <f t="shared" si="11"/>
        <v>500000</v>
      </c>
      <c r="G51" s="107">
        <f t="shared" si="9"/>
        <v>0</v>
      </c>
      <c r="H51" s="323">
        <v>0</v>
      </c>
      <c r="I51" s="323">
        <v>0</v>
      </c>
      <c r="J51" s="323">
        <f t="shared" si="10"/>
        <v>0</v>
      </c>
      <c r="K51" s="940"/>
      <c r="L51" s="1003">
        <v>0</v>
      </c>
      <c r="M51" s="899"/>
      <c r="N51" s="899"/>
      <c r="O51" s="899"/>
      <c r="P51" s="899"/>
      <c r="Q51" s="696"/>
    </row>
    <row r="52" spans="1:17">
      <c r="A52" s="935"/>
      <c r="B52" s="480" t="s">
        <v>694</v>
      </c>
      <c r="C52" s="1002">
        <v>44434</v>
      </c>
      <c r="D52" s="107">
        <v>0</v>
      </c>
      <c r="E52" s="107">
        <v>500000</v>
      </c>
      <c r="F52" s="107">
        <f t="shared" si="11"/>
        <v>500000</v>
      </c>
      <c r="G52" s="107">
        <f t="shared" si="9"/>
        <v>0</v>
      </c>
      <c r="H52" s="323">
        <v>0</v>
      </c>
      <c r="I52" s="323">
        <v>0</v>
      </c>
      <c r="J52" s="323">
        <f t="shared" si="10"/>
        <v>0</v>
      </c>
      <c r="K52" s="940"/>
      <c r="L52" s="1003">
        <v>0</v>
      </c>
      <c r="M52" s="899"/>
      <c r="N52" s="899"/>
      <c r="O52" s="899"/>
      <c r="P52" s="899"/>
      <c r="Q52" s="696"/>
    </row>
    <row r="53" spans="1:17">
      <c r="A53" s="935"/>
      <c r="B53" s="480" t="s">
        <v>694</v>
      </c>
      <c r="C53" s="1002">
        <v>44280</v>
      </c>
      <c r="D53" s="107">
        <v>0</v>
      </c>
      <c r="E53" s="107">
        <v>250000</v>
      </c>
      <c r="F53" s="107">
        <f t="shared" si="11"/>
        <v>250000</v>
      </c>
      <c r="G53" s="107">
        <f t="shared" si="9"/>
        <v>0</v>
      </c>
      <c r="H53" s="323">
        <v>0</v>
      </c>
      <c r="I53" s="323">
        <v>0</v>
      </c>
      <c r="J53" s="323">
        <f t="shared" si="10"/>
        <v>0</v>
      </c>
      <c r="K53" s="940"/>
      <c r="L53" s="1003">
        <v>0</v>
      </c>
      <c r="M53" s="899"/>
      <c r="N53" s="899"/>
      <c r="O53" s="899"/>
      <c r="P53" s="899"/>
      <c r="Q53" s="696"/>
    </row>
    <row r="54" spans="1:17">
      <c r="A54" s="935"/>
      <c r="B54" s="480" t="s">
        <v>694</v>
      </c>
      <c r="C54" s="1002">
        <v>44448</v>
      </c>
      <c r="D54" s="107">
        <v>0</v>
      </c>
      <c r="E54" s="107">
        <v>600000</v>
      </c>
      <c r="F54" s="107">
        <v>600000</v>
      </c>
      <c r="G54" s="107">
        <f t="shared" si="9"/>
        <v>0</v>
      </c>
      <c r="H54" s="323">
        <v>0</v>
      </c>
      <c r="I54" s="323">
        <v>0</v>
      </c>
      <c r="J54" s="323">
        <v>0</v>
      </c>
      <c r="K54" s="940"/>
      <c r="L54" s="1003">
        <f>I54/BS!$G$32</f>
        <v>0</v>
      </c>
      <c r="M54" s="899"/>
      <c r="N54" s="899"/>
      <c r="O54" s="899"/>
      <c r="P54" s="899"/>
      <c r="Q54" s="696"/>
    </row>
    <row r="55" spans="1:17">
      <c r="A55" s="935"/>
      <c r="B55" s="480" t="s">
        <v>694</v>
      </c>
      <c r="C55" s="1002">
        <v>44546</v>
      </c>
      <c r="D55" s="107">
        <v>0</v>
      </c>
      <c r="E55" s="107">
        <v>250000</v>
      </c>
      <c r="F55" s="107">
        <f t="shared" si="11"/>
        <v>250000</v>
      </c>
      <c r="G55" s="107">
        <f t="shared" si="9"/>
        <v>0</v>
      </c>
      <c r="H55" s="323">
        <v>0</v>
      </c>
      <c r="I55" s="323">
        <v>0</v>
      </c>
      <c r="J55" s="323">
        <f t="shared" ref="J55" si="12">+I55-H55</f>
        <v>0</v>
      </c>
      <c r="K55" s="940"/>
      <c r="L55" s="1003">
        <v>0</v>
      </c>
      <c r="M55" s="899"/>
      <c r="N55" s="899"/>
      <c r="O55" s="899"/>
      <c r="P55" s="899"/>
      <c r="Q55" s="696"/>
    </row>
    <row r="56" spans="1:17">
      <c r="A56" s="935"/>
      <c r="B56" s="480" t="s">
        <v>694</v>
      </c>
      <c r="C56" s="1002">
        <v>44588</v>
      </c>
      <c r="D56" s="107">
        <v>0</v>
      </c>
      <c r="E56" s="107">
        <v>500000</v>
      </c>
      <c r="F56" s="107">
        <f t="shared" si="11"/>
        <v>500000</v>
      </c>
      <c r="G56" s="107">
        <f t="shared" ref="G56" si="13">D56+E56-F56</f>
        <v>0</v>
      </c>
      <c r="H56" s="323">
        <v>0</v>
      </c>
      <c r="I56" s="323">
        <v>0</v>
      </c>
      <c r="J56" s="323">
        <f t="shared" ref="J56" si="14">+I56-H56</f>
        <v>0</v>
      </c>
      <c r="K56" s="940"/>
      <c r="L56" s="1003">
        <v>0</v>
      </c>
      <c r="M56" s="899"/>
      <c r="N56" s="899"/>
      <c r="O56" s="899"/>
      <c r="P56" s="899"/>
      <c r="Q56" s="696"/>
    </row>
    <row r="57" spans="1:17">
      <c r="A57" s="935"/>
      <c r="B57" s="480"/>
      <c r="C57" s="1002"/>
      <c r="D57" s="107"/>
      <c r="E57" s="107"/>
      <c r="F57" s="107"/>
      <c r="G57" s="107"/>
      <c r="H57" s="323"/>
      <c r="I57" s="323"/>
      <c r="J57" s="323"/>
      <c r="K57" s="940"/>
      <c r="L57" s="1003"/>
      <c r="M57" s="899"/>
      <c r="N57" s="899"/>
      <c r="O57" s="899"/>
      <c r="P57" s="899"/>
      <c r="Q57" s="696"/>
    </row>
    <row r="58" spans="1:17">
      <c r="A58" s="935"/>
      <c r="B58" s="480"/>
      <c r="C58" s="1002"/>
      <c r="D58" s="107"/>
      <c r="E58" s="107"/>
      <c r="F58" s="107"/>
      <c r="G58" s="107"/>
      <c r="H58" s="323"/>
      <c r="I58" s="323"/>
      <c r="J58" s="323"/>
      <c r="K58" s="940"/>
      <c r="L58" s="1003"/>
      <c r="M58" s="899"/>
      <c r="N58" s="899"/>
      <c r="O58" s="899"/>
      <c r="P58" s="899"/>
      <c r="Q58" s="696"/>
    </row>
    <row r="59" spans="1:17">
      <c r="A59" s="935"/>
      <c r="B59" s="480" t="s">
        <v>944</v>
      </c>
      <c r="C59" s="1002">
        <v>44560</v>
      </c>
      <c r="D59" s="107">
        <v>0</v>
      </c>
      <c r="E59" s="107">
        <v>300000</v>
      </c>
      <c r="F59" s="107">
        <v>150000</v>
      </c>
      <c r="G59" s="107">
        <f t="shared" ref="G59" si="15">D59+E59-F59</f>
        <v>150000</v>
      </c>
      <c r="H59" s="323">
        <f>137292900/1000</f>
        <v>137293</v>
      </c>
      <c r="I59" s="323">
        <f>137292300/1000</f>
        <v>137292</v>
      </c>
      <c r="J59" s="1004">
        <f t="shared" ref="J59" si="16">+I59-H59</f>
        <v>-1</v>
      </c>
      <c r="K59" s="940"/>
      <c r="L59" s="1003">
        <f>I59/BS!$G$32</f>
        <v>0</v>
      </c>
      <c r="M59" s="899"/>
      <c r="N59" s="899"/>
      <c r="O59" s="899"/>
      <c r="P59" s="899"/>
      <c r="Q59" s="696"/>
    </row>
    <row r="60" spans="1:17">
      <c r="A60" s="935"/>
      <c r="B60" s="480"/>
      <c r="C60" s="1002"/>
      <c r="D60" s="107"/>
      <c r="E60" s="107"/>
      <c r="F60" s="107"/>
      <c r="G60" s="107"/>
      <c r="H60" s="323"/>
      <c r="I60" s="323"/>
      <c r="J60" s="323"/>
      <c r="K60" s="940"/>
      <c r="L60" s="1010"/>
      <c r="M60" s="899"/>
      <c r="N60" s="899"/>
      <c r="O60" s="899"/>
      <c r="P60" s="899"/>
      <c r="Q60" s="696"/>
    </row>
    <row r="61" spans="1:17">
      <c r="A61" s="935"/>
      <c r="B61" s="480"/>
      <c r="C61" s="1002"/>
      <c r="D61" s="107"/>
      <c r="E61" s="107"/>
      <c r="F61" s="107"/>
      <c r="G61" s="107"/>
      <c r="H61" s="323"/>
      <c r="I61" s="323"/>
      <c r="J61" s="323"/>
      <c r="K61" s="940"/>
      <c r="L61" s="1010"/>
      <c r="M61" s="899"/>
      <c r="N61" s="899"/>
      <c r="O61" s="899"/>
      <c r="P61" s="899"/>
      <c r="Q61" s="696"/>
    </row>
    <row r="62" spans="1:17">
      <c r="A62" s="935"/>
      <c r="B62" s="480"/>
      <c r="C62" s="936"/>
      <c r="D62" s="1039"/>
      <c r="E62" s="1039"/>
      <c r="F62" s="1039"/>
      <c r="G62" s="1039"/>
      <c r="H62" s="1040">
        <f>SUM(H34:H61)</f>
        <v>137293</v>
      </c>
      <c r="I62" s="1040">
        <f>SUM(I34:I61)</f>
        <v>137292</v>
      </c>
      <c r="J62" s="1009">
        <f>SUM(J34:J61)</f>
        <v>-1</v>
      </c>
      <c r="K62" s="940"/>
      <c r="L62" s="1041">
        <f>SUM(L34:L61)</f>
        <v>0</v>
      </c>
      <c r="M62" s="899">
        <f>'DT - Mar 22'!G16</f>
        <v>137292801</v>
      </c>
      <c r="N62" s="899"/>
      <c r="O62" s="899"/>
      <c r="P62" s="899"/>
      <c r="Q62" s="696"/>
    </row>
    <row r="63" spans="1:17">
      <c r="A63" s="935"/>
      <c r="B63" s="480"/>
      <c r="C63" s="936"/>
      <c r="D63" s="937"/>
      <c r="E63" s="937"/>
      <c r="F63" s="937"/>
      <c r="G63" s="937"/>
      <c r="H63" s="937"/>
      <c r="I63" s="937"/>
      <c r="J63" s="1042"/>
      <c r="K63" s="940"/>
      <c r="L63" s="941"/>
      <c r="M63" s="905">
        <f>I62-M62</f>
        <v>-137155509</v>
      </c>
      <c r="N63" s="899"/>
      <c r="O63" s="899"/>
      <c r="P63" s="899"/>
      <c r="Q63" s="696"/>
    </row>
    <row r="64" spans="1:17" ht="14.4" thickBot="1">
      <c r="A64" s="935"/>
      <c r="B64" s="1043" t="s">
        <v>921</v>
      </c>
      <c r="C64" s="936"/>
      <c r="D64" s="937"/>
      <c r="E64" s="937"/>
      <c r="F64" s="937"/>
      <c r="G64" s="937"/>
      <c r="H64" s="1044">
        <f>H30+H62</f>
        <v>262517</v>
      </c>
      <c r="I64" s="1044">
        <f>I30+I62</f>
        <v>262307</v>
      </c>
      <c r="J64" s="1011">
        <f>J30+J62</f>
        <v>-210</v>
      </c>
      <c r="K64" s="940"/>
      <c r="L64" s="1045"/>
      <c r="M64" s="906"/>
      <c r="N64" s="899"/>
      <c r="O64" s="899"/>
      <c r="P64" s="899"/>
      <c r="Q64" s="696"/>
    </row>
    <row r="65" spans="1:17" ht="14.4" thickTop="1">
      <c r="A65" s="935"/>
      <c r="B65" s="480"/>
      <c r="C65" s="936"/>
      <c r="D65" s="937"/>
      <c r="E65" s="937"/>
      <c r="F65" s="937"/>
      <c r="G65" s="937"/>
      <c r="H65" s="1039"/>
      <c r="I65" s="1039"/>
      <c r="J65" s="1042"/>
      <c r="K65" s="940"/>
      <c r="L65" s="941"/>
      <c r="M65" s="899"/>
      <c r="N65" s="899"/>
      <c r="O65" s="899"/>
      <c r="P65" s="899"/>
      <c r="Q65" s="696"/>
    </row>
    <row r="66" spans="1:17" ht="14.4" thickBot="1">
      <c r="A66" s="935"/>
      <c r="B66" s="480" t="s">
        <v>922</v>
      </c>
      <c r="C66" s="936"/>
      <c r="D66" s="937"/>
      <c r="E66" s="937"/>
      <c r="F66" s="937"/>
      <c r="G66" s="937"/>
      <c r="H66" s="938">
        <v>78202</v>
      </c>
      <c r="I66" s="938">
        <v>78290</v>
      </c>
      <c r="J66" s="939">
        <v>88</v>
      </c>
      <c r="K66" s="940"/>
      <c r="L66" s="941"/>
      <c r="M66" s="899"/>
      <c r="N66" s="899"/>
      <c r="O66" s="899"/>
      <c r="P66" s="899"/>
      <c r="Q66" s="696"/>
    </row>
    <row r="67" spans="1:17" ht="14.4" thickTop="1">
      <c r="A67" s="935"/>
      <c r="B67" s="480"/>
      <c r="C67" s="936"/>
      <c r="D67" s="1039"/>
      <c r="E67" s="1039"/>
      <c r="F67" s="1039"/>
      <c r="G67" s="1039"/>
      <c r="H67" s="1039"/>
      <c r="I67" s="1039"/>
      <c r="J67" s="409"/>
      <c r="K67" s="940"/>
      <c r="L67" s="941"/>
      <c r="M67" s="899">
        <f>'DT - Mar 22'!D85</f>
        <v>0</v>
      </c>
      <c r="N67" s="899"/>
      <c r="O67" s="899"/>
      <c r="P67" s="899"/>
      <c r="Q67" s="696"/>
    </row>
    <row r="68" spans="1:17">
      <c r="A68" s="935"/>
      <c r="B68" s="1046" t="s">
        <v>63</v>
      </c>
      <c r="C68" s="1023"/>
      <c r="D68" s="339"/>
      <c r="E68" s="339"/>
      <c r="F68" s="339"/>
      <c r="G68" s="339"/>
      <c r="H68" s="339"/>
      <c r="I68" s="339"/>
      <c r="J68" s="339"/>
      <c r="K68" s="339"/>
      <c r="L68" s="339"/>
      <c r="M68" s="905">
        <f>SUM(J12:J22)-M67</f>
        <v>-92</v>
      </c>
      <c r="N68" s="899"/>
      <c r="O68" s="899"/>
      <c r="P68" s="899"/>
      <c r="Q68" s="696"/>
    </row>
    <row r="69" spans="1:17">
      <c r="A69" s="935"/>
      <c r="B69" s="498"/>
      <c r="C69" s="498"/>
      <c r="D69" s="1026"/>
      <c r="E69" s="1026"/>
      <c r="F69" s="1027"/>
      <c r="G69" s="1027"/>
      <c r="H69" s="1027"/>
      <c r="I69" s="1027"/>
      <c r="J69" s="1027"/>
      <c r="K69" s="1027"/>
      <c r="L69" s="480"/>
      <c r="M69" s="899"/>
      <c r="N69" s="899"/>
      <c r="O69" s="899"/>
      <c r="P69" s="899"/>
      <c r="Q69" s="696"/>
    </row>
    <row r="70" spans="1:17" ht="15" customHeight="1">
      <c r="A70" s="935"/>
      <c r="B70" s="1251" t="s">
        <v>90</v>
      </c>
      <c r="C70" s="1236" t="s">
        <v>84</v>
      </c>
      <c r="D70" s="1248" t="s">
        <v>83</v>
      </c>
      <c r="E70" s="1249"/>
      <c r="F70" s="1249"/>
      <c r="G70" s="1250"/>
      <c r="H70" s="1230" t="s">
        <v>909</v>
      </c>
      <c r="I70" s="1231"/>
      <c r="J70" s="1232"/>
      <c r="K70" s="339"/>
      <c r="L70" s="1221" t="s">
        <v>389</v>
      </c>
      <c r="M70" s="899"/>
      <c r="N70" s="899"/>
      <c r="O70" s="899"/>
      <c r="P70" s="899"/>
      <c r="Q70" s="696"/>
    </row>
    <row r="71" spans="1:17" ht="15" customHeight="1">
      <c r="A71" s="935"/>
      <c r="B71" s="1246"/>
      <c r="C71" s="1237"/>
      <c r="D71" s="1221" t="s">
        <v>907</v>
      </c>
      <c r="E71" s="1236" t="s">
        <v>612</v>
      </c>
      <c r="F71" s="1236" t="s">
        <v>623</v>
      </c>
      <c r="G71" s="1236" t="s">
        <v>908</v>
      </c>
      <c r="H71" s="1236" t="s">
        <v>380</v>
      </c>
      <c r="I71" s="1236" t="s">
        <v>68</v>
      </c>
      <c r="J71" s="1236" t="s">
        <v>615</v>
      </c>
      <c r="K71" s="1028"/>
      <c r="L71" s="1221"/>
      <c r="M71" s="899"/>
      <c r="N71" s="899"/>
      <c r="O71" s="899"/>
      <c r="P71" s="899"/>
      <c r="Q71" s="696"/>
    </row>
    <row r="72" spans="1:17">
      <c r="A72" s="935"/>
      <c r="B72" s="1246"/>
      <c r="C72" s="1237"/>
      <c r="D72" s="1221"/>
      <c r="E72" s="1237"/>
      <c r="F72" s="1237"/>
      <c r="G72" s="1237"/>
      <c r="H72" s="1237"/>
      <c r="I72" s="1237"/>
      <c r="J72" s="1237"/>
      <c r="K72" s="1028"/>
      <c r="L72" s="1221"/>
      <c r="M72" s="899"/>
      <c r="N72" s="899"/>
      <c r="O72" s="899"/>
      <c r="P72" s="899"/>
      <c r="Q72" s="696"/>
    </row>
    <row r="73" spans="1:17">
      <c r="A73" s="935"/>
      <c r="B73" s="1247"/>
      <c r="C73" s="1238"/>
      <c r="D73" s="1221"/>
      <c r="E73" s="1238"/>
      <c r="F73" s="1238"/>
      <c r="G73" s="1238"/>
      <c r="H73" s="1238"/>
      <c r="I73" s="1238"/>
      <c r="J73" s="1238"/>
      <c r="K73" s="1028"/>
      <c r="L73" s="1221"/>
      <c r="M73" s="899"/>
      <c r="N73" s="899"/>
      <c r="O73" s="899"/>
      <c r="P73" s="899"/>
      <c r="Q73" s="696"/>
    </row>
    <row r="74" spans="1:17">
      <c r="A74" s="935"/>
      <c r="B74" s="339"/>
      <c r="C74" s="339"/>
      <c r="D74" s="1226" t="s">
        <v>818</v>
      </c>
      <c r="E74" s="1226"/>
      <c r="F74" s="1226"/>
      <c r="G74" s="1226"/>
      <c r="H74" s="1226"/>
      <c r="I74" s="1226"/>
      <c r="J74" s="1226"/>
      <c r="K74" s="1029"/>
      <c r="L74" s="1031" t="s">
        <v>69</v>
      </c>
      <c r="M74" s="899"/>
      <c r="N74" s="899"/>
      <c r="O74" s="899"/>
      <c r="P74" s="899"/>
      <c r="Q74" s="696"/>
    </row>
    <row r="75" spans="1:17">
      <c r="A75" s="935"/>
      <c r="B75" s="946" t="s">
        <v>89</v>
      </c>
      <c r="C75" s="936"/>
      <c r="D75" s="1012"/>
      <c r="E75" s="1012"/>
      <c r="F75" s="1012"/>
      <c r="G75" s="1039"/>
      <c r="H75" s="1039"/>
      <c r="I75" s="1039"/>
      <c r="J75" s="1007"/>
      <c r="K75" s="940"/>
      <c r="L75" s="941"/>
      <c r="M75" s="899"/>
      <c r="N75" s="899"/>
      <c r="O75" s="899"/>
      <c r="P75" s="899"/>
      <c r="Q75" s="696"/>
    </row>
    <row r="76" spans="1:17">
      <c r="A76" s="935"/>
      <c r="B76" s="946"/>
      <c r="C76" s="340"/>
      <c r="D76" s="339"/>
      <c r="E76" s="339"/>
      <c r="F76" s="339"/>
      <c r="G76" s="339"/>
      <c r="H76" s="339"/>
      <c r="I76" s="339"/>
      <c r="J76" s="1047"/>
      <c r="K76" s="940"/>
      <c r="L76" s="1048"/>
      <c r="M76" s="907">
        <f>BS!I32</f>
        <v>623316</v>
      </c>
      <c r="N76" s="899"/>
      <c r="O76" s="899"/>
      <c r="P76" s="899"/>
      <c r="Q76" s="696"/>
    </row>
    <row r="77" spans="1:17">
      <c r="A77" s="935"/>
      <c r="B77" s="480" t="s">
        <v>625</v>
      </c>
      <c r="C77" s="1002">
        <v>44379</v>
      </c>
      <c r="D77" s="1012">
        <v>0</v>
      </c>
      <c r="E77" s="1012">
        <v>500000</v>
      </c>
      <c r="F77" s="1012">
        <f>E77</f>
        <v>500000</v>
      </c>
      <c r="G77" s="1012">
        <f>D77+E77-F77</f>
        <v>0</v>
      </c>
      <c r="H77" s="1012">
        <v>0</v>
      </c>
      <c r="I77" s="1012">
        <v>0</v>
      </c>
      <c r="J77" s="1013">
        <f>+I77-H77</f>
        <v>0</v>
      </c>
      <c r="K77" s="940"/>
      <c r="L77" s="1003">
        <v>0</v>
      </c>
      <c r="M77" s="899"/>
      <c r="N77" s="899"/>
      <c r="O77" s="899"/>
      <c r="P77" s="899"/>
      <c r="Q77" s="696"/>
    </row>
    <row r="78" spans="1:17">
      <c r="A78" s="935"/>
      <c r="B78" s="480" t="s">
        <v>625</v>
      </c>
      <c r="C78" s="1002">
        <v>44392</v>
      </c>
      <c r="D78" s="1012">
        <v>0</v>
      </c>
      <c r="E78" s="1012">
        <v>500000</v>
      </c>
      <c r="F78" s="1012">
        <f t="shared" ref="F78:F84" si="17">E78</f>
        <v>500000</v>
      </c>
      <c r="G78" s="1012">
        <f>D78+E78-F78</f>
        <v>0</v>
      </c>
      <c r="H78" s="1012">
        <v>0</v>
      </c>
      <c r="I78" s="1012">
        <v>0</v>
      </c>
      <c r="J78" s="1013">
        <f>+I78-H78</f>
        <v>0</v>
      </c>
      <c r="K78" s="940"/>
      <c r="L78" s="1003">
        <v>0</v>
      </c>
      <c r="M78" s="899"/>
      <c r="N78" s="899"/>
      <c r="O78" s="899"/>
      <c r="P78" s="899"/>
      <c r="Q78" s="696"/>
    </row>
    <row r="79" spans="1:17">
      <c r="A79" s="935"/>
      <c r="B79" s="480" t="s">
        <v>625</v>
      </c>
      <c r="C79" s="1002">
        <v>44406</v>
      </c>
      <c r="D79" s="1012">
        <v>0</v>
      </c>
      <c r="E79" s="1012">
        <v>500000</v>
      </c>
      <c r="F79" s="1012">
        <f t="shared" si="17"/>
        <v>500000</v>
      </c>
      <c r="G79" s="1012">
        <f t="shared" ref="G79:G97" si="18">D79+E79-F79</f>
        <v>0</v>
      </c>
      <c r="H79" s="1012">
        <v>0</v>
      </c>
      <c r="I79" s="1012">
        <v>0</v>
      </c>
      <c r="J79" s="1013">
        <f t="shared" ref="J79:J84" si="19">+I79-H79</f>
        <v>0</v>
      </c>
      <c r="K79" s="940"/>
      <c r="L79" s="1003">
        <v>0</v>
      </c>
      <c r="M79" s="905"/>
      <c r="N79" s="899"/>
      <c r="O79" s="899"/>
      <c r="P79" s="899"/>
      <c r="Q79" s="696"/>
    </row>
    <row r="80" spans="1:17">
      <c r="A80" s="935"/>
      <c r="B80" s="480" t="s">
        <v>625</v>
      </c>
      <c r="C80" s="1002">
        <v>44420</v>
      </c>
      <c r="D80" s="1012">
        <v>0</v>
      </c>
      <c r="E80" s="1012">
        <v>500000</v>
      </c>
      <c r="F80" s="1012">
        <f t="shared" si="17"/>
        <v>500000</v>
      </c>
      <c r="G80" s="1012">
        <f t="shared" si="18"/>
        <v>0</v>
      </c>
      <c r="H80" s="1012">
        <v>0</v>
      </c>
      <c r="I80" s="1012">
        <v>0</v>
      </c>
      <c r="J80" s="1013">
        <f t="shared" si="19"/>
        <v>0</v>
      </c>
      <c r="K80" s="940"/>
      <c r="L80" s="1003">
        <v>0</v>
      </c>
      <c r="M80" s="905"/>
      <c r="N80" s="899"/>
      <c r="O80" s="899"/>
      <c r="P80" s="899"/>
      <c r="Q80" s="696"/>
    </row>
    <row r="81" spans="1:17">
      <c r="A81" s="935"/>
      <c r="B81" s="480" t="s">
        <v>625</v>
      </c>
      <c r="C81" s="1002">
        <v>44434</v>
      </c>
      <c r="D81" s="1012">
        <v>0</v>
      </c>
      <c r="E81" s="1012">
        <v>500000</v>
      </c>
      <c r="F81" s="1012">
        <f t="shared" si="17"/>
        <v>500000</v>
      </c>
      <c r="G81" s="1012">
        <f t="shared" si="18"/>
        <v>0</v>
      </c>
      <c r="H81" s="1012">
        <v>0</v>
      </c>
      <c r="I81" s="1012">
        <v>0</v>
      </c>
      <c r="J81" s="1013">
        <f t="shared" si="19"/>
        <v>0</v>
      </c>
      <c r="K81" s="940"/>
      <c r="L81" s="1003">
        <v>0</v>
      </c>
      <c r="M81" s="905"/>
      <c r="N81" s="899"/>
      <c r="O81" s="899"/>
      <c r="P81" s="899"/>
      <c r="Q81" s="696"/>
    </row>
    <row r="82" spans="1:17">
      <c r="A82" s="935"/>
      <c r="B82" s="480" t="s">
        <v>625</v>
      </c>
      <c r="C82" s="1002">
        <v>44448</v>
      </c>
      <c r="D82" s="1012">
        <v>0</v>
      </c>
      <c r="E82" s="1012">
        <v>500000</v>
      </c>
      <c r="F82" s="1012">
        <f t="shared" si="17"/>
        <v>500000</v>
      </c>
      <c r="G82" s="1012">
        <f t="shared" si="18"/>
        <v>0</v>
      </c>
      <c r="H82" s="1012">
        <v>0</v>
      </c>
      <c r="I82" s="1012">
        <v>0</v>
      </c>
      <c r="J82" s="1013">
        <f t="shared" si="19"/>
        <v>0</v>
      </c>
      <c r="K82" s="940"/>
      <c r="L82" s="1003">
        <v>0</v>
      </c>
      <c r="M82" s="905"/>
      <c r="N82" s="899"/>
      <c r="O82" s="899"/>
      <c r="P82" s="899"/>
      <c r="Q82" s="696"/>
    </row>
    <row r="83" spans="1:17">
      <c r="A83" s="935"/>
      <c r="B83" s="480" t="s">
        <v>625</v>
      </c>
      <c r="C83" s="1002">
        <v>44476</v>
      </c>
      <c r="D83" s="1012">
        <v>0</v>
      </c>
      <c r="E83" s="1012">
        <v>500000</v>
      </c>
      <c r="F83" s="1012">
        <f t="shared" si="17"/>
        <v>500000</v>
      </c>
      <c r="G83" s="1012">
        <f t="shared" si="18"/>
        <v>0</v>
      </c>
      <c r="H83" s="1012">
        <v>0</v>
      </c>
      <c r="I83" s="1012">
        <v>0</v>
      </c>
      <c r="J83" s="1013">
        <f t="shared" si="19"/>
        <v>0</v>
      </c>
      <c r="K83" s="940"/>
      <c r="L83" s="1003">
        <v>0</v>
      </c>
      <c r="M83" s="905"/>
      <c r="N83" s="899"/>
      <c r="O83" s="899"/>
      <c r="P83" s="899"/>
      <c r="Q83" s="696"/>
    </row>
    <row r="84" spans="1:17">
      <c r="A84" s="935"/>
      <c r="B84" s="480" t="s">
        <v>625</v>
      </c>
      <c r="C84" s="1002">
        <v>44546</v>
      </c>
      <c r="D84" s="1012">
        <v>0</v>
      </c>
      <c r="E84" s="1012">
        <v>500000</v>
      </c>
      <c r="F84" s="1012">
        <f t="shared" si="17"/>
        <v>500000</v>
      </c>
      <c r="G84" s="1012">
        <f t="shared" si="18"/>
        <v>0</v>
      </c>
      <c r="H84" s="1012">
        <v>0</v>
      </c>
      <c r="I84" s="1012">
        <v>0</v>
      </c>
      <c r="J84" s="1013">
        <f t="shared" si="19"/>
        <v>0</v>
      </c>
      <c r="K84" s="940"/>
      <c r="L84" s="1003">
        <v>0</v>
      </c>
      <c r="M84" s="905"/>
      <c r="N84" s="899"/>
      <c r="O84" s="899"/>
      <c r="P84" s="899"/>
      <c r="Q84" s="696"/>
    </row>
    <row r="85" spans="1:17">
      <c r="A85" s="935"/>
      <c r="B85" s="480" t="s">
        <v>625</v>
      </c>
      <c r="C85" s="1002">
        <v>44560</v>
      </c>
      <c r="D85" s="1012">
        <v>0</v>
      </c>
      <c r="E85" s="1012">
        <v>500000</v>
      </c>
      <c r="F85" s="1012">
        <f t="shared" ref="F85" si="20">E85</f>
        <v>500000</v>
      </c>
      <c r="G85" s="1012">
        <f t="shared" ref="G85" si="21">D85+E85-F85</f>
        <v>0</v>
      </c>
      <c r="H85" s="1012">
        <v>0</v>
      </c>
      <c r="I85" s="1012">
        <v>0</v>
      </c>
      <c r="J85" s="1013">
        <f t="shared" ref="J85" si="22">+I85-H85</f>
        <v>0</v>
      </c>
      <c r="K85" s="940"/>
      <c r="L85" s="1003">
        <v>0</v>
      </c>
      <c r="M85" s="905"/>
      <c r="N85" s="899"/>
      <c r="O85" s="899"/>
      <c r="P85" s="899"/>
      <c r="Q85" s="696"/>
    </row>
    <row r="86" spans="1:17">
      <c r="A86" s="935"/>
      <c r="B86" s="480" t="s">
        <v>625</v>
      </c>
      <c r="C86" s="1002">
        <v>44588</v>
      </c>
      <c r="D86" s="1012">
        <v>0</v>
      </c>
      <c r="E86" s="1012">
        <v>500000</v>
      </c>
      <c r="F86" s="1012">
        <f t="shared" ref="F86" si="23">E86</f>
        <v>500000</v>
      </c>
      <c r="G86" s="1012">
        <f t="shared" ref="G86" si="24">D86+E86-F86</f>
        <v>0</v>
      </c>
      <c r="H86" s="1012">
        <v>0</v>
      </c>
      <c r="I86" s="1012">
        <v>0</v>
      </c>
      <c r="J86" s="1013">
        <f t="shared" ref="J86" si="25">+I86-H86</f>
        <v>0</v>
      </c>
      <c r="K86" s="940"/>
      <c r="L86" s="1003">
        <v>0</v>
      </c>
      <c r="M86" s="905"/>
      <c r="N86" s="899"/>
      <c r="O86" s="899"/>
      <c r="P86" s="899"/>
      <c r="Q86" s="696"/>
    </row>
    <row r="87" spans="1:17">
      <c r="A87" s="935"/>
      <c r="B87" s="480"/>
      <c r="C87" s="936"/>
      <c r="D87" s="1012"/>
      <c r="E87" s="1012"/>
      <c r="F87" s="1012"/>
      <c r="G87" s="1012"/>
      <c r="H87" s="1012"/>
      <c r="I87" s="1012"/>
      <c r="J87" s="1013"/>
      <c r="K87" s="940"/>
      <c r="L87" s="1010"/>
      <c r="M87" s="905"/>
      <c r="N87" s="899"/>
      <c r="O87" s="899"/>
      <c r="P87" s="899"/>
      <c r="Q87" s="696"/>
    </row>
    <row r="88" spans="1:17">
      <c r="A88" s="935"/>
      <c r="B88" s="480" t="s">
        <v>694</v>
      </c>
      <c r="C88" s="1002">
        <v>44379</v>
      </c>
      <c r="D88" s="1012">
        <v>0</v>
      </c>
      <c r="E88" s="1012">
        <v>500000</v>
      </c>
      <c r="F88" s="1012">
        <v>500000</v>
      </c>
      <c r="G88" s="1012">
        <f t="shared" si="18"/>
        <v>0</v>
      </c>
      <c r="H88" s="1012">
        <v>0</v>
      </c>
      <c r="I88" s="1012">
        <v>0</v>
      </c>
      <c r="J88" s="1013">
        <f t="shared" ref="J88:J97" si="26">+I88-H88</f>
        <v>0</v>
      </c>
      <c r="K88" s="940"/>
      <c r="L88" s="1003">
        <v>0</v>
      </c>
      <c r="M88" s="905"/>
      <c r="N88" s="899"/>
      <c r="O88" s="899"/>
      <c r="P88" s="899"/>
      <c r="Q88" s="696"/>
    </row>
    <row r="89" spans="1:17">
      <c r="A89" s="935"/>
      <c r="B89" s="480" t="s">
        <v>694</v>
      </c>
      <c r="C89" s="1002">
        <v>44392</v>
      </c>
      <c r="D89" s="1012">
        <v>0</v>
      </c>
      <c r="E89" s="1012">
        <v>500000</v>
      </c>
      <c r="F89" s="1012">
        <v>500000</v>
      </c>
      <c r="G89" s="1012">
        <f t="shared" si="18"/>
        <v>0</v>
      </c>
      <c r="H89" s="1012">
        <v>0</v>
      </c>
      <c r="I89" s="1012">
        <v>0</v>
      </c>
      <c r="J89" s="1013">
        <f t="shared" si="26"/>
        <v>0</v>
      </c>
      <c r="K89" s="940"/>
      <c r="L89" s="1003">
        <v>0</v>
      </c>
      <c r="M89" s="905"/>
      <c r="N89" s="899"/>
      <c r="O89" s="899"/>
      <c r="P89" s="899"/>
      <c r="Q89" s="696"/>
    </row>
    <row r="90" spans="1:17">
      <c r="A90" s="935"/>
      <c r="B90" s="480" t="s">
        <v>694</v>
      </c>
      <c r="C90" s="1002">
        <v>44406</v>
      </c>
      <c r="D90" s="1012">
        <v>0</v>
      </c>
      <c r="E90" s="1012">
        <v>500000</v>
      </c>
      <c r="F90" s="1012">
        <v>500000</v>
      </c>
      <c r="G90" s="1012">
        <f t="shared" si="18"/>
        <v>0</v>
      </c>
      <c r="H90" s="1012">
        <v>0</v>
      </c>
      <c r="I90" s="1012">
        <v>0</v>
      </c>
      <c r="J90" s="1013">
        <f t="shared" si="26"/>
        <v>0</v>
      </c>
      <c r="K90" s="940"/>
      <c r="L90" s="1003">
        <v>0</v>
      </c>
      <c r="M90" s="905"/>
      <c r="N90" s="899"/>
      <c r="O90" s="899"/>
      <c r="P90" s="899"/>
      <c r="Q90" s="696"/>
    </row>
    <row r="91" spans="1:17">
      <c r="A91" s="935"/>
      <c r="B91" s="480" t="s">
        <v>694</v>
      </c>
      <c r="C91" s="1002">
        <v>44420</v>
      </c>
      <c r="D91" s="1012">
        <v>0</v>
      </c>
      <c r="E91" s="1012">
        <v>500000</v>
      </c>
      <c r="F91" s="1012">
        <v>500000</v>
      </c>
      <c r="G91" s="1012">
        <f t="shared" si="18"/>
        <v>0</v>
      </c>
      <c r="H91" s="1012">
        <v>0</v>
      </c>
      <c r="I91" s="1012">
        <v>0</v>
      </c>
      <c r="J91" s="1013">
        <f t="shared" si="26"/>
        <v>0</v>
      </c>
      <c r="K91" s="940"/>
      <c r="L91" s="1003">
        <v>0</v>
      </c>
      <c r="M91" s="905"/>
      <c r="N91" s="899"/>
      <c r="O91" s="899"/>
      <c r="P91" s="899"/>
      <c r="Q91" s="696"/>
    </row>
    <row r="92" spans="1:17">
      <c r="A92" s="935"/>
      <c r="B92" s="480" t="s">
        <v>694</v>
      </c>
      <c r="C92" s="1002">
        <v>44434</v>
      </c>
      <c r="D92" s="1012">
        <v>0</v>
      </c>
      <c r="E92" s="1012">
        <v>500000</v>
      </c>
      <c r="F92" s="1012">
        <v>500000</v>
      </c>
      <c r="G92" s="1012">
        <f t="shared" si="18"/>
        <v>0</v>
      </c>
      <c r="H92" s="1012">
        <v>0</v>
      </c>
      <c r="I92" s="1012">
        <v>0</v>
      </c>
      <c r="J92" s="1013">
        <f t="shared" si="26"/>
        <v>0</v>
      </c>
      <c r="K92" s="940"/>
      <c r="L92" s="1003">
        <v>0</v>
      </c>
      <c r="M92" s="905"/>
      <c r="N92" s="899"/>
      <c r="O92" s="899"/>
      <c r="P92" s="899"/>
      <c r="Q92" s="696"/>
    </row>
    <row r="93" spans="1:17">
      <c r="A93" s="935"/>
      <c r="B93" s="480" t="s">
        <v>694</v>
      </c>
      <c r="C93" s="1002">
        <v>44448</v>
      </c>
      <c r="D93" s="1012">
        <v>0</v>
      </c>
      <c r="E93" s="1012">
        <v>500000</v>
      </c>
      <c r="F93" s="1012">
        <v>500000</v>
      </c>
      <c r="G93" s="1012">
        <f t="shared" si="18"/>
        <v>0</v>
      </c>
      <c r="H93" s="1012">
        <v>0</v>
      </c>
      <c r="I93" s="1012">
        <v>0</v>
      </c>
      <c r="J93" s="1013">
        <f t="shared" si="26"/>
        <v>0</v>
      </c>
      <c r="K93" s="940"/>
      <c r="L93" s="1003">
        <v>0</v>
      </c>
      <c r="M93" s="905"/>
      <c r="N93" s="899"/>
      <c r="O93" s="899"/>
      <c r="P93" s="899"/>
      <c r="Q93" s="696"/>
    </row>
    <row r="94" spans="1:17">
      <c r="A94" s="935"/>
      <c r="B94" s="480" t="s">
        <v>694</v>
      </c>
      <c r="C94" s="1002">
        <v>44280</v>
      </c>
      <c r="D94" s="1012">
        <v>0</v>
      </c>
      <c r="E94" s="1012">
        <v>525000</v>
      </c>
      <c r="F94" s="1012">
        <v>525000</v>
      </c>
      <c r="G94" s="1012">
        <f t="shared" si="18"/>
        <v>0</v>
      </c>
      <c r="H94" s="1012">
        <v>0</v>
      </c>
      <c r="I94" s="1012">
        <v>0</v>
      </c>
      <c r="J94" s="1013">
        <f t="shared" si="26"/>
        <v>0</v>
      </c>
      <c r="K94" s="940"/>
      <c r="L94" s="1003">
        <v>0</v>
      </c>
      <c r="M94" s="905"/>
      <c r="N94" s="899"/>
      <c r="O94" s="899"/>
      <c r="P94" s="899"/>
      <c r="Q94" s="696"/>
    </row>
    <row r="95" spans="1:17">
      <c r="A95" s="935"/>
      <c r="B95" s="480" t="s">
        <v>694</v>
      </c>
      <c r="C95" s="1002">
        <v>44546</v>
      </c>
      <c r="D95" s="1012">
        <v>0</v>
      </c>
      <c r="E95" s="1012">
        <v>500000</v>
      </c>
      <c r="F95" s="1012">
        <v>500000</v>
      </c>
      <c r="G95" s="1012">
        <f t="shared" si="18"/>
        <v>0</v>
      </c>
      <c r="H95" s="1012">
        <v>0</v>
      </c>
      <c r="I95" s="1012">
        <v>0</v>
      </c>
      <c r="J95" s="1013">
        <f t="shared" si="26"/>
        <v>0</v>
      </c>
      <c r="K95" s="940"/>
      <c r="L95" s="1003">
        <v>0</v>
      </c>
      <c r="M95" s="905"/>
      <c r="N95" s="899"/>
      <c r="O95" s="899"/>
      <c r="P95" s="899"/>
      <c r="Q95" s="696"/>
    </row>
    <row r="96" spans="1:17">
      <c r="A96" s="935"/>
      <c r="B96" s="480" t="s">
        <v>694</v>
      </c>
      <c r="C96" s="1002">
        <v>44574</v>
      </c>
      <c r="D96" s="1012">
        <v>0</v>
      </c>
      <c r="E96" s="1012">
        <v>171000</v>
      </c>
      <c r="F96" s="1012">
        <f t="shared" ref="F96:F97" si="27">E96</f>
        <v>171000</v>
      </c>
      <c r="G96" s="1012">
        <f t="shared" si="18"/>
        <v>0</v>
      </c>
      <c r="H96" s="1012">
        <v>0</v>
      </c>
      <c r="I96" s="1012">
        <v>0</v>
      </c>
      <c r="J96" s="1013">
        <f t="shared" si="26"/>
        <v>0</v>
      </c>
      <c r="K96" s="940"/>
      <c r="L96" s="1003">
        <v>0</v>
      </c>
      <c r="M96" s="905"/>
      <c r="N96" s="899"/>
      <c r="O96" s="899"/>
      <c r="P96" s="899"/>
      <c r="Q96" s="696"/>
    </row>
    <row r="97" spans="1:17">
      <c r="A97" s="935"/>
      <c r="B97" s="480" t="s">
        <v>694</v>
      </c>
      <c r="C97" s="1002">
        <v>44588</v>
      </c>
      <c r="D97" s="1012">
        <v>0</v>
      </c>
      <c r="E97" s="1012">
        <v>500000</v>
      </c>
      <c r="F97" s="1012">
        <f t="shared" si="27"/>
        <v>500000</v>
      </c>
      <c r="G97" s="1012">
        <f t="shared" si="18"/>
        <v>0</v>
      </c>
      <c r="H97" s="1012">
        <v>0</v>
      </c>
      <c r="I97" s="1012">
        <v>0</v>
      </c>
      <c r="J97" s="1013">
        <f t="shared" si="26"/>
        <v>0</v>
      </c>
      <c r="K97" s="940"/>
      <c r="L97" s="1003">
        <v>0</v>
      </c>
      <c r="M97" s="905"/>
      <c r="N97" s="899"/>
      <c r="O97" s="899"/>
      <c r="P97" s="899"/>
      <c r="Q97" s="696"/>
    </row>
    <row r="98" spans="1:17">
      <c r="A98" s="935"/>
      <c r="B98" s="480"/>
      <c r="C98" s="1002"/>
      <c r="D98" s="1012"/>
      <c r="E98" s="1012"/>
      <c r="F98" s="1012"/>
      <c r="G98" s="1012"/>
      <c r="H98" s="1012"/>
      <c r="I98" s="1012"/>
      <c r="J98" s="1013"/>
      <c r="K98" s="940"/>
      <c r="L98" s="1010"/>
      <c r="M98" s="905"/>
      <c r="N98" s="899"/>
      <c r="O98" s="899"/>
      <c r="P98" s="899"/>
      <c r="Q98" s="696"/>
    </row>
    <row r="99" spans="1:17">
      <c r="A99" s="935"/>
      <c r="B99" s="480"/>
      <c r="C99" s="1002"/>
      <c r="D99" s="1012"/>
      <c r="E99" s="1012"/>
      <c r="F99" s="1012"/>
      <c r="G99" s="1012"/>
      <c r="H99" s="1012"/>
      <c r="I99" s="1012"/>
      <c r="J99" s="1049"/>
      <c r="K99" s="940"/>
      <c r="L99" s="1010"/>
      <c r="M99" s="905"/>
      <c r="N99" s="899"/>
      <c r="O99" s="899"/>
      <c r="P99" s="899"/>
      <c r="Q99" s="696"/>
    </row>
    <row r="100" spans="1:17">
      <c r="A100" s="935"/>
      <c r="B100" s="480"/>
      <c r="C100" s="1002"/>
      <c r="D100" s="1012"/>
      <c r="E100" s="1012"/>
      <c r="F100" s="1012"/>
      <c r="G100" s="1012"/>
      <c r="H100" s="1012"/>
      <c r="I100" s="1012"/>
      <c r="J100" s="1049"/>
      <c r="K100" s="940"/>
      <c r="L100" s="1010"/>
      <c r="M100" s="905"/>
      <c r="N100" s="899"/>
      <c r="O100" s="899"/>
      <c r="P100" s="899"/>
      <c r="Q100" s="696"/>
    </row>
    <row r="101" spans="1:17">
      <c r="A101" s="935"/>
      <c r="B101" s="480"/>
      <c r="C101" s="1002"/>
      <c r="D101" s="1012"/>
      <c r="E101" s="1012"/>
      <c r="F101" s="1012"/>
      <c r="G101" s="1012"/>
      <c r="H101" s="1012"/>
      <c r="I101" s="1012"/>
      <c r="J101" s="1049"/>
      <c r="K101" s="940"/>
      <c r="L101" s="1010"/>
      <c r="M101" s="905"/>
      <c r="N101" s="899"/>
      <c r="O101" s="899"/>
      <c r="P101" s="899"/>
      <c r="Q101" s="696"/>
    </row>
    <row r="102" spans="1:17">
      <c r="A102" s="935"/>
      <c r="B102" s="480"/>
      <c r="C102" s="1002"/>
      <c r="D102" s="1012"/>
      <c r="E102" s="1012"/>
      <c r="F102" s="1012"/>
      <c r="G102" s="1012"/>
      <c r="H102" s="1012"/>
      <c r="I102" s="1012"/>
      <c r="J102" s="1049"/>
      <c r="K102" s="940"/>
      <c r="L102" s="1010"/>
      <c r="M102" s="905"/>
      <c r="N102" s="899"/>
      <c r="O102" s="899"/>
      <c r="P102" s="899"/>
      <c r="Q102" s="696"/>
    </row>
    <row r="103" spans="1:17">
      <c r="A103" s="935"/>
      <c r="B103" s="480"/>
      <c r="C103" s="1002"/>
      <c r="D103" s="1012"/>
      <c r="E103" s="1012"/>
      <c r="F103" s="1012"/>
      <c r="G103" s="1012"/>
      <c r="H103" s="1012"/>
      <c r="I103" s="1012"/>
      <c r="J103" s="1049"/>
      <c r="K103" s="940"/>
      <c r="L103" s="1010"/>
      <c r="M103" s="905"/>
      <c r="N103" s="899"/>
      <c r="O103" s="899"/>
      <c r="P103" s="899"/>
      <c r="Q103" s="696"/>
    </row>
    <row r="104" spans="1:17">
      <c r="A104" s="935"/>
      <c r="B104" s="480"/>
      <c r="C104" s="1002"/>
      <c r="D104" s="1012"/>
      <c r="E104" s="1012"/>
      <c r="F104" s="1012"/>
      <c r="G104" s="1012"/>
      <c r="H104" s="1012"/>
      <c r="I104" s="1012"/>
      <c r="J104" s="1049"/>
      <c r="K104" s="940"/>
      <c r="L104" s="1010"/>
      <c r="M104" s="905"/>
      <c r="N104" s="899"/>
      <c r="O104" s="899"/>
      <c r="P104" s="899"/>
      <c r="Q104" s="696"/>
    </row>
    <row r="105" spans="1:17" s="910" customFormat="1" ht="14.4" thickBot="1">
      <c r="A105" s="1050"/>
      <c r="B105" s="1043" t="s">
        <v>921</v>
      </c>
      <c r="C105" s="942"/>
      <c r="D105" s="246"/>
      <c r="E105" s="246"/>
      <c r="F105" s="246"/>
      <c r="G105" s="246"/>
      <c r="H105" s="1051">
        <f>SUM(H77:H98)</f>
        <v>0</v>
      </c>
      <c r="I105" s="1051">
        <f>SUM(I77:I98)</f>
        <v>0</v>
      </c>
      <c r="J105" s="171">
        <f>SUM(J77:J98)</f>
        <v>0</v>
      </c>
      <c r="K105" s="944"/>
      <c r="L105" s="945"/>
      <c r="M105" s="903">
        <f>'MM - Mar 22 '!C17-'MM - Mar 22 '!D18-'MM - Mar 22 '!D19</f>
        <v>-97</v>
      </c>
      <c r="N105" s="908">
        <f>I105-M105</f>
        <v>97</v>
      </c>
      <c r="O105" s="909"/>
      <c r="P105" s="909"/>
      <c r="Q105" s="896"/>
    </row>
    <row r="106" spans="1:17" s="910" customFormat="1" ht="14.4" thickTop="1">
      <c r="A106" s="1050"/>
      <c r="B106" s="1043"/>
      <c r="C106" s="942"/>
      <c r="D106" s="287"/>
      <c r="E106" s="287"/>
      <c r="F106" s="287"/>
      <c r="G106" s="287"/>
      <c r="H106" s="944"/>
      <c r="I106" s="944"/>
      <c r="J106" s="1036"/>
      <c r="K106" s="944"/>
      <c r="L106" s="945"/>
      <c r="M106" s="909">
        <f>'MM - Mar 22 '!C58</f>
        <v>148</v>
      </c>
      <c r="N106" s="903">
        <f>J105+M106</f>
        <v>148</v>
      </c>
      <c r="O106" s="909"/>
      <c r="P106" s="909"/>
      <c r="Q106" s="896"/>
    </row>
    <row r="107" spans="1:17" ht="14.4" thickBot="1">
      <c r="A107" s="935"/>
      <c r="B107" s="480" t="s">
        <v>922</v>
      </c>
      <c r="C107" s="942"/>
      <c r="D107" s="287"/>
      <c r="E107" s="287"/>
      <c r="F107" s="287"/>
      <c r="G107" s="287"/>
      <c r="H107" s="943">
        <v>0</v>
      </c>
      <c r="I107" s="943">
        <v>0</v>
      </c>
      <c r="J107" s="938">
        <v>0</v>
      </c>
      <c r="K107" s="944"/>
      <c r="L107" s="945"/>
      <c r="M107" s="899"/>
      <c r="N107" s="899"/>
      <c r="O107" s="899"/>
      <c r="P107" s="899"/>
      <c r="Q107" s="696"/>
    </row>
    <row r="108" spans="1:17" ht="14.4" thickTop="1">
      <c r="A108" s="935"/>
      <c r="B108" s="946"/>
      <c r="C108" s="946"/>
      <c r="D108" s="944"/>
      <c r="E108" s="944"/>
      <c r="F108" s="944"/>
      <c r="G108" s="944"/>
      <c r="H108" s="944"/>
      <c r="I108" s="944"/>
      <c r="J108" s="947"/>
      <c r="K108" s="944"/>
      <c r="L108" s="945"/>
      <c r="M108" s="899"/>
      <c r="N108" s="899"/>
      <c r="O108" s="899"/>
      <c r="P108" s="899"/>
      <c r="Q108" s="696"/>
    </row>
    <row r="109" spans="1:17">
      <c r="A109" s="911"/>
      <c r="B109" s="539"/>
      <c r="C109" s="539"/>
      <c r="D109" s="539"/>
      <c r="E109" s="539"/>
      <c r="F109" s="539"/>
      <c r="G109" s="539"/>
      <c r="H109" s="539"/>
      <c r="I109" s="539"/>
      <c r="J109" s="539"/>
      <c r="K109" s="539"/>
      <c r="L109" s="539"/>
      <c r="M109" s="912"/>
      <c r="N109" s="912"/>
      <c r="O109" s="912"/>
    </row>
    <row r="110" spans="1:17" s="539" customFormat="1">
      <c r="A110" s="913"/>
      <c r="B110" s="914"/>
      <c r="C110" s="914"/>
      <c r="D110" s="915"/>
      <c r="E110" s="916"/>
      <c r="F110" s="915"/>
      <c r="G110" s="915"/>
      <c r="H110" s="915"/>
      <c r="I110" s="915"/>
      <c r="J110" s="915"/>
      <c r="K110" s="915"/>
      <c r="L110" s="917"/>
      <c r="M110" s="918"/>
      <c r="N110" s="918"/>
      <c r="O110" s="918"/>
      <c r="P110" s="918"/>
    </row>
    <row r="111" spans="1:17" s="923" customFormat="1">
      <c r="A111" s="900"/>
      <c r="B111" s="895"/>
      <c r="C111" s="895"/>
      <c r="D111" s="919"/>
      <c r="E111" s="919"/>
      <c r="F111" s="919"/>
      <c r="G111" s="920"/>
      <c r="H111" s="920"/>
      <c r="I111" s="921"/>
      <c r="J111" s="920"/>
      <c r="K111" s="920"/>
      <c r="L111" s="693"/>
      <c r="M111" s="922"/>
      <c r="N111" s="922"/>
      <c r="O111" s="922"/>
      <c r="P111" s="922"/>
    </row>
    <row r="112" spans="1:17">
      <c r="B112" s="895"/>
      <c r="C112" s="895"/>
      <c r="D112" s="919"/>
      <c r="E112" s="919"/>
      <c r="F112" s="919"/>
      <c r="G112" s="920"/>
      <c r="H112" s="920"/>
      <c r="I112" s="920"/>
      <c r="J112" s="924"/>
      <c r="K112" s="924"/>
    </row>
    <row r="113" spans="2:11">
      <c r="B113" s="895"/>
      <c r="C113" s="895"/>
      <c r="D113" s="919"/>
      <c r="E113" s="919"/>
      <c r="F113" s="919"/>
      <c r="G113" s="920"/>
      <c r="H113" s="920"/>
      <c r="I113" s="921"/>
      <c r="J113" s="924"/>
      <c r="K113" s="924"/>
    </row>
    <row r="114" spans="2:11">
      <c r="B114" s="895"/>
      <c r="C114" s="895"/>
      <c r="D114" s="919"/>
      <c r="E114" s="919"/>
      <c r="F114" s="919"/>
      <c r="G114" s="920"/>
      <c r="H114" s="919"/>
      <c r="I114" s="921"/>
      <c r="J114" s="925"/>
      <c r="K114" s="925"/>
    </row>
    <row r="115" spans="2:11">
      <c r="B115" s="895"/>
      <c r="C115" s="895"/>
      <c r="D115" s="919"/>
      <c r="E115" s="919"/>
      <c r="F115" s="919"/>
      <c r="G115" s="920"/>
      <c r="H115" s="919"/>
      <c r="I115" s="921"/>
      <c r="J115" s="924"/>
      <c r="K115" s="924"/>
    </row>
    <row r="116" spans="2:11">
      <c r="B116" s="693"/>
      <c r="C116" s="693"/>
      <c r="G116" s="919"/>
      <c r="H116" s="919"/>
      <c r="I116" s="919"/>
    </row>
    <row r="117" spans="2:11">
      <c r="B117" s="693"/>
      <c r="C117" s="693"/>
      <c r="G117" s="926"/>
      <c r="H117" s="919"/>
    </row>
    <row r="118" spans="2:11">
      <c r="B118" s="693"/>
      <c r="C118" s="693"/>
      <c r="G118" s="696"/>
      <c r="H118" s="696"/>
    </row>
    <row r="119" spans="2:11">
      <c r="B119" s="693"/>
      <c r="C119" s="693"/>
      <c r="G119" s="696"/>
      <c r="H119" s="696"/>
    </row>
    <row r="120" spans="2:11">
      <c r="B120" s="693"/>
      <c r="C120" s="693"/>
      <c r="G120" s="696"/>
      <c r="H120" s="696"/>
    </row>
    <row r="121" spans="2:11">
      <c r="B121" s="693"/>
      <c r="C121" s="693"/>
      <c r="G121" s="696"/>
      <c r="H121" s="696"/>
    </row>
    <row r="122" spans="2:11">
      <c r="B122" s="693"/>
      <c r="C122" s="693"/>
      <c r="G122" s="927"/>
      <c r="H122" s="696"/>
    </row>
    <row r="123" spans="2:11">
      <c r="B123" s="693"/>
      <c r="C123" s="693"/>
      <c r="G123" s="927"/>
      <c r="H123" s="696"/>
    </row>
    <row r="124" spans="2:11">
      <c r="B124" s="693"/>
      <c r="C124" s="693"/>
      <c r="G124" s="927"/>
      <c r="H124" s="927"/>
    </row>
    <row r="125" spans="2:11">
      <c r="B125" s="897"/>
      <c r="C125" s="897"/>
      <c r="G125" s="696"/>
      <c r="H125" s="696"/>
    </row>
    <row r="126" spans="2:11">
      <c r="B126" s="894"/>
      <c r="C126" s="894"/>
    </row>
    <row r="160" spans="12:12">
      <c r="L160" s="693">
        <v>2012</v>
      </c>
    </row>
    <row r="161" spans="2:16">
      <c r="P161" s="898">
        <v>2011</v>
      </c>
    </row>
    <row r="169" spans="2:16">
      <c r="B169" s="872" t="s">
        <v>308</v>
      </c>
    </row>
    <row r="174" spans="2:16">
      <c r="B174" s="872" t="s">
        <v>390</v>
      </c>
    </row>
    <row r="224" spans="2:2">
      <c r="B224" s="872" t="s">
        <v>93</v>
      </c>
    </row>
  </sheetData>
  <mergeCells count="26">
    <mergeCell ref="D74:J74"/>
    <mergeCell ref="B70:B73"/>
    <mergeCell ref="C70:C73"/>
    <mergeCell ref="D70:G70"/>
    <mergeCell ref="H70:J70"/>
    <mergeCell ref="L70:L73"/>
    <mergeCell ref="D71:D73"/>
    <mergeCell ref="E71:E73"/>
    <mergeCell ref="F71:F73"/>
    <mergeCell ref="G71:G73"/>
    <mergeCell ref="H71:H73"/>
    <mergeCell ref="I71:I73"/>
    <mergeCell ref="J71:J73"/>
    <mergeCell ref="D9:J9"/>
    <mergeCell ref="B5:B8"/>
    <mergeCell ref="D5:G5"/>
    <mergeCell ref="H5:J5"/>
    <mergeCell ref="L5:L8"/>
    <mergeCell ref="D6:D8"/>
    <mergeCell ref="E6:E8"/>
    <mergeCell ref="F6:F8"/>
    <mergeCell ref="G6:G8"/>
    <mergeCell ref="H6:H8"/>
    <mergeCell ref="I6:I8"/>
    <mergeCell ref="J6:J8"/>
    <mergeCell ref="C5:C8"/>
  </mergeCells>
  <pageMargins left="0.68" right="0.25" top="0.57999999999999996" bottom="0" header="0.25" footer="0"/>
  <pageSetup paperSize="9" scale="75" firstPageNumber="14" fitToHeight="0" orientation="landscape" useFirstPageNumber="1" r:id="rId1"/>
  <headerFooter>
    <oddHeader>&amp;C&amp;"Arial Black,Regular"&amp;11&amp;P&amp;R&amp;"Arial Black,Regular"&amp;11PAKISTAN PENSION FUND</oddHeader>
  </headerFooter>
  <rowBreaks count="1" manualBreakCount="1">
    <brk id="66"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133"/>
  <sheetViews>
    <sheetView view="pageBreakPreview" zoomScaleSheetLayoutView="100" workbookViewId="0">
      <selection activeCell="J22" sqref="J22"/>
    </sheetView>
  </sheetViews>
  <sheetFormatPr defaultColWidth="9" defaultRowHeight="13.8"/>
  <cols>
    <col min="1" max="2" width="5.44140625" style="509" customWidth="1"/>
    <col min="3" max="3" width="36.5546875" style="516" customWidth="1"/>
    <col min="4" max="4" width="12.5546875" style="516" customWidth="1"/>
    <col min="5" max="6" width="14.44140625" style="504" customWidth="1"/>
    <col min="7" max="8" width="15.5546875" style="504" customWidth="1"/>
    <col min="9" max="9" width="14" style="504" customWidth="1"/>
    <col min="10" max="10" width="13.5546875" style="504" customWidth="1"/>
    <col min="11" max="11" width="15.44140625" style="504" customWidth="1"/>
    <col min="12" max="12" width="0.5546875" style="504" customWidth="1"/>
    <col min="13" max="13" width="15" style="504" customWidth="1"/>
    <col min="14" max="14" width="1" style="505" customWidth="1"/>
    <col min="15" max="15" width="17.44140625" style="505" customWidth="1"/>
    <col min="16" max="16" width="12.5546875" style="505" customWidth="1"/>
    <col min="17" max="17" width="1" style="505" customWidth="1"/>
    <col min="18" max="18" width="16.44140625" style="505" bestFit="1" customWidth="1"/>
    <col min="19" max="19" width="13.44140625" style="504" customWidth="1"/>
    <col min="20" max="20" width="14.5546875" style="504" bestFit="1" customWidth="1"/>
    <col min="21" max="21" width="16.5546875" style="504" bestFit="1" customWidth="1"/>
    <col min="22" max="259" width="9" style="504"/>
    <col min="260" max="260" width="29" style="504" customWidth="1"/>
    <col min="261" max="262" width="14.5546875" style="504" customWidth="1"/>
    <col min="263" max="263" width="16.44140625" style="504" customWidth="1"/>
    <col min="264" max="264" width="15.5546875" style="504" customWidth="1"/>
    <col min="265" max="266" width="14.44140625" style="504" customWidth="1"/>
    <col min="267" max="267" width="16.44140625" style="504" customWidth="1"/>
    <col min="268" max="268" width="0.5546875" style="504" customWidth="1"/>
    <col min="269" max="269" width="15" style="504" customWidth="1"/>
    <col min="270" max="270" width="1" style="504" customWidth="1"/>
    <col min="271" max="271" width="17.44140625" style="504" customWidth="1"/>
    <col min="272" max="272" width="12.5546875" style="504" customWidth="1"/>
    <col min="273" max="273" width="1" style="504" customWidth="1"/>
    <col min="274" max="274" width="16.44140625" style="504" bestFit="1" customWidth="1"/>
    <col min="275" max="275" width="13.44140625" style="504" customWidth="1"/>
    <col min="276" max="276" width="14.5546875" style="504" bestFit="1" customWidth="1"/>
    <col min="277" max="277" width="16.5546875" style="504" bestFit="1" customWidth="1"/>
    <col min="278" max="515" width="9" style="504"/>
    <col min="516" max="516" width="29" style="504" customWidth="1"/>
    <col min="517" max="518" width="14.5546875" style="504" customWidth="1"/>
    <col min="519" max="519" width="16.44140625" style="504" customWidth="1"/>
    <col min="520" max="520" width="15.5546875" style="504" customWidth="1"/>
    <col min="521" max="522" width="14.44140625" style="504" customWidth="1"/>
    <col min="523" max="523" width="16.44140625" style="504" customWidth="1"/>
    <col min="524" max="524" width="0.5546875" style="504" customWidth="1"/>
    <col min="525" max="525" width="15" style="504" customWidth="1"/>
    <col min="526" max="526" width="1" style="504" customWidth="1"/>
    <col min="527" max="527" width="17.44140625" style="504" customWidth="1"/>
    <col min="528" max="528" width="12.5546875" style="504" customWidth="1"/>
    <col min="529" max="529" width="1" style="504" customWidth="1"/>
    <col min="530" max="530" width="16.44140625" style="504" bestFit="1" customWidth="1"/>
    <col min="531" max="531" width="13.44140625" style="504" customWidth="1"/>
    <col min="532" max="532" width="14.5546875" style="504" bestFit="1" customWidth="1"/>
    <col min="533" max="533" width="16.5546875" style="504" bestFit="1" customWidth="1"/>
    <col min="534" max="771" width="9" style="504"/>
    <col min="772" max="772" width="29" style="504" customWidth="1"/>
    <col min="773" max="774" width="14.5546875" style="504" customWidth="1"/>
    <col min="775" max="775" width="16.44140625" style="504" customWidth="1"/>
    <col min="776" max="776" width="15.5546875" style="504" customWidth="1"/>
    <col min="777" max="778" width="14.44140625" style="504" customWidth="1"/>
    <col min="779" max="779" width="16.44140625" style="504" customWidth="1"/>
    <col min="780" max="780" width="0.5546875" style="504" customWidth="1"/>
    <col min="781" max="781" width="15" style="504" customWidth="1"/>
    <col min="782" max="782" width="1" style="504" customWidth="1"/>
    <col min="783" max="783" width="17.44140625" style="504" customWidth="1"/>
    <col min="784" max="784" width="12.5546875" style="504" customWidth="1"/>
    <col min="785" max="785" width="1" style="504" customWidth="1"/>
    <col min="786" max="786" width="16.44140625" style="504" bestFit="1" customWidth="1"/>
    <col min="787" max="787" width="13.44140625" style="504" customWidth="1"/>
    <col min="788" max="788" width="14.5546875" style="504" bestFit="1" customWidth="1"/>
    <col min="789" max="789" width="16.5546875" style="504" bestFit="1" customWidth="1"/>
    <col min="790" max="1027" width="9" style="504"/>
    <col min="1028" max="1028" width="29" style="504" customWidth="1"/>
    <col min="1029" max="1030" width="14.5546875" style="504" customWidth="1"/>
    <col min="1031" max="1031" width="16.44140625" style="504" customWidth="1"/>
    <col min="1032" max="1032" width="15.5546875" style="504" customWidth="1"/>
    <col min="1033" max="1034" width="14.44140625" style="504" customWidth="1"/>
    <col min="1035" max="1035" width="16.44140625" style="504" customWidth="1"/>
    <col min="1036" max="1036" width="0.5546875" style="504" customWidth="1"/>
    <col min="1037" max="1037" width="15" style="504" customWidth="1"/>
    <col min="1038" max="1038" width="1" style="504" customWidth="1"/>
    <col min="1039" max="1039" width="17.44140625" style="504" customWidth="1"/>
    <col min="1040" max="1040" width="12.5546875" style="504" customWidth="1"/>
    <col min="1041" max="1041" width="1" style="504" customWidth="1"/>
    <col min="1042" max="1042" width="16.44140625" style="504" bestFit="1" customWidth="1"/>
    <col min="1043" max="1043" width="13.44140625" style="504" customWidth="1"/>
    <col min="1044" max="1044" width="14.5546875" style="504" bestFit="1" customWidth="1"/>
    <col min="1045" max="1045" width="16.5546875" style="504" bestFit="1" customWidth="1"/>
    <col min="1046" max="1283" width="9" style="504"/>
    <col min="1284" max="1284" width="29" style="504" customWidth="1"/>
    <col min="1285" max="1286" width="14.5546875" style="504" customWidth="1"/>
    <col min="1287" max="1287" width="16.44140625" style="504" customWidth="1"/>
    <col min="1288" max="1288" width="15.5546875" style="504" customWidth="1"/>
    <col min="1289" max="1290" width="14.44140625" style="504" customWidth="1"/>
    <col min="1291" max="1291" width="16.44140625" style="504" customWidth="1"/>
    <col min="1292" max="1292" width="0.5546875" style="504" customWidth="1"/>
    <col min="1293" max="1293" width="15" style="504" customWidth="1"/>
    <col min="1294" max="1294" width="1" style="504" customWidth="1"/>
    <col min="1295" max="1295" width="17.44140625" style="504" customWidth="1"/>
    <col min="1296" max="1296" width="12.5546875" style="504" customWidth="1"/>
    <col min="1297" max="1297" width="1" style="504" customWidth="1"/>
    <col min="1298" max="1298" width="16.44140625" style="504" bestFit="1" customWidth="1"/>
    <col min="1299" max="1299" width="13.44140625" style="504" customWidth="1"/>
    <col min="1300" max="1300" width="14.5546875" style="504" bestFit="1" customWidth="1"/>
    <col min="1301" max="1301" width="16.5546875" style="504" bestFit="1" customWidth="1"/>
    <col min="1302" max="1539" width="9" style="504"/>
    <col min="1540" max="1540" width="29" style="504" customWidth="1"/>
    <col min="1541" max="1542" width="14.5546875" style="504" customWidth="1"/>
    <col min="1543" max="1543" width="16.44140625" style="504" customWidth="1"/>
    <col min="1544" max="1544" width="15.5546875" style="504" customWidth="1"/>
    <col min="1545" max="1546" width="14.44140625" style="504" customWidth="1"/>
    <col min="1547" max="1547" width="16.44140625" style="504" customWidth="1"/>
    <col min="1548" max="1548" width="0.5546875" style="504" customWidth="1"/>
    <col min="1549" max="1549" width="15" style="504" customWidth="1"/>
    <col min="1550" max="1550" width="1" style="504" customWidth="1"/>
    <col min="1551" max="1551" width="17.44140625" style="504" customWidth="1"/>
    <col min="1552" max="1552" width="12.5546875" style="504" customWidth="1"/>
    <col min="1553" max="1553" width="1" style="504" customWidth="1"/>
    <col min="1554" max="1554" width="16.44140625" style="504" bestFit="1" customWidth="1"/>
    <col min="1555" max="1555" width="13.44140625" style="504" customWidth="1"/>
    <col min="1556" max="1556" width="14.5546875" style="504" bestFit="1" customWidth="1"/>
    <col min="1557" max="1557" width="16.5546875" style="504" bestFit="1" customWidth="1"/>
    <col min="1558" max="1795" width="9" style="504"/>
    <col min="1796" max="1796" width="29" style="504" customWidth="1"/>
    <col min="1797" max="1798" width="14.5546875" style="504" customWidth="1"/>
    <col min="1799" max="1799" width="16.44140625" style="504" customWidth="1"/>
    <col min="1800" max="1800" width="15.5546875" style="504" customWidth="1"/>
    <col min="1801" max="1802" width="14.44140625" style="504" customWidth="1"/>
    <col min="1803" max="1803" width="16.44140625" style="504" customWidth="1"/>
    <col min="1804" max="1804" width="0.5546875" style="504" customWidth="1"/>
    <col min="1805" max="1805" width="15" style="504" customWidth="1"/>
    <col min="1806" max="1806" width="1" style="504" customWidth="1"/>
    <col min="1807" max="1807" width="17.44140625" style="504" customWidth="1"/>
    <col min="1808" max="1808" width="12.5546875" style="504" customWidth="1"/>
    <col min="1809" max="1809" width="1" style="504" customWidth="1"/>
    <col min="1810" max="1810" width="16.44140625" style="504" bestFit="1" customWidth="1"/>
    <col min="1811" max="1811" width="13.44140625" style="504" customWidth="1"/>
    <col min="1812" max="1812" width="14.5546875" style="504" bestFit="1" customWidth="1"/>
    <col min="1813" max="1813" width="16.5546875" style="504" bestFit="1" customWidth="1"/>
    <col min="1814" max="2051" width="9" style="504"/>
    <col min="2052" max="2052" width="29" style="504" customWidth="1"/>
    <col min="2053" max="2054" width="14.5546875" style="504" customWidth="1"/>
    <col min="2055" max="2055" width="16.44140625" style="504" customWidth="1"/>
    <col min="2056" max="2056" width="15.5546875" style="504" customWidth="1"/>
    <col min="2057" max="2058" width="14.44140625" style="504" customWidth="1"/>
    <col min="2059" max="2059" width="16.44140625" style="504" customWidth="1"/>
    <col min="2060" max="2060" width="0.5546875" style="504" customWidth="1"/>
    <col min="2061" max="2061" width="15" style="504" customWidth="1"/>
    <col min="2062" max="2062" width="1" style="504" customWidth="1"/>
    <col min="2063" max="2063" width="17.44140625" style="504" customWidth="1"/>
    <col min="2064" max="2064" width="12.5546875" style="504" customWidth="1"/>
    <col min="2065" max="2065" width="1" style="504" customWidth="1"/>
    <col min="2066" max="2066" width="16.44140625" style="504" bestFit="1" customWidth="1"/>
    <col min="2067" max="2067" width="13.44140625" style="504" customWidth="1"/>
    <col min="2068" max="2068" width="14.5546875" style="504" bestFit="1" customWidth="1"/>
    <col min="2069" max="2069" width="16.5546875" style="504" bestFit="1" customWidth="1"/>
    <col min="2070" max="2307" width="9" style="504"/>
    <col min="2308" max="2308" width="29" style="504" customWidth="1"/>
    <col min="2309" max="2310" width="14.5546875" style="504" customWidth="1"/>
    <col min="2311" max="2311" width="16.44140625" style="504" customWidth="1"/>
    <col min="2312" max="2312" width="15.5546875" style="504" customWidth="1"/>
    <col min="2313" max="2314" width="14.44140625" style="504" customWidth="1"/>
    <col min="2315" max="2315" width="16.44140625" style="504" customWidth="1"/>
    <col min="2316" max="2316" width="0.5546875" style="504" customWidth="1"/>
    <col min="2317" max="2317" width="15" style="504" customWidth="1"/>
    <col min="2318" max="2318" width="1" style="504" customWidth="1"/>
    <col min="2319" max="2319" width="17.44140625" style="504" customWidth="1"/>
    <col min="2320" max="2320" width="12.5546875" style="504" customWidth="1"/>
    <col min="2321" max="2321" width="1" style="504" customWidth="1"/>
    <col min="2322" max="2322" width="16.44140625" style="504" bestFit="1" customWidth="1"/>
    <col min="2323" max="2323" width="13.44140625" style="504" customWidth="1"/>
    <col min="2324" max="2324" width="14.5546875" style="504" bestFit="1" customWidth="1"/>
    <col min="2325" max="2325" width="16.5546875" style="504" bestFit="1" customWidth="1"/>
    <col min="2326" max="2563" width="9" style="504"/>
    <col min="2564" max="2564" width="29" style="504" customWidth="1"/>
    <col min="2565" max="2566" width="14.5546875" style="504" customWidth="1"/>
    <col min="2567" max="2567" width="16.44140625" style="504" customWidth="1"/>
    <col min="2568" max="2568" width="15.5546875" style="504" customWidth="1"/>
    <col min="2569" max="2570" width="14.44140625" style="504" customWidth="1"/>
    <col min="2571" max="2571" width="16.44140625" style="504" customWidth="1"/>
    <col min="2572" max="2572" width="0.5546875" style="504" customWidth="1"/>
    <col min="2573" max="2573" width="15" style="504" customWidth="1"/>
    <col min="2574" max="2574" width="1" style="504" customWidth="1"/>
    <col min="2575" max="2575" width="17.44140625" style="504" customWidth="1"/>
    <col min="2576" max="2576" width="12.5546875" style="504" customWidth="1"/>
    <col min="2577" max="2577" width="1" style="504" customWidth="1"/>
    <col min="2578" max="2578" width="16.44140625" style="504" bestFit="1" customWidth="1"/>
    <col min="2579" max="2579" width="13.44140625" style="504" customWidth="1"/>
    <col min="2580" max="2580" width="14.5546875" style="504" bestFit="1" customWidth="1"/>
    <col min="2581" max="2581" width="16.5546875" style="504" bestFit="1" customWidth="1"/>
    <col min="2582" max="2819" width="9" style="504"/>
    <col min="2820" max="2820" width="29" style="504" customWidth="1"/>
    <col min="2821" max="2822" width="14.5546875" style="504" customWidth="1"/>
    <col min="2823" max="2823" width="16.44140625" style="504" customWidth="1"/>
    <col min="2824" max="2824" width="15.5546875" style="504" customWidth="1"/>
    <col min="2825" max="2826" width="14.44140625" style="504" customWidth="1"/>
    <col min="2827" max="2827" width="16.44140625" style="504" customWidth="1"/>
    <col min="2828" max="2828" width="0.5546875" style="504" customWidth="1"/>
    <col min="2829" max="2829" width="15" style="504" customWidth="1"/>
    <col min="2830" max="2830" width="1" style="504" customWidth="1"/>
    <col min="2831" max="2831" width="17.44140625" style="504" customWidth="1"/>
    <col min="2832" max="2832" width="12.5546875" style="504" customWidth="1"/>
    <col min="2833" max="2833" width="1" style="504" customWidth="1"/>
    <col min="2834" max="2834" width="16.44140625" style="504" bestFit="1" customWidth="1"/>
    <col min="2835" max="2835" width="13.44140625" style="504" customWidth="1"/>
    <col min="2836" max="2836" width="14.5546875" style="504" bestFit="1" customWidth="1"/>
    <col min="2837" max="2837" width="16.5546875" style="504" bestFit="1" customWidth="1"/>
    <col min="2838" max="3075" width="9" style="504"/>
    <col min="3076" max="3076" width="29" style="504" customWidth="1"/>
    <col min="3077" max="3078" width="14.5546875" style="504" customWidth="1"/>
    <col min="3079" max="3079" width="16.44140625" style="504" customWidth="1"/>
    <col min="3080" max="3080" width="15.5546875" style="504" customWidth="1"/>
    <col min="3081" max="3082" width="14.44140625" style="504" customWidth="1"/>
    <col min="3083" max="3083" width="16.44140625" style="504" customWidth="1"/>
    <col min="3084" max="3084" width="0.5546875" style="504" customWidth="1"/>
    <col min="3085" max="3085" width="15" style="504" customWidth="1"/>
    <col min="3086" max="3086" width="1" style="504" customWidth="1"/>
    <col min="3087" max="3087" width="17.44140625" style="504" customWidth="1"/>
    <col min="3088" max="3088" width="12.5546875" style="504" customWidth="1"/>
    <col min="3089" max="3089" width="1" style="504" customWidth="1"/>
    <col min="3090" max="3090" width="16.44140625" style="504" bestFit="1" customWidth="1"/>
    <col min="3091" max="3091" width="13.44140625" style="504" customWidth="1"/>
    <col min="3092" max="3092" width="14.5546875" style="504" bestFit="1" customWidth="1"/>
    <col min="3093" max="3093" width="16.5546875" style="504" bestFit="1" customWidth="1"/>
    <col min="3094" max="3331" width="9" style="504"/>
    <col min="3332" max="3332" width="29" style="504" customWidth="1"/>
    <col min="3333" max="3334" width="14.5546875" style="504" customWidth="1"/>
    <col min="3335" max="3335" width="16.44140625" style="504" customWidth="1"/>
    <col min="3336" max="3336" width="15.5546875" style="504" customWidth="1"/>
    <col min="3337" max="3338" width="14.44140625" style="504" customWidth="1"/>
    <col min="3339" max="3339" width="16.44140625" style="504" customWidth="1"/>
    <col min="3340" max="3340" width="0.5546875" style="504" customWidth="1"/>
    <col min="3341" max="3341" width="15" style="504" customWidth="1"/>
    <col min="3342" max="3342" width="1" style="504" customWidth="1"/>
    <col min="3343" max="3343" width="17.44140625" style="504" customWidth="1"/>
    <col min="3344" max="3344" width="12.5546875" style="504" customWidth="1"/>
    <col min="3345" max="3345" width="1" style="504" customWidth="1"/>
    <col min="3346" max="3346" width="16.44140625" style="504" bestFit="1" customWidth="1"/>
    <col min="3347" max="3347" width="13.44140625" style="504" customWidth="1"/>
    <col min="3348" max="3348" width="14.5546875" style="504" bestFit="1" customWidth="1"/>
    <col min="3349" max="3349" width="16.5546875" style="504" bestFit="1" customWidth="1"/>
    <col min="3350" max="3587" width="9" style="504"/>
    <col min="3588" max="3588" width="29" style="504" customWidth="1"/>
    <col min="3589" max="3590" width="14.5546875" style="504" customWidth="1"/>
    <col min="3591" max="3591" width="16.44140625" style="504" customWidth="1"/>
    <col min="3592" max="3592" width="15.5546875" style="504" customWidth="1"/>
    <col min="3593" max="3594" width="14.44140625" style="504" customWidth="1"/>
    <col min="3595" max="3595" width="16.44140625" style="504" customWidth="1"/>
    <col min="3596" max="3596" width="0.5546875" style="504" customWidth="1"/>
    <col min="3597" max="3597" width="15" style="504" customWidth="1"/>
    <col min="3598" max="3598" width="1" style="504" customWidth="1"/>
    <col min="3599" max="3599" width="17.44140625" style="504" customWidth="1"/>
    <col min="3600" max="3600" width="12.5546875" style="504" customWidth="1"/>
    <col min="3601" max="3601" width="1" style="504" customWidth="1"/>
    <col min="3602" max="3602" width="16.44140625" style="504" bestFit="1" customWidth="1"/>
    <col min="3603" max="3603" width="13.44140625" style="504" customWidth="1"/>
    <col min="3604" max="3604" width="14.5546875" style="504" bestFit="1" customWidth="1"/>
    <col min="3605" max="3605" width="16.5546875" style="504" bestFit="1" customWidth="1"/>
    <col min="3606" max="3843" width="9" style="504"/>
    <col min="3844" max="3844" width="29" style="504" customWidth="1"/>
    <col min="3845" max="3846" width="14.5546875" style="504" customWidth="1"/>
    <col min="3847" max="3847" width="16.44140625" style="504" customWidth="1"/>
    <col min="3848" max="3848" width="15.5546875" style="504" customWidth="1"/>
    <col min="3849" max="3850" width="14.44140625" style="504" customWidth="1"/>
    <col min="3851" max="3851" width="16.44140625" style="504" customWidth="1"/>
    <col min="3852" max="3852" width="0.5546875" style="504" customWidth="1"/>
    <col min="3853" max="3853" width="15" style="504" customWidth="1"/>
    <col min="3854" max="3854" width="1" style="504" customWidth="1"/>
    <col min="3855" max="3855" width="17.44140625" style="504" customWidth="1"/>
    <col min="3856" max="3856" width="12.5546875" style="504" customWidth="1"/>
    <col min="3857" max="3857" width="1" style="504" customWidth="1"/>
    <col min="3858" max="3858" width="16.44140625" style="504" bestFit="1" customWidth="1"/>
    <col min="3859" max="3859" width="13.44140625" style="504" customWidth="1"/>
    <col min="3860" max="3860" width="14.5546875" style="504" bestFit="1" customWidth="1"/>
    <col min="3861" max="3861" width="16.5546875" style="504" bestFit="1" customWidth="1"/>
    <col min="3862" max="4099" width="9" style="504"/>
    <col min="4100" max="4100" width="29" style="504" customWidth="1"/>
    <col min="4101" max="4102" width="14.5546875" style="504" customWidth="1"/>
    <col min="4103" max="4103" width="16.44140625" style="504" customWidth="1"/>
    <col min="4104" max="4104" width="15.5546875" style="504" customWidth="1"/>
    <col min="4105" max="4106" width="14.44140625" style="504" customWidth="1"/>
    <col min="4107" max="4107" width="16.44140625" style="504" customWidth="1"/>
    <col min="4108" max="4108" width="0.5546875" style="504" customWidth="1"/>
    <col min="4109" max="4109" width="15" style="504" customWidth="1"/>
    <col min="4110" max="4110" width="1" style="504" customWidth="1"/>
    <col min="4111" max="4111" width="17.44140625" style="504" customWidth="1"/>
    <col min="4112" max="4112" width="12.5546875" style="504" customWidth="1"/>
    <col min="4113" max="4113" width="1" style="504" customWidth="1"/>
    <col min="4114" max="4114" width="16.44140625" style="504" bestFit="1" customWidth="1"/>
    <col min="4115" max="4115" width="13.44140625" style="504" customWidth="1"/>
    <col min="4116" max="4116" width="14.5546875" style="504" bestFit="1" customWidth="1"/>
    <col min="4117" max="4117" width="16.5546875" style="504" bestFit="1" customWidth="1"/>
    <col min="4118" max="4355" width="9" style="504"/>
    <col min="4356" max="4356" width="29" style="504" customWidth="1"/>
    <col min="4357" max="4358" width="14.5546875" style="504" customWidth="1"/>
    <col min="4359" max="4359" width="16.44140625" style="504" customWidth="1"/>
    <col min="4360" max="4360" width="15.5546875" style="504" customWidth="1"/>
    <col min="4361" max="4362" width="14.44140625" style="504" customWidth="1"/>
    <col min="4363" max="4363" width="16.44140625" style="504" customWidth="1"/>
    <col min="4364" max="4364" width="0.5546875" style="504" customWidth="1"/>
    <col min="4365" max="4365" width="15" style="504" customWidth="1"/>
    <col min="4366" max="4366" width="1" style="504" customWidth="1"/>
    <col min="4367" max="4367" width="17.44140625" style="504" customWidth="1"/>
    <col min="4368" max="4368" width="12.5546875" style="504" customWidth="1"/>
    <col min="4369" max="4369" width="1" style="504" customWidth="1"/>
    <col min="4370" max="4370" width="16.44140625" style="504" bestFit="1" customWidth="1"/>
    <col min="4371" max="4371" width="13.44140625" style="504" customWidth="1"/>
    <col min="4372" max="4372" width="14.5546875" style="504" bestFit="1" customWidth="1"/>
    <col min="4373" max="4373" width="16.5546875" style="504" bestFit="1" customWidth="1"/>
    <col min="4374" max="4611" width="9" style="504"/>
    <col min="4612" max="4612" width="29" style="504" customWidth="1"/>
    <col min="4613" max="4614" width="14.5546875" style="504" customWidth="1"/>
    <col min="4615" max="4615" width="16.44140625" style="504" customWidth="1"/>
    <col min="4616" max="4616" width="15.5546875" style="504" customWidth="1"/>
    <col min="4617" max="4618" width="14.44140625" style="504" customWidth="1"/>
    <col min="4619" max="4619" width="16.44140625" style="504" customWidth="1"/>
    <col min="4620" max="4620" width="0.5546875" style="504" customWidth="1"/>
    <col min="4621" max="4621" width="15" style="504" customWidth="1"/>
    <col min="4622" max="4622" width="1" style="504" customWidth="1"/>
    <col min="4623" max="4623" width="17.44140625" style="504" customWidth="1"/>
    <col min="4624" max="4624" width="12.5546875" style="504" customWidth="1"/>
    <col min="4625" max="4625" width="1" style="504" customWidth="1"/>
    <col min="4626" max="4626" width="16.44140625" style="504" bestFit="1" customWidth="1"/>
    <col min="4627" max="4627" width="13.44140625" style="504" customWidth="1"/>
    <col min="4628" max="4628" width="14.5546875" style="504" bestFit="1" customWidth="1"/>
    <col min="4629" max="4629" width="16.5546875" style="504" bestFit="1" customWidth="1"/>
    <col min="4630" max="4867" width="9" style="504"/>
    <col min="4868" max="4868" width="29" style="504" customWidth="1"/>
    <col min="4869" max="4870" width="14.5546875" style="504" customWidth="1"/>
    <col min="4871" max="4871" width="16.44140625" style="504" customWidth="1"/>
    <col min="4872" max="4872" width="15.5546875" style="504" customWidth="1"/>
    <col min="4873" max="4874" width="14.44140625" style="504" customWidth="1"/>
    <col min="4875" max="4875" width="16.44140625" style="504" customWidth="1"/>
    <col min="4876" max="4876" width="0.5546875" style="504" customWidth="1"/>
    <col min="4877" max="4877" width="15" style="504" customWidth="1"/>
    <col min="4878" max="4878" width="1" style="504" customWidth="1"/>
    <col min="4879" max="4879" width="17.44140625" style="504" customWidth="1"/>
    <col min="4880" max="4880" width="12.5546875" style="504" customWidth="1"/>
    <col min="4881" max="4881" width="1" style="504" customWidth="1"/>
    <col min="4882" max="4882" width="16.44140625" style="504" bestFit="1" customWidth="1"/>
    <col min="4883" max="4883" width="13.44140625" style="504" customWidth="1"/>
    <col min="4884" max="4884" width="14.5546875" style="504" bestFit="1" customWidth="1"/>
    <col min="4885" max="4885" width="16.5546875" style="504" bestFit="1" customWidth="1"/>
    <col min="4886" max="5123" width="9" style="504"/>
    <col min="5124" max="5124" width="29" style="504" customWidth="1"/>
    <col min="5125" max="5126" width="14.5546875" style="504" customWidth="1"/>
    <col min="5127" max="5127" width="16.44140625" style="504" customWidth="1"/>
    <col min="5128" max="5128" width="15.5546875" style="504" customWidth="1"/>
    <col min="5129" max="5130" width="14.44140625" style="504" customWidth="1"/>
    <col min="5131" max="5131" width="16.44140625" style="504" customWidth="1"/>
    <col min="5132" max="5132" width="0.5546875" style="504" customWidth="1"/>
    <col min="5133" max="5133" width="15" style="504" customWidth="1"/>
    <col min="5134" max="5134" width="1" style="504" customWidth="1"/>
    <col min="5135" max="5135" width="17.44140625" style="504" customWidth="1"/>
    <col min="5136" max="5136" width="12.5546875" style="504" customWidth="1"/>
    <col min="5137" max="5137" width="1" style="504" customWidth="1"/>
    <col min="5138" max="5138" width="16.44140625" style="504" bestFit="1" customWidth="1"/>
    <col min="5139" max="5139" width="13.44140625" style="504" customWidth="1"/>
    <col min="5140" max="5140" width="14.5546875" style="504" bestFit="1" customWidth="1"/>
    <col min="5141" max="5141" width="16.5546875" style="504" bestFit="1" customWidth="1"/>
    <col min="5142" max="5379" width="9" style="504"/>
    <col min="5380" max="5380" width="29" style="504" customWidth="1"/>
    <col min="5381" max="5382" width="14.5546875" style="504" customWidth="1"/>
    <col min="5383" max="5383" width="16.44140625" style="504" customWidth="1"/>
    <col min="5384" max="5384" width="15.5546875" style="504" customWidth="1"/>
    <col min="5385" max="5386" width="14.44140625" style="504" customWidth="1"/>
    <col min="5387" max="5387" width="16.44140625" style="504" customWidth="1"/>
    <col min="5388" max="5388" width="0.5546875" style="504" customWidth="1"/>
    <col min="5389" max="5389" width="15" style="504" customWidth="1"/>
    <col min="5390" max="5390" width="1" style="504" customWidth="1"/>
    <col min="5391" max="5391" width="17.44140625" style="504" customWidth="1"/>
    <col min="5392" max="5392" width="12.5546875" style="504" customWidth="1"/>
    <col min="5393" max="5393" width="1" style="504" customWidth="1"/>
    <col min="5394" max="5394" width="16.44140625" style="504" bestFit="1" customWidth="1"/>
    <col min="5395" max="5395" width="13.44140625" style="504" customWidth="1"/>
    <col min="5396" max="5396" width="14.5546875" style="504" bestFit="1" customWidth="1"/>
    <col min="5397" max="5397" width="16.5546875" style="504" bestFit="1" customWidth="1"/>
    <col min="5398" max="5635" width="9" style="504"/>
    <col min="5636" max="5636" width="29" style="504" customWidth="1"/>
    <col min="5637" max="5638" width="14.5546875" style="504" customWidth="1"/>
    <col min="5639" max="5639" width="16.44140625" style="504" customWidth="1"/>
    <col min="5640" max="5640" width="15.5546875" style="504" customWidth="1"/>
    <col min="5641" max="5642" width="14.44140625" style="504" customWidth="1"/>
    <col min="5643" max="5643" width="16.44140625" style="504" customWidth="1"/>
    <col min="5644" max="5644" width="0.5546875" style="504" customWidth="1"/>
    <col min="5645" max="5645" width="15" style="504" customWidth="1"/>
    <col min="5646" max="5646" width="1" style="504" customWidth="1"/>
    <col min="5647" max="5647" width="17.44140625" style="504" customWidth="1"/>
    <col min="5648" max="5648" width="12.5546875" style="504" customWidth="1"/>
    <col min="5649" max="5649" width="1" style="504" customWidth="1"/>
    <col min="5650" max="5650" width="16.44140625" style="504" bestFit="1" customWidth="1"/>
    <col min="5651" max="5651" width="13.44140625" style="504" customWidth="1"/>
    <col min="5652" max="5652" width="14.5546875" style="504" bestFit="1" customWidth="1"/>
    <col min="5653" max="5653" width="16.5546875" style="504" bestFit="1" customWidth="1"/>
    <col min="5654" max="5891" width="9" style="504"/>
    <col min="5892" max="5892" width="29" style="504" customWidth="1"/>
    <col min="5893" max="5894" width="14.5546875" style="504" customWidth="1"/>
    <col min="5895" max="5895" width="16.44140625" style="504" customWidth="1"/>
    <col min="5896" max="5896" width="15.5546875" style="504" customWidth="1"/>
    <col min="5897" max="5898" width="14.44140625" style="504" customWidth="1"/>
    <col min="5899" max="5899" width="16.44140625" style="504" customWidth="1"/>
    <col min="5900" max="5900" width="0.5546875" style="504" customWidth="1"/>
    <col min="5901" max="5901" width="15" style="504" customWidth="1"/>
    <col min="5902" max="5902" width="1" style="504" customWidth="1"/>
    <col min="5903" max="5903" width="17.44140625" style="504" customWidth="1"/>
    <col min="5904" max="5904" width="12.5546875" style="504" customWidth="1"/>
    <col min="5905" max="5905" width="1" style="504" customWidth="1"/>
    <col min="5906" max="5906" width="16.44140625" style="504" bestFit="1" customWidth="1"/>
    <col min="5907" max="5907" width="13.44140625" style="504" customWidth="1"/>
    <col min="5908" max="5908" width="14.5546875" style="504" bestFit="1" customWidth="1"/>
    <col min="5909" max="5909" width="16.5546875" style="504" bestFit="1" customWidth="1"/>
    <col min="5910" max="6147" width="9" style="504"/>
    <col min="6148" max="6148" width="29" style="504" customWidth="1"/>
    <col min="6149" max="6150" width="14.5546875" style="504" customWidth="1"/>
    <col min="6151" max="6151" width="16.44140625" style="504" customWidth="1"/>
    <col min="6152" max="6152" width="15.5546875" style="504" customWidth="1"/>
    <col min="6153" max="6154" width="14.44140625" style="504" customWidth="1"/>
    <col min="6155" max="6155" width="16.44140625" style="504" customWidth="1"/>
    <col min="6156" max="6156" width="0.5546875" style="504" customWidth="1"/>
    <col min="6157" max="6157" width="15" style="504" customWidth="1"/>
    <col min="6158" max="6158" width="1" style="504" customWidth="1"/>
    <col min="6159" max="6159" width="17.44140625" style="504" customWidth="1"/>
    <col min="6160" max="6160" width="12.5546875" style="504" customWidth="1"/>
    <col min="6161" max="6161" width="1" style="504" customWidth="1"/>
    <col min="6162" max="6162" width="16.44140625" style="504" bestFit="1" customWidth="1"/>
    <col min="6163" max="6163" width="13.44140625" style="504" customWidth="1"/>
    <col min="6164" max="6164" width="14.5546875" style="504" bestFit="1" customWidth="1"/>
    <col min="6165" max="6165" width="16.5546875" style="504" bestFit="1" customWidth="1"/>
    <col min="6166" max="6403" width="9" style="504"/>
    <col min="6404" max="6404" width="29" style="504" customWidth="1"/>
    <col min="6405" max="6406" width="14.5546875" style="504" customWidth="1"/>
    <col min="6407" max="6407" width="16.44140625" style="504" customWidth="1"/>
    <col min="6408" max="6408" width="15.5546875" style="504" customWidth="1"/>
    <col min="6409" max="6410" width="14.44140625" style="504" customWidth="1"/>
    <col min="6411" max="6411" width="16.44140625" style="504" customWidth="1"/>
    <col min="6412" max="6412" width="0.5546875" style="504" customWidth="1"/>
    <col min="6413" max="6413" width="15" style="504" customWidth="1"/>
    <col min="6414" max="6414" width="1" style="504" customWidth="1"/>
    <col min="6415" max="6415" width="17.44140625" style="504" customWidth="1"/>
    <col min="6416" max="6416" width="12.5546875" style="504" customWidth="1"/>
    <col min="6417" max="6417" width="1" style="504" customWidth="1"/>
    <col min="6418" max="6418" width="16.44140625" style="504" bestFit="1" customWidth="1"/>
    <col min="6419" max="6419" width="13.44140625" style="504" customWidth="1"/>
    <col min="6420" max="6420" width="14.5546875" style="504" bestFit="1" customWidth="1"/>
    <col min="6421" max="6421" width="16.5546875" style="504" bestFit="1" customWidth="1"/>
    <col min="6422" max="6659" width="9" style="504"/>
    <col min="6660" max="6660" width="29" style="504" customWidth="1"/>
    <col min="6661" max="6662" width="14.5546875" style="504" customWidth="1"/>
    <col min="6663" max="6663" width="16.44140625" style="504" customWidth="1"/>
    <col min="6664" max="6664" width="15.5546875" style="504" customWidth="1"/>
    <col min="6665" max="6666" width="14.44140625" style="504" customWidth="1"/>
    <col min="6667" max="6667" width="16.44140625" style="504" customWidth="1"/>
    <col min="6668" max="6668" width="0.5546875" style="504" customWidth="1"/>
    <col min="6669" max="6669" width="15" style="504" customWidth="1"/>
    <col min="6670" max="6670" width="1" style="504" customWidth="1"/>
    <col min="6671" max="6671" width="17.44140625" style="504" customWidth="1"/>
    <col min="6672" max="6672" width="12.5546875" style="504" customWidth="1"/>
    <col min="6673" max="6673" width="1" style="504" customWidth="1"/>
    <col min="6674" max="6674" width="16.44140625" style="504" bestFit="1" customWidth="1"/>
    <col min="6675" max="6675" width="13.44140625" style="504" customWidth="1"/>
    <col min="6676" max="6676" width="14.5546875" style="504" bestFit="1" customWidth="1"/>
    <col min="6677" max="6677" width="16.5546875" style="504" bestFit="1" customWidth="1"/>
    <col min="6678" max="6915" width="9" style="504"/>
    <col min="6916" max="6916" width="29" style="504" customWidth="1"/>
    <col min="6917" max="6918" width="14.5546875" style="504" customWidth="1"/>
    <col min="6919" max="6919" width="16.44140625" style="504" customWidth="1"/>
    <col min="6920" max="6920" width="15.5546875" style="504" customWidth="1"/>
    <col min="6921" max="6922" width="14.44140625" style="504" customWidth="1"/>
    <col min="6923" max="6923" width="16.44140625" style="504" customWidth="1"/>
    <col min="6924" max="6924" width="0.5546875" style="504" customWidth="1"/>
    <col min="6925" max="6925" width="15" style="504" customWidth="1"/>
    <col min="6926" max="6926" width="1" style="504" customWidth="1"/>
    <col min="6927" max="6927" width="17.44140625" style="504" customWidth="1"/>
    <col min="6928" max="6928" width="12.5546875" style="504" customWidth="1"/>
    <col min="6929" max="6929" width="1" style="504" customWidth="1"/>
    <col min="6930" max="6930" width="16.44140625" style="504" bestFit="1" customWidth="1"/>
    <col min="6931" max="6931" width="13.44140625" style="504" customWidth="1"/>
    <col min="6932" max="6932" width="14.5546875" style="504" bestFit="1" customWidth="1"/>
    <col min="6933" max="6933" width="16.5546875" style="504" bestFit="1" customWidth="1"/>
    <col min="6934" max="7171" width="9" style="504"/>
    <col min="7172" max="7172" width="29" style="504" customWidth="1"/>
    <col min="7173" max="7174" width="14.5546875" style="504" customWidth="1"/>
    <col min="7175" max="7175" width="16.44140625" style="504" customWidth="1"/>
    <col min="7176" max="7176" width="15.5546875" style="504" customWidth="1"/>
    <col min="7177" max="7178" width="14.44140625" style="504" customWidth="1"/>
    <col min="7179" max="7179" width="16.44140625" style="504" customWidth="1"/>
    <col min="7180" max="7180" width="0.5546875" style="504" customWidth="1"/>
    <col min="7181" max="7181" width="15" style="504" customWidth="1"/>
    <col min="7182" max="7182" width="1" style="504" customWidth="1"/>
    <col min="7183" max="7183" width="17.44140625" style="504" customWidth="1"/>
    <col min="7184" max="7184" width="12.5546875" style="504" customWidth="1"/>
    <col min="7185" max="7185" width="1" style="504" customWidth="1"/>
    <col min="7186" max="7186" width="16.44140625" style="504" bestFit="1" customWidth="1"/>
    <col min="7187" max="7187" width="13.44140625" style="504" customWidth="1"/>
    <col min="7188" max="7188" width="14.5546875" style="504" bestFit="1" customWidth="1"/>
    <col min="7189" max="7189" width="16.5546875" style="504" bestFit="1" customWidth="1"/>
    <col min="7190" max="7427" width="9" style="504"/>
    <col min="7428" max="7428" width="29" style="504" customWidth="1"/>
    <col min="7429" max="7430" width="14.5546875" style="504" customWidth="1"/>
    <col min="7431" max="7431" width="16.44140625" style="504" customWidth="1"/>
    <col min="7432" max="7432" width="15.5546875" style="504" customWidth="1"/>
    <col min="7433" max="7434" width="14.44140625" style="504" customWidth="1"/>
    <col min="7435" max="7435" width="16.44140625" style="504" customWidth="1"/>
    <col min="7436" max="7436" width="0.5546875" style="504" customWidth="1"/>
    <col min="7437" max="7437" width="15" style="504" customWidth="1"/>
    <col min="7438" max="7438" width="1" style="504" customWidth="1"/>
    <col min="7439" max="7439" width="17.44140625" style="504" customWidth="1"/>
    <col min="7440" max="7440" width="12.5546875" style="504" customWidth="1"/>
    <col min="7441" max="7441" width="1" style="504" customWidth="1"/>
    <col min="7442" max="7442" width="16.44140625" style="504" bestFit="1" customWidth="1"/>
    <col min="7443" max="7443" width="13.44140625" style="504" customWidth="1"/>
    <col min="7444" max="7444" width="14.5546875" style="504" bestFit="1" customWidth="1"/>
    <col min="7445" max="7445" width="16.5546875" style="504" bestFit="1" customWidth="1"/>
    <col min="7446" max="7683" width="9" style="504"/>
    <col min="7684" max="7684" width="29" style="504" customWidth="1"/>
    <col min="7685" max="7686" width="14.5546875" style="504" customWidth="1"/>
    <col min="7687" max="7687" width="16.44140625" style="504" customWidth="1"/>
    <col min="7688" max="7688" width="15.5546875" style="504" customWidth="1"/>
    <col min="7689" max="7690" width="14.44140625" style="504" customWidth="1"/>
    <col min="7691" max="7691" width="16.44140625" style="504" customWidth="1"/>
    <col min="7692" max="7692" width="0.5546875" style="504" customWidth="1"/>
    <col min="7693" max="7693" width="15" style="504" customWidth="1"/>
    <col min="7694" max="7694" width="1" style="504" customWidth="1"/>
    <col min="7695" max="7695" width="17.44140625" style="504" customWidth="1"/>
    <col min="7696" max="7696" width="12.5546875" style="504" customWidth="1"/>
    <col min="7697" max="7697" width="1" style="504" customWidth="1"/>
    <col min="7698" max="7698" width="16.44140625" style="504" bestFit="1" customWidth="1"/>
    <col min="7699" max="7699" width="13.44140625" style="504" customWidth="1"/>
    <col min="7700" max="7700" width="14.5546875" style="504" bestFit="1" customWidth="1"/>
    <col min="7701" max="7701" width="16.5546875" style="504" bestFit="1" customWidth="1"/>
    <col min="7702" max="7939" width="9" style="504"/>
    <col min="7940" max="7940" width="29" style="504" customWidth="1"/>
    <col min="7941" max="7942" width="14.5546875" style="504" customWidth="1"/>
    <col min="7943" max="7943" width="16.44140625" style="504" customWidth="1"/>
    <col min="7944" max="7944" width="15.5546875" style="504" customWidth="1"/>
    <col min="7945" max="7946" width="14.44140625" style="504" customWidth="1"/>
    <col min="7947" max="7947" width="16.44140625" style="504" customWidth="1"/>
    <col min="7948" max="7948" width="0.5546875" style="504" customWidth="1"/>
    <col min="7949" max="7949" width="15" style="504" customWidth="1"/>
    <col min="7950" max="7950" width="1" style="504" customWidth="1"/>
    <col min="7951" max="7951" width="17.44140625" style="504" customWidth="1"/>
    <col min="7952" max="7952" width="12.5546875" style="504" customWidth="1"/>
    <col min="7953" max="7953" width="1" style="504" customWidth="1"/>
    <col min="7954" max="7954" width="16.44140625" style="504" bestFit="1" customWidth="1"/>
    <col min="7955" max="7955" width="13.44140625" style="504" customWidth="1"/>
    <col min="7956" max="7956" width="14.5546875" style="504" bestFit="1" customWidth="1"/>
    <col min="7957" max="7957" width="16.5546875" style="504" bestFit="1" customWidth="1"/>
    <col min="7958" max="8195" width="9" style="504"/>
    <col min="8196" max="8196" width="29" style="504" customWidth="1"/>
    <col min="8197" max="8198" width="14.5546875" style="504" customWidth="1"/>
    <col min="8199" max="8199" width="16.44140625" style="504" customWidth="1"/>
    <col min="8200" max="8200" width="15.5546875" style="504" customWidth="1"/>
    <col min="8201" max="8202" width="14.44140625" style="504" customWidth="1"/>
    <col min="8203" max="8203" width="16.44140625" style="504" customWidth="1"/>
    <col min="8204" max="8204" width="0.5546875" style="504" customWidth="1"/>
    <col min="8205" max="8205" width="15" style="504" customWidth="1"/>
    <col min="8206" max="8206" width="1" style="504" customWidth="1"/>
    <col min="8207" max="8207" width="17.44140625" style="504" customWidth="1"/>
    <col min="8208" max="8208" width="12.5546875" style="504" customWidth="1"/>
    <col min="8209" max="8209" width="1" style="504" customWidth="1"/>
    <col min="8210" max="8210" width="16.44140625" style="504" bestFit="1" customWidth="1"/>
    <col min="8211" max="8211" width="13.44140625" style="504" customWidth="1"/>
    <col min="8212" max="8212" width="14.5546875" style="504" bestFit="1" customWidth="1"/>
    <col min="8213" max="8213" width="16.5546875" style="504" bestFit="1" customWidth="1"/>
    <col min="8214" max="8451" width="9" style="504"/>
    <col min="8452" max="8452" width="29" style="504" customWidth="1"/>
    <col min="8453" max="8454" width="14.5546875" style="504" customWidth="1"/>
    <col min="8455" max="8455" width="16.44140625" style="504" customWidth="1"/>
    <col min="8456" max="8456" width="15.5546875" style="504" customWidth="1"/>
    <col min="8457" max="8458" width="14.44140625" style="504" customWidth="1"/>
    <col min="8459" max="8459" width="16.44140625" style="504" customWidth="1"/>
    <col min="8460" max="8460" width="0.5546875" style="504" customWidth="1"/>
    <col min="8461" max="8461" width="15" style="504" customWidth="1"/>
    <col min="8462" max="8462" width="1" style="504" customWidth="1"/>
    <col min="8463" max="8463" width="17.44140625" style="504" customWidth="1"/>
    <col min="8464" max="8464" width="12.5546875" style="504" customWidth="1"/>
    <col min="8465" max="8465" width="1" style="504" customWidth="1"/>
    <col min="8466" max="8466" width="16.44140625" style="504" bestFit="1" customWidth="1"/>
    <col min="8467" max="8467" width="13.44140625" style="504" customWidth="1"/>
    <col min="8468" max="8468" width="14.5546875" style="504" bestFit="1" customWidth="1"/>
    <col min="8469" max="8469" width="16.5546875" style="504" bestFit="1" customWidth="1"/>
    <col min="8470" max="8707" width="9" style="504"/>
    <col min="8708" max="8708" width="29" style="504" customWidth="1"/>
    <col min="8709" max="8710" width="14.5546875" style="504" customWidth="1"/>
    <col min="8711" max="8711" width="16.44140625" style="504" customWidth="1"/>
    <col min="8712" max="8712" width="15.5546875" style="504" customWidth="1"/>
    <col min="8713" max="8714" width="14.44140625" style="504" customWidth="1"/>
    <col min="8715" max="8715" width="16.44140625" style="504" customWidth="1"/>
    <col min="8716" max="8716" width="0.5546875" style="504" customWidth="1"/>
    <col min="8717" max="8717" width="15" style="504" customWidth="1"/>
    <col min="8718" max="8718" width="1" style="504" customWidth="1"/>
    <col min="8719" max="8719" width="17.44140625" style="504" customWidth="1"/>
    <col min="8720" max="8720" width="12.5546875" style="504" customWidth="1"/>
    <col min="8721" max="8721" width="1" style="504" customWidth="1"/>
    <col min="8722" max="8722" width="16.44140625" style="504" bestFit="1" customWidth="1"/>
    <col min="8723" max="8723" width="13.44140625" style="504" customWidth="1"/>
    <col min="8724" max="8724" width="14.5546875" style="504" bestFit="1" customWidth="1"/>
    <col min="8725" max="8725" width="16.5546875" style="504" bestFit="1" customWidth="1"/>
    <col min="8726" max="8963" width="9" style="504"/>
    <col min="8964" max="8964" width="29" style="504" customWidth="1"/>
    <col min="8965" max="8966" width="14.5546875" style="504" customWidth="1"/>
    <col min="8967" max="8967" width="16.44140625" style="504" customWidth="1"/>
    <col min="8968" max="8968" width="15.5546875" style="504" customWidth="1"/>
    <col min="8969" max="8970" width="14.44140625" style="504" customWidth="1"/>
    <col min="8971" max="8971" width="16.44140625" style="504" customWidth="1"/>
    <col min="8972" max="8972" width="0.5546875" style="504" customWidth="1"/>
    <col min="8973" max="8973" width="15" style="504" customWidth="1"/>
    <col min="8974" max="8974" width="1" style="504" customWidth="1"/>
    <col min="8975" max="8975" width="17.44140625" style="504" customWidth="1"/>
    <col min="8976" max="8976" width="12.5546875" style="504" customWidth="1"/>
    <col min="8977" max="8977" width="1" style="504" customWidth="1"/>
    <col min="8978" max="8978" width="16.44140625" style="504" bestFit="1" customWidth="1"/>
    <col min="8979" max="8979" width="13.44140625" style="504" customWidth="1"/>
    <col min="8980" max="8980" width="14.5546875" style="504" bestFit="1" customWidth="1"/>
    <col min="8981" max="8981" width="16.5546875" style="504" bestFit="1" customWidth="1"/>
    <col min="8982" max="9219" width="9" style="504"/>
    <col min="9220" max="9220" width="29" style="504" customWidth="1"/>
    <col min="9221" max="9222" width="14.5546875" style="504" customWidth="1"/>
    <col min="9223" max="9223" width="16.44140625" style="504" customWidth="1"/>
    <col min="9224" max="9224" width="15.5546875" style="504" customWidth="1"/>
    <col min="9225" max="9226" width="14.44140625" style="504" customWidth="1"/>
    <col min="9227" max="9227" width="16.44140625" style="504" customWidth="1"/>
    <col min="9228" max="9228" width="0.5546875" style="504" customWidth="1"/>
    <col min="9229" max="9229" width="15" style="504" customWidth="1"/>
    <col min="9230" max="9230" width="1" style="504" customWidth="1"/>
    <col min="9231" max="9231" width="17.44140625" style="504" customWidth="1"/>
    <col min="9232" max="9232" width="12.5546875" style="504" customWidth="1"/>
    <col min="9233" max="9233" width="1" style="504" customWidth="1"/>
    <col min="9234" max="9234" width="16.44140625" style="504" bestFit="1" customWidth="1"/>
    <col min="9235" max="9235" width="13.44140625" style="504" customWidth="1"/>
    <col min="9236" max="9236" width="14.5546875" style="504" bestFit="1" customWidth="1"/>
    <col min="9237" max="9237" width="16.5546875" style="504" bestFit="1" customWidth="1"/>
    <col min="9238" max="9475" width="9" style="504"/>
    <col min="9476" max="9476" width="29" style="504" customWidth="1"/>
    <col min="9477" max="9478" width="14.5546875" style="504" customWidth="1"/>
    <col min="9479" max="9479" width="16.44140625" style="504" customWidth="1"/>
    <col min="9480" max="9480" width="15.5546875" style="504" customWidth="1"/>
    <col min="9481" max="9482" width="14.44140625" style="504" customWidth="1"/>
    <col min="9483" max="9483" width="16.44140625" style="504" customWidth="1"/>
    <col min="9484" max="9484" width="0.5546875" style="504" customWidth="1"/>
    <col min="9485" max="9485" width="15" style="504" customWidth="1"/>
    <col min="9486" max="9486" width="1" style="504" customWidth="1"/>
    <col min="9487" max="9487" width="17.44140625" style="504" customWidth="1"/>
    <col min="9488" max="9488" width="12.5546875" style="504" customWidth="1"/>
    <col min="9489" max="9489" width="1" style="504" customWidth="1"/>
    <col min="9490" max="9490" width="16.44140625" style="504" bestFit="1" customWidth="1"/>
    <col min="9491" max="9491" width="13.44140625" style="504" customWidth="1"/>
    <col min="9492" max="9492" width="14.5546875" style="504" bestFit="1" customWidth="1"/>
    <col min="9493" max="9493" width="16.5546875" style="504" bestFit="1" customWidth="1"/>
    <col min="9494" max="9731" width="9" style="504"/>
    <col min="9732" max="9732" width="29" style="504" customWidth="1"/>
    <col min="9733" max="9734" width="14.5546875" style="504" customWidth="1"/>
    <col min="9735" max="9735" width="16.44140625" style="504" customWidth="1"/>
    <col min="9736" max="9736" width="15.5546875" style="504" customWidth="1"/>
    <col min="9737" max="9738" width="14.44140625" style="504" customWidth="1"/>
    <col min="9739" max="9739" width="16.44140625" style="504" customWidth="1"/>
    <col min="9740" max="9740" width="0.5546875" style="504" customWidth="1"/>
    <col min="9741" max="9741" width="15" style="504" customWidth="1"/>
    <col min="9742" max="9742" width="1" style="504" customWidth="1"/>
    <col min="9743" max="9743" width="17.44140625" style="504" customWidth="1"/>
    <col min="9744" max="9744" width="12.5546875" style="504" customWidth="1"/>
    <col min="9745" max="9745" width="1" style="504" customWidth="1"/>
    <col min="9746" max="9746" width="16.44140625" style="504" bestFit="1" customWidth="1"/>
    <col min="9747" max="9747" width="13.44140625" style="504" customWidth="1"/>
    <col min="9748" max="9748" width="14.5546875" style="504" bestFit="1" customWidth="1"/>
    <col min="9749" max="9749" width="16.5546875" style="504" bestFit="1" customWidth="1"/>
    <col min="9750" max="9987" width="9" style="504"/>
    <col min="9988" max="9988" width="29" style="504" customWidth="1"/>
    <col min="9989" max="9990" width="14.5546875" style="504" customWidth="1"/>
    <col min="9991" max="9991" width="16.44140625" style="504" customWidth="1"/>
    <col min="9992" max="9992" width="15.5546875" style="504" customWidth="1"/>
    <col min="9993" max="9994" width="14.44140625" style="504" customWidth="1"/>
    <col min="9995" max="9995" width="16.44140625" style="504" customWidth="1"/>
    <col min="9996" max="9996" width="0.5546875" style="504" customWidth="1"/>
    <col min="9997" max="9997" width="15" style="504" customWidth="1"/>
    <col min="9998" max="9998" width="1" style="504" customWidth="1"/>
    <col min="9999" max="9999" width="17.44140625" style="504" customWidth="1"/>
    <col min="10000" max="10000" width="12.5546875" style="504" customWidth="1"/>
    <col min="10001" max="10001" width="1" style="504" customWidth="1"/>
    <col min="10002" max="10002" width="16.44140625" style="504" bestFit="1" customWidth="1"/>
    <col min="10003" max="10003" width="13.44140625" style="504" customWidth="1"/>
    <col min="10004" max="10004" width="14.5546875" style="504" bestFit="1" customWidth="1"/>
    <col min="10005" max="10005" width="16.5546875" style="504" bestFit="1" customWidth="1"/>
    <col min="10006" max="10243" width="9" style="504"/>
    <col min="10244" max="10244" width="29" style="504" customWidth="1"/>
    <col min="10245" max="10246" width="14.5546875" style="504" customWidth="1"/>
    <col min="10247" max="10247" width="16.44140625" style="504" customWidth="1"/>
    <col min="10248" max="10248" width="15.5546875" style="504" customWidth="1"/>
    <col min="10249" max="10250" width="14.44140625" style="504" customWidth="1"/>
    <col min="10251" max="10251" width="16.44140625" style="504" customWidth="1"/>
    <col min="10252" max="10252" width="0.5546875" style="504" customWidth="1"/>
    <col min="10253" max="10253" width="15" style="504" customWidth="1"/>
    <col min="10254" max="10254" width="1" style="504" customWidth="1"/>
    <col min="10255" max="10255" width="17.44140625" style="504" customWidth="1"/>
    <col min="10256" max="10256" width="12.5546875" style="504" customWidth="1"/>
    <col min="10257" max="10257" width="1" style="504" customWidth="1"/>
    <col min="10258" max="10258" width="16.44140625" style="504" bestFit="1" customWidth="1"/>
    <col min="10259" max="10259" width="13.44140625" style="504" customWidth="1"/>
    <col min="10260" max="10260" width="14.5546875" style="504" bestFit="1" customWidth="1"/>
    <col min="10261" max="10261" width="16.5546875" style="504" bestFit="1" customWidth="1"/>
    <col min="10262" max="10499" width="9" style="504"/>
    <col min="10500" max="10500" width="29" style="504" customWidth="1"/>
    <col min="10501" max="10502" width="14.5546875" style="504" customWidth="1"/>
    <col min="10503" max="10503" width="16.44140625" style="504" customWidth="1"/>
    <col min="10504" max="10504" width="15.5546875" style="504" customWidth="1"/>
    <col min="10505" max="10506" width="14.44140625" style="504" customWidth="1"/>
    <col min="10507" max="10507" width="16.44140625" style="504" customWidth="1"/>
    <col min="10508" max="10508" width="0.5546875" style="504" customWidth="1"/>
    <col min="10509" max="10509" width="15" style="504" customWidth="1"/>
    <col min="10510" max="10510" width="1" style="504" customWidth="1"/>
    <col min="10511" max="10511" width="17.44140625" style="504" customWidth="1"/>
    <col min="10512" max="10512" width="12.5546875" style="504" customWidth="1"/>
    <col min="10513" max="10513" width="1" style="504" customWidth="1"/>
    <col min="10514" max="10514" width="16.44140625" style="504" bestFit="1" customWidth="1"/>
    <col min="10515" max="10515" width="13.44140625" style="504" customWidth="1"/>
    <col min="10516" max="10516" width="14.5546875" style="504" bestFit="1" customWidth="1"/>
    <col min="10517" max="10517" width="16.5546875" style="504" bestFit="1" customWidth="1"/>
    <col min="10518" max="10755" width="9" style="504"/>
    <col min="10756" max="10756" width="29" style="504" customWidth="1"/>
    <col min="10757" max="10758" width="14.5546875" style="504" customWidth="1"/>
    <col min="10759" max="10759" width="16.44140625" style="504" customWidth="1"/>
    <col min="10760" max="10760" width="15.5546875" style="504" customWidth="1"/>
    <col min="10761" max="10762" width="14.44140625" style="504" customWidth="1"/>
    <col min="10763" max="10763" width="16.44140625" style="504" customWidth="1"/>
    <col min="10764" max="10764" width="0.5546875" style="504" customWidth="1"/>
    <col min="10765" max="10765" width="15" style="504" customWidth="1"/>
    <col min="10766" max="10766" width="1" style="504" customWidth="1"/>
    <col min="10767" max="10767" width="17.44140625" style="504" customWidth="1"/>
    <col min="10768" max="10768" width="12.5546875" style="504" customWidth="1"/>
    <col min="10769" max="10769" width="1" style="504" customWidth="1"/>
    <col min="10770" max="10770" width="16.44140625" style="504" bestFit="1" customWidth="1"/>
    <col min="10771" max="10771" width="13.44140625" style="504" customWidth="1"/>
    <col min="10772" max="10772" width="14.5546875" style="504" bestFit="1" customWidth="1"/>
    <col min="10773" max="10773" width="16.5546875" style="504" bestFit="1" customWidth="1"/>
    <col min="10774" max="11011" width="9" style="504"/>
    <col min="11012" max="11012" width="29" style="504" customWidth="1"/>
    <col min="11013" max="11014" width="14.5546875" style="504" customWidth="1"/>
    <col min="11015" max="11015" width="16.44140625" style="504" customWidth="1"/>
    <col min="11016" max="11016" width="15.5546875" style="504" customWidth="1"/>
    <col min="11017" max="11018" width="14.44140625" style="504" customWidth="1"/>
    <col min="11019" max="11019" width="16.44140625" style="504" customWidth="1"/>
    <col min="11020" max="11020" width="0.5546875" style="504" customWidth="1"/>
    <col min="11021" max="11021" width="15" style="504" customWidth="1"/>
    <col min="11022" max="11022" width="1" style="504" customWidth="1"/>
    <col min="11023" max="11023" width="17.44140625" style="504" customWidth="1"/>
    <col min="11024" max="11024" width="12.5546875" style="504" customWidth="1"/>
    <col min="11025" max="11025" width="1" style="504" customWidth="1"/>
    <col min="11026" max="11026" width="16.44140625" style="504" bestFit="1" customWidth="1"/>
    <col min="11027" max="11027" width="13.44140625" style="504" customWidth="1"/>
    <col min="11028" max="11028" width="14.5546875" style="504" bestFit="1" customWidth="1"/>
    <col min="11029" max="11029" width="16.5546875" style="504" bestFit="1" customWidth="1"/>
    <col min="11030" max="11267" width="9" style="504"/>
    <col min="11268" max="11268" width="29" style="504" customWidth="1"/>
    <col min="11269" max="11270" width="14.5546875" style="504" customWidth="1"/>
    <col min="11271" max="11271" width="16.44140625" style="504" customWidth="1"/>
    <col min="11272" max="11272" width="15.5546875" style="504" customWidth="1"/>
    <col min="11273" max="11274" width="14.44140625" style="504" customWidth="1"/>
    <col min="11275" max="11275" width="16.44140625" style="504" customWidth="1"/>
    <col min="11276" max="11276" width="0.5546875" style="504" customWidth="1"/>
    <col min="11277" max="11277" width="15" style="504" customWidth="1"/>
    <col min="11278" max="11278" width="1" style="504" customWidth="1"/>
    <col min="11279" max="11279" width="17.44140625" style="504" customWidth="1"/>
    <col min="11280" max="11280" width="12.5546875" style="504" customWidth="1"/>
    <col min="11281" max="11281" width="1" style="504" customWidth="1"/>
    <col min="11282" max="11282" width="16.44140625" style="504" bestFit="1" customWidth="1"/>
    <col min="11283" max="11283" width="13.44140625" style="504" customWidth="1"/>
    <col min="11284" max="11284" width="14.5546875" style="504" bestFit="1" customWidth="1"/>
    <col min="11285" max="11285" width="16.5546875" style="504" bestFit="1" customWidth="1"/>
    <col min="11286" max="11523" width="9" style="504"/>
    <col min="11524" max="11524" width="29" style="504" customWidth="1"/>
    <col min="11525" max="11526" width="14.5546875" style="504" customWidth="1"/>
    <col min="11527" max="11527" width="16.44140625" style="504" customWidth="1"/>
    <col min="11528" max="11528" width="15.5546875" style="504" customWidth="1"/>
    <col min="11529" max="11530" width="14.44140625" style="504" customWidth="1"/>
    <col min="11531" max="11531" width="16.44140625" style="504" customWidth="1"/>
    <col min="11532" max="11532" width="0.5546875" style="504" customWidth="1"/>
    <col min="11533" max="11533" width="15" style="504" customWidth="1"/>
    <col min="11534" max="11534" width="1" style="504" customWidth="1"/>
    <col min="11535" max="11535" width="17.44140625" style="504" customWidth="1"/>
    <col min="11536" max="11536" width="12.5546875" style="504" customWidth="1"/>
    <col min="11537" max="11537" width="1" style="504" customWidth="1"/>
    <col min="11538" max="11538" width="16.44140625" style="504" bestFit="1" customWidth="1"/>
    <col min="11539" max="11539" width="13.44140625" style="504" customWidth="1"/>
    <col min="11540" max="11540" width="14.5546875" style="504" bestFit="1" customWidth="1"/>
    <col min="11541" max="11541" width="16.5546875" style="504" bestFit="1" customWidth="1"/>
    <col min="11542" max="11779" width="9" style="504"/>
    <col min="11780" max="11780" width="29" style="504" customWidth="1"/>
    <col min="11781" max="11782" width="14.5546875" style="504" customWidth="1"/>
    <col min="11783" max="11783" width="16.44140625" style="504" customWidth="1"/>
    <col min="11784" max="11784" width="15.5546875" style="504" customWidth="1"/>
    <col min="11785" max="11786" width="14.44140625" style="504" customWidth="1"/>
    <col min="11787" max="11787" width="16.44140625" style="504" customWidth="1"/>
    <col min="11788" max="11788" width="0.5546875" style="504" customWidth="1"/>
    <col min="11789" max="11789" width="15" style="504" customWidth="1"/>
    <col min="11790" max="11790" width="1" style="504" customWidth="1"/>
    <col min="11791" max="11791" width="17.44140625" style="504" customWidth="1"/>
    <col min="11792" max="11792" width="12.5546875" style="504" customWidth="1"/>
    <col min="11793" max="11793" width="1" style="504" customWidth="1"/>
    <col min="11794" max="11794" width="16.44140625" style="504" bestFit="1" customWidth="1"/>
    <col min="11795" max="11795" width="13.44140625" style="504" customWidth="1"/>
    <col min="11796" max="11796" width="14.5546875" style="504" bestFit="1" customWidth="1"/>
    <col min="11797" max="11797" width="16.5546875" style="504" bestFit="1" customWidth="1"/>
    <col min="11798" max="12035" width="9" style="504"/>
    <col min="12036" max="12036" width="29" style="504" customWidth="1"/>
    <col min="12037" max="12038" width="14.5546875" style="504" customWidth="1"/>
    <col min="12039" max="12039" width="16.44140625" style="504" customWidth="1"/>
    <col min="12040" max="12040" width="15.5546875" style="504" customWidth="1"/>
    <col min="12041" max="12042" width="14.44140625" style="504" customWidth="1"/>
    <col min="12043" max="12043" width="16.44140625" style="504" customWidth="1"/>
    <col min="12044" max="12044" width="0.5546875" style="504" customWidth="1"/>
    <col min="12045" max="12045" width="15" style="504" customWidth="1"/>
    <col min="12046" max="12046" width="1" style="504" customWidth="1"/>
    <col min="12047" max="12047" width="17.44140625" style="504" customWidth="1"/>
    <col min="12048" max="12048" width="12.5546875" style="504" customWidth="1"/>
    <col min="12049" max="12049" width="1" style="504" customWidth="1"/>
    <col min="12050" max="12050" width="16.44140625" style="504" bestFit="1" customWidth="1"/>
    <col min="12051" max="12051" width="13.44140625" style="504" customWidth="1"/>
    <col min="12052" max="12052" width="14.5546875" style="504" bestFit="1" customWidth="1"/>
    <col min="12053" max="12053" width="16.5546875" style="504" bestFit="1" customWidth="1"/>
    <col min="12054" max="12291" width="9" style="504"/>
    <col min="12292" max="12292" width="29" style="504" customWidth="1"/>
    <col min="12293" max="12294" width="14.5546875" style="504" customWidth="1"/>
    <col min="12295" max="12295" width="16.44140625" style="504" customWidth="1"/>
    <col min="12296" max="12296" width="15.5546875" style="504" customWidth="1"/>
    <col min="12297" max="12298" width="14.44140625" style="504" customWidth="1"/>
    <col min="12299" max="12299" width="16.44140625" style="504" customWidth="1"/>
    <col min="12300" max="12300" width="0.5546875" style="504" customWidth="1"/>
    <col min="12301" max="12301" width="15" style="504" customWidth="1"/>
    <col min="12302" max="12302" width="1" style="504" customWidth="1"/>
    <col min="12303" max="12303" width="17.44140625" style="504" customWidth="1"/>
    <col min="12304" max="12304" width="12.5546875" style="504" customWidth="1"/>
    <col min="12305" max="12305" width="1" style="504" customWidth="1"/>
    <col min="12306" max="12306" width="16.44140625" style="504" bestFit="1" customWidth="1"/>
    <col min="12307" max="12307" width="13.44140625" style="504" customWidth="1"/>
    <col min="12308" max="12308" width="14.5546875" style="504" bestFit="1" customWidth="1"/>
    <col min="12309" max="12309" width="16.5546875" style="504" bestFit="1" customWidth="1"/>
    <col min="12310" max="12547" width="9" style="504"/>
    <col min="12548" max="12548" width="29" style="504" customWidth="1"/>
    <col min="12549" max="12550" width="14.5546875" style="504" customWidth="1"/>
    <col min="12551" max="12551" width="16.44140625" style="504" customWidth="1"/>
    <col min="12552" max="12552" width="15.5546875" style="504" customWidth="1"/>
    <col min="12553" max="12554" width="14.44140625" style="504" customWidth="1"/>
    <col min="12555" max="12555" width="16.44140625" style="504" customWidth="1"/>
    <col min="12556" max="12556" width="0.5546875" style="504" customWidth="1"/>
    <col min="12557" max="12557" width="15" style="504" customWidth="1"/>
    <col min="12558" max="12558" width="1" style="504" customWidth="1"/>
    <col min="12559" max="12559" width="17.44140625" style="504" customWidth="1"/>
    <col min="12560" max="12560" width="12.5546875" style="504" customWidth="1"/>
    <col min="12561" max="12561" width="1" style="504" customWidth="1"/>
    <col min="12562" max="12562" width="16.44140625" style="504" bestFit="1" customWidth="1"/>
    <col min="12563" max="12563" width="13.44140625" style="504" customWidth="1"/>
    <col min="12564" max="12564" width="14.5546875" style="504" bestFit="1" customWidth="1"/>
    <col min="12565" max="12565" width="16.5546875" style="504" bestFit="1" customWidth="1"/>
    <col min="12566" max="12803" width="9" style="504"/>
    <col min="12804" max="12804" width="29" style="504" customWidth="1"/>
    <col min="12805" max="12806" width="14.5546875" style="504" customWidth="1"/>
    <col min="12807" max="12807" width="16.44140625" style="504" customWidth="1"/>
    <col min="12808" max="12808" width="15.5546875" style="504" customWidth="1"/>
    <col min="12809" max="12810" width="14.44140625" style="504" customWidth="1"/>
    <col min="12811" max="12811" width="16.44140625" style="504" customWidth="1"/>
    <col min="12812" max="12812" width="0.5546875" style="504" customWidth="1"/>
    <col min="12813" max="12813" width="15" style="504" customWidth="1"/>
    <col min="12814" max="12814" width="1" style="504" customWidth="1"/>
    <col min="12815" max="12815" width="17.44140625" style="504" customWidth="1"/>
    <col min="12816" max="12816" width="12.5546875" style="504" customWidth="1"/>
    <col min="12817" max="12817" width="1" style="504" customWidth="1"/>
    <col min="12818" max="12818" width="16.44140625" style="504" bestFit="1" customWidth="1"/>
    <col min="12819" max="12819" width="13.44140625" style="504" customWidth="1"/>
    <col min="12820" max="12820" width="14.5546875" style="504" bestFit="1" customWidth="1"/>
    <col min="12821" max="12821" width="16.5546875" style="504" bestFit="1" customWidth="1"/>
    <col min="12822" max="13059" width="9" style="504"/>
    <col min="13060" max="13060" width="29" style="504" customWidth="1"/>
    <col min="13061" max="13062" width="14.5546875" style="504" customWidth="1"/>
    <col min="13063" max="13063" width="16.44140625" style="504" customWidth="1"/>
    <col min="13064" max="13064" width="15.5546875" style="504" customWidth="1"/>
    <col min="13065" max="13066" width="14.44140625" style="504" customWidth="1"/>
    <col min="13067" max="13067" width="16.44140625" style="504" customWidth="1"/>
    <col min="13068" max="13068" width="0.5546875" style="504" customWidth="1"/>
    <col min="13069" max="13069" width="15" style="504" customWidth="1"/>
    <col min="13070" max="13070" width="1" style="504" customWidth="1"/>
    <col min="13071" max="13071" width="17.44140625" style="504" customWidth="1"/>
    <col min="13072" max="13072" width="12.5546875" style="504" customWidth="1"/>
    <col min="13073" max="13073" width="1" style="504" customWidth="1"/>
    <col min="13074" max="13074" width="16.44140625" style="504" bestFit="1" customWidth="1"/>
    <col min="13075" max="13075" width="13.44140625" style="504" customWidth="1"/>
    <col min="13076" max="13076" width="14.5546875" style="504" bestFit="1" customWidth="1"/>
    <col min="13077" max="13077" width="16.5546875" style="504" bestFit="1" customWidth="1"/>
    <col min="13078" max="13315" width="9" style="504"/>
    <col min="13316" max="13316" width="29" style="504" customWidth="1"/>
    <col min="13317" max="13318" width="14.5546875" style="504" customWidth="1"/>
    <col min="13319" max="13319" width="16.44140625" style="504" customWidth="1"/>
    <col min="13320" max="13320" width="15.5546875" style="504" customWidth="1"/>
    <col min="13321" max="13322" width="14.44140625" style="504" customWidth="1"/>
    <col min="13323" max="13323" width="16.44140625" style="504" customWidth="1"/>
    <col min="13324" max="13324" width="0.5546875" style="504" customWidth="1"/>
    <col min="13325" max="13325" width="15" style="504" customWidth="1"/>
    <col min="13326" max="13326" width="1" style="504" customWidth="1"/>
    <col min="13327" max="13327" width="17.44140625" style="504" customWidth="1"/>
    <col min="13328" max="13328" width="12.5546875" style="504" customWidth="1"/>
    <col min="13329" max="13329" width="1" style="504" customWidth="1"/>
    <col min="13330" max="13330" width="16.44140625" style="504" bestFit="1" customWidth="1"/>
    <col min="13331" max="13331" width="13.44140625" style="504" customWidth="1"/>
    <col min="13332" max="13332" width="14.5546875" style="504" bestFit="1" customWidth="1"/>
    <col min="13333" max="13333" width="16.5546875" style="504" bestFit="1" customWidth="1"/>
    <col min="13334" max="13571" width="9" style="504"/>
    <col min="13572" max="13572" width="29" style="504" customWidth="1"/>
    <col min="13573" max="13574" width="14.5546875" style="504" customWidth="1"/>
    <col min="13575" max="13575" width="16.44140625" style="504" customWidth="1"/>
    <col min="13576" max="13576" width="15.5546875" style="504" customWidth="1"/>
    <col min="13577" max="13578" width="14.44140625" style="504" customWidth="1"/>
    <col min="13579" max="13579" width="16.44140625" style="504" customWidth="1"/>
    <col min="13580" max="13580" width="0.5546875" style="504" customWidth="1"/>
    <col min="13581" max="13581" width="15" style="504" customWidth="1"/>
    <col min="13582" max="13582" width="1" style="504" customWidth="1"/>
    <col min="13583" max="13583" width="17.44140625" style="504" customWidth="1"/>
    <col min="13584" max="13584" width="12.5546875" style="504" customWidth="1"/>
    <col min="13585" max="13585" width="1" style="504" customWidth="1"/>
    <col min="13586" max="13586" width="16.44140625" style="504" bestFit="1" customWidth="1"/>
    <col min="13587" max="13587" width="13.44140625" style="504" customWidth="1"/>
    <col min="13588" max="13588" width="14.5546875" style="504" bestFit="1" customWidth="1"/>
    <col min="13589" max="13589" width="16.5546875" style="504" bestFit="1" customWidth="1"/>
    <col min="13590" max="13827" width="9" style="504"/>
    <col min="13828" max="13828" width="29" style="504" customWidth="1"/>
    <col min="13829" max="13830" width="14.5546875" style="504" customWidth="1"/>
    <col min="13831" max="13831" width="16.44140625" style="504" customWidth="1"/>
    <col min="13832" max="13832" width="15.5546875" style="504" customWidth="1"/>
    <col min="13833" max="13834" width="14.44140625" style="504" customWidth="1"/>
    <col min="13835" max="13835" width="16.44140625" style="504" customWidth="1"/>
    <col min="13836" max="13836" width="0.5546875" style="504" customWidth="1"/>
    <col min="13837" max="13837" width="15" style="504" customWidth="1"/>
    <col min="13838" max="13838" width="1" style="504" customWidth="1"/>
    <col min="13839" max="13839" width="17.44140625" style="504" customWidth="1"/>
    <col min="13840" max="13840" width="12.5546875" style="504" customWidth="1"/>
    <col min="13841" max="13841" width="1" style="504" customWidth="1"/>
    <col min="13842" max="13842" width="16.44140625" style="504" bestFit="1" customWidth="1"/>
    <col min="13843" max="13843" width="13.44140625" style="504" customWidth="1"/>
    <col min="13844" max="13844" width="14.5546875" style="504" bestFit="1" customWidth="1"/>
    <col min="13845" max="13845" width="16.5546875" style="504" bestFit="1" customWidth="1"/>
    <col min="13846" max="14083" width="9" style="504"/>
    <col min="14084" max="14084" width="29" style="504" customWidth="1"/>
    <col min="14085" max="14086" width="14.5546875" style="504" customWidth="1"/>
    <col min="14087" max="14087" width="16.44140625" style="504" customWidth="1"/>
    <col min="14088" max="14088" width="15.5546875" style="504" customWidth="1"/>
    <col min="14089" max="14090" width="14.44140625" style="504" customWidth="1"/>
    <col min="14091" max="14091" width="16.44140625" style="504" customWidth="1"/>
    <col min="14092" max="14092" width="0.5546875" style="504" customWidth="1"/>
    <col min="14093" max="14093" width="15" style="504" customWidth="1"/>
    <col min="14094" max="14094" width="1" style="504" customWidth="1"/>
    <col min="14095" max="14095" width="17.44140625" style="504" customWidth="1"/>
    <col min="14096" max="14096" width="12.5546875" style="504" customWidth="1"/>
    <col min="14097" max="14097" width="1" style="504" customWidth="1"/>
    <col min="14098" max="14098" width="16.44140625" style="504" bestFit="1" customWidth="1"/>
    <col min="14099" max="14099" width="13.44140625" style="504" customWidth="1"/>
    <col min="14100" max="14100" width="14.5546875" style="504" bestFit="1" customWidth="1"/>
    <col min="14101" max="14101" width="16.5546875" style="504" bestFit="1" customWidth="1"/>
    <col min="14102" max="14339" width="9" style="504"/>
    <col min="14340" max="14340" width="29" style="504" customWidth="1"/>
    <col min="14341" max="14342" width="14.5546875" style="504" customWidth="1"/>
    <col min="14343" max="14343" width="16.44140625" style="504" customWidth="1"/>
    <col min="14344" max="14344" width="15.5546875" style="504" customWidth="1"/>
    <col min="14345" max="14346" width="14.44140625" style="504" customWidth="1"/>
    <col min="14347" max="14347" width="16.44140625" style="504" customWidth="1"/>
    <col min="14348" max="14348" width="0.5546875" style="504" customWidth="1"/>
    <col min="14349" max="14349" width="15" style="504" customWidth="1"/>
    <col min="14350" max="14350" width="1" style="504" customWidth="1"/>
    <col min="14351" max="14351" width="17.44140625" style="504" customWidth="1"/>
    <col min="14352" max="14352" width="12.5546875" style="504" customWidth="1"/>
    <col min="14353" max="14353" width="1" style="504" customWidth="1"/>
    <col min="14354" max="14354" width="16.44140625" style="504" bestFit="1" customWidth="1"/>
    <col min="14355" max="14355" width="13.44140625" style="504" customWidth="1"/>
    <col min="14356" max="14356" width="14.5546875" style="504" bestFit="1" customWidth="1"/>
    <col min="14357" max="14357" width="16.5546875" style="504" bestFit="1" customWidth="1"/>
    <col min="14358" max="14595" width="9" style="504"/>
    <col min="14596" max="14596" width="29" style="504" customWidth="1"/>
    <col min="14597" max="14598" width="14.5546875" style="504" customWidth="1"/>
    <col min="14599" max="14599" width="16.44140625" style="504" customWidth="1"/>
    <col min="14600" max="14600" width="15.5546875" style="504" customWidth="1"/>
    <col min="14601" max="14602" width="14.44140625" style="504" customWidth="1"/>
    <col min="14603" max="14603" width="16.44140625" style="504" customWidth="1"/>
    <col min="14604" max="14604" width="0.5546875" style="504" customWidth="1"/>
    <col min="14605" max="14605" width="15" style="504" customWidth="1"/>
    <col min="14606" max="14606" width="1" style="504" customWidth="1"/>
    <col min="14607" max="14607" width="17.44140625" style="504" customWidth="1"/>
    <col min="14608" max="14608" width="12.5546875" style="504" customWidth="1"/>
    <col min="14609" max="14609" width="1" style="504" customWidth="1"/>
    <col min="14610" max="14610" width="16.44140625" style="504" bestFit="1" customWidth="1"/>
    <col min="14611" max="14611" width="13.44140625" style="504" customWidth="1"/>
    <col min="14612" max="14612" width="14.5546875" style="504" bestFit="1" customWidth="1"/>
    <col min="14613" max="14613" width="16.5546875" style="504" bestFit="1" customWidth="1"/>
    <col min="14614" max="14851" width="9" style="504"/>
    <col min="14852" max="14852" width="29" style="504" customWidth="1"/>
    <col min="14853" max="14854" width="14.5546875" style="504" customWidth="1"/>
    <col min="14855" max="14855" width="16.44140625" style="504" customWidth="1"/>
    <col min="14856" max="14856" width="15.5546875" style="504" customWidth="1"/>
    <col min="14857" max="14858" width="14.44140625" style="504" customWidth="1"/>
    <col min="14859" max="14859" width="16.44140625" style="504" customWidth="1"/>
    <col min="14860" max="14860" width="0.5546875" style="504" customWidth="1"/>
    <col min="14861" max="14861" width="15" style="504" customWidth="1"/>
    <col min="14862" max="14862" width="1" style="504" customWidth="1"/>
    <col min="14863" max="14863" width="17.44140625" style="504" customWidth="1"/>
    <col min="14864" max="14864" width="12.5546875" style="504" customWidth="1"/>
    <col min="14865" max="14865" width="1" style="504" customWidth="1"/>
    <col min="14866" max="14866" width="16.44140625" style="504" bestFit="1" customWidth="1"/>
    <col min="14867" max="14867" width="13.44140625" style="504" customWidth="1"/>
    <col min="14868" max="14868" width="14.5546875" style="504" bestFit="1" customWidth="1"/>
    <col min="14869" max="14869" width="16.5546875" style="504" bestFit="1" customWidth="1"/>
    <col min="14870" max="15107" width="9" style="504"/>
    <col min="15108" max="15108" width="29" style="504" customWidth="1"/>
    <col min="15109" max="15110" width="14.5546875" style="504" customWidth="1"/>
    <col min="15111" max="15111" width="16.44140625" style="504" customWidth="1"/>
    <col min="15112" max="15112" width="15.5546875" style="504" customWidth="1"/>
    <col min="15113" max="15114" width="14.44140625" style="504" customWidth="1"/>
    <col min="15115" max="15115" width="16.44140625" style="504" customWidth="1"/>
    <col min="15116" max="15116" width="0.5546875" style="504" customWidth="1"/>
    <col min="15117" max="15117" width="15" style="504" customWidth="1"/>
    <col min="15118" max="15118" width="1" style="504" customWidth="1"/>
    <col min="15119" max="15119" width="17.44140625" style="504" customWidth="1"/>
    <col min="15120" max="15120" width="12.5546875" style="504" customWidth="1"/>
    <col min="15121" max="15121" width="1" style="504" customWidth="1"/>
    <col min="15122" max="15122" width="16.44140625" style="504" bestFit="1" customWidth="1"/>
    <col min="15123" max="15123" width="13.44140625" style="504" customWidth="1"/>
    <col min="15124" max="15124" width="14.5546875" style="504" bestFit="1" customWidth="1"/>
    <col min="15125" max="15125" width="16.5546875" style="504" bestFit="1" customWidth="1"/>
    <col min="15126" max="15363" width="9" style="504"/>
    <col min="15364" max="15364" width="29" style="504" customWidth="1"/>
    <col min="15365" max="15366" width="14.5546875" style="504" customWidth="1"/>
    <col min="15367" max="15367" width="16.44140625" style="504" customWidth="1"/>
    <col min="15368" max="15368" width="15.5546875" style="504" customWidth="1"/>
    <col min="15369" max="15370" width="14.44140625" style="504" customWidth="1"/>
    <col min="15371" max="15371" width="16.44140625" style="504" customWidth="1"/>
    <col min="15372" max="15372" width="0.5546875" style="504" customWidth="1"/>
    <col min="15373" max="15373" width="15" style="504" customWidth="1"/>
    <col min="15374" max="15374" width="1" style="504" customWidth="1"/>
    <col min="15375" max="15375" width="17.44140625" style="504" customWidth="1"/>
    <col min="15376" max="15376" width="12.5546875" style="504" customWidth="1"/>
    <col min="15377" max="15377" width="1" style="504" customWidth="1"/>
    <col min="15378" max="15378" width="16.44140625" style="504" bestFit="1" customWidth="1"/>
    <col min="15379" max="15379" width="13.44140625" style="504" customWidth="1"/>
    <col min="15380" max="15380" width="14.5546875" style="504" bestFit="1" customWidth="1"/>
    <col min="15381" max="15381" width="16.5546875" style="504" bestFit="1" customWidth="1"/>
    <col min="15382" max="15619" width="9" style="504"/>
    <col min="15620" max="15620" width="29" style="504" customWidth="1"/>
    <col min="15621" max="15622" width="14.5546875" style="504" customWidth="1"/>
    <col min="15623" max="15623" width="16.44140625" style="504" customWidth="1"/>
    <col min="15624" max="15624" width="15.5546875" style="504" customWidth="1"/>
    <col min="15625" max="15626" width="14.44140625" style="504" customWidth="1"/>
    <col min="15627" max="15627" width="16.44140625" style="504" customWidth="1"/>
    <col min="15628" max="15628" width="0.5546875" style="504" customWidth="1"/>
    <col min="15629" max="15629" width="15" style="504" customWidth="1"/>
    <col min="15630" max="15630" width="1" style="504" customWidth="1"/>
    <col min="15631" max="15631" width="17.44140625" style="504" customWidth="1"/>
    <col min="15632" max="15632" width="12.5546875" style="504" customWidth="1"/>
    <col min="15633" max="15633" width="1" style="504" customWidth="1"/>
    <col min="15634" max="15634" width="16.44140625" style="504" bestFit="1" customWidth="1"/>
    <col min="15635" max="15635" width="13.44140625" style="504" customWidth="1"/>
    <col min="15636" max="15636" width="14.5546875" style="504" bestFit="1" customWidth="1"/>
    <col min="15637" max="15637" width="16.5546875" style="504" bestFit="1" customWidth="1"/>
    <col min="15638" max="15875" width="9" style="504"/>
    <col min="15876" max="15876" width="29" style="504" customWidth="1"/>
    <col min="15877" max="15878" width="14.5546875" style="504" customWidth="1"/>
    <col min="15879" max="15879" width="16.44140625" style="504" customWidth="1"/>
    <col min="15880" max="15880" width="15.5546875" style="504" customWidth="1"/>
    <col min="15881" max="15882" width="14.44140625" style="504" customWidth="1"/>
    <col min="15883" max="15883" width="16.44140625" style="504" customWidth="1"/>
    <col min="15884" max="15884" width="0.5546875" style="504" customWidth="1"/>
    <col min="15885" max="15885" width="15" style="504" customWidth="1"/>
    <col min="15886" max="15886" width="1" style="504" customWidth="1"/>
    <col min="15887" max="15887" width="17.44140625" style="504" customWidth="1"/>
    <col min="15888" max="15888" width="12.5546875" style="504" customWidth="1"/>
    <col min="15889" max="15889" width="1" style="504" customWidth="1"/>
    <col min="15890" max="15890" width="16.44140625" style="504" bestFit="1" customWidth="1"/>
    <col min="15891" max="15891" width="13.44140625" style="504" customWidth="1"/>
    <col min="15892" max="15892" width="14.5546875" style="504" bestFit="1" customWidth="1"/>
    <col min="15893" max="15893" width="16.5546875" style="504" bestFit="1" customWidth="1"/>
    <col min="15894" max="16131" width="9" style="504"/>
    <col min="16132" max="16132" width="29" style="504" customWidth="1"/>
    <col min="16133" max="16134" width="14.5546875" style="504" customWidth="1"/>
    <col min="16135" max="16135" width="16.44140625" style="504" customWidth="1"/>
    <col min="16136" max="16136" width="15.5546875" style="504" customWidth="1"/>
    <col min="16137" max="16138" width="14.44140625" style="504" customWidth="1"/>
    <col min="16139" max="16139" width="16.44140625" style="504" customWidth="1"/>
    <col min="16140" max="16140" width="0.5546875" style="504" customWidth="1"/>
    <col min="16141" max="16141" width="15" style="504" customWidth="1"/>
    <col min="16142" max="16142" width="1" style="504" customWidth="1"/>
    <col min="16143" max="16143" width="17.44140625" style="504" customWidth="1"/>
    <col min="16144" max="16144" width="12.5546875" style="504" customWidth="1"/>
    <col min="16145" max="16145" width="1" style="504" customWidth="1"/>
    <col min="16146" max="16146" width="16.44140625" style="504" bestFit="1" customWidth="1"/>
    <col min="16147" max="16147" width="13.44140625" style="504" customWidth="1"/>
    <col min="16148" max="16148" width="14.5546875" style="504" bestFit="1" customWidth="1"/>
    <col min="16149" max="16149" width="16.5546875" style="504" bestFit="1" customWidth="1"/>
    <col min="16150" max="16384" width="9" style="504"/>
  </cols>
  <sheetData>
    <row r="1" spans="1:21">
      <c r="A1" s="1052">
        <v>5.3</v>
      </c>
      <c r="B1" s="503" t="s">
        <v>631</v>
      </c>
      <c r="D1" s="503"/>
    </row>
    <row r="2" spans="1:21">
      <c r="A2" s="1052"/>
      <c r="B2" s="1052"/>
      <c r="C2" s="503"/>
      <c r="D2" s="503"/>
    </row>
    <row r="3" spans="1:21" s="507" customFormat="1">
      <c r="A3" s="1053"/>
      <c r="B3" s="1053"/>
      <c r="C3" s="1054" t="s">
        <v>51</v>
      </c>
      <c r="D3" s="503"/>
      <c r="E3" s="1055"/>
      <c r="F3" s="1055"/>
      <c r="G3" s="1056"/>
      <c r="H3" s="506"/>
      <c r="I3" s="506"/>
      <c r="J3" s="506"/>
      <c r="K3" s="506"/>
      <c r="L3" s="506"/>
      <c r="N3" s="508"/>
      <c r="O3" s="508"/>
      <c r="P3" s="508"/>
      <c r="Q3" s="508"/>
      <c r="R3" s="508"/>
    </row>
    <row r="4" spans="1:21" s="507" customFormat="1">
      <c r="A4" s="1053"/>
      <c r="B4" s="1053"/>
      <c r="C4" s="1057"/>
      <c r="D4" s="1057"/>
      <c r="E4" s="1055"/>
      <c r="F4" s="1055"/>
      <c r="G4" s="506"/>
      <c r="H4" s="506"/>
      <c r="I4" s="506"/>
      <c r="J4" s="506"/>
      <c r="K4" s="506"/>
      <c r="L4" s="506"/>
      <c r="N4" s="508"/>
      <c r="O4" s="508"/>
      <c r="P4" s="508"/>
      <c r="Q4" s="508"/>
      <c r="R4" s="508"/>
    </row>
    <row r="5" spans="1:21" ht="15" customHeight="1">
      <c r="C5" s="1259" t="s">
        <v>622</v>
      </c>
      <c r="D5" s="1255" t="s">
        <v>394</v>
      </c>
      <c r="E5" s="1264" t="s">
        <v>391</v>
      </c>
      <c r="F5" s="1265"/>
      <c r="G5" s="1265"/>
      <c r="H5" s="1266"/>
      <c r="I5" s="1267" t="s">
        <v>909</v>
      </c>
      <c r="J5" s="1268"/>
      <c r="K5" s="1269"/>
      <c r="M5" s="1255" t="s">
        <v>389</v>
      </c>
      <c r="N5" s="510"/>
      <c r="O5" s="511"/>
      <c r="P5" s="511"/>
      <c r="Q5" s="511"/>
      <c r="R5" s="511"/>
      <c r="S5" s="511"/>
    </row>
    <row r="6" spans="1:21">
      <c r="C6" s="1263"/>
      <c r="D6" s="1257"/>
      <c r="E6" s="1270" t="s">
        <v>907</v>
      </c>
      <c r="F6" s="1255" t="s">
        <v>612</v>
      </c>
      <c r="G6" s="1255" t="s">
        <v>613</v>
      </c>
      <c r="H6" s="1255" t="s">
        <v>908</v>
      </c>
      <c r="I6" s="1255" t="s">
        <v>380</v>
      </c>
      <c r="J6" s="1255" t="s">
        <v>68</v>
      </c>
      <c r="K6" s="1255" t="s">
        <v>615</v>
      </c>
      <c r="M6" s="1257"/>
      <c r="N6" s="510"/>
      <c r="O6" s="511"/>
      <c r="P6" s="511"/>
      <c r="Q6" s="511"/>
      <c r="R6" s="511"/>
      <c r="S6" s="511"/>
    </row>
    <row r="7" spans="1:21">
      <c r="C7" s="1263"/>
      <c r="D7" s="1257"/>
      <c r="E7" s="1270"/>
      <c r="F7" s="1257"/>
      <c r="G7" s="1257"/>
      <c r="H7" s="1257"/>
      <c r="I7" s="1257"/>
      <c r="J7" s="1257"/>
      <c r="K7" s="1257"/>
      <c r="M7" s="1257"/>
      <c r="N7" s="510"/>
      <c r="O7" s="511"/>
      <c r="P7" s="511"/>
      <c r="Q7" s="511"/>
      <c r="R7" s="511"/>
      <c r="S7" s="511"/>
    </row>
    <row r="8" spans="1:21">
      <c r="C8" s="1261"/>
      <c r="D8" s="1256"/>
      <c r="E8" s="1270"/>
      <c r="F8" s="1256"/>
      <c r="G8" s="1256"/>
      <c r="H8" s="1256"/>
      <c r="I8" s="1256"/>
      <c r="J8" s="1256"/>
      <c r="K8" s="1256"/>
      <c r="M8" s="1256"/>
      <c r="N8" s="510"/>
      <c r="O8" s="511"/>
      <c r="P8" s="511"/>
      <c r="Q8" s="511"/>
      <c r="R8" s="511"/>
      <c r="S8" s="511"/>
    </row>
    <row r="9" spans="1:21">
      <c r="C9" s="504"/>
      <c r="D9" s="504"/>
      <c r="E9" s="1258" t="s">
        <v>820</v>
      </c>
      <c r="F9" s="1258"/>
      <c r="G9" s="1258"/>
      <c r="H9" s="1258"/>
      <c r="I9" s="1258" t="s">
        <v>819</v>
      </c>
      <c r="J9" s="1258"/>
      <c r="K9" s="1258"/>
      <c r="L9" s="1058"/>
      <c r="M9" s="1030" t="s">
        <v>630</v>
      </c>
      <c r="N9" s="508"/>
      <c r="O9" s="508"/>
      <c r="P9" s="508"/>
      <c r="Q9" s="508"/>
      <c r="R9" s="512"/>
      <c r="S9" s="512"/>
    </row>
    <row r="10" spans="1:21">
      <c r="C10" s="1059" t="s">
        <v>392</v>
      </c>
      <c r="D10" s="1014"/>
      <c r="E10" s="517"/>
      <c r="F10" s="517"/>
      <c r="G10" s="517"/>
      <c r="H10" s="517"/>
      <c r="I10" s="1060"/>
      <c r="J10" s="1061"/>
      <c r="K10" s="1061"/>
      <c r="L10" s="517"/>
      <c r="M10" s="1062"/>
      <c r="N10" s="513"/>
      <c r="O10" s="513"/>
      <c r="P10" s="504"/>
      <c r="Q10" s="513"/>
      <c r="R10" s="514"/>
      <c r="S10" s="514"/>
      <c r="U10" s="515"/>
    </row>
    <row r="11" spans="1:21">
      <c r="C11" s="516" t="s">
        <v>632</v>
      </c>
      <c r="D11" s="1014">
        <v>42727</v>
      </c>
      <c r="E11" s="1015">
        <v>50</v>
      </c>
      <c r="F11" s="1015">
        <v>0</v>
      </c>
      <c r="G11" s="1015">
        <v>0</v>
      </c>
      <c r="H11" s="1015">
        <f>E11+F11-G11</f>
        <v>50</v>
      </c>
      <c r="I11" s="1015">
        <f>5039902/1000</f>
        <v>5040</v>
      </c>
      <c r="J11" s="1015">
        <f>5209560/1000</f>
        <v>5210</v>
      </c>
      <c r="K11" s="1016">
        <f t="shared" ref="K11:K13" si="0">J11-I11</f>
        <v>170</v>
      </c>
      <c r="L11" s="517"/>
      <c r="M11" s="1063">
        <f>J11/BS!$G$32</f>
        <v>9.7999999999999997E-3</v>
      </c>
      <c r="N11" s="513"/>
      <c r="O11" s="513" t="e">
        <f>J16+#REF!</f>
        <v>#REF!</v>
      </c>
      <c r="P11" s="513"/>
      <c r="Q11" s="513"/>
      <c r="R11" s="514"/>
      <c r="S11" s="514"/>
      <c r="U11" s="515"/>
    </row>
    <row r="12" spans="1:21" s="525" customFormat="1">
      <c r="A12" s="518"/>
      <c r="B12" s="518"/>
      <c r="C12" s="1017" t="s">
        <v>739</v>
      </c>
      <c r="D12" s="1018">
        <v>42934</v>
      </c>
      <c r="E12" s="1019">
        <v>5000</v>
      </c>
      <c r="F12" s="1020">
        <v>0</v>
      </c>
      <c r="G12" s="25">
        <v>0</v>
      </c>
      <c r="H12" s="1019">
        <f>E12+F12-G12</f>
        <v>5000</v>
      </c>
      <c r="I12" s="1020">
        <f>8629766/1000</f>
        <v>8630</v>
      </c>
      <c r="J12" s="1020">
        <f>8873191/1000</f>
        <v>8873</v>
      </c>
      <c r="K12" s="1021">
        <f t="shared" si="0"/>
        <v>243</v>
      </c>
      <c r="L12" s="1064"/>
      <c r="M12" s="1063">
        <f>J12/BS!$G$32</f>
        <v>1.67E-2</v>
      </c>
      <c r="N12" s="664"/>
      <c r="O12" s="664"/>
      <c r="P12" s="664"/>
      <c r="Q12" s="664"/>
      <c r="R12" s="665"/>
      <c r="S12" s="665"/>
      <c r="U12" s="521"/>
    </row>
    <row r="13" spans="1:21" s="525" customFormat="1">
      <c r="A13" s="518"/>
      <c r="B13" s="518"/>
      <c r="C13" s="1017" t="s">
        <v>945</v>
      </c>
      <c r="D13" s="1018">
        <v>44469</v>
      </c>
      <c r="E13" s="1019">
        <v>0</v>
      </c>
      <c r="F13" s="1020">
        <v>5000</v>
      </c>
      <c r="G13" s="25">
        <v>0</v>
      </c>
      <c r="H13" s="1019">
        <f>E13+F13-G13</f>
        <v>5000</v>
      </c>
      <c r="I13" s="1020">
        <f>24995000/1000</f>
        <v>24995</v>
      </c>
      <c r="J13" s="1020">
        <f>25669865/1000</f>
        <v>25670</v>
      </c>
      <c r="K13" s="1021">
        <f t="shared" si="0"/>
        <v>675</v>
      </c>
      <c r="L13" s="1064"/>
      <c r="M13" s="1063">
        <f>J13/BS!$G$32</f>
        <v>4.8399999999999999E-2</v>
      </c>
      <c r="N13" s="664"/>
      <c r="O13" s="664"/>
      <c r="P13" s="664"/>
      <c r="Q13" s="664"/>
      <c r="R13" s="665"/>
      <c r="S13" s="665"/>
      <c r="U13" s="521"/>
    </row>
    <row r="14" spans="1:21">
      <c r="C14" s="1065"/>
      <c r="D14" s="1018"/>
      <c r="E14" s="1015"/>
      <c r="F14" s="1020"/>
      <c r="G14" s="25"/>
      <c r="H14" s="1015"/>
      <c r="I14" s="1020"/>
      <c r="J14" s="1020"/>
      <c r="K14" s="1066"/>
      <c r="L14" s="1064"/>
      <c r="M14" s="1062"/>
      <c r="N14" s="513"/>
      <c r="O14" s="513"/>
      <c r="P14" s="513"/>
      <c r="Q14" s="513"/>
      <c r="R14" s="514"/>
      <c r="S14" s="514"/>
      <c r="U14" s="515"/>
    </row>
    <row r="15" spans="1:21">
      <c r="C15" s="1067" t="s">
        <v>629</v>
      </c>
      <c r="D15" s="504"/>
      <c r="E15" s="1068"/>
      <c r="F15" s="1068"/>
      <c r="G15" s="1068"/>
      <c r="H15" s="1068"/>
      <c r="I15" s="1068"/>
      <c r="J15" s="1068"/>
      <c r="N15" s="513"/>
      <c r="O15" s="513">
        <f>'DT - Mar 22'!C84</f>
        <v>0</v>
      </c>
      <c r="P15" s="513">
        <f>K20+O15</f>
        <v>1124</v>
      </c>
      <c r="Q15" s="513"/>
      <c r="R15" s="514"/>
      <c r="S15" s="514"/>
      <c r="U15" s="515"/>
    </row>
    <row r="16" spans="1:21">
      <c r="C16" s="516" t="s">
        <v>651</v>
      </c>
      <c r="D16" s="1014">
        <v>43069</v>
      </c>
      <c r="E16" s="1015">
        <v>130</v>
      </c>
      <c r="F16" s="1015">
        <v>0</v>
      </c>
      <c r="G16" s="1015">
        <v>130</v>
      </c>
      <c r="H16" s="1015">
        <f t="shared" ref="H16:H18" si="1">E16+F16-G16</f>
        <v>0</v>
      </c>
      <c r="I16" s="1015">
        <v>0</v>
      </c>
      <c r="J16" s="1015">
        <v>0</v>
      </c>
      <c r="K16" s="1015">
        <v>0</v>
      </c>
      <c r="L16" s="517"/>
      <c r="M16" s="1063">
        <f>J16/BS!$G$32</f>
        <v>0</v>
      </c>
      <c r="N16" s="513"/>
      <c r="O16" s="513"/>
      <c r="P16" s="513"/>
      <c r="Q16" s="513"/>
      <c r="R16" s="514"/>
      <c r="S16" s="514"/>
      <c r="U16" s="515"/>
    </row>
    <row r="17" spans="1:21">
      <c r="C17" s="516" t="s">
        <v>942</v>
      </c>
      <c r="D17" s="1014">
        <v>43839</v>
      </c>
      <c r="E17" s="1015">
        <v>30</v>
      </c>
      <c r="F17" s="1015">
        <v>0</v>
      </c>
      <c r="G17" s="1015">
        <v>0</v>
      </c>
      <c r="H17" s="1015">
        <f t="shared" si="1"/>
        <v>30</v>
      </c>
      <c r="I17" s="1015">
        <v>31125</v>
      </c>
      <c r="J17" s="1015">
        <v>31200</v>
      </c>
      <c r="K17" s="1016">
        <f t="shared" ref="K17:K18" si="2">J17-I17</f>
        <v>75</v>
      </c>
      <c r="L17" s="517"/>
      <c r="M17" s="1063">
        <f>J17/BS!$G$32</f>
        <v>5.8799999999999998E-2</v>
      </c>
      <c r="N17" s="513"/>
      <c r="O17" s="513"/>
      <c r="P17" s="513"/>
      <c r="Q17" s="513"/>
      <c r="R17" s="514"/>
      <c r="S17" s="514"/>
      <c r="U17" s="515"/>
    </row>
    <row r="18" spans="1:21">
      <c r="C18" s="516" t="s">
        <v>946</v>
      </c>
      <c r="D18" s="1014">
        <v>44515</v>
      </c>
      <c r="E18" s="1015">
        <v>20</v>
      </c>
      <c r="F18" s="1015">
        <v>0</v>
      </c>
      <c r="G18" s="1015">
        <v>0</v>
      </c>
      <c r="H18" s="1015">
        <f t="shared" si="1"/>
        <v>20</v>
      </c>
      <c r="I18" s="1015">
        <f>20000000/1000</f>
        <v>20000</v>
      </c>
      <c r="J18" s="1015">
        <f>19961220/1000</f>
        <v>19961</v>
      </c>
      <c r="K18" s="1004">
        <f t="shared" si="2"/>
        <v>-39</v>
      </c>
      <c r="L18" s="517"/>
      <c r="M18" s="1063">
        <f>J18/BS!$G$32</f>
        <v>3.7600000000000001E-2</v>
      </c>
      <c r="N18" s="513"/>
      <c r="O18" s="513"/>
      <c r="P18" s="513"/>
      <c r="Q18" s="513"/>
      <c r="R18" s="514"/>
      <c r="S18" s="514"/>
      <c r="U18" s="515"/>
    </row>
    <row r="19" spans="1:21">
      <c r="C19" s="1065"/>
      <c r="D19" s="1018"/>
      <c r="E19" s="25"/>
      <c r="F19" s="1020"/>
      <c r="G19" s="25"/>
      <c r="H19" s="1020"/>
      <c r="I19" s="1069"/>
      <c r="J19" s="1069"/>
      <c r="K19" s="1070"/>
      <c r="L19" s="1064"/>
      <c r="M19" s="1062"/>
      <c r="N19" s="513"/>
      <c r="O19" s="513"/>
      <c r="P19" s="513"/>
      <c r="Q19" s="513"/>
      <c r="R19" s="514"/>
      <c r="S19" s="514"/>
      <c r="U19" s="515"/>
    </row>
    <row r="20" spans="1:21" s="525" customFormat="1" ht="14.4" thickBot="1">
      <c r="A20" s="518"/>
      <c r="B20" s="518"/>
      <c r="C20" s="519" t="s">
        <v>921</v>
      </c>
      <c r="D20" s="519"/>
      <c r="E20" s="44"/>
      <c r="F20" s="44"/>
      <c r="G20" s="44"/>
      <c r="H20" s="44"/>
      <c r="I20" s="79">
        <f>SUM(I11:I19)</f>
        <v>89790</v>
      </c>
      <c r="J20" s="79">
        <f>SUM(J11:J19)</f>
        <v>90914</v>
      </c>
      <c r="K20" s="1071">
        <f>SUM(K11:K19)</f>
        <v>1124</v>
      </c>
      <c r="L20" s="520"/>
      <c r="M20" s="1062"/>
      <c r="N20" s="522"/>
      <c r="O20" s="523"/>
      <c r="P20" s="522"/>
      <c r="Q20" s="522"/>
      <c r="R20" s="524"/>
      <c r="T20" s="526"/>
    </row>
    <row r="21" spans="1:21" s="525" customFormat="1" ht="14.4" thickTop="1">
      <c r="A21" s="518"/>
      <c r="B21" s="518"/>
      <c r="C21" s="519"/>
      <c r="D21" s="519"/>
      <c r="E21" s="80"/>
      <c r="F21" s="80"/>
      <c r="G21" s="80"/>
      <c r="H21" s="80"/>
      <c r="I21" s="80"/>
      <c r="J21" s="80"/>
      <c r="K21" s="520"/>
      <c r="L21" s="520"/>
      <c r="M21" s="521"/>
      <c r="N21" s="522"/>
      <c r="O21" s="523"/>
      <c r="P21" s="522"/>
      <c r="Q21" s="522"/>
      <c r="R21" s="524"/>
      <c r="T21" s="526"/>
    </row>
    <row r="22" spans="1:21" ht="14.4" thickBot="1">
      <c r="C22" s="507" t="s">
        <v>922</v>
      </c>
      <c r="D22" s="527"/>
      <c r="E22" s="864"/>
      <c r="F22" s="864"/>
      <c r="G22" s="864"/>
      <c r="H22" s="864"/>
      <c r="I22" s="865">
        <v>53401</v>
      </c>
      <c r="J22" s="865">
        <v>54323</v>
      </c>
      <c r="K22" s="528">
        <v>922</v>
      </c>
      <c r="L22" s="517">
        <v>0</v>
      </c>
      <c r="M22" s="515"/>
      <c r="N22" s="529"/>
      <c r="O22" s="530">
        <f>K20+'5.2'!J64</f>
        <v>914</v>
      </c>
      <c r="P22" s="529"/>
      <c r="Q22" s="529"/>
      <c r="R22" s="531"/>
    </row>
    <row r="23" spans="1:21" s="20" customFormat="1" ht="14.4" thickTop="1">
      <c r="A23" s="532"/>
      <c r="B23" s="532"/>
      <c r="N23" s="41"/>
      <c r="O23" s="41"/>
      <c r="P23" s="41"/>
      <c r="Q23" s="41"/>
      <c r="R23" s="41"/>
    </row>
    <row r="24" spans="1:21" s="20" customFormat="1" hidden="1">
      <c r="A24" s="532"/>
      <c r="B24" s="676" t="s">
        <v>633</v>
      </c>
      <c r="C24" s="20" t="s">
        <v>638</v>
      </c>
      <c r="N24" s="41"/>
      <c r="O24" s="41"/>
      <c r="P24" s="41"/>
      <c r="Q24" s="41"/>
      <c r="R24" s="41"/>
    </row>
    <row r="25" spans="1:21" s="20" customFormat="1" hidden="1">
      <c r="A25" s="532"/>
      <c r="B25" s="532"/>
      <c r="N25" s="41"/>
      <c r="O25" s="41"/>
      <c r="P25" s="41"/>
      <c r="Q25" s="41"/>
      <c r="R25" s="41"/>
    </row>
    <row r="26" spans="1:21" s="20" customFormat="1" ht="14.25" hidden="1" customHeight="1">
      <c r="A26" s="532"/>
      <c r="B26" s="532"/>
      <c r="C26" s="1255" t="s">
        <v>622</v>
      </c>
      <c r="D26" s="1255" t="s">
        <v>391</v>
      </c>
      <c r="E26" s="1259" t="s">
        <v>821</v>
      </c>
      <c r="F26" s="1260"/>
      <c r="G26" s="1259" t="s">
        <v>639</v>
      </c>
      <c r="H26" s="1260"/>
      <c r="I26" s="1259" t="s">
        <v>635</v>
      </c>
      <c r="J26" s="1260"/>
      <c r="K26" s="1255" t="s">
        <v>636</v>
      </c>
      <c r="M26" s="1255" t="s">
        <v>634</v>
      </c>
      <c r="N26" s="41"/>
      <c r="O26" s="41"/>
      <c r="P26" s="41"/>
      <c r="Q26" s="41"/>
      <c r="R26" s="41"/>
    </row>
    <row r="27" spans="1:21" s="20" customFormat="1" ht="14.25" hidden="1" customHeight="1">
      <c r="A27" s="532"/>
      <c r="B27" s="532"/>
      <c r="C27" s="1256"/>
      <c r="D27" s="1256"/>
      <c r="E27" s="1261"/>
      <c r="F27" s="1262"/>
      <c r="G27" s="1261"/>
      <c r="H27" s="1262"/>
      <c r="I27" s="1261"/>
      <c r="J27" s="1262"/>
      <c r="K27" s="1256"/>
      <c r="M27" s="1256"/>
      <c r="N27" s="41"/>
      <c r="O27" s="41"/>
      <c r="P27" s="41"/>
      <c r="Q27" s="41"/>
      <c r="R27" s="41"/>
    </row>
    <row r="28" spans="1:21" s="20" customFormat="1" ht="27.6" hidden="1">
      <c r="A28" s="532"/>
      <c r="B28" s="532"/>
      <c r="C28" s="677"/>
      <c r="D28" s="677"/>
      <c r="E28" s="843" t="s">
        <v>640</v>
      </c>
      <c r="F28" s="843" t="s">
        <v>9</v>
      </c>
      <c r="G28" s="677"/>
      <c r="H28" s="677"/>
      <c r="I28" s="677"/>
      <c r="J28" s="677"/>
      <c r="K28" s="677"/>
      <c r="N28" s="841"/>
      <c r="O28" s="841"/>
      <c r="P28" s="841"/>
      <c r="Q28" s="841"/>
      <c r="R28" s="841"/>
    </row>
    <row r="29" spans="1:21" s="20" customFormat="1" ht="14.25" hidden="1" customHeight="1">
      <c r="A29" s="532"/>
      <c r="B29" s="532"/>
      <c r="N29" s="841"/>
      <c r="O29" s="841"/>
      <c r="P29" s="841"/>
      <c r="Q29" s="841"/>
      <c r="R29" s="841"/>
    </row>
    <row r="30" spans="1:21" s="20" customFormat="1" ht="14.25" hidden="1" customHeight="1">
      <c r="A30" s="532"/>
      <c r="B30" s="532"/>
      <c r="C30" s="682" t="s">
        <v>655</v>
      </c>
      <c r="N30" s="841"/>
      <c r="O30" s="841"/>
      <c r="P30" s="841"/>
      <c r="Q30" s="841"/>
      <c r="R30" s="841"/>
    </row>
    <row r="31" spans="1:21" s="20" customFormat="1" hidden="1">
      <c r="A31" s="532"/>
      <c r="B31" s="532"/>
      <c r="C31" s="20" t="s">
        <v>80</v>
      </c>
      <c r="D31" s="44" t="e">
        <f>#REF!</f>
        <v>#REF!</v>
      </c>
      <c r="E31" s="861">
        <f>99820/1000</f>
        <v>99.82</v>
      </c>
      <c r="F31" s="44">
        <v>99820</v>
      </c>
      <c r="G31" s="1252" t="s">
        <v>642</v>
      </c>
      <c r="H31" s="1253"/>
      <c r="I31" s="1254">
        <v>46072</v>
      </c>
      <c r="J31" s="1253"/>
      <c r="K31" s="841" t="s">
        <v>649</v>
      </c>
      <c r="M31" s="841" t="s">
        <v>750</v>
      </c>
      <c r="N31" s="841"/>
      <c r="O31" s="841"/>
      <c r="P31" s="841"/>
      <c r="Q31" s="841"/>
      <c r="R31" s="841"/>
    </row>
    <row r="32" spans="1:21" s="20" customFormat="1" hidden="1">
      <c r="A32" s="532"/>
      <c r="B32" s="532"/>
      <c r="C32" s="20" t="s">
        <v>632</v>
      </c>
      <c r="D32" s="44">
        <f>H11</f>
        <v>50</v>
      </c>
      <c r="E32" s="861">
        <f>99840/1000</f>
        <v>99.84</v>
      </c>
      <c r="F32" s="44">
        <v>99840</v>
      </c>
      <c r="G32" s="1252" t="s">
        <v>643</v>
      </c>
      <c r="H32" s="1253"/>
      <c r="I32" s="1254">
        <v>46379</v>
      </c>
      <c r="J32" s="1253"/>
      <c r="K32" s="841" t="s">
        <v>649</v>
      </c>
      <c r="M32" s="841" t="s">
        <v>647</v>
      </c>
      <c r="N32" s="841"/>
      <c r="O32" s="841"/>
      <c r="P32" s="841"/>
      <c r="Q32" s="841"/>
      <c r="R32" s="841"/>
    </row>
    <row r="33" spans="1:18" s="20" customFormat="1" hidden="1">
      <c r="A33" s="532"/>
      <c r="B33" s="532"/>
      <c r="C33" s="20" t="str">
        <f>C12</f>
        <v>Jahangir Siddiqui &amp; Co. Ltd.</v>
      </c>
      <c r="D33" s="44">
        <f>H12</f>
        <v>5000</v>
      </c>
      <c r="E33" s="862">
        <f>2500/1000</f>
        <v>2.5</v>
      </c>
      <c r="F33" s="44">
        <v>2500</v>
      </c>
      <c r="G33" s="1252" t="s">
        <v>645</v>
      </c>
      <c r="H33" s="1253"/>
      <c r="I33" s="1254">
        <v>44760</v>
      </c>
      <c r="J33" s="1253"/>
      <c r="K33" s="841" t="s">
        <v>650</v>
      </c>
      <c r="M33" s="841" t="s">
        <v>648</v>
      </c>
      <c r="N33" s="841"/>
      <c r="O33" s="841"/>
      <c r="P33" s="841"/>
      <c r="Q33" s="841"/>
      <c r="R33" s="841"/>
    </row>
    <row r="34" spans="1:18" s="20" customFormat="1" hidden="1">
      <c r="A34" s="532"/>
      <c r="B34" s="532"/>
      <c r="C34" s="506" t="s">
        <v>81</v>
      </c>
      <c r="D34" s="44">
        <f>H17</f>
        <v>30</v>
      </c>
      <c r="E34" s="44">
        <v>1000</v>
      </c>
      <c r="F34" s="44">
        <v>1000000</v>
      </c>
      <c r="G34" s="1252" t="s">
        <v>840</v>
      </c>
      <c r="H34" s="1253"/>
      <c r="I34" s="1254">
        <v>47492</v>
      </c>
      <c r="J34" s="1253"/>
      <c r="K34" s="841" t="s">
        <v>649</v>
      </c>
      <c r="M34" s="841" t="s">
        <v>646</v>
      </c>
      <c r="N34" s="841"/>
      <c r="O34" s="841"/>
      <c r="P34" s="841"/>
      <c r="Q34" s="841"/>
      <c r="R34" s="841"/>
    </row>
    <row r="35" spans="1:18" s="20" customFormat="1" hidden="1">
      <c r="A35" s="532"/>
      <c r="B35" s="532"/>
      <c r="C35" s="20" t="s">
        <v>651</v>
      </c>
      <c r="D35" s="44">
        <v>130</v>
      </c>
      <c r="E35" s="44">
        <v>60</v>
      </c>
      <c r="F35" s="44">
        <v>60000</v>
      </c>
      <c r="G35" s="1252" t="s">
        <v>644</v>
      </c>
      <c r="H35" s="1253"/>
      <c r="I35" s="1254">
        <v>45260</v>
      </c>
      <c r="J35" s="1253"/>
      <c r="K35" s="841" t="s">
        <v>649</v>
      </c>
      <c r="M35" s="841" t="s">
        <v>652</v>
      </c>
      <c r="N35" s="841"/>
      <c r="O35" s="841"/>
      <c r="P35" s="841"/>
      <c r="Q35" s="841"/>
      <c r="R35" s="841"/>
    </row>
    <row r="36" spans="1:18" s="20" customFormat="1" hidden="1">
      <c r="A36" s="532"/>
      <c r="B36" s="532"/>
      <c r="D36" s="44"/>
      <c r="E36" s="44"/>
      <c r="F36" s="44"/>
      <c r="G36" s="840"/>
      <c r="H36" s="841"/>
      <c r="I36" s="842"/>
      <c r="J36" s="841"/>
      <c r="K36" s="841"/>
      <c r="M36" s="841"/>
      <c r="N36" s="841"/>
      <c r="O36" s="841"/>
      <c r="P36" s="841"/>
      <c r="Q36" s="841"/>
      <c r="R36" s="841"/>
    </row>
    <row r="37" spans="1:18" s="20" customFormat="1" hidden="1">
      <c r="A37" s="532"/>
      <c r="B37" s="532"/>
      <c r="C37" s="682" t="s">
        <v>656</v>
      </c>
      <c r="D37" s="44"/>
      <c r="E37" s="44"/>
      <c r="F37" s="44"/>
      <c r="G37" s="840"/>
      <c r="H37" s="841"/>
      <c r="I37" s="842"/>
      <c r="J37" s="841"/>
      <c r="K37" s="841"/>
      <c r="M37" s="841"/>
      <c r="N37" s="841"/>
      <c r="O37" s="841"/>
      <c r="P37" s="841"/>
      <c r="Q37" s="841"/>
      <c r="R37" s="841"/>
    </row>
    <row r="38" spans="1:18" s="20" customFormat="1" hidden="1">
      <c r="A38" s="532"/>
      <c r="B38" s="532"/>
      <c r="C38" s="20" t="s">
        <v>528</v>
      </c>
      <c r="D38" s="44" t="e">
        <f>#REF!</f>
        <v>#REF!</v>
      </c>
      <c r="E38" s="44">
        <v>60</v>
      </c>
      <c r="F38" s="44">
        <v>60000</v>
      </c>
      <c r="G38" s="1252" t="s">
        <v>641</v>
      </c>
      <c r="H38" s="1253"/>
      <c r="I38" s="1254">
        <v>44881</v>
      </c>
      <c r="J38" s="1253"/>
      <c r="K38" s="841" t="s">
        <v>650</v>
      </c>
      <c r="M38" s="841" t="s">
        <v>646</v>
      </c>
      <c r="N38" s="841"/>
      <c r="O38" s="841"/>
      <c r="P38" s="841"/>
      <c r="Q38" s="841"/>
      <c r="R38" s="841"/>
    </row>
    <row r="39" spans="1:18" s="20" customFormat="1" hidden="1">
      <c r="A39" s="532"/>
      <c r="B39" s="532"/>
      <c r="N39" s="41"/>
      <c r="O39" s="41"/>
      <c r="P39" s="41"/>
      <c r="Q39" s="41"/>
      <c r="R39" s="41"/>
    </row>
    <row r="40" spans="1:18" hidden="1">
      <c r="C40" s="21"/>
      <c r="D40" s="21"/>
      <c r="I40" s="20"/>
      <c r="J40" s="20"/>
      <c r="K40" s="666" t="s">
        <v>542</v>
      </c>
      <c r="M40" s="666" t="s">
        <v>543</v>
      </c>
    </row>
    <row r="41" spans="1:18" hidden="1">
      <c r="I41" s="20"/>
      <c r="J41" s="20"/>
      <c r="K41" s="667" t="s">
        <v>544</v>
      </c>
      <c r="M41" s="667" t="s">
        <v>545</v>
      </c>
    </row>
    <row r="42" spans="1:18" hidden="1">
      <c r="I42" s="20"/>
      <c r="J42" s="20"/>
      <c r="K42" s="668">
        <v>2018</v>
      </c>
      <c r="M42" s="668">
        <v>2018</v>
      </c>
    </row>
    <row r="43" spans="1:18" hidden="1">
      <c r="J43" s="542" t="s">
        <v>35</v>
      </c>
      <c r="K43" s="669" t="s">
        <v>546</v>
      </c>
      <c r="L43" s="669"/>
    </row>
    <row r="44" spans="1:18" hidden="1">
      <c r="J44" s="20"/>
      <c r="K44" s="20"/>
      <c r="L44" s="20"/>
    </row>
    <row r="45" spans="1:18" hidden="1">
      <c r="A45" s="670">
        <v>6.4</v>
      </c>
      <c r="B45" s="670"/>
      <c r="C45" s="503" t="s">
        <v>558</v>
      </c>
      <c r="J45" s="20"/>
      <c r="K45" s="20"/>
      <c r="L45" s="20"/>
    </row>
    <row r="46" spans="1:18" hidden="1">
      <c r="A46" s="670"/>
      <c r="B46" s="670"/>
      <c r="C46" s="30" t="s">
        <v>8</v>
      </c>
      <c r="J46" s="20"/>
      <c r="K46" s="20"/>
      <c r="L46" s="20"/>
    </row>
    <row r="47" spans="1:18" ht="14.4" hidden="1" thickBot="1">
      <c r="A47" s="24"/>
      <c r="B47" s="24"/>
      <c r="C47" s="671" t="s">
        <v>556</v>
      </c>
      <c r="J47" s="672" t="s">
        <v>559</v>
      </c>
      <c r="K47" s="673" t="e">
        <f>'3-5'!#REF!</f>
        <v>#REF!</v>
      </c>
      <c r="M47" s="674">
        <v>0</v>
      </c>
    </row>
    <row r="48" spans="1:18" ht="14.4" hidden="1" thickTop="1">
      <c r="A48" s="675"/>
      <c r="B48" s="675"/>
      <c r="C48" s="20"/>
    </row>
    <row r="69" spans="3:13">
      <c r="M69" s="504">
        <v>2012</v>
      </c>
    </row>
    <row r="78" spans="3:13">
      <c r="C78" s="516" t="s">
        <v>308</v>
      </c>
    </row>
    <row r="83" spans="3:3">
      <c r="C83" s="516" t="s">
        <v>390</v>
      </c>
    </row>
    <row r="133" spans="3:3">
      <c r="C133" s="516" t="s">
        <v>93</v>
      </c>
    </row>
  </sheetData>
  <mergeCells count="33">
    <mergeCell ref="M5:M8"/>
    <mergeCell ref="E26:F27"/>
    <mergeCell ref="C5:C8"/>
    <mergeCell ref="D5:D8"/>
    <mergeCell ref="E5:H5"/>
    <mergeCell ref="I5:K5"/>
    <mergeCell ref="E6:E8"/>
    <mergeCell ref="F6:F8"/>
    <mergeCell ref="G6:G8"/>
    <mergeCell ref="H6:H8"/>
    <mergeCell ref="I6:I8"/>
    <mergeCell ref="J6:J8"/>
    <mergeCell ref="I26:J27"/>
    <mergeCell ref="M26:M27"/>
    <mergeCell ref="C26:C27"/>
    <mergeCell ref="D26:D27"/>
    <mergeCell ref="K26:K27"/>
    <mergeCell ref="K6:K8"/>
    <mergeCell ref="E9:H9"/>
    <mergeCell ref="I9:K9"/>
    <mergeCell ref="G26:H27"/>
    <mergeCell ref="G38:H38"/>
    <mergeCell ref="I31:J31"/>
    <mergeCell ref="I32:J32"/>
    <mergeCell ref="I33:J33"/>
    <mergeCell ref="I38:J38"/>
    <mergeCell ref="G31:H31"/>
    <mergeCell ref="G32:H32"/>
    <mergeCell ref="G34:H34"/>
    <mergeCell ref="I34:J34"/>
    <mergeCell ref="G33:H33"/>
    <mergeCell ref="G35:H35"/>
    <mergeCell ref="I35:J35"/>
  </mergeCells>
  <pageMargins left="0.68" right="0.25" top="0.57999999999999996" bottom="0" header="0.25" footer="0"/>
  <pageSetup paperSize="9" scale="78" firstPageNumber="16" fitToHeight="0" orientation="landscape" useFirstPageNumber="1" r:id="rId1"/>
  <headerFooter>
    <oddHeader>&amp;C&amp;"Arial Black,Regular"&amp;11&amp;P&amp;R&amp;"Arial Black,Regular"&amp;11PAKISTAN PENSION FUND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O251"/>
  <sheetViews>
    <sheetView view="pageBreakPreview" topLeftCell="A185" zoomScaleNormal="80" zoomScaleSheetLayoutView="100" workbookViewId="0">
      <selection activeCell="H223" sqref="A223:XFD223"/>
    </sheetView>
  </sheetViews>
  <sheetFormatPr defaultColWidth="9.44140625" defaultRowHeight="13.8"/>
  <cols>
    <col min="1" max="1" width="3.5546875" style="64" customWidth="1"/>
    <col min="2" max="3" width="5.44140625" style="54" customWidth="1"/>
    <col min="4" max="4" width="9" style="54" customWidth="1"/>
    <col min="5" max="5" width="11.109375" style="54" customWidth="1"/>
    <col min="6" max="6" width="14.5546875" style="54" bestFit="1" customWidth="1"/>
    <col min="7" max="7" width="11.88671875" style="54" customWidth="1"/>
    <col min="8" max="8" width="15.44140625" style="54" customWidth="1"/>
    <col min="9" max="9" width="13.5546875" style="54" customWidth="1"/>
    <col min="10" max="10" width="14.5546875" style="54" bestFit="1" customWidth="1"/>
    <col min="11" max="11" width="13.5546875" style="76" bestFit="1" customWidth="1"/>
    <col min="12" max="12" width="14.44140625" style="76" customWidth="1"/>
    <col min="13" max="13" width="16.5546875" style="76" customWidth="1"/>
    <col min="14" max="14" width="21" style="54" bestFit="1" customWidth="1"/>
    <col min="15" max="15" width="16.44140625" style="54" bestFit="1" customWidth="1"/>
    <col min="16" max="16" width="20.44140625" style="54" customWidth="1"/>
    <col min="17" max="17" width="17.44140625" style="54" bestFit="1" customWidth="1"/>
    <col min="18" max="18" width="16.44140625" style="54" bestFit="1" customWidth="1"/>
    <col min="19" max="19" width="12.5546875" style="54" bestFit="1" customWidth="1"/>
    <col min="20" max="20" width="12.44140625" style="54" bestFit="1" customWidth="1"/>
    <col min="21" max="21" width="17.44140625" style="596" bestFit="1" customWidth="1"/>
    <col min="22" max="22" width="10.44140625" style="54" bestFit="1" customWidth="1"/>
    <col min="23" max="23" width="1.44140625" style="54" customWidth="1"/>
    <col min="24" max="24" width="10.44140625" style="54" bestFit="1" customWidth="1"/>
    <col min="25" max="25" width="1.44140625" style="54" customWidth="1"/>
    <col min="26" max="26" width="9.5546875" style="54" bestFit="1" customWidth="1"/>
    <col min="27" max="36" width="9.44140625" style="54"/>
    <col min="37" max="38" width="15.5546875" style="54" bestFit="1" customWidth="1"/>
    <col min="39" max="41" width="12.44140625" style="54" bestFit="1" customWidth="1"/>
    <col min="42" max="16384" width="9.44140625" style="54"/>
  </cols>
  <sheetData>
    <row r="1" spans="1:21" hidden="1"/>
    <row r="2" spans="1:21" ht="15" hidden="1" customHeight="1">
      <c r="A2" s="597" t="s">
        <v>22</v>
      </c>
      <c r="B2" s="598" t="s">
        <v>96</v>
      </c>
      <c r="N2" s="64">
        <v>11</v>
      </c>
    </row>
    <row r="3" spans="1:21" ht="14.25" hidden="1" customHeight="1">
      <c r="A3" s="20"/>
      <c r="B3" s="599"/>
    </row>
    <row r="4" spans="1:21" ht="14.25" hidden="1" customHeight="1">
      <c r="A4" s="20"/>
      <c r="B4" s="1272" t="s">
        <v>346</v>
      </c>
      <c r="C4" s="1272"/>
      <c r="D4" s="1272"/>
      <c r="E4" s="1272"/>
      <c r="F4" s="1272"/>
      <c r="G4" s="1272"/>
      <c r="H4" s="1272"/>
      <c r="I4" s="1272"/>
      <c r="J4" s="1272"/>
      <c r="K4" s="1272"/>
      <c r="L4" s="1272"/>
      <c r="M4" s="1272"/>
    </row>
    <row r="5" spans="1:21" ht="14.25" hidden="1" customHeight="1">
      <c r="A5" s="20"/>
      <c r="B5" s="1272"/>
      <c r="C5" s="1272"/>
      <c r="D5" s="1272"/>
      <c r="E5" s="1272"/>
      <c r="F5" s="1272"/>
      <c r="G5" s="1272"/>
      <c r="H5" s="1272"/>
      <c r="I5" s="1272"/>
      <c r="J5" s="1272"/>
      <c r="K5" s="1272"/>
      <c r="L5" s="1272"/>
      <c r="M5" s="1272"/>
    </row>
    <row r="6" spans="1:21" ht="14.25" hidden="1" customHeight="1">
      <c r="A6" s="20"/>
      <c r="B6" s="1272" t="s">
        <v>339</v>
      </c>
      <c r="C6" s="1273"/>
      <c r="D6" s="1273"/>
      <c r="E6" s="1273"/>
      <c r="F6" s="1273"/>
      <c r="G6" s="1273"/>
      <c r="H6" s="1273"/>
      <c r="I6" s="1273"/>
      <c r="J6" s="1273"/>
      <c r="K6" s="1273"/>
      <c r="L6" s="1273"/>
      <c r="M6" s="1273"/>
    </row>
    <row r="7" spans="1:21" ht="14.25" hidden="1" customHeight="1">
      <c r="A7" s="20"/>
      <c r="B7" s="1273"/>
      <c r="C7" s="1273"/>
      <c r="D7" s="1273"/>
      <c r="E7" s="1273"/>
      <c r="F7" s="1273"/>
      <c r="G7" s="1273"/>
      <c r="H7" s="1273"/>
      <c r="I7" s="1273"/>
      <c r="J7" s="1273"/>
      <c r="K7" s="1273"/>
      <c r="L7" s="1273"/>
      <c r="M7" s="1273"/>
    </row>
    <row r="8" spans="1:21" ht="14.25" hidden="1" customHeight="1">
      <c r="A8" s="20"/>
      <c r="B8" s="599"/>
    </row>
    <row r="9" spans="1:21" s="60" customFormat="1" ht="15" customHeight="1">
      <c r="A9" s="631"/>
      <c r="B9" s="598"/>
      <c r="I9" s="1278" t="s">
        <v>900</v>
      </c>
      <c r="J9" s="1278"/>
      <c r="K9" s="1278"/>
      <c r="L9" s="1278"/>
      <c r="M9" s="58"/>
      <c r="U9" s="632"/>
    </row>
    <row r="10" spans="1:21" ht="15" customHeight="1">
      <c r="A10" s="597"/>
      <c r="B10" s="598"/>
      <c r="I10" s="603"/>
      <c r="J10" s="603"/>
      <c r="K10" s="603" t="s">
        <v>386</v>
      </c>
      <c r="L10" s="54"/>
    </row>
    <row r="11" spans="1:21" ht="15" customHeight="1">
      <c r="A11" s="20"/>
      <c r="B11" s="599"/>
      <c r="I11" s="603" t="s">
        <v>337</v>
      </c>
      <c r="J11" s="603" t="s">
        <v>16</v>
      </c>
      <c r="K11" s="603" t="s">
        <v>387</v>
      </c>
      <c r="L11" s="54"/>
    </row>
    <row r="12" spans="1:21" ht="15" customHeight="1">
      <c r="A12" s="20"/>
      <c r="B12" s="599"/>
      <c r="I12" s="603" t="s">
        <v>388</v>
      </c>
      <c r="J12" s="603" t="s">
        <v>388</v>
      </c>
      <c r="K12" s="603" t="s">
        <v>388</v>
      </c>
      <c r="L12" s="603" t="s">
        <v>9</v>
      </c>
    </row>
    <row r="13" spans="1:21" ht="15" customHeight="1">
      <c r="A13" s="54"/>
      <c r="H13" s="603" t="s">
        <v>35</v>
      </c>
      <c r="I13" s="1181" t="s">
        <v>822</v>
      </c>
      <c r="J13" s="1181"/>
      <c r="K13" s="1181"/>
      <c r="L13" s="1181"/>
      <c r="M13" s="367"/>
      <c r="N13" s="367"/>
      <c r="O13" s="367"/>
      <c r="P13" s="367"/>
    </row>
    <row r="14" spans="1:21" ht="15" customHeight="1">
      <c r="A14" s="597" t="s">
        <v>10</v>
      </c>
      <c r="B14" s="598" t="s">
        <v>590</v>
      </c>
      <c r="H14" s="603"/>
      <c r="I14" s="890"/>
      <c r="J14" s="951"/>
      <c r="K14" s="951"/>
      <c r="L14" s="951"/>
      <c r="M14" s="367"/>
      <c r="N14" s="367"/>
      <c r="O14" s="367"/>
      <c r="P14" s="367"/>
    </row>
    <row r="15" spans="1:21" ht="15" customHeight="1">
      <c r="A15" s="20"/>
      <c r="B15" s="621"/>
      <c r="H15" s="603"/>
      <c r="I15" s="890"/>
      <c r="J15" s="951"/>
      <c r="K15" s="951"/>
      <c r="L15" s="951"/>
      <c r="M15" s="367"/>
      <c r="N15" s="367"/>
      <c r="O15" s="367"/>
      <c r="P15" s="367"/>
    </row>
    <row r="16" spans="1:21" ht="15" customHeight="1">
      <c r="A16" s="20"/>
      <c r="B16" s="621" t="s">
        <v>406</v>
      </c>
      <c r="H16" s="67">
        <v>6.1</v>
      </c>
      <c r="I16" s="75">
        <f>ROUND('EQ - Mar 22'!D47,0)/1000</f>
        <v>0</v>
      </c>
      <c r="J16" s="75">
        <f>ROUND('DT - Mar 22'!D73,0)/1000</f>
        <v>0</v>
      </c>
      <c r="K16" s="75">
        <f>ROUND('MM - Mar 22 '!D52,0)/1000</f>
        <v>0</v>
      </c>
      <c r="L16" s="75">
        <f>SUM(I16:K16)</f>
        <v>0</v>
      </c>
      <c r="M16" s="76" t="e">
        <f>L16-#REF!</f>
        <v>#REF!</v>
      </c>
    </row>
    <row r="17" spans="1:12" ht="15" customHeight="1">
      <c r="A17" s="20"/>
      <c r="B17" s="83" t="s">
        <v>591</v>
      </c>
      <c r="K17" s="54"/>
      <c r="L17" s="54"/>
    </row>
    <row r="18" spans="1:12" ht="15" customHeight="1">
      <c r="A18" s="20"/>
      <c r="B18" s="973" t="s">
        <v>137</v>
      </c>
      <c r="H18" s="67">
        <v>6.2</v>
      </c>
      <c r="I18" s="75">
        <f>ROUND('EQ - Mar 22'!D40,0)/1000</f>
        <v>2420</v>
      </c>
      <c r="J18" s="75">
        <f>ROUND('DT - Mar 22'!D66,0)/1000</f>
        <v>2405</v>
      </c>
      <c r="K18" s="75">
        <f>ROUND('MM - Mar 22 '!D46,0)/1000</f>
        <v>1151</v>
      </c>
      <c r="L18" s="75">
        <f t="shared" ref="L18:L23" si="0">SUM(I18:K18)</f>
        <v>5976</v>
      </c>
    </row>
    <row r="19" spans="1:12" ht="15" customHeight="1">
      <c r="A19" s="20"/>
      <c r="B19" s="621" t="s">
        <v>302</v>
      </c>
      <c r="I19" s="75">
        <f>ROUND('EQ - Mar 22'!D46,0)/1000+1</f>
        <v>411</v>
      </c>
      <c r="J19" s="75">
        <f>ROUND('DT - Mar 22'!D71-'DT - Mar 22'!C72,0)/1000</f>
        <v>8</v>
      </c>
      <c r="K19" s="75">
        <f>ROUND('MM - Mar 22 '!D51,0)/1000</f>
        <v>3</v>
      </c>
      <c r="L19" s="75">
        <f t="shared" si="0"/>
        <v>422</v>
      </c>
    </row>
    <row r="20" spans="1:12" ht="15" customHeight="1">
      <c r="A20" s="20"/>
      <c r="B20" s="621" t="s">
        <v>336</v>
      </c>
      <c r="I20" s="75">
        <f>ROUND('EQ - Mar 22'!D49,0)/1000</f>
        <v>205</v>
      </c>
      <c r="J20" s="75">
        <f>ROUND('DT - Mar 22'!D75,0)/1000</f>
        <v>214</v>
      </c>
      <c r="K20" s="75">
        <f>ROUND('MM - Mar 22 '!D54,0)/1000</f>
        <v>30</v>
      </c>
      <c r="L20" s="75">
        <f t="shared" si="0"/>
        <v>449</v>
      </c>
    </row>
    <row r="21" spans="1:12" ht="15" customHeight="1">
      <c r="A21" s="20"/>
      <c r="B21" s="621" t="s">
        <v>123</v>
      </c>
      <c r="I21" s="75">
        <f>ROUND('EQ - Mar 22'!D48,0)/1000</f>
        <v>118</v>
      </c>
      <c r="J21" s="75">
        <f>ROUND('DT - Mar 22'!D74,0)/1000</f>
        <v>64</v>
      </c>
      <c r="K21" s="75">
        <f>ROUND('MM - Mar 22 '!D53,0)/1000</f>
        <v>66</v>
      </c>
      <c r="L21" s="75">
        <f t="shared" si="0"/>
        <v>248</v>
      </c>
    </row>
    <row r="22" spans="1:12" ht="15" customHeight="1">
      <c r="A22" s="20"/>
      <c r="B22" s="621" t="s">
        <v>41</v>
      </c>
      <c r="I22" s="75">
        <f>ROUND('EQ - Mar 22'!D45,0)</f>
        <v>0</v>
      </c>
      <c r="J22" s="75">
        <v>0</v>
      </c>
      <c r="K22" s="75">
        <f>ROUND('MM - Mar 22 '!D50,0)/1000</f>
        <v>22</v>
      </c>
      <c r="L22" s="75">
        <f t="shared" si="0"/>
        <v>22</v>
      </c>
    </row>
    <row r="23" spans="1:12" ht="15" customHeight="1">
      <c r="A23" s="20"/>
      <c r="B23" s="48" t="s">
        <v>15</v>
      </c>
      <c r="I23" s="75">
        <v>0</v>
      </c>
      <c r="J23" s="75">
        <f>ROUND('DT - Mar 22'!D76,0)/1000</f>
        <v>102</v>
      </c>
      <c r="K23" s="75">
        <f>'MM - Mar 22 '!D55/1000</f>
        <v>155</v>
      </c>
      <c r="L23" s="75">
        <f t="shared" si="0"/>
        <v>257</v>
      </c>
    </row>
    <row r="24" spans="1:12" ht="15" customHeight="1" thickBot="1">
      <c r="A24" s="20"/>
      <c r="B24" s="48"/>
      <c r="I24" s="634">
        <f>SUM(I16:I23)</f>
        <v>3154</v>
      </c>
      <c r="J24" s="634">
        <f>SUM(J16:J23)</f>
        <v>2793</v>
      </c>
      <c r="K24" s="634">
        <f>SUM(K16:K23)</f>
        <v>1427</v>
      </c>
      <c r="L24" s="634">
        <f>SUM(L16:L23)</f>
        <v>7374</v>
      </c>
    </row>
    <row r="25" spans="1:12" ht="15" customHeight="1" thickTop="1">
      <c r="A25" s="20"/>
      <c r="B25" s="48"/>
      <c r="H25" s="57"/>
      <c r="I25" s="57"/>
      <c r="J25" s="57"/>
      <c r="K25" s="57"/>
      <c r="L25" s="58"/>
    </row>
    <row r="26" spans="1:12" ht="15" customHeight="1">
      <c r="A26" s="20"/>
      <c r="B26" s="48"/>
      <c r="H26" s="57"/>
      <c r="I26" s="57"/>
      <c r="J26" s="57"/>
      <c r="K26" s="57"/>
      <c r="L26" s="58"/>
    </row>
    <row r="27" spans="1:12" ht="15" customHeight="1">
      <c r="A27" s="20"/>
      <c r="B27" s="48"/>
      <c r="H27" s="57"/>
      <c r="I27" s="1278" t="s">
        <v>910</v>
      </c>
      <c r="J27" s="1278"/>
      <c r="K27" s="1278"/>
      <c r="L27" s="1278"/>
    </row>
    <row r="28" spans="1:12" ht="15" customHeight="1">
      <c r="A28" s="20"/>
      <c r="B28" s="48"/>
      <c r="H28" s="57"/>
      <c r="I28" s="603"/>
      <c r="J28" s="603"/>
      <c r="K28" s="603" t="s">
        <v>386</v>
      </c>
      <c r="L28" s="54"/>
    </row>
    <row r="29" spans="1:12" ht="15" customHeight="1">
      <c r="A29" s="20"/>
      <c r="B29" s="48"/>
      <c r="H29" s="57"/>
      <c r="I29" s="603" t="s">
        <v>337</v>
      </c>
      <c r="J29" s="603" t="s">
        <v>16</v>
      </c>
      <c r="K29" s="603" t="s">
        <v>387</v>
      </c>
      <c r="L29" s="54"/>
    </row>
    <row r="30" spans="1:12" ht="15" customHeight="1">
      <c r="A30" s="20"/>
      <c r="B30" s="48"/>
      <c r="I30" s="603" t="s">
        <v>388</v>
      </c>
      <c r="J30" s="603" t="s">
        <v>388</v>
      </c>
      <c r="K30" s="603" t="s">
        <v>388</v>
      </c>
      <c r="L30" s="603" t="s">
        <v>9</v>
      </c>
    </row>
    <row r="31" spans="1:12" ht="15" customHeight="1">
      <c r="A31" s="20"/>
      <c r="B31" s="761"/>
      <c r="C31" s="60"/>
      <c r="D31" s="60"/>
      <c r="E31" s="60"/>
      <c r="F31" s="60"/>
      <c r="G31" s="603"/>
      <c r="H31" s="721"/>
      <c r="I31" s="1181" t="s">
        <v>822</v>
      </c>
      <c r="J31" s="1181"/>
      <c r="K31" s="1181"/>
      <c r="L31" s="1181"/>
    </row>
    <row r="32" spans="1:12" ht="15" customHeight="1">
      <c r="A32" s="20"/>
      <c r="B32" s="761"/>
      <c r="C32" s="60"/>
      <c r="D32" s="60"/>
      <c r="E32" s="60"/>
      <c r="F32" s="60"/>
      <c r="G32" s="603"/>
      <c r="H32" s="769"/>
      <c r="I32" s="769"/>
      <c r="J32" s="769"/>
      <c r="K32" s="769"/>
      <c r="L32" s="769"/>
    </row>
    <row r="33" spans="1:15" ht="15" customHeight="1">
      <c r="A33" s="20"/>
      <c r="B33" s="764" t="s">
        <v>406</v>
      </c>
      <c r="C33" s="60"/>
      <c r="D33" s="60"/>
      <c r="E33" s="60"/>
      <c r="F33" s="60"/>
      <c r="G33" s="55"/>
      <c r="I33" s="58">
        <v>8551</v>
      </c>
      <c r="J33" s="58">
        <v>4532</v>
      </c>
      <c r="K33" s="58">
        <v>2234</v>
      </c>
      <c r="L33" s="58">
        <v>15317</v>
      </c>
    </row>
    <row r="34" spans="1:15" ht="15" customHeight="1">
      <c r="A34" s="20"/>
      <c r="B34" s="604" t="s">
        <v>752</v>
      </c>
      <c r="C34" s="60"/>
      <c r="D34" s="60"/>
      <c r="E34" s="60"/>
      <c r="F34" s="60"/>
      <c r="G34" s="60"/>
      <c r="I34" s="60"/>
      <c r="J34" s="60"/>
      <c r="K34" s="60"/>
      <c r="L34" s="60"/>
    </row>
    <row r="35" spans="1:15" ht="15" customHeight="1">
      <c r="A35" s="20"/>
      <c r="B35" s="762" t="s">
        <v>137</v>
      </c>
      <c r="C35" s="60"/>
      <c r="D35" s="60"/>
      <c r="E35" s="60"/>
      <c r="F35" s="60"/>
      <c r="G35" s="60"/>
      <c r="I35" s="58">
        <v>2420</v>
      </c>
      <c r="J35" s="58">
        <v>2405</v>
      </c>
      <c r="K35" s="58">
        <v>1151</v>
      </c>
      <c r="L35" s="58">
        <v>5976</v>
      </c>
    </row>
    <row r="36" spans="1:15" ht="15" customHeight="1">
      <c r="A36" s="20"/>
      <c r="B36" s="761" t="s">
        <v>302</v>
      </c>
      <c r="C36" s="60"/>
      <c r="D36" s="60"/>
      <c r="E36" s="60"/>
      <c r="F36" s="60"/>
      <c r="G36" s="55"/>
      <c r="I36" s="58">
        <v>278</v>
      </c>
      <c r="J36" s="58">
        <v>18</v>
      </c>
      <c r="K36" s="58">
        <v>10</v>
      </c>
      <c r="L36" s="58">
        <v>306</v>
      </c>
    </row>
    <row r="37" spans="1:15" ht="15" customHeight="1">
      <c r="A37" s="20"/>
      <c r="B37" s="761" t="s">
        <v>336</v>
      </c>
      <c r="C37" s="60"/>
      <c r="D37" s="60"/>
      <c r="E37" s="60"/>
      <c r="F37" s="60"/>
      <c r="G37" s="60"/>
      <c r="I37" s="58">
        <v>182</v>
      </c>
      <c r="J37" s="58">
        <v>174</v>
      </c>
      <c r="K37" s="58">
        <v>103</v>
      </c>
      <c r="L37" s="58">
        <v>459</v>
      </c>
    </row>
    <row r="38" spans="1:15" ht="15" customHeight="1">
      <c r="A38" s="20"/>
      <c r="B38" s="761" t="s">
        <v>123</v>
      </c>
      <c r="C38" s="60"/>
      <c r="D38" s="60"/>
      <c r="E38" s="60"/>
      <c r="F38" s="60"/>
      <c r="G38" s="60"/>
      <c r="I38" s="58">
        <v>167</v>
      </c>
      <c r="J38" s="58">
        <v>102</v>
      </c>
      <c r="K38" s="58">
        <v>97</v>
      </c>
      <c r="L38" s="58">
        <v>366</v>
      </c>
    </row>
    <row r="39" spans="1:15" ht="15" customHeight="1">
      <c r="A39" s="20"/>
      <c r="B39" s="761" t="s">
        <v>41</v>
      </c>
      <c r="C39" s="60"/>
      <c r="D39" s="60"/>
      <c r="E39" s="60"/>
      <c r="F39" s="60"/>
      <c r="G39" s="60"/>
      <c r="I39" s="58">
        <v>0</v>
      </c>
      <c r="J39" s="58">
        <v>0</v>
      </c>
      <c r="K39" s="58">
        <v>22</v>
      </c>
      <c r="L39" s="58">
        <v>22</v>
      </c>
    </row>
    <row r="40" spans="1:15" ht="15" customHeight="1">
      <c r="A40" s="20"/>
      <c r="B40" s="763" t="s">
        <v>15</v>
      </c>
      <c r="C40" s="60"/>
      <c r="D40" s="60"/>
      <c r="E40" s="60"/>
      <c r="F40" s="60"/>
      <c r="G40" s="60"/>
      <c r="I40" s="58">
        <v>0</v>
      </c>
      <c r="J40" s="58">
        <v>122</v>
      </c>
      <c r="K40" s="58">
        <v>0</v>
      </c>
      <c r="L40" s="58">
        <v>122</v>
      </c>
    </row>
    <row r="41" spans="1:15" ht="15" customHeight="1" thickBot="1">
      <c r="A41" s="20"/>
      <c r="B41" s="763"/>
      <c r="C41" s="60"/>
      <c r="D41" s="60"/>
      <c r="E41" s="60"/>
      <c r="F41" s="60"/>
      <c r="G41" s="60"/>
      <c r="I41" s="633">
        <v>11598</v>
      </c>
      <c r="J41" s="633">
        <v>7353</v>
      </c>
      <c r="K41" s="633">
        <v>3617</v>
      </c>
      <c r="L41" s="633">
        <v>22568</v>
      </c>
    </row>
    <row r="42" spans="1:15" ht="15" customHeight="1" thickTop="1">
      <c r="A42" s="20"/>
      <c r="B42" s="48"/>
    </row>
    <row r="43" spans="1:15" ht="15" customHeight="1">
      <c r="A43" s="20"/>
      <c r="B43" s="637">
        <f>H16</f>
        <v>6.1</v>
      </c>
      <c r="C43" s="69" t="s">
        <v>406</v>
      </c>
    </row>
    <row r="44" spans="1:15" ht="15" customHeight="1">
      <c r="A44" s="20"/>
      <c r="B44" s="48"/>
    </row>
    <row r="45" spans="1:15" ht="15" customHeight="1">
      <c r="A45" s="20"/>
      <c r="B45" s="48"/>
      <c r="C45" s="1277" t="s">
        <v>978</v>
      </c>
      <c r="D45" s="1277"/>
      <c r="E45" s="1277"/>
      <c r="F45" s="1277"/>
      <c r="G45" s="1277"/>
      <c r="H45" s="1277"/>
      <c r="I45" s="1277"/>
      <c r="J45" s="1277"/>
      <c r="K45" s="1277"/>
      <c r="L45" s="1277"/>
      <c r="M45" s="831">
        <f>I33/BS!E40*1000</f>
        <v>4.91</v>
      </c>
      <c r="N45" s="831">
        <f>J33/BS!G40*1000</f>
        <v>2.88</v>
      </c>
      <c r="O45" s="832">
        <f>K33/BS!I40*1000</f>
        <v>1.07</v>
      </c>
    </row>
    <row r="46" spans="1:15" ht="15" customHeight="1">
      <c r="A46" s="20"/>
      <c r="B46" s="48"/>
      <c r="C46" s="1277"/>
      <c r="D46" s="1277"/>
      <c r="E46" s="1277"/>
      <c r="F46" s="1277"/>
      <c r="G46" s="1277"/>
      <c r="H46" s="1277"/>
      <c r="I46" s="1277"/>
      <c r="J46" s="1277"/>
      <c r="K46" s="1277"/>
      <c r="L46" s="1277"/>
    </row>
    <row r="47" spans="1:15" ht="15" customHeight="1">
      <c r="A47" s="20"/>
      <c r="B47" s="48"/>
      <c r="C47" s="1277"/>
      <c r="D47" s="1277"/>
      <c r="E47" s="1277"/>
      <c r="F47" s="1277"/>
      <c r="G47" s="1277"/>
      <c r="H47" s="1277"/>
      <c r="I47" s="1277"/>
      <c r="J47" s="1277"/>
      <c r="K47" s="1277"/>
      <c r="L47" s="1277"/>
    </row>
    <row r="48" spans="1:15" ht="15" customHeight="1">
      <c r="A48" s="20"/>
      <c r="B48" s="48"/>
      <c r="C48" s="1277"/>
      <c r="D48" s="1277"/>
      <c r="E48" s="1277"/>
      <c r="F48" s="1277"/>
      <c r="G48" s="1277"/>
      <c r="H48" s="1277"/>
      <c r="I48" s="1277"/>
      <c r="J48" s="1277"/>
      <c r="K48" s="1277"/>
      <c r="L48" s="1277"/>
    </row>
    <row r="49" spans="1:15" ht="15" customHeight="1">
      <c r="A49" s="20"/>
      <c r="B49" s="48"/>
      <c r="C49" s="1277"/>
      <c r="D49" s="1277"/>
      <c r="E49" s="1277"/>
      <c r="F49" s="1277"/>
      <c r="G49" s="1277"/>
      <c r="H49" s="1277"/>
      <c r="I49" s="1277"/>
      <c r="J49" s="1277"/>
      <c r="K49" s="1277"/>
      <c r="L49" s="1277"/>
    </row>
    <row r="50" spans="1:15" ht="15" customHeight="1">
      <c r="A50" s="20"/>
      <c r="B50" s="48"/>
    </row>
    <row r="51" spans="1:15" ht="15" customHeight="1">
      <c r="A51" s="20"/>
      <c r="B51" s="637">
        <f>H18</f>
        <v>6.2</v>
      </c>
      <c r="C51" s="69" t="s">
        <v>592</v>
      </c>
    </row>
    <row r="52" spans="1:15" ht="15" customHeight="1">
      <c r="A52" s="20"/>
      <c r="B52" s="637"/>
      <c r="C52" s="69"/>
    </row>
    <row r="53" spans="1:15" ht="15" customHeight="1">
      <c r="A53" s="20"/>
      <c r="B53" s="637"/>
      <c r="C53" s="1277" t="s">
        <v>979</v>
      </c>
      <c r="D53" s="1277"/>
      <c r="E53" s="1277"/>
      <c r="F53" s="1277"/>
      <c r="G53" s="1277"/>
      <c r="H53" s="1277"/>
      <c r="I53" s="1277"/>
      <c r="J53" s="1277"/>
      <c r="K53" s="1277"/>
      <c r="L53" s="1277"/>
      <c r="M53" s="76">
        <f>'9-13'!I18*1000</f>
        <v>2420000</v>
      </c>
      <c r="N53" s="76">
        <f>'9-13'!J18*1000</f>
        <v>2405000</v>
      </c>
      <c r="O53" s="76">
        <f>'9-13'!K18*1000</f>
        <v>1151000</v>
      </c>
    </row>
    <row r="54" spans="1:15" ht="15" customHeight="1">
      <c r="A54" s="20"/>
      <c r="B54" s="637"/>
      <c r="C54" s="1277"/>
      <c r="D54" s="1277"/>
      <c r="E54" s="1277"/>
      <c r="F54" s="1277"/>
      <c r="G54" s="1277"/>
      <c r="H54" s="1277"/>
      <c r="I54" s="1277"/>
      <c r="J54" s="1277"/>
      <c r="K54" s="1277"/>
      <c r="L54" s="1277"/>
      <c r="M54" s="623">
        <f>M53/BS!E40</f>
        <v>1.39</v>
      </c>
      <c r="N54" s="623">
        <f>N53/BS!G40</f>
        <v>1.53</v>
      </c>
      <c r="O54" s="623">
        <f>O53/BS!I40</f>
        <v>0.55000000000000004</v>
      </c>
    </row>
    <row r="55" spans="1:15" ht="15" customHeight="1">
      <c r="A55" s="20"/>
      <c r="B55" s="637"/>
      <c r="C55" s="1277"/>
      <c r="D55" s="1277"/>
      <c r="E55" s="1277"/>
      <c r="F55" s="1277"/>
      <c r="G55" s="1277"/>
      <c r="H55" s="1277"/>
      <c r="I55" s="1277"/>
      <c r="J55" s="1277"/>
      <c r="K55" s="1277"/>
      <c r="L55" s="1277"/>
      <c r="M55" s="623"/>
      <c r="N55" s="623"/>
      <c r="O55" s="623"/>
    </row>
    <row r="56" spans="1:15" ht="15" customHeight="1">
      <c r="A56" s="20"/>
      <c r="B56" s="48"/>
      <c r="C56" s="1277"/>
      <c r="D56" s="1277"/>
      <c r="E56" s="1277"/>
      <c r="F56" s="1277"/>
      <c r="G56" s="1277"/>
      <c r="H56" s="1277"/>
      <c r="I56" s="1277"/>
      <c r="J56" s="1277"/>
      <c r="K56" s="1277"/>
      <c r="L56" s="1277"/>
    </row>
    <row r="57" spans="1:15" ht="15" customHeight="1">
      <c r="A57" s="20"/>
      <c r="B57" s="48"/>
      <c r="C57" s="1277"/>
      <c r="D57" s="1277"/>
      <c r="E57" s="1277"/>
      <c r="F57" s="1277"/>
      <c r="G57" s="1277"/>
      <c r="H57" s="1277"/>
      <c r="I57" s="1277"/>
      <c r="J57" s="1277"/>
      <c r="K57" s="1277"/>
      <c r="L57" s="1277"/>
    </row>
    <row r="58" spans="1:15" ht="15" customHeight="1">
      <c r="A58" s="20"/>
      <c r="B58" s="48"/>
      <c r="C58" s="608"/>
      <c r="D58" s="608"/>
      <c r="E58" s="608"/>
      <c r="F58" s="608"/>
      <c r="G58" s="608"/>
      <c r="H58" s="608"/>
      <c r="I58" s="608"/>
      <c r="J58" s="608"/>
      <c r="K58" s="608"/>
      <c r="L58" s="608"/>
    </row>
    <row r="59" spans="1:15" ht="15" customHeight="1">
      <c r="A59" s="597" t="s">
        <v>12</v>
      </c>
      <c r="B59" s="598" t="s">
        <v>335</v>
      </c>
      <c r="C59" s="608"/>
      <c r="D59" s="608"/>
      <c r="E59" s="608"/>
      <c r="F59" s="608"/>
      <c r="G59" s="608"/>
      <c r="H59" s="608"/>
      <c r="I59" s="608"/>
      <c r="J59" s="608"/>
      <c r="K59" s="608"/>
      <c r="L59" s="608"/>
    </row>
    <row r="60" spans="1:15" ht="15" customHeight="1">
      <c r="A60" s="20"/>
      <c r="B60" s="48"/>
      <c r="C60" s="608"/>
      <c r="D60" s="608"/>
      <c r="E60" s="608"/>
      <c r="F60" s="608"/>
      <c r="G60" s="608"/>
      <c r="H60" s="608"/>
      <c r="I60" s="608"/>
      <c r="J60" s="608"/>
      <c r="K60" s="608"/>
      <c r="L60" s="608"/>
    </row>
    <row r="61" spans="1:15" ht="15" customHeight="1">
      <c r="A61" s="20"/>
      <c r="B61" s="48" t="s">
        <v>911</v>
      </c>
      <c r="C61" s="608"/>
      <c r="D61" s="608"/>
      <c r="E61" s="608"/>
      <c r="F61" s="608"/>
      <c r="G61" s="608"/>
      <c r="H61" s="608"/>
      <c r="I61" s="608"/>
      <c r="J61" s="608"/>
      <c r="K61" s="608"/>
      <c r="L61" s="608"/>
    </row>
    <row r="62" spans="1:15" ht="15" customHeight="1">
      <c r="A62" s="20"/>
      <c r="B62" s="48"/>
      <c r="C62" s="608"/>
      <c r="D62" s="608"/>
      <c r="E62" s="608"/>
      <c r="F62" s="608"/>
      <c r="G62" s="608"/>
      <c r="H62" s="608"/>
      <c r="I62" s="608"/>
      <c r="J62" s="608"/>
      <c r="K62" s="608"/>
      <c r="L62" s="608"/>
    </row>
    <row r="63" spans="1:15" ht="15" customHeight="1">
      <c r="A63" s="597" t="s">
        <v>14</v>
      </c>
      <c r="B63" s="598" t="s">
        <v>23</v>
      </c>
      <c r="C63" s="608"/>
      <c r="D63" s="608"/>
      <c r="E63" s="608"/>
      <c r="F63" s="608"/>
      <c r="G63" s="608"/>
      <c r="H63" s="608"/>
      <c r="I63" s="608"/>
      <c r="J63" s="608"/>
      <c r="K63" s="608"/>
      <c r="L63" s="608"/>
      <c r="N63" s="64">
        <v>13</v>
      </c>
    </row>
    <row r="64" spans="1:15" ht="15" customHeight="1">
      <c r="A64" s="20"/>
      <c r="B64" s="599"/>
    </row>
    <row r="65" spans="1:15" ht="15" customHeight="1">
      <c r="A65" s="20"/>
      <c r="B65" s="1272" t="s">
        <v>348</v>
      </c>
      <c r="C65" s="1272"/>
      <c r="D65" s="1272"/>
      <c r="E65" s="1272"/>
      <c r="F65" s="1272"/>
      <c r="G65" s="1272"/>
      <c r="H65" s="1272"/>
      <c r="I65" s="1272"/>
      <c r="J65" s="1272"/>
      <c r="K65" s="1272"/>
      <c r="L65" s="1272"/>
      <c r="M65" s="98"/>
    </row>
    <row r="66" spans="1:15" ht="15" customHeight="1">
      <c r="A66" s="20"/>
      <c r="B66" s="1272"/>
      <c r="C66" s="1272"/>
      <c r="D66" s="1272"/>
      <c r="E66" s="1272"/>
      <c r="F66" s="1272"/>
      <c r="G66" s="1272"/>
      <c r="H66" s="1272"/>
      <c r="I66" s="1272"/>
      <c r="J66" s="1272"/>
      <c r="K66" s="1272"/>
      <c r="L66" s="1272"/>
      <c r="M66" s="98"/>
    </row>
    <row r="67" spans="1:15" ht="15" customHeight="1">
      <c r="B67" s="1272"/>
      <c r="C67" s="1272"/>
      <c r="D67" s="1272"/>
      <c r="E67" s="1272"/>
      <c r="F67" s="1272"/>
      <c r="G67" s="1272"/>
      <c r="H67" s="1272"/>
      <c r="I67" s="1272"/>
      <c r="J67" s="1272"/>
      <c r="K67" s="1272"/>
      <c r="L67" s="1272"/>
      <c r="M67" s="98"/>
    </row>
    <row r="68" spans="1:15" ht="15" customHeight="1">
      <c r="B68" s="986"/>
      <c r="C68" s="986"/>
      <c r="D68" s="986"/>
      <c r="E68" s="986"/>
      <c r="F68" s="986"/>
      <c r="G68" s="986"/>
      <c r="H68" s="986"/>
      <c r="I68" s="986"/>
      <c r="J68" s="986"/>
      <c r="K68" s="986"/>
      <c r="L68" s="986"/>
      <c r="M68" s="98"/>
      <c r="N68" s="1158">
        <v>1.5299999999999999E-2</v>
      </c>
    </row>
    <row r="69" spans="1:15" ht="15" customHeight="1">
      <c r="A69" s="614">
        <f>A63+1</f>
        <v>9</v>
      </c>
      <c r="B69" s="1271" t="s">
        <v>936</v>
      </c>
      <c r="C69" s="1192"/>
      <c r="D69" s="1192"/>
      <c r="E69" s="1192"/>
      <c r="F69" s="1192"/>
      <c r="G69" s="1192"/>
      <c r="H69" s="1192"/>
      <c r="I69" s="1192"/>
      <c r="J69" s="1192"/>
      <c r="K69" s="992"/>
      <c r="L69" s="992"/>
      <c r="M69" s="98"/>
    </row>
    <row r="70" spans="1:15" ht="15" customHeight="1">
      <c r="B70" s="1199" t="s">
        <v>937</v>
      </c>
      <c r="C70" s="1192"/>
      <c r="D70" s="1192"/>
      <c r="E70" s="1192"/>
      <c r="F70" s="1192"/>
      <c r="G70" s="1192"/>
      <c r="H70" s="1192"/>
      <c r="I70" s="1192"/>
      <c r="J70" s="1192"/>
      <c r="K70" s="992"/>
      <c r="L70" s="992"/>
      <c r="M70" s="98"/>
    </row>
    <row r="71" spans="1:15" ht="15" customHeight="1">
      <c r="B71" s="1198" t="s">
        <v>988</v>
      </c>
      <c r="C71" s="1191"/>
      <c r="D71" s="1191"/>
      <c r="E71" s="1191"/>
      <c r="F71" s="1191"/>
      <c r="G71" s="1191"/>
      <c r="H71" s="1191"/>
      <c r="I71" s="1191"/>
      <c r="J71" s="1191"/>
      <c r="K71" s="1191"/>
      <c r="L71" s="1191"/>
      <c r="M71" s="1155">
        <v>1.6400000000000001E-2</v>
      </c>
    </row>
    <row r="72" spans="1:15" ht="15" customHeight="1">
      <c r="B72" s="1191"/>
      <c r="C72" s="1191"/>
      <c r="D72" s="1191"/>
      <c r="E72" s="1191"/>
      <c r="F72" s="1191"/>
      <c r="G72" s="1191"/>
      <c r="H72" s="1191"/>
      <c r="I72" s="1191"/>
      <c r="J72" s="1191"/>
      <c r="K72" s="1191"/>
      <c r="L72" s="1191"/>
      <c r="M72" s="1155">
        <v>1.46E-2</v>
      </c>
    </row>
    <row r="73" spans="1:15" ht="15" customHeight="1">
      <c r="B73" s="1191"/>
      <c r="C73" s="1191"/>
      <c r="D73" s="1191"/>
      <c r="E73" s="1191"/>
      <c r="F73" s="1191"/>
      <c r="G73" s="1191"/>
      <c r="H73" s="1191"/>
      <c r="I73" s="1191"/>
      <c r="J73" s="1191"/>
      <c r="K73" s="1191"/>
      <c r="L73" s="1191"/>
      <c r="M73" s="1155">
        <f>M71-M72</f>
        <v>1.8E-3</v>
      </c>
    </row>
    <row r="74" spans="1:15" ht="15" customHeight="1">
      <c r="B74" s="1000"/>
      <c r="C74" s="1000"/>
      <c r="D74" s="1000"/>
      <c r="E74" s="1000"/>
      <c r="F74" s="1000"/>
      <c r="G74" s="1000"/>
      <c r="H74" s="1000"/>
      <c r="I74" s="1000"/>
      <c r="J74" s="1000"/>
      <c r="K74" s="1000"/>
      <c r="L74" s="1000"/>
      <c r="M74" s="98"/>
    </row>
    <row r="75" spans="1:15" ht="15" customHeight="1">
      <c r="B75" s="1199" t="s">
        <v>938</v>
      </c>
      <c r="C75" s="1192"/>
      <c r="D75" s="1192"/>
      <c r="E75" s="1192"/>
      <c r="F75" s="1192"/>
      <c r="G75" s="1192"/>
      <c r="H75" s="1192"/>
      <c r="I75" s="1192"/>
      <c r="J75" s="1192"/>
      <c r="K75" s="992"/>
      <c r="L75" s="992"/>
      <c r="M75" s="98"/>
    </row>
    <row r="76" spans="1:15" ht="15" customHeight="1">
      <c r="B76" s="1198" t="s">
        <v>987</v>
      </c>
      <c r="C76" s="1191"/>
      <c r="D76" s="1191"/>
      <c r="E76" s="1191"/>
      <c r="F76" s="1191"/>
      <c r="G76" s="1191"/>
      <c r="H76" s="1191"/>
      <c r="I76" s="1191"/>
      <c r="J76" s="1191"/>
      <c r="K76" s="1191"/>
      <c r="L76" s="1191"/>
      <c r="M76" s="1155">
        <v>1.5299999999999999E-2</v>
      </c>
      <c r="N76" s="623"/>
      <c r="O76" s="54">
        <f>1.64/274*365</f>
        <v>2.1846715328467199</v>
      </c>
    </row>
    <row r="77" spans="1:15" ht="15" customHeight="1">
      <c r="B77" s="1191"/>
      <c r="C77" s="1191"/>
      <c r="D77" s="1191"/>
      <c r="E77" s="1191"/>
      <c r="F77" s="1191"/>
      <c r="G77" s="1191"/>
      <c r="H77" s="1191"/>
      <c r="I77" s="1191"/>
      <c r="J77" s="1191"/>
      <c r="K77" s="1191"/>
      <c r="L77" s="1191"/>
      <c r="M77" s="1155">
        <v>1.34E-2</v>
      </c>
      <c r="N77" s="1158"/>
      <c r="O77" s="54">
        <v>1.94</v>
      </c>
    </row>
    <row r="78" spans="1:15" ht="15" customHeight="1">
      <c r="B78" s="1191"/>
      <c r="C78" s="1191"/>
      <c r="D78" s="1191"/>
      <c r="E78" s="1191"/>
      <c r="F78" s="1191"/>
      <c r="G78" s="1191"/>
      <c r="H78" s="1191"/>
      <c r="I78" s="1191"/>
      <c r="J78" s="1191"/>
      <c r="K78" s="1191"/>
      <c r="L78" s="1191"/>
      <c r="M78" s="1155">
        <f>M76-M77</f>
        <v>1.9E-3</v>
      </c>
      <c r="N78" s="1158"/>
      <c r="O78" s="54">
        <f>O76-O77</f>
        <v>0.24467153284672</v>
      </c>
    </row>
    <row r="79" spans="1:15" ht="15" customHeight="1">
      <c r="B79" s="1199" t="s">
        <v>939</v>
      </c>
      <c r="C79" s="1192"/>
      <c r="D79" s="1192"/>
      <c r="E79" s="1192"/>
      <c r="F79" s="1192"/>
      <c r="G79" s="1192"/>
      <c r="H79" s="1192"/>
      <c r="I79" s="1192"/>
      <c r="J79" s="1192"/>
      <c r="K79" s="992"/>
      <c r="L79" s="992"/>
      <c r="M79" s="98"/>
    </row>
    <row r="80" spans="1:15" ht="15" customHeight="1">
      <c r="B80" s="1198" t="s">
        <v>989</v>
      </c>
      <c r="C80" s="1191"/>
      <c r="D80" s="1191"/>
      <c r="E80" s="1191"/>
      <c r="F80" s="1191"/>
      <c r="G80" s="1191"/>
      <c r="H80" s="1191"/>
      <c r="I80" s="1191"/>
      <c r="J80" s="1191"/>
      <c r="K80" s="1191"/>
      <c r="L80" s="1191"/>
      <c r="M80" s="1155">
        <v>1.46E-2</v>
      </c>
      <c r="N80" s="1159">
        <f>M80/274*365</f>
        <v>1.9400000000000001E-2</v>
      </c>
    </row>
    <row r="81" spans="1:21" ht="15" customHeight="1">
      <c r="B81" s="1191"/>
      <c r="C81" s="1191"/>
      <c r="D81" s="1191"/>
      <c r="E81" s="1191"/>
      <c r="F81" s="1191"/>
      <c r="G81" s="1191"/>
      <c r="H81" s="1191"/>
      <c r="I81" s="1191"/>
      <c r="J81" s="1191"/>
      <c r="K81" s="1191"/>
      <c r="L81" s="1191"/>
      <c r="M81" s="1155">
        <v>1.2699999999999999E-2</v>
      </c>
      <c r="N81" s="1158">
        <v>1.6899999999999998E-2</v>
      </c>
    </row>
    <row r="82" spans="1:21" ht="15" customHeight="1">
      <c r="B82" s="1191"/>
      <c r="C82" s="1191"/>
      <c r="D82" s="1191"/>
      <c r="E82" s="1191"/>
      <c r="F82" s="1191"/>
      <c r="G82" s="1191"/>
      <c r="H82" s="1191"/>
      <c r="I82" s="1191"/>
      <c r="J82" s="1191"/>
      <c r="K82" s="1191"/>
      <c r="L82" s="1191"/>
      <c r="M82" s="1155">
        <f>M80-M81</f>
        <v>1.9E-3</v>
      </c>
      <c r="N82" s="1155">
        <f>N80-N81</f>
        <v>2.5000000000000001E-3</v>
      </c>
    </row>
    <row r="83" spans="1:21" ht="15" customHeight="1">
      <c r="B83" s="986"/>
      <c r="C83" s="986"/>
      <c r="D83" s="986"/>
      <c r="E83" s="986"/>
      <c r="F83" s="986"/>
      <c r="G83" s="986"/>
      <c r="H83" s="986"/>
      <c r="I83" s="986"/>
      <c r="J83" s="986"/>
      <c r="K83" s="986"/>
      <c r="L83" s="986"/>
      <c r="M83" s="98"/>
    </row>
    <row r="84" spans="1:21" ht="15" customHeight="1">
      <c r="B84" s="98"/>
      <c r="C84" s="98"/>
      <c r="D84" s="98"/>
      <c r="E84" s="98"/>
      <c r="F84" s="98"/>
      <c r="G84" s="98"/>
      <c r="H84" s="98"/>
      <c r="I84" s="98"/>
      <c r="J84" s="98"/>
      <c r="K84" s="98"/>
      <c r="L84" s="98"/>
      <c r="M84" s="98"/>
    </row>
    <row r="85" spans="1:21" ht="15" customHeight="1">
      <c r="A85" s="304">
        <f>A69+1</f>
        <v>10</v>
      </c>
      <c r="B85" s="305" t="s">
        <v>547</v>
      </c>
      <c r="C85" s="306"/>
      <c r="D85" s="306"/>
      <c r="E85" s="306"/>
      <c r="F85" s="306"/>
      <c r="G85" s="306"/>
      <c r="H85" s="306"/>
      <c r="I85" s="306"/>
      <c r="J85" s="306"/>
      <c r="K85" s="306"/>
      <c r="L85" s="307"/>
      <c r="M85" s="308"/>
    </row>
    <row r="86" spans="1:21" ht="15" customHeight="1">
      <c r="A86" s="304"/>
      <c r="B86" s="305"/>
      <c r="C86" s="306"/>
      <c r="D86" s="306"/>
      <c r="E86" s="306"/>
      <c r="F86" s="306"/>
      <c r="G86" s="306"/>
      <c r="H86" s="306"/>
      <c r="I86" s="306"/>
      <c r="J86" s="306"/>
      <c r="K86" s="306"/>
      <c r="L86" s="307"/>
      <c r="M86" s="308"/>
    </row>
    <row r="87" spans="1:21" ht="15" customHeight="1">
      <c r="A87" s="948"/>
      <c r="B87" s="306"/>
      <c r="C87" s="306"/>
      <c r="E87" s="1279" t="s">
        <v>900</v>
      </c>
      <c r="F87" s="1280"/>
      <c r="G87" s="1280"/>
      <c r="H87" s="1280"/>
      <c r="I87" s="1280"/>
      <c r="J87" s="1280"/>
      <c r="K87" s="1280"/>
      <c r="L87" s="1281"/>
      <c r="M87" s="54"/>
      <c r="S87" s="596"/>
      <c r="U87" s="54"/>
    </row>
    <row r="88" spans="1:21" ht="15" customHeight="1">
      <c r="A88" s="948"/>
      <c r="B88" s="306"/>
      <c r="C88" s="306"/>
      <c r="E88" s="1282" t="s">
        <v>50</v>
      </c>
      <c r="F88" s="1283"/>
      <c r="G88" s="1282" t="s">
        <v>51</v>
      </c>
      <c r="H88" s="1283"/>
      <c r="I88" s="1282" t="s">
        <v>63</v>
      </c>
      <c r="J88" s="1283"/>
      <c r="K88" s="1282" t="s">
        <v>9</v>
      </c>
      <c r="L88" s="1288"/>
      <c r="M88" s="54"/>
      <c r="S88" s="596"/>
      <c r="U88" s="54"/>
    </row>
    <row r="89" spans="1:21" ht="15" customHeight="1">
      <c r="A89" s="949"/>
      <c r="B89" s="312" t="s">
        <v>657</v>
      </c>
      <c r="C89" s="313"/>
      <c r="E89" s="314" t="s">
        <v>407</v>
      </c>
      <c r="F89" s="314" t="s">
        <v>34</v>
      </c>
      <c r="G89" s="314" t="s">
        <v>407</v>
      </c>
      <c r="H89" s="314" t="s">
        <v>34</v>
      </c>
      <c r="I89" s="314" t="s">
        <v>407</v>
      </c>
      <c r="J89" s="314" t="s">
        <v>34</v>
      </c>
      <c r="K89" s="314" t="s">
        <v>407</v>
      </c>
      <c r="L89" s="314" t="s">
        <v>34</v>
      </c>
      <c r="M89" s="54"/>
      <c r="S89" s="596"/>
      <c r="U89" s="54"/>
    </row>
    <row r="90" spans="1:21" ht="15" customHeight="1">
      <c r="A90" s="948"/>
      <c r="B90" s="306"/>
      <c r="C90" s="306"/>
      <c r="D90" s="306"/>
      <c r="E90" s="306"/>
      <c r="F90" s="306"/>
      <c r="G90" s="306"/>
      <c r="H90" s="306"/>
      <c r="I90" s="306"/>
      <c r="J90" s="306"/>
      <c r="K90" s="307"/>
      <c r="L90" s="54"/>
      <c r="M90" s="54"/>
      <c r="S90" s="596"/>
      <c r="U90" s="54"/>
    </row>
    <row r="91" spans="1:21" ht="15" customHeight="1" thickBot="1">
      <c r="A91" s="948"/>
      <c r="B91" s="309" t="s">
        <v>658</v>
      </c>
      <c r="C91" s="306"/>
      <c r="E91" s="969">
        <f>J110</f>
        <v>454159</v>
      </c>
      <c r="F91" s="969">
        <f>('EQ - Mar 22'!D30+'EQ - Mar 22'!D32)/1000</f>
        <v>261058</v>
      </c>
      <c r="G91" s="969">
        <f>K110</f>
        <v>411256</v>
      </c>
      <c r="H91" s="969">
        <f>('DT - Mar 22'!D56+'DT - Mar 22'!D58)/1000</f>
        <v>133963</v>
      </c>
      <c r="I91" s="969">
        <f>L110</f>
        <v>670422</v>
      </c>
      <c r="J91" s="969">
        <f>('MM - Mar 22 '!D36+'MM - Mar 22 '!D38)/1000</f>
        <v>194217</v>
      </c>
      <c r="K91" s="1154">
        <f>E91+G91+I91</f>
        <v>1535837</v>
      </c>
      <c r="L91" s="970">
        <f>F91+H91+J91</f>
        <v>589238</v>
      </c>
      <c r="M91" s="629">
        <f>SUM(E91:E92)</f>
        <v>194543</v>
      </c>
      <c r="O91" s="629">
        <f>SUM(G91:G92)</f>
        <v>13845</v>
      </c>
      <c r="Q91" s="629">
        <f>SUM(I91:I92)</f>
        <v>192849</v>
      </c>
      <c r="S91" s="596"/>
      <c r="U91" s="54"/>
    </row>
    <row r="92" spans="1:21" ht="15" customHeight="1" thickTop="1" thickBot="1">
      <c r="A92" s="948"/>
      <c r="B92" s="309" t="s">
        <v>659</v>
      </c>
      <c r="C92" s="306"/>
      <c r="D92" s="310"/>
      <c r="E92" s="969">
        <f>J111</f>
        <v>-259616</v>
      </c>
      <c r="F92" s="969">
        <f>(-'EQ - Mar 22'!C31-'EQ - Mar 22'!C33)/1000-2</f>
        <v>-148369</v>
      </c>
      <c r="G92" s="969">
        <f>K111</f>
        <v>-397411</v>
      </c>
      <c r="H92" s="969">
        <f>(-'DT - Mar 22'!C57-'DT - Mar 22'!C59)/1000-1</f>
        <v>-129823</v>
      </c>
      <c r="I92" s="969">
        <f>L111</f>
        <v>-477573</v>
      </c>
      <c r="J92" s="969">
        <f>(-'MM - Mar 22 '!C37-'MM - Mar 22 '!C39)/1000-2</f>
        <v>-138098</v>
      </c>
      <c r="K92" s="1154">
        <f>E92+G92+I92</f>
        <v>-1134600</v>
      </c>
      <c r="L92" s="970">
        <f>F92+H92+J92</f>
        <v>-416290</v>
      </c>
      <c r="M92" s="707">
        <f>M91*BS!M44</f>
        <v>113821273.01000001</v>
      </c>
      <c r="O92" s="706">
        <f>O91*BS!P44</f>
        <v>4393156.95</v>
      </c>
      <c r="Q92" s="706">
        <f>Q91*BS!R44</f>
        <v>54001576.979999997</v>
      </c>
      <c r="R92" s="706">
        <f>SUM(M92:Q92)</f>
        <v>172216006.94</v>
      </c>
      <c r="S92" s="596"/>
      <c r="U92" s="54"/>
    </row>
    <row r="93" spans="1:21" ht="15" customHeight="1" thickTop="1">
      <c r="A93" s="311"/>
      <c r="B93" s="309"/>
      <c r="C93" s="306"/>
      <c r="D93" s="310"/>
      <c r="E93" s="310"/>
      <c r="F93" s="310"/>
      <c r="G93" s="310"/>
      <c r="H93" s="310"/>
      <c r="I93" s="310"/>
      <c r="J93" s="315"/>
      <c r="K93" s="310"/>
      <c r="L93" s="54"/>
      <c r="M93" s="629">
        <f>SUM(F91:F92)</f>
        <v>112689</v>
      </c>
      <c r="O93" s="629">
        <f>SUM(H91:H92)</f>
        <v>4140</v>
      </c>
      <c r="Q93" s="629">
        <f>SUM(J91:J92)</f>
        <v>56119</v>
      </c>
      <c r="R93" s="706">
        <f>SUM(M93:Q93)</f>
        <v>172948</v>
      </c>
      <c r="S93" s="596"/>
      <c r="U93" s="54"/>
    </row>
    <row r="94" spans="1:21" ht="15" customHeight="1">
      <c r="A94" s="311"/>
      <c r="B94" s="309"/>
      <c r="C94" s="306"/>
      <c r="D94" s="310"/>
      <c r="E94" s="310"/>
      <c r="F94" s="310"/>
      <c r="G94" s="310"/>
      <c r="H94" s="310"/>
      <c r="I94" s="310"/>
      <c r="J94" s="315"/>
      <c r="K94" s="310"/>
      <c r="L94" s="54"/>
      <c r="M94" s="76">
        <f>SMPF!E21</f>
        <v>10142</v>
      </c>
      <c r="N94" s="76"/>
      <c r="O94" s="76">
        <f>SMPF!G21</f>
        <v>136</v>
      </c>
      <c r="P94" s="76"/>
      <c r="Q94" s="76">
        <f>SMPF!I21</f>
        <v>-2144</v>
      </c>
      <c r="R94" s="76">
        <f>SUM(M94:Q94)</f>
        <v>8134</v>
      </c>
      <c r="S94" s="596"/>
      <c r="U94" s="54"/>
    </row>
    <row r="95" spans="1:21" ht="15" customHeight="1">
      <c r="A95" s="311"/>
      <c r="B95" s="306"/>
      <c r="C95" s="306"/>
      <c r="E95" s="1279" t="s">
        <v>846</v>
      </c>
      <c r="F95" s="1280"/>
      <c r="G95" s="1280"/>
      <c r="H95" s="1280"/>
      <c r="I95" s="1280"/>
      <c r="J95" s="1280"/>
      <c r="K95" s="1280"/>
      <c r="L95" s="1281"/>
      <c r="M95" s="707">
        <f>SUM(M93:M94)</f>
        <v>122831</v>
      </c>
      <c r="O95" s="707">
        <f>SUM(O93:O94)</f>
        <v>4276</v>
      </c>
      <c r="Q95" s="707">
        <f>SUM(Q93:Q94)</f>
        <v>53975</v>
      </c>
      <c r="R95" s="76">
        <f>SUM(M95:Q95)</f>
        <v>181082</v>
      </c>
      <c r="S95" s="596"/>
      <c r="U95" s="54"/>
    </row>
    <row r="96" spans="1:21" ht="15" customHeight="1">
      <c r="A96" s="311"/>
      <c r="B96" s="306"/>
      <c r="C96" s="306"/>
      <c r="E96" s="1282" t="s">
        <v>50</v>
      </c>
      <c r="F96" s="1283"/>
      <c r="G96" s="1282" t="s">
        <v>51</v>
      </c>
      <c r="H96" s="1283"/>
      <c r="I96" s="1282" t="s">
        <v>63</v>
      </c>
      <c r="J96" s="1283"/>
      <c r="K96" s="1282" t="s">
        <v>9</v>
      </c>
      <c r="L96" s="1288"/>
      <c r="M96" s="706">
        <f>M92-M95</f>
        <v>113698442.01000001</v>
      </c>
      <c r="O96" s="706">
        <f>O92-O95</f>
        <v>4388880.95</v>
      </c>
      <c r="Q96" s="706">
        <f>Q92-Q95</f>
        <v>53947601.979999997</v>
      </c>
      <c r="R96" s="76">
        <f>SUM(M96:Q96)</f>
        <v>172034925</v>
      </c>
      <c r="S96" s="596"/>
      <c r="U96" s="54"/>
    </row>
    <row r="97" spans="1:21" ht="15" customHeight="1">
      <c r="A97" s="311"/>
      <c r="B97" s="312" t="s">
        <v>657</v>
      </c>
      <c r="C97" s="313"/>
      <c r="E97" s="314" t="s">
        <v>407</v>
      </c>
      <c r="F97" s="314" t="s">
        <v>34</v>
      </c>
      <c r="G97" s="314" t="s">
        <v>407</v>
      </c>
      <c r="H97" s="314" t="s">
        <v>34</v>
      </c>
      <c r="I97" s="314" t="s">
        <v>407</v>
      </c>
      <c r="J97" s="314" t="s">
        <v>34</v>
      </c>
      <c r="K97" s="314" t="s">
        <v>407</v>
      </c>
      <c r="L97" s="314" t="s">
        <v>34</v>
      </c>
      <c r="M97" s="54"/>
      <c r="S97" s="596"/>
      <c r="U97" s="54"/>
    </row>
    <row r="98" spans="1:21" ht="15" customHeight="1">
      <c r="A98" s="311"/>
      <c r="B98" s="312"/>
      <c r="C98" s="313"/>
      <c r="E98" s="653"/>
      <c r="F98" s="653"/>
      <c r="G98" s="653"/>
      <c r="H98" s="653"/>
      <c r="I98" s="653"/>
      <c r="J98" s="653"/>
      <c r="K98" s="653"/>
      <c r="L98" s="653"/>
      <c r="M98" s="54"/>
      <c r="N98" s="54">
        <v>-675.07320000000004</v>
      </c>
      <c r="S98" s="596"/>
      <c r="U98" s="54"/>
    </row>
    <row r="99" spans="1:21" ht="15" customHeight="1" thickBot="1">
      <c r="A99" s="311"/>
      <c r="B99" s="309" t="s">
        <v>658</v>
      </c>
      <c r="C99" s="306"/>
      <c r="E99" s="316">
        <v>316567</v>
      </c>
      <c r="F99" s="316">
        <v>160690</v>
      </c>
      <c r="G99" s="316">
        <v>370144</v>
      </c>
      <c r="H99" s="316">
        <v>112977</v>
      </c>
      <c r="I99" s="316">
        <v>596280</v>
      </c>
      <c r="J99" s="316">
        <v>161483</v>
      </c>
      <c r="K99" s="317">
        <v>1282991</v>
      </c>
      <c r="L99" s="318">
        <v>435150</v>
      </c>
      <c r="M99" s="54"/>
      <c r="N99" s="698">
        <v>-336788.5</v>
      </c>
      <c r="S99" s="596"/>
      <c r="U99" s="54"/>
    </row>
    <row r="100" spans="1:21" ht="15" customHeight="1" thickTop="1" thickBot="1">
      <c r="A100" s="311"/>
      <c r="B100" s="309" t="s">
        <v>659</v>
      </c>
      <c r="C100" s="306"/>
      <c r="E100" s="316">
        <v>-253113</v>
      </c>
      <c r="F100" s="316">
        <v>-135466</v>
      </c>
      <c r="G100" s="316">
        <v>-653210</v>
      </c>
      <c r="H100" s="316">
        <v>-198993</v>
      </c>
      <c r="I100" s="316">
        <v>-661994</v>
      </c>
      <c r="J100" s="316">
        <v>-177933</v>
      </c>
      <c r="K100" s="317">
        <v>-1568317</v>
      </c>
      <c r="L100" s="318">
        <v>-512392</v>
      </c>
      <c r="M100" s="54"/>
      <c r="N100" s="698">
        <v>-315355.89</v>
      </c>
      <c r="S100" s="596"/>
      <c r="U100" s="54"/>
    </row>
    <row r="101" spans="1:21" ht="15" customHeight="1" thickTop="1">
      <c r="B101" s="692"/>
      <c r="C101" s="692"/>
      <c r="D101" s="692"/>
      <c r="E101" s="692"/>
      <c r="F101" s="692"/>
      <c r="G101" s="692"/>
      <c r="H101" s="692"/>
      <c r="I101" s="692"/>
      <c r="J101" s="692"/>
      <c r="K101" s="891"/>
      <c r="L101" s="692"/>
      <c r="M101" s="97"/>
      <c r="N101" s="698">
        <v>-390.41</v>
      </c>
    </row>
    <row r="102" spans="1:21" ht="15" customHeight="1">
      <c r="A102" s="54"/>
      <c r="C102" s="306"/>
      <c r="D102" s="310"/>
      <c r="E102" s="310"/>
      <c r="F102" s="310"/>
      <c r="G102" s="310"/>
      <c r="H102" s="310"/>
      <c r="I102" s="310"/>
      <c r="J102" s="639"/>
      <c r="K102" s="639"/>
      <c r="L102" s="640"/>
      <c r="M102" s="639"/>
      <c r="N102" s="698">
        <v>51936.875200000002</v>
      </c>
    </row>
    <row r="103" spans="1:21" ht="15" customHeight="1">
      <c r="A103" s="1139"/>
      <c r="B103" s="638"/>
      <c r="C103" s="306"/>
      <c r="D103" s="306"/>
      <c r="E103" s="641"/>
      <c r="F103" s="642"/>
      <c r="G103" s="642"/>
      <c r="H103" s="643"/>
      <c r="I103" s="306"/>
      <c r="J103" s="1275" t="s">
        <v>900</v>
      </c>
      <c r="K103" s="1275"/>
      <c r="L103" s="1275"/>
      <c r="N103" s="698">
        <v>102161.00079999999</v>
      </c>
    </row>
    <row r="104" spans="1:21" ht="15" customHeight="1">
      <c r="A104" s="1139"/>
      <c r="B104" s="638"/>
      <c r="C104" s="306"/>
      <c r="D104" s="306"/>
      <c r="E104" s="641"/>
      <c r="F104" s="642"/>
      <c r="G104" s="642"/>
      <c r="H104" s="643"/>
      <c r="I104" s="306"/>
      <c r="J104" s="1143"/>
      <c r="K104" s="1143"/>
      <c r="L104" s="1143" t="s">
        <v>565</v>
      </c>
    </row>
    <row r="105" spans="1:21" ht="15" customHeight="1">
      <c r="A105" s="1139"/>
      <c r="B105" s="638"/>
      <c r="C105" s="306"/>
      <c r="D105" s="306"/>
      <c r="E105" s="641"/>
      <c r="F105" s="642"/>
      <c r="G105" s="642"/>
      <c r="H105" s="643"/>
      <c r="I105" s="306"/>
      <c r="J105" s="1143" t="s">
        <v>594</v>
      </c>
      <c r="K105" s="1143" t="s">
        <v>595</v>
      </c>
      <c r="L105" s="1143" t="s">
        <v>596</v>
      </c>
    </row>
    <row r="106" spans="1:21" ht="15" customHeight="1">
      <c r="A106" s="644"/>
      <c r="B106" s="306"/>
      <c r="C106" s="306"/>
      <c r="D106" s="306"/>
      <c r="E106" s="306"/>
      <c r="F106" s="1138"/>
      <c r="G106" s="1138"/>
      <c r="H106" s="1138"/>
      <c r="I106" s="306"/>
      <c r="J106" s="1144" t="s">
        <v>388</v>
      </c>
      <c r="K106" s="1144" t="s">
        <v>388</v>
      </c>
      <c r="L106" s="1145" t="s">
        <v>388</v>
      </c>
    </row>
    <row r="107" spans="1:21" ht="15" customHeight="1">
      <c r="A107" s="304">
        <f>A85+1</f>
        <v>11</v>
      </c>
      <c r="B107" s="638" t="s">
        <v>548</v>
      </c>
      <c r="C107" s="306"/>
      <c r="D107" s="306"/>
      <c r="E107" s="306"/>
      <c r="F107" s="645"/>
      <c r="G107" s="645"/>
      <c r="H107" s="645"/>
      <c r="I107" s="306"/>
      <c r="J107" s="1274" t="s">
        <v>593</v>
      </c>
      <c r="K107" s="1274"/>
      <c r="L107" s="1274"/>
    </row>
    <row r="108" spans="1:21" ht="15" customHeight="1">
      <c r="A108" s="644"/>
      <c r="B108" s="306"/>
      <c r="C108" s="306"/>
      <c r="D108" s="306"/>
      <c r="E108" s="306"/>
      <c r="F108" s="646"/>
      <c r="G108" s="646"/>
      <c r="H108" s="647"/>
      <c r="I108" s="647"/>
      <c r="J108" s="647" t="s">
        <v>21</v>
      </c>
      <c r="K108" s="647"/>
      <c r="L108" s="647"/>
    </row>
    <row r="109" spans="1:21" ht="15" customHeight="1">
      <c r="A109" s="644"/>
      <c r="B109" s="306" t="s">
        <v>549</v>
      </c>
      <c r="C109" s="306"/>
      <c r="D109" s="306"/>
      <c r="E109" s="306"/>
      <c r="F109" s="315"/>
      <c r="G109" s="315"/>
      <c r="H109" s="315"/>
      <c r="I109" s="306"/>
      <c r="J109" s="1140">
        <f>BS!M40</f>
        <v>1546460</v>
      </c>
      <c r="K109" s="1140">
        <f>BS!P40</f>
        <v>1560015</v>
      </c>
      <c r="L109" s="1140">
        <f>BS!R40</f>
        <v>1904728</v>
      </c>
      <c r="N109" s="698">
        <v>41761.97</v>
      </c>
      <c r="O109" s="698">
        <v>110759.18</v>
      </c>
      <c r="P109" s="54">
        <v>2680.1459</v>
      </c>
    </row>
    <row r="110" spans="1:21" ht="15" customHeight="1">
      <c r="A110" s="644"/>
      <c r="B110" s="306" t="s">
        <v>130</v>
      </c>
      <c r="C110" s="306"/>
      <c r="D110" s="306"/>
      <c r="E110" s="306"/>
      <c r="F110" s="315"/>
      <c r="G110" s="315"/>
      <c r="H110" s="315"/>
      <c r="I110" s="306"/>
      <c r="J110" s="47">
        <f>454158+1</f>
        <v>454159</v>
      </c>
      <c r="K110" s="1140">
        <v>411256</v>
      </c>
      <c r="L110" s="1140">
        <v>670422</v>
      </c>
      <c r="N110" s="698">
        <v>11926.18</v>
      </c>
      <c r="O110" s="698">
        <v>10098.31</v>
      </c>
      <c r="P110" s="698">
        <v>37551.9</v>
      </c>
    </row>
    <row r="111" spans="1:21" ht="15" customHeight="1">
      <c r="A111" s="644"/>
      <c r="B111" s="306" t="s">
        <v>550</v>
      </c>
      <c r="C111" s="306"/>
      <c r="D111" s="306"/>
      <c r="E111" s="306"/>
      <c r="F111" s="315"/>
      <c r="G111" s="315"/>
      <c r="H111" s="315"/>
      <c r="I111" s="306"/>
      <c r="J111" s="1140">
        <v>-259616</v>
      </c>
      <c r="K111" s="1140">
        <v>-397411</v>
      </c>
      <c r="L111" s="1140">
        <v>-477573</v>
      </c>
      <c r="N111" s="698">
        <v>3834.43</v>
      </c>
      <c r="O111" s="699">
        <v>34497</v>
      </c>
      <c r="P111" s="698">
        <v>72607.490000000005</v>
      </c>
    </row>
    <row r="112" spans="1:21" ht="15" customHeight="1" thickBot="1">
      <c r="A112" s="644"/>
      <c r="B112" s="306" t="s">
        <v>551</v>
      </c>
      <c r="C112" s="306"/>
      <c r="D112" s="306"/>
      <c r="E112" s="306"/>
      <c r="F112" s="315"/>
      <c r="G112" s="622"/>
      <c r="H112" s="622"/>
      <c r="I112" s="306"/>
      <c r="J112" s="1141">
        <f>SUM(J109:J111)</f>
        <v>1741003</v>
      </c>
      <c r="K112" s="1141">
        <f>SUM(K109:K111)</f>
        <v>1573860</v>
      </c>
      <c r="L112" s="1141">
        <f>SUM(L109:L111)</f>
        <v>2097577</v>
      </c>
      <c r="N112" s="698">
        <v>182407.06</v>
      </c>
      <c r="O112" s="698">
        <v>69856.710000000006</v>
      </c>
      <c r="P112" s="698">
        <v>273426.65000000002</v>
      </c>
    </row>
    <row r="113" spans="1:16" ht="15" customHeight="1" thickTop="1">
      <c r="A113" s="644"/>
      <c r="B113" s="306"/>
      <c r="C113" s="306"/>
      <c r="D113" s="306"/>
      <c r="E113" s="308"/>
      <c r="F113" s="622"/>
      <c r="G113" s="622"/>
      <c r="H113" s="308"/>
      <c r="I113" s="308"/>
      <c r="J113" s="648"/>
      <c r="K113" s="308"/>
      <c r="L113" s="652"/>
      <c r="N113" s="824">
        <f>SUM(N109:N112)</f>
        <v>239929.64</v>
      </c>
      <c r="O113" s="825">
        <f>SUM(O109:O112)</f>
        <v>225211</v>
      </c>
      <c r="P113" s="824">
        <f>SUM(P109:P112)</f>
        <v>386266.19</v>
      </c>
    </row>
    <row r="114" spans="1:16" ht="15" customHeight="1">
      <c r="A114" s="644"/>
      <c r="B114" s="306"/>
      <c r="C114" s="306"/>
      <c r="D114" s="306"/>
      <c r="E114" s="308"/>
      <c r="F114" s="622"/>
      <c r="G114" s="622"/>
      <c r="H114" s="308"/>
      <c r="I114" s="308"/>
      <c r="J114" s="648"/>
      <c r="K114" s="308"/>
      <c r="L114" s="652"/>
      <c r="M114" s="76">
        <f>BS!E40</f>
        <v>1741003</v>
      </c>
      <c r="N114" s="698">
        <f>BS!G40</f>
        <v>1573860</v>
      </c>
      <c r="O114" s="699"/>
      <c r="P114" s="698"/>
    </row>
    <row r="115" spans="1:16" ht="15" customHeight="1">
      <c r="A115" s="649"/>
      <c r="B115" s="638"/>
      <c r="C115" s="306"/>
      <c r="D115" s="306"/>
      <c r="E115" s="641"/>
      <c r="F115" s="642"/>
      <c r="G115" s="642"/>
      <c r="H115" s="650"/>
      <c r="I115" s="643"/>
      <c r="J115" s="1275" t="s">
        <v>910</v>
      </c>
      <c r="K115" s="1275"/>
      <c r="L115" s="1275"/>
      <c r="N115" s="698">
        <f>BS!I40</f>
        <v>2097577</v>
      </c>
      <c r="O115" s="698">
        <v>-276728.17</v>
      </c>
      <c r="P115" s="698">
        <v>-228692.64</v>
      </c>
    </row>
    <row r="116" spans="1:16" ht="15" customHeight="1">
      <c r="A116" s="644"/>
      <c r="B116" s="306"/>
      <c r="C116" s="306"/>
      <c r="D116" s="306"/>
      <c r="E116" s="306"/>
      <c r="F116" s="645"/>
      <c r="G116" s="645"/>
      <c r="H116" s="645"/>
      <c r="I116" s="306"/>
      <c r="J116" s="1276" t="s">
        <v>593</v>
      </c>
      <c r="K116" s="1276"/>
      <c r="L116" s="1276"/>
      <c r="N116" s="698">
        <v>-1153.93</v>
      </c>
      <c r="O116" s="698">
        <v>-259415.59</v>
      </c>
      <c r="P116" s="698">
        <v>-24969.99</v>
      </c>
    </row>
    <row r="117" spans="1:16" ht="15" customHeight="1">
      <c r="A117" s="644"/>
      <c r="B117" s="306"/>
      <c r="C117" s="306"/>
      <c r="D117" s="306"/>
      <c r="E117" s="306"/>
      <c r="F117" s="646"/>
      <c r="G117" s="646"/>
      <c r="H117" s="647"/>
      <c r="I117" s="647"/>
      <c r="J117" s="647"/>
      <c r="K117" s="647"/>
      <c r="L117" s="647"/>
      <c r="N117" s="698">
        <v>-29450.55</v>
      </c>
      <c r="O117" s="698"/>
      <c r="P117" s="698">
        <v>-292536.57</v>
      </c>
    </row>
    <row r="118" spans="1:16" ht="15" customHeight="1">
      <c r="A118" s="644"/>
      <c r="B118" s="306" t="s">
        <v>552</v>
      </c>
      <c r="C118" s="306"/>
      <c r="D118" s="306"/>
      <c r="E118" s="306"/>
      <c r="F118" s="315"/>
      <c r="G118" s="315"/>
      <c r="H118" s="640"/>
      <c r="I118" s="306"/>
      <c r="J118" s="315">
        <v>1455861</v>
      </c>
      <c r="K118" s="315">
        <v>1872146</v>
      </c>
      <c r="L118" s="315">
        <v>1972139</v>
      </c>
      <c r="N118" s="825">
        <f>SUM(N115:N117)</f>
        <v>2066973</v>
      </c>
      <c r="O118" s="824">
        <f>SUM(O115:O117)</f>
        <v>-536143.76</v>
      </c>
      <c r="P118" s="824">
        <f>SUM(P115:P117)</f>
        <v>-546199.19999999995</v>
      </c>
    </row>
    <row r="119" spans="1:16" ht="15" customHeight="1">
      <c r="A119" s="644"/>
      <c r="B119" s="306" t="s">
        <v>553</v>
      </c>
      <c r="C119" s="306"/>
      <c r="D119" s="306"/>
      <c r="E119" s="306"/>
      <c r="F119" s="315"/>
      <c r="G119" s="315"/>
      <c r="H119" s="640"/>
      <c r="I119" s="306"/>
      <c r="J119" s="315">
        <v>448537</v>
      </c>
      <c r="K119" s="315">
        <v>472689</v>
      </c>
      <c r="L119" s="315">
        <v>888556</v>
      </c>
      <c r="N119" s="698"/>
      <c r="O119" s="698"/>
      <c r="P119" s="698"/>
    </row>
    <row r="120" spans="1:16" ht="15" customHeight="1">
      <c r="A120" s="644"/>
      <c r="B120" s="306" t="s">
        <v>554</v>
      </c>
      <c r="C120" s="306"/>
      <c r="D120" s="306"/>
      <c r="E120" s="306"/>
      <c r="F120" s="315"/>
      <c r="G120" s="315"/>
      <c r="H120" s="640"/>
      <c r="I120" s="306"/>
      <c r="J120" s="315">
        <v>-357938</v>
      </c>
      <c r="K120" s="315">
        <v>-784820</v>
      </c>
      <c r="L120" s="315">
        <v>-955967</v>
      </c>
      <c r="O120" s="698"/>
      <c r="P120" s="698"/>
    </row>
    <row r="121" spans="1:16" ht="15" customHeight="1" thickBot="1">
      <c r="A121" s="644"/>
      <c r="B121" s="306" t="s">
        <v>555</v>
      </c>
      <c r="C121" s="306"/>
      <c r="D121" s="306"/>
      <c r="E121" s="306"/>
      <c r="F121" s="315"/>
      <c r="G121" s="315"/>
      <c r="H121" s="640"/>
      <c r="I121" s="306"/>
      <c r="J121" s="651">
        <f>SUM(J118:J120)</f>
        <v>1546460</v>
      </c>
      <c r="K121" s="651">
        <f>SUM(K118:K120)</f>
        <v>1560015</v>
      </c>
      <c r="L121" s="651">
        <f>SUM(L118:L120)</f>
        <v>1904728</v>
      </c>
      <c r="N121" s="698"/>
      <c r="P121" s="698"/>
    </row>
    <row r="122" spans="1:16" ht="15" customHeight="1" thickTop="1">
      <c r="B122" s="692"/>
      <c r="C122" s="692"/>
      <c r="D122" s="692"/>
      <c r="E122" s="692"/>
      <c r="F122" s="692"/>
      <c r="G122" s="692"/>
      <c r="H122" s="692"/>
      <c r="I122" s="692"/>
      <c r="J122" s="692"/>
      <c r="K122" s="692"/>
      <c r="L122" s="692"/>
      <c r="M122" s="97"/>
      <c r="N122" s="698">
        <f>N118+N113</f>
        <v>2306902.64</v>
      </c>
      <c r="O122" s="698">
        <f>O113+O118</f>
        <v>-310932.76</v>
      </c>
      <c r="P122" s="698">
        <f>P113+P118</f>
        <v>-159933.01</v>
      </c>
    </row>
    <row r="123" spans="1:16" ht="15" customHeight="1">
      <c r="A123" s="304">
        <f>A107+1</f>
        <v>12</v>
      </c>
      <c r="B123" s="598" t="s">
        <v>831</v>
      </c>
      <c r="C123" s="98"/>
      <c r="D123" s="98"/>
      <c r="E123" s="98"/>
      <c r="F123" s="98"/>
      <c r="G123" s="98"/>
      <c r="H123" s="98"/>
      <c r="I123" s="98"/>
      <c r="J123" s="98"/>
      <c r="K123" s="98"/>
      <c r="L123" s="98"/>
      <c r="M123" s="97"/>
      <c r="N123" s="698"/>
    </row>
    <row r="124" spans="1:16" ht="15" customHeight="1">
      <c r="B124" s="98"/>
      <c r="C124" s="98"/>
      <c r="D124" s="98"/>
      <c r="E124" s="98"/>
      <c r="F124" s="98"/>
      <c r="G124" s="98"/>
      <c r="H124" s="98"/>
      <c r="I124" s="98"/>
      <c r="J124" s="98"/>
      <c r="K124" s="98"/>
      <c r="L124" s="98"/>
      <c r="M124" s="97"/>
    </row>
    <row r="125" spans="1:16" ht="15" customHeight="1">
      <c r="B125" s="1273" t="s">
        <v>832</v>
      </c>
      <c r="C125" s="1273"/>
      <c r="D125" s="1273"/>
      <c r="E125" s="1273"/>
      <c r="F125" s="1273"/>
      <c r="G125" s="1273"/>
      <c r="H125" s="1273"/>
      <c r="I125" s="1273"/>
      <c r="J125" s="1273"/>
      <c r="K125" s="1273"/>
      <c r="L125" s="1273"/>
      <c r="M125" s="97"/>
      <c r="N125" s="698">
        <v>248.81</v>
      </c>
      <c r="O125" s="698">
        <v>-3322.84</v>
      </c>
    </row>
    <row r="126" spans="1:16" ht="15" customHeight="1">
      <c r="B126" s="1273"/>
      <c r="C126" s="1273"/>
      <c r="D126" s="1273"/>
      <c r="E126" s="1273"/>
      <c r="F126" s="1273"/>
      <c r="G126" s="1273"/>
      <c r="H126" s="1273"/>
      <c r="I126" s="1273"/>
      <c r="J126" s="1273"/>
      <c r="K126" s="1273"/>
      <c r="L126" s="1273"/>
      <c r="M126" s="97"/>
      <c r="N126" s="698">
        <v>5558.43</v>
      </c>
      <c r="O126" s="698">
        <v>-162799.62</v>
      </c>
    </row>
    <row r="127" spans="1:16" ht="15" customHeight="1">
      <c r="A127" s="597"/>
      <c r="B127" s="600"/>
      <c r="C127" s="97"/>
      <c r="D127" s="97"/>
      <c r="E127" s="97"/>
      <c r="F127" s="97"/>
      <c r="G127" s="97"/>
      <c r="H127" s="97"/>
      <c r="I127" s="97"/>
      <c r="J127" s="97"/>
      <c r="K127" s="97"/>
      <c r="L127" s="97"/>
      <c r="M127" s="97"/>
      <c r="N127" s="698">
        <v>49173.599999999999</v>
      </c>
      <c r="O127" s="698">
        <v>-248.81</v>
      </c>
    </row>
    <row r="128" spans="1:16" ht="15" hidden="1" customHeight="1">
      <c r="A128" s="597"/>
      <c r="B128" s="598"/>
      <c r="C128" s="601"/>
      <c r="D128" s="601"/>
      <c r="E128" s="601"/>
      <c r="F128" s="601"/>
      <c r="G128" s="652"/>
      <c r="H128" s="1278" t="s">
        <v>900</v>
      </c>
      <c r="I128" s="1278"/>
      <c r="J128" s="1278"/>
      <c r="K128" s="1278"/>
      <c r="L128" s="635"/>
      <c r="M128" s="601"/>
      <c r="N128" s="700">
        <v>1065.22</v>
      </c>
      <c r="O128" s="698">
        <v>-49588.52</v>
      </c>
    </row>
    <row r="129" spans="1:21" ht="15" hidden="1" customHeight="1">
      <c r="A129" s="83"/>
      <c r="B129" s="601"/>
      <c r="C129" s="601"/>
      <c r="D129" s="601"/>
      <c r="G129" s="654"/>
      <c r="H129" s="603"/>
      <c r="I129" s="603"/>
      <c r="J129" s="603" t="s">
        <v>386</v>
      </c>
      <c r="K129" s="54"/>
      <c r="N129" s="700">
        <v>221986.88</v>
      </c>
      <c r="O129" s="1142">
        <v>-261613.1685</v>
      </c>
    </row>
    <row r="130" spans="1:21" ht="15" hidden="1" customHeight="1">
      <c r="A130" s="83"/>
      <c r="B130" s="601"/>
      <c r="C130" s="601"/>
      <c r="D130" s="601"/>
      <c r="E130" s="602"/>
      <c r="F130" s="602"/>
      <c r="G130" s="654"/>
      <c r="H130" s="603" t="s">
        <v>337</v>
      </c>
      <c r="I130" s="603" t="s">
        <v>16</v>
      </c>
      <c r="J130" s="603" t="s">
        <v>387</v>
      </c>
      <c r="K130" s="54"/>
      <c r="L130" s="636" t="s">
        <v>912</v>
      </c>
      <c r="N130" s="700">
        <v>392389.23</v>
      </c>
      <c r="S130" s="596"/>
      <c r="U130" s="54"/>
    </row>
    <row r="131" spans="1:21" ht="15" hidden="1" customHeight="1">
      <c r="A131" s="83"/>
      <c r="B131" s="601"/>
      <c r="C131" s="601"/>
      <c r="D131" s="601"/>
      <c r="E131" s="603"/>
      <c r="F131" s="604"/>
      <c r="G131" s="603"/>
      <c r="H131" s="603" t="s">
        <v>388</v>
      </c>
      <c r="I131" s="603" t="s">
        <v>388</v>
      </c>
      <c r="J131" s="603" t="s">
        <v>388</v>
      </c>
      <c r="K131" s="603" t="s">
        <v>9</v>
      </c>
      <c r="L131" s="615" t="s">
        <v>543</v>
      </c>
      <c r="S131" s="596"/>
      <c r="U131" s="54"/>
    </row>
    <row r="132" spans="1:21" ht="15" hidden="1" customHeight="1">
      <c r="A132" s="54"/>
      <c r="C132" s="601"/>
      <c r="D132" s="601"/>
      <c r="F132" s="603"/>
      <c r="G132" s="603" t="s">
        <v>35</v>
      </c>
      <c r="H132" s="1181" t="s">
        <v>823</v>
      </c>
      <c r="I132" s="1181"/>
      <c r="J132" s="1181"/>
      <c r="K132" s="1181"/>
      <c r="L132" s="1181"/>
      <c r="S132" s="596"/>
      <c r="U132" s="54"/>
    </row>
    <row r="133" spans="1:21" ht="15" hidden="1" customHeight="1">
      <c r="A133" s="304">
        <f>A123+1</f>
        <v>13</v>
      </c>
      <c r="B133" s="598" t="s">
        <v>403</v>
      </c>
      <c r="C133" s="601"/>
      <c r="D133" s="601"/>
      <c r="F133" s="603"/>
      <c r="G133" s="603"/>
      <c r="H133" s="769"/>
      <c r="I133" s="769"/>
      <c r="J133" s="769"/>
      <c r="K133" s="769"/>
      <c r="L133" s="769"/>
      <c r="N133" s="698">
        <f>SUM(N125:N131)</f>
        <v>670422.17000000004</v>
      </c>
      <c r="O133" s="698">
        <f>SUM(O125:O131)</f>
        <v>-477572.96</v>
      </c>
      <c r="S133" s="596"/>
      <c r="U133" s="54"/>
    </row>
    <row r="134" spans="1:21" ht="15" hidden="1" customHeight="1">
      <c r="A134" s="83"/>
      <c r="B134" s="601"/>
      <c r="C134" s="601"/>
      <c r="D134" s="601"/>
      <c r="E134" s="541"/>
      <c r="F134" s="541"/>
      <c r="G134" s="603"/>
      <c r="H134" s="541"/>
      <c r="I134" s="541"/>
      <c r="J134" s="541"/>
      <c r="K134" s="541"/>
      <c r="L134" s="601"/>
      <c r="S134" s="596"/>
      <c r="U134" s="54"/>
    </row>
    <row r="135" spans="1:21" ht="15" hidden="1" customHeight="1">
      <c r="A135" s="83"/>
      <c r="B135" s="64" t="s">
        <v>597</v>
      </c>
      <c r="C135" s="601"/>
      <c r="D135" s="601"/>
      <c r="F135" s="974"/>
      <c r="G135" s="67"/>
      <c r="H135" s="975">
        <f>ROUND('EQ - Mar 22'!G4,0)/1000</f>
        <v>41687</v>
      </c>
      <c r="I135" s="975">
        <f>ROUND('DT - Mar 22'!G4,0)/1000</f>
        <v>377413</v>
      </c>
      <c r="J135" s="975">
        <f>ROUND('MM - Mar 22 '!G5,0)/1000</f>
        <v>618173</v>
      </c>
      <c r="K135" s="976">
        <f>SUM(H135:J135)</f>
        <v>1037273</v>
      </c>
      <c r="L135" s="771">
        <v>995664</v>
      </c>
      <c r="S135" s="596"/>
      <c r="U135" s="54"/>
    </row>
    <row r="136" spans="1:21" ht="15" hidden="1" customHeight="1">
      <c r="A136" s="83"/>
      <c r="B136" s="64" t="s">
        <v>695</v>
      </c>
      <c r="C136" s="601"/>
      <c r="D136" s="601"/>
      <c r="F136" s="974"/>
      <c r="G136" s="977">
        <v>5.2</v>
      </c>
      <c r="H136" s="975">
        <v>0</v>
      </c>
      <c r="I136" s="975">
        <v>0</v>
      </c>
      <c r="J136" s="975">
        <f>'5.2'!I82</f>
        <v>0</v>
      </c>
      <c r="K136" s="976">
        <f>SUM(H136:J136)</f>
        <v>0</v>
      </c>
      <c r="L136" s="771">
        <v>0</v>
      </c>
      <c r="S136" s="596"/>
      <c r="U136" s="54"/>
    </row>
    <row r="137" spans="1:21" ht="15" hidden="1" customHeight="1">
      <c r="A137" s="83"/>
      <c r="B137" s="64" t="s">
        <v>533</v>
      </c>
      <c r="C137" s="601"/>
      <c r="D137" s="601"/>
      <c r="F137" s="652"/>
      <c r="G137" s="67"/>
      <c r="H137" s="975">
        <v>0</v>
      </c>
      <c r="I137" s="975">
        <v>0</v>
      </c>
      <c r="J137" s="975">
        <v>0</v>
      </c>
      <c r="K137" s="976">
        <f t="shared" ref="K137:K138" si="1">SUM(H137:J137)</f>
        <v>0</v>
      </c>
      <c r="L137" s="771">
        <v>0</v>
      </c>
      <c r="S137" s="596"/>
      <c r="U137" s="54"/>
    </row>
    <row r="138" spans="1:21" ht="15" hidden="1" customHeight="1">
      <c r="A138" s="83"/>
      <c r="B138" s="64" t="s">
        <v>746</v>
      </c>
      <c r="C138" s="601"/>
      <c r="D138" s="601"/>
      <c r="F138" s="652"/>
      <c r="G138" s="652"/>
      <c r="H138" s="975">
        <v>0</v>
      </c>
      <c r="I138" s="975">
        <v>0</v>
      </c>
      <c r="J138" s="975">
        <v>0</v>
      </c>
      <c r="K138" s="976">
        <f t="shared" si="1"/>
        <v>0</v>
      </c>
      <c r="L138" s="771">
        <v>0</v>
      </c>
      <c r="S138" s="596"/>
      <c r="U138" s="54"/>
    </row>
    <row r="139" spans="1:21" ht="15" hidden="1" customHeight="1" thickBot="1">
      <c r="A139" s="83"/>
      <c r="B139" s="978"/>
      <c r="C139" s="978"/>
      <c r="D139" s="978"/>
      <c r="F139" s="652"/>
      <c r="G139" s="652"/>
      <c r="H139" s="979">
        <f>SUM(H135:H138)</f>
        <v>41687</v>
      </c>
      <c r="I139" s="979">
        <f>SUM(I135:I138)</f>
        <v>377413</v>
      </c>
      <c r="J139" s="979">
        <f>SUM(J135:J138)</f>
        <v>618173</v>
      </c>
      <c r="K139" s="979">
        <f>SUM(K135:K138)</f>
        <v>1037273</v>
      </c>
      <c r="L139" s="770">
        <f>SUM(L135:L138)</f>
        <v>995664</v>
      </c>
      <c r="S139" s="596"/>
      <c r="U139" s="54"/>
    </row>
    <row r="140" spans="1:21" ht="15" customHeight="1">
      <c r="B140" s="97"/>
      <c r="C140" s="97"/>
      <c r="D140" s="97"/>
      <c r="E140" s="97"/>
      <c r="F140" s="652"/>
      <c r="G140" s="652"/>
      <c r="H140" s="652"/>
      <c r="I140" s="97"/>
      <c r="J140" s="97"/>
      <c r="K140" s="97"/>
      <c r="L140" s="97"/>
      <c r="M140" s="97"/>
    </row>
    <row r="141" spans="1:21" ht="15" customHeight="1">
      <c r="A141" s="729" t="s">
        <v>557</v>
      </c>
      <c r="B141" s="606" t="s">
        <v>140</v>
      </c>
    </row>
    <row r="142" spans="1:21" ht="15" customHeight="1">
      <c r="B142" s="19"/>
    </row>
    <row r="143" spans="1:21" ht="15" customHeight="1">
      <c r="B143" s="1284" t="s">
        <v>541</v>
      </c>
      <c r="C143" s="1284"/>
      <c r="D143" s="1284"/>
      <c r="E143" s="1284"/>
      <c r="F143" s="1284"/>
      <c r="G143" s="1284"/>
      <c r="H143" s="1284"/>
      <c r="I143" s="1284"/>
      <c r="J143" s="1284"/>
      <c r="K143" s="1284"/>
      <c r="L143" s="1284"/>
      <c r="M143" s="607"/>
      <c r="N143" s="608"/>
      <c r="O143" s="608"/>
    </row>
    <row r="144" spans="1:21" ht="15" customHeight="1">
      <c r="B144" s="1284"/>
      <c r="C144" s="1284"/>
      <c r="D144" s="1284"/>
      <c r="E144" s="1284"/>
      <c r="F144" s="1284"/>
      <c r="G144" s="1284"/>
      <c r="H144" s="1284"/>
      <c r="I144" s="1284"/>
      <c r="J144" s="1284"/>
      <c r="K144" s="1284"/>
      <c r="L144" s="1284"/>
      <c r="M144" s="607"/>
      <c r="N144" s="608"/>
      <c r="O144" s="608"/>
    </row>
    <row r="145" spans="2:41" ht="15" customHeight="1">
      <c r="B145" s="1284"/>
      <c r="C145" s="1284"/>
      <c r="D145" s="1284"/>
      <c r="E145" s="1284"/>
      <c r="F145" s="1284"/>
      <c r="G145" s="1284"/>
      <c r="H145" s="1284"/>
      <c r="I145" s="1284"/>
      <c r="J145" s="1284"/>
      <c r="K145" s="1284"/>
      <c r="L145" s="1284"/>
      <c r="M145" s="607"/>
      <c r="N145" s="608"/>
      <c r="O145" s="608"/>
    </row>
    <row r="146" spans="2:41" ht="15" customHeight="1">
      <c r="B146" s="1284"/>
      <c r="C146" s="1284"/>
      <c r="D146" s="1284"/>
      <c r="E146" s="1284"/>
      <c r="F146" s="1284"/>
      <c r="G146" s="1284"/>
      <c r="H146" s="1284"/>
      <c r="I146" s="1284"/>
      <c r="J146" s="1284"/>
      <c r="K146" s="1284"/>
      <c r="L146" s="1284"/>
      <c r="M146" s="607"/>
      <c r="N146" s="608"/>
      <c r="O146" s="608"/>
    </row>
    <row r="147" spans="2:41" ht="15" customHeight="1">
      <c r="B147" s="609"/>
      <c r="C147" s="609"/>
      <c r="D147" s="609"/>
      <c r="E147" s="609"/>
      <c r="F147" s="609"/>
      <c r="G147" s="609"/>
      <c r="H147" s="609"/>
      <c r="I147" s="609"/>
      <c r="J147" s="609"/>
      <c r="K147" s="609"/>
      <c r="L147" s="609"/>
      <c r="M147" s="609"/>
      <c r="N147" s="608"/>
      <c r="O147" s="608"/>
    </row>
    <row r="148" spans="2:41" ht="15" customHeight="1">
      <c r="B148" s="1284" t="s">
        <v>768</v>
      </c>
      <c r="C148" s="1284"/>
      <c r="D148" s="1284"/>
      <c r="E148" s="1284"/>
      <c r="F148" s="1284"/>
      <c r="G148" s="1284"/>
      <c r="H148" s="1284"/>
      <c r="I148" s="1284"/>
      <c r="J148" s="1284"/>
      <c r="K148" s="1284"/>
      <c r="L148" s="1284"/>
      <c r="M148" s="607"/>
      <c r="N148" s="608"/>
      <c r="O148" s="608"/>
    </row>
    <row r="149" spans="2:41" ht="15" customHeight="1">
      <c r="B149" s="1284"/>
      <c r="C149" s="1284"/>
      <c r="D149" s="1284"/>
      <c r="E149" s="1284"/>
      <c r="F149" s="1284"/>
      <c r="G149" s="1284"/>
      <c r="H149" s="1284"/>
      <c r="I149" s="1284"/>
      <c r="J149" s="1284"/>
      <c r="K149" s="1284"/>
      <c r="L149" s="1284"/>
      <c r="M149" s="607"/>
      <c r="N149" s="608"/>
      <c r="O149" s="608"/>
    </row>
    <row r="150" spans="2:41" ht="15" customHeight="1">
      <c r="B150" s="1284"/>
      <c r="C150" s="1284"/>
      <c r="D150" s="1284"/>
      <c r="E150" s="1284"/>
      <c r="F150" s="1284"/>
      <c r="G150" s="1284"/>
      <c r="H150" s="1284"/>
      <c r="I150" s="1284"/>
      <c r="J150" s="1284"/>
      <c r="K150" s="1284"/>
      <c r="L150" s="1284"/>
      <c r="M150" s="607"/>
      <c r="N150" s="608"/>
      <c r="O150" s="608"/>
    </row>
    <row r="151" spans="2:41" ht="15" customHeight="1">
      <c r="B151" s="609"/>
      <c r="C151" s="609"/>
      <c r="D151" s="609"/>
      <c r="E151" s="609"/>
      <c r="F151" s="609"/>
      <c r="G151" s="609"/>
      <c r="H151" s="609"/>
      <c r="I151" s="609"/>
      <c r="J151" s="609"/>
      <c r="K151" s="609"/>
      <c r="L151" s="609"/>
      <c r="M151" s="609"/>
      <c r="N151" s="608"/>
      <c r="O151" s="608"/>
    </row>
    <row r="152" spans="2:41" ht="15" customHeight="1">
      <c r="B152" s="1284" t="s">
        <v>751</v>
      </c>
      <c r="C152" s="1284"/>
      <c r="D152" s="1284"/>
      <c r="E152" s="1284"/>
      <c r="F152" s="1284"/>
      <c r="G152" s="1284"/>
      <c r="H152" s="1284"/>
      <c r="I152" s="1284"/>
      <c r="J152" s="1284"/>
      <c r="K152" s="1284"/>
      <c r="L152" s="1284"/>
      <c r="M152" s="607"/>
      <c r="N152" s="608"/>
      <c r="O152" s="608"/>
    </row>
    <row r="153" spans="2:41" ht="15" customHeight="1">
      <c r="B153" s="1284"/>
      <c r="C153" s="1284"/>
      <c r="D153" s="1284"/>
      <c r="E153" s="1284"/>
      <c r="F153" s="1284"/>
      <c r="G153" s="1284"/>
      <c r="H153" s="1284"/>
      <c r="I153" s="1284"/>
      <c r="J153" s="1284"/>
      <c r="K153" s="1284"/>
      <c r="L153" s="1284"/>
      <c r="M153" s="607"/>
      <c r="N153" s="608"/>
      <c r="O153" s="608"/>
    </row>
    <row r="154" spans="2:41" ht="15" customHeight="1">
      <c r="B154" s="609"/>
      <c r="C154" s="609"/>
      <c r="D154" s="609"/>
      <c r="E154" s="609"/>
      <c r="F154" s="609"/>
      <c r="G154" s="609"/>
      <c r="H154" s="609"/>
      <c r="I154" s="609"/>
      <c r="J154" s="609"/>
      <c r="K154" s="609"/>
      <c r="L154" s="609"/>
      <c r="M154" s="609"/>
      <c r="N154" s="608"/>
      <c r="O154" s="608"/>
    </row>
    <row r="155" spans="2:41" ht="15" customHeight="1">
      <c r="B155" s="1284" t="s">
        <v>747</v>
      </c>
      <c r="C155" s="1284"/>
      <c r="D155" s="1284"/>
      <c r="E155" s="1284"/>
      <c r="F155" s="1284"/>
      <c r="G155" s="1284"/>
      <c r="H155" s="1284"/>
      <c r="I155" s="1284"/>
      <c r="J155" s="1284"/>
      <c r="K155" s="1284"/>
      <c r="L155" s="1284"/>
      <c r="M155" s="607"/>
      <c r="N155" s="608"/>
      <c r="O155" s="608"/>
    </row>
    <row r="156" spans="2:41" ht="15" customHeight="1">
      <c r="B156" s="1284"/>
      <c r="C156" s="1284"/>
      <c r="D156" s="1284"/>
      <c r="E156" s="1284"/>
      <c r="F156" s="1284"/>
      <c r="G156" s="1284"/>
      <c r="H156" s="1284"/>
      <c r="I156" s="1284"/>
      <c r="J156" s="1284"/>
      <c r="K156" s="1284"/>
      <c r="L156" s="1284"/>
      <c r="M156" s="607"/>
      <c r="N156" s="608"/>
      <c r="O156" s="608"/>
    </row>
    <row r="157" spans="2:41" ht="15" customHeight="1">
      <c r="B157" s="19"/>
      <c r="L157" s="1285" t="s">
        <v>915</v>
      </c>
    </row>
    <row r="158" spans="2:41" ht="15" customHeight="1">
      <c r="B158" s="610"/>
      <c r="C158" s="610"/>
      <c r="D158" s="610"/>
      <c r="F158" s="745"/>
      <c r="G158" s="745"/>
      <c r="H158" s="1286" t="s">
        <v>913</v>
      </c>
      <c r="I158" s="1286"/>
      <c r="J158" s="1286"/>
      <c r="K158" s="1286"/>
      <c r="L158" s="1285"/>
      <c r="M158" s="54"/>
      <c r="AH158" s="614"/>
      <c r="AI158" s="606"/>
      <c r="AJ158" s="611"/>
      <c r="AK158" s="611"/>
      <c r="AL158" s="611"/>
      <c r="AM158" s="611"/>
      <c r="AN158" s="612"/>
      <c r="AO158" s="613"/>
    </row>
    <row r="159" spans="2:41" ht="15" customHeight="1">
      <c r="B159" s="610"/>
      <c r="C159" s="610"/>
      <c r="D159" s="610"/>
      <c r="E159" s="747"/>
      <c r="F159" s="748"/>
      <c r="G159" s="747"/>
      <c r="H159" s="748"/>
      <c r="I159" s="747"/>
      <c r="J159" s="749" t="s">
        <v>565</v>
      </c>
      <c r="K159" s="749"/>
      <c r="L159" s="772" t="s">
        <v>852</v>
      </c>
      <c r="M159" s="54"/>
      <c r="AH159" s="614"/>
      <c r="AI159" s="606"/>
      <c r="AJ159" s="611"/>
      <c r="AK159" s="611"/>
      <c r="AL159" s="611"/>
      <c r="AM159" s="611"/>
      <c r="AN159" s="612"/>
      <c r="AO159" s="613"/>
    </row>
    <row r="160" spans="2:41" ht="15" customHeight="1">
      <c r="B160" s="610"/>
      <c r="C160" s="610"/>
      <c r="D160" s="610"/>
      <c r="E160" s="750"/>
      <c r="F160" s="748"/>
      <c r="G160" s="750"/>
      <c r="H160" s="749" t="s">
        <v>337</v>
      </c>
      <c r="I160" s="749" t="s">
        <v>16</v>
      </c>
      <c r="J160" s="749" t="s">
        <v>387</v>
      </c>
      <c r="K160" s="749"/>
      <c r="L160" s="1285" t="s">
        <v>916</v>
      </c>
      <c r="M160" s="54"/>
      <c r="AH160" s="614"/>
      <c r="AI160" s="606"/>
      <c r="AJ160" s="611"/>
      <c r="AK160" s="611"/>
      <c r="AL160" s="611"/>
      <c r="AM160" s="611"/>
      <c r="AN160" s="612"/>
      <c r="AO160" s="613"/>
    </row>
    <row r="161" spans="2:41" ht="15" customHeight="1">
      <c r="B161" s="597" t="s">
        <v>588</v>
      </c>
      <c r="C161" s="616" t="s">
        <v>24</v>
      </c>
      <c r="D161" s="610"/>
      <c r="E161" s="750"/>
      <c r="F161" s="748"/>
      <c r="G161" s="750"/>
      <c r="H161" s="749" t="s">
        <v>388</v>
      </c>
      <c r="I161" s="749" t="s">
        <v>388</v>
      </c>
      <c r="J161" s="749" t="s">
        <v>388</v>
      </c>
      <c r="K161" s="615" t="s">
        <v>9</v>
      </c>
      <c r="L161" s="1285"/>
      <c r="M161" s="54"/>
      <c r="AH161" s="614"/>
      <c r="AI161" s="606"/>
      <c r="AJ161" s="611"/>
      <c r="AK161" s="611"/>
      <c r="AL161" s="611"/>
      <c r="AM161" s="611"/>
      <c r="AN161" s="612"/>
      <c r="AO161" s="613"/>
    </row>
    <row r="162" spans="2:41" ht="15" customHeight="1">
      <c r="C162" s="610"/>
      <c r="D162" s="610"/>
      <c r="E162" s="750"/>
      <c r="F162" s="615"/>
      <c r="G162" s="750"/>
      <c r="H162" s="1165" t="s">
        <v>824</v>
      </c>
      <c r="I162" s="1165"/>
      <c r="J162" s="1165"/>
      <c r="K162" s="1165"/>
      <c r="L162" s="1165"/>
      <c r="M162" s="54"/>
      <c r="AH162" s="64"/>
      <c r="AI162" s="610"/>
      <c r="AJ162" s="610"/>
      <c r="AK162" s="655" t="s">
        <v>25</v>
      </c>
      <c r="AL162" s="656"/>
      <c r="AM162" s="656"/>
      <c r="AN162" s="657"/>
      <c r="AO162" s="658" t="s">
        <v>26</v>
      </c>
    </row>
    <row r="163" spans="2:41" ht="15" customHeight="1">
      <c r="B163" s="616" t="s">
        <v>599</v>
      </c>
      <c r="C163" s="606"/>
      <c r="D163" s="606"/>
      <c r="K163" s="54"/>
      <c r="L163" s="54"/>
      <c r="M163" s="315"/>
      <c r="AJ163" s="610"/>
      <c r="AK163" s="617" t="s">
        <v>6</v>
      </c>
      <c r="AL163" s="617" t="s">
        <v>7</v>
      </c>
      <c r="AM163" s="617" t="s">
        <v>8</v>
      </c>
      <c r="AN163" s="618" t="s">
        <v>9</v>
      </c>
      <c r="AO163" s="659"/>
    </row>
    <row r="164" spans="2:41" ht="15" customHeight="1">
      <c r="B164" s="619" t="s">
        <v>29</v>
      </c>
      <c r="C164" s="620"/>
      <c r="D164" s="620"/>
      <c r="E164" s="315"/>
      <c r="F164" s="315"/>
      <c r="G164" s="315"/>
      <c r="H164" s="315"/>
      <c r="I164" s="315"/>
      <c r="J164" s="315"/>
      <c r="K164" s="315"/>
      <c r="L164" s="315"/>
      <c r="M164" s="315"/>
      <c r="AH164" s="64"/>
      <c r="AI164" s="616" t="s">
        <v>27</v>
      </c>
      <c r="AK164" s="1165" t="s">
        <v>17</v>
      </c>
      <c r="AL164" s="1165"/>
      <c r="AM164" s="1165"/>
      <c r="AN164" s="1165"/>
      <c r="AO164" s="1165"/>
    </row>
    <row r="165" spans="2:41" ht="15" customHeight="1">
      <c r="B165" s="621" t="s">
        <v>600</v>
      </c>
      <c r="C165" s="620"/>
      <c r="D165" s="620"/>
      <c r="E165" s="315"/>
      <c r="F165" s="315"/>
      <c r="G165" s="315"/>
      <c r="H165" s="315"/>
      <c r="I165" s="315"/>
      <c r="J165" s="622"/>
      <c r="K165" s="54"/>
      <c r="L165" s="622"/>
      <c r="M165" s="315"/>
      <c r="N165" s="623">
        <f>IS!F26+IS!F28</f>
        <v>12237</v>
      </c>
      <c r="P165" s="623">
        <f>IS!J26+IS!J28</f>
        <v>7199</v>
      </c>
      <c r="R165" s="623" t="e">
        <f>IS!#REF!+IS!#REF!</f>
        <v>#REF!</v>
      </c>
      <c r="AH165" s="64"/>
      <c r="AI165" s="619" t="s">
        <v>28</v>
      </c>
      <c r="AJ165" s="620"/>
      <c r="AK165" s="315"/>
      <c r="AL165" s="315"/>
      <c r="AM165" s="315"/>
      <c r="AN165" s="76"/>
      <c r="AO165" s="76"/>
    </row>
    <row r="166" spans="2:41" ht="15" customHeight="1">
      <c r="B166" s="981" t="s">
        <v>21</v>
      </c>
      <c r="C166" s="620"/>
      <c r="D166" s="620"/>
      <c r="E166" s="315"/>
      <c r="F166" s="315"/>
      <c r="G166" s="315"/>
      <c r="H166" s="622">
        <f>IS!F26+IS!F28</f>
        <v>12237</v>
      </c>
      <c r="I166" s="622">
        <f>IS!H26+IS!H28</f>
        <v>6599</v>
      </c>
      <c r="J166" s="622">
        <f>IS!J26+IS!J28</f>
        <v>7199</v>
      </c>
      <c r="K166" s="622">
        <f>SUM(H166:J166)</f>
        <v>26035</v>
      </c>
      <c r="L166" s="315">
        <v>23406</v>
      </c>
      <c r="M166" s="54"/>
      <c r="AH166" s="64"/>
      <c r="AI166" s="619"/>
      <c r="AJ166" s="620"/>
      <c r="AK166" s="315"/>
      <c r="AL166" s="315"/>
      <c r="AM166" s="315"/>
      <c r="AN166" s="76"/>
      <c r="AO166" s="76"/>
    </row>
    <row r="167" spans="2:41" ht="15" customHeight="1">
      <c r="B167" s="981"/>
      <c r="C167" s="620"/>
      <c r="D167" s="620"/>
      <c r="E167" s="315"/>
      <c r="F167" s="315"/>
      <c r="G167" s="315"/>
      <c r="H167" s="315"/>
      <c r="I167" s="315"/>
      <c r="J167" s="622"/>
      <c r="K167" s="622"/>
      <c r="L167" s="622"/>
      <c r="M167" s="315"/>
      <c r="AH167" s="64"/>
      <c r="AI167" s="619"/>
      <c r="AJ167" s="620"/>
      <c r="AK167" s="315"/>
      <c r="AL167" s="315"/>
      <c r="AM167" s="315"/>
      <c r="AN167" s="76"/>
      <c r="AO167" s="76"/>
    </row>
    <row r="168" spans="2:41" ht="15" customHeight="1">
      <c r="B168" s="616" t="s">
        <v>601</v>
      </c>
      <c r="C168" s="620"/>
      <c r="D168" s="620"/>
      <c r="E168" s="315"/>
      <c r="F168" s="315"/>
      <c r="G168" s="315"/>
      <c r="H168" s="315"/>
      <c r="I168" s="315"/>
      <c r="J168" s="315"/>
      <c r="K168" s="315"/>
      <c r="L168" s="315"/>
      <c r="M168" s="315"/>
      <c r="N168" s="624"/>
      <c r="O168" s="625"/>
      <c r="P168" s="626"/>
      <c r="Q168" s="625"/>
      <c r="R168" s="626"/>
      <c r="S168" s="627"/>
      <c r="AH168" s="64"/>
      <c r="AI168" s="621"/>
      <c r="AJ168" s="620"/>
      <c r="AK168" s="315"/>
      <c r="AL168" s="315"/>
      <c r="AM168" s="315"/>
      <c r="AN168" s="76"/>
      <c r="AO168" s="76"/>
    </row>
    <row r="169" spans="2:41" ht="15" customHeight="1">
      <c r="B169" s="621" t="s">
        <v>414</v>
      </c>
      <c r="C169" s="620"/>
      <c r="D169" s="620"/>
      <c r="F169" s="315"/>
      <c r="H169" s="622">
        <f>IS!F30+IS!F31</f>
        <v>1015</v>
      </c>
      <c r="I169" s="622">
        <f>IS!H30+IS!H31</f>
        <v>548</v>
      </c>
      <c r="J169" s="622">
        <f>IS!J30+IS!J31</f>
        <v>598</v>
      </c>
      <c r="K169" s="622">
        <f>SUM(H169:J169)</f>
        <v>2161</v>
      </c>
      <c r="L169" s="315">
        <v>1981</v>
      </c>
      <c r="M169" s="54"/>
      <c r="N169" s="624">
        <f>IS!F30+IS!F31</f>
        <v>1015</v>
      </c>
      <c r="O169" s="625"/>
      <c r="P169" s="624">
        <f>IS!J30+IS!J31</f>
        <v>598</v>
      </c>
      <c r="Q169" s="625"/>
      <c r="R169" s="624" t="e">
        <f>IS!#REF!+IS!#REF!</f>
        <v>#REF!</v>
      </c>
      <c r="S169" s="627"/>
      <c r="AH169" s="64"/>
      <c r="AI169" s="621"/>
      <c r="AJ169" s="620"/>
      <c r="AK169" s="315"/>
      <c r="AL169" s="315"/>
      <c r="AM169" s="315"/>
      <c r="AN169" s="76"/>
      <c r="AO169" s="76"/>
    </row>
    <row r="170" spans="2:41" ht="15" customHeight="1">
      <c r="B170" s="620" t="s">
        <v>415</v>
      </c>
      <c r="C170" s="620"/>
      <c r="D170" s="620"/>
      <c r="F170" s="315"/>
      <c r="H170" s="622">
        <f>'EQ - Mar 22'!C73/1000</f>
        <v>48</v>
      </c>
      <c r="I170" s="622">
        <f>'DT - Mar 22'!C129/1000</f>
        <v>6</v>
      </c>
      <c r="J170" s="622">
        <f>'MM - Mar 22 '!C91/1000</f>
        <v>5</v>
      </c>
      <c r="K170" s="622">
        <f>SUM(H170:J170)</f>
        <v>59</v>
      </c>
      <c r="L170" s="315">
        <v>81</v>
      </c>
      <c r="M170" s="54"/>
      <c r="N170" s="624"/>
      <c r="O170" s="625"/>
      <c r="P170" s="626"/>
      <c r="Q170" s="625"/>
      <c r="R170" s="626"/>
      <c r="S170" s="627"/>
      <c r="AH170" s="64"/>
      <c r="AI170" s="621"/>
      <c r="AJ170" s="620"/>
      <c r="AK170" s="315"/>
      <c r="AL170" s="315"/>
      <c r="AM170" s="315"/>
      <c r="AN170" s="76"/>
      <c r="AO170" s="76"/>
    </row>
    <row r="171" spans="2:41" ht="15" customHeight="1">
      <c r="B171" s="620"/>
      <c r="C171" s="620"/>
      <c r="D171" s="620"/>
      <c r="E171" s="315"/>
      <c r="F171" s="315"/>
      <c r="G171" s="315"/>
      <c r="H171" s="315"/>
      <c r="I171" s="315"/>
      <c r="J171" s="622"/>
      <c r="K171" s="622"/>
      <c r="L171" s="315"/>
      <c r="M171" s="54"/>
      <c r="N171" s="54" t="s">
        <v>378</v>
      </c>
      <c r="O171" s="34">
        <f>K175</f>
        <v>194</v>
      </c>
      <c r="P171" s="628">
        <f>K175-O171</f>
        <v>0</v>
      </c>
      <c r="Q171" s="625"/>
      <c r="R171" s="626"/>
      <c r="S171" s="627"/>
      <c r="AH171" s="64"/>
      <c r="AI171" s="621"/>
      <c r="AJ171" s="620"/>
      <c r="AK171" s="315"/>
      <c r="AL171" s="315"/>
      <c r="AM171" s="315"/>
      <c r="AN171" s="76"/>
      <c r="AO171" s="76"/>
    </row>
    <row r="172" spans="2:41" ht="15" customHeight="1">
      <c r="B172" s="616" t="s">
        <v>602</v>
      </c>
      <c r="C172" s="620"/>
      <c r="D172" s="620"/>
      <c r="E172" s="315"/>
      <c r="F172" s="315"/>
      <c r="G172" s="315"/>
      <c r="H172" s="315"/>
      <c r="I172" s="315"/>
      <c r="J172" s="622"/>
      <c r="K172" s="622"/>
      <c r="L172" s="315"/>
      <c r="M172" s="54"/>
      <c r="N172" s="54" t="s">
        <v>378</v>
      </c>
      <c r="O172" s="76">
        <v>2646</v>
      </c>
      <c r="P172" s="629">
        <f>K176-O172</f>
        <v>-2636</v>
      </c>
      <c r="Q172" s="625"/>
      <c r="R172" s="626"/>
      <c r="S172" s="627"/>
      <c r="AH172" s="64"/>
      <c r="AI172" s="621"/>
      <c r="AJ172" s="620"/>
      <c r="AK172" s="315"/>
      <c r="AL172" s="315"/>
      <c r="AM172" s="315"/>
      <c r="AN172" s="76"/>
      <c r="AO172" s="76"/>
    </row>
    <row r="173" spans="2:41" ht="15" customHeight="1">
      <c r="B173" s="621"/>
      <c r="C173" s="620"/>
      <c r="D173" s="620"/>
      <c r="E173" s="315"/>
      <c r="F173" s="315"/>
      <c r="G173" s="315"/>
      <c r="H173" s="315"/>
      <c r="I173" s="315"/>
      <c r="J173" s="622"/>
      <c r="K173" s="622"/>
      <c r="L173" s="315"/>
      <c r="M173" s="54"/>
      <c r="N173" s="624"/>
      <c r="O173" s="625" t="s">
        <v>295</v>
      </c>
      <c r="P173" s="626"/>
      <c r="Q173" s="625" t="s">
        <v>296</v>
      </c>
      <c r="R173" s="626"/>
      <c r="S173" s="627" t="s">
        <v>297</v>
      </c>
      <c r="AH173" s="64"/>
      <c r="AI173" s="621"/>
      <c r="AJ173" s="620"/>
      <c r="AK173" s="315"/>
      <c r="AL173" s="315"/>
      <c r="AM173" s="315"/>
      <c r="AN173" s="76"/>
      <c r="AO173" s="76"/>
    </row>
    <row r="174" spans="2:41" ht="15" customHeight="1">
      <c r="B174" s="616" t="s">
        <v>316</v>
      </c>
      <c r="C174" s="620"/>
      <c r="D174" s="620"/>
      <c r="E174" s="315"/>
      <c r="F174" s="315"/>
      <c r="G174" s="315"/>
      <c r="H174" s="315"/>
      <c r="I174" s="315"/>
      <c r="J174" s="622"/>
      <c r="K174" s="622"/>
      <c r="L174" s="315"/>
      <c r="M174" s="54"/>
      <c r="N174" s="624" t="s">
        <v>298</v>
      </c>
      <c r="O174" s="630">
        <v>135771.63</v>
      </c>
      <c r="Q174" s="630">
        <v>80584</v>
      </c>
      <c r="R174" s="626"/>
      <c r="S174" s="630">
        <v>41932</v>
      </c>
      <c r="AH174" s="64"/>
      <c r="AI174" s="621"/>
      <c r="AJ174" s="620"/>
      <c r="AK174" s="315"/>
      <c r="AL174" s="315"/>
      <c r="AM174" s="315"/>
      <c r="AN174" s="76"/>
      <c r="AO174" s="76"/>
    </row>
    <row r="175" spans="2:41" ht="15" customHeight="1">
      <c r="B175" s="621" t="s">
        <v>317</v>
      </c>
      <c r="C175" s="620"/>
      <c r="D175" s="620"/>
      <c r="F175" s="315"/>
      <c r="H175" s="622">
        <f>('EQ - Mar 22'!D57+'EQ - Mar 22'!D58)/1000</f>
        <v>63</v>
      </c>
      <c r="I175" s="622">
        <f>('DT - Mar 22'!D93+'DT - Mar 22'!D92)/1000</f>
        <v>70</v>
      </c>
      <c r="J175" s="622">
        <f>('MM - Mar 22 '!D62+'MM - Mar 22 '!D63)/1000</f>
        <v>61</v>
      </c>
      <c r="K175" s="622">
        <f>SUM(H175:J175)</f>
        <v>194</v>
      </c>
      <c r="L175" s="315">
        <v>131</v>
      </c>
      <c r="M175" s="54"/>
      <c r="N175" s="54" t="s">
        <v>378</v>
      </c>
      <c r="O175" s="628"/>
      <c r="P175" s="626"/>
      <c r="Q175" s="626"/>
      <c r="R175" s="626"/>
      <c r="S175" s="626"/>
      <c r="AH175" s="64"/>
      <c r="AI175" s="621"/>
      <c r="AJ175" s="620"/>
      <c r="AK175" s="315"/>
      <c r="AL175" s="315"/>
      <c r="AM175" s="315"/>
      <c r="AN175" s="76"/>
      <c r="AO175" s="76"/>
    </row>
    <row r="176" spans="2:41" ht="15" customHeight="1">
      <c r="B176" s="621" t="s">
        <v>49</v>
      </c>
      <c r="C176" s="620"/>
      <c r="D176" s="620"/>
      <c r="F176" s="315"/>
      <c r="H176" s="622">
        <f>'EQ - Mar 22'!C84/1000</f>
        <v>3</v>
      </c>
      <c r="I176" s="622">
        <f>'DT - Mar 22'!C142/1000</f>
        <v>3</v>
      </c>
      <c r="J176" s="622">
        <f>'MM - Mar 22 '!C102/1000</f>
        <v>4</v>
      </c>
      <c r="K176" s="622">
        <f>SUM(H176:J176)</f>
        <v>10</v>
      </c>
      <c r="L176" s="315">
        <v>11</v>
      </c>
      <c r="M176" s="54"/>
      <c r="AH176" s="64"/>
      <c r="AI176" s="621"/>
      <c r="AJ176" s="620"/>
      <c r="AK176" s="315"/>
      <c r="AL176" s="315"/>
      <c r="AM176" s="315"/>
      <c r="AN176" s="76"/>
      <c r="AO176" s="76"/>
    </row>
    <row r="177" spans="2:41" ht="15" customHeight="1">
      <c r="B177" s="54" t="s">
        <v>998</v>
      </c>
      <c r="H177" s="308">
        <v>11582.2104</v>
      </c>
      <c r="I177" s="308">
        <v>0</v>
      </c>
      <c r="J177" s="308">
        <v>0</v>
      </c>
      <c r="K177" s="308">
        <v>0</v>
      </c>
      <c r="L177" s="640">
        <v>0</v>
      </c>
      <c r="M177" s="54"/>
      <c r="AH177" s="64"/>
      <c r="AI177" s="40"/>
      <c r="AJ177" s="620"/>
      <c r="AK177" s="315"/>
      <c r="AL177" s="315"/>
      <c r="AM177" s="315"/>
      <c r="AN177" s="76"/>
      <c r="AO177" s="76"/>
    </row>
    <row r="178" spans="2:41" ht="15" customHeight="1">
      <c r="B178" s="54" t="s">
        <v>999</v>
      </c>
      <c r="H178" s="308">
        <v>11925</v>
      </c>
      <c r="I178" s="308">
        <v>0</v>
      </c>
      <c r="J178" s="308">
        <v>0</v>
      </c>
      <c r="K178" s="308">
        <v>0</v>
      </c>
      <c r="L178" s="640">
        <v>0</v>
      </c>
      <c r="M178" s="54"/>
      <c r="AH178" s="64"/>
      <c r="AI178" s="40"/>
      <c r="AJ178" s="620"/>
      <c r="AK178" s="315"/>
      <c r="AL178" s="315"/>
      <c r="AM178" s="315"/>
      <c r="AN178" s="76"/>
      <c r="AO178" s="76"/>
    </row>
    <row r="179" spans="2:41" ht="15" customHeight="1">
      <c r="K179" s="54"/>
      <c r="L179" s="308"/>
      <c r="M179" s="54"/>
      <c r="AH179" s="64"/>
      <c r="AI179" s="40"/>
      <c r="AJ179" s="620"/>
      <c r="AK179" s="315"/>
      <c r="AL179" s="315"/>
      <c r="AM179" s="315"/>
      <c r="AN179" s="76"/>
      <c r="AO179" s="76"/>
    </row>
    <row r="180" spans="2:41" ht="15" customHeight="1">
      <c r="B180" s="616" t="s">
        <v>990</v>
      </c>
      <c r="H180" s="308"/>
      <c r="I180" s="308"/>
      <c r="J180" s="308"/>
      <c r="K180" s="308"/>
      <c r="L180" s="640"/>
      <c r="M180" s="54"/>
      <c r="AH180" s="64"/>
      <c r="AI180" s="40"/>
      <c r="AJ180" s="620"/>
      <c r="AK180" s="315"/>
      <c r="AL180" s="315"/>
      <c r="AM180" s="315"/>
      <c r="AN180" s="76"/>
      <c r="AO180" s="76"/>
    </row>
    <row r="181" spans="2:41" ht="15" customHeight="1">
      <c r="B181" s="621" t="s">
        <v>1000</v>
      </c>
      <c r="H181" s="308">
        <v>21158</v>
      </c>
      <c r="I181" s="308">
        <v>0</v>
      </c>
      <c r="J181" s="308">
        <v>0</v>
      </c>
      <c r="K181" s="308">
        <v>0</v>
      </c>
      <c r="L181" s="640">
        <v>0</v>
      </c>
      <c r="M181" s="54"/>
      <c r="AH181" s="64"/>
      <c r="AI181" s="40"/>
      <c r="AJ181" s="620"/>
      <c r="AK181" s="315"/>
      <c r="AL181" s="315"/>
      <c r="AM181" s="315"/>
      <c r="AN181" s="76"/>
      <c r="AO181" s="76"/>
    </row>
    <row r="182" spans="2:41" ht="15" customHeight="1">
      <c r="B182" s="621" t="s">
        <v>1001</v>
      </c>
      <c r="H182" s="308">
        <v>10040</v>
      </c>
      <c r="I182" s="308">
        <v>0</v>
      </c>
      <c r="J182" s="308">
        <v>0</v>
      </c>
      <c r="K182" s="308">
        <v>0</v>
      </c>
      <c r="L182" s="640">
        <v>0</v>
      </c>
      <c r="M182" s="54"/>
      <c r="AH182" s="64"/>
      <c r="AI182" s="40"/>
      <c r="AJ182" s="620"/>
      <c r="AK182" s="315"/>
      <c r="AL182" s="315"/>
      <c r="AM182" s="315"/>
      <c r="AN182" s="76"/>
      <c r="AO182" s="76"/>
    </row>
    <row r="183" spans="2:41" ht="15" customHeight="1">
      <c r="B183" s="621"/>
      <c r="H183" s="308"/>
      <c r="I183" s="308"/>
      <c r="J183" s="308"/>
      <c r="K183" s="308"/>
      <c r="L183" s="640"/>
      <c r="M183" s="54"/>
      <c r="AH183" s="64"/>
      <c r="AI183" s="40"/>
      <c r="AJ183" s="620"/>
      <c r="AK183" s="315"/>
      <c r="AL183" s="315"/>
      <c r="AM183" s="315"/>
      <c r="AN183" s="76"/>
      <c r="AO183" s="76"/>
    </row>
    <row r="184" spans="2:41" ht="15" customHeight="1">
      <c r="B184" s="616" t="s">
        <v>995</v>
      </c>
      <c r="H184" s="308"/>
      <c r="I184" s="308"/>
      <c r="J184" s="308"/>
      <c r="K184" s="308"/>
      <c r="L184" s="640"/>
      <c r="M184" s="54"/>
      <c r="AH184" s="64"/>
      <c r="AI184" s="40"/>
      <c r="AJ184" s="620"/>
      <c r="AK184" s="315"/>
      <c r="AL184" s="315"/>
      <c r="AM184" s="315"/>
      <c r="AN184" s="76"/>
      <c r="AO184" s="76"/>
    </row>
    <row r="185" spans="2:41" ht="15" customHeight="1">
      <c r="B185" s="621" t="s">
        <v>1002</v>
      </c>
      <c r="H185" s="308">
        <v>9882</v>
      </c>
      <c r="I185" s="308">
        <v>0</v>
      </c>
      <c r="J185" s="308">
        <v>0</v>
      </c>
      <c r="K185" s="308">
        <v>0</v>
      </c>
      <c r="L185" s="640">
        <v>0</v>
      </c>
      <c r="M185" s="54"/>
      <c r="AH185" s="64"/>
      <c r="AI185" s="40"/>
      <c r="AJ185" s="620"/>
      <c r="AK185" s="315"/>
      <c r="AL185" s="315"/>
      <c r="AM185" s="315"/>
      <c r="AN185" s="76"/>
      <c r="AO185" s="76"/>
    </row>
    <row r="186" spans="2:41" ht="15" customHeight="1">
      <c r="B186" s="621" t="s">
        <v>1003</v>
      </c>
      <c r="H186" s="308">
        <v>2848</v>
      </c>
      <c r="I186" s="308">
        <v>0</v>
      </c>
      <c r="J186" s="308">
        <v>0</v>
      </c>
      <c r="K186" s="308">
        <v>0</v>
      </c>
      <c r="L186" s="640">
        <v>0</v>
      </c>
      <c r="M186" s="54"/>
      <c r="AH186" s="64"/>
      <c r="AI186" s="40"/>
      <c r="AJ186" s="620"/>
      <c r="AK186" s="315"/>
      <c r="AL186" s="315"/>
      <c r="AM186" s="315"/>
      <c r="AN186" s="76"/>
      <c r="AO186" s="76"/>
    </row>
    <row r="187" spans="2:41" ht="15" customHeight="1">
      <c r="B187" s="621"/>
      <c r="H187" s="308"/>
      <c r="I187" s="308"/>
      <c r="J187" s="308"/>
      <c r="K187" s="308"/>
      <c r="L187" s="640"/>
      <c r="M187" s="54"/>
      <c r="AH187" s="64"/>
      <c r="AI187" s="40"/>
      <c r="AJ187" s="620"/>
      <c r="AK187" s="315"/>
      <c r="AL187" s="315"/>
      <c r="AM187" s="315"/>
      <c r="AN187" s="76"/>
      <c r="AO187" s="76"/>
    </row>
    <row r="188" spans="2:41" ht="15" customHeight="1">
      <c r="B188" s="616" t="s">
        <v>991</v>
      </c>
      <c r="H188" s="308"/>
      <c r="I188" s="308"/>
      <c r="J188" s="308"/>
      <c r="K188" s="308"/>
      <c r="L188" s="640"/>
      <c r="M188" s="54"/>
      <c r="AH188" s="64"/>
      <c r="AI188" s="40"/>
      <c r="AJ188" s="620"/>
      <c r="AK188" s="315"/>
      <c r="AL188" s="315"/>
      <c r="AM188" s="315"/>
      <c r="AN188" s="76"/>
      <c r="AO188" s="76"/>
    </row>
    <row r="189" spans="2:41" ht="15" customHeight="1">
      <c r="B189" s="621" t="s">
        <v>1004</v>
      </c>
      <c r="H189" s="308">
        <f>9759860/1000</f>
        <v>9760</v>
      </c>
      <c r="I189" s="308">
        <v>0</v>
      </c>
      <c r="J189" s="308">
        <v>0</v>
      </c>
      <c r="K189" s="308">
        <v>0</v>
      </c>
      <c r="L189" s="640">
        <v>0</v>
      </c>
      <c r="M189" s="54"/>
      <c r="AH189" s="64"/>
      <c r="AI189" s="40"/>
      <c r="AJ189" s="620"/>
      <c r="AK189" s="315"/>
      <c r="AL189" s="315"/>
      <c r="AM189" s="315"/>
      <c r="AN189" s="76"/>
      <c r="AO189" s="76"/>
    </row>
    <row r="190" spans="2:41" ht="15" customHeight="1">
      <c r="B190" s="621"/>
      <c r="H190" s="308"/>
      <c r="I190" s="308"/>
      <c r="J190" s="308"/>
      <c r="K190" s="308"/>
      <c r="L190" s="640"/>
      <c r="M190" s="54"/>
      <c r="AH190" s="64"/>
      <c r="AI190" s="40"/>
      <c r="AJ190" s="620"/>
      <c r="AK190" s="315"/>
      <c r="AL190" s="315"/>
      <c r="AM190" s="315"/>
      <c r="AN190" s="76"/>
      <c r="AO190" s="76"/>
    </row>
    <row r="191" spans="2:41" ht="15" customHeight="1">
      <c r="B191" s="616" t="s">
        <v>992</v>
      </c>
      <c r="H191" s="308"/>
      <c r="I191" s="308"/>
      <c r="J191" s="308"/>
      <c r="K191" s="308"/>
      <c r="L191" s="640"/>
      <c r="M191" s="54"/>
      <c r="AH191" s="64"/>
      <c r="AI191" s="40"/>
      <c r="AJ191" s="620"/>
      <c r="AK191" s="315"/>
      <c r="AL191" s="315"/>
      <c r="AM191" s="315"/>
      <c r="AN191" s="76"/>
      <c r="AO191" s="76"/>
    </row>
    <row r="192" spans="2:41" ht="15" customHeight="1">
      <c r="B192" s="621" t="s">
        <v>1006</v>
      </c>
      <c r="H192" s="308">
        <v>21371</v>
      </c>
      <c r="I192" s="308">
        <v>0</v>
      </c>
      <c r="J192" s="308">
        <v>0</v>
      </c>
      <c r="K192" s="308">
        <v>0</v>
      </c>
      <c r="L192" s="640">
        <v>0</v>
      </c>
      <c r="M192" s="54"/>
      <c r="AH192" s="64"/>
      <c r="AI192" s="40"/>
      <c r="AJ192" s="620"/>
      <c r="AK192" s="315"/>
      <c r="AL192" s="315"/>
      <c r="AM192" s="315"/>
      <c r="AN192" s="76"/>
      <c r="AO192" s="76"/>
    </row>
    <row r="193" spans="1:41" ht="15" customHeight="1">
      <c r="B193" s="621" t="s">
        <v>1007</v>
      </c>
      <c r="H193" s="308">
        <v>1118</v>
      </c>
      <c r="I193" s="308">
        <v>0</v>
      </c>
      <c r="J193" s="308">
        <v>0</v>
      </c>
      <c r="K193" s="308">
        <v>0</v>
      </c>
      <c r="L193" s="640">
        <v>0</v>
      </c>
      <c r="M193" s="54"/>
      <c r="AH193" s="64"/>
      <c r="AI193" s="40"/>
      <c r="AJ193" s="620"/>
      <c r="AK193" s="315"/>
      <c r="AL193" s="315"/>
      <c r="AM193" s="315"/>
      <c r="AN193" s="76"/>
      <c r="AO193" s="76"/>
    </row>
    <row r="194" spans="1:41" ht="15" customHeight="1">
      <c r="B194" s="621"/>
      <c r="H194" s="308"/>
      <c r="I194" s="308"/>
      <c r="J194" s="308"/>
      <c r="K194" s="308"/>
      <c r="L194" s="640"/>
      <c r="M194" s="54"/>
      <c r="AH194" s="64"/>
      <c r="AI194" s="40"/>
      <c r="AJ194" s="620"/>
      <c r="AK194" s="315"/>
      <c r="AL194" s="315"/>
      <c r="AM194" s="315"/>
      <c r="AN194" s="76"/>
      <c r="AO194" s="76"/>
    </row>
    <row r="195" spans="1:41" ht="15" customHeight="1">
      <c r="B195" s="616" t="s">
        <v>691</v>
      </c>
      <c r="H195" s="308"/>
      <c r="I195" s="308"/>
      <c r="J195" s="308"/>
      <c r="K195" s="308"/>
      <c r="L195" s="640"/>
      <c r="M195" s="54"/>
      <c r="AH195" s="64"/>
      <c r="AI195" s="40"/>
      <c r="AJ195" s="620"/>
      <c r="AK195" s="315"/>
      <c r="AL195" s="315"/>
      <c r="AM195" s="315"/>
      <c r="AN195" s="76"/>
      <c r="AO195" s="76"/>
    </row>
    <row r="196" spans="1:41" ht="15" customHeight="1">
      <c r="B196" s="621" t="s">
        <v>1005</v>
      </c>
      <c r="H196" s="308">
        <v>11516</v>
      </c>
      <c r="I196" s="308">
        <v>0</v>
      </c>
      <c r="J196" s="308">
        <v>0</v>
      </c>
      <c r="K196" s="308">
        <v>0</v>
      </c>
      <c r="L196" s="640">
        <v>0</v>
      </c>
      <c r="M196" s="54"/>
      <c r="AH196" s="64"/>
      <c r="AI196" s="40"/>
      <c r="AJ196" s="620"/>
      <c r="AK196" s="315"/>
      <c r="AL196" s="315"/>
      <c r="AM196" s="315"/>
      <c r="AN196" s="76"/>
      <c r="AO196" s="76"/>
    </row>
    <row r="197" spans="1:41" ht="15" customHeight="1">
      <c r="K197" s="54"/>
      <c r="L197" s="308"/>
      <c r="M197" s="54"/>
      <c r="AH197" s="64"/>
      <c r="AI197" s="40"/>
      <c r="AJ197" s="620"/>
      <c r="AK197" s="315"/>
      <c r="AL197" s="315"/>
      <c r="AM197" s="315"/>
      <c r="AN197" s="76"/>
      <c r="AO197" s="76"/>
    </row>
    <row r="198" spans="1:41" ht="15" customHeight="1">
      <c r="B198" s="616" t="s">
        <v>603</v>
      </c>
      <c r="C198" s="620"/>
      <c r="D198" s="620"/>
      <c r="E198" s="315"/>
      <c r="F198" s="315"/>
      <c r="G198" s="315"/>
      <c r="H198" s="315"/>
      <c r="I198" s="315"/>
      <c r="J198" s="315"/>
      <c r="K198" s="622"/>
      <c r="L198" s="315"/>
      <c r="M198" s="54"/>
      <c r="AH198" s="64"/>
      <c r="AI198" s="40"/>
      <c r="AJ198" s="620"/>
      <c r="AK198" s="315"/>
      <c r="AL198" s="315"/>
      <c r="AM198" s="315"/>
      <c r="AN198" s="76"/>
      <c r="AO198" s="76"/>
    </row>
    <row r="199" spans="1:41" ht="15" customHeight="1">
      <c r="B199" s="621" t="s">
        <v>604</v>
      </c>
      <c r="C199" s="620"/>
      <c r="D199" s="620"/>
      <c r="F199" s="315"/>
      <c r="H199" s="622">
        <f>48353/1000</f>
        <v>48</v>
      </c>
      <c r="I199" s="622">
        <v>0</v>
      </c>
      <c r="J199" s="622">
        <v>0</v>
      </c>
      <c r="K199" s="622">
        <f>SUM(H199:J199)</f>
        <v>48</v>
      </c>
      <c r="L199" s="315">
        <v>51</v>
      </c>
      <c r="M199" s="54"/>
      <c r="AH199" s="64"/>
      <c r="AI199" s="40"/>
      <c r="AJ199" s="620"/>
      <c r="AK199" s="315"/>
      <c r="AL199" s="315"/>
      <c r="AM199" s="315"/>
      <c r="AN199" s="76"/>
      <c r="AO199" s="76"/>
    </row>
    <row r="200" spans="1:41" ht="15" customHeight="1">
      <c r="B200" s="621"/>
      <c r="C200" s="620"/>
      <c r="D200" s="620"/>
      <c r="F200" s="622"/>
      <c r="H200" s="622"/>
      <c r="I200" s="622"/>
      <c r="J200" s="622"/>
      <c r="K200" s="622"/>
      <c r="L200" s="315"/>
      <c r="M200" s="54"/>
      <c r="N200" s="626"/>
      <c r="O200" s="626"/>
      <c r="P200" s="626"/>
      <c r="Q200" s="626"/>
      <c r="R200" s="626"/>
      <c r="S200" s="626"/>
      <c r="AH200" s="64"/>
      <c r="AI200" s="40"/>
      <c r="AJ200" s="620"/>
      <c r="AK200" s="315"/>
      <c r="AL200" s="315"/>
      <c r="AM200" s="315"/>
      <c r="AN200" s="76"/>
      <c r="AO200" s="76"/>
    </row>
    <row r="201" spans="1:41" ht="15" customHeight="1"/>
    <row r="202" spans="1:41">
      <c r="A202" s="614"/>
    </row>
    <row r="204" spans="1:41" ht="15" customHeight="1">
      <c r="B204" s="610"/>
      <c r="C204" s="610"/>
      <c r="D204" s="610"/>
      <c r="E204" s="745"/>
      <c r="F204" s="745"/>
      <c r="G204" s="745"/>
      <c r="H204" s="1287" t="s">
        <v>900</v>
      </c>
      <c r="I204" s="1286"/>
      <c r="J204" s="1286"/>
      <c r="K204" s="1286"/>
      <c r="L204" s="746"/>
      <c r="M204" s="660"/>
    </row>
    <row r="205" spans="1:41" ht="15" customHeight="1">
      <c r="B205" s="610"/>
      <c r="C205" s="610"/>
      <c r="D205" s="610"/>
      <c r="E205" s="747"/>
      <c r="F205" s="748"/>
      <c r="G205" s="747"/>
      <c r="H205" s="748"/>
      <c r="I205" s="747"/>
      <c r="J205" s="749" t="s">
        <v>565</v>
      </c>
      <c r="K205" s="749"/>
      <c r="L205" s="636" t="s">
        <v>545</v>
      </c>
      <c r="M205" s="660"/>
    </row>
    <row r="206" spans="1:41" ht="15" customHeight="1">
      <c r="B206" s="610"/>
      <c r="C206" s="610"/>
      <c r="D206" s="610"/>
      <c r="E206" s="750"/>
      <c r="F206" s="748"/>
      <c r="G206" s="750"/>
      <c r="H206" s="749" t="s">
        <v>337</v>
      </c>
      <c r="I206" s="749" t="s">
        <v>16</v>
      </c>
      <c r="J206" s="749" t="s">
        <v>387</v>
      </c>
      <c r="K206" s="749"/>
      <c r="L206" s="636" t="s">
        <v>914</v>
      </c>
      <c r="M206" s="660"/>
    </row>
    <row r="207" spans="1:41">
      <c r="B207" s="597" t="s">
        <v>589</v>
      </c>
      <c r="C207" s="606" t="s">
        <v>605</v>
      </c>
      <c r="D207" s="610"/>
      <c r="E207" s="750"/>
      <c r="F207" s="748"/>
      <c r="G207" s="750"/>
      <c r="H207" s="749" t="s">
        <v>388</v>
      </c>
      <c r="I207" s="749" t="s">
        <v>388</v>
      </c>
      <c r="J207" s="749" t="s">
        <v>388</v>
      </c>
      <c r="K207" s="615" t="s">
        <v>9</v>
      </c>
      <c r="L207" s="615" t="s">
        <v>543</v>
      </c>
      <c r="M207" s="660"/>
    </row>
    <row r="208" spans="1:41">
      <c r="E208" s="605"/>
      <c r="F208" s="605"/>
      <c r="G208" s="605"/>
      <c r="H208" s="1165" t="s">
        <v>824</v>
      </c>
      <c r="I208" s="1165"/>
      <c r="J208" s="1165"/>
      <c r="K208" s="1165"/>
      <c r="L208" s="1165"/>
      <c r="M208" s="605"/>
    </row>
    <row r="209" spans="2:15">
      <c r="B209" s="616" t="s">
        <v>599</v>
      </c>
    </row>
    <row r="210" spans="2:15">
      <c r="B210" s="619" t="s">
        <v>29</v>
      </c>
    </row>
    <row r="211" spans="2:15">
      <c r="B211" s="54" t="s">
        <v>30</v>
      </c>
      <c r="H211" s="980">
        <f>'EQ - Mar 22'!D38/1000</f>
        <v>1207</v>
      </c>
      <c r="I211" s="980">
        <f>'DT - Mar 22'!D64/1000</f>
        <v>682</v>
      </c>
      <c r="J211" s="983">
        <f>'MM - Mar 22 '!D44/1000</f>
        <v>763</v>
      </c>
      <c r="K211" s="980">
        <f>SUM(H211:J211)</f>
        <v>2652</v>
      </c>
      <c r="L211" s="76">
        <v>2398</v>
      </c>
      <c r="M211" s="818"/>
      <c r="N211" s="818"/>
      <c r="O211" s="818"/>
    </row>
    <row r="212" spans="2:15">
      <c r="B212" s="54" t="s">
        <v>607</v>
      </c>
      <c r="H212" s="980">
        <f>'EQ - Mar 22'!D39/1000</f>
        <v>157</v>
      </c>
      <c r="I212" s="980">
        <f>'DT - Mar 22'!D65/1000</f>
        <v>89</v>
      </c>
      <c r="J212" s="983">
        <f>'MM - Mar 22 '!D45/1000</f>
        <v>99</v>
      </c>
      <c r="K212" s="980">
        <f>SUM(H212:J212)</f>
        <v>345</v>
      </c>
      <c r="L212" s="76">
        <v>311</v>
      </c>
      <c r="M212" s="818"/>
      <c r="N212" s="818"/>
      <c r="O212" s="818"/>
    </row>
    <row r="214" spans="2:15">
      <c r="B214" s="616" t="s">
        <v>601</v>
      </c>
    </row>
    <row r="215" spans="2:15">
      <c r="B215" s="621" t="s">
        <v>30</v>
      </c>
      <c r="H215" s="982">
        <f>'EQ - Mar 22'!D42/1000</f>
        <v>101</v>
      </c>
      <c r="I215" s="982">
        <f>'DT - Mar 22'!D68/1000</f>
        <v>57</v>
      </c>
      <c r="J215" s="75">
        <f>'MM - Mar 22 '!D48/1000</f>
        <v>64</v>
      </c>
      <c r="K215" s="980">
        <f t="shared" ref="K215:K217" si="2">SUM(H215:J215)</f>
        <v>222</v>
      </c>
      <c r="L215" s="530">
        <v>202</v>
      </c>
      <c r="M215" s="818"/>
      <c r="N215" s="818"/>
      <c r="O215" s="818"/>
    </row>
    <row r="216" spans="2:15">
      <c r="B216" s="985" t="s">
        <v>607</v>
      </c>
      <c r="H216" s="982">
        <f>'EQ - Mar 22'!D41/1000</f>
        <v>13</v>
      </c>
      <c r="I216" s="982">
        <f>'DT - Mar 22'!D67/1000</f>
        <v>8</v>
      </c>
      <c r="J216" s="75">
        <f>'MM - Mar 22 '!D47/1000</f>
        <v>9</v>
      </c>
      <c r="K216" s="980">
        <f t="shared" si="2"/>
        <v>30</v>
      </c>
      <c r="L216" s="530">
        <v>27</v>
      </c>
      <c r="M216" s="818"/>
      <c r="N216" s="818"/>
      <c r="O216" s="818"/>
    </row>
    <row r="217" spans="2:15">
      <c r="B217" s="621" t="s">
        <v>121</v>
      </c>
      <c r="H217" s="983">
        <f>'EQ - Mar 22'!C26/1000</f>
        <v>200</v>
      </c>
      <c r="I217" s="983">
        <f>'DT - Mar 22'!C53/1000</f>
        <v>200</v>
      </c>
      <c r="J217" s="983">
        <f>'MM - Mar 22 '!C34/1000</f>
        <v>200</v>
      </c>
      <c r="K217" s="980">
        <f t="shared" si="2"/>
        <v>600</v>
      </c>
      <c r="L217" s="530">
        <v>600</v>
      </c>
      <c r="M217" s="818"/>
      <c r="N217" s="818"/>
      <c r="O217" s="818"/>
    </row>
    <row r="218" spans="2:15">
      <c r="H218" s="69"/>
      <c r="I218" s="69"/>
      <c r="J218" s="69"/>
    </row>
    <row r="219" spans="2:15">
      <c r="B219" s="616" t="s">
        <v>602</v>
      </c>
      <c r="H219" s="69"/>
      <c r="I219" s="69"/>
      <c r="J219" s="69"/>
    </row>
    <row r="220" spans="2:15">
      <c r="B220" s="616"/>
      <c r="H220" s="69"/>
      <c r="I220" s="69"/>
      <c r="J220" s="69"/>
    </row>
    <row r="221" spans="2:15">
      <c r="B221" s="984" t="s">
        <v>316</v>
      </c>
      <c r="H221" s="69"/>
      <c r="I221" s="69"/>
      <c r="J221" s="69"/>
      <c r="M221" s="54"/>
    </row>
    <row r="222" spans="2:15">
      <c r="B222" s="985" t="s">
        <v>424</v>
      </c>
      <c r="H222" s="980">
        <f>('EQ - Mar 22'!C6+'EQ - Mar 22'!C5)/1000</f>
        <v>151</v>
      </c>
      <c r="I222" s="980">
        <f>('DT - Mar 22'!C5+'DT - Mar 22'!C6)/1000</f>
        <v>31</v>
      </c>
      <c r="J222" s="980">
        <f>('MM - Mar 22 '!C5+'MM - Mar 22 '!C6-'MM - Mar 22 '!D6)/1000</f>
        <v>10</v>
      </c>
      <c r="K222" s="980">
        <f>SUM(H222:J222)</f>
        <v>192</v>
      </c>
      <c r="L222" s="76">
        <v>2458</v>
      </c>
      <c r="M222" s="818"/>
      <c r="N222" s="818"/>
      <c r="O222" s="818"/>
    </row>
    <row r="223" spans="2:15">
      <c r="B223" s="985"/>
      <c r="H223" s="980"/>
      <c r="I223" s="980"/>
      <c r="J223" s="980"/>
      <c r="K223" s="980"/>
      <c r="M223" s="54"/>
    </row>
    <row r="224" spans="2:15">
      <c r="B224" s="984" t="s">
        <v>534</v>
      </c>
      <c r="H224" s="980"/>
      <c r="I224" s="980"/>
      <c r="J224" s="980"/>
      <c r="K224" s="980"/>
      <c r="M224" s="54"/>
    </row>
    <row r="225" spans="2:15">
      <c r="B225" s="54" t="s">
        <v>424</v>
      </c>
      <c r="H225" s="980">
        <v>0</v>
      </c>
      <c r="I225" s="980">
        <v>0</v>
      </c>
      <c r="J225" s="980">
        <v>0</v>
      </c>
      <c r="K225" s="980">
        <f>SUM(H225:J225)</f>
        <v>0</v>
      </c>
      <c r="L225" s="76">
        <v>6</v>
      </c>
      <c r="M225" s="818"/>
      <c r="N225" s="818"/>
      <c r="O225" s="818"/>
    </row>
    <row r="226" spans="2:15">
      <c r="H226" s="980"/>
      <c r="I226" s="980"/>
      <c r="J226" s="980"/>
      <c r="K226" s="980"/>
      <c r="M226" s="818"/>
      <c r="N226" s="818"/>
      <c r="O226" s="818"/>
    </row>
    <row r="227" spans="2:15">
      <c r="B227" s="616" t="s">
        <v>990</v>
      </c>
      <c r="H227" s="308"/>
      <c r="I227" s="308"/>
      <c r="J227" s="308"/>
      <c r="K227" s="308"/>
      <c r="L227" s="640"/>
      <c r="M227" s="818"/>
      <c r="N227" s="818"/>
      <c r="O227" s="818"/>
    </row>
    <row r="228" spans="2:15">
      <c r="B228" s="621" t="s">
        <v>996</v>
      </c>
      <c r="H228" s="308">
        <f>9968000/1000</f>
        <v>9968</v>
      </c>
      <c r="I228" s="308">
        <v>0</v>
      </c>
      <c r="J228" s="308">
        <v>0</v>
      </c>
      <c r="K228" s="308">
        <v>0</v>
      </c>
      <c r="L228" s="640">
        <v>0</v>
      </c>
      <c r="M228" s="818"/>
      <c r="N228" s="818"/>
      <c r="O228" s="818"/>
    </row>
    <row r="229" spans="2:15">
      <c r="B229" s="621"/>
      <c r="H229" s="308"/>
      <c r="I229" s="308"/>
      <c r="J229" s="308"/>
      <c r="K229" s="308"/>
      <c r="L229" s="640"/>
      <c r="M229" s="818"/>
      <c r="N229" s="818"/>
      <c r="O229" s="818"/>
    </row>
    <row r="230" spans="2:15">
      <c r="B230" s="616" t="s">
        <v>991</v>
      </c>
      <c r="H230" s="308"/>
      <c r="I230" s="308"/>
      <c r="J230" s="308"/>
      <c r="K230" s="308"/>
      <c r="L230" s="640"/>
      <c r="M230" s="818"/>
      <c r="N230" s="818"/>
      <c r="O230" s="818"/>
    </row>
    <row r="231" spans="2:15">
      <c r="B231" s="621" t="s">
        <v>993</v>
      </c>
      <c r="H231" s="308">
        <f>11481250/1000</f>
        <v>11481</v>
      </c>
      <c r="I231" s="308">
        <v>0</v>
      </c>
      <c r="J231" s="308">
        <v>0</v>
      </c>
      <c r="K231" s="308">
        <v>0</v>
      </c>
      <c r="L231" s="640">
        <v>0</v>
      </c>
      <c r="M231" s="818"/>
      <c r="N231" s="818"/>
      <c r="O231" s="818"/>
    </row>
    <row r="232" spans="2:15">
      <c r="H232" s="69"/>
      <c r="I232" s="69"/>
      <c r="J232" s="69"/>
      <c r="M232" s="818"/>
      <c r="N232" s="818"/>
      <c r="O232" s="818"/>
    </row>
    <row r="233" spans="2:15">
      <c r="B233" s="69" t="s">
        <v>1008</v>
      </c>
      <c r="H233" s="69"/>
      <c r="I233" s="69"/>
      <c r="J233" s="69"/>
      <c r="M233" s="818"/>
      <c r="N233" s="818"/>
      <c r="O233" s="818"/>
    </row>
    <row r="234" spans="2:15">
      <c r="B234" s="621" t="s">
        <v>1009</v>
      </c>
      <c r="H234" s="75">
        <v>7985</v>
      </c>
      <c r="I234" s="308">
        <v>0</v>
      </c>
      <c r="J234" s="308">
        <v>0</v>
      </c>
      <c r="K234" s="308">
        <v>0</v>
      </c>
      <c r="L234" s="640">
        <v>0</v>
      </c>
      <c r="M234" s="818"/>
      <c r="N234" s="818"/>
      <c r="O234" s="818"/>
    </row>
    <row r="235" spans="2:15">
      <c r="H235" s="69"/>
      <c r="I235" s="69"/>
      <c r="J235" s="69"/>
      <c r="M235" s="818"/>
      <c r="N235" s="818"/>
      <c r="O235" s="818"/>
    </row>
    <row r="236" spans="2:15">
      <c r="B236" s="616" t="s">
        <v>992</v>
      </c>
      <c r="H236" s="69"/>
      <c r="I236" s="69"/>
      <c r="J236" s="69"/>
      <c r="M236" s="818"/>
      <c r="N236" s="818"/>
      <c r="O236" s="818"/>
    </row>
    <row r="237" spans="2:15">
      <c r="B237" s="621" t="s">
        <v>997</v>
      </c>
      <c r="H237" s="308">
        <f>24034046/1000</f>
        <v>24034</v>
      </c>
      <c r="I237" s="308">
        <v>0</v>
      </c>
      <c r="J237" s="308">
        <v>0</v>
      </c>
      <c r="K237" s="308">
        <v>0</v>
      </c>
      <c r="L237" s="640">
        <v>0</v>
      </c>
      <c r="M237" s="818"/>
      <c r="N237" s="818"/>
      <c r="O237" s="818"/>
    </row>
    <row r="238" spans="2:15">
      <c r="H238" s="69"/>
      <c r="I238" s="69"/>
      <c r="J238" s="69"/>
      <c r="M238" s="818"/>
      <c r="N238" s="818"/>
      <c r="O238" s="818"/>
    </row>
    <row r="239" spans="2:15">
      <c r="B239" s="616" t="s">
        <v>691</v>
      </c>
      <c r="H239" s="308"/>
      <c r="I239" s="308"/>
      <c r="J239" s="308"/>
      <c r="K239" s="308"/>
      <c r="L239" s="640"/>
      <c r="M239" s="818"/>
      <c r="N239" s="818"/>
      <c r="O239" s="818"/>
    </row>
    <row r="240" spans="2:15">
      <c r="B240" s="621" t="s">
        <v>994</v>
      </c>
      <c r="H240" s="308">
        <f>7438500/1000</f>
        <v>7439</v>
      </c>
      <c r="I240" s="308">
        <v>0</v>
      </c>
      <c r="J240" s="308">
        <v>0</v>
      </c>
      <c r="K240" s="308">
        <v>0</v>
      </c>
      <c r="L240" s="640">
        <v>0</v>
      </c>
      <c r="M240" s="818"/>
      <c r="N240" s="818"/>
      <c r="O240" s="818"/>
    </row>
    <row r="241" spans="2:15">
      <c r="H241" s="980"/>
      <c r="I241" s="980"/>
      <c r="J241" s="980"/>
      <c r="K241" s="980"/>
      <c r="M241" s="818"/>
      <c r="N241" s="818"/>
      <c r="O241" s="818"/>
    </row>
    <row r="242" spans="2:15">
      <c r="B242" s="69" t="s">
        <v>1010</v>
      </c>
      <c r="H242" s="980"/>
      <c r="I242" s="980"/>
      <c r="J242" s="980"/>
      <c r="K242" s="980"/>
      <c r="M242" s="818"/>
      <c r="N242" s="818"/>
      <c r="O242" s="818"/>
    </row>
    <row r="243" spans="2:15">
      <c r="B243" s="621" t="s">
        <v>1011</v>
      </c>
      <c r="H243" s="980">
        <v>4284</v>
      </c>
      <c r="I243" s="308">
        <v>0</v>
      </c>
      <c r="J243" s="308">
        <v>0</v>
      </c>
      <c r="K243" s="308">
        <v>0</v>
      </c>
      <c r="L243" s="640">
        <v>0</v>
      </c>
      <c r="M243" s="818"/>
      <c r="N243" s="818"/>
      <c r="O243" s="818"/>
    </row>
    <row r="244" spans="2:15">
      <c r="H244" s="980"/>
      <c r="I244" s="980"/>
      <c r="J244" s="980"/>
      <c r="K244" s="980"/>
      <c r="M244" s="818"/>
      <c r="N244" s="818"/>
      <c r="O244" s="818"/>
    </row>
    <row r="245" spans="2:15">
      <c r="B245" s="616" t="s">
        <v>603</v>
      </c>
      <c r="H245" s="69"/>
      <c r="I245" s="69"/>
      <c r="J245" s="69"/>
      <c r="M245" s="54"/>
    </row>
    <row r="246" spans="2:15">
      <c r="B246" s="621" t="s">
        <v>608</v>
      </c>
      <c r="H246" s="980">
        <f>23713/1000</f>
        <v>24</v>
      </c>
      <c r="I246" s="980">
        <v>0</v>
      </c>
      <c r="J246" s="980">
        <v>0</v>
      </c>
      <c r="K246" s="980">
        <f>SUM(H246:J246)</f>
        <v>24</v>
      </c>
      <c r="L246" s="751">
        <v>77</v>
      </c>
      <c r="M246" s="818"/>
      <c r="N246" s="818"/>
      <c r="O246" s="818"/>
    </row>
    <row r="247" spans="2:15">
      <c r="B247" s="621"/>
      <c r="H247" s="69"/>
      <c r="I247" s="69"/>
      <c r="J247" s="69"/>
      <c r="M247" s="54"/>
    </row>
    <row r="248" spans="2:15">
      <c r="M248" s="54"/>
    </row>
    <row r="249" spans="2:15">
      <c r="B249" s="725" t="s">
        <v>97</v>
      </c>
      <c r="C249" s="1277" t="s">
        <v>606</v>
      </c>
      <c r="D249" s="1277"/>
      <c r="E249" s="1277"/>
      <c r="F249" s="1277"/>
      <c r="G249" s="1277"/>
      <c r="H249" s="1277"/>
      <c r="I249" s="1277"/>
      <c r="J249" s="1277"/>
      <c r="K249" s="1277"/>
      <c r="L249" s="1277"/>
      <c r="M249" s="54"/>
    </row>
    <row r="250" spans="2:15">
      <c r="B250" s="725"/>
      <c r="C250" s="1277"/>
      <c r="D250" s="1277"/>
      <c r="E250" s="1277"/>
      <c r="F250" s="1277"/>
      <c r="G250" s="1277"/>
      <c r="H250" s="1277"/>
      <c r="I250" s="1277"/>
      <c r="J250" s="1277"/>
      <c r="K250" s="1277"/>
      <c r="L250" s="1277"/>
      <c r="M250" s="54"/>
    </row>
    <row r="251" spans="2:15">
      <c r="C251" s="1277"/>
      <c r="D251" s="1277"/>
      <c r="E251" s="1277"/>
      <c r="F251" s="1277"/>
      <c r="G251" s="1277"/>
      <c r="H251" s="1277"/>
      <c r="I251" s="1277"/>
      <c r="J251" s="1277"/>
      <c r="K251" s="1277"/>
      <c r="L251" s="1277"/>
    </row>
  </sheetData>
  <mergeCells count="45">
    <mergeCell ref="G88:H88"/>
    <mergeCell ref="I88:J88"/>
    <mergeCell ref="K88:L88"/>
    <mergeCell ref="E95:L95"/>
    <mergeCell ref="E96:F96"/>
    <mergeCell ref="G96:H96"/>
    <mergeCell ref="I96:J96"/>
    <mergeCell ref="K96:L96"/>
    <mergeCell ref="C249:L251"/>
    <mergeCell ref="H158:K158"/>
    <mergeCell ref="H162:L162"/>
    <mergeCell ref="H204:K204"/>
    <mergeCell ref="H208:L208"/>
    <mergeCell ref="L160:L161"/>
    <mergeCell ref="AK164:AO164"/>
    <mergeCell ref="B148:L150"/>
    <mergeCell ref="B152:L153"/>
    <mergeCell ref="B155:L156"/>
    <mergeCell ref="H128:K128"/>
    <mergeCell ref="H132:L132"/>
    <mergeCell ref="B143:L146"/>
    <mergeCell ref="L157:L158"/>
    <mergeCell ref="B4:M5"/>
    <mergeCell ref="B6:M7"/>
    <mergeCell ref="B65:L67"/>
    <mergeCell ref="B125:L126"/>
    <mergeCell ref="J107:L107"/>
    <mergeCell ref="J103:L103"/>
    <mergeCell ref="J115:L115"/>
    <mergeCell ref="J116:L116"/>
    <mergeCell ref="C45:L49"/>
    <mergeCell ref="C53:L57"/>
    <mergeCell ref="I9:L9"/>
    <mergeCell ref="I13:L13"/>
    <mergeCell ref="I27:L27"/>
    <mergeCell ref="I31:L31"/>
    <mergeCell ref="E87:L87"/>
    <mergeCell ref="E88:F88"/>
    <mergeCell ref="B79:J79"/>
    <mergeCell ref="B80:L82"/>
    <mergeCell ref="B69:J69"/>
    <mergeCell ref="B70:J70"/>
    <mergeCell ref="B71:L73"/>
    <mergeCell ref="B75:J75"/>
    <mergeCell ref="B76:L78"/>
  </mergeCells>
  <pageMargins left="0.68" right="0.25" top="0.57999999999999996" bottom="0" header="0.25" footer="0"/>
  <pageSetup paperSize="9" scale="72" firstPageNumber="18" fitToHeight="0" orientation="portrait" useFirstPageNumber="1" r:id="rId1"/>
  <headerFooter>
    <oddHeader>&amp;C&amp;"Arial Black,Regular"&amp;11&amp;P&amp;R&amp;"Arial Black,Regular"&amp;11PAKISTAN PENSION FUND</oddHeader>
  </headerFooter>
  <rowBreaks count="2" manualBreakCount="2">
    <brk id="83" max="11" man="1"/>
    <brk id="154"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
  <sheetViews>
    <sheetView view="pageBreakPreview" zoomScaleNormal="100" zoomScaleSheetLayoutView="100" workbookViewId="0">
      <selection activeCell="H16" sqref="H16"/>
    </sheetView>
  </sheetViews>
  <sheetFormatPr defaultColWidth="9.44140625" defaultRowHeight="13.8"/>
  <cols>
    <col min="1" max="1" width="5.5546875" style="661" customWidth="1"/>
    <col min="2" max="3" width="9.44140625" style="661"/>
    <col min="4" max="4" width="20.5546875" style="661" customWidth="1"/>
    <col min="5" max="8" width="13.5546875" style="661" customWidth="1"/>
    <col min="9" max="9" width="0.44140625" style="661" customWidth="1"/>
    <col min="10" max="13" width="13.5546875" style="661" customWidth="1"/>
    <col min="14" max="14" width="14" style="661" bestFit="1" customWidth="1"/>
    <col min="15" max="15" width="12.109375" style="661" bestFit="1" customWidth="1"/>
    <col min="16" max="16384" width="9.44140625" style="661"/>
  </cols>
  <sheetData>
    <row r="1" spans="1:15">
      <c r="A1" s="345">
        <v>13.3</v>
      </c>
      <c r="B1" s="752" t="s">
        <v>416</v>
      </c>
      <c r="C1" s="328"/>
      <c r="D1" s="328"/>
      <c r="E1" s="328"/>
      <c r="F1" s="328"/>
      <c r="G1" s="328"/>
      <c r="H1" s="328"/>
      <c r="I1" s="328"/>
      <c r="J1" s="186"/>
      <c r="K1" s="186"/>
      <c r="L1" s="328"/>
      <c r="M1" s="328"/>
    </row>
    <row r="2" spans="1:15">
      <c r="A2" s="342"/>
      <c r="B2" s="328"/>
      <c r="C2" s="328"/>
      <c r="D2" s="328"/>
      <c r="E2" s="328"/>
      <c r="F2" s="328"/>
      <c r="G2" s="328"/>
      <c r="H2" s="328"/>
      <c r="I2" s="328"/>
      <c r="J2" s="186"/>
      <c r="K2" s="186"/>
      <c r="L2" s="328"/>
      <c r="M2" s="328"/>
    </row>
    <row r="3" spans="1:15">
      <c r="A3" s="342"/>
      <c r="B3" s="343"/>
      <c r="C3" s="328"/>
      <c r="D3" s="328"/>
      <c r="E3" s="1294" t="s">
        <v>924</v>
      </c>
      <c r="F3" s="1294"/>
      <c r="G3" s="1294"/>
      <c r="H3" s="1294"/>
      <c r="I3" s="1294"/>
      <c r="J3" s="1294"/>
      <c r="K3" s="1294"/>
      <c r="L3" s="1294"/>
      <c r="M3" s="1294"/>
    </row>
    <row r="4" spans="1:15" ht="15" customHeight="1">
      <c r="A4" s="342"/>
      <c r="B4" s="328"/>
      <c r="C4" s="328"/>
      <c r="D4" s="328"/>
      <c r="E4" s="1291" t="s">
        <v>917</v>
      </c>
      <c r="F4" s="1291" t="s">
        <v>417</v>
      </c>
      <c r="G4" s="1291" t="s">
        <v>418</v>
      </c>
      <c r="H4" s="1291" t="s">
        <v>908</v>
      </c>
      <c r="I4" s="328"/>
      <c r="J4" s="1291" t="str">
        <f>E4</f>
        <v>As at 
July 01, 2021</v>
      </c>
      <c r="K4" s="1291" t="s">
        <v>419</v>
      </c>
      <c r="L4" s="1291" t="s">
        <v>418</v>
      </c>
      <c r="M4" s="1291" t="str">
        <f>H4</f>
        <v>As at March 31, 2022</v>
      </c>
    </row>
    <row r="5" spans="1:15" ht="14.25" customHeight="1">
      <c r="A5" s="342"/>
      <c r="B5" s="328"/>
      <c r="C5" s="328"/>
      <c r="D5" s="328"/>
      <c r="E5" s="1292"/>
      <c r="F5" s="1292"/>
      <c r="G5" s="1292"/>
      <c r="H5" s="1292"/>
      <c r="I5" s="328"/>
      <c r="J5" s="1292"/>
      <c r="K5" s="1292"/>
      <c r="L5" s="1292"/>
      <c r="M5" s="1292"/>
    </row>
    <row r="6" spans="1:15" ht="14.25" customHeight="1">
      <c r="A6" s="342"/>
      <c r="B6" s="328"/>
      <c r="C6" s="328"/>
      <c r="D6" s="328"/>
      <c r="E6" s="1293"/>
      <c r="F6" s="1293"/>
      <c r="G6" s="1293"/>
      <c r="H6" s="1293"/>
      <c r="I6" s="328"/>
      <c r="J6" s="1293"/>
      <c r="K6" s="1293"/>
      <c r="L6" s="1293"/>
      <c r="M6" s="1293"/>
      <c r="N6" s="819">
        <v>44377</v>
      </c>
      <c r="O6" s="815"/>
    </row>
    <row r="7" spans="1:15">
      <c r="A7" s="342"/>
      <c r="B7" s="328"/>
      <c r="C7" s="328"/>
      <c r="D7" s="328"/>
      <c r="E7" s="1289" t="s">
        <v>609</v>
      </c>
      <c r="F7" s="1289"/>
      <c r="G7" s="1289"/>
      <c r="H7" s="1289"/>
      <c r="I7" s="328"/>
      <c r="J7" s="1290" t="s">
        <v>826</v>
      </c>
      <c r="K7" s="1290"/>
      <c r="L7" s="1290"/>
      <c r="M7" s="1290"/>
      <c r="N7" s="816">
        <f>BS!M44</f>
        <v>585.07000000000005</v>
      </c>
      <c r="O7" s="816" t="s">
        <v>292</v>
      </c>
    </row>
    <row r="8" spans="1:15">
      <c r="A8" s="342"/>
      <c r="B8" s="328"/>
      <c r="C8" s="328"/>
      <c r="D8" s="328"/>
      <c r="E8" s="753"/>
      <c r="F8" s="753"/>
      <c r="G8" s="753"/>
      <c r="H8" s="753"/>
      <c r="I8" s="328"/>
      <c r="J8" s="754"/>
      <c r="K8" s="754"/>
      <c r="L8" s="754"/>
      <c r="M8" s="754"/>
      <c r="N8" s="816">
        <f>BS!P44</f>
        <v>317.31</v>
      </c>
      <c r="O8" s="816" t="s">
        <v>293</v>
      </c>
    </row>
    <row r="9" spans="1:15">
      <c r="A9" s="342"/>
      <c r="B9" s="755" t="s">
        <v>610</v>
      </c>
      <c r="C9" s="328"/>
      <c r="D9" s="328"/>
      <c r="E9" s="328"/>
      <c r="F9" s="328"/>
      <c r="G9" s="328"/>
      <c r="H9" s="328"/>
      <c r="I9" s="328"/>
      <c r="J9" s="186"/>
      <c r="K9" s="186"/>
      <c r="L9" s="328"/>
      <c r="M9" s="328"/>
      <c r="N9" s="816">
        <f>BS!R44</f>
        <v>280.02</v>
      </c>
      <c r="O9" s="816" t="s">
        <v>102</v>
      </c>
    </row>
    <row r="10" spans="1:15">
      <c r="A10" s="342"/>
      <c r="B10" s="756" t="s">
        <v>611</v>
      </c>
      <c r="C10" s="328"/>
      <c r="D10" s="328"/>
      <c r="E10" s="328"/>
      <c r="F10" s="328"/>
      <c r="G10" s="328"/>
      <c r="H10" s="328"/>
      <c r="I10" s="328"/>
      <c r="J10" s="186"/>
      <c r="K10" s="186"/>
      <c r="L10" s="328"/>
      <c r="M10" s="328"/>
    </row>
    <row r="11" spans="1:15">
      <c r="A11" s="342"/>
      <c r="B11" s="756" t="s">
        <v>838</v>
      </c>
      <c r="C11" s="328"/>
      <c r="D11" s="328"/>
      <c r="E11" s="328"/>
      <c r="F11" s="328"/>
      <c r="G11" s="328"/>
      <c r="H11" s="328"/>
      <c r="I11" s="328"/>
      <c r="J11" s="186"/>
      <c r="K11" s="186"/>
      <c r="L11" s="328"/>
      <c r="M11" s="328"/>
    </row>
    <row r="12" spans="1:15">
      <c r="A12" s="342"/>
      <c r="B12" s="757" t="s">
        <v>420</v>
      </c>
      <c r="C12" s="328"/>
      <c r="D12" s="328"/>
      <c r="E12" s="1160">
        <v>252196</v>
      </c>
      <c r="F12" s="1161">
        <v>0</v>
      </c>
      <c r="G12" s="1161">
        <v>0</v>
      </c>
      <c r="H12" s="1160">
        <f>+E12+F12-G12</f>
        <v>252196</v>
      </c>
      <c r="I12" s="343"/>
      <c r="J12" s="1164">
        <f>E12*N7/1000</f>
        <v>147552</v>
      </c>
      <c r="K12" s="1160">
        <v>0</v>
      </c>
      <c r="L12" s="1160">
        <v>0</v>
      </c>
      <c r="M12" s="1160">
        <f>(H12*BS!E44)/1000</f>
        <v>142632</v>
      </c>
      <c r="N12" s="1163">
        <f>BS!E44</f>
        <v>565.55999999999995</v>
      </c>
      <c r="O12" s="1162">
        <f>(H12*N12)/1000</f>
        <v>142632</v>
      </c>
    </row>
    <row r="13" spans="1:15">
      <c r="A13" s="342"/>
      <c r="B13" s="757" t="s">
        <v>422</v>
      </c>
      <c r="C13" s="328"/>
      <c r="D13" s="328"/>
      <c r="E13" s="1160">
        <v>253109</v>
      </c>
      <c r="F13" s="1161">
        <v>0</v>
      </c>
      <c r="G13" s="1161">
        <v>0</v>
      </c>
      <c r="H13" s="1160">
        <f>+E13+F13-G13</f>
        <v>253109</v>
      </c>
      <c r="I13" s="343"/>
      <c r="J13" s="1164">
        <f>E13*N8/1000</f>
        <v>80314</v>
      </c>
      <c r="K13" s="1160">
        <v>0</v>
      </c>
      <c r="L13" s="1160">
        <v>0</v>
      </c>
      <c r="M13" s="1160">
        <f>H13*BS!G44/1000</f>
        <v>85381</v>
      </c>
      <c r="N13" s="1163">
        <f>BS!G44</f>
        <v>337.33</v>
      </c>
    </row>
    <row r="14" spans="1:15">
      <c r="A14" s="342"/>
      <c r="B14" s="757" t="s">
        <v>423</v>
      </c>
      <c r="C14" s="328"/>
      <c r="D14" s="328"/>
      <c r="E14" s="1160">
        <v>300000</v>
      </c>
      <c r="F14" s="1161">
        <v>0</v>
      </c>
      <c r="G14" s="1161">
        <v>0</v>
      </c>
      <c r="H14" s="1160">
        <f>+E14+F14-G14</f>
        <v>300000</v>
      </c>
      <c r="I14" s="343"/>
      <c r="J14" s="1164">
        <f>E14*N9/1000</f>
        <v>84006</v>
      </c>
      <c r="K14" s="1160">
        <v>0</v>
      </c>
      <c r="L14" s="1160">
        <v>0</v>
      </c>
      <c r="M14" s="1160">
        <f>H14*BS!I44/1000</f>
        <v>89148</v>
      </c>
      <c r="N14" s="1163">
        <f>BS!I44</f>
        <v>297.16000000000003</v>
      </c>
    </row>
    <row r="15" spans="1:15">
      <c r="A15" s="342"/>
      <c r="B15" s="757"/>
      <c r="C15" s="328"/>
      <c r="D15" s="328"/>
      <c r="E15" s="343"/>
      <c r="F15" s="343"/>
      <c r="G15" s="343"/>
      <c r="H15" s="343"/>
      <c r="I15" s="343"/>
      <c r="J15" s="430"/>
      <c r="K15" s="430"/>
      <c r="L15" s="343"/>
      <c r="M15" s="343"/>
    </row>
    <row r="16" spans="1:15">
      <c r="A16" s="342"/>
      <c r="B16" s="755" t="s">
        <v>421</v>
      </c>
      <c r="C16" s="328"/>
      <c r="D16" s="328"/>
      <c r="E16" s="343"/>
      <c r="F16" s="343"/>
      <c r="G16" s="343"/>
      <c r="H16" s="343"/>
      <c r="I16" s="343"/>
      <c r="J16" s="430"/>
      <c r="K16" s="430"/>
      <c r="L16" s="343"/>
      <c r="M16" s="343"/>
    </row>
    <row r="17" spans="1:17">
      <c r="A17" s="342"/>
      <c r="B17" s="757" t="s">
        <v>420</v>
      </c>
      <c r="C17" s="328"/>
      <c r="D17" s="328"/>
      <c r="E17" s="1160">
        <v>7095</v>
      </c>
      <c r="F17" s="1161">
        <v>1191</v>
      </c>
      <c r="G17" s="1161">
        <v>7486</v>
      </c>
      <c r="H17" s="1160">
        <f t="shared" ref="H17:H19" si="0">+E17+F17-G17</f>
        <v>800</v>
      </c>
      <c r="I17" s="343"/>
      <c r="J17" s="1160">
        <f>E17*N7/1000</f>
        <v>4151</v>
      </c>
      <c r="K17" s="1160">
        <v>684</v>
      </c>
      <c r="L17" s="1160">
        <v>4086</v>
      </c>
      <c r="M17" s="1160">
        <f>H17*BS!E44/1000</f>
        <v>452</v>
      </c>
    </row>
    <row r="18" spans="1:17">
      <c r="A18" s="342"/>
      <c r="B18" s="757" t="s">
        <v>422</v>
      </c>
      <c r="C18" s="328"/>
      <c r="D18" s="328"/>
      <c r="E18" s="1160">
        <v>936</v>
      </c>
      <c r="F18" s="1161">
        <v>609</v>
      </c>
      <c r="G18" s="1161">
        <v>104</v>
      </c>
      <c r="H18" s="1160">
        <f t="shared" si="0"/>
        <v>1441</v>
      </c>
      <c r="I18" s="343"/>
      <c r="J18" s="1160">
        <f>E18*N8/1000</f>
        <v>297</v>
      </c>
      <c r="K18" s="1160">
        <v>200</v>
      </c>
      <c r="L18" s="1160">
        <v>34</v>
      </c>
      <c r="M18" s="1160">
        <f>H18*BS!G44/1000</f>
        <v>486</v>
      </c>
    </row>
    <row r="19" spans="1:17">
      <c r="A19" s="342"/>
      <c r="B19" s="757" t="s">
        <v>423</v>
      </c>
      <c r="C19" s="328"/>
      <c r="D19" s="328"/>
      <c r="E19" s="1160">
        <v>192</v>
      </c>
      <c r="F19" s="1161">
        <v>147</v>
      </c>
      <c r="G19" s="1161">
        <v>24</v>
      </c>
      <c r="H19" s="1160">
        <f t="shared" si="0"/>
        <v>315</v>
      </c>
      <c r="I19" s="343"/>
      <c r="J19" s="1160">
        <f>E19*N9/1000</f>
        <v>54</v>
      </c>
      <c r="K19" s="1160">
        <v>42</v>
      </c>
      <c r="L19" s="1160">
        <v>7</v>
      </c>
      <c r="M19" s="1160">
        <f>H19*BS!I44/1000</f>
        <v>94</v>
      </c>
    </row>
    <row r="20" spans="1:17">
      <c r="A20" s="342"/>
      <c r="B20" s="328"/>
      <c r="C20" s="328"/>
      <c r="D20" s="328"/>
      <c r="E20" s="328"/>
      <c r="F20" s="328"/>
      <c r="G20" s="328"/>
      <c r="H20" s="328"/>
      <c r="I20" s="328"/>
      <c r="J20" s="186"/>
      <c r="K20" s="186"/>
      <c r="L20" s="328"/>
      <c r="M20" s="328"/>
    </row>
    <row r="21" spans="1:17">
      <c r="A21" s="342"/>
      <c r="B21" s="328"/>
      <c r="C21" s="328"/>
      <c r="D21" s="328"/>
      <c r="E21" s="1294" t="s">
        <v>854</v>
      </c>
      <c r="F21" s="1294"/>
      <c r="G21" s="1294"/>
      <c r="H21" s="1294"/>
      <c r="I21" s="1294"/>
      <c r="J21" s="1294"/>
      <c r="K21" s="1294"/>
      <c r="L21" s="1294"/>
      <c r="M21" s="1294"/>
    </row>
    <row r="22" spans="1:17" ht="15" customHeight="1">
      <c r="A22" s="342"/>
      <c r="B22" s="328"/>
      <c r="C22" s="328"/>
      <c r="D22" s="328"/>
      <c r="E22" s="1291" t="s">
        <v>825</v>
      </c>
      <c r="F22" s="1291" t="s">
        <v>417</v>
      </c>
      <c r="G22" s="1291" t="s">
        <v>418</v>
      </c>
      <c r="H22" s="1291" t="s">
        <v>853</v>
      </c>
      <c r="I22" s="1292"/>
      <c r="J22" s="1291" t="str">
        <f>E22</f>
        <v>As at 
July 01, 2020</v>
      </c>
      <c r="K22" s="1291" t="s">
        <v>419</v>
      </c>
      <c r="L22" s="1291" t="s">
        <v>418</v>
      </c>
      <c r="M22" s="1291" t="str">
        <f>H22</f>
        <v>As at March 31, 2021</v>
      </c>
    </row>
    <row r="23" spans="1:17" ht="14.25" customHeight="1">
      <c r="A23" s="342"/>
      <c r="B23" s="328"/>
      <c r="C23" s="328"/>
      <c r="D23" s="328"/>
      <c r="E23" s="1292"/>
      <c r="F23" s="1292"/>
      <c r="G23" s="1292"/>
      <c r="H23" s="1292"/>
      <c r="I23" s="1292"/>
      <c r="J23" s="1292"/>
      <c r="K23" s="1292"/>
      <c r="L23" s="1292"/>
      <c r="M23" s="1292"/>
    </row>
    <row r="24" spans="1:17" ht="14.25" customHeight="1">
      <c r="A24" s="342"/>
      <c r="B24" s="328"/>
      <c r="C24" s="328"/>
      <c r="D24" s="328"/>
      <c r="E24" s="1293"/>
      <c r="F24" s="1293"/>
      <c r="G24" s="1293"/>
      <c r="H24" s="1293"/>
      <c r="I24" s="1292"/>
      <c r="J24" s="1293"/>
      <c r="K24" s="1293"/>
      <c r="L24" s="1293"/>
      <c r="M24" s="1293"/>
    </row>
    <row r="25" spans="1:17">
      <c r="A25" s="342"/>
      <c r="B25" s="328"/>
      <c r="C25" s="328"/>
      <c r="D25" s="328"/>
      <c r="E25" s="1289" t="s">
        <v>609</v>
      </c>
      <c r="F25" s="1289"/>
      <c r="G25" s="1289"/>
      <c r="H25" s="1289"/>
      <c r="I25" s="328"/>
      <c r="J25" s="1290" t="s">
        <v>826</v>
      </c>
      <c r="K25" s="1290"/>
      <c r="L25" s="1290"/>
      <c r="M25" s="1290"/>
    </row>
    <row r="26" spans="1:17">
      <c r="A26" s="342"/>
      <c r="B26" s="755" t="s">
        <v>610</v>
      </c>
      <c r="C26" s="328"/>
      <c r="D26" s="328"/>
      <c r="E26" s="328"/>
      <c r="F26" s="328"/>
      <c r="G26" s="328"/>
      <c r="H26" s="328"/>
      <c r="I26" s="328"/>
      <c r="J26" s="186"/>
      <c r="K26" s="186"/>
      <c r="L26" s="328"/>
      <c r="M26" s="328"/>
    </row>
    <row r="27" spans="1:17">
      <c r="A27" s="342"/>
      <c r="B27" s="756" t="s">
        <v>611</v>
      </c>
      <c r="C27" s="328"/>
      <c r="D27" s="328"/>
      <c r="E27" s="328"/>
      <c r="F27" s="328"/>
      <c r="G27" s="328"/>
      <c r="H27" s="328"/>
      <c r="I27" s="328"/>
      <c r="J27" s="186"/>
      <c r="K27" s="186"/>
      <c r="L27" s="328"/>
      <c r="M27" s="328"/>
    </row>
    <row r="28" spans="1:17">
      <c r="A28" s="342"/>
      <c r="B28" s="756" t="s">
        <v>856</v>
      </c>
      <c r="C28" s="328"/>
      <c r="D28" s="328"/>
      <c r="E28" s="328"/>
      <c r="F28" s="328"/>
      <c r="G28" s="328"/>
      <c r="H28" s="328"/>
      <c r="I28" s="328"/>
      <c r="J28" s="186"/>
      <c r="K28" s="186"/>
      <c r="L28" s="328"/>
      <c r="M28" s="328"/>
    </row>
    <row r="29" spans="1:17">
      <c r="A29" s="342"/>
      <c r="B29" s="757" t="s">
        <v>420</v>
      </c>
      <c r="C29" s="328"/>
      <c r="D29" s="328"/>
      <c r="E29" s="759">
        <v>252196</v>
      </c>
      <c r="F29" s="758">
        <v>0</v>
      </c>
      <c r="G29" s="758">
        <v>0</v>
      </c>
      <c r="H29" s="759">
        <v>252196</v>
      </c>
      <c r="I29" s="328"/>
      <c r="J29" s="760">
        <v>111135</v>
      </c>
      <c r="K29" s="759">
        <v>0</v>
      </c>
      <c r="L29" s="759">
        <v>0</v>
      </c>
      <c r="M29" s="759">
        <v>139462</v>
      </c>
      <c r="N29" s="817">
        <f>J29/1000</f>
        <v>111</v>
      </c>
      <c r="O29" s="817">
        <f>K29/1000</f>
        <v>0</v>
      </c>
      <c r="P29" s="817">
        <f>L29/1000</f>
        <v>0</v>
      </c>
      <c r="Q29" s="817">
        <f>M29/1000</f>
        <v>139</v>
      </c>
    </row>
    <row r="30" spans="1:17">
      <c r="A30" s="342"/>
      <c r="B30" s="757" t="s">
        <v>422</v>
      </c>
      <c r="C30" s="328"/>
      <c r="D30" s="328"/>
      <c r="E30" s="759">
        <v>253109</v>
      </c>
      <c r="F30" s="758">
        <v>0</v>
      </c>
      <c r="G30" s="758">
        <v>0</v>
      </c>
      <c r="H30" s="759">
        <v>253109</v>
      </c>
      <c r="I30" s="328"/>
      <c r="J30" s="760">
        <v>75518</v>
      </c>
      <c r="K30" s="759">
        <v>0</v>
      </c>
      <c r="L30" s="759">
        <v>0</v>
      </c>
      <c r="M30" s="759">
        <v>78927</v>
      </c>
      <c r="N30" s="817">
        <f t="shared" ref="N30:N31" si="1">J30/1000</f>
        <v>76</v>
      </c>
      <c r="O30" s="817">
        <f t="shared" ref="O30:O31" si="2">K30/1000</f>
        <v>0</v>
      </c>
      <c r="P30" s="817">
        <f t="shared" ref="P30:P31" si="3">L30/1000</f>
        <v>0</v>
      </c>
      <c r="Q30" s="817">
        <f t="shared" ref="Q30:Q31" si="4">M30/1000</f>
        <v>79</v>
      </c>
    </row>
    <row r="31" spans="1:17">
      <c r="A31" s="342"/>
      <c r="B31" s="757" t="s">
        <v>423</v>
      </c>
      <c r="C31" s="328"/>
      <c r="D31" s="328"/>
      <c r="E31" s="759">
        <v>300000</v>
      </c>
      <c r="F31" s="758">
        <v>0</v>
      </c>
      <c r="G31" s="758">
        <v>0</v>
      </c>
      <c r="H31" s="759">
        <v>300000</v>
      </c>
      <c r="I31" s="328"/>
      <c r="J31" s="760">
        <v>79587</v>
      </c>
      <c r="K31" s="759">
        <v>0</v>
      </c>
      <c r="L31" s="759">
        <v>0</v>
      </c>
      <c r="M31" s="759">
        <v>82788</v>
      </c>
      <c r="N31" s="817">
        <f t="shared" si="1"/>
        <v>80</v>
      </c>
      <c r="O31" s="817">
        <f t="shared" si="2"/>
        <v>0</v>
      </c>
      <c r="P31" s="817">
        <f t="shared" si="3"/>
        <v>0</v>
      </c>
      <c r="Q31" s="817">
        <f t="shared" si="4"/>
        <v>83</v>
      </c>
    </row>
    <row r="32" spans="1:17">
      <c r="A32" s="342"/>
      <c r="B32" s="757"/>
      <c r="C32" s="328"/>
      <c r="D32" s="328"/>
      <c r="E32" s="328"/>
      <c r="F32" s="328"/>
      <c r="G32" s="328"/>
      <c r="H32" s="328"/>
      <c r="I32" s="328"/>
      <c r="J32" s="186"/>
      <c r="K32" s="186"/>
      <c r="L32" s="328"/>
      <c r="M32" s="328"/>
      <c r="N32" s="817"/>
      <c r="O32" s="817"/>
      <c r="P32" s="817"/>
      <c r="Q32" s="817"/>
    </row>
    <row r="33" spans="1:17">
      <c r="A33" s="342"/>
      <c r="B33" s="755" t="s">
        <v>421</v>
      </c>
      <c r="C33" s="328"/>
      <c r="D33" s="328"/>
      <c r="E33" s="328"/>
      <c r="F33" s="328"/>
      <c r="G33" s="328"/>
      <c r="H33" s="328"/>
      <c r="I33" s="328"/>
      <c r="J33" s="186"/>
      <c r="K33" s="186"/>
      <c r="L33" s="328"/>
      <c r="M33" s="328"/>
      <c r="N33" s="817"/>
      <c r="O33" s="817"/>
      <c r="P33" s="817"/>
      <c r="Q33" s="817"/>
    </row>
    <row r="34" spans="1:17">
      <c r="A34" s="342"/>
      <c r="B34" s="757" t="s">
        <v>420</v>
      </c>
      <c r="C34" s="328"/>
      <c r="D34" s="328"/>
      <c r="E34" s="759">
        <v>4832</v>
      </c>
      <c r="F34" s="758">
        <v>5958</v>
      </c>
      <c r="G34" s="758">
        <v>2882</v>
      </c>
      <c r="H34" s="759">
        <v>7908</v>
      </c>
      <c r="I34" s="328"/>
      <c r="J34" s="759">
        <v>2129</v>
      </c>
      <c r="K34" s="759">
        <v>3140</v>
      </c>
      <c r="L34" s="759">
        <v>1504</v>
      </c>
      <c r="M34" s="759">
        <v>4373</v>
      </c>
      <c r="N34" s="817">
        <f t="shared" ref="N34:N36" si="5">J34/1000</f>
        <v>2</v>
      </c>
      <c r="O34" s="817">
        <f t="shared" ref="O34:O36" si="6">K34/1000</f>
        <v>3</v>
      </c>
      <c r="P34" s="817">
        <f t="shared" ref="P34:P36" si="7">L34/1000</f>
        <v>2</v>
      </c>
      <c r="Q34" s="817">
        <f t="shared" ref="Q34:Q36" si="8">M34/1000</f>
        <v>4</v>
      </c>
    </row>
    <row r="35" spans="1:17">
      <c r="A35" s="342"/>
      <c r="B35" s="757" t="s">
        <v>422</v>
      </c>
      <c r="C35" s="328"/>
      <c r="D35" s="328"/>
      <c r="E35" s="759">
        <v>3683</v>
      </c>
      <c r="F35" s="758">
        <v>1319</v>
      </c>
      <c r="G35" s="758">
        <v>3403</v>
      </c>
      <c r="H35" s="759">
        <v>1599</v>
      </c>
      <c r="I35" s="328"/>
      <c r="J35" s="759">
        <v>1099</v>
      </c>
      <c r="K35" s="759">
        <v>406</v>
      </c>
      <c r="L35" s="759">
        <v>1027</v>
      </c>
      <c r="M35" s="759">
        <v>499</v>
      </c>
      <c r="N35" s="817">
        <f t="shared" si="5"/>
        <v>1</v>
      </c>
      <c r="O35" s="817">
        <f t="shared" si="6"/>
        <v>0</v>
      </c>
      <c r="P35" s="817">
        <f t="shared" si="7"/>
        <v>1</v>
      </c>
      <c r="Q35" s="817">
        <f t="shared" si="8"/>
        <v>0</v>
      </c>
    </row>
    <row r="36" spans="1:17">
      <c r="A36" s="342"/>
      <c r="B36" s="757" t="s">
        <v>423</v>
      </c>
      <c r="C36" s="328"/>
      <c r="D36" s="328"/>
      <c r="E36" s="759">
        <v>996</v>
      </c>
      <c r="F36" s="758">
        <v>347</v>
      </c>
      <c r="G36" s="758">
        <v>959</v>
      </c>
      <c r="H36" s="759">
        <v>384</v>
      </c>
      <c r="I36" s="328"/>
      <c r="J36" s="759">
        <v>264</v>
      </c>
      <c r="K36" s="759">
        <v>95</v>
      </c>
      <c r="L36" s="759">
        <v>257</v>
      </c>
      <c r="M36" s="759">
        <v>106</v>
      </c>
      <c r="N36" s="817">
        <f t="shared" si="5"/>
        <v>0</v>
      </c>
      <c r="O36" s="817">
        <f t="shared" si="6"/>
        <v>0</v>
      </c>
      <c r="P36" s="817">
        <f t="shared" si="7"/>
        <v>0</v>
      </c>
      <c r="Q36" s="817">
        <f t="shared" si="8"/>
        <v>0</v>
      </c>
    </row>
    <row r="37" spans="1:17">
      <c r="A37" s="342"/>
      <c r="B37" s="328"/>
      <c r="C37" s="328"/>
      <c r="D37" s="328"/>
      <c r="E37" s="328"/>
      <c r="F37" s="328"/>
      <c r="G37" s="328"/>
      <c r="H37" s="328"/>
      <c r="I37" s="328"/>
      <c r="J37" s="186"/>
      <c r="K37" s="186"/>
      <c r="L37" s="328"/>
      <c r="M37" s="328"/>
    </row>
    <row r="38" spans="1:17">
      <c r="A38" s="141"/>
      <c r="B38" s="141"/>
      <c r="C38" s="141"/>
      <c r="D38" s="141"/>
      <c r="E38" s="141"/>
      <c r="F38" s="141"/>
      <c r="G38" s="141"/>
      <c r="H38" s="141"/>
      <c r="I38" s="141"/>
      <c r="J38" s="141"/>
      <c r="K38" s="141"/>
      <c r="L38" s="141"/>
      <c r="M38" s="141"/>
    </row>
  </sheetData>
  <mergeCells count="23">
    <mergeCell ref="E3:M3"/>
    <mergeCell ref="E4:E6"/>
    <mergeCell ref="F4:F6"/>
    <mergeCell ref="G4:G6"/>
    <mergeCell ref="H4:H6"/>
    <mergeCell ref="J4:J6"/>
    <mergeCell ref="K4:K6"/>
    <mergeCell ref="L4:L6"/>
    <mergeCell ref="E25:H25"/>
    <mergeCell ref="J25:M25"/>
    <mergeCell ref="M4:M6"/>
    <mergeCell ref="E7:H7"/>
    <mergeCell ref="J7:M7"/>
    <mergeCell ref="E21:M21"/>
    <mergeCell ref="E22:E24"/>
    <mergeCell ref="F22:F24"/>
    <mergeCell ref="G22:G24"/>
    <mergeCell ref="H22:H24"/>
    <mergeCell ref="I22:I24"/>
    <mergeCell ref="J22:J24"/>
    <mergeCell ref="K22:K24"/>
    <mergeCell ref="L22:L24"/>
    <mergeCell ref="M22:M24"/>
  </mergeCells>
  <pageMargins left="0.68" right="0.25" top="0.57999999999999996" bottom="0" header="0.25" footer="0"/>
  <pageSetup paperSize="9" scale="91" firstPageNumber="21" fitToHeight="0" orientation="landscape" useFirstPageNumber="1" r:id="rId1"/>
  <headerFooter>
    <oddHeader>&amp;C&amp;"Arial Black,Regular"&amp;11&amp;P&amp;R&amp;"Arial Black,Regular"&amp;11PAKISTAN PENSION FUND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view="pageBreakPreview" zoomScale="90" zoomScaleNormal="80" zoomScaleSheetLayoutView="90" workbookViewId="0">
      <selection activeCell="A9" sqref="A9"/>
    </sheetView>
  </sheetViews>
  <sheetFormatPr defaultColWidth="9.44140625" defaultRowHeight="13.8"/>
  <cols>
    <col min="1" max="1" width="4.44140625" style="345" customWidth="1"/>
    <col min="2" max="2" width="5.44140625" style="328" customWidth="1"/>
    <col min="3" max="3" width="7" style="328" customWidth="1"/>
    <col min="4" max="4" width="21.44140625" style="328" customWidth="1"/>
    <col min="5" max="5" width="12.5546875" style="328" customWidth="1"/>
    <col min="6" max="6" width="0.5546875" style="328" customWidth="1"/>
    <col min="7" max="7" width="12.5546875" style="328" customWidth="1"/>
    <col min="8" max="8" width="0.5546875" style="328" customWidth="1"/>
    <col min="9" max="9" width="12.5546875" style="328" customWidth="1"/>
    <col min="10" max="10" width="0.5546875" style="328" customWidth="1"/>
    <col min="11" max="11" width="13.44140625" style="186" customWidth="1"/>
    <col min="12" max="12" width="0.5546875" style="186" customWidth="1"/>
    <col min="13" max="13" width="13.5546875" style="186" customWidth="1"/>
    <col min="14" max="14" width="20.5546875" style="328" bestFit="1" customWidth="1"/>
    <col min="15" max="15" width="14.44140625" style="328" bestFit="1" customWidth="1"/>
    <col min="16" max="16" width="20.44140625" style="328" customWidth="1"/>
    <col min="17" max="17" width="14.44140625" style="328" customWidth="1"/>
    <col min="18" max="18" width="1.44140625" style="328" customWidth="1"/>
    <col min="19" max="19" width="11.44140625" style="328" bestFit="1" customWidth="1"/>
    <col min="20" max="20" width="10.5546875" style="328" bestFit="1" customWidth="1"/>
    <col min="21" max="21" width="17.44140625" style="452" bestFit="1" customWidth="1"/>
    <col min="22" max="22" width="9.5546875" style="328" bestFit="1" customWidth="1"/>
    <col min="23" max="23" width="1.44140625" style="328" customWidth="1"/>
    <col min="24" max="24" width="9.5546875" style="328" bestFit="1" customWidth="1"/>
    <col min="25" max="25" width="1.44140625" style="328" customWidth="1"/>
    <col min="26" max="26" width="9.5546875" style="328" bestFit="1" customWidth="1"/>
    <col min="27" max="36" width="9.44140625" style="328"/>
    <col min="37" max="38" width="13.44140625" style="328" bestFit="1" customWidth="1"/>
    <col min="39" max="39" width="10.5546875" style="328" bestFit="1" customWidth="1"/>
    <col min="40" max="41" width="11.5546875" style="328" bestFit="1" customWidth="1"/>
    <col min="42" max="16384" width="9.44140625" style="328"/>
  </cols>
  <sheetData>
    <row r="1" spans="1:13" ht="15" customHeight="1">
      <c r="A1" s="535" t="s">
        <v>874</v>
      </c>
      <c r="B1" s="537" t="s">
        <v>32</v>
      </c>
      <c r="C1" s="538"/>
      <c r="D1" s="538"/>
    </row>
    <row r="2" spans="1:13" ht="15" customHeight="1"/>
    <row r="3" spans="1:13" ht="15" customHeight="1">
      <c r="B3" s="534">
        <v>14.1</v>
      </c>
      <c r="C3" s="1210" t="s">
        <v>749</v>
      </c>
      <c r="D3" s="1210"/>
      <c r="E3" s="1210"/>
      <c r="F3" s="1210"/>
      <c r="G3" s="1210"/>
      <c r="H3" s="1210"/>
      <c r="I3" s="1210"/>
      <c r="J3" s="1210"/>
      <c r="K3" s="1210"/>
      <c r="L3" s="1210"/>
      <c r="M3" s="1210"/>
    </row>
    <row r="4" spans="1:13" ht="15" customHeight="1">
      <c r="B4" s="534"/>
    </row>
    <row r="5" spans="1:13" ht="44.4" customHeight="1">
      <c r="B5" s="889">
        <v>14.2</v>
      </c>
      <c r="C5" s="1210" t="s">
        <v>882</v>
      </c>
      <c r="D5" s="1210"/>
      <c r="E5" s="1210"/>
      <c r="F5" s="1210"/>
      <c r="G5" s="1210"/>
      <c r="H5" s="1210"/>
      <c r="I5" s="1210"/>
      <c r="J5" s="1210"/>
      <c r="K5" s="1210"/>
      <c r="L5" s="1210"/>
      <c r="M5" s="1210"/>
    </row>
    <row r="6" spans="1:13" ht="15" customHeight="1"/>
    <row r="7" spans="1:13" ht="15" customHeight="1"/>
    <row r="8" spans="1:13" ht="15" customHeight="1">
      <c r="A8" s="536">
        <f>A1+1</f>
        <v>15</v>
      </c>
      <c r="B8" s="1299" t="s">
        <v>532</v>
      </c>
      <c r="C8" s="1299"/>
      <c r="D8" s="1299"/>
      <c r="E8" s="1299"/>
      <c r="F8" s="1299"/>
      <c r="G8" s="1299"/>
      <c r="H8" s="1299"/>
      <c r="I8" s="1299"/>
      <c r="J8" s="1299"/>
    </row>
    <row r="9" spans="1:13" ht="15" customHeight="1">
      <c r="B9" s="885"/>
      <c r="C9" s="885"/>
      <c r="D9" s="885"/>
      <c r="E9" s="885"/>
      <c r="F9" s="885"/>
      <c r="G9" s="885"/>
      <c r="H9" s="885"/>
      <c r="I9" s="885"/>
      <c r="J9" s="885"/>
    </row>
    <row r="10" spans="1:13" ht="15" customHeight="1">
      <c r="B10" s="1295" t="s">
        <v>587</v>
      </c>
      <c r="C10" s="1296"/>
      <c r="D10" s="1296"/>
      <c r="E10" s="1296"/>
      <c r="F10" s="1296"/>
      <c r="G10" s="1296"/>
      <c r="H10" s="1296"/>
      <c r="I10" s="1296"/>
      <c r="J10" s="1296"/>
      <c r="K10" s="1296"/>
      <c r="L10" s="1296"/>
      <c r="M10" s="1296"/>
    </row>
    <row r="11" spans="1:13" ht="15" customHeight="1">
      <c r="B11" s="1296"/>
      <c r="C11" s="1296"/>
      <c r="D11" s="1296"/>
      <c r="E11" s="1296"/>
      <c r="F11" s="1296"/>
      <c r="G11" s="1296"/>
      <c r="H11" s="1296"/>
      <c r="I11" s="1296"/>
      <c r="J11" s="1296"/>
      <c r="K11" s="1296"/>
      <c r="L11" s="1296"/>
      <c r="M11" s="1296"/>
    </row>
    <row r="12" spans="1:13" ht="27" customHeight="1">
      <c r="B12" s="1296"/>
      <c r="C12" s="1296"/>
      <c r="D12" s="1296"/>
      <c r="E12" s="1296"/>
      <c r="F12" s="1296"/>
      <c r="G12" s="1296"/>
      <c r="H12" s="1296"/>
      <c r="I12" s="1296"/>
      <c r="J12" s="1296"/>
      <c r="K12" s="1296"/>
      <c r="L12" s="1296"/>
      <c r="M12" s="1296"/>
    </row>
    <row r="13" spans="1:13" ht="15" customHeight="1">
      <c r="B13" s="885"/>
      <c r="C13" s="885"/>
      <c r="D13" s="885"/>
      <c r="E13" s="885"/>
      <c r="F13" s="885"/>
      <c r="G13" s="885"/>
      <c r="H13" s="885"/>
      <c r="I13" s="885"/>
      <c r="J13" s="885"/>
    </row>
    <row r="14" spans="1:13" ht="15" customHeight="1">
      <c r="B14" s="1295" t="s">
        <v>875</v>
      </c>
      <c r="C14" s="1296"/>
      <c r="D14" s="1296"/>
      <c r="E14" s="1296"/>
      <c r="F14" s="1296"/>
      <c r="G14" s="1296"/>
      <c r="H14" s="1296"/>
      <c r="I14" s="1296"/>
      <c r="J14" s="1296"/>
      <c r="K14" s="1296"/>
      <c r="L14" s="1296"/>
      <c r="M14" s="1296"/>
    </row>
    <row r="15" spans="1:13" ht="15" customHeight="1">
      <c r="B15" s="1296"/>
      <c r="C15" s="1296"/>
      <c r="D15" s="1296"/>
      <c r="E15" s="1296"/>
      <c r="F15" s="1296"/>
      <c r="G15" s="1296"/>
      <c r="H15" s="1296"/>
      <c r="I15" s="1296"/>
      <c r="J15" s="1296"/>
      <c r="K15" s="1296"/>
      <c r="L15" s="1296"/>
      <c r="M15" s="1296"/>
    </row>
    <row r="16" spans="1:13" ht="15" customHeight="1">
      <c r="B16" s="1296"/>
      <c r="C16" s="1296"/>
      <c r="D16" s="1296"/>
      <c r="E16" s="1296"/>
      <c r="F16" s="1296"/>
      <c r="G16" s="1296"/>
      <c r="H16" s="1296"/>
      <c r="I16" s="1296"/>
      <c r="J16" s="1296"/>
      <c r="K16" s="1296"/>
      <c r="L16" s="1296"/>
      <c r="M16" s="1296"/>
    </row>
    <row r="17" spans="1:15" ht="15" customHeight="1">
      <c r="B17" s="885"/>
      <c r="C17" s="885"/>
      <c r="D17" s="885"/>
      <c r="E17" s="885"/>
      <c r="F17" s="885"/>
      <c r="G17" s="885"/>
      <c r="H17" s="885"/>
      <c r="I17" s="885"/>
      <c r="J17" s="885"/>
    </row>
    <row r="18" spans="1:15" ht="15" customHeight="1">
      <c r="B18" s="1300" t="s">
        <v>876</v>
      </c>
      <c r="C18" s="1300"/>
      <c r="D18" s="1300"/>
      <c r="E18" s="1300"/>
      <c r="F18" s="1300"/>
      <c r="G18" s="1300"/>
      <c r="H18" s="1300"/>
      <c r="I18" s="1300"/>
      <c r="J18" s="1300"/>
    </row>
    <row r="19" spans="1:15" ht="15" customHeight="1">
      <c r="B19" s="885"/>
      <c r="C19" s="885"/>
      <c r="D19" s="885"/>
      <c r="E19" s="885"/>
      <c r="F19" s="885"/>
      <c r="G19" s="885"/>
      <c r="H19" s="885"/>
      <c r="I19" s="885"/>
      <c r="J19" s="885"/>
    </row>
    <row r="20" spans="1:15" ht="15" customHeight="1">
      <c r="B20" s="1301" t="s">
        <v>877</v>
      </c>
      <c r="C20" s="1301"/>
      <c r="D20" s="1301"/>
      <c r="E20" s="1301"/>
      <c r="F20" s="1301"/>
      <c r="G20" s="1301"/>
      <c r="H20" s="1301"/>
      <c r="I20" s="1301"/>
      <c r="J20" s="1301"/>
    </row>
    <row r="21" spans="1:15" ht="15" customHeight="1">
      <c r="B21" s="885"/>
      <c r="C21" s="885"/>
      <c r="D21" s="885"/>
      <c r="E21" s="885"/>
      <c r="F21" s="885"/>
      <c r="G21" s="885"/>
      <c r="H21" s="885"/>
      <c r="I21" s="885"/>
      <c r="J21" s="885"/>
    </row>
    <row r="22" spans="1:15" ht="15" customHeight="1">
      <c r="B22" s="1296" t="s">
        <v>878</v>
      </c>
      <c r="C22" s="1296"/>
      <c r="D22" s="1296"/>
      <c r="E22" s="1296"/>
      <c r="F22" s="1296"/>
      <c r="G22" s="1296"/>
      <c r="H22" s="1296"/>
      <c r="I22" s="1296"/>
      <c r="J22" s="1296"/>
      <c r="K22" s="1296"/>
      <c r="L22" s="1296"/>
      <c r="M22" s="1296"/>
    </row>
    <row r="23" spans="1:15" ht="15" customHeight="1">
      <c r="B23" s="1296"/>
      <c r="C23" s="1296"/>
      <c r="D23" s="1296"/>
      <c r="E23" s="1296"/>
      <c r="F23" s="1296"/>
      <c r="G23" s="1296"/>
      <c r="H23" s="1296"/>
      <c r="I23" s="1296"/>
      <c r="J23" s="1296"/>
      <c r="K23" s="1296"/>
      <c r="L23" s="1296"/>
      <c r="M23" s="1296"/>
    </row>
    <row r="24" spans="1:15" ht="15" customHeight="1">
      <c r="B24" s="885"/>
      <c r="C24" s="885"/>
      <c r="D24" s="885"/>
      <c r="E24" s="885"/>
      <c r="F24" s="885"/>
      <c r="G24" s="885"/>
      <c r="H24" s="885"/>
      <c r="I24" s="885"/>
      <c r="J24" s="885"/>
    </row>
    <row r="25" spans="1:15" ht="15" customHeight="1">
      <c r="B25" s="1301" t="s">
        <v>879</v>
      </c>
      <c r="C25" s="1301"/>
      <c r="D25" s="1301"/>
      <c r="E25" s="1301"/>
      <c r="F25" s="1301"/>
      <c r="G25" s="1301"/>
      <c r="H25" s="1301"/>
      <c r="I25" s="1301"/>
      <c r="J25" s="1301"/>
    </row>
    <row r="26" spans="1:15" ht="15" customHeight="1"/>
    <row r="27" spans="1:15" ht="15" customHeight="1"/>
    <row r="28" spans="1:15" ht="15" customHeight="1">
      <c r="A28" s="535">
        <f>A8+1</f>
        <v>16</v>
      </c>
      <c r="B28" s="343" t="s">
        <v>31</v>
      </c>
    </row>
    <row r="29" spans="1:15" ht="15" customHeight="1">
      <c r="A29" s="536"/>
      <c r="B29" s="343"/>
    </row>
    <row r="30" spans="1:15" ht="15" hidden="1" customHeight="1">
      <c r="A30" s="536"/>
      <c r="B30" s="1213" t="s">
        <v>345</v>
      </c>
      <c r="C30" s="1298"/>
      <c r="D30" s="1298"/>
      <c r="E30" s="1298"/>
      <c r="F30" s="1298"/>
      <c r="G30" s="1298"/>
      <c r="H30" s="1298"/>
      <c r="I30" s="1298"/>
      <c r="J30" s="1298"/>
      <c r="K30" s="1298"/>
      <c r="L30" s="1298"/>
      <c r="M30" s="1298"/>
      <c r="N30" s="371"/>
      <c r="O30" s="371"/>
    </row>
    <row r="31" spans="1:15" ht="15" hidden="1" customHeight="1">
      <c r="A31" s="536"/>
      <c r="B31" s="1298"/>
      <c r="C31" s="1298"/>
      <c r="D31" s="1298"/>
      <c r="E31" s="1298"/>
      <c r="F31" s="1298"/>
      <c r="G31" s="1298"/>
      <c r="H31" s="1298"/>
      <c r="I31" s="1298"/>
      <c r="J31" s="1298"/>
      <c r="K31" s="1298"/>
      <c r="L31" s="1298"/>
      <c r="M31" s="1298"/>
      <c r="N31" s="371"/>
      <c r="O31" s="371"/>
    </row>
    <row r="32" spans="1:15" ht="15" hidden="1" customHeight="1">
      <c r="A32" s="536"/>
      <c r="B32" s="1298"/>
      <c r="C32" s="1298"/>
      <c r="D32" s="1298"/>
      <c r="E32" s="1298"/>
      <c r="F32" s="1298"/>
      <c r="G32" s="1298"/>
      <c r="H32" s="1298"/>
      <c r="I32" s="1298"/>
      <c r="J32" s="1298"/>
      <c r="K32" s="1298"/>
      <c r="L32" s="1298"/>
      <c r="M32" s="1298"/>
      <c r="N32" s="371"/>
      <c r="O32" s="371"/>
    </row>
    <row r="33" spans="1:15" ht="15" hidden="1" customHeight="1">
      <c r="A33" s="536"/>
      <c r="B33" s="1298"/>
      <c r="C33" s="1298"/>
      <c r="D33" s="1298"/>
      <c r="E33" s="1298"/>
      <c r="F33" s="1298"/>
      <c r="G33" s="1298"/>
      <c r="H33" s="1298"/>
      <c r="I33" s="1298"/>
      <c r="J33" s="1298"/>
      <c r="K33" s="1298"/>
      <c r="L33" s="1298"/>
      <c r="M33" s="1298"/>
      <c r="N33" s="371"/>
      <c r="O33" s="371"/>
    </row>
    <row r="34" spans="1:15" ht="15" hidden="1" customHeight="1">
      <c r="A34" s="536"/>
      <c r="B34" s="343"/>
    </row>
    <row r="35" spans="1:15" ht="15" customHeight="1">
      <c r="B35" s="1297" t="s">
        <v>762</v>
      </c>
      <c r="C35" s="1297"/>
      <c r="D35" s="1297"/>
      <c r="E35" s="1297"/>
      <c r="F35" s="1297"/>
      <c r="G35" s="1297"/>
      <c r="H35" s="1297"/>
      <c r="I35" s="1297"/>
      <c r="J35" s="1297"/>
      <c r="K35" s="1297"/>
      <c r="L35" s="1297"/>
      <c r="M35" s="1297"/>
    </row>
    <row r="36" spans="1:15" ht="15" customHeight="1">
      <c r="B36" s="1297"/>
      <c r="C36" s="1297"/>
      <c r="D36" s="1297"/>
      <c r="E36" s="1297"/>
      <c r="F36" s="1297"/>
      <c r="G36" s="1297"/>
      <c r="H36" s="1297"/>
      <c r="I36" s="1297"/>
      <c r="J36" s="1297"/>
      <c r="K36" s="1297"/>
      <c r="L36" s="1297"/>
      <c r="M36" s="1297"/>
    </row>
    <row r="37" spans="1:15" ht="15" customHeight="1">
      <c r="A37" s="343"/>
      <c r="K37" s="328"/>
      <c r="L37" s="328"/>
      <c r="M37" s="328"/>
    </row>
    <row r="38" spans="1:15" ht="15" customHeight="1">
      <c r="A38" s="126"/>
      <c r="B38" s="1"/>
      <c r="C38" s="4"/>
      <c r="D38" s="4"/>
      <c r="E38" s="4"/>
      <c r="F38" s="4"/>
      <c r="G38" s="4"/>
      <c r="H38" s="4"/>
      <c r="I38" s="4"/>
      <c r="J38" s="4"/>
      <c r="K38" s="100"/>
      <c r="L38" s="100"/>
      <c r="M38" s="100"/>
    </row>
    <row r="39" spans="1:15" ht="15" customHeight="1">
      <c r="A39" s="1188" t="s">
        <v>108</v>
      </c>
      <c r="B39" s="1188"/>
      <c r="C39" s="1188"/>
      <c r="D39" s="1188"/>
      <c r="E39" s="1188"/>
      <c r="F39" s="1188"/>
      <c r="G39" s="1188"/>
      <c r="H39" s="1188"/>
      <c r="I39" s="1188"/>
      <c r="J39" s="1188"/>
      <c r="K39" s="1188"/>
      <c r="L39" s="1188"/>
      <c r="M39" s="1188"/>
    </row>
    <row r="40" spans="1:15" ht="15" customHeight="1">
      <c r="A40" s="1188" t="s">
        <v>33</v>
      </c>
      <c r="B40" s="1188"/>
      <c r="C40" s="1188"/>
      <c r="D40" s="1188"/>
      <c r="E40" s="1188"/>
      <c r="F40" s="1188"/>
      <c r="G40" s="1188"/>
      <c r="H40" s="1188"/>
      <c r="I40" s="1188"/>
      <c r="J40" s="1188"/>
      <c r="K40" s="1188"/>
      <c r="L40" s="1188"/>
      <c r="M40" s="1188"/>
    </row>
    <row r="41" spans="1:15" ht="15" customHeight="1">
      <c r="A41" s="126"/>
      <c r="B41" s="1"/>
      <c r="C41" s="4"/>
      <c r="D41" s="4"/>
      <c r="E41" s="4"/>
      <c r="F41" s="4"/>
      <c r="G41" s="4"/>
      <c r="H41" s="4"/>
      <c r="I41" s="4"/>
      <c r="J41" s="4"/>
      <c r="K41" s="100"/>
      <c r="L41" s="100"/>
      <c r="M41" s="100"/>
    </row>
    <row r="42" spans="1:15" ht="15" customHeight="1">
      <c r="A42" s="126"/>
      <c r="B42" s="1"/>
      <c r="C42" s="4"/>
      <c r="D42" s="4"/>
      <c r="E42" s="4"/>
      <c r="F42" s="4"/>
      <c r="G42" s="4"/>
      <c r="H42" s="4"/>
      <c r="I42" s="4"/>
      <c r="J42" s="4"/>
      <c r="K42" s="100"/>
      <c r="L42" s="100"/>
      <c r="M42" s="100"/>
    </row>
    <row r="43" spans="1:15" ht="15" customHeight="1">
      <c r="A43" s="126"/>
      <c r="B43" s="1"/>
      <c r="C43" s="4"/>
      <c r="D43" s="4"/>
      <c r="E43" s="4"/>
      <c r="F43" s="4"/>
      <c r="G43" s="4"/>
      <c r="H43" s="4"/>
      <c r="I43" s="4"/>
      <c r="J43" s="4"/>
      <c r="K43" s="100"/>
      <c r="L43" s="100"/>
      <c r="M43" s="100"/>
    </row>
    <row r="44" spans="1:15" ht="15" customHeight="1">
      <c r="A44" s="126"/>
      <c r="B44" s="1"/>
      <c r="C44" s="4"/>
      <c r="D44" s="4"/>
      <c r="E44" s="4"/>
      <c r="F44" s="4"/>
      <c r="G44" s="4"/>
      <c r="H44" s="4"/>
      <c r="I44" s="4"/>
      <c r="J44" s="4"/>
      <c r="K44" s="100"/>
      <c r="L44" s="100"/>
      <c r="M44" s="100"/>
    </row>
    <row r="45" spans="1:15" ht="15" customHeight="1">
      <c r="A45" s="126"/>
      <c r="B45" s="1"/>
      <c r="C45" s="4"/>
      <c r="D45" s="4"/>
      <c r="E45" s="4"/>
      <c r="F45" s="4"/>
      <c r="G45" s="4"/>
      <c r="H45" s="4"/>
      <c r="I45" s="4"/>
      <c r="J45" s="4"/>
      <c r="K45" s="100"/>
      <c r="L45" s="100"/>
      <c r="M45" s="100"/>
    </row>
    <row r="46" spans="1:15" ht="15" customHeight="1">
      <c r="C46" s="19" t="s">
        <v>568</v>
      </c>
      <c r="E46" s="587"/>
      <c r="L46" s="581" t="s">
        <v>567</v>
      </c>
    </row>
    <row r="47" spans="1:15" ht="15" customHeight="1">
      <c r="C47" s="21" t="s">
        <v>564</v>
      </c>
      <c r="D47" s="244"/>
      <c r="E47" s="588"/>
      <c r="K47" s="244"/>
      <c r="L47" s="540" t="s">
        <v>361</v>
      </c>
    </row>
  </sheetData>
  <mergeCells count="13">
    <mergeCell ref="B10:M12"/>
    <mergeCell ref="C3:M3"/>
    <mergeCell ref="C5:M5"/>
    <mergeCell ref="A40:M40"/>
    <mergeCell ref="B35:M36"/>
    <mergeCell ref="B30:M33"/>
    <mergeCell ref="A39:M39"/>
    <mergeCell ref="B8:J8"/>
    <mergeCell ref="B18:J18"/>
    <mergeCell ref="B20:J20"/>
    <mergeCell ref="B25:J25"/>
    <mergeCell ref="B14:M16"/>
    <mergeCell ref="B22:M23"/>
  </mergeCells>
  <pageMargins left="0.68" right="0.25" top="0.57999999999999996" bottom="0" header="0.25" footer="0"/>
  <pageSetup paperSize="9" scale="86" firstPageNumber="23" fitToHeight="0" orientation="portrait" useFirstPageNumber="1" r:id="rId1"/>
  <headerFooter>
    <oddHeader>&amp;C&amp;"Arial Black,Regular"&amp;11&amp;P&amp;R&amp;"Arial Black,Regular"&amp;11PAKISTAN PENSION FUND</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0"/>
  <sheetViews>
    <sheetView topLeftCell="A25" zoomScale="70" zoomScaleNormal="70" workbookViewId="0">
      <selection activeCell="D53" sqref="D53"/>
    </sheetView>
  </sheetViews>
  <sheetFormatPr defaultColWidth="9.44140625" defaultRowHeight="14.4"/>
  <cols>
    <col min="1" max="1" width="13.44140625" style="687" bestFit="1" customWidth="1"/>
    <col min="2" max="2" width="88.5546875" style="687" bestFit="1" customWidth="1"/>
    <col min="3" max="3" width="15" style="687" bestFit="1" customWidth="1"/>
    <col min="4" max="4" width="14.5546875" style="687" bestFit="1" customWidth="1"/>
    <col min="5" max="6" width="9.44140625" style="687"/>
    <col min="7" max="7" width="14.5546875" style="687" bestFit="1" customWidth="1"/>
    <col min="8" max="8" width="12.5546875" style="687" bestFit="1" customWidth="1"/>
    <col min="9" max="10" width="13.5546875" style="807" bestFit="1" customWidth="1"/>
    <col min="11" max="11" width="9.44140625" style="687"/>
    <col min="12" max="12" width="14" style="687" bestFit="1" customWidth="1"/>
    <col min="13" max="13" width="100" style="687" bestFit="1" customWidth="1"/>
    <col min="14" max="15" width="18.5546875" style="687" bestFit="1" customWidth="1"/>
    <col min="16" max="16384" width="9.44140625" style="687"/>
  </cols>
  <sheetData>
    <row r="1" spans="1:16">
      <c r="A1" s="687" t="s">
        <v>141</v>
      </c>
    </row>
    <row r="2" spans="1:16">
      <c r="A2" s="687" t="s">
        <v>142</v>
      </c>
      <c r="B2" s="687" t="s">
        <v>143</v>
      </c>
      <c r="C2" s="687" t="s">
        <v>144</v>
      </c>
      <c r="D2" s="687" t="s">
        <v>145</v>
      </c>
    </row>
    <row r="3" spans="1:16">
      <c r="A3" s="688" t="s">
        <v>428</v>
      </c>
      <c r="B3" s="687" t="s">
        <v>429</v>
      </c>
      <c r="C3" s="807">
        <f>IFERROR(VLOOKUP(A3,$L$4:$O$90,3,0),0)</f>
        <v>29527023</v>
      </c>
      <c r="D3" s="807">
        <f>IFERROR(VLOOKUP(A3,$L$4:$O$140,4,0),0)</f>
        <v>0</v>
      </c>
      <c r="L3" s="815" t="s">
        <v>142</v>
      </c>
      <c r="M3" s="815" t="s">
        <v>143</v>
      </c>
      <c r="N3" s="815" t="s">
        <v>144</v>
      </c>
      <c r="O3" s="815" t="s">
        <v>145</v>
      </c>
    </row>
    <row r="4" spans="1:16">
      <c r="A4" s="688" t="s">
        <v>430</v>
      </c>
      <c r="B4" s="687" t="s">
        <v>431</v>
      </c>
      <c r="C4" s="807">
        <f t="shared" ref="C4:C69" si="0">IFERROR(VLOOKUP(A4,$L$4:$O$90,3,0),0)</f>
        <v>8877</v>
      </c>
      <c r="D4" s="807">
        <f t="shared" ref="D4:D69" si="1">IFERROR(VLOOKUP(A4,$L$4:$O$140,4,0),0)</f>
        <v>0</v>
      </c>
      <c r="F4" s="687" t="s">
        <v>687</v>
      </c>
      <c r="G4" s="689">
        <f>SUM(C3:C11)</f>
        <v>41686647</v>
      </c>
      <c r="I4" s="807">
        <f>C5+C6+'DT - Mar 22'!C5+'DT - Mar 22'!C6+'MM - Mar 22 '!C5+'MM - Mar 22 '!C6</f>
        <v>192143</v>
      </c>
      <c r="L4" s="867" t="s">
        <v>428</v>
      </c>
      <c r="M4" s="815" t="s">
        <v>429</v>
      </c>
      <c r="N4" s="815">
        <v>29527022.84</v>
      </c>
      <c r="O4" s="815">
        <v>0</v>
      </c>
      <c r="P4" s="687" t="str">
        <f>VLOOKUP(L4,$A$3:B86,1,0)</f>
        <v>010100100001</v>
      </c>
    </row>
    <row r="5" spans="1:16">
      <c r="A5" s="688" t="s">
        <v>146</v>
      </c>
      <c r="B5" s="687" t="s">
        <v>147</v>
      </c>
      <c r="C5" s="807">
        <f t="shared" si="0"/>
        <v>6011</v>
      </c>
      <c r="D5" s="807">
        <f t="shared" si="1"/>
        <v>0</v>
      </c>
      <c r="I5" s="1153">
        <f>I4/1000000</f>
        <v>0.192</v>
      </c>
      <c r="L5" s="867" t="s">
        <v>430</v>
      </c>
      <c r="M5" s="815" t="s">
        <v>431</v>
      </c>
      <c r="N5" s="815">
        <v>8876.66</v>
      </c>
      <c r="O5" s="815">
        <v>0</v>
      </c>
      <c r="P5" s="687" t="str">
        <f>VLOOKUP(L5,$A$3:B87,1,0)</f>
        <v>010100100005</v>
      </c>
    </row>
    <row r="6" spans="1:16" s="809" customFormat="1">
      <c r="A6" s="808" t="s">
        <v>771</v>
      </c>
      <c r="B6" s="809" t="s">
        <v>772</v>
      </c>
      <c r="C6" s="807">
        <f t="shared" si="0"/>
        <v>144553</v>
      </c>
      <c r="D6" s="807">
        <f t="shared" si="1"/>
        <v>0</v>
      </c>
      <c r="H6" s="687"/>
      <c r="I6" s="810"/>
      <c r="J6" s="810"/>
      <c r="L6" s="867" t="s">
        <v>146</v>
      </c>
      <c r="M6" s="815" t="s">
        <v>147</v>
      </c>
      <c r="N6" s="815">
        <v>6010.57</v>
      </c>
      <c r="O6" s="815">
        <v>0</v>
      </c>
      <c r="P6" s="687" t="str">
        <f>VLOOKUP(L6,$A$3:B88,1,0)</f>
        <v>010100100017</v>
      </c>
    </row>
    <row r="7" spans="1:16">
      <c r="A7" s="688" t="s">
        <v>148</v>
      </c>
      <c r="B7" s="687" t="s">
        <v>149</v>
      </c>
      <c r="C7" s="807">
        <f t="shared" si="0"/>
        <v>11361438</v>
      </c>
      <c r="D7" s="807">
        <f t="shared" si="1"/>
        <v>0</v>
      </c>
      <c r="G7" s="689"/>
      <c r="L7" s="867" t="s">
        <v>771</v>
      </c>
      <c r="M7" s="815" t="s">
        <v>772</v>
      </c>
      <c r="N7" s="815">
        <v>144553.32</v>
      </c>
      <c r="O7" s="815">
        <v>0</v>
      </c>
      <c r="P7" s="687" t="str">
        <f>VLOOKUP(L7,$A$3:B89,1,0)</f>
        <v>010100100054</v>
      </c>
    </row>
    <row r="8" spans="1:16">
      <c r="A8" s="688" t="s">
        <v>432</v>
      </c>
      <c r="B8" s="687" t="s">
        <v>433</v>
      </c>
      <c r="C8" s="807">
        <f t="shared" si="0"/>
        <v>9386</v>
      </c>
      <c r="D8" s="807">
        <f t="shared" si="1"/>
        <v>0</v>
      </c>
      <c r="L8" s="867" t="s">
        <v>148</v>
      </c>
      <c r="M8" s="815" t="s">
        <v>149</v>
      </c>
      <c r="N8" s="815">
        <v>11361437.810000001</v>
      </c>
      <c r="O8" s="815">
        <v>0</v>
      </c>
      <c r="P8" s="687" t="str">
        <f>VLOOKUP(L8,$A$3:B90,1,0)</f>
        <v>010100100057</v>
      </c>
    </row>
    <row r="9" spans="1:16">
      <c r="A9" s="688" t="s">
        <v>434</v>
      </c>
      <c r="B9" s="687" t="s">
        <v>435</v>
      </c>
      <c r="C9" s="807">
        <f t="shared" si="0"/>
        <v>12104</v>
      </c>
      <c r="D9" s="807">
        <f t="shared" si="1"/>
        <v>0</v>
      </c>
      <c r="L9" s="867" t="s">
        <v>432</v>
      </c>
      <c r="M9" s="815" t="s">
        <v>433</v>
      </c>
      <c r="N9" s="815">
        <v>9385.7099999999991</v>
      </c>
      <c r="O9" s="815">
        <v>0</v>
      </c>
      <c r="P9" s="687" t="str">
        <f>VLOOKUP(L9,$A$3:B91,1,0)</f>
        <v>010100100068</v>
      </c>
    </row>
    <row r="10" spans="1:16">
      <c r="A10" s="688" t="s">
        <v>436</v>
      </c>
      <c r="B10" s="687" t="s">
        <v>437</v>
      </c>
      <c r="C10" s="807">
        <f t="shared" si="0"/>
        <v>172</v>
      </c>
      <c r="D10" s="807">
        <f t="shared" si="1"/>
        <v>0</v>
      </c>
      <c r="L10" s="867" t="s">
        <v>434</v>
      </c>
      <c r="M10" s="815" t="s">
        <v>435</v>
      </c>
      <c r="N10" s="815">
        <v>12103.52</v>
      </c>
      <c r="O10" s="815">
        <v>0</v>
      </c>
      <c r="P10" s="687" t="str">
        <f>VLOOKUP(L10,$A$3:B92,1,0)</f>
        <v>010100100075</v>
      </c>
    </row>
    <row r="11" spans="1:16">
      <c r="A11" s="688" t="s">
        <v>438</v>
      </c>
      <c r="B11" s="687" t="s">
        <v>439</v>
      </c>
      <c r="C11" s="807">
        <f t="shared" si="0"/>
        <v>617083</v>
      </c>
      <c r="D11" s="807">
        <f t="shared" si="1"/>
        <v>0</v>
      </c>
      <c r="L11" s="867" t="s">
        <v>436</v>
      </c>
      <c r="M11" s="815" t="s">
        <v>437</v>
      </c>
      <c r="N11" s="815">
        <v>172.09</v>
      </c>
      <c r="O11" s="815">
        <v>0</v>
      </c>
      <c r="P11" s="687" t="str">
        <f>VLOOKUP(L11,$A$3:B93,1,0)</f>
        <v>010100100087</v>
      </c>
    </row>
    <row r="12" spans="1:16">
      <c r="A12" s="688" t="s">
        <v>150</v>
      </c>
      <c r="B12" s="687" t="s">
        <v>151</v>
      </c>
      <c r="C12" s="807">
        <f t="shared" si="0"/>
        <v>1087530370</v>
      </c>
      <c r="D12" s="807">
        <f t="shared" si="1"/>
        <v>0</v>
      </c>
      <c r="G12" s="689">
        <f>C12-D13</f>
        <v>944839340</v>
      </c>
      <c r="L12" s="867" t="s">
        <v>438</v>
      </c>
      <c r="M12" s="815" t="s">
        <v>439</v>
      </c>
      <c r="N12" s="815">
        <v>617083.43000000005</v>
      </c>
      <c r="O12" s="815">
        <v>0</v>
      </c>
      <c r="P12" s="687" t="str">
        <f>VLOOKUP(L12,$A$3:B94,1,0)</f>
        <v>010100100100</v>
      </c>
    </row>
    <row r="13" spans="1:16">
      <c r="A13" s="688" t="s">
        <v>152</v>
      </c>
      <c r="B13" s="687" t="s">
        <v>153</v>
      </c>
      <c r="C13" s="807">
        <f t="shared" si="0"/>
        <v>0</v>
      </c>
      <c r="D13" s="807">
        <f t="shared" si="1"/>
        <v>142691030</v>
      </c>
      <c r="G13" s="691">
        <f>G12-D53</f>
        <v>944839340</v>
      </c>
      <c r="L13" s="867" t="s">
        <v>150</v>
      </c>
      <c r="M13" s="815" t="s">
        <v>151</v>
      </c>
      <c r="N13" s="815">
        <v>1087530370.3199999</v>
      </c>
      <c r="O13" s="815">
        <v>0</v>
      </c>
      <c r="P13" s="687" t="str">
        <f>VLOOKUP(L13,$A$3:B95,1,0)</f>
        <v>010300100001</v>
      </c>
    </row>
    <row r="14" spans="1:16">
      <c r="A14" s="688" t="s">
        <v>154</v>
      </c>
      <c r="B14" s="687" t="s">
        <v>155</v>
      </c>
      <c r="C14" s="807">
        <f t="shared" si="0"/>
        <v>0</v>
      </c>
      <c r="D14" s="807">
        <f t="shared" si="1"/>
        <v>94</v>
      </c>
      <c r="L14" s="867" t="s">
        <v>152</v>
      </c>
      <c r="M14" s="815" t="s">
        <v>153</v>
      </c>
      <c r="N14" s="815">
        <v>0</v>
      </c>
      <c r="O14" s="815">
        <v>142691029.62</v>
      </c>
      <c r="P14" s="687" t="str">
        <f>VLOOKUP(L14,$A$3:B96,1,0)</f>
        <v>010300100002</v>
      </c>
    </row>
    <row r="15" spans="1:16">
      <c r="A15" s="688" t="s">
        <v>156</v>
      </c>
      <c r="B15" s="687" t="s">
        <v>157</v>
      </c>
      <c r="C15" s="807">
        <f t="shared" si="0"/>
        <v>94</v>
      </c>
      <c r="D15" s="807">
        <f t="shared" si="1"/>
        <v>0</v>
      </c>
      <c r="L15" s="867" t="s">
        <v>154</v>
      </c>
      <c r="M15" s="815" t="s">
        <v>155</v>
      </c>
      <c r="N15" s="815">
        <v>0</v>
      </c>
      <c r="O15" s="815">
        <v>94.16</v>
      </c>
      <c r="P15" s="687" t="str">
        <f>VLOOKUP(L15,$A$3:B97,1,0)</f>
        <v>010301000001</v>
      </c>
    </row>
    <row r="16" spans="1:16">
      <c r="A16" s="688" t="s">
        <v>158</v>
      </c>
      <c r="B16" s="687" t="s">
        <v>159</v>
      </c>
      <c r="C16" s="807">
        <f t="shared" si="0"/>
        <v>0</v>
      </c>
      <c r="D16" s="807">
        <f t="shared" si="1"/>
        <v>4</v>
      </c>
      <c r="L16" s="867" t="s">
        <v>156</v>
      </c>
      <c r="M16" s="815" t="s">
        <v>157</v>
      </c>
      <c r="N16" s="815">
        <v>94.16</v>
      </c>
      <c r="O16" s="815">
        <v>0</v>
      </c>
      <c r="P16" s="687" t="str">
        <f>VLOOKUP(L16,$A$3:B98,1,0)</f>
        <v>010301000002</v>
      </c>
    </row>
    <row r="17" spans="1:16">
      <c r="A17" s="688" t="s">
        <v>440</v>
      </c>
      <c r="B17" s="687" t="s">
        <v>441</v>
      </c>
      <c r="C17" s="807">
        <f t="shared" si="0"/>
        <v>0</v>
      </c>
      <c r="D17" s="807">
        <f t="shared" si="1"/>
        <v>334</v>
      </c>
      <c r="L17" s="867" t="s">
        <v>158</v>
      </c>
      <c r="M17" s="815" t="s">
        <v>159</v>
      </c>
      <c r="N17" s="815">
        <v>0</v>
      </c>
      <c r="O17" s="815">
        <v>4.3099999999999996</v>
      </c>
      <c r="P17" s="687" t="str">
        <f>VLOOKUP(L17,$A$3:B99,1,0)</f>
        <v>010500100001</v>
      </c>
    </row>
    <row r="18" spans="1:16">
      <c r="A18" s="867" t="s">
        <v>485</v>
      </c>
      <c r="B18" s="815" t="s">
        <v>486</v>
      </c>
      <c r="C18" s="807">
        <f t="shared" ref="C18" si="2">IFERROR(VLOOKUP(A18,$L$4:$O$90,3,0),0)</f>
        <v>197968</v>
      </c>
      <c r="D18" s="807">
        <f t="shared" ref="D18" si="3">IFERROR(VLOOKUP(A18,$L$4:$O$140,4,0),0)</f>
        <v>0</v>
      </c>
      <c r="L18" s="867" t="s">
        <v>485</v>
      </c>
      <c r="M18" s="815" t="s">
        <v>486</v>
      </c>
      <c r="N18" s="815">
        <v>197968.27</v>
      </c>
      <c r="O18" s="815">
        <v>0</v>
      </c>
      <c r="P18" s="687" t="str">
        <f>VLOOKUP(L18,$A$3:B100,1,0)</f>
        <v>010601100001</v>
      </c>
    </row>
    <row r="19" spans="1:16">
      <c r="A19" s="688" t="s">
        <v>160</v>
      </c>
      <c r="B19" s="687" t="s">
        <v>161</v>
      </c>
      <c r="C19" s="807">
        <f t="shared" si="0"/>
        <v>73744</v>
      </c>
      <c r="D19" s="807">
        <f t="shared" si="1"/>
        <v>0</v>
      </c>
      <c r="L19" s="867" t="s">
        <v>440</v>
      </c>
      <c r="M19" s="815" t="s">
        <v>857</v>
      </c>
      <c r="N19" s="815">
        <v>0</v>
      </c>
      <c r="O19" s="815">
        <v>333.57</v>
      </c>
      <c r="P19" s="687" t="str">
        <f>VLOOKUP(L19,$A$3:B100,1,0)</f>
        <v>010601100005</v>
      </c>
    </row>
    <row r="20" spans="1:16">
      <c r="A20" s="688" t="s">
        <v>442</v>
      </c>
      <c r="B20" s="687" t="s">
        <v>443</v>
      </c>
      <c r="C20" s="807">
        <f t="shared" si="0"/>
        <v>39</v>
      </c>
      <c r="D20" s="807">
        <f t="shared" si="1"/>
        <v>0</v>
      </c>
      <c r="L20" s="867" t="s">
        <v>160</v>
      </c>
      <c r="M20" s="815" t="s">
        <v>161</v>
      </c>
      <c r="N20" s="815">
        <v>73744.100000000006</v>
      </c>
      <c r="O20" s="815">
        <v>0</v>
      </c>
      <c r="P20" s="687" t="str">
        <f>VLOOKUP(L20,$A$3:B101,1,0)</f>
        <v>010601100014</v>
      </c>
    </row>
    <row r="21" spans="1:16">
      <c r="A21" s="688" t="s">
        <v>444</v>
      </c>
      <c r="B21" s="687" t="s">
        <v>445</v>
      </c>
      <c r="C21" s="807">
        <f t="shared" si="0"/>
        <v>2591</v>
      </c>
      <c r="D21" s="807">
        <f t="shared" si="1"/>
        <v>0</v>
      </c>
      <c r="L21" s="867" t="s">
        <v>442</v>
      </c>
      <c r="M21" s="815" t="s">
        <v>443</v>
      </c>
      <c r="N21" s="815">
        <v>38.799999999999997</v>
      </c>
      <c r="O21" s="815">
        <v>0</v>
      </c>
      <c r="P21" s="687" t="str">
        <f>VLOOKUP(L21,$A$3:B102,1,0)</f>
        <v>010601100017</v>
      </c>
    </row>
    <row r="22" spans="1:16">
      <c r="A22" s="688" t="s">
        <v>162</v>
      </c>
      <c r="B22" s="687" t="s">
        <v>163</v>
      </c>
      <c r="C22" s="807">
        <f t="shared" si="0"/>
        <v>8544914</v>
      </c>
      <c r="D22" s="807">
        <f t="shared" si="1"/>
        <v>0</v>
      </c>
      <c r="L22" s="867" t="s">
        <v>444</v>
      </c>
      <c r="M22" s="815" t="s">
        <v>445</v>
      </c>
      <c r="N22" s="815">
        <v>2591.04</v>
      </c>
      <c r="O22" s="815">
        <v>0</v>
      </c>
      <c r="P22" s="687" t="str">
        <f>VLOOKUP(L22,$A$3:B103,1,0)</f>
        <v>010601100075</v>
      </c>
    </row>
    <row r="23" spans="1:16">
      <c r="A23" s="688" t="s">
        <v>446</v>
      </c>
      <c r="B23" s="687" t="s">
        <v>447</v>
      </c>
      <c r="C23" s="807">
        <f t="shared" si="0"/>
        <v>89743</v>
      </c>
      <c r="D23" s="807">
        <f t="shared" si="1"/>
        <v>0</v>
      </c>
      <c r="L23" s="867" t="s">
        <v>162</v>
      </c>
      <c r="M23" s="815" t="s">
        <v>163</v>
      </c>
      <c r="N23" s="815">
        <v>8544913.7100000009</v>
      </c>
      <c r="O23" s="815">
        <v>0</v>
      </c>
      <c r="P23" s="687" t="str">
        <f>VLOOKUP(L23,$A$3:B104,1,0)</f>
        <v>010602100001</v>
      </c>
    </row>
    <row r="24" spans="1:16">
      <c r="A24" s="688" t="s">
        <v>164</v>
      </c>
      <c r="B24" s="687" t="s">
        <v>165</v>
      </c>
      <c r="C24" s="807">
        <f t="shared" si="0"/>
        <v>120985</v>
      </c>
      <c r="D24" s="807">
        <f t="shared" si="1"/>
        <v>0</v>
      </c>
      <c r="L24" s="867" t="s">
        <v>446</v>
      </c>
      <c r="M24" s="815" t="s">
        <v>447</v>
      </c>
      <c r="N24" s="815">
        <v>89743.46</v>
      </c>
      <c r="O24" s="815">
        <v>0</v>
      </c>
      <c r="P24" s="687" t="str">
        <f>VLOOKUP(L24,$A$3:B105,1,0)</f>
        <v>010700300001</v>
      </c>
    </row>
    <row r="25" spans="1:16">
      <c r="A25" s="688" t="s">
        <v>166</v>
      </c>
      <c r="B25" s="687" t="s">
        <v>167</v>
      </c>
      <c r="C25" s="807">
        <f t="shared" si="0"/>
        <v>2500000</v>
      </c>
      <c r="D25" s="807">
        <f t="shared" si="1"/>
        <v>0</v>
      </c>
      <c r="L25" s="867" t="s">
        <v>164</v>
      </c>
      <c r="M25" s="815" t="s">
        <v>165</v>
      </c>
      <c r="N25" s="815">
        <v>120985</v>
      </c>
      <c r="O25" s="815">
        <v>0</v>
      </c>
      <c r="P25" s="687" t="str">
        <f>VLOOKUP(L25,$A$3:B106,1,0)</f>
        <v>010700400001</v>
      </c>
    </row>
    <row r="26" spans="1:16">
      <c r="A26" s="688" t="s">
        <v>168</v>
      </c>
      <c r="B26" s="687" t="s">
        <v>169</v>
      </c>
      <c r="C26" s="807">
        <f t="shared" si="0"/>
        <v>200000</v>
      </c>
      <c r="D26" s="807">
        <f t="shared" si="1"/>
        <v>0</v>
      </c>
      <c r="L26" s="867" t="s">
        <v>166</v>
      </c>
      <c r="M26" s="815" t="s">
        <v>167</v>
      </c>
      <c r="N26" s="815">
        <v>2500000</v>
      </c>
      <c r="O26" s="815">
        <v>0</v>
      </c>
      <c r="P26" s="687" t="str">
        <f>VLOOKUP(L26,$A$3:B107,1,0)</f>
        <v>010700500001</v>
      </c>
    </row>
    <row r="27" spans="1:16">
      <c r="A27" s="688" t="s">
        <v>309</v>
      </c>
      <c r="B27" s="687" t="s">
        <v>310</v>
      </c>
      <c r="C27" s="807">
        <f t="shared" si="0"/>
        <v>113964</v>
      </c>
      <c r="D27" s="807">
        <f t="shared" si="1"/>
        <v>0</v>
      </c>
      <c r="L27" s="867" t="s">
        <v>168</v>
      </c>
      <c r="M27" s="815" t="s">
        <v>169</v>
      </c>
      <c r="N27" s="815">
        <v>200000</v>
      </c>
      <c r="O27" s="815">
        <v>0</v>
      </c>
      <c r="P27" s="687" t="str">
        <f>VLOOKUP(L27,$A$3:B108,1,0)</f>
        <v>010700600001</v>
      </c>
    </row>
    <row r="28" spans="1:16">
      <c r="A28" s="688" t="s">
        <v>170</v>
      </c>
      <c r="B28" s="687" t="s">
        <v>171</v>
      </c>
      <c r="C28" s="807">
        <f t="shared" si="0"/>
        <v>36160</v>
      </c>
      <c r="D28" s="807">
        <f t="shared" si="1"/>
        <v>0</v>
      </c>
      <c r="L28" s="867" t="s">
        <v>309</v>
      </c>
      <c r="M28" s="815" t="s">
        <v>310</v>
      </c>
      <c r="N28" s="815">
        <v>113964</v>
      </c>
      <c r="O28" s="815">
        <v>0</v>
      </c>
      <c r="P28" s="687" t="str">
        <f>VLOOKUP(L28,$A$3:B109,1,0)</f>
        <v>010701000001</v>
      </c>
    </row>
    <row r="29" spans="1:16" s="809" customFormat="1">
      <c r="A29" s="808" t="s">
        <v>773</v>
      </c>
      <c r="B29" s="809" t="s">
        <v>774</v>
      </c>
      <c r="C29" s="807">
        <f t="shared" si="0"/>
        <v>661541</v>
      </c>
      <c r="D29" s="807">
        <f t="shared" si="1"/>
        <v>0</v>
      </c>
      <c r="H29" s="687"/>
      <c r="I29" s="810"/>
      <c r="J29" s="810"/>
      <c r="L29" s="867" t="s">
        <v>170</v>
      </c>
      <c r="M29" s="815" t="s">
        <v>171</v>
      </c>
      <c r="N29" s="815">
        <v>36159.75</v>
      </c>
      <c r="O29" s="815">
        <v>0</v>
      </c>
      <c r="P29" s="687" t="str">
        <f>VLOOKUP(L29,$A$3:B110,1,0)</f>
        <v>010900200001</v>
      </c>
    </row>
    <row r="30" spans="1:16">
      <c r="A30" s="688" t="s">
        <v>172</v>
      </c>
      <c r="B30" s="687" t="s">
        <v>173</v>
      </c>
      <c r="C30" s="807">
        <f t="shared" si="0"/>
        <v>0</v>
      </c>
      <c r="D30" s="807">
        <f t="shared" si="1"/>
        <v>158098910</v>
      </c>
      <c r="L30" s="867" t="s">
        <v>773</v>
      </c>
      <c r="M30" s="815" t="s">
        <v>774</v>
      </c>
      <c r="N30" s="815">
        <v>661541</v>
      </c>
      <c r="O30" s="815">
        <v>0</v>
      </c>
      <c r="P30" s="687" t="str">
        <f>VLOOKUP(L30,$A$3:B111,1,0)</f>
        <v>01190010001</v>
      </c>
    </row>
    <row r="31" spans="1:16">
      <c r="A31" s="688" t="s">
        <v>174</v>
      </c>
      <c r="B31" s="687" t="s">
        <v>175</v>
      </c>
      <c r="C31" s="807">
        <f t="shared" si="0"/>
        <v>33869788</v>
      </c>
      <c r="D31" s="807">
        <f t="shared" si="1"/>
        <v>0</v>
      </c>
      <c r="L31" s="867" t="s">
        <v>172</v>
      </c>
      <c r="M31" s="815" t="s">
        <v>173</v>
      </c>
      <c r="N31" s="815">
        <v>0</v>
      </c>
      <c r="O31" s="815">
        <v>158098910.19999999</v>
      </c>
      <c r="P31" s="687" t="str">
        <f>VLOOKUP(L31,$A$3:B112,1,0)</f>
        <v>020100100001</v>
      </c>
    </row>
    <row r="32" spans="1:16">
      <c r="A32" s="688" t="s">
        <v>176</v>
      </c>
      <c r="B32" s="687" t="s">
        <v>177</v>
      </c>
      <c r="C32" s="807">
        <f t="shared" si="0"/>
        <v>0</v>
      </c>
      <c r="D32" s="807">
        <f t="shared" si="1"/>
        <v>102958884</v>
      </c>
      <c r="L32" s="867" t="s">
        <v>174</v>
      </c>
      <c r="M32" s="815" t="s">
        <v>175</v>
      </c>
      <c r="N32" s="815">
        <v>33869787.710000001</v>
      </c>
      <c r="O32" s="815">
        <v>0</v>
      </c>
      <c r="P32" s="687" t="str">
        <f>VLOOKUP(L32,$A$3:B113,1,0)</f>
        <v>020100200001</v>
      </c>
    </row>
    <row r="33" spans="1:16">
      <c r="A33" s="688" t="s">
        <v>178</v>
      </c>
      <c r="B33" s="687" t="s">
        <v>179</v>
      </c>
      <c r="C33" s="807">
        <f t="shared" si="0"/>
        <v>114497561</v>
      </c>
      <c r="D33" s="807">
        <f t="shared" si="1"/>
        <v>0</v>
      </c>
      <c r="L33" s="867" t="s">
        <v>176</v>
      </c>
      <c r="M33" s="815" t="s">
        <v>177</v>
      </c>
      <c r="N33" s="815">
        <v>0</v>
      </c>
      <c r="O33" s="815">
        <v>102958884.06999999</v>
      </c>
      <c r="P33" s="687" t="str">
        <f>VLOOKUP(L33,$A$3:B114,1,0)</f>
        <v>020100300001</v>
      </c>
    </row>
    <row r="34" spans="1:16">
      <c r="A34" s="688" t="s">
        <v>180</v>
      </c>
      <c r="B34" s="687" t="s">
        <v>181</v>
      </c>
      <c r="C34" s="807">
        <f t="shared" si="0"/>
        <v>905373</v>
      </c>
      <c r="D34" s="807">
        <f t="shared" si="1"/>
        <v>0</v>
      </c>
      <c r="L34" s="867" t="s">
        <v>178</v>
      </c>
      <c r="M34" s="815" t="s">
        <v>179</v>
      </c>
      <c r="N34" s="815">
        <v>114497561.22</v>
      </c>
      <c r="O34" s="815">
        <v>0</v>
      </c>
      <c r="P34" s="687" t="str">
        <f>VLOOKUP(L34,$A$3:B115,1,0)</f>
        <v>020100400001</v>
      </c>
    </row>
    <row r="35" spans="1:16">
      <c r="A35" s="688" t="s">
        <v>182</v>
      </c>
      <c r="B35" s="687" t="s">
        <v>183</v>
      </c>
      <c r="C35" s="807">
        <f t="shared" si="0"/>
        <v>92334032</v>
      </c>
      <c r="D35" s="807">
        <f t="shared" si="1"/>
        <v>0</v>
      </c>
      <c r="L35" s="867" t="s">
        <v>180</v>
      </c>
      <c r="M35" s="815" t="s">
        <v>181</v>
      </c>
      <c r="N35" s="815">
        <v>905372.97</v>
      </c>
      <c r="O35" s="815">
        <v>0</v>
      </c>
      <c r="P35" s="687" t="str">
        <f>VLOOKUP(L35,$A$3:B116,1,0)</f>
        <v>020200100001</v>
      </c>
    </row>
    <row r="36" spans="1:16" s="809" customFormat="1">
      <c r="A36" s="808" t="s">
        <v>775</v>
      </c>
      <c r="B36" s="809" t="s">
        <v>776</v>
      </c>
      <c r="C36" s="807">
        <f t="shared" si="0"/>
        <v>0</v>
      </c>
      <c r="D36" s="807">
        <f t="shared" si="1"/>
        <v>0</v>
      </c>
      <c r="H36" s="687"/>
      <c r="I36" s="810"/>
      <c r="J36" s="810"/>
      <c r="L36" s="867" t="s">
        <v>182</v>
      </c>
      <c r="M36" s="815" t="s">
        <v>183</v>
      </c>
      <c r="N36" s="815">
        <v>92334032.370000005</v>
      </c>
      <c r="O36" s="815">
        <v>0</v>
      </c>
      <c r="P36" s="687" t="str">
        <f>VLOOKUP(L36,$A$3:B117,1,0)</f>
        <v>020200200001</v>
      </c>
    </row>
    <row r="37" spans="1:16">
      <c r="A37" s="688" t="s">
        <v>184</v>
      </c>
      <c r="B37" s="687" t="s">
        <v>185</v>
      </c>
      <c r="C37" s="807">
        <f t="shared" si="0"/>
        <v>0</v>
      </c>
      <c r="D37" s="807">
        <f t="shared" si="1"/>
        <v>904780491</v>
      </c>
      <c r="L37" s="867" t="s">
        <v>184</v>
      </c>
      <c r="M37" s="815" t="s">
        <v>185</v>
      </c>
      <c r="N37" s="815">
        <v>0</v>
      </c>
      <c r="O37" s="815">
        <v>904780491.26999998</v>
      </c>
      <c r="P37" s="687" t="str">
        <f>VLOOKUP(L37,$A$3:B118,1,0)</f>
        <v>020500100001</v>
      </c>
    </row>
    <row r="38" spans="1:16">
      <c r="A38" s="688" t="s">
        <v>186</v>
      </c>
      <c r="B38" s="687" t="s">
        <v>187</v>
      </c>
      <c r="C38" s="807">
        <f t="shared" si="0"/>
        <v>0</v>
      </c>
      <c r="D38" s="807">
        <f t="shared" si="1"/>
        <v>1207306</v>
      </c>
      <c r="L38" s="867" t="s">
        <v>186</v>
      </c>
      <c r="M38" s="815" t="s">
        <v>187</v>
      </c>
      <c r="N38" s="815">
        <v>0</v>
      </c>
      <c r="O38" s="815">
        <v>1207305.95</v>
      </c>
      <c r="P38" s="687" t="str">
        <f>VLOOKUP(L38,$A$3:B119,1,0)</f>
        <v>030100100001</v>
      </c>
    </row>
    <row r="39" spans="1:16">
      <c r="A39" s="688" t="s">
        <v>188</v>
      </c>
      <c r="B39" s="687" t="s">
        <v>189</v>
      </c>
      <c r="C39" s="807">
        <f t="shared" si="0"/>
        <v>0</v>
      </c>
      <c r="D39" s="807">
        <f t="shared" si="1"/>
        <v>156950</v>
      </c>
      <c r="L39" s="867" t="s">
        <v>188</v>
      </c>
      <c r="M39" s="815" t="s">
        <v>189</v>
      </c>
      <c r="N39" s="815">
        <v>0</v>
      </c>
      <c r="O39" s="815">
        <v>156950.31</v>
      </c>
      <c r="P39" s="687" t="str">
        <f>VLOOKUP(L39,$A$3:B120,1,0)</f>
        <v>030100600001</v>
      </c>
    </row>
    <row r="40" spans="1:16">
      <c r="A40" s="688" t="s">
        <v>190</v>
      </c>
      <c r="B40" s="687" t="s">
        <v>191</v>
      </c>
      <c r="C40" s="807">
        <f t="shared" si="0"/>
        <v>0</v>
      </c>
      <c r="D40" s="807">
        <f t="shared" si="1"/>
        <v>2420238</v>
      </c>
      <c r="L40" s="867" t="s">
        <v>190</v>
      </c>
      <c r="M40" s="815" t="s">
        <v>191</v>
      </c>
      <c r="N40" s="815">
        <v>0</v>
      </c>
      <c r="O40" s="815">
        <v>2420237.64</v>
      </c>
      <c r="P40" s="687" t="str">
        <f>VLOOKUP(L40,$A$3:B121,1,0)</f>
        <v>030100700001</v>
      </c>
    </row>
    <row r="41" spans="1:16">
      <c r="A41" s="688" t="s">
        <v>311</v>
      </c>
      <c r="B41" s="687" t="s">
        <v>312</v>
      </c>
      <c r="C41" s="807">
        <f t="shared" si="0"/>
        <v>0</v>
      </c>
      <c r="D41" s="807">
        <f t="shared" si="1"/>
        <v>13422</v>
      </c>
      <c r="L41" s="867" t="s">
        <v>311</v>
      </c>
      <c r="M41" s="815" t="s">
        <v>312</v>
      </c>
      <c r="N41" s="815">
        <v>0</v>
      </c>
      <c r="O41" s="815">
        <v>13422.1</v>
      </c>
      <c r="P41" s="687" t="str">
        <f>VLOOKUP(L41,$A$3:B122,1,0)</f>
        <v>030100800001</v>
      </c>
    </row>
    <row r="42" spans="1:16">
      <c r="A42" s="688" t="s">
        <v>192</v>
      </c>
      <c r="B42" s="687" t="s">
        <v>193</v>
      </c>
      <c r="C42" s="807">
        <f t="shared" si="0"/>
        <v>0</v>
      </c>
      <c r="D42" s="807">
        <f t="shared" si="1"/>
        <v>101039</v>
      </c>
      <c r="L42" s="867" t="s">
        <v>192</v>
      </c>
      <c r="M42" s="815" t="s">
        <v>193</v>
      </c>
      <c r="N42" s="815">
        <v>0</v>
      </c>
      <c r="O42" s="815">
        <v>101038.65</v>
      </c>
      <c r="P42" s="687" t="str">
        <f>VLOOKUP(L42,$A$3:B123,1,0)</f>
        <v>030200100001</v>
      </c>
    </row>
    <row r="43" spans="1:16">
      <c r="A43" s="688" t="s">
        <v>194</v>
      </c>
      <c r="B43" s="687" t="s">
        <v>195</v>
      </c>
      <c r="C43" s="807">
        <f t="shared" si="0"/>
        <v>0</v>
      </c>
      <c r="D43" s="807">
        <f t="shared" si="1"/>
        <v>268323</v>
      </c>
      <c r="L43" s="867" t="s">
        <v>194</v>
      </c>
      <c r="M43" s="815" t="s">
        <v>195</v>
      </c>
      <c r="N43" s="815">
        <v>0</v>
      </c>
      <c r="O43" s="815">
        <v>268323</v>
      </c>
      <c r="P43" s="687" t="str">
        <f>VLOOKUP(L43,$A$3:B124,1,0)</f>
        <v>030400100001</v>
      </c>
    </row>
    <row r="44" spans="1:16">
      <c r="A44" s="688" t="s">
        <v>196</v>
      </c>
      <c r="B44" s="687" t="s">
        <v>197</v>
      </c>
      <c r="C44" s="807">
        <f t="shared" si="0"/>
        <v>0</v>
      </c>
      <c r="D44" s="807">
        <f t="shared" si="1"/>
        <v>9525746</v>
      </c>
      <c r="L44" s="867" t="s">
        <v>196</v>
      </c>
      <c r="M44" s="815" t="s">
        <v>197</v>
      </c>
      <c r="N44" s="815">
        <v>0</v>
      </c>
      <c r="O44" s="815">
        <v>9525745.9299999997</v>
      </c>
      <c r="P44" s="687" t="str">
        <f>VLOOKUP(L44,$A$3:B125,1,0)</f>
        <v>030500100001</v>
      </c>
    </row>
    <row r="45" spans="1:16">
      <c r="A45" s="688" t="s">
        <v>290</v>
      </c>
      <c r="B45" s="687" t="s">
        <v>291</v>
      </c>
      <c r="C45" s="807">
        <f t="shared" si="0"/>
        <v>0</v>
      </c>
      <c r="D45" s="807">
        <f t="shared" si="1"/>
        <v>0</v>
      </c>
      <c r="L45" s="867" t="s">
        <v>290</v>
      </c>
      <c r="M45" s="815" t="s">
        <v>291</v>
      </c>
      <c r="N45" s="815">
        <v>0</v>
      </c>
      <c r="O45" s="815">
        <v>0.01</v>
      </c>
      <c r="P45" s="687" t="str">
        <f>VLOOKUP(L45,$A$3:B126,1,0)</f>
        <v>030700100001</v>
      </c>
    </row>
    <row r="46" spans="1:16">
      <c r="A46" s="688" t="s">
        <v>198</v>
      </c>
      <c r="B46" s="687" t="s">
        <v>199</v>
      </c>
      <c r="C46" s="807">
        <f t="shared" si="0"/>
        <v>0</v>
      </c>
      <c r="D46" s="807">
        <f t="shared" si="1"/>
        <v>409905</v>
      </c>
      <c r="L46" s="867" t="s">
        <v>198</v>
      </c>
      <c r="M46" s="815" t="s">
        <v>199</v>
      </c>
      <c r="N46" s="815">
        <v>0</v>
      </c>
      <c r="O46" s="815">
        <v>409905.42</v>
      </c>
      <c r="P46" s="687" t="str">
        <f>VLOOKUP(L46,$A$3:B127,1,0)</f>
        <v>031000400002</v>
      </c>
    </row>
    <row r="47" spans="1:16">
      <c r="A47" s="688" t="s">
        <v>200</v>
      </c>
      <c r="B47" s="687" t="s">
        <v>201</v>
      </c>
      <c r="C47" s="807">
        <f t="shared" si="0"/>
        <v>0</v>
      </c>
      <c r="D47" s="807">
        <f t="shared" si="1"/>
        <v>0</v>
      </c>
      <c r="L47" s="867" t="s">
        <v>200</v>
      </c>
      <c r="M47" s="815" t="s">
        <v>201</v>
      </c>
      <c r="N47" s="815">
        <v>0</v>
      </c>
      <c r="O47" s="815">
        <v>0.19</v>
      </c>
      <c r="P47" s="687" t="str">
        <f>VLOOKUP(L47,$A$3:B128,1,0)</f>
        <v>031000600001</v>
      </c>
    </row>
    <row r="48" spans="1:16">
      <c r="A48" s="688" t="s">
        <v>202</v>
      </c>
      <c r="B48" s="687" t="s">
        <v>203</v>
      </c>
      <c r="C48" s="807">
        <f t="shared" si="0"/>
        <v>0</v>
      </c>
      <c r="D48" s="807">
        <f t="shared" si="1"/>
        <v>117924</v>
      </c>
      <c r="L48" s="867" t="s">
        <v>202</v>
      </c>
      <c r="M48" s="815" t="s">
        <v>203</v>
      </c>
      <c r="N48" s="815">
        <v>0</v>
      </c>
      <c r="O48" s="815">
        <v>117923.68</v>
      </c>
      <c r="P48" s="687" t="str">
        <f>VLOOKUP(L48,$A$3:B129,1,0)</f>
        <v>031000700001</v>
      </c>
    </row>
    <row r="49" spans="1:16">
      <c r="A49" s="688" t="s">
        <v>204</v>
      </c>
      <c r="B49" s="687" t="s">
        <v>205</v>
      </c>
      <c r="C49" s="807">
        <f t="shared" si="0"/>
        <v>0</v>
      </c>
      <c r="D49" s="807">
        <f t="shared" si="1"/>
        <v>204575</v>
      </c>
      <c r="L49" s="867" t="s">
        <v>204</v>
      </c>
      <c r="M49" s="815" t="s">
        <v>205</v>
      </c>
      <c r="N49" s="815">
        <v>0</v>
      </c>
      <c r="O49" s="815">
        <v>204574.66</v>
      </c>
      <c r="P49" s="687" t="str">
        <f>VLOOKUP(L49,$A$3:B130,1,0)</f>
        <v>031001000001</v>
      </c>
    </row>
    <row r="50" spans="1:16" s="809" customFormat="1">
      <c r="A50" s="808" t="s">
        <v>449</v>
      </c>
      <c r="B50" s="809" t="s">
        <v>448</v>
      </c>
      <c r="C50" s="807">
        <f t="shared" si="0"/>
        <v>0</v>
      </c>
      <c r="D50" s="807">
        <f t="shared" si="1"/>
        <v>0</v>
      </c>
      <c r="H50" s="687"/>
      <c r="I50" s="810"/>
      <c r="J50" s="810"/>
      <c r="L50" s="867" t="s">
        <v>449</v>
      </c>
      <c r="M50" s="815" t="s">
        <v>448</v>
      </c>
      <c r="N50" s="815">
        <v>0</v>
      </c>
      <c r="O50" s="815">
        <v>0.02</v>
      </c>
      <c r="P50" s="687" t="str">
        <f>VLOOKUP(L50,$A$3:B131,1,0)</f>
        <v>031200100001</v>
      </c>
    </row>
    <row r="51" spans="1:16">
      <c r="A51" s="688" t="s">
        <v>206</v>
      </c>
      <c r="B51" s="687" t="s">
        <v>207</v>
      </c>
      <c r="C51" s="807">
        <f t="shared" si="0"/>
        <v>19556275</v>
      </c>
      <c r="D51" s="807">
        <f t="shared" si="1"/>
        <v>0</v>
      </c>
      <c r="L51" s="867" t="s">
        <v>206</v>
      </c>
      <c r="M51" s="815" t="s">
        <v>207</v>
      </c>
      <c r="N51" s="815">
        <v>19556275.300000001</v>
      </c>
      <c r="O51" s="815">
        <v>0</v>
      </c>
      <c r="P51" s="687" t="str">
        <f>VLOOKUP(L51,$A$3:B132,1,0)</f>
        <v>040100100001</v>
      </c>
    </row>
    <row r="52" spans="1:16">
      <c r="A52" s="688" t="s">
        <v>208</v>
      </c>
      <c r="B52" s="687" t="s">
        <v>209</v>
      </c>
      <c r="C52" s="807">
        <f t="shared" si="0"/>
        <v>0</v>
      </c>
      <c r="D52" s="807">
        <f t="shared" si="1"/>
        <v>45738392</v>
      </c>
      <c r="L52" s="867" t="s">
        <v>208</v>
      </c>
      <c r="M52" s="815" t="s">
        <v>209</v>
      </c>
      <c r="N52" s="815">
        <v>0</v>
      </c>
      <c r="O52" s="815">
        <v>45738392</v>
      </c>
      <c r="P52" s="687" t="str">
        <f>VLOOKUP(L52,$A$3:B133,1,0)</f>
        <v>040101000001</v>
      </c>
    </row>
    <row r="53" spans="1:16">
      <c r="A53" s="688" t="s">
        <v>210</v>
      </c>
      <c r="B53" s="687" t="s">
        <v>211</v>
      </c>
      <c r="C53" s="807">
        <f t="shared" si="0"/>
        <v>53244985</v>
      </c>
      <c r="D53" s="807">
        <f t="shared" si="1"/>
        <v>0</v>
      </c>
      <c r="L53" s="867" t="s">
        <v>210</v>
      </c>
      <c r="M53" s="815" t="s">
        <v>211</v>
      </c>
      <c r="N53" s="815">
        <v>53244985.140000001</v>
      </c>
      <c r="O53" s="815">
        <v>0</v>
      </c>
      <c r="P53" s="687" t="str">
        <f>VLOOKUP(L53,$A$3:B134,1,0)</f>
        <v>040101200001</v>
      </c>
    </row>
    <row r="54" spans="1:16">
      <c r="A54" s="688" t="s">
        <v>450</v>
      </c>
      <c r="B54" s="687" t="s">
        <v>451</v>
      </c>
      <c r="C54" s="807">
        <f t="shared" si="0"/>
        <v>0</v>
      </c>
      <c r="D54" s="807">
        <f t="shared" si="1"/>
        <v>518238</v>
      </c>
      <c r="L54" s="867" t="s">
        <v>450</v>
      </c>
      <c r="M54" s="815" t="s">
        <v>451</v>
      </c>
      <c r="N54" s="815">
        <v>0</v>
      </c>
      <c r="O54" s="815">
        <v>518237.94</v>
      </c>
      <c r="P54" s="687" t="str">
        <f>VLOOKUP(L54,$A$3:B135,1,0)</f>
        <v>040200100001</v>
      </c>
    </row>
    <row r="55" spans="1:16">
      <c r="A55" s="688" t="s">
        <v>452</v>
      </c>
      <c r="B55" s="687" t="s">
        <v>453</v>
      </c>
      <c r="C55" s="807">
        <f t="shared" si="0"/>
        <v>0</v>
      </c>
      <c r="D55" s="807">
        <f t="shared" si="1"/>
        <v>3665</v>
      </c>
      <c r="L55" s="867" t="s">
        <v>452</v>
      </c>
      <c r="M55" s="815" t="s">
        <v>453</v>
      </c>
      <c r="N55" s="815">
        <v>0</v>
      </c>
      <c r="O55" s="815">
        <v>3664.54</v>
      </c>
      <c r="P55" s="687" t="str">
        <f>VLOOKUP(L55,$A$3:B136,1,0)</f>
        <v>040200100005</v>
      </c>
    </row>
    <row r="56" spans="1:16">
      <c r="A56" s="688" t="s">
        <v>212</v>
      </c>
      <c r="B56" s="687" t="s">
        <v>454</v>
      </c>
      <c r="C56" s="807">
        <f t="shared" si="0"/>
        <v>0</v>
      </c>
      <c r="D56" s="807">
        <f t="shared" si="1"/>
        <v>908944</v>
      </c>
      <c r="L56" s="867" t="s">
        <v>212</v>
      </c>
      <c r="M56" s="815" t="s">
        <v>454</v>
      </c>
      <c r="N56" s="815">
        <v>0</v>
      </c>
      <c r="O56" s="815">
        <v>908943.67</v>
      </c>
      <c r="P56" s="687" t="str">
        <f>VLOOKUP(L56,$A$3:B137,1,0)</f>
        <v>040200100014</v>
      </c>
    </row>
    <row r="57" spans="1:16">
      <c r="A57" s="688" t="s">
        <v>213</v>
      </c>
      <c r="B57" s="687" t="s">
        <v>455</v>
      </c>
      <c r="C57" s="807">
        <f t="shared" si="0"/>
        <v>0</v>
      </c>
      <c r="D57" s="807">
        <f t="shared" si="1"/>
        <v>648</v>
      </c>
      <c r="L57" s="867" t="s">
        <v>213</v>
      </c>
      <c r="M57" s="815" t="s">
        <v>455</v>
      </c>
      <c r="N57" s="815">
        <v>0</v>
      </c>
      <c r="O57" s="815">
        <v>648.12</v>
      </c>
      <c r="P57" s="687" t="str">
        <f>VLOOKUP(L57,$A$3:B138,1,0)</f>
        <v>040200100017</v>
      </c>
    </row>
    <row r="58" spans="1:16" s="809" customFormat="1">
      <c r="A58" s="808" t="s">
        <v>777</v>
      </c>
      <c r="B58" s="809" t="s">
        <v>778</v>
      </c>
      <c r="C58" s="807">
        <f t="shared" si="0"/>
        <v>0</v>
      </c>
      <c r="D58" s="807">
        <f t="shared" si="1"/>
        <v>62309</v>
      </c>
      <c r="H58" s="687"/>
      <c r="I58" s="810"/>
      <c r="J58" s="810"/>
      <c r="L58" s="867" t="s">
        <v>777</v>
      </c>
      <c r="M58" s="815" t="s">
        <v>778</v>
      </c>
      <c r="N58" s="815">
        <v>0</v>
      </c>
      <c r="O58" s="815">
        <v>62309.24</v>
      </c>
      <c r="P58" s="687" t="str">
        <f>VLOOKUP(L58,$A$3:B139,1,0)</f>
        <v>040200100021</v>
      </c>
    </row>
    <row r="59" spans="1:16">
      <c r="A59" s="688" t="s">
        <v>456</v>
      </c>
      <c r="B59" s="687" t="s">
        <v>457</v>
      </c>
      <c r="C59" s="807">
        <f t="shared" si="0"/>
        <v>0</v>
      </c>
      <c r="D59" s="807">
        <f t="shared" si="1"/>
        <v>160</v>
      </c>
      <c r="L59" s="867" t="s">
        <v>456</v>
      </c>
      <c r="M59" s="815" t="s">
        <v>457</v>
      </c>
      <c r="N59" s="815">
        <v>0</v>
      </c>
      <c r="O59" s="815">
        <v>160.01</v>
      </c>
      <c r="P59" s="687" t="str">
        <f>VLOOKUP(L59,$A$3:B140,1,0)</f>
        <v>040200100068</v>
      </c>
    </row>
    <row r="60" spans="1:16">
      <c r="A60" s="688" t="s">
        <v>458</v>
      </c>
      <c r="B60" s="687" t="s">
        <v>459</v>
      </c>
      <c r="C60" s="807">
        <f t="shared" si="0"/>
        <v>0</v>
      </c>
      <c r="D60" s="807">
        <f t="shared" si="1"/>
        <v>557</v>
      </c>
      <c r="L60" s="867" t="s">
        <v>458</v>
      </c>
      <c r="M60" s="815" t="s">
        <v>459</v>
      </c>
      <c r="N60" s="815">
        <v>0</v>
      </c>
      <c r="O60" s="815">
        <v>556.79</v>
      </c>
      <c r="P60" s="687" t="str">
        <f>VLOOKUP(L60,$A$3:B141,1,0)</f>
        <v>040200100075</v>
      </c>
    </row>
    <row r="61" spans="1:16">
      <c r="A61" s="688" t="s">
        <v>460</v>
      </c>
      <c r="B61" s="687" t="s">
        <v>461</v>
      </c>
      <c r="C61" s="807">
        <f t="shared" si="0"/>
        <v>0</v>
      </c>
      <c r="D61" s="807">
        <f t="shared" si="1"/>
        <v>0</v>
      </c>
      <c r="L61" s="867" t="s">
        <v>462</v>
      </c>
      <c r="M61" s="815" t="s">
        <v>463</v>
      </c>
      <c r="N61" s="815">
        <v>0</v>
      </c>
      <c r="O61" s="815">
        <v>35.340000000000003</v>
      </c>
      <c r="P61" s="687" t="str">
        <f>VLOOKUP(L61,$A$3:B142,1,0)</f>
        <v>040200100090</v>
      </c>
    </row>
    <row r="62" spans="1:16">
      <c r="A62" s="688" t="s">
        <v>462</v>
      </c>
      <c r="B62" s="687" t="s">
        <v>463</v>
      </c>
      <c r="C62" s="807">
        <f t="shared" si="0"/>
        <v>0</v>
      </c>
      <c r="D62" s="807">
        <f t="shared" si="1"/>
        <v>35</v>
      </c>
      <c r="L62" s="867" t="s">
        <v>464</v>
      </c>
      <c r="M62" s="815" t="s">
        <v>465</v>
      </c>
      <c r="N62" s="815">
        <v>0</v>
      </c>
      <c r="O62" s="815">
        <v>17648.689999999999</v>
      </c>
      <c r="P62" s="687" t="str">
        <f>VLOOKUP(L62,$A$3:B143,1,0)</f>
        <v>040200100096</v>
      </c>
    </row>
    <row r="63" spans="1:16">
      <c r="A63" s="867" t="s">
        <v>975</v>
      </c>
      <c r="B63" s="815" t="s">
        <v>976</v>
      </c>
      <c r="C63" s="807">
        <f t="shared" ref="C63" si="4">IFERROR(VLOOKUP(A63,$L$4:$O$90,3,0),0)</f>
        <v>0</v>
      </c>
      <c r="D63" s="807">
        <f t="shared" ref="D63" si="5">IFERROR(VLOOKUP(A63,$L$4:$O$140,4,0),0)</f>
        <v>26</v>
      </c>
      <c r="L63" s="867"/>
      <c r="M63" s="815"/>
      <c r="N63" s="815"/>
      <c r="O63" s="815"/>
    </row>
    <row r="64" spans="1:16">
      <c r="A64" s="688" t="s">
        <v>464</v>
      </c>
      <c r="B64" s="687" t="s">
        <v>465</v>
      </c>
      <c r="C64" s="807">
        <f t="shared" si="0"/>
        <v>0</v>
      </c>
      <c r="D64" s="807">
        <f t="shared" si="1"/>
        <v>17649</v>
      </c>
      <c r="L64" s="867" t="s">
        <v>975</v>
      </c>
      <c r="M64" s="815" t="s">
        <v>976</v>
      </c>
      <c r="N64" s="815">
        <v>0</v>
      </c>
      <c r="O64" s="815">
        <v>26.24</v>
      </c>
      <c r="P64" s="687" t="str">
        <f>VLOOKUP(L64,$A$3:B144,1,0)</f>
        <v>040200100124</v>
      </c>
    </row>
    <row r="65" spans="1:16">
      <c r="A65" s="688" t="s">
        <v>466</v>
      </c>
      <c r="B65" s="687" t="s">
        <v>467</v>
      </c>
      <c r="C65" s="807">
        <f t="shared" si="0"/>
        <v>10141756</v>
      </c>
      <c r="D65" s="807">
        <f t="shared" si="1"/>
        <v>0</v>
      </c>
      <c r="L65" s="867" t="s">
        <v>466</v>
      </c>
      <c r="M65" s="815" t="s">
        <v>467</v>
      </c>
      <c r="N65" s="815">
        <v>10141755.58</v>
      </c>
      <c r="O65" s="815">
        <v>0</v>
      </c>
      <c r="P65" s="687" t="str">
        <f>VLOOKUP(L65,$A$3:B145,1,0)</f>
        <v>040400100002</v>
      </c>
    </row>
    <row r="66" spans="1:16">
      <c r="A66" s="688" t="s">
        <v>214</v>
      </c>
      <c r="B66" s="687" t="s">
        <v>215</v>
      </c>
      <c r="C66" s="807">
        <f t="shared" si="0"/>
        <v>0</v>
      </c>
      <c r="D66" s="807">
        <f t="shared" si="1"/>
        <v>103381161</v>
      </c>
      <c r="L66" s="867" t="s">
        <v>214</v>
      </c>
      <c r="M66" s="815" t="s">
        <v>215</v>
      </c>
      <c r="N66" s="815">
        <v>0</v>
      </c>
      <c r="O66" s="815">
        <v>103381160.92</v>
      </c>
      <c r="P66" s="687" t="str">
        <f>VLOOKUP(L66,$A$3:B146,1,0)</f>
        <v>040400200001</v>
      </c>
    </row>
    <row r="67" spans="1:16">
      <c r="A67" s="688" t="s">
        <v>216</v>
      </c>
      <c r="B67" s="687" t="s">
        <v>217</v>
      </c>
      <c r="C67" s="807">
        <f t="shared" si="0"/>
        <v>10829429</v>
      </c>
      <c r="D67" s="807">
        <f t="shared" si="1"/>
        <v>0</v>
      </c>
      <c r="L67" s="867" t="s">
        <v>216</v>
      </c>
      <c r="M67" s="815" t="s">
        <v>217</v>
      </c>
      <c r="N67" s="815">
        <v>10829429</v>
      </c>
      <c r="O67" s="815">
        <v>0</v>
      </c>
      <c r="P67" s="687" t="str">
        <f>VLOOKUP(L67,$A$3:B147,1,0)</f>
        <v>050100100001</v>
      </c>
    </row>
    <row r="68" spans="1:16">
      <c r="A68" s="688" t="s">
        <v>218</v>
      </c>
      <c r="B68" s="687" t="s">
        <v>219</v>
      </c>
      <c r="C68" s="807">
        <f t="shared" si="0"/>
        <v>1407826</v>
      </c>
      <c r="D68" s="807">
        <f t="shared" si="1"/>
        <v>0</v>
      </c>
      <c r="L68" s="867" t="s">
        <v>218</v>
      </c>
      <c r="M68" s="815" t="s">
        <v>219</v>
      </c>
      <c r="N68" s="815">
        <v>1407825.77</v>
      </c>
      <c r="O68" s="815">
        <v>0</v>
      </c>
      <c r="P68" s="687" t="str">
        <f>VLOOKUP(L68,$A$3:B148,1,0)</f>
        <v>050100100002</v>
      </c>
    </row>
    <row r="69" spans="1:16">
      <c r="A69" s="688" t="s">
        <v>222</v>
      </c>
      <c r="B69" s="687" t="s">
        <v>223</v>
      </c>
      <c r="C69" s="807">
        <f t="shared" si="0"/>
        <v>898477</v>
      </c>
      <c r="D69" s="807">
        <f t="shared" si="1"/>
        <v>0</v>
      </c>
      <c r="L69" s="867" t="s">
        <v>222</v>
      </c>
      <c r="M69" s="815" t="s">
        <v>223</v>
      </c>
      <c r="N69" s="815">
        <v>898476.84</v>
      </c>
      <c r="O69" s="815">
        <v>0</v>
      </c>
      <c r="P69" s="687" t="str">
        <f>VLOOKUP(L69,$A$3:B149,1,0)</f>
        <v>050100200001</v>
      </c>
    </row>
    <row r="70" spans="1:16">
      <c r="A70" s="688" t="s">
        <v>313</v>
      </c>
      <c r="B70" s="687" t="s">
        <v>314</v>
      </c>
      <c r="C70" s="807">
        <f t="shared" ref="C70:C86" si="6">IFERROR(VLOOKUP(A70,$L$4:$O$90,3,0),0)</f>
        <v>116805</v>
      </c>
      <c r="D70" s="807">
        <f t="shared" ref="D70:D86" si="7">IFERROR(VLOOKUP(A70,$L$4:$O$140,4,0),0)</f>
        <v>0</v>
      </c>
      <c r="L70" s="867" t="s">
        <v>313</v>
      </c>
      <c r="M70" s="815" t="s">
        <v>314</v>
      </c>
      <c r="N70" s="815">
        <v>116805</v>
      </c>
      <c r="O70" s="815">
        <v>0</v>
      </c>
      <c r="P70" s="687" t="str">
        <f>VLOOKUP(L70,$A$3:B150,1,0)</f>
        <v>050100200002</v>
      </c>
    </row>
    <row r="71" spans="1:16">
      <c r="A71" s="688" t="s">
        <v>224</v>
      </c>
      <c r="B71" s="687" t="s">
        <v>225</v>
      </c>
      <c r="C71" s="807">
        <f t="shared" si="6"/>
        <v>268323</v>
      </c>
      <c r="D71" s="807">
        <f t="shared" si="7"/>
        <v>0</v>
      </c>
      <c r="L71" s="867" t="s">
        <v>224</v>
      </c>
      <c r="M71" s="815" t="s">
        <v>225</v>
      </c>
      <c r="N71" s="815">
        <v>268323</v>
      </c>
      <c r="O71" s="815">
        <v>0</v>
      </c>
      <c r="P71" s="687" t="str">
        <f>VLOOKUP(L71,$A$3:B151,1,0)</f>
        <v>050100300001</v>
      </c>
    </row>
    <row r="72" spans="1:16">
      <c r="A72" s="688" t="s">
        <v>226</v>
      </c>
      <c r="B72" s="687" t="s">
        <v>227</v>
      </c>
      <c r="C72" s="807">
        <f t="shared" si="6"/>
        <v>1718340</v>
      </c>
      <c r="D72" s="807">
        <f t="shared" si="7"/>
        <v>0</v>
      </c>
      <c r="L72" s="867" t="s">
        <v>226</v>
      </c>
      <c r="M72" s="815" t="s">
        <v>227</v>
      </c>
      <c r="N72" s="815">
        <v>1718339.97</v>
      </c>
      <c r="O72" s="815">
        <v>0</v>
      </c>
      <c r="P72" s="687" t="str">
        <f>VLOOKUP(L72,$A$3:B152,1,0)</f>
        <v>050200100001</v>
      </c>
    </row>
    <row r="73" spans="1:16">
      <c r="A73" s="688" t="s">
        <v>228</v>
      </c>
      <c r="B73" s="687" t="s">
        <v>229</v>
      </c>
      <c r="C73" s="807">
        <f t="shared" si="6"/>
        <v>47911</v>
      </c>
      <c r="D73" s="807">
        <f t="shared" si="7"/>
        <v>0</v>
      </c>
      <c r="L73" s="867" t="s">
        <v>228</v>
      </c>
      <c r="M73" s="815" t="s">
        <v>229</v>
      </c>
      <c r="N73" s="815">
        <v>47911</v>
      </c>
      <c r="O73" s="815">
        <v>0</v>
      </c>
      <c r="P73" s="687" t="str">
        <f>VLOOKUP(L73,$A$3:B153,1,0)</f>
        <v>050200300001</v>
      </c>
    </row>
    <row r="74" spans="1:16">
      <c r="A74" s="688" t="s">
        <v>230</v>
      </c>
      <c r="B74" s="687" t="s">
        <v>231</v>
      </c>
      <c r="C74" s="807">
        <f t="shared" si="6"/>
        <v>290431</v>
      </c>
      <c r="D74" s="807">
        <f t="shared" si="7"/>
        <v>0</v>
      </c>
      <c r="L74" s="867" t="s">
        <v>230</v>
      </c>
      <c r="M74" s="815" t="s">
        <v>231</v>
      </c>
      <c r="N74" s="815">
        <v>290430.81</v>
      </c>
      <c r="O74" s="815">
        <v>0</v>
      </c>
      <c r="P74" s="687" t="str">
        <f>VLOOKUP(L74,$A$3:B154,1,0)</f>
        <v>050200300002</v>
      </c>
    </row>
    <row r="75" spans="1:16" s="809" customFormat="1">
      <c r="A75" s="808" t="s">
        <v>288</v>
      </c>
      <c r="B75" s="809" t="s">
        <v>289</v>
      </c>
      <c r="C75" s="807">
        <f t="shared" si="6"/>
        <v>38598</v>
      </c>
      <c r="D75" s="807">
        <f t="shared" si="7"/>
        <v>0</v>
      </c>
      <c r="H75" s="687"/>
      <c r="I75" s="810"/>
      <c r="J75" s="810"/>
      <c r="L75" s="867" t="s">
        <v>288</v>
      </c>
      <c r="M75" s="815" t="s">
        <v>289</v>
      </c>
      <c r="N75" s="815">
        <v>38598</v>
      </c>
      <c r="O75" s="815">
        <v>0</v>
      </c>
      <c r="P75" s="687" t="str">
        <f>VLOOKUP(L75,$A$3:B155,1,0)</f>
        <v>050200300003</v>
      </c>
    </row>
    <row r="76" spans="1:16">
      <c r="A76" s="688" t="s">
        <v>232</v>
      </c>
      <c r="B76" s="687" t="s">
        <v>233</v>
      </c>
      <c r="C76" s="807">
        <f t="shared" si="6"/>
        <v>0</v>
      </c>
      <c r="D76" s="807">
        <f t="shared" si="7"/>
        <v>0</v>
      </c>
      <c r="L76" s="867" t="s">
        <v>232</v>
      </c>
      <c r="M76" s="815" t="s">
        <v>233</v>
      </c>
      <c r="N76" s="815">
        <v>0.25</v>
      </c>
      <c r="O76" s="815">
        <v>0</v>
      </c>
      <c r="P76" s="687" t="str">
        <f>VLOOKUP(L76,$A$3:B156,1,0)</f>
        <v>050500100001</v>
      </c>
    </row>
    <row r="77" spans="1:16">
      <c r="A77" s="867" t="s">
        <v>883</v>
      </c>
      <c r="B77" s="815" t="s">
        <v>884</v>
      </c>
      <c r="C77" s="807">
        <f t="shared" ref="C77" si="8">IFERROR(VLOOKUP(A77,$L$4:$O$90,3,0),0)</f>
        <v>0</v>
      </c>
      <c r="D77" s="807">
        <f t="shared" ref="D77" si="9">IFERROR(VLOOKUP(A77,$L$4:$O$140,4,0),0)</f>
        <v>8550851</v>
      </c>
      <c r="L77" s="867" t="s">
        <v>883</v>
      </c>
      <c r="M77" s="815" t="s">
        <v>884</v>
      </c>
      <c r="N77" s="815">
        <v>0</v>
      </c>
      <c r="O77" s="815">
        <v>8550851</v>
      </c>
      <c r="P77" s="687" t="str">
        <f>VLOOKUP(L77,$A$3:B157,1,0)</f>
        <v>050500100002</v>
      </c>
    </row>
    <row r="78" spans="1:16">
      <c r="A78" s="688" t="s">
        <v>234</v>
      </c>
      <c r="B78" s="687" t="s">
        <v>235</v>
      </c>
      <c r="C78" s="807">
        <f t="shared" si="6"/>
        <v>193977</v>
      </c>
      <c r="D78" s="807">
        <f t="shared" si="7"/>
        <v>0</v>
      </c>
      <c r="L78" s="867" t="s">
        <v>234</v>
      </c>
      <c r="M78" s="815" t="s">
        <v>235</v>
      </c>
      <c r="N78" s="815">
        <v>193977</v>
      </c>
      <c r="O78" s="815">
        <v>0</v>
      </c>
      <c r="P78" s="687" t="str">
        <f>VLOOKUP(L78,$A$3:B157,1,0)</f>
        <v>050600100001</v>
      </c>
    </row>
    <row r="79" spans="1:16" s="809" customFormat="1">
      <c r="A79" s="808" t="s">
        <v>236</v>
      </c>
      <c r="B79" s="809" t="s">
        <v>237</v>
      </c>
      <c r="C79" s="807">
        <f t="shared" si="6"/>
        <v>0</v>
      </c>
      <c r="D79" s="807">
        <f t="shared" si="7"/>
        <v>0</v>
      </c>
      <c r="H79" s="687"/>
      <c r="I79" s="810"/>
      <c r="J79" s="810"/>
      <c r="L79" s="867" t="s">
        <v>468</v>
      </c>
      <c r="M79" s="815" t="s">
        <v>469</v>
      </c>
      <c r="N79" s="815">
        <v>3081</v>
      </c>
      <c r="O79" s="815">
        <v>0</v>
      </c>
      <c r="P79" s="687" t="str">
        <f>VLOOKUP(L79,$A$3:B158,1,0)</f>
        <v>051000100001</v>
      </c>
    </row>
    <row r="80" spans="1:16">
      <c r="A80" s="688" t="s">
        <v>468</v>
      </c>
      <c r="B80" s="687" t="s">
        <v>469</v>
      </c>
      <c r="C80" s="807">
        <f t="shared" si="6"/>
        <v>3081</v>
      </c>
      <c r="D80" s="807">
        <f t="shared" si="7"/>
        <v>0</v>
      </c>
      <c r="L80" s="867" t="s">
        <v>664</v>
      </c>
      <c r="M80" s="815" t="s">
        <v>663</v>
      </c>
      <c r="N80" s="815">
        <v>25.39</v>
      </c>
      <c r="O80" s="815">
        <v>0</v>
      </c>
      <c r="P80" s="687" t="str">
        <f>VLOOKUP(L80,$A$3:B159,1,0)</f>
        <v>051000100002</v>
      </c>
    </row>
    <row r="81" spans="1:16 16384:16384">
      <c r="A81" s="688" t="s">
        <v>664</v>
      </c>
      <c r="B81" s="687" t="s">
        <v>663</v>
      </c>
      <c r="C81" s="807">
        <f t="shared" si="6"/>
        <v>25</v>
      </c>
      <c r="D81" s="807">
        <f t="shared" si="7"/>
        <v>0</v>
      </c>
      <c r="L81" s="867" t="s">
        <v>470</v>
      </c>
      <c r="M81" s="815" t="s">
        <v>471</v>
      </c>
      <c r="N81" s="815">
        <v>1630.07</v>
      </c>
      <c r="O81" s="815">
        <v>0</v>
      </c>
      <c r="P81" s="687" t="str">
        <f>VLOOKUP(L81,$A$3:B160,1,0)</f>
        <v>051000100008</v>
      </c>
    </row>
    <row r="82" spans="1:16 16384:16384">
      <c r="A82" s="688" t="s">
        <v>470</v>
      </c>
      <c r="B82" s="687" t="s">
        <v>471</v>
      </c>
      <c r="C82" s="807">
        <f t="shared" si="6"/>
        <v>1630</v>
      </c>
      <c r="D82" s="807">
        <f t="shared" si="7"/>
        <v>0</v>
      </c>
      <c r="L82" s="867" t="s">
        <v>238</v>
      </c>
      <c r="M82" s="815" t="s">
        <v>239</v>
      </c>
      <c r="N82" s="815">
        <v>10533</v>
      </c>
      <c r="O82" s="815">
        <v>0</v>
      </c>
      <c r="P82" s="687" t="str">
        <f>VLOOKUP(L82,$A$3:B161,1,0)</f>
        <v>051000100009</v>
      </c>
    </row>
    <row r="83" spans="1:16 16384:16384">
      <c r="A83" s="688" t="s">
        <v>238</v>
      </c>
      <c r="B83" s="687" t="s">
        <v>239</v>
      </c>
      <c r="C83" s="807">
        <f t="shared" si="6"/>
        <v>10533</v>
      </c>
      <c r="D83" s="807">
        <f t="shared" si="7"/>
        <v>0</v>
      </c>
      <c r="L83" s="867" t="s">
        <v>240</v>
      </c>
      <c r="M83" s="815" t="s">
        <v>241</v>
      </c>
      <c r="N83" s="815">
        <v>2540.75</v>
      </c>
      <c r="O83" s="815">
        <v>0</v>
      </c>
      <c r="P83" s="687" t="str">
        <f>VLOOKUP(L83,$A$3:B162,1,0)</f>
        <v>051000100010</v>
      </c>
    </row>
    <row r="84" spans="1:16 16384:16384">
      <c r="A84" s="688" t="s">
        <v>240</v>
      </c>
      <c r="B84" s="687" t="s">
        <v>241</v>
      </c>
      <c r="C84" s="807">
        <f t="shared" si="6"/>
        <v>2541</v>
      </c>
      <c r="D84" s="807">
        <f t="shared" si="7"/>
        <v>0</v>
      </c>
      <c r="L84" s="867" t="s">
        <v>472</v>
      </c>
      <c r="M84" s="815" t="s">
        <v>473</v>
      </c>
      <c r="N84" s="815">
        <v>1311.05</v>
      </c>
      <c r="O84" s="815">
        <v>0</v>
      </c>
      <c r="P84" s="687" t="str">
        <f>VLOOKUP(L84,$A$3:B163,1,0)</f>
        <v>051000100012</v>
      </c>
    </row>
    <row r="85" spans="1:16 16384:16384" s="809" customFormat="1">
      <c r="A85" s="808" t="s">
        <v>472</v>
      </c>
      <c r="B85" s="809" t="s">
        <v>473</v>
      </c>
      <c r="C85" s="807">
        <f t="shared" si="6"/>
        <v>1311</v>
      </c>
      <c r="D85" s="807">
        <f t="shared" si="7"/>
        <v>0</v>
      </c>
      <c r="H85" s="687"/>
      <c r="I85" s="810"/>
      <c r="J85" s="810"/>
      <c r="L85" s="867" t="s">
        <v>474</v>
      </c>
      <c r="M85" s="815" t="s">
        <v>475</v>
      </c>
      <c r="N85" s="815">
        <v>41.32</v>
      </c>
      <c r="O85" s="815">
        <v>0</v>
      </c>
      <c r="P85" s="687" t="str">
        <f>VLOOKUP(L85,$A$3:B164,1,0)</f>
        <v>051000100021</v>
      </c>
    </row>
    <row r="86" spans="1:16 16384:16384">
      <c r="A86" s="688" t="s">
        <v>474</v>
      </c>
      <c r="B86" s="687" t="s">
        <v>475</v>
      </c>
      <c r="C86" s="807">
        <f t="shared" si="6"/>
        <v>41</v>
      </c>
      <c r="D86" s="807">
        <f t="shared" si="7"/>
        <v>0</v>
      </c>
      <c r="L86" s="867"/>
      <c r="M86" s="815"/>
      <c r="N86" s="892"/>
      <c r="O86" s="892"/>
    </row>
    <row r="87" spans="1:16 16384:16384">
      <c r="C87" s="870">
        <f>SUM(C3:C86)</f>
        <v>1482137809</v>
      </c>
      <c r="D87" s="870">
        <f>SUM(D3:D86)</f>
        <v>1482137810</v>
      </c>
    </row>
    <row r="88" spans="1:16 16384:16384">
      <c r="C88" s="807"/>
      <c r="D88" s="807"/>
    </row>
    <row r="89" spans="1:16 16384:16384">
      <c r="C89" s="871">
        <f>N90</f>
        <v>1482137809</v>
      </c>
      <c r="D89" s="871">
        <f>O90</f>
        <v>1482137809</v>
      </c>
    </row>
    <row r="90" spans="1:16 16384:16384">
      <c r="C90" s="691">
        <f>C89-C87</f>
        <v>0</v>
      </c>
      <c r="D90" s="691">
        <f>D89-D87</f>
        <v>-1</v>
      </c>
      <c r="N90" s="869">
        <f>SUM(N4:N89)</f>
        <v>1482137809</v>
      </c>
      <c r="O90" s="869">
        <f>SUM(O4:O89)</f>
        <v>1482137809</v>
      </c>
      <c r="XFD90" s="868">
        <f>SUM(XFD4:XFD89)</f>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0"/>
  <sheetViews>
    <sheetView zoomScale="70" zoomScaleNormal="70" workbookViewId="0">
      <selection activeCell="D116" sqref="D116"/>
    </sheetView>
  </sheetViews>
  <sheetFormatPr defaultColWidth="9.44140625" defaultRowHeight="14.4"/>
  <cols>
    <col min="1" max="1" width="13.44140625" style="687" bestFit="1" customWidth="1"/>
    <col min="2" max="2" width="88.5546875" style="687" bestFit="1" customWidth="1"/>
    <col min="3" max="3" width="15" style="807" bestFit="1" customWidth="1"/>
    <col min="4" max="4" width="14.5546875" style="807" bestFit="1" customWidth="1"/>
    <col min="5" max="5" width="9.44140625" style="687"/>
    <col min="6" max="6" width="12.33203125" style="687" bestFit="1" customWidth="1"/>
    <col min="7" max="7" width="14.5546875" style="687" bestFit="1" customWidth="1"/>
    <col min="8" max="8" width="10.44140625" style="687" bestFit="1" customWidth="1"/>
    <col min="9" max="10" width="9.44140625" style="687"/>
    <col min="11" max="11" width="12" style="807" bestFit="1" customWidth="1"/>
    <col min="12" max="12" width="14" style="807" bestFit="1" customWidth="1"/>
    <col min="13" max="13" width="100" style="687" bestFit="1" customWidth="1"/>
    <col min="14" max="14" width="16.88671875" style="687" bestFit="1" customWidth="1"/>
    <col min="15" max="15" width="17.33203125" style="687" bestFit="1" customWidth="1"/>
    <col min="16" max="16384" width="9.44140625" style="687"/>
  </cols>
  <sheetData>
    <row r="1" spans="1:16">
      <c r="A1" s="687" t="s">
        <v>141</v>
      </c>
    </row>
    <row r="2" spans="1:16">
      <c r="A2" s="687" t="s">
        <v>142</v>
      </c>
      <c r="B2" s="687" t="s">
        <v>143</v>
      </c>
      <c r="C2" s="807" t="s">
        <v>144</v>
      </c>
      <c r="D2" s="807" t="s">
        <v>145</v>
      </c>
      <c r="L2" s="815" t="s">
        <v>142</v>
      </c>
      <c r="M2" s="815" t="s">
        <v>143</v>
      </c>
      <c r="N2" s="815" t="s">
        <v>144</v>
      </c>
      <c r="O2" s="815" t="s">
        <v>145</v>
      </c>
    </row>
    <row r="3" spans="1:16">
      <c r="A3" s="688" t="s">
        <v>428</v>
      </c>
      <c r="B3" s="687" t="s">
        <v>429</v>
      </c>
      <c r="C3" s="807">
        <f>IFERROR(VLOOKUP(A3,$L$3:$O$142,3,0),0)</f>
        <v>1439</v>
      </c>
      <c r="D3" s="807">
        <f>IFERROR(VLOOKUP(A3,$L$3:$O$141,4,0),0)</f>
        <v>0</v>
      </c>
      <c r="L3" s="867" t="s">
        <v>428</v>
      </c>
      <c r="M3" s="815" t="s">
        <v>429</v>
      </c>
      <c r="N3" s="815">
        <v>1439.1</v>
      </c>
      <c r="O3" s="815">
        <v>0</v>
      </c>
      <c r="P3" s="687" t="str">
        <f t="shared" ref="P3:P34" si="0">VLOOKUP(L3,$A$3:$B$146,1,0)</f>
        <v>010100100001</v>
      </c>
    </row>
    <row r="4" spans="1:16">
      <c r="A4" s="688" t="s">
        <v>430</v>
      </c>
      <c r="B4" s="687" t="s">
        <v>431</v>
      </c>
      <c r="C4" s="807">
        <f t="shared" ref="C4:C71" si="1">IFERROR(VLOOKUP(A4,$L$3:$O$142,3,0),0)</f>
        <v>13915</v>
      </c>
      <c r="D4" s="807">
        <f t="shared" ref="D4:D71" si="2">IFERROR(VLOOKUP(A4,$L$3:$O$141,4,0),0)</f>
        <v>0</v>
      </c>
      <c r="G4" s="689">
        <f>SUM(C3:C16)-D13</f>
        <v>377412718</v>
      </c>
      <c r="L4" s="867" t="s">
        <v>430</v>
      </c>
      <c r="M4" s="815" t="s">
        <v>431</v>
      </c>
      <c r="N4" s="815">
        <v>13915</v>
      </c>
      <c r="O4" s="815">
        <v>0</v>
      </c>
      <c r="P4" s="687" t="str">
        <f t="shared" si="0"/>
        <v>010100100005</v>
      </c>
    </row>
    <row r="5" spans="1:16">
      <c r="A5" s="688" t="s">
        <v>146</v>
      </c>
      <c r="B5" s="687" t="s">
        <v>147</v>
      </c>
      <c r="C5" s="807">
        <f t="shared" si="1"/>
        <v>14404</v>
      </c>
      <c r="D5" s="807">
        <f t="shared" si="2"/>
        <v>0</v>
      </c>
      <c r="L5" s="867" t="s">
        <v>146</v>
      </c>
      <c r="M5" s="815" t="s">
        <v>147</v>
      </c>
      <c r="N5" s="815">
        <v>14404.18</v>
      </c>
      <c r="O5" s="815">
        <v>0</v>
      </c>
      <c r="P5" s="687" t="str">
        <f t="shared" si="0"/>
        <v>010100100017</v>
      </c>
    </row>
    <row r="6" spans="1:16" s="809" customFormat="1">
      <c r="A6" s="808" t="s">
        <v>771</v>
      </c>
      <c r="B6" s="809" t="s">
        <v>772</v>
      </c>
      <c r="C6" s="807">
        <f t="shared" si="1"/>
        <v>17050</v>
      </c>
      <c r="D6" s="807">
        <f t="shared" si="2"/>
        <v>0</v>
      </c>
      <c r="K6" s="810"/>
      <c r="L6" s="867" t="s">
        <v>771</v>
      </c>
      <c r="M6" s="815" t="s">
        <v>772</v>
      </c>
      <c r="N6" s="815">
        <v>17049.740000000002</v>
      </c>
      <c r="O6" s="815">
        <v>0</v>
      </c>
      <c r="P6" s="687" t="str">
        <f t="shared" si="0"/>
        <v>010100100054</v>
      </c>
    </row>
    <row r="7" spans="1:16">
      <c r="A7" s="688" t="s">
        <v>148</v>
      </c>
      <c r="B7" s="687" t="s">
        <v>149</v>
      </c>
      <c r="C7" s="807">
        <f t="shared" si="1"/>
        <v>1789738</v>
      </c>
      <c r="D7" s="807">
        <f t="shared" si="2"/>
        <v>0</v>
      </c>
      <c r="L7" s="867" t="s">
        <v>148</v>
      </c>
      <c r="M7" s="815" t="s">
        <v>149</v>
      </c>
      <c r="N7" s="815">
        <v>1789737.84</v>
      </c>
      <c r="O7" s="815">
        <v>0</v>
      </c>
      <c r="P7" s="687" t="str">
        <f t="shared" si="0"/>
        <v>010100100057</v>
      </c>
    </row>
    <row r="8" spans="1:16">
      <c r="A8" s="688" t="s">
        <v>432</v>
      </c>
      <c r="B8" s="687" t="s">
        <v>433</v>
      </c>
      <c r="C8" s="807">
        <f t="shared" si="1"/>
        <v>7210</v>
      </c>
      <c r="D8" s="807">
        <f t="shared" si="2"/>
        <v>0</v>
      </c>
      <c r="L8" s="867" t="s">
        <v>432</v>
      </c>
      <c r="M8" s="815" t="s">
        <v>433</v>
      </c>
      <c r="N8" s="815">
        <v>7210.32</v>
      </c>
      <c r="O8" s="815">
        <v>0</v>
      </c>
      <c r="P8" s="687" t="str">
        <f t="shared" si="0"/>
        <v>010100100068</v>
      </c>
    </row>
    <row r="9" spans="1:16">
      <c r="A9" s="688" t="s">
        <v>434</v>
      </c>
      <c r="B9" s="687" t="s">
        <v>435</v>
      </c>
      <c r="C9" s="807">
        <f t="shared" si="1"/>
        <v>8076</v>
      </c>
      <c r="D9" s="807">
        <f t="shared" si="2"/>
        <v>0</v>
      </c>
      <c r="L9" s="867" t="s">
        <v>434</v>
      </c>
      <c r="M9" s="815" t="s">
        <v>435</v>
      </c>
      <c r="N9" s="815">
        <v>8075.93</v>
      </c>
      <c r="O9" s="815">
        <v>0</v>
      </c>
      <c r="P9" s="687" t="str">
        <f t="shared" si="0"/>
        <v>010100100075</v>
      </c>
    </row>
    <row r="10" spans="1:16">
      <c r="A10" s="688" t="s">
        <v>436</v>
      </c>
      <c r="B10" s="687" t="s">
        <v>437</v>
      </c>
      <c r="C10" s="807">
        <f t="shared" si="1"/>
        <v>374805914</v>
      </c>
      <c r="D10" s="807">
        <f t="shared" si="2"/>
        <v>0</v>
      </c>
      <c r="L10" s="867" t="s">
        <v>436</v>
      </c>
      <c r="M10" s="815" t="s">
        <v>437</v>
      </c>
      <c r="N10" s="815">
        <v>374805913.62</v>
      </c>
      <c r="O10" s="815">
        <v>0</v>
      </c>
      <c r="P10" s="687" t="str">
        <f t="shared" si="0"/>
        <v>010100100087</v>
      </c>
    </row>
    <row r="11" spans="1:16">
      <c r="A11" s="688" t="s">
        <v>438</v>
      </c>
      <c r="B11" s="687" t="s">
        <v>439</v>
      </c>
      <c r="C11" s="807">
        <f t="shared" si="1"/>
        <v>736541</v>
      </c>
      <c r="D11" s="807">
        <f t="shared" si="2"/>
        <v>0</v>
      </c>
      <c r="L11" s="867" t="s">
        <v>438</v>
      </c>
      <c r="M11" s="815" t="s">
        <v>439</v>
      </c>
      <c r="N11" s="815">
        <v>736540.68</v>
      </c>
      <c r="O11" s="815">
        <v>0</v>
      </c>
      <c r="P11" s="687" t="str">
        <f t="shared" si="0"/>
        <v>010100100100</v>
      </c>
    </row>
    <row r="12" spans="1:16">
      <c r="A12" s="688" t="s">
        <v>497</v>
      </c>
      <c r="B12" s="687" t="s">
        <v>498</v>
      </c>
      <c r="C12" s="807">
        <f t="shared" si="1"/>
        <v>0</v>
      </c>
      <c r="D12" s="807">
        <f t="shared" si="2"/>
        <v>0</v>
      </c>
      <c r="L12" s="867" t="s">
        <v>676</v>
      </c>
      <c r="M12" s="815" t="s">
        <v>675</v>
      </c>
      <c r="N12" s="815">
        <v>8331.34</v>
      </c>
      <c r="O12" s="815">
        <v>0</v>
      </c>
      <c r="P12" s="687" t="str">
        <f t="shared" si="0"/>
        <v>010100100114</v>
      </c>
    </row>
    <row r="13" spans="1:16">
      <c r="A13" s="688" t="s">
        <v>500</v>
      </c>
      <c r="B13" s="687" t="s">
        <v>501</v>
      </c>
      <c r="C13" s="807">
        <f t="shared" si="1"/>
        <v>0</v>
      </c>
      <c r="D13" s="807">
        <f t="shared" si="2"/>
        <v>0</v>
      </c>
      <c r="L13" s="867" t="s">
        <v>674</v>
      </c>
      <c r="M13" s="815" t="s">
        <v>673</v>
      </c>
      <c r="N13" s="815">
        <v>1138.6199999999999</v>
      </c>
      <c r="O13" s="815">
        <v>0</v>
      </c>
      <c r="P13" s="687" t="str">
        <f t="shared" si="0"/>
        <v>010100100117</v>
      </c>
    </row>
    <row r="14" spans="1:16">
      <c r="A14" s="688" t="s">
        <v>676</v>
      </c>
      <c r="B14" s="687" t="s">
        <v>675</v>
      </c>
      <c r="C14" s="807">
        <f t="shared" si="1"/>
        <v>8331</v>
      </c>
      <c r="D14" s="807">
        <f t="shared" si="2"/>
        <v>0</v>
      </c>
      <c r="L14" s="867" t="s">
        <v>858</v>
      </c>
      <c r="M14" s="815" t="s">
        <v>859</v>
      </c>
      <c r="N14" s="815">
        <v>8960.52</v>
      </c>
      <c r="O14" s="815">
        <v>0</v>
      </c>
      <c r="P14" s="687" t="str">
        <f t="shared" si="0"/>
        <v>010100100129</v>
      </c>
    </row>
    <row r="15" spans="1:16">
      <c r="A15" s="867" t="s">
        <v>858</v>
      </c>
      <c r="B15" s="815" t="s">
        <v>859</v>
      </c>
      <c r="C15" s="807">
        <f t="shared" si="1"/>
        <v>8961</v>
      </c>
      <c r="D15" s="807">
        <f t="shared" si="2"/>
        <v>0</v>
      </c>
      <c r="L15" s="867" t="s">
        <v>242</v>
      </c>
      <c r="M15" s="815" t="s">
        <v>243</v>
      </c>
      <c r="N15" s="815">
        <v>150000000</v>
      </c>
      <c r="O15" s="815">
        <v>0</v>
      </c>
      <c r="P15" s="687" t="str">
        <f t="shared" si="0"/>
        <v>010300300001</v>
      </c>
    </row>
    <row r="16" spans="1:16">
      <c r="A16" s="688" t="s">
        <v>674</v>
      </c>
      <c r="B16" s="687" t="s">
        <v>673</v>
      </c>
      <c r="C16" s="807">
        <f t="shared" si="1"/>
        <v>1139</v>
      </c>
      <c r="D16" s="807">
        <f t="shared" si="2"/>
        <v>0</v>
      </c>
      <c r="G16" s="689">
        <f>C17+C18-D19</f>
        <v>137292801</v>
      </c>
      <c r="L16" s="867" t="s">
        <v>244</v>
      </c>
      <c r="M16" s="815" t="s">
        <v>245</v>
      </c>
      <c r="N16" s="815">
        <v>0</v>
      </c>
      <c r="O16" s="815">
        <v>214.8</v>
      </c>
      <c r="P16" s="687" t="str">
        <f t="shared" si="0"/>
        <v>010300300002</v>
      </c>
    </row>
    <row r="17" spans="1:16">
      <c r="A17" s="688" t="s">
        <v>242</v>
      </c>
      <c r="B17" s="687" t="s">
        <v>243</v>
      </c>
      <c r="C17" s="807">
        <f t="shared" si="1"/>
        <v>150000000</v>
      </c>
      <c r="D17" s="807">
        <f t="shared" si="2"/>
        <v>0</v>
      </c>
      <c r="L17" s="867" t="s">
        <v>246</v>
      </c>
      <c r="M17" s="815" t="s">
        <v>247</v>
      </c>
      <c r="N17" s="815">
        <v>0</v>
      </c>
      <c r="O17" s="815">
        <v>12707199.130000001</v>
      </c>
      <c r="P17" s="687" t="str">
        <f t="shared" si="0"/>
        <v>010300300003</v>
      </c>
    </row>
    <row r="18" spans="1:16">
      <c r="A18" s="688" t="s">
        <v>244</v>
      </c>
      <c r="B18" s="687" t="s">
        <v>245</v>
      </c>
      <c r="C18" s="807">
        <f t="shared" si="1"/>
        <v>0</v>
      </c>
      <c r="D18" s="807">
        <f t="shared" si="2"/>
        <v>215</v>
      </c>
      <c r="L18" s="867" t="s">
        <v>248</v>
      </c>
      <c r="M18" s="815" t="s">
        <v>249</v>
      </c>
      <c r="N18" s="815">
        <v>1900000</v>
      </c>
      <c r="O18" s="815">
        <v>0</v>
      </c>
      <c r="P18" s="687" t="str">
        <f t="shared" si="0"/>
        <v>010300400001</v>
      </c>
    </row>
    <row r="19" spans="1:16">
      <c r="A19" s="688" t="s">
        <v>246</v>
      </c>
      <c r="B19" s="687" t="s">
        <v>247</v>
      </c>
      <c r="C19" s="807">
        <f t="shared" si="1"/>
        <v>0</v>
      </c>
      <c r="D19" s="807">
        <f t="shared" si="2"/>
        <v>12707199</v>
      </c>
      <c r="G19" s="689">
        <f>C20+C21-D22</f>
        <v>1819596</v>
      </c>
      <c r="L19" s="867" t="s">
        <v>250</v>
      </c>
      <c r="M19" s="815" t="s">
        <v>251</v>
      </c>
      <c r="N19" s="815">
        <v>359097.78</v>
      </c>
      <c r="O19" s="815">
        <v>0</v>
      </c>
      <c r="P19" s="687" t="str">
        <f t="shared" si="0"/>
        <v>010300400002</v>
      </c>
    </row>
    <row r="20" spans="1:16">
      <c r="A20" s="688" t="s">
        <v>248</v>
      </c>
      <c r="B20" s="687" t="s">
        <v>249</v>
      </c>
      <c r="C20" s="807">
        <f t="shared" si="1"/>
        <v>1900000</v>
      </c>
      <c r="D20" s="807">
        <f t="shared" si="2"/>
        <v>0</v>
      </c>
      <c r="L20" s="867" t="s">
        <v>252</v>
      </c>
      <c r="M20" s="815" t="s">
        <v>253</v>
      </c>
      <c r="N20" s="815">
        <v>0</v>
      </c>
      <c r="O20" s="815">
        <v>439502.1</v>
      </c>
      <c r="P20" s="687" t="str">
        <f t="shared" si="0"/>
        <v>010300400003</v>
      </c>
    </row>
    <row r="21" spans="1:16">
      <c r="A21" s="688" t="s">
        <v>250</v>
      </c>
      <c r="B21" s="687" t="s">
        <v>251</v>
      </c>
      <c r="C21" s="807">
        <f t="shared" si="1"/>
        <v>359098</v>
      </c>
      <c r="D21" s="807">
        <f t="shared" si="2"/>
        <v>0</v>
      </c>
      <c r="L21" s="867" t="s">
        <v>479</v>
      </c>
      <c r="M21" s="815" t="s">
        <v>480</v>
      </c>
      <c r="N21" s="815">
        <v>0</v>
      </c>
      <c r="O21" s="815">
        <v>1589512.74</v>
      </c>
      <c r="P21" s="687" t="str">
        <f t="shared" si="0"/>
        <v>010300700001</v>
      </c>
    </row>
    <row r="22" spans="1:16">
      <c r="A22" s="688" t="s">
        <v>252</v>
      </c>
      <c r="B22" s="687" t="s">
        <v>253</v>
      </c>
      <c r="C22" s="807">
        <f t="shared" si="1"/>
        <v>0</v>
      </c>
      <c r="D22" s="807">
        <f t="shared" si="2"/>
        <v>439502</v>
      </c>
      <c r="L22" s="867" t="s">
        <v>481</v>
      </c>
      <c r="M22" s="815" t="s">
        <v>482</v>
      </c>
      <c r="N22" s="815">
        <v>1589539.01</v>
      </c>
      <c r="O22" s="815">
        <v>0</v>
      </c>
      <c r="P22" s="687" t="str">
        <f t="shared" si="0"/>
        <v>010300700003</v>
      </c>
    </row>
    <row r="23" spans="1:16">
      <c r="A23" s="688" t="s">
        <v>479</v>
      </c>
      <c r="B23" s="687" t="s">
        <v>480</v>
      </c>
      <c r="C23" s="807">
        <f t="shared" si="1"/>
        <v>0</v>
      </c>
      <c r="D23" s="807">
        <f t="shared" si="2"/>
        <v>1589513</v>
      </c>
      <c r="L23" s="867" t="s">
        <v>502</v>
      </c>
      <c r="M23" s="815" t="s">
        <v>503</v>
      </c>
      <c r="N23" s="815">
        <v>88735000</v>
      </c>
      <c r="O23" s="815">
        <v>0</v>
      </c>
      <c r="P23" s="687" t="str">
        <f t="shared" si="0"/>
        <v>010300900001</v>
      </c>
    </row>
    <row r="24" spans="1:16">
      <c r="A24" s="688" t="s">
        <v>481</v>
      </c>
      <c r="B24" s="687" t="s">
        <v>482</v>
      </c>
      <c r="C24" s="807">
        <f t="shared" si="1"/>
        <v>1589539</v>
      </c>
      <c r="D24" s="807">
        <f t="shared" si="2"/>
        <v>0</v>
      </c>
      <c r="L24" s="867" t="s">
        <v>504</v>
      </c>
      <c r="M24" s="815" t="s">
        <v>505</v>
      </c>
      <c r="N24" s="815">
        <v>0</v>
      </c>
      <c r="O24" s="815">
        <v>267720.03999999998</v>
      </c>
      <c r="P24" s="687" t="str">
        <f t="shared" si="0"/>
        <v>010300900002</v>
      </c>
    </row>
    <row r="25" spans="1:16">
      <c r="A25" s="688" t="s">
        <v>502</v>
      </c>
      <c r="B25" s="687" t="s">
        <v>503</v>
      </c>
      <c r="C25" s="807">
        <f t="shared" si="1"/>
        <v>88735000</v>
      </c>
      <c r="D25" s="807">
        <f t="shared" si="2"/>
        <v>0</v>
      </c>
      <c r="L25" s="867" t="s">
        <v>506</v>
      </c>
      <c r="M25" s="815" t="s">
        <v>507</v>
      </c>
      <c r="N25" s="815">
        <v>2445956.7200000002</v>
      </c>
      <c r="O25" s="815">
        <v>0</v>
      </c>
      <c r="P25" s="687" t="str">
        <f t="shared" si="0"/>
        <v>010300900003</v>
      </c>
    </row>
    <row r="26" spans="1:16">
      <c r="A26" s="688" t="s">
        <v>504</v>
      </c>
      <c r="B26" s="687" t="s">
        <v>505</v>
      </c>
      <c r="C26" s="807">
        <f t="shared" si="1"/>
        <v>0</v>
      </c>
      <c r="D26" s="807">
        <f t="shared" si="2"/>
        <v>267720</v>
      </c>
      <c r="L26" s="867" t="s">
        <v>254</v>
      </c>
      <c r="M26" s="815" t="s">
        <v>255</v>
      </c>
      <c r="N26" s="815">
        <v>1758610.14</v>
      </c>
      <c r="O26" s="815">
        <v>0</v>
      </c>
      <c r="P26" s="687" t="str">
        <f t="shared" si="0"/>
        <v>010301800001</v>
      </c>
    </row>
    <row r="27" spans="1:16">
      <c r="A27" s="688" t="s">
        <v>506</v>
      </c>
      <c r="B27" s="687" t="s">
        <v>507</v>
      </c>
      <c r="C27" s="807">
        <f t="shared" si="1"/>
        <v>2445957</v>
      </c>
      <c r="D27" s="807">
        <f t="shared" si="2"/>
        <v>0</v>
      </c>
      <c r="L27" s="867" t="s">
        <v>256</v>
      </c>
      <c r="M27" s="815" t="s">
        <v>257</v>
      </c>
      <c r="N27" s="815">
        <v>0</v>
      </c>
      <c r="O27" s="815">
        <v>1758610.14</v>
      </c>
      <c r="P27" s="687" t="str">
        <f t="shared" si="0"/>
        <v>010301800003</v>
      </c>
    </row>
    <row r="28" spans="1:16">
      <c r="A28" s="688" t="s">
        <v>254</v>
      </c>
      <c r="B28" s="687" t="s">
        <v>255</v>
      </c>
      <c r="C28" s="807">
        <f t="shared" si="1"/>
        <v>1758610</v>
      </c>
      <c r="D28" s="807">
        <f t="shared" si="2"/>
        <v>0</v>
      </c>
      <c r="L28" s="867" t="s">
        <v>779</v>
      </c>
      <c r="M28" s="815" t="s">
        <v>780</v>
      </c>
      <c r="N28" s="815">
        <v>0</v>
      </c>
      <c r="O28" s="815">
        <v>92420.01</v>
      </c>
      <c r="P28" s="687" t="str">
        <f t="shared" si="0"/>
        <v>010303600000</v>
      </c>
    </row>
    <row r="29" spans="1:16" s="809" customFormat="1">
      <c r="A29" s="688" t="s">
        <v>256</v>
      </c>
      <c r="B29" s="687" t="s">
        <v>257</v>
      </c>
      <c r="C29" s="807">
        <f t="shared" si="1"/>
        <v>0</v>
      </c>
      <c r="D29" s="807">
        <f t="shared" si="2"/>
        <v>1758610</v>
      </c>
      <c r="K29" s="810"/>
      <c r="L29" s="867" t="s">
        <v>781</v>
      </c>
      <c r="M29" s="815" t="s">
        <v>782</v>
      </c>
      <c r="N29" s="815">
        <v>125000000</v>
      </c>
      <c r="O29" s="815">
        <v>0</v>
      </c>
      <c r="P29" s="687" t="str">
        <f t="shared" si="0"/>
        <v>010303600001</v>
      </c>
    </row>
    <row r="30" spans="1:16" s="809" customFormat="1">
      <c r="A30" s="808" t="s">
        <v>779</v>
      </c>
      <c r="B30" s="809" t="s">
        <v>780</v>
      </c>
      <c r="C30" s="807">
        <f t="shared" si="1"/>
        <v>0</v>
      </c>
      <c r="D30" s="807">
        <f t="shared" si="2"/>
        <v>92420</v>
      </c>
      <c r="K30" s="810"/>
      <c r="L30" s="867" t="s">
        <v>783</v>
      </c>
      <c r="M30" s="815" t="s">
        <v>784</v>
      </c>
      <c r="N30" s="815">
        <v>0</v>
      </c>
      <c r="O30" s="815">
        <v>1712579.98</v>
      </c>
      <c r="P30" s="687" t="str">
        <f t="shared" si="0"/>
        <v>010303600003</v>
      </c>
    </row>
    <row r="31" spans="1:16" s="809" customFormat="1">
      <c r="A31" s="808" t="s">
        <v>781</v>
      </c>
      <c r="B31" s="809" t="s">
        <v>782</v>
      </c>
      <c r="C31" s="807">
        <f t="shared" si="1"/>
        <v>125000000</v>
      </c>
      <c r="D31" s="807">
        <f t="shared" si="2"/>
        <v>0</v>
      </c>
      <c r="K31" s="810"/>
      <c r="L31" s="867" t="s">
        <v>258</v>
      </c>
      <c r="M31" s="815" t="s">
        <v>259</v>
      </c>
      <c r="N31" s="815">
        <v>0.5</v>
      </c>
      <c r="O31" s="815">
        <v>0</v>
      </c>
      <c r="P31" s="687" t="str">
        <f t="shared" si="0"/>
        <v>010500200001</v>
      </c>
    </row>
    <row r="32" spans="1:16">
      <c r="A32" s="808" t="s">
        <v>783</v>
      </c>
      <c r="B32" s="809" t="s">
        <v>784</v>
      </c>
      <c r="C32" s="807">
        <f t="shared" si="1"/>
        <v>0</v>
      </c>
      <c r="D32" s="807">
        <f t="shared" si="2"/>
        <v>1712580</v>
      </c>
      <c r="L32" s="867" t="s">
        <v>485</v>
      </c>
      <c r="M32" s="815" t="s">
        <v>486</v>
      </c>
      <c r="N32" s="815">
        <v>418537.34</v>
      </c>
      <c r="O32" s="815">
        <v>0</v>
      </c>
      <c r="P32" s="687" t="str">
        <f t="shared" si="0"/>
        <v>010601100001</v>
      </c>
    </row>
    <row r="33" spans="1:16">
      <c r="A33" s="688" t="s">
        <v>258</v>
      </c>
      <c r="B33" s="687" t="s">
        <v>259</v>
      </c>
      <c r="C33" s="807">
        <f t="shared" si="1"/>
        <v>1</v>
      </c>
      <c r="D33" s="807">
        <f t="shared" si="2"/>
        <v>0</v>
      </c>
      <c r="L33" s="867" t="s">
        <v>440</v>
      </c>
      <c r="M33" s="815" t="s">
        <v>857</v>
      </c>
      <c r="N33" s="815">
        <v>2.2799999999999998</v>
      </c>
      <c r="O33" s="815">
        <v>0</v>
      </c>
      <c r="P33" s="687" t="str">
        <f t="shared" si="0"/>
        <v>010601100005</v>
      </c>
    </row>
    <row r="34" spans="1:16">
      <c r="A34" s="688" t="s">
        <v>485</v>
      </c>
      <c r="B34" s="687" t="s">
        <v>486</v>
      </c>
      <c r="C34" s="807">
        <f t="shared" si="1"/>
        <v>418537</v>
      </c>
      <c r="D34" s="807">
        <f t="shared" si="2"/>
        <v>0</v>
      </c>
      <c r="L34" s="867" t="s">
        <v>160</v>
      </c>
      <c r="M34" s="815" t="s">
        <v>161</v>
      </c>
      <c r="N34" s="815">
        <v>36807.800000000003</v>
      </c>
      <c r="O34" s="815">
        <v>0</v>
      </c>
      <c r="P34" s="687" t="str">
        <f t="shared" si="0"/>
        <v>010601100014</v>
      </c>
    </row>
    <row r="35" spans="1:16">
      <c r="A35" s="688" t="s">
        <v>440</v>
      </c>
      <c r="B35" s="687" t="s">
        <v>441</v>
      </c>
      <c r="C35" s="807">
        <f t="shared" si="1"/>
        <v>2</v>
      </c>
      <c r="D35" s="807">
        <f t="shared" si="2"/>
        <v>0</v>
      </c>
      <c r="L35" s="867" t="s">
        <v>442</v>
      </c>
      <c r="M35" s="815" t="s">
        <v>443</v>
      </c>
      <c r="N35" s="815">
        <v>0.08</v>
      </c>
      <c r="O35" s="815">
        <v>0</v>
      </c>
      <c r="P35" s="687" t="str">
        <f t="shared" ref="P35:P69" si="3">VLOOKUP(L35,$A$3:$B$146,1,0)</f>
        <v>010601100017</v>
      </c>
    </row>
    <row r="36" spans="1:16">
      <c r="A36" s="688" t="s">
        <v>160</v>
      </c>
      <c r="B36" s="687" t="s">
        <v>161</v>
      </c>
      <c r="C36" s="807">
        <f t="shared" si="1"/>
        <v>36808</v>
      </c>
      <c r="D36" s="807">
        <f t="shared" si="2"/>
        <v>0</v>
      </c>
      <c r="L36" s="867" t="s">
        <v>444</v>
      </c>
      <c r="M36" s="815" t="s">
        <v>445</v>
      </c>
      <c r="N36" s="815">
        <v>0</v>
      </c>
      <c r="O36" s="815">
        <v>0.52</v>
      </c>
      <c r="P36" s="687" t="str">
        <f t="shared" si="3"/>
        <v>010601100075</v>
      </c>
    </row>
    <row r="37" spans="1:16">
      <c r="A37" s="688" t="s">
        <v>442</v>
      </c>
      <c r="B37" s="687" t="s">
        <v>443</v>
      </c>
      <c r="C37" s="807">
        <f t="shared" si="1"/>
        <v>0</v>
      </c>
      <c r="D37" s="807">
        <f t="shared" si="2"/>
        <v>0</v>
      </c>
      <c r="L37" s="867" t="s">
        <v>487</v>
      </c>
      <c r="M37" s="815" t="s">
        <v>488</v>
      </c>
      <c r="N37" s="815">
        <v>1527841.36</v>
      </c>
      <c r="O37" s="815">
        <v>0</v>
      </c>
      <c r="P37" s="687" t="str">
        <f t="shared" si="3"/>
        <v>010601100089</v>
      </c>
    </row>
    <row r="38" spans="1:16">
      <c r="A38" s="688" t="s">
        <v>444</v>
      </c>
      <c r="B38" s="687" t="s">
        <v>445</v>
      </c>
      <c r="C38" s="807">
        <f t="shared" si="1"/>
        <v>0</v>
      </c>
      <c r="D38" s="807">
        <f t="shared" si="2"/>
        <v>1</v>
      </c>
      <c r="L38" s="867" t="s">
        <v>508</v>
      </c>
      <c r="M38" s="815" t="s">
        <v>509</v>
      </c>
      <c r="N38" s="815">
        <v>2.72</v>
      </c>
      <c r="O38" s="815">
        <v>0</v>
      </c>
      <c r="P38" s="687" t="str">
        <f t="shared" si="3"/>
        <v>010601100098</v>
      </c>
    </row>
    <row r="39" spans="1:16">
      <c r="A39" s="688" t="s">
        <v>487</v>
      </c>
      <c r="B39" s="687" t="s">
        <v>488</v>
      </c>
      <c r="C39" s="807">
        <f t="shared" si="1"/>
        <v>1527841</v>
      </c>
      <c r="D39" s="807">
        <f t="shared" si="2"/>
        <v>0</v>
      </c>
      <c r="L39" s="867" t="s">
        <v>672</v>
      </c>
      <c r="M39" s="815" t="s">
        <v>671</v>
      </c>
      <c r="N39" s="815">
        <v>4.0999999999999996</v>
      </c>
      <c r="O39" s="815">
        <v>0</v>
      </c>
      <c r="P39" s="687" t="str">
        <f t="shared" si="3"/>
        <v>010601100109</v>
      </c>
    </row>
    <row r="40" spans="1:16">
      <c r="A40" s="688" t="s">
        <v>508</v>
      </c>
      <c r="B40" s="687" t="s">
        <v>509</v>
      </c>
      <c r="C40" s="807">
        <f t="shared" si="1"/>
        <v>3</v>
      </c>
      <c r="D40" s="807">
        <f t="shared" si="2"/>
        <v>0</v>
      </c>
      <c r="L40" s="867" t="s">
        <v>670</v>
      </c>
      <c r="M40" s="815" t="s">
        <v>669</v>
      </c>
      <c r="N40" s="815">
        <v>0</v>
      </c>
      <c r="O40" s="815">
        <v>0.36</v>
      </c>
      <c r="P40" s="687" t="str">
        <f t="shared" si="3"/>
        <v>010601100110</v>
      </c>
    </row>
    <row r="41" spans="1:16">
      <c r="A41" s="688" t="s">
        <v>672</v>
      </c>
      <c r="B41" s="687" t="s">
        <v>671</v>
      </c>
      <c r="C41" s="807">
        <f t="shared" si="1"/>
        <v>4</v>
      </c>
      <c r="D41" s="807">
        <f t="shared" si="2"/>
        <v>0</v>
      </c>
      <c r="L41" s="867" t="s">
        <v>260</v>
      </c>
      <c r="M41" s="815" t="s">
        <v>261</v>
      </c>
      <c r="N41" s="815">
        <v>1622697.83</v>
      </c>
      <c r="O41" s="815">
        <v>0</v>
      </c>
      <c r="P41" s="687" t="str">
        <f t="shared" si="3"/>
        <v>010601200001</v>
      </c>
    </row>
    <row r="42" spans="1:16">
      <c r="A42" s="688" t="s">
        <v>670</v>
      </c>
      <c r="B42" s="687" t="s">
        <v>669</v>
      </c>
      <c r="C42" s="807">
        <f t="shared" si="1"/>
        <v>0</v>
      </c>
      <c r="D42" s="807">
        <f t="shared" si="2"/>
        <v>0</v>
      </c>
      <c r="L42" s="867" t="s">
        <v>510</v>
      </c>
      <c r="M42" s="815" t="s">
        <v>511</v>
      </c>
      <c r="N42" s="815">
        <v>345059.49</v>
      </c>
      <c r="O42" s="815">
        <v>0</v>
      </c>
      <c r="P42" s="687" t="str">
        <f t="shared" si="3"/>
        <v>010601300001</v>
      </c>
    </row>
    <row r="43" spans="1:16">
      <c r="A43" s="688" t="s">
        <v>260</v>
      </c>
      <c r="B43" s="687" t="s">
        <v>261</v>
      </c>
      <c r="C43" s="807">
        <f t="shared" si="1"/>
        <v>1622698</v>
      </c>
      <c r="D43" s="807">
        <f t="shared" si="2"/>
        <v>0</v>
      </c>
      <c r="L43" s="867" t="s">
        <v>262</v>
      </c>
      <c r="M43" s="815" t="s">
        <v>263</v>
      </c>
      <c r="N43" s="815">
        <v>58460.5</v>
      </c>
      <c r="O43" s="815">
        <v>0</v>
      </c>
      <c r="P43" s="687" t="str">
        <f t="shared" si="3"/>
        <v>010601600001</v>
      </c>
    </row>
    <row r="44" spans="1:16">
      <c r="A44" s="867" t="s">
        <v>510</v>
      </c>
      <c r="B44" s="815" t="s">
        <v>511</v>
      </c>
      <c r="C44" s="807">
        <f t="shared" ref="C44" si="4">IFERROR(VLOOKUP(A44,$L$3:$O$142,3,0),0)</f>
        <v>345059</v>
      </c>
      <c r="D44" s="807">
        <f t="shared" ref="D44" si="5">IFERROR(VLOOKUP(A44,$L$3:$O$141,4,0),0)</f>
        <v>0</v>
      </c>
      <c r="L44" s="867" t="s">
        <v>785</v>
      </c>
      <c r="M44" s="815" t="s">
        <v>786</v>
      </c>
      <c r="N44" s="815">
        <v>0.04</v>
      </c>
      <c r="O44" s="815">
        <v>0</v>
      </c>
      <c r="P44" s="687" t="str">
        <f t="shared" si="3"/>
        <v>010601700001</v>
      </c>
    </row>
    <row r="45" spans="1:16" s="809" customFormat="1">
      <c r="A45" s="688" t="s">
        <v>262</v>
      </c>
      <c r="B45" s="687" t="s">
        <v>263</v>
      </c>
      <c r="C45" s="807">
        <f t="shared" si="1"/>
        <v>58461</v>
      </c>
      <c r="D45" s="807">
        <f t="shared" si="2"/>
        <v>0</v>
      </c>
      <c r="K45" s="810"/>
      <c r="L45" s="867" t="s">
        <v>512</v>
      </c>
      <c r="M45" s="815" t="s">
        <v>499</v>
      </c>
      <c r="N45" s="815">
        <v>0.53</v>
      </c>
      <c r="O45" s="815">
        <v>0</v>
      </c>
      <c r="P45" s="687" t="str">
        <f t="shared" si="3"/>
        <v>010602200001</v>
      </c>
    </row>
    <row r="46" spans="1:16">
      <c r="A46" s="808" t="s">
        <v>785</v>
      </c>
      <c r="B46" s="809" t="s">
        <v>786</v>
      </c>
      <c r="C46" s="807">
        <f t="shared" si="1"/>
        <v>0</v>
      </c>
      <c r="D46" s="807">
        <f t="shared" si="2"/>
        <v>0</v>
      </c>
      <c r="H46" s="807"/>
      <c r="L46" s="867" t="s">
        <v>787</v>
      </c>
      <c r="M46" s="815" t="s">
        <v>788</v>
      </c>
      <c r="N46" s="815">
        <v>2571990.25</v>
      </c>
      <c r="O46" s="815">
        <v>0</v>
      </c>
      <c r="P46" s="687" t="str">
        <f t="shared" si="3"/>
        <v>010602800001</v>
      </c>
    </row>
    <row r="47" spans="1:16" s="809" customFormat="1">
      <c r="A47" s="688" t="s">
        <v>512</v>
      </c>
      <c r="B47" s="687" t="s">
        <v>499</v>
      </c>
      <c r="C47" s="807">
        <f t="shared" si="1"/>
        <v>1</v>
      </c>
      <c r="D47" s="807">
        <f t="shared" si="2"/>
        <v>0</v>
      </c>
      <c r="F47" s="810">
        <f>SUM(C33:C48)-D42</f>
        <v>6581405</v>
      </c>
      <c r="H47" s="810"/>
      <c r="K47" s="810"/>
      <c r="L47" s="867" t="s">
        <v>885</v>
      </c>
      <c r="M47" s="815" t="s">
        <v>886</v>
      </c>
      <c r="N47" s="815">
        <v>484371.64</v>
      </c>
      <c r="O47" s="815">
        <v>0</v>
      </c>
      <c r="P47" s="687" t="str">
        <f t="shared" si="3"/>
        <v>010603500001</v>
      </c>
    </row>
    <row r="48" spans="1:16">
      <c r="A48" s="808" t="s">
        <v>787</v>
      </c>
      <c r="B48" s="809" t="s">
        <v>788</v>
      </c>
      <c r="C48" s="807">
        <f t="shared" si="1"/>
        <v>2571990</v>
      </c>
      <c r="D48" s="807">
        <f t="shared" si="2"/>
        <v>0</v>
      </c>
      <c r="H48" s="807"/>
      <c r="L48" s="867" t="s">
        <v>887</v>
      </c>
      <c r="M48" s="815" t="s">
        <v>888</v>
      </c>
      <c r="N48" s="815">
        <v>10000000</v>
      </c>
      <c r="O48" s="815">
        <v>0</v>
      </c>
      <c r="P48" s="687" t="str">
        <f t="shared" si="3"/>
        <v>010700200001</v>
      </c>
    </row>
    <row r="49" spans="1:16">
      <c r="A49" s="867" t="s">
        <v>885</v>
      </c>
      <c r="B49" s="815" t="s">
        <v>886</v>
      </c>
      <c r="C49" s="807">
        <f t="shared" ref="C49:C50" si="6">IFERROR(VLOOKUP(A49,$L$3:$O$142,3,0),0)</f>
        <v>484372</v>
      </c>
      <c r="D49" s="807">
        <f t="shared" ref="D49:D50" si="7">IFERROR(VLOOKUP(A49,$L$3:$O$141,4,0),0)</f>
        <v>0</v>
      </c>
      <c r="H49" s="807"/>
      <c r="L49" s="867" t="s">
        <v>446</v>
      </c>
      <c r="M49" s="815" t="s">
        <v>447</v>
      </c>
      <c r="N49" s="815">
        <v>85828.57</v>
      </c>
      <c r="O49" s="815">
        <v>0</v>
      </c>
      <c r="P49" s="687" t="str">
        <f t="shared" si="3"/>
        <v>010700300001</v>
      </c>
    </row>
    <row r="50" spans="1:16">
      <c r="A50" s="867" t="s">
        <v>887</v>
      </c>
      <c r="B50" s="815" t="s">
        <v>888</v>
      </c>
      <c r="C50" s="807">
        <f t="shared" si="6"/>
        <v>10000000</v>
      </c>
      <c r="D50" s="807">
        <f t="shared" si="7"/>
        <v>0</v>
      </c>
      <c r="H50" s="807"/>
      <c r="L50" s="867" t="s">
        <v>513</v>
      </c>
      <c r="M50" s="815" t="s">
        <v>514</v>
      </c>
      <c r="N50" s="815">
        <v>95151.15</v>
      </c>
      <c r="O50" s="815">
        <v>0</v>
      </c>
      <c r="P50" s="687" t="str">
        <f t="shared" si="3"/>
        <v>010700400002</v>
      </c>
    </row>
    <row r="51" spans="1:16">
      <c r="A51" s="688" t="s">
        <v>446</v>
      </c>
      <c r="B51" s="687" t="s">
        <v>447</v>
      </c>
      <c r="C51" s="807">
        <f t="shared" si="1"/>
        <v>85829</v>
      </c>
      <c r="D51" s="807">
        <f t="shared" si="2"/>
        <v>0</v>
      </c>
      <c r="L51" s="867" t="s">
        <v>168</v>
      </c>
      <c r="M51" s="815" t="s">
        <v>169</v>
      </c>
      <c r="N51" s="815">
        <v>200000</v>
      </c>
      <c r="O51" s="815">
        <v>0</v>
      </c>
      <c r="P51" s="687" t="str">
        <f t="shared" si="3"/>
        <v>010700600001</v>
      </c>
    </row>
    <row r="52" spans="1:16">
      <c r="A52" s="688" t="s">
        <v>513</v>
      </c>
      <c r="B52" s="687" t="s">
        <v>514</v>
      </c>
      <c r="C52" s="807">
        <f t="shared" si="1"/>
        <v>95151</v>
      </c>
      <c r="D52" s="807">
        <f t="shared" si="2"/>
        <v>0</v>
      </c>
      <c r="L52" s="867" t="s">
        <v>170</v>
      </c>
      <c r="M52" s="815" t="s">
        <v>171</v>
      </c>
      <c r="N52" s="815">
        <v>16500</v>
      </c>
      <c r="O52" s="815">
        <v>0</v>
      </c>
      <c r="P52" s="687" t="str">
        <f t="shared" si="3"/>
        <v>010900200001</v>
      </c>
    </row>
    <row r="53" spans="1:16">
      <c r="A53" s="688" t="s">
        <v>168</v>
      </c>
      <c r="B53" s="687" t="s">
        <v>169</v>
      </c>
      <c r="C53" s="807">
        <f t="shared" si="1"/>
        <v>200000</v>
      </c>
      <c r="D53" s="807">
        <f t="shared" si="2"/>
        <v>0</v>
      </c>
      <c r="L53" s="867" t="s">
        <v>172</v>
      </c>
      <c r="M53" s="815" t="s">
        <v>173</v>
      </c>
      <c r="N53" s="815">
        <v>0</v>
      </c>
      <c r="O53" s="815">
        <v>86835462.209999993</v>
      </c>
      <c r="P53" s="687" t="str">
        <f t="shared" si="3"/>
        <v>020100100001</v>
      </c>
    </row>
    <row r="54" spans="1:16">
      <c r="A54" s="688" t="s">
        <v>170</v>
      </c>
      <c r="B54" s="687" t="s">
        <v>171</v>
      </c>
      <c r="C54" s="807">
        <f t="shared" si="1"/>
        <v>16500</v>
      </c>
      <c r="D54" s="807">
        <f t="shared" si="2"/>
        <v>0</v>
      </c>
      <c r="L54" s="867" t="s">
        <v>174</v>
      </c>
      <c r="M54" s="815" t="s">
        <v>175</v>
      </c>
      <c r="N54" s="815">
        <v>57449616.700000003</v>
      </c>
      <c r="O54" s="815">
        <v>0</v>
      </c>
      <c r="P54" s="687" t="str">
        <f t="shared" si="3"/>
        <v>020100200001</v>
      </c>
    </row>
    <row r="55" spans="1:16">
      <c r="A55" s="688"/>
      <c r="C55" s="807">
        <f t="shared" si="1"/>
        <v>0</v>
      </c>
      <c r="D55" s="807">
        <f t="shared" si="2"/>
        <v>0</v>
      </c>
      <c r="L55" s="867" t="s">
        <v>176</v>
      </c>
      <c r="M55" s="815" t="s">
        <v>177</v>
      </c>
      <c r="N55" s="815">
        <v>0</v>
      </c>
      <c r="O55" s="815">
        <v>47127246.869999997</v>
      </c>
      <c r="P55" s="687" t="str">
        <f t="shared" si="3"/>
        <v>020100300001</v>
      </c>
    </row>
    <row r="56" spans="1:16">
      <c r="A56" s="688" t="s">
        <v>172</v>
      </c>
      <c r="B56" s="687" t="s">
        <v>173</v>
      </c>
      <c r="C56" s="807">
        <f t="shared" si="1"/>
        <v>0</v>
      </c>
      <c r="D56" s="807">
        <f t="shared" si="2"/>
        <v>86835462</v>
      </c>
      <c r="L56" s="867" t="s">
        <v>178</v>
      </c>
      <c r="M56" s="815" t="s">
        <v>179</v>
      </c>
      <c r="N56" s="815">
        <v>72372873.260000005</v>
      </c>
      <c r="O56" s="815">
        <v>0</v>
      </c>
      <c r="P56" s="687" t="str">
        <f t="shared" si="3"/>
        <v>020100400001</v>
      </c>
    </row>
    <row r="57" spans="1:16">
      <c r="A57" s="688" t="s">
        <v>174</v>
      </c>
      <c r="B57" s="687" t="s">
        <v>175</v>
      </c>
      <c r="C57" s="807">
        <f t="shared" si="1"/>
        <v>57449617</v>
      </c>
      <c r="D57" s="807">
        <f t="shared" si="2"/>
        <v>0</v>
      </c>
      <c r="L57" s="867" t="s">
        <v>180</v>
      </c>
      <c r="M57" s="815" t="s">
        <v>181</v>
      </c>
      <c r="N57" s="815">
        <v>0</v>
      </c>
      <c r="O57" s="815">
        <v>135615.19</v>
      </c>
      <c r="P57" s="687" t="str">
        <f t="shared" si="3"/>
        <v>020200100001</v>
      </c>
    </row>
    <row r="58" spans="1:16">
      <c r="A58" s="688" t="s">
        <v>176</v>
      </c>
      <c r="B58" s="687" t="s">
        <v>177</v>
      </c>
      <c r="C58" s="807">
        <f t="shared" si="1"/>
        <v>0</v>
      </c>
      <c r="D58" s="807">
        <f t="shared" si="2"/>
        <v>47127247</v>
      </c>
      <c r="L58" s="867" t="s">
        <v>182</v>
      </c>
      <c r="M58" s="815" t="s">
        <v>183</v>
      </c>
      <c r="N58" s="815">
        <v>2891284.42</v>
      </c>
      <c r="O58" s="815">
        <v>0</v>
      </c>
      <c r="P58" s="687" t="str">
        <f t="shared" si="3"/>
        <v>020200200001</v>
      </c>
    </row>
    <row r="59" spans="1:16">
      <c r="A59" s="688" t="s">
        <v>178</v>
      </c>
      <c r="B59" s="687" t="s">
        <v>179</v>
      </c>
      <c r="C59" s="807">
        <f t="shared" si="1"/>
        <v>72372873</v>
      </c>
      <c r="D59" s="807">
        <f t="shared" si="2"/>
        <v>0</v>
      </c>
      <c r="L59" s="867" t="s">
        <v>184</v>
      </c>
      <c r="M59" s="815" t="s">
        <v>185</v>
      </c>
      <c r="N59" s="815">
        <v>0</v>
      </c>
      <c r="O59" s="815">
        <v>495006167.13</v>
      </c>
      <c r="P59" s="687" t="str">
        <f t="shared" si="3"/>
        <v>020500100001</v>
      </c>
    </row>
    <row r="60" spans="1:16">
      <c r="A60" s="688" t="s">
        <v>180</v>
      </c>
      <c r="B60" s="687" t="s">
        <v>181</v>
      </c>
      <c r="C60" s="807">
        <f t="shared" si="1"/>
        <v>0</v>
      </c>
      <c r="D60" s="807">
        <f t="shared" si="2"/>
        <v>135615</v>
      </c>
      <c r="L60" s="867" t="s">
        <v>186</v>
      </c>
      <c r="M60" s="815" t="s">
        <v>187</v>
      </c>
      <c r="N60" s="815">
        <v>0</v>
      </c>
      <c r="O60" s="815">
        <v>682191.9</v>
      </c>
      <c r="P60" s="687" t="str">
        <f t="shared" si="3"/>
        <v>030100100001</v>
      </c>
    </row>
    <row r="61" spans="1:16" s="809" customFormat="1">
      <c r="A61" s="688" t="s">
        <v>182</v>
      </c>
      <c r="B61" s="687" t="s">
        <v>183</v>
      </c>
      <c r="C61" s="807">
        <f t="shared" si="1"/>
        <v>2891284</v>
      </c>
      <c r="D61" s="807">
        <f t="shared" si="2"/>
        <v>0</v>
      </c>
      <c r="K61" s="810"/>
      <c r="L61" s="867" t="s">
        <v>188</v>
      </c>
      <c r="M61" s="815" t="s">
        <v>189</v>
      </c>
      <c r="N61" s="815">
        <v>0</v>
      </c>
      <c r="O61" s="815">
        <v>88685.32</v>
      </c>
      <c r="P61" s="687" t="str">
        <f t="shared" si="3"/>
        <v>030100600001</v>
      </c>
    </row>
    <row r="62" spans="1:16">
      <c r="A62" s="808" t="s">
        <v>775</v>
      </c>
      <c r="B62" s="809" t="s">
        <v>776</v>
      </c>
      <c r="C62" s="807">
        <f t="shared" si="1"/>
        <v>0</v>
      </c>
      <c r="D62" s="807">
        <f t="shared" si="2"/>
        <v>0</v>
      </c>
      <c r="L62" s="867" t="s">
        <v>190</v>
      </c>
      <c r="M62" s="815" t="s">
        <v>191</v>
      </c>
      <c r="N62" s="815">
        <v>0</v>
      </c>
      <c r="O62" s="815">
        <v>2404933.0699999998</v>
      </c>
      <c r="P62" s="687" t="str">
        <f t="shared" si="3"/>
        <v>030100700001</v>
      </c>
    </row>
    <row r="63" spans="1:16">
      <c r="A63" s="688" t="s">
        <v>184</v>
      </c>
      <c r="B63" s="687" t="s">
        <v>185</v>
      </c>
      <c r="C63" s="807">
        <f t="shared" si="1"/>
        <v>0</v>
      </c>
      <c r="D63" s="807">
        <f t="shared" si="2"/>
        <v>495006167</v>
      </c>
      <c r="L63" s="867" t="s">
        <v>311</v>
      </c>
      <c r="M63" s="815" t="s">
        <v>312</v>
      </c>
      <c r="N63" s="815">
        <v>0</v>
      </c>
      <c r="O63" s="815">
        <v>7607.28</v>
      </c>
      <c r="P63" s="687" t="str">
        <f t="shared" si="3"/>
        <v>030100800001</v>
      </c>
    </row>
    <row r="64" spans="1:16">
      <c r="A64" s="688" t="s">
        <v>186</v>
      </c>
      <c r="B64" s="687" t="s">
        <v>187</v>
      </c>
      <c r="C64" s="807">
        <f t="shared" si="1"/>
        <v>0</v>
      </c>
      <c r="D64" s="807">
        <f t="shared" si="2"/>
        <v>682192</v>
      </c>
      <c r="L64" s="867" t="s">
        <v>192</v>
      </c>
      <c r="M64" s="815" t="s">
        <v>193</v>
      </c>
      <c r="N64" s="815">
        <v>0</v>
      </c>
      <c r="O64" s="815">
        <v>57035.55</v>
      </c>
      <c r="P64" s="687" t="str">
        <f t="shared" si="3"/>
        <v>030200100001</v>
      </c>
    </row>
    <row r="65" spans="1:16">
      <c r="A65" s="688" t="s">
        <v>188</v>
      </c>
      <c r="B65" s="687" t="s">
        <v>189</v>
      </c>
      <c r="C65" s="807">
        <f t="shared" si="1"/>
        <v>0</v>
      </c>
      <c r="D65" s="807">
        <f t="shared" si="2"/>
        <v>88685</v>
      </c>
      <c r="L65" s="867" t="s">
        <v>194</v>
      </c>
      <c r="M65" s="815" t="s">
        <v>195</v>
      </c>
      <c r="N65" s="815">
        <v>0</v>
      </c>
      <c r="O65" s="815">
        <v>144723</v>
      </c>
      <c r="P65" s="687" t="str">
        <f t="shared" si="3"/>
        <v>030400100001</v>
      </c>
    </row>
    <row r="66" spans="1:16">
      <c r="A66" s="688" t="s">
        <v>190</v>
      </c>
      <c r="B66" s="687" t="s">
        <v>191</v>
      </c>
      <c r="C66" s="807">
        <f t="shared" si="1"/>
        <v>0</v>
      </c>
      <c r="D66" s="807">
        <f t="shared" si="2"/>
        <v>2404933</v>
      </c>
      <c r="L66" s="867" t="s">
        <v>264</v>
      </c>
      <c r="M66" s="815" t="s">
        <v>265</v>
      </c>
      <c r="N66" s="815">
        <v>0</v>
      </c>
      <c r="O66" s="815">
        <v>213409335</v>
      </c>
      <c r="P66" s="687" t="str">
        <f t="shared" si="3"/>
        <v>030600100001</v>
      </c>
    </row>
    <row r="67" spans="1:16">
      <c r="A67" s="688" t="s">
        <v>311</v>
      </c>
      <c r="B67" s="687" t="s">
        <v>312</v>
      </c>
      <c r="C67" s="807">
        <f t="shared" si="1"/>
        <v>0</v>
      </c>
      <c r="D67" s="807">
        <f t="shared" si="2"/>
        <v>7607</v>
      </c>
      <c r="L67" s="867" t="s">
        <v>266</v>
      </c>
      <c r="M67" s="815" t="s">
        <v>267</v>
      </c>
      <c r="N67" s="815">
        <v>0</v>
      </c>
      <c r="O67" s="815">
        <v>8473.5</v>
      </c>
      <c r="P67" s="687" t="str">
        <f t="shared" si="3"/>
        <v>031000500001</v>
      </c>
    </row>
    <row r="68" spans="1:16">
      <c r="A68" s="688" t="s">
        <v>192</v>
      </c>
      <c r="B68" s="687" t="s">
        <v>193</v>
      </c>
      <c r="C68" s="807">
        <f t="shared" si="1"/>
        <v>0</v>
      </c>
      <c r="D68" s="807">
        <f t="shared" si="2"/>
        <v>57036</v>
      </c>
      <c r="L68" s="867" t="s">
        <v>200</v>
      </c>
      <c r="M68" s="815" t="s">
        <v>201</v>
      </c>
      <c r="N68" s="815">
        <v>0</v>
      </c>
      <c r="O68" s="815">
        <v>0.25</v>
      </c>
      <c r="P68" s="687" t="str">
        <f t="shared" si="3"/>
        <v>031000600001</v>
      </c>
    </row>
    <row r="69" spans="1:16">
      <c r="A69" s="688" t="s">
        <v>194</v>
      </c>
      <c r="B69" s="687" t="s">
        <v>195</v>
      </c>
      <c r="C69" s="807">
        <f t="shared" si="1"/>
        <v>0</v>
      </c>
      <c r="D69" s="807">
        <f t="shared" si="2"/>
        <v>144723</v>
      </c>
      <c r="L69" s="867" t="s">
        <v>202</v>
      </c>
      <c r="M69" s="815" t="s">
        <v>203</v>
      </c>
      <c r="N69" s="815">
        <v>0</v>
      </c>
      <c r="O69" s="815">
        <v>63605.99</v>
      </c>
      <c r="P69" s="687" t="str">
        <f t="shared" si="3"/>
        <v>031000700001</v>
      </c>
    </row>
    <row r="70" spans="1:16">
      <c r="A70" s="688" t="s">
        <v>264</v>
      </c>
      <c r="B70" s="687" t="s">
        <v>265</v>
      </c>
      <c r="C70" s="807">
        <f t="shared" si="1"/>
        <v>0</v>
      </c>
      <c r="D70" s="807">
        <f t="shared" si="2"/>
        <v>213409335</v>
      </c>
      <c r="L70" s="867" t="s">
        <v>204</v>
      </c>
      <c r="M70" s="815" t="s">
        <v>205</v>
      </c>
      <c r="N70" s="815">
        <v>0</v>
      </c>
      <c r="O70" s="815">
        <v>213957.75</v>
      </c>
      <c r="P70" s="687" t="str">
        <f t="shared" ref="P70:P102" si="8">VLOOKUP(L70,$A$3:$B$146,1,0)</f>
        <v>031001000001</v>
      </c>
    </row>
    <row r="71" spans="1:16">
      <c r="A71" s="688" t="s">
        <v>266</v>
      </c>
      <c r="B71" s="687" t="s">
        <v>267</v>
      </c>
      <c r="C71" s="807">
        <f t="shared" si="1"/>
        <v>0</v>
      </c>
      <c r="D71" s="807">
        <f t="shared" si="2"/>
        <v>8474</v>
      </c>
      <c r="L71" s="867" t="s">
        <v>268</v>
      </c>
      <c r="M71" s="815" t="s">
        <v>269</v>
      </c>
      <c r="N71" s="815">
        <v>0</v>
      </c>
      <c r="O71" s="815">
        <v>102185</v>
      </c>
      <c r="P71" s="687" t="str">
        <f t="shared" si="8"/>
        <v>031001900001</v>
      </c>
    </row>
    <row r="72" spans="1:16">
      <c r="A72" s="688" t="s">
        <v>516</v>
      </c>
      <c r="B72" s="687" t="s">
        <v>517</v>
      </c>
      <c r="C72" s="807">
        <f t="shared" ref="C72:C142" si="9">IFERROR(VLOOKUP(A72,$L$3:$O$142,3,0),0)</f>
        <v>0</v>
      </c>
      <c r="D72" s="807">
        <f t="shared" ref="D72:D142" si="10">IFERROR(VLOOKUP(A72,$L$3:$O$141,4,0),0)</f>
        <v>0</v>
      </c>
      <c r="L72" s="867" t="s">
        <v>449</v>
      </c>
      <c r="M72" s="815" t="s">
        <v>448</v>
      </c>
      <c r="N72" s="815">
        <v>0</v>
      </c>
      <c r="O72" s="815">
        <v>0.2</v>
      </c>
      <c r="P72" s="687" t="str">
        <f t="shared" si="8"/>
        <v>031200100001</v>
      </c>
    </row>
    <row r="73" spans="1:16">
      <c r="A73" s="688" t="s">
        <v>200</v>
      </c>
      <c r="B73" s="687" t="s">
        <v>201</v>
      </c>
      <c r="C73" s="807">
        <f t="shared" si="9"/>
        <v>0</v>
      </c>
      <c r="D73" s="807">
        <f t="shared" si="10"/>
        <v>0</v>
      </c>
      <c r="L73" s="867" t="s">
        <v>789</v>
      </c>
      <c r="M73" s="815" t="s">
        <v>790</v>
      </c>
      <c r="N73" s="815">
        <v>11134.5</v>
      </c>
      <c r="O73" s="815">
        <v>0</v>
      </c>
      <c r="P73" s="687" t="str">
        <f t="shared" si="8"/>
        <v>040100200001</v>
      </c>
    </row>
    <row r="74" spans="1:16">
      <c r="A74" s="688" t="s">
        <v>202</v>
      </c>
      <c r="B74" s="687" t="s">
        <v>203</v>
      </c>
      <c r="C74" s="807">
        <f t="shared" si="9"/>
        <v>0</v>
      </c>
      <c r="D74" s="807">
        <f t="shared" si="10"/>
        <v>63606</v>
      </c>
      <c r="L74" s="867" t="s">
        <v>270</v>
      </c>
      <c r="M74" s="815" t="s">
        <v>271</v>
      </c>
      <c r="N74" s="815">
        <v>1166899.73</v>
      </c>
      <c r="O74" s="815">
        <v>0</v>
      </c>
      <c r="P74" s="687" t="str">
        <f t="shared" si="8"/>
        <v>040100300001</v>
      </c>
    </row>
    <row r="75" spans="1:16">
      <c r="A75" s="688" t="s">
        <v>204</v>
      </c>
      <c r="B75" s="687" t="s">
        <v>205</v>
      </c>
      <c r="C75" s="807">
        <f t="shared" si="9"/>
        <v>0</v>
      </c>
      <c r="D75" s="807">
        <f t="shared" si="10"/>
        <v>213958</v>
      </c>
      <c r="L75" s="867" t="s">
        <v>272</v>
      </c>
      <c r="M75" s="815" t="s">
        <v>273</v>
      </c>
      <c r="N75" s="815">
        <v>285428.5</v>
      </c>
      <c r="O75" s="815">
        <v>0</v>
      </c>
      <c r="P75" s="687" t="str">
        <f t="shared" si="8"/>
        <v>040100400001</v>
      </c>
    </row>
    <row r="76" spans="1:16" s="809" customFormat="1">
      <c r="A76" s="688" t="s">
        <v>268</v>
      </c>
      <c r="B76" s="687" t="s">
        <v>269</v>
      </c>
      <c r="C76" s="807">
        <f t="shared" si="9"/>
        <v>0</v>
      </c>
      <c r="D76" s="807">
        <f t="shared" si="10"/>
        <v>102185</v>
      </c>
      <c r="K76" s="810"/>
      <c r="L76" s="867" t="s">
        <v>518</v>
      </c>
      <c r="M76" s="815" t="s">
        <v>397</v>
      </c>
      <c r="N76" s="815">
        <v>0</v>
      </c>
      <c r="O76" s="815">
        <v>1124172</v>
      </c>
      <c r="P76" s="687" t="str">
        <f t="shared" si="8"/>
        <v>040101400001</v>
      </c>
    </row>
    <row r="77" spans="1:16" s="809" customFormat="1">
      <c r="A77" s="808" t="s">
        <v>449</v>
      </c>
      <c r="B77" s="809" t="s">
        <v>448</v>
      </c>
      <c r="C77" s="807">
        <f t="shared" si="9"/>
        <v>0</v>
      </c>
      <c r="D77" s="807">
        <f t="shared" si="10"/>
        <v>0</v>
      </c>
      <c r="K77" s="810"/>
      <c r="L77" s="867" t="s">
        <v>274</v>
      </c>
      <c r="M77" s="815" t="s">
        <v>275</v>
      </c>
      <c r="N77" s="815">
        <v>117060.89</v>
      </c>
      <c r="O77" s="815">
        <v>0</v>
      </c>
      <c r="P77" s="687" t="str">
        <f t="shared" si="8"/>
        <v>040101500001</v>
      </c>
    </row>
    <row r="78" spans="1:16" s="809" customFormat="1">
      <c r="A78" s="808"/>
      <c r="C78" s="807">
        <f t="shared" si="9"/>
        <v>0</v>
      </c>
      <c r="D78" s="807">
        <f t="shared" si="10"/>
        <v>0</v>
      </c>
      <c r="K78" s="810"/>
      <c r="L78" s="867" t="s">
        <v>276</v>
      </c>
      <c r="M78" s="815" t="s">
        <v>277</v>
      </c>
      <c r="N78" s="815">
        <v>570</v>
      </c>
      <c r="O78" s="815">
        <v>0</v>
      </c>
      <c r="P78" s="687" t="str">
        <f t="shared" si="8"/>
        <v>040101600001</v>
      </c>
    </row>
    <row r="79" spans="1:16" s="809" customFormat="1">
      <c r="A79" s="808"/>
      <c r="C79" s="807">
        <f t="shared" si="9"/>
        <v>0</v>
      </c>
      <c r="D79" s="807">
        <f t="shared" si="10"/>
        <v>0</v>
      </c>
      <c r="K79" s="810"/>
      <c r="L79" s="867" t="s">
        <v>791</v>
      </c>
      <c r="M79" s="815" t="s">
        <v>792</v>
      </c>
      <c r="N79" s="815">
        <v>92418.69</v>
      </c>
      <c r="O79" s="815">
        <v>0</v>
      </c>
      <c r="P79" s="687" t="str">
        <f t="shared" si="8"/>
        <v>040102000001</v>
      </c>
    </row>
    <row r="80" spans="1:16">
      <c r="A80" s="808" t="s">
        <v>789</v>
      </c>
      <c r="B80" s="809" t="s">
        <v>790</v>
      </c>
      <c r="C80" s="807">
        <f t="shared" si="9"/>
        <v>11135</v>
      </c>
      <c r="D80" s="807">
        <f t="shared" si="10"/>
        <v>0</v>
      </c>
      <c r="F80" s="807"/>
      <c r="L80" s="867" t="s">
        <v>889</v>
      </c>
      <c r="M80" s="815" t="s">
        <v>890</v>
      </c>
      <c r="N80" s="815">
        <v>460580.42</v>
      </c>
      <c r="O80" s="815">
        <v>0</v>
      </c>
      <c r="P80" s="687" t="str">
        <f t="shared" si="8"/>
        <v>040102100001</v>
      </c>
    </row>
    <row r="81" spans="1:16">
      <c r="A81" s="688" t="s">
        <v>270</v>
      </c>
      <c r="B81" s="687" t="s">
        <v>271</v>
      </c>
      <c r="C81" s="807">
        <f t="shared" si="9"/>
        <v>1166900</v>
      </c>
      <c r="D81" s="807">
        <f t="shared" si="10"/>
        <v>0</v>
      </c>
      <c r="L81" s="867" t="s">
        <v>450</v>
      </c>
      <c r="M81" s="815" t="s">
        <v>451</v>
      </c>
      <c r="N81" s="815">
        <v>0</v>
      </c>
      <c r="O81" s="815">
        <v>4679873.9400000004</v>
      </c>
      <c r="P81" s="687" t="str">
        <f t="shared" si="8"/>
        <v>040200100001</v>
      </c>
    </row>
    <row r="82" spans="1:16">
      <c r="A82" s="688" t="s">
        <v>272</v>
      </c>
      <c r="B82" s="687" t="s">
        <v>273</v>
      </c>
      <c r="C82" s="807">
        <f t="shared" si="9"/>
        <v>285429</v>
      </c>
      <c r="D82" s="807">
        <f t="shared" si="10"/>
        <v>0</v>
      </c>
      <c r="G82" s="807"/>
      <c r="H82" s="807">
        <f>D84</f>
        <v>1124172</v>
      </c>
      <c r="L82" s="867" t="s">
        <v>452</v>
      </c>
      <c r="M82" s="815" t="s">
        <v>453</v>
      </c>
      <c r="N82" s="815">
        <v>0</v>
      </c>
      <c r="O82" s="815">
        <v>969742.84</v>
      </c>
      <c r="P82" s="687" t="str">
        <f t="shared" si="8"/>
        <v>040200100005</v>
      </c>
    </row>
    <row r="83" spans="1:16">
      <c r="A83" s="867" t="s">
        <v>889</v>
      </c>
      <c r="B83" s="815" t="s">
        <v>890</v>
      </c>
      <c r="C83" s="807">
        <f t="shared" si="9"/>
        <v>460580</v>
      </c>
      <c r="D83" s="807">
        <f t="shared" si="10"/>
        <v>0</v>
      </c>
      <c r="G83" s="807"/>
      <c r="H83" s="807"/>
      <c r="L83" s="867" t="s">
        <v>212</v>
      </c>
      <c r="M83" s="815" t="s">
        <v>454</v>
      </c>
      <c r="N83" s="815">
        <v>0</v>
      </c>
      <c r="O83" s="815">
        <v>390823.13</v>
      </c>
      <c r="P83" s="687" t="str">
        <f t="shared" si="8"/>
        <v>040200100014</v>
      </c>
    </row>
    <row r="84" spans="1:16">
      <c r="A84" s="688" t="s">
        <v>518</v>
      </c>
      <c r="B84" s="687" t="s">
        <v>397</v>
      </c>
      <c r="C84" s="807">
        <f t="shared" si="9"/>
        <v>0</v>
      </c>
      <c r="D84" s="807">
        <f t="shared" si="10"/>
        <v>1124172</v>
      </c>
      <c r="G84" s="689">
        <f>SUM(H82:H86)</f>
        <v>914692</v>
      </c>
      <c r="H84" s="807">
        <f>-C85</f>
        <v>-117061</v>
      </c>
      <c r="L84" s="867" t="s">
        <v>213</v>
      </c>
      <c r="M84" s="815" t="s">
        <v>455</v>
      </c>
      <c r="N84" s="815">
        <v>0</v>
      </c>
      <c r="O84" s="815">
        <v>817.06</v>
      </c>
      <c r="P84" s="687" t="str">
        <f t="shared" si="8"/>
        <v>040200100017</v>
      </c>
    </row>
    <row r="85" spans="1:16">
      <c r="A85" s="688" t="s">
        <v>274</v>
      </c>
      <c r="B85" s="687" t="s">
        <v>275</v>
      </c>
      <c r="C85" s="807">
        <f t="shared" si="9"/>
        <v>117061</v>
      </c>
      <c r="D85" s="807">
        <f t="shared" si="10"/>
        <v>0</v>
      </c>
      <c r="F85" s="691">
        <f>SUM(C84:C87)/1000</f>
        <v>210</v>
      </c>
      <c r="G85" s="691">
        <f>SUM(D84:D87)/1000</f>
        <v>1124</v>
      </c>
      <c r="H85" s="807">
        <f>D86</f>
        <v>0</v>
      </c>
      <c r="L85" s="867" t="s">
        <v>777</v>
      </c>
      <c r="M85" s="815" t="s">
        <v>778</v>
      </c>
      <c r="N85" s="815">
        <v>0</v>
      </c>
      <c r="O85" s="815">
        <v>69001.16</v>
      </c>
      <c r="P85" s="687" t="str">
        <f t="shared" si="8"/>
        <v>040200100021</v>
      </c>
    </row>
    <row r="86" spans="1:16" s="809" customFormat="1">
      <c r="A86" s="688" t="s">
        <v>276</v>
      </c>
      <c r="B86" s="687" t="s">
        <v>277</v>
      </c>
      <c r="C86" s="807">
        <f t="shared" si="9"/>
        <v>570</v>
      </c>
      <c r="D86" s="807">
        <f t="shared" si="10"/>
        <v>0</v>
      </c>
      <c r="F86" s="811"/>
      <c r="H86" s="810">
        <f>-C87</f>
        <v>-92419</v>
      </c>
      <c r="K86" s="810"/>
      <c r="L86" s="867" t="s">
        <v>456</v>
      </c>
      <c r="M86" s="815" t="s">
        <v>457</v>
      </c>
      <c r="N86" s="815">
        <v>0</v>
      </c>
      <c r="O86" s="815">
        <v>122.86</v>
      </c>
      <c r="P86" s="687" t="str">
        <f t="shared" si="8"/>
        <v>040200100068</v>
      </c>
    </row>
    <row r="87" spans="1:16">
      <c r="A87" s="808" t="s">
        <v>791</v>
      </c>
      <c r="B87" s="809" t="s">
        <v>792</v>
      </c>
      <c r="C87" s="807">
        <f t="shared" si="9"/>
        <v>92419</v>
      </c>
      <c r="D87" s="807">
        <f t="shared" si="10"/>
        <v>0</v>
      </c>
      <c r="F87" s="691">
        <f>G85-F85</f>
        <v>914</v>
      </c>
      <c r="L87" s="867" t="s">
        <v>458</v>
      </c>
      <c r="M87" s="815" t="s">
        <v>459</v>
      </c>
      <c r="N87" s="815">
        <v>0</v>
      </c>
      <c r="O87" s="815">
        <v>2547432.7000000002</v>
      </c>
      <c r="P87" s="687" t="str">
        <f t="shared" si="8"/>
        <v>040200100075</v>
      </c>
    </row>
    <row r="88" spans="1:16">
      <c r="A88" s="867"/>
      <c r="B88" s="815"/>
      <c r="D88" s="807">
        <f t="shared" ref="D88" si="11">IFERROR(VLOOKUP(A88,$L$3:$O$141,4,0),0)</f>
        <v>0</v>
      </c>
      <c r="L88" s="867" t="s">
        <v>462</v>
      </c>
      <c r="M88" s="815" t="s">
        <v>463</v>
      </c>
      <c r="N88" s="815">
        <v>0</v>
      </c>
      <c r="O88" s="815">
        <v>1885135.3</v>
      </c>
      <c r="P88" s="687" t="str">
        <f t="shared" si="8"/>
        <v>040200100090</v>
      </c>
    </row>
    <row r="89" spans="1:16">
      <c r="A89" s="688" t="s">
        <v>450</v>
      </c>
      <c r="B89" s="687" t="s">
        <v>451</v>
      </c>
      <c r="C89" s="807">
        <f t="shared" si="9"/>
        <v>0</v>
      </c>
      <c r="D89" s="807">
        <f t="shared" si="10"/>
        <v>4679874</v>
      </c>
      <c r="L89" s="867" t="s">
        <v>464</v>
      </c>
      <c r="M89" s="815" t="s">
        <v>465</v>
      </c>
      <c r="N89" s="815">
        <v>0</v>
      </c>
      <c r="O89" s="815">
        <v>43247.44</v>
      </c>
      <c r="P89" s="687" t="str">
        <f t="shared" si="8"/>
        <v>040200100096</v>
      </c>
    </row>
    <row r="90" spans="1:16">
      <c r="A90" s="688" t="s">
        <v>452</v>
      </c>
      <c r="B90" s="687" t="s">
        <v>453</v>
      </c>
      <c r="C90" s="807">
        <f t="shared" si="9"/>
        <v>0</v>
      </c>
      <c r="D90" s="807">
        <f t="shared" si="10"/>
        <v>969743</v>
      </c>
      <c r="L90" s="867" t="s">
        <v>521</v>
      </c>
      <c r="M90" s="815" t="s">
        <v>522</v>
      </c>
      <c r="N90" s="815">
        <v>0</v>
      </c>
      <c r="O90" s="815">
        <v>162.24</v>
      </c>
      <c r="P90" s="687" t="str">
        <f t="shared" si="8"/>
        <v>040200100099</v>
      </c>
    </row>
    <row r="91" spans="1:16">
      <c r="A91" s="688" t="s">
        <v>212</v>
      </c>
      <c r="B91" s="687" t="s">
        <v>454</v>
      </c>
      <c r="C91" s="807">
        <f t="shared" si="9"/>
        <v>0</v>
      </c>
      <c r="D91" s="807">
        <f t="shared" si="10"/>
        <v>390823</v>
      </c>
      <c r="L91" s="867" t="s">
        <v>668</v>
      </c>
      <c r="M91" s="815" t="s">
        <v>667</v>
      </c>
      <c r="N91" s="815">
        <v>0</v>
      </c>
      <c r="O91" s="815">
        <v>3718.11</v>
      </c>
      <c r="P91" s="687" t="str">
        <f t="shared" si="8"/>
        <v>040200100110</v>
      </c>
    </row>
    <row r="92" spans="1:16" s="809" customFormat="1">
      <c r="A92" s="688" t="s">
        <v>213</v>
      </c>
      <c r="B92" s="687" t="s">
        <v>455</v>
      </c>
      <c r="C92" s="807">
        <f t="shared" si="9"/>
        <v>0</v>
      </c>
      <c r="D92" s="807">
        <f t="shared" si="10"/>
        <v>817</v>
      </c>
      <c r="K92" s="810"/>
      <c r="L92" s="867" t="s">
        <v>666</v>
      </c>
      <c r="M92" s="815" t="s">
        <v>665</v>
      </c>
      <c r="N92" s="815">
        <v>0</v>
      </c>
      <c r="O92" s="815">
        <v>334.12</v>
      </c>
      <c r="P92" s="687" t="str">
        <f t="shared" si="8"/>
        <v>040200100111</v>
      </c>
    </row>
    <row r="93" spans="1:16">
      <c r="A93" s="808" t="s">
        <v>777</v>
      </c>
      <c r="B93" s="809" t="s">
        <v>778</v>
      </c>
      <c r="C93" s="807">
        <f t="shared" si="9"/>
        <v>0</v>
      </c>
      <c r="D93" s="807">
        <f t="shared" si="10"/>
        <v>69001</v>
      </c>
      <c r="L93" s="867" t="s">
        <v>891</v>
      </c>
      <c r="M93" s="815" t="s">
        <v>892</v>
      </c>
      <c r="N93" s="815">
        <v>0</v>
      </c>
      <c r="O93" s="815">
        <v>477.96</v>
      </c>
      <c r="P93" s="687" t="str">
        <f t="shared" si="8"/>
        <v>040200100122</v>
      </c>
    </row>
    <row r="94" spans="1:16">
      <c r="A94" s="688" t="s">
        <v>456</v>
      </c>
      <c r="B94" s="687" t="s">
        <v>457</v>
      </c>
      <c r="C94" s="807">
        <f t="shared" si="9"/>
        <v>0</v>
      </c>
      <c r="D94" s="807">
        <f t="shared" si="10"/>
        <v>123</v>
      </c>
      <c r="L94" s="867" t="s">
        <v>975</v>
      </c>
      <c r="M94" s="815" t="s">
        <v>976</v>
      </c>
      <c r="N94" s="815">
        <v>0</v>
      </c>
      <c r="O94" s="815">
        <v>20.16</v>
      </c>
      <c r="P94" s="687" t="str">
        <f t="shared" si="8"/>
        <v>040200100124</v>
      </c>
    </row>
    <row r="95" spans="1:16">
      <c r="A95" s="688" t="s">
        <v>458</v>
      </c>
      <c r="B95" s="687" t="s">
        <v>459</v>
      </c>
      <c r="C95" s="807">
        <f t="shared" si="9"/>
        <v>0</v>
      </c>
      <c r="D95" s="807">
        <f t="shared" si="10"/>
        <v>2547433</v>
      </c>
      <c r="L95" s="867" t="s">
        <v>278</v>
      </c>
      <c r="M95" s="815" t="s">
        <v>279</v>
      </c>
      <c r="N95" s="815">
        <v>0</v>
      </c>
      <c r="O95" s="815">
        <v>5673842.29</v>
      </c>
      <c r="P95" s="687" t="str">
        <f t="shared" si="8"/>
        <v>040200300001</v>
      </c>
    </row>
    <row r="96" spans="1:16">
      <c r="A96" s="688" t="s">
        <v>460</v>
      </c>
      <c r="B96" s="687" t="s">
        <v>461</v>
      </c>
      <c r="C96" s="807">
        <f t="shared" si="9"/>
        <v>0</v>
      </c>
      <c r="D96" s="807">
        <f t="shared" si="10"/>
        <v>0</v>
      </c>
      <c r="L96" s="867" t="s">
        <v>280</v>
      </c>
      <c r="M96" s="815" t="s">
        <v>281</v>
      </c>
      <c r="N96" s="815">
        <v>0</v>
      </c>
      <c r="O96" s="815">
        <v>4220629.59</v>
      </c>
      <c r="P96" s="687" t="str">
        <f t="shared" si="8"/>
        <v>040200400001</v>
      </c>
    </row>
    <row r="97" spans="1:16">
      <c r="A97" s="688" t="s">
        <v>462</v>
      </c>
      <c r="B97" s="687" t="s">
        <v>463</v>
      </c>
      <c r="C97" s="807">
        <f t="shared" si="9"/>
        <v>0</v>
      </c>
      <c r="D97" s="807">
        <f t="shared" si="10"/>
        <v>1885135</v>
      </c>
      <c r="L97" s="867" t="s">
        <v>282</v>
      </c>
      <c r="M97" s="815" t="s">
        <v>283</v>
      </c>
      <c r="N97" s="815">
        <v>0</v>
      </c>
      <c r="O97" s="815">
        <v>41940.620000000003</v>
      </c>
      <c r="P97" s="687" t="str">
        <f t="shared" si="8"/>
        <v>040201400001</v>
      </c>
    </row>
    <row r="98" spans="1:16">
      <c r="A98" s="688" t="s">
        <v>464</v>
      </c>
      <c r="B98" s="687" t="s">
        <v>465</v>
      </c>
      <c r="C98" s="807">
        <f t="shared" si="9"/>
        <v>0</v>
      </c>
      <c r="D98" s="807">
        <f t="shared" si="10"/>
        <v>43247</v>
      </c>
      <c r="L98" s="867" t="s">
        <v>523</v>
      </c>
      <c r="M98" s="815" t="s">
        <v>396</v>
      </c>
      <c r="N98" s="815">
        <v>0</v>
      </c>
      <c r="O98" s="815">
        <v>609123.62</v>
      </c>
      <c r="P98" s="687" t="str">
        <f t="shared" si="8"/>
        <v>040201500002</v>
      </c>
    </row>
    <row r="99" spans="1:16">
      <c r="A99" s="688" t="s">
        <v>519</v>
      </c>
      <c r="B99" s="687" t="s">
        <v>520</v>
      </c>
      <c r="C99" s="807">
        <f t="shared" si="9"/>
        <v>0</v>
      </c>
      <c r="D99" s="807">
        <f t="shared" si="10"/>
        <v>0</v>
      </c>
      <c r="L99" s="867" t="s">
        <v>284</v>
      </c>
      <c r="M99" s="815" t="s">
        <v>285</v>
      </c>
      <c r="N99" s="815">
        <v>0</v>
      </c>
      <c r="O99" s="815">
        <v>5945342.1500000004</v>
      </c>
      <c r="P99" s="687" t="str">
        <f t="shared" si="8"/>
        <v>040201600001</v>
      </c>
    </row>
    <row r="100" spans="1:16">
      <c r="A100" s="688" t="s">
        <v>521</v>
      </c>
      <c r="B100" s="687" t="s">
        <v>522</v>
      </c>
      <c r="C100" s="807">
        <f t="shared" si="9"/>
        <v>0</v>
      </c>
      <c r="D100" s="807">
        <f t="shared" si="10"/>
        <v>162</v>
      </c>
      <c r="L100" s="867" t="s">
        <v>793</v>
      </c>
      <c r="M100" s="815" t="s">
        <v>794</v>
      </c>
      <c r="N100" s="815">
        <v>0</v>
      </c>
      <c r="O100" s="815">
        <v>4495607.76</v>
      </c>
      <c r="P100" s="687" t="str">
        <f t="shared" si="8"/>
        <v>040202400001</v>
      </c>
    </row>
    <row r="101" spans="1:16">
      <c r="A101" s="688" t="s">
        <v>668</v>
      </c>
      <c r="B101" s="687" t="s">
        <v>667</v>
      </c>
      <c r="C101" s="807">
        <f t="shared" si="9"/>
        <v>0</v>
      </c>
      <c r="D101" s="807">
        <f t="shared" si="10"/>
        <v>3718</v>
      </c>
      <c r="L101" s="867" t="s">
        <v>795</v>
      </c>
      <c r="M101" s="815" t="s">
        <v>796</v>
      </c>
      <c r="N101" s="815">
        <v>0</v>
      </c>
      <c r="O101" s="815">
        <v>381674.11</v>
      </c>
      <c r="P101" s="687" t="str">
        <f t="shared" si="8"/>
        <v>040202500001</v>
      </c>
    </row>
    <row r="102" spans="1:16">
      <c r="A102" s="688" t="s">
        <v>666</v>
      </c>
      <c r="B102" s="687" t="s">
        <v>665</v>
      </c>
      <c r="C102" s="807">
        <f t="shared" si="9"/>
        <v>0</v>
      </c>
      <c r="D102" s="807">
        <f t="shared" si="10"/>
        <v>334</v>
      </c>
      <c r="L102" s="867" t="s">
        <v>893</v>
      </c>
      <c r="M102" s="815" t="s">
        <v>894</v>
      </c>
      <c r="N102" s="815">
        <v>0</v>
      </c>
      <c r="O102" s="815">
        <v>4128406.66</v>
      </c>
      <c r="P102" s="687" t="str">
        <f t="shared" si="8"/>
        <v>040204200001</v>
      </c>
    </row>
    <row r="103" spans="1:16">
      <c r="A103" s="867" t="s">
        <v>975</v>
      </c>
      <c r="B103" s="815" t="s">
        <v>976</v>
      </c>
      <c r="C103" s="807">
        <f t="shared" ref="C103" si="12">IFERROR(VLOOKUP(A103,$L$3:$O$142,3,0),0)</f>
        <v>0</v>
      </c>
      <c r="D103" s="807">
        <f t="shared" ref="D103" si="13">IFERROR(VLOOKUP(A103,$L$3:$O$141,4,0),0)</f>
        <v>20</v>
      </c>
      <c r="L103" s="867"/>
      <c r="M103" s="815"/>
      <c r="N103" s="815"/>
      <c r="O103" s="815"/>
    </row>
    <row r="104" spans="1:16">
      <c r="A104" s="867" t="s">
        <v>891</v>
      </c>
      <c r="B104" s="815" t="s">
        <v>892</v>
      </c>
      <c r="C104" s="807">
        <f t="shared" ref="C104" si="14">IFERROR(VLOOKUP(A104,$L$3:$O$142,3,0),0)</f>
        <v>0</v>
      </c>
      <c r="D104" s="807">
        <f t="shared" ref="D104" si="15">IFERROR(VLOOKUP(A104,$L$3:$O$141,4,0),0)</f>
        <v>478</v>
      </c>
      <c r="L104" s="867" t="s">
        <v>895</v>
      </c>
      <c r="M104" s="815" t="s">
        <v>896</v>
      </c>
      <c r="N104" s="815">
        <v>0</v>
      </c>
      <c r="O104" s="815">
        <v>102500</v>
      </c>
      <c r="P104" s="687" t="str">
        <f t="shared" ref="P104:P132" si="16">VLOOKUP(L104,$A$3:$B$146,1,0)</f>
        <v>040300300001</v>
      </c>
    </row>
    <row r="105" spans="1:16">
      <c r="A105" s="688" t="s">
        <v>278</v>
      </c>
      <c r="B105" s="687" t="s">
        <v>279</v>
      </c>
      <c r="C105" s="807">
        <f t="shared" si="9"/>
        <v>0</v>
      </c>
      <c r="D105" s="807">
        <f t="shared" si="10"/>
        <v>5673842</v>
      </c>
      <c r="F105" s="807">
        <f>D106+D108+D109+D111+D112+D113</f>
        <v>19780785</v>
      </c>
      <c r="G105" s="807">
        <f>F105/1000</f>
        <v>19781</v>
      </c>
      <c r="L105" s="867" t="s">
        <v>466</v>
      </c>
      <c r="M105" s="815" t="s">
        <v>467</v>
      </c>
      <c r="N105" s="815">
        <v>135615.19</v>
      </c>
      <c r="O105" s="815">
        <v>0</v>
      </c>
      <c r="P105" s="687" t="str">
        <f t="shared" si="16"/>
        <v>040400100002</v>
      </c>
    </row>
    <row r="106" spans="1:16">
      <c r="A106" s="688" t="s">
        <v>280</v>
      </c>
      <c r="B106" s="687" t="s">
        <v>281</v>
      </c>
      <c r="C106" s="807">
        <f t="shared" si="9"/>
        <v>0</v>
      </c>
      <c r="D106" s="807">
        <f t="shared" si="10"/>
        <v>4220630</v>
      </c>
      <c r="L106" s="867" t="s">
        <v>214</v>
      </c>
      <c r="M106" s="815" t="s">
        <v>215</v>
      </c>
      <c r="N106" s="815">
        <v>0</v>
      </c>
      <c r="O106" s="815">
        <v>2891284.42</v>
      </c>
      <c r="P106" s="687" t="str">
        <f t="shared" si="16"/>
        <v>040400200001</v>
      </c>
    </row>
    <row r="107" spans="1:16">
      <c r="A107" s="688" t="s">
        <v>282</v>
      </c>
      <c r="B107" s="687" t="s">
        <v>283</v>
      </c>
      <c r="C107" s="807">
        <f t="shared" si="9"/>
        <v>0</v>
      </c>
      <c r="D107" s="807">
        <f t="shared" si="10"/>
        <v>41941</v>
      </c>
      <c r="F107" s="807">
        <f>-C108</f>
        <v>0</v>
      </c>
      <c r="L107" s="867" t="s">
        <v>216</v>
      </c>
      <c r="M107" s="815" t="s">
        <v>217</v>
      </c>
      <c r="N107" s="815">
        <v>5840286</v>
      </c>
      <c r="O107" s="815">
        <v>0</v>
      </c>
      <c r="P107" s="687" t="str">
        <f t="shared" si="16"/>
        <v>050100100001</v>
      </c>
    </row>
    <row r="108" spans="1:16">
      <c r="A108" s="688" t="s">
        <v>523</v>
      </c>
      <c r="B108" s="687" t="s">
        <v>396</v>
      </c>
      <c r="C108" s="807">
        <f t="shared" si="9"/>
        <v>0</v>
      </c>
      <c r="D108" s="807">
        <f t="shared" si="10"/>
        <v>609124</v>
      </c>
      <c r="F108" s="807">
        <f>D109</f>
        <v>5945342</v>
      </c>
      <c r="L108" s="867" t="s">
        <v>218</v>
      </c>
      <c r="M108" s="815" t="s">
        <v>219</v>
      </c>
      <c r="N108" s="815">
        <v>759237.18</v>
      </c>
      <c r="O108" s="815">
        <v>0</v>
      </c>
      <c r="P108" s="687" t="str">
        <f t="shared" si="16"/>
        <v>050100100002</v>
      </c>
    </row>
    <row r="109" spans="1:16">
      <c r="A109" s="688" t="s">
        <v>284</v>
      </c>
      <c r="B109" s="687" t="s">
        <v>285</v>
      </c>
      <c r="C109" s="807">
        <f t="shared" si="9"/>
        <v>0</v>
      </c>
      <c r="D109" s="807">
        <f t="shared" si="10"/>
        <v>5945342</v>
      </c>
      <c r="F109" s="807"/>
      <c r="L109" s="867" t="s">
        <v>222</v>
      </c>
      <c r="M109" s="815" t="s">
        <v>223</v>
      </c>
      <c r="N109" s="815">
        <v>484548.08</v>
      </c>
      <c r="O109" s="815">
        <v>0</v>
      </c>
      <c r="P109" s="687" t="str">
        <f t="shared" si="16"/>
        <v>050100200001</v>
      </c>
    </row>
    <row r="110" spans="1:16" s="809" customFormat="1">
      <c r="A110" s="688" t="s">
        <v>494</v>
      </c>
      <c r="B110" s="687" t="s">
        <v>490</v>
      </c>
      <c r="C110" s="807">
        <f t="shared" si="9"/>
        <v>0</v>
      </c>
      <c r="D110" s="807">
        <f t="shared" si="10"/>
        <v>0</v>
      </c>
      <c r="F110" s="810">
        <f>D111</f>
        <v>4495608</v>
      </c>
      <c r="K110" s="810"/>
      <c r="L110" s="867" t="s">
        <v>313</v>
      </c>
      <c r="M110" s="815" t="s">
        <v>314</v>
      </c>
      <c r="N110" s="815">
        <v>62991</v>
      </c>
      <c r="O110" s="815">
        <v>0</v>
      </c>
      <c r="P110" s="687" t="str">
        <f t="shared" si="16"/>
        <v>050100200002</v>
      </c>
    </row>
    <row r="111" spans="1:16" s="809" customFormat="1">
      <c r="A111" s="808" t="s">
        <v>793</v>
      </c>
      <c r="B111" s="809" t="s">
        <v>794</v>
      </c>
      <c r="C111" s="807">
        <f t="shared" si="9"/>
        <v>0</v>
      </c>
      <c r="D111" s="807">
        <f t="shared" si="10"/>
        <v>4495608</v>
      </c>
      <c r="F111" s="810">
        <f>-C112</f>
        <v>0</v>
      </c>
      <c r="K111" s="810"/>
      <c r="L111" s="867" t="s">
        <v>224</v>
      </c>
      <c r="M111" s="815" t="s">
        <v>225</v>
      </c>
      <c r="N111" s="815">
        <v>144723</v>
      </c>
      <c r="O111" s="815">
        <v>0</v>
      </c>
      <c r="P111" s="687" t="str">
        <f t="shared" si="16"/>
        <v>050100300001</v>
      </c>
    </row>
    <row r="112" spans="1:16">
      <c r="A112" s="808" t="s">
        <v>795</v>
      </c>
      <c r="B112" s="809" t="s">
        <v>796</v>
      </c>
      <c r="C112" s="807">
        <f t="shared" si="9"/>
        <v>0</v>
      </c>
      <c r="D112" s="807">
        <f t="shared" si="10"/>
        <v>381674</v>
      </c>
      <c r="L112" s="867" t="s">
        <v>286</v>
      </c>
      <c r="M112" s="815" t="s">
        <v>287</v>
      </c>
      <c r="N112" s="815">
        <v>130507.5</v>
      </c>
      <c r="O112" s="815">
        <v>0</v>
      </c>
      <c r="P112" s="687" t="str">
        <f t="shared" si="16"/>
        <v>050200100002</v>
      </c>
    </row>
    <row r="113" spans="1:16">
      <c r="A113" s="867" t="s">
        <v>893</v>
      </c>
      <c r="B113" s="815" t="s">
        <v>894</v>
      </c>
      <c r="C113" s="807">
        <f t="shared" ref="C113:C114" si="17">IFERROR(VLOOKUP(A113,$L$3:$O$142,3,0),0)</f>
        <v>0</v>
      </c>
      <c r="D113" s="807">
        <f t="shared" ref="D113:D114" si="18">IFERROR(VLOOKUP(A113,$L$3:$O$141,4,0),0)</f>
        <v>4128407</v>
      </c>
      <c r="L113" s="867" t="s">
        <v>228</v>
      </c>
      <c r="M113" s="815" t="s">
        <v>229</v>
      </c>
      <c r="N113" s="815">
        <v>5673</v>
      </c>
      <c r="O113" s="815">
        <v>0</v>
      </c>
      <c r="P113" s="687" t="str">
        <f t="shared" si="16"/>
        <v>050200300001</v>
      </c>
    </row>
    <row r="114" spans="1:16">
      <c r="A114" s="867" t="s">
        <v>895</v>
      </c>
      <c r="B114" s="815" t="s">
        <v>896</v>
      </c>
      <c r="C114" s="807">
        <f t="shared" si="17"/>
        <v>0</v>
      </c>
      <c r="D114" s="807">
        <f t="shared" si="18"/>
        <v>102500</v>
      </c>
      <c r="L114" s="867" t="s">
        <v>288</v>
      </c>
      <c r="M114" s="815" t="s">
        <v>289</v>
      </c>
      <c r="N114" s="815">
        <v>270000</v>
      </c>
      <c r="O114" s="815">
        <v>0</v>
      </c>
      <c r="P114" s="687" t="str">
        <f t="shared" si="16"/>
        <v>050200300003</v>
      </c>
    </row>
    <row r="115" spans="1:16">
      <c r="A115" s="688" t="s">
        <v>524</v>
      </c>
      <c r="B115" s="687" t="s">
        <v>515</v>
      </c>
      <c r="C115" s="807">
        <f t="shared" si="9"/>
        <v>0</v>
      </c>
      <c r="D115" s="807">
        <f t="shared" si="10"/>
        <v>0</v>
      </c>
      <c r="L115" s="867" t="s">
        <v>232</v>
      </c>
      <c r="M115" s="815" t="s">
        <v>233</v>
      </c>
      <c r="N115" s="815">
        <v>0</v>
      </c>
      <c r="O115" s="815">
        <v>0.26</v>
      </c>
      <c r="P115" s="687" t="str">
        <f t="shared" si="16"/>
        <v>050500100001</v>
      </c>
    </row>
    <row r="116" spans="1:16">
      <c r="A116" s="688" t="s">
        <v>466</v>
      </c>
      <c r="B116" s="687" t="s">
        <v>467</v>
      </c>
      <c r="C116" s="807">
        <f t="shared" si="9"/>
        <v>135615</v>
      </c>
      <c r="D116" s="807">
        <f t="shared" si="10"/>
        <v>0</v>
      </c>
      <c r="L116" s="867" t="s">
        <v>883</v>
      </c>
      <c r="M116" s="815" t="s">
        <v>884</v>
      </c>
      <c r="N116" s="815">
        <v>0</v>
      </c>
      <c r="O116" s="815">
        <v>4531930</v>
      </c>
      <c r="P116" s="687" t="str">
        <f t="shared" si="16"/>
        <v>050500100002</v>
      </c>
    </row>
    <row r="117" spans="1:16">
      <c r="A117" s="688" t="s">
        <v>214</v>
      </c>
      <c r="B117" s="687" t="s">
        <v>215</v>
      </c>
      <c r="C117" s="807">
        <f t="shared" si="9"/>
        <v>0</v>
      </c>
      <c r="D117" s="807">
        <f t="shared" si="10"/>
        <v>2891284</v>
      </c>
      <c r="L117" s="867" t="s">
        <v>234</v>
      </c>
      <c r="M117" s="815" t="s">
        <v>235</v>
      </c>
      <c r="N117" s="815">
        <v>92994</v>
      </c>
      <c r="O117" s="815">
        <v>0</v>
      </c>
      <c r="P117" s="687" t="str">
        <f t="shared" si="16"/>
        <v>050600100001</v>
      </c>
    </row>
    <row r="118" spans="1:16">
      <c r="A118" s="688"/>
      <c r="C118" s="807">
        <f t="shared" si="9"/>
        <v>0</v>
      </c>
      <c r="D118" s="807">
        <f t="shared" si="10"/>
        <v>0</v>
      </c>
      <c r="L118" s="867" t="s">
        <v>468</v>
      </c>
      <c r="M118" s="815" t="s">
        <v>469</v>
      </c>
      <c r="N118" s="815">
        <v>4524.1000000000004</v>
      </c>
      <c r="O118" s="815">
        <v>0</v>
      </c>
      <c r="P118" s="687" t="str">
        <f t="shared" si="16"/>
        <v>051000100001</v>
      </c>
    </row>
    <row r="119" spans="1:16">
      <c r="A119" s="688"/>
      <c r="C119" s="807">
        <f t="shared" si="9"/>
        <v>0</v>
      </c>
      <c r="D119" s="807">
        <f t="shared" si="10"/>
        <v>0</v>
      </c>
      <c r="L119" s="867" t="s">
        <v>664</v>
      </c>
      <c r="M119" s="815" t="s">
        <v>663</v>
      </c>
      <c r="N119" s="815">
        <v>19.5</v>
      </c>
      <c r="O119" s="815">
        <v>0</v>
      </c>
      <c r="P119" s="687" t="str">
        <f t="shared" si="16"/>
        <v>051000100002</v>
      </c>
    </row>
    <row r="120" spans="1:16">
      <c r="A120" s="688" t="s">
        <v>216</v>
      </c>
      <c r="B120" s="687" t="s">
        <v>217</v>
      </c>
      <c r="C120" s="807">
        <f t="shared" si="9"/>
        <v>5840286</v>
      </c>
      <c r="D120" s="807">
        <f t="shared" si="10"/>
        <v>0</v>
      </c>
      <c r="L120" s="867" t="s">
        <v>495</v>
      </c>
      <c r="M120" s="815" t="s">
        <v>496</v>
      </c>
      <c r="N120" s="815">
        <v>101</v>
      </c>
      <c r="O120" s="815">
        <v>0</v>
      </c>
      <c r="P120" s="687" t="str">
        <f t="shared" si="16"/>
        <v>051000100003</v>
      </c>
    </row>
    <row r="121" spans="1:16" s="809" customFormat="1">
      <c r="A121" s="688" t="s">
        <v>218</v>
      </c>
      <c r="B121" s="687" t="s">
        <v>219</v>
      </c>
      <c r="C121" s="807">
        <f t="shared" si="9"/>
        <v>759237</v>
      </c>
      <c r="D121" s="807">
        <f t="shared" si="10"/>
        <v>0</v>
      </c>
      <c r="K121" s="810"/>
      <c r="L121" s="867" t="s">
        <v>682</v>
      </c>
      <c r="M121" s="815" t="s">
        <v>681</v>
      </c>
      <c r="N121" s="815">
        <v>668.75</v>
      </c>
      <c r="O121" s="815">
        <v>0</v>
      </c>
      <c r="P121" s="687" t="str">
        <f t="shared" si="16"/>
        <v>051000100007</v>
      </c>
    </row>
    <row r="122" spans="1:16">
      <c r="A122" s="808" t="s">
        <v>220</v>
      </c>
      <c r="B122" s="809" t="s">
        <v>221</v>
      </c>
      <c r="C122" s="807">
        <f t="shared" si="9"/>
        <v>0</v>
      </c>
      <c r="D122" s="807">
        <f t="shared" si="10"/>
        <v>0</v>
      </c>
      <c r="L122" s="867" t="s">
        <v>470</v>
      </c>
      <c r="M122" s="815" t="s">
        <v>471</v>
      </c>
      <c r="N122" s="815">
        <v>1795.83</v>
      </c>
      <c r="O122" s="815">
        <v>0</v>
      </c>
      <c r="P122" s="687" t="str">
        <f t="shared" si="16"/>
        <v>051000100008</v>
      </c>
    </row>
    <row r="123" spans="1:16">
      <c r="A123" s="688" t="s">
        <v>222</v>
      </c>
      <c r="B123" s="687" t="s">
        <v>223</v>
      </c>
      <c r="C123" s="807">
        <f t="shared" si="9"/>
        <v>484548</v>
      </c>
      <c r="D123" s="807">
        <f t="shared" si="10"/>
        <v>0</v>
      </c>
      <c r="L123" s="867" t="s">
        <v>238</v>
      </c>
      <c r="M123" s="815" t="s">
        <v>239</v>
      </c>
      <c r="N123" s="815">
        <v>139040</v>
      </c>
      <c r="O123" s="815">
        <v>0</v>
      </c>
      <c r="P123" s="687" t="str">
        <f t="shared" si="16"/>
        <v>051000100009</v>
      </c>
    </row>
    <row r="124" spans="1:16">
      <c r="A124" s="688" t="s">
        <v>313</v>
      </c>
      <c r="B124" s="687" t="s">
        <v>314</v>
      </c>
      <c r="C124" s="807">
        <f t="shared" si="9"/>
        <v>62991</v>
      </c>
      <c r="D124" s="807">
        <f t="shared" si="10"/>
        <v>0</v>
      </c>
      <c r="L124" s="867" t="s">
        <v>240</v>
      </c>
      <c r="M124" s="815" t="s">
        <v>241</v>
      </c>
      <c r="N124" s="815">
        <v>3405.35</v>
      </c>
      <c r="O124" s="815">
        <v>0</v>
      </c>
      <c r="P124" s="687" t="str">
        <f t="shared" si="16"/>
        <v>051000100010</v>
      </c>
    </row>
    <row r="125" spans="1:16" s="809" customFormat="1">
      <c r="A125" s="688" t="s">
        <v>224</v>
      </c>
      <c r="B125" s="687" t="s">
        <v>225</v>
      </c>
      <c r="C125" s="807">
        <f t="shared" si="9"/>
        <v>144723</v>
      </c>
      <c r="D125" s="807">
        <f t="shared" si="10"/>
        <v>0</v>
      </c>
      <c r="K125" s="810"/>
      <c r="L125" s="867" t="s">
        <v>472</v>
      </c>
      <c r="M125" s="815" t="s">
        <v>473</v>
      </c>
      <c r="N125" s="815">
        <v>3920.99</v>
      </c>
      <c r="O125" s="815">
        <v>0</v>
      </c>
      <c r="P125" s="687" t="str">
        <f t="shared" si="16"/>
        <v>051000100012</v>
      </c>
    </row>
    <row r="126" spans="1:16" s="809" customFormat="1">
      <c r="A126" s="808" t="s">
        <v>797</v>
      </c>
      <c r="B126" s="809" t="s">
        <v>798</v>
      </c>
      <c r="C126" s="807">
        <f t="shared" si="9"/>
        <v>0</v>
      </c>
      <c r="D126" s="807">
        <f t="shared" si="10"/>
        <v>0</v>
      </c>
      <c r="K126" s="810"/>
      <c r="L126" s="867" t="s">
        <v>474</v>
      </c>
      <c r="M126" s="815" t="s">
        <v>475</v>
      </c>
      <c r="N126" s="815">
        <v>38.08</v>
      </c>
      <c r="O126" s="815">
        <v>0</v>
      </c>
      <c r="P126" s="687" t="str">
        <f t="shared" si="16"/>
        <v>051000100021</v>
      </c>
    </row>
    <row r="127" spans="1:16">
      <c r="A127" s="808" t="s">
        <v>799</v>
      </c>
      <c r="B127" s="809" t="s">
        <v>800</v>
      </c>
      <c r="C127" s="807">
        <f t="shared" si="9"/>
        <v>0</v>
      </c>
      <c r="D127" s="807">
        <f t="shared" si="10"/>
        <v>0</v>
      </c>
      <c r="L127" s="867" t="s">
        <v>525</v>
      </c>
      <c r="M127" s="815" t="s">
        <v>526</v>
      </c>
      <c r="N127" s="815">
        <v>204.43</v>
      </c>
      <c r="O127" s="815">
        <v>0</v>
      </c>
      <c r="P127" s="687" t="str">
        <f t="shared" si="16"/>
        <v>051000100031</v>
      </c>
    </row>
    <row r="128" spans="1:16">
      <c r="A128" s="688" t="s">
        <v>286</v>
      </c>
      <c r="B128" s="687" t="s">
        <v>287</v>
      </c>
      <c r="C128" s="807">
        <f t="shared" si="9"/>
        <v>130508</v>
      </c>
      <c r="D128" s="807">
        <f t="shared" si="10"/>
        <v>0</v>
      </c>
      <c r="L128" s="867"/>
      <c r="M128" s="815"/>
      <c r="N128" s="893"/>
      <c r="O128" s="893"/>
      <c r="P128" s="687" t="e">
        <f t="shared" si="16"/>
        <v>#N/A</v>
      </c>
    </row>
    <row r="129" spans="1:16" s="809" customFormat="1">
      <c r="A129" s="688" t="s">
        <v>228</v>
      </c>
      <c r="B129" s="687" t="s">
        <v>229</v>
      </c>
      <c r="C129" s="807">
        <f t="shared" si="9"/>
        <v>5673</v>
      </c>
      <c r="D129" s="807">
        <f t="shared" si="10"/>
        <v>0</v>
      </c>
      <c r="K129" s="810"/>
      <c r="L129" s="867"/>
      <c r="M129" s="815"/>
      <c r="N129" s="893"/>
      <c r="O129" s="893"/>
      <c r="P129" s="687" t="e">
        <f t="shared" si="16"/>
        <v>#N/A</v>
      </c>
    </row>
    <row r="130" spans="1:16">
      <c r="A130" s="808" t="s">
        <v>230</v>
      </c>
      <c r="B130" s="809" t="s">
        <v>231</v>
      </c>
      <c r="C130" s="807">
        <f t="shared" si="9"/>
        <v>0</v>
      </c>
      <c r="D130" s="807">
        <f t="shared" si="10"/>
        <v>0</v>
      </c>
      <c r="L130" s="867"/>
      <c r="M130" s="815"/>
      <c r="N130" s="893"/>
      <c r="O130" s="893"/>
      <c r="P130" s="687" t="e">
        <f t="shared" si="16"/>
        <v>#N/A</v>
      </c>
    </row>
    <row r="131" spans="1:16">
      <c r="A131" s="688" t="s">
        <v>288</v>
      </c>
      <c r="B131" s="687" t="s">
        <v>289</v>
      </c>
      <c r="C131" s="807">
        <f t="shared" si="9"/>
        <v>270000</v>
      </c>
      <c r="D131" s="807">
        <f t="shared" si="10"/>
        <v>0</v>
      </c>
      <c r="L131" s="867"/>
      <c r="M131" s="815"/>
      <c r="N131" s="893"/>
      <c r="O131" s="893"/>
      <c r="P131" s="687" t="e">
        <f t="shared" si="16"/>
        <v>#N/A</v>
      </c>
    </row>
    <row r="132" spans="1:16">
      <c r="A132" s="688" t="s">
        <v>232</v>
      </c>
      <c r="B132" s="687" t="s">
        <v>233</v>
      </c>
      <c r="C132" s="807">
        <f t="shared" si="9"/>
        <v>0</v>
      </c>
      <c r="D132" s="807">
        <f t="shared" si="10"/>
        <v>0</v>
      </c>
      <c r="L132" s="867"/>
      <c r="M132" s="815"/>
      <c r="N132" s="893"/>
      <c r="O132" s="893"/>
      <c r="P132" s="687" t="e">
        <f t="shared" si="16"/>
        <v>#N/A</v>
      </c>
    </row>
    <row r="133" spans="1:16">
      <c r="A133" s="867" t="s">
        <v>883</v>
      </c>
      <c r="B133" s="815" t="s">
        <v>884</v>
      </c>
      <c r="C133" s="807">
        <f t="shared" ref="C133" si="19">IFERROR(VLOOKUP(A133,$L$3:$O$142,3,0),0)</f>
        <v>0</v>
      </c>
      <c r="D133" s="807">
        <f t="shared" ref="D133" si="20">IFERROR(VLOOKUP(A133,$L$3:$O$141,4,0),0)</f>
        <v>4531930</v>
      </c>
      <c r="L133" s="867"/>
      <c r="M133" s="815"/>
      <c r="N133" s="893"/>
      <c r="O133" s="893"/>
    </row>
    <row r="134" spans="1:16" s="809" customFormat="1">
      <c r="A134" s="688" t="s">
        <v>234</v>
      </c>
      <c r="B134" s="687" t="s">
        <v>235</v>
      </c>
      <c r="C134" s="807">
        <f t="shared" si="9"/>
        <v>92994</v>
      </c>
      <c r="D134" s="807">
        <f t="shared" si="10"/>
        <v>0</v>
      </c>
      <c r="K134" s="810"/>
      <c r="L134" s="867"/>
      <c r="M134" s="815"/>
      <c r="N134" s="893"/>
      <c r="O134" s="893"/>
      <c r="P134" s="687" t="e">
        <f>VLOOKUP(L134,$A$3:$B$146,1,0)</f>
        <v>#N/A</v>
      </c>
    </row>
    <row r="135" spans="1:16">
      <c r="A135" s="808" t="s">
        <v>236</v>
      </c>
      <c r="B135" s="809" t="s">
        <v>237</v>
      </c>
      <c r="C135" s="807">
        <f t="shared" si="9"/>
        <v>0</v>
      </c>
      <c r="D135" s="807">
        <f t="shared" si="10"/>
        <v>0</v>
      </c>
      <c r="L135" s="867"/>
      <c r="M135" s="815"/>
      <c r="N135" s="815"/>
      <c r="O135" s="815"/>
    </row>
    <row r="136" spans="1:16">
      <c r="A136" s="688" t="s">
        <v>468</v>
      </c>
      <c r="B136" s="687" t="s">
        <v>469</v>
      </c>
      <c r="C136" s="807">
        <f t="shared" si="9"/>
        <v>4524</v>
      </c>
      <c r="D136" s="807">
        <f t="shared" si="10"/>
        <v>0</v>
      </c>
      <c r="L136" s="867"/>
      <c r="M136" s="815"/>
      <c r="N136" s="815"/>
      <c r="O136" s="815"/>
    </row>
    <row r="137" spans="1:16">
      <c r="A137" s="688" t="s">
        <v>664</v>
      </c>
      <c r="B137" s="687" t="s">
        <v>663</v>
      </c>
      <c r="C137" s="807">
        <f t="shared" si="9"/>
        <v>20</v>
      </c>
      <c r="D137" s="807">
        <f t="shared" si="10"/>
        <v>0</v>
      </c>
    </row>
    <row r="138" spans="1:16" s="809" customFormat="1">
      <c r="A138" s="688" t="s">
        <v>495</v>
      </c>
      <c r="B138" s="687" t="s">
        <v>496</v>
      </c>
      <c r="C138" s="807">
        <f t="shared" si="9"/>
        <v>101</v>
      </c>
      <c r="D138" s="807">
        <f t="shared" si="10"/>
        <v>0</v>
      </c>
      <c r="K138" s="810"/>
      <c r="L138" s="810"/>
      <c r="N138" s="812">
        <f>SUM(N3:N137)</f>
        <v>909592337</v>
      </c>
      <c r="O138" s="812">
        <f>SUM(O3:O137)</f>
        <v>909592348</v>
      </c>
    </row>
    <row r="139" spans="1:16">
      <c r="A139" s="808" t="s">
        <v>682</v>
      </c>
      <c r="B139" s="809" t="s">
        <v>681</v>
      </c>
      <c r="C139" s="807">
        <f t="shared" si="9"/>
        <v>669</v>
      </c>
      <c r="D139" s="807">
        <f t="shared" si="10"/>
        <v>0</v>
      </c>
    </row>
    <row r="140" spans="1:16">
      <c r="A140" s="688" t="s">
        <v>470</v>
      </c>
      <c r="B140" s="687" t="s">
        <v>471</v>
      </c>
      <c r="C140" s="807">
        <f t="shared" si="9"/>
        <v>1796</v>
      </c>
      <c r="D140" s="807">
        <f t="shared" si="10"/>
        <v>0</v>
      </c>
    </row>
    <row r="141" spans="1:16">
      <c r="A141" s="688" t="s">
        <v>238</v>
      </c>
      <c r="B141" s="687" t="s">
        <v>239</v>
      </c>
      <c r="C141" s="807">
        <f t="shared" si="9"/>
        <v>139040</v>
      </c>
      <c r="D141" s="807">
        <f t="shared" si="10"/>
        <v>0</v>
      </c>
    </row>
    <row r="142" spans="1:16" s="809" customFormat="1">
      <c r="A142" s="688" t="s">
        <v>240</v>
      </c>
      <c r="B142" s="687" t="s">
        <v>241</v>
      </c>
      <c r="C142" s="807">
        <f t="shared" si="9"/>
        <v>3405</v>
      </c>
      <c r="D142" s="807">
        <f t="shared" si="10"/>
        <v>0</v>
      </c>
      <c r="K142" s="810"/>
      <c r="L142" s="810"/>
    </row>
    <row r="143" spans="1:16">
      <c r="A143" s="808" t="s">
        <v>472</v>
      </c>
      <c r="B143" s="809" t="s">
        <v>473</v>
      </c>
      <c r="C143" s="807">
        <f t="shared" ref="C143:C145" si="21">IFERROR(VLOOKUP(A143,$L$3:$O$142,3,0),0)</f>
        <v>3921</v>
      </c>
      <c r="D143" s="807">
        <f t="shared" ref="D143:D145" si="22">IFERROR(VLOOKUP(A143,$L$3:$O$141,4,0),0)</f>
        <v>0</v>
      </c>
    </row>
    <row r="144" spans="1:16">
      <c r="A144" s="688" t="s">
        <v>474</v>
      </c>
      <c r="B144" s="687" t="s">
        <v>475</v>
      </c>
      <c r="C144" s="807">
        <f t="shared" si="21"/>
        <v>38</v>
      </c>
      <c r="D144" s="807">
        <f t="shared" si="22"/>
        <v>0</v>
      </c>
    </row>
    <row r="145" spans="1:4">
      <c r="A145" s="688" t="s">
        <v>525</v>
      </c>
      <c r="B145" s="687" t="s">
        <v>526</v>
      </c>
      <c r="C145" s="807">
        <f t="shared" si="21"/>
        <v>204</v>
      </c>
      <c r="D145" s="807">
        <f t="shared" si="22"/>
        <v>0</v>
      </c>
    </row>
    <row r="147" spans="1:4">
      <c r="C147" s="870">
        <f>SUM(C3:C146)</f>
        <v>909592340</v>
      </c>
      <c r="D147" s="870">
        <f>SUM(D3:D146)</f>
        <v>909592347</v>
      </c>
    </row>
    <row r="149" spans="1:4">
      <c r="C149" s="807">
        <f>N138</f>
        <v>909592337</v>
      </c>
      <c r="D149" s="807">
        <f>O138</f>
        <v>909592348</v>
      </c>
    </row>
    <row r="150" spans="1:4">
      <c r="C150" s="807">
        <f>C149-C147</f>
        <v>-3</v>
      </c>
      <c r="D150" s="807">
        <f>D149-D147</f>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0"/>
  <sheetViews>
    <sheetView zoomScale="70" zoomScaleNormal="70" workbookViewId="0">
      <selection activeCell="B80" sqref="B80"/>
    </sheetView>
  </sheetViews>
  <sheetFormatPr defaultColWidth="9.44140625" defaultRowHeight="14.4"/>
  <cols>
    <col min="1" max="1" width="13.44140625" style="687" bestFit="1" customWidth="1"/>
    <col min="2" max="2" width="88.5546875" style="687" bestFit="1" customWidth="1"/>
    <col min="3" max="3" width="15" style="807" bestFit="1" customWidth="1"/>
    <col min="4" max="4" width="14.5546875" style="807" bestFit="1" customWidth="1"/>
    <col min="5" max="6" width="9.44140625" style="687"/>
    <col min="7" max="7" width="14.5546875" style="687" bestFit="1" customWidth="1"/>
    <col min="8" max="8" width="11.44140625" style="687" bestFit="1" customWidth="1"/>
    <col min="9" max="9" width="9.44140625" style="687"/>
    <col min="10" max="10" width="12" style="807" bestFit="1" customWidth="1"/>
    <col min="11" max="11" width="100" style="807" bestFit="1" customWidth="1"/>
    <col min="12" max="13" width="17.33203125" style="687" bestFit="1" customWidth="1"/>
    <col min="14" max="16384" width="9.44140625" style="687"/>
  </cols>
  <sheetData>
    <row r="1" spans="1:14">
      <c r="A1" s="687" t="s">
        <v>141</v>
      </c>
    </row>
    <row r="2" spans="1:14">
      <c r="A2" s="687" t="s">
        <v>142</v>
      </c>
      <c r="B2" s="687" t="s">
        <v>143</v>
      </c>
      <c r="C2" s="807" t="s">
        <v>144</v>
      </c>
      <c r="D2" s="807" t="s">
        <v>145</v>
      </c>
      <c r="J2" s="815" t="s">
        <v>142</v>
      </c>
      <c r="K2" s="815" t="s">
        <v>143</v>
      </c>
      <c r="L2" s="815" t="s">
        <v>144</v>
      </c>
      <c r="M2" s="815" t="s">
        <v>145</v>
      </c>
    </row>
    <row r="3" spans="1:14">
      <c r="A3" s="688" t="s">
        <v>428</v>
      </c>
      <c r="B3" s="687" t="s">
        <v>429</v>
      </c>
      <c r="C3" s="807">
        <f>IFERROR(VLOOKUP(A3,$J$3:$M$102,3,0),0)</f>
        <v>1678</v>
      </c>
      <c r="D3" s="807">
        <f>IFERROR(VLOOKUP(A3,$J$3:$M$102,4,0),0)</f>
        <v>0</v>
      </c>
      <c r="J3" s="867" t="s">
        <v>428</v>
      </c>
      <c r="K3" s="815" t="s">
        <v>429</v>
      </c>
      <c r="L3" s="892">
        <v>1678</v>
      </c>
      <c r="M3" s="892">
        <v>0</v>
      </c>
      <c r="N3" s="687" t="str">
        <f t="shared" ref="N3:N35" si="0">VLOOKUP(J3,$A$3:$B$106,1,0)</f>
        <v>010100100001</v>
      </c>
    </row>
    <row r="4" spans="1:14">
      <c r="A4" s="688" t="s">
        <v>430</v>
      </c>
      <c r="B4" s="687" t="s">
        <v>431</v>
      </c>
      <c r="C4" s="807">
        <f t="shared" ref="C4:C71" si="1">IFERROR(VLOOKUP(A4,$J$3:$M$102,3,0),0)</f>
        <v>5103</v>
      </c>
      <c r="D4" s="807">
        <f t="shared" ref="D4:D71" si="2">IFERROR(VLOOKUP(A4,$J$3:$M$102,4,0),0)</f>
        <v>0</v>
      </c>
      <c r="J4" s="867" t="s">
        <v>430</v>
      </c>
      <c r="K4" s="815" t="s">
        <v>431</v>
      </c>
      <c r="L4" s="892">
        <v>5103</v>
      </c>
      <c r="M4" s="892">
        <v>0</v>
      </c>
      <c r="N4" s="687" t="str">
        <f t="shared" si="0"/>
        <v>010100100005</v>
      </c>
    </row>
    <row r="5" spans="1:14">
      <c r="A5" s="688" t="s">
        <v>146</v>
      </c>
      <c r="B5" s="687" t="s">
        <v>147</v>
      </c>
      <c r="C5" s="807">
        <f t="shared" si="1"/>
        <v>2098</v>
      </c>
      <c r="D5" s="807">
        <f t="shared" si="2"/>
        <v>0</v>
      </c>
      <c r="G5" s="689">
        <f>SUM(C3:C16)-D6</f>
        <v>618172642</v>
      </c>
      <c r="J5" s="867" t="s">
        <v>146</v>
      </c>
      <c r="K5" s="815" t="s">
        <v>147</v>
      </c>
      <c r="L5" s="892">
        <v>2098</v>
      </c>
      <c r="M5" s="892">
        <v>0</v>
      </c>
      <c r="N5" s="687" t="str">
        <f t="shared" si="0"/>
        <v>010100100017</v>
      </c>
    </row>
    <row r="6" spans="1:14" s="809" customFormat="1">
      <c r="A6" s="808" t="s">
        <v>771</v>
      </c>
      <c r="B6" s="809" t="s">
        <v>772</v>
      </c>
      <c r="C6" s="807">
        <f t="shared" si="1"/>
        <v>8027</v>
      </c>
      <c r="D6" s="807">
        <f t="shared" si="2"/>
        <v>0</v>
      </c>
      <c r="G6" s="812"/>
      <c r="J6" s="867" t="s">
        <v>771</v>
      </c>
      <c r="K6" s="815" t="s">
        <v>772</v>
      </c>
      <c r="L6" s="892">
        <v>8027</v>
      </c>
      <c r="M6" s="892">
        <v>0</v>
      </c>
      <c r="N6" s="687" t="str">
        <f t="shared" si="0"/>
        <v>010100100054</v>
      </c>
    </row>
    <row r="7" spans="1:14">
      <c r="A7" s="688" t="s">
        <v>148</v>
      </c>
      <c r="B7" s="687" t="s">
        <v>149</v>
      </c>
      <c r="C7" s="807">
        <f t="shared" si="1"/>
        <v>16817477</v>
      </c>
      <c r="D7" s="807">
        <f t="shared" si="2"/>
        <v>0</v>
      </c>
      <c r="J7" s="867" t="s">
        <v>148</v>
      </c>
      <c r="K7" s="815" t="s">
        <v>149</v>
      </c>
      <c r="L7" s="892">
        <v>16817477</v>
      </c>
      <c r="M7" s="892">
        <v>0</v>
      </c>
      <c r="N7" s="687" t="str">
        <f t="shared" si="0"/>
        <v>010100100057</v>
      </c>
    </row>
    <row r="8" spans="1:14">
      <c r="A8" s="688" t="s">
        <v>432</v>
      </c>
      <c r="B8" s="687" t="s">
        <v>433</v>
      </c>
      <c r="C8" s="807">
        <f t="shared" si="1"/>
        <v>7206</v>
      </c>
      <c r="D8" s="807">
        <f t="shared" si="2"/>
        <v>0</v>
      </c>
      <c r="J8" s="867" t="s">
        <v>432</v>
      </c>
      <c r="K8" s="815" t="s">
        <v>433</v>
      </c>
      <c r="L8" s="892">
        <v>7206</v>
      </c>
      <c r="M8" s="892">
        <v>0</v>
      </c>
      <c r="N8" s="687" t="str">
        <f t="shared" si="0"/>
        <v>010100100068</v>
      </c>
    </row>
    <row r="9" spans="1:14">
      <c r="A9" s="688" t="s">
        <v>477</v>
      </c>
      <c r="B9" s="687" t="s">
        <v>478</v>
      </c>
      <c r="C9" s="807">
        <f t="shared" si="1"/>
        <v>17240</v>
      </c>
      <c r="D9" s="807">
        <f t="shared" si="2"/>
        <v>0</v>
      </c>
      <c r="J9" s="867" t="s">
        <v>477</v>
      </c>
      <c r="K9" s="815" t="s">
        <v>478</v>
      </c>
      <c r="L9" s="892">
        <v>17240</v>
      </c>
      <c r="M9" s="892">
        <v>0</v>
      </c>
      <c r="N9" s="687" t="str">
        <f t="shared" si="0"/>
        <v>010100100072</v>
      </c>
    </row>
    <row r="10" spans="1:14">
      <c r="A10" s="688" t="s">
        <v>434</v>
      </c>
      <c r="B10" s="687" t="s">
        <v>435</v>
      </c>
      <c r="C10" s="807">
        <f t="shared" si="1"/>
        <v>0</v>
      </c>
      <c r="D10" s="807">
        <f t="shared" si="2"/>
        <v>0</v>
      </c>
      <c r="J10" s="867" t="s">
        <v>436</v>
      </c>
      <c r="K10" s="815" t="s">
        <v>437</v>
      </c>
      <c r="L10" s="892">
        <v>600832126</v>
      </c>
      <c r="M10" s="892">
        <v>0</v>
      </c>
      <c r="N10" s="687" t="str">
        <f t="shared" si="0"/>
        <v>010100100087</v>
      </c>
    </row>
    <row r="11" spans="1:14">
      <c r="A11" s="688" t="s">
        <v>436</v>
      </c>
      <c r="B11" s="687" t="s">
        <v>437</v>
      </c>
      <c r="C11" s="807">
        <f t="shared" si="1"/>
        <v>600832126</v>
      </c>
      <c r="D11" s="807">
        <f t="shared" si="2"/>
        <v>0</v>
      </c>
      <c r="J11" s="867" t="s">
        <v>686</v>
      </c>
      <c r="K11" s="815" t="s">
        <v>685</v>
      </c>
      <c r="L11" s="892">
        <v>8472</v>
      </c>
      <c r="M11" s="892">
        <v>0</v>
      </c>
      <c r="N11" s="687" t="str">
        <f t="shared" si="0"/>
        <v>010100100092</v>
      </c>
    </row>
    <row r="12" spans="1:14">
      <c r="A12" s="688" t="s">
        <v>686</v>
      </c>
      <c r="B12" s="687" t="s">
        <v>685</v>
      </c>
      <c r="C12" s="807">
        <f t="shared" si="1"/>
        <v>8472</v>
      </c>
      <c r="D12" s="807">
        <f t="shared" si="2"/>
        <v>0</v>
      </c>
      <c r="J12" s="867" t="s">
        <v>438</v>
      </c>
      <c r="K12" s="815" t="s">
        <v>439</v>
      </c>
      <c r="L12" s="892">
        <v>461909</v>
      </c>
      <c r="M12" s="892">
        <v>0</v>
      </c>
      <c r="N12" s="687" t="str">
        <f t="shared" si="0"/>
        <v>010100100100</v>
      </c>
    </row>
    <row r="13" spans="1:14">
      <c r="A13" s="688" t="s">
        <v>438</v>
      </c>
      <c r="B13" s="687" t="s">
        <v>439</v>
      </c>
      <c r="C13" s="807">
        <f t="shared" si="1"/>
        <v>461909</v>
      </c>
      <c r="D13" s="807">
        <f t="shared" si="2"/>
        <v>0</v>
      </c>
      <c r="H13" s="807">
        <f>C6+C5+'DT - Mar 22'!C5+'DT - Mar 22'!C6+'EQ - Mar 22'!C5+'EQ - Mar 22'!C6</f>
        <v>192143</v>
      </c>
      <c r="J13" s="867" t="s">
        <v>676</v>
      </c>
      <c r="K13" s="815" t="s">
        <v>675</v>
      </c>
      <c r="L13" s="892">
        <v>6625</v>
      </c>
      <c r="M13" s="892">
        <v>0</v>
      </c>
      <c r="N13" s="687" t="str">
        <f t="shared" si="0"/>
        <v>010100100114</v>
      </c>
    </row>
    <row r="14" spans="1:14">
      <c r="A14" s="867" t="s">
        <v>858</v>
      </c>
      <c r="B14" s="815" t="s">
        <v>859</v>
      </c>
      <c r="C14" s="807">
        <f t="shared" si="1"/>
        <v>0</v>
      </c>
      <c r="D14" s="807">
        <f t="shared" si="2"/>
        <v>0</v>
      </c>
      <c r="J14" s="867" t="s">
        <v>674</v>
      </c>
      <c r="K14" s="815" t="s">
        <v>673</v>
      </c>
      <c r="L14" s="892">
        <v>4681</v>
      </c>
      <c r="M14" s="892">
        <v>0</v>
      </c>
      <c r="N14" s="687" t="str">
        <f t="shared" si="0"/>
        <v>010100100117</v>
      </c>
    </row>
    <row r="15" spans="1:14">
      <c r="A15" s="688" t="s">
        <v>676</v>
      </c>
      <c r="B15" s="687" t="s">
        <v>675</v>
      </c>
      <c r="C15" s="807">
        <f t="shared" si="1"/>
        <v>6625</v>
      </c>
      <c r="D15" s="807">
        <f t="shared" si="2"/>
        <v>0</v>
      </c>
      <c r="J15" s="867" t="s">
        <v>244</v>
      </c>
      <c r="K15" s="815" t="s">
        <v>245</v>
      </c>
      <c r="L15" s="892">
        <v>0</v>
      </c>
      <c r="M15" s="892">
        <v>97</v>
      </c>
      <c r="N15" s="687" t="str">
        <f t="shared" si="0"/>
        <v>010300300002</v>
      </c>
    </row>
    <row r="16" spans="1:14">
      <c r="A16" s="688" t="s">
        <v>674</v>
      </c>
      <c r="B16" s="687" t="s">
        <v>673</v>
      </c>
      <c r="C16" s="807">
        <f t="shared" si="1"/>
        <v>4681</v>
      </c>
      <c r="D16" s="807">
        <f t="shared" si="2"/>
        <v>0</v>
      </c>
      <c r="J16" s="867" t="s">
        <v>246</v>
      </c>
      <c r="K16" s="815" t="s">
        <v>247</v>
      </c>
      <c r="L16" s="892">
        <v>36</v>
      </c>
      <c r="M16" s="892">
        <v>0</v>
      </c>
      <c r="N16" s="687" t="str">
        <f t="shared" si="0"/>
        <v>010300300003</v>
      </c>
    </row>
    <row r="17" spans="1:14">
      <c r="A17" s="688" t="s">
        <v>242</v>
      </c>
      <c r="B17" s="687" t="s">
        <v>243</v>
      </c>
      <c r="C17" s="807">
        <f t="shared" si="1"/>
        <v>0</v>
      </c>
      <c r="D17" s="807">
        <f t="shared" si="2"/>
        <v>0</v>
      </c>
      <c r="J17" s="867" t="s">
        <v>479</v>
      </c>
      <c r="K17" s="815" t="s">
        <v>480</v>
      </c>
      <c r="L17" s="892">
        <v>0</v>
      </c>
      <c r="M17" s="892">
        <v>312514</v>
      </c>
      <c r="N17" s="687" t="str">
        <f t="shared" si="0"/>
        <v>010300700001</v>
      </c>
    </row>
    <row r="18" spans="1:14">
      <c r="A18" s="688" t="s">
        <v>244</v>
      </c>
      <c r="B18" s="687" t="s">
        <v>245</v>
      </c>
      <c r="C18" s="807">
        <f t="shared" si="1"/>
        <v>0</v>
      </c>
      <c r="D18" s="807">
        <f t="shared" si="2"/>
        <v>97</v>
      </c>
      <c r="J18" s="867" t="s">
        <v>481</v>
      </c>
      <c r="K18" s="815" t="s">
        <v>482</v>
      </c>
      <c r="L18" s="892">
        <v>312457</v>
      </c>
      <c r="M18" s="892">
        <v>0</v>
      </c>
      <c r="N18" s="687" t="str">
        <f t="shared" si="0"/>
        <v>010300700003</v>
      </c>
    </row>
    <row r="19" spans="1:14">
      <c r="A19" s="688" t="s">
        <v>246</v>
      </c>
      <c r="B19" s="687" t="s">
        <v>247</v>
      </c>
      <c r="C19" s="807">
        <f t="shared" si="1"/>
        <v>36</v>
      </c>
      <c r="D19" s="807">
        <f t="shared" si="2"/>
        <v>0</v>
      </c>
      <c r="J19" s="867" t="s">
        <v>484</v>
      </c>
      <c r="K19" s="815" t="s">
        <v>476</v>
      </c>
      <c r="L19" s="892">
        <v>0</v>
      </c>
      <c r="M19" s="892">
        <v>15</v>
      </c>
      <c r="N19" s="687" t="str">
        <f t="shared" si="0"/>
        <v>010600500001</v>
      </c>
    </row>
    <row r="20" spans="1:14">
      <c r="A20" s="688" t="s">
        <v>479</v>
      </c>
      <c r="B20" s="687" t="s">
        <v>480</v>
      </c>
      <c r="C20" s="807">
        <f t="shared" si="1"/>
        <v>0</v>
      </c>
      <c r="D20" s="807">
        <f t="shared" si="2"/>
        <v>312514</v>
      </c>
      <c r="J20" s="867" t="s">
        <v>485</v>
      </c>
      <c r="K20" s="815" t="s">
        <v>486</v>
      </c>
      <c r="L20" s="892">
        <v>1322211</v>
      </c>
      <c r="M20" s="892">
        <v>0</v>
      </c>
      <c r="N20" s="687" t="str">
        <f t="shared" si="0"/>
        <v>010601100001</v>
      </c>
    </row>
    <row r="21" spans="1:14" s="809" customFormat="1">
      <c r="A21" s="688" t="s">
        <v>481</v>
      </c>
      <c r="B21" s="687" t="s">
        <v>482</v>
      </c>
      <c r="C21" s="807">
        <f t="shared" si="1"/>
        <v>312457</v>
      </c>
      <c r="D21" s="807">
        <f t="shared" si="2"/>
        <v>0</v>
      </c>
      <c r="J21" s="867" t="s">
        <v>440</v>
      </c>
      <c r="K21" s="815" t="s">
        <v>857</v>
      </c>
      <c r="L21" s="892">
        <v>3</v>
      </c>
      <c r="M21" s="892">
        <v>0</v>
      </c>
      <c r="N21" s="687" t="str">
        <f t="shared" si="0"/>
        <v>010601100005</v>
      </c>
    </row>
    <row r="22" spans="1:14">
      <c r="A22" s="808" t="s">
        <v>483</v>
      </c>
      <c r="B22" s="809" t="s">
        <v>353</v>
      </c>
      <c r="C22" s="807">
        <f t="shared" si="1"/>
        <v>0</v>
      </c>
      <c r="D22" s="807">
        <f t="shared" si="2"/>
        <v>0</v>
      </c>
      <c r="J22" s="867" t="s">
        <v>160</v>
      </c>
      <c r="K22" s="815" t="s">
        <v>161</v>
      </c>
      <c r="L22" s="892">
        <v>69198</v>
      </c>
      <c r="M22" s="892">
        <v>0</v>
      </c>
      <c r="N22" s="687" t="str">
        <f t="shared" si="0"/>
        <v>010601100014</v>
      </c>
    </row>
    <row r="23" spans="1:14">
      <c r="A23" s="688" t="s">
        <v>484</v>
      </c>
      <c r="B23" s="687" t="s">
        <v>476</v>
      </c>
      <c r="C23" s="807">
        <f t="shared" si="1"/>
        <v>0</v>
      </c>
      <c r="D23" s="807">
        <f t="shared" si="2"/>
        <v>15</v>
      </c>
      <c r="J23" s="867" t="s">
        <v>444</v>
      </c>
      <c r="K23" s="815" t="s">
        <v>445</v>
      </c>
      <c r="L23" s="892">
        <v>317</v>
      </c>
      <c r="M23" s="892">
        <v>0</v>
      </c>
      <c r="N23" s="687" t="str">
        <f t="shared" si="0"/>
        <v>010601100075</v>
      </c>
    </row>
    <row r="24" spans="1:14">
      <c r="A24" s="688" t="s">
        <v>485</v>
      </c>
      <c r="B24" s="687" t="s">
        <v>486</v>
      </c>
      <c r="C24" s="807">
        <f t="shared" si="1"/>
        <v>1322211</v>
      </c>
      <c r="D24" s="807">
        <f t="shared" si="2"/>
        <v>0</v>
      </c>
      <c r="J24" s="867" t="s">
        <v>487</v>
      </c>
      <c r="K24" s="815" t="s">
        <v>488</v>
      </c>
      <c r="L24" s="892">
        <v>5991508</v>
      </c>
      <c r="M24" s="892">
        <v>0</v>
      </c>
      <c r="N24" s="687" t="str">
        <f t="shared" si="0"/>
        <v>010601100089</v>
      </c>
    </row>
    <row r="25" spans="1:14">
      <c r="A25" s="688" t="s">
        <v>440</v>
      </c>
      <c r="B25" s="687" t="s">
        <v>441</v>
      </c>
      <c r="C25" s="807">
        <f t="shared" si="1"/>
        <v>3</v>
      </c>
      <c r="D25" s="807">
        <f t="shared" si="2"/>
        <v>0</v>
      </c>
      <c r="J25" s="867" t="s">
        <v>508</v>
      </c>
      <c r="K25" s="815" t="s">
        <v>509</v>
      </c>
      <c r="L25" s="892">
        <v>2</v>
      </c>
      <c r="M25" s="892">
        <v>0</v>
      </c>
      <c r="N25" s="687" t="str">
        <f t="shared" si="0"/>
        <v>010601100098</v>
      </c>
    </row>
    <row r="26" spans="1:14">
      <c r="A26" s="688" t="s">
        <v>160</v>
      </c>
      <c r="B26" s="687" t="s">
        <v>161</v>
      </c>
      <c r="C26" s="807">
        <f t="shared" si="1"/>
        <v>69198</v>
      </c>
      <c r="D26" s="807">
        <f t="shared" si="2"/>
        <v>0</v>
      </c>
      <c r="J26" s="867" t="s">
        <v>672</v>
      </c>
      <c r="K26" s="815" t="s">
        <v>671</v>
      </c>
      <c r="L26" s="892">
        <v>5</v>
      </c>
      <c r="M26" s="892">
        <v>0</v>
      </c>
      <c r="N26" s="687" t="str">
        <f t="shared" si="0"/>
        <v>010601100109</v>
      </c>
    </row>
    <row r="27" spans="1:14">
      <c r="A27" s="688" t="s">
        <v>444</v>
      </c>
      <c r="B27" s="687" t="s">
        <v>445</v>
      </c>
      <c r="C27" s="807">
        <f t="shared" si="1"/>
        <v>317</v>
      </c>
      <c r="D27" s="807">
        <f t="shared" si="2"/>
        <v>0</v>
      </c>
      <c r="J27" s="867" t="s">
        <v>670</v>
      </c>
      <c r="K27" s="815" t="s">
        <v>669</v>
      </c>
      <c r="L27" s="892">
        <v>2</v>
      </c>
      <c r="M27" s="892">
        <v>0</v>
      </c>
      <c r="N27" s="687" t="str">
        <f t="shared" si="0"/>
        <v>010601100110</v>
      </c>
    </row>
    <row r="28" spans="1:14">
      <c r="A28" s="688" t="s">
        <v>487</v>
      </c>
      <c r="B28" s="687" t="s">
        <v>488</v>
      </c>
      <c r="C28" s="807">
        <f t="shared" si="1"/>
        <v>5991508</v>
      </c>
      <c r="D28" s="807">
        <f t="shared" si="2"/>
        <v>0</v>
      </c>
      <c r="J28" s="867" t="s">
        <v>262</v>
      </c>
      <c r="K28" s="815" t="s">
        <v>263</v>
      </c>
      <c r="L28" s="892">
        <v>1</v>
      </c>
      <c r="M28" s="892">
        <v>0</v>
      </c>
      <c r="N28" s="687" t="str">
        <f t="shared" si="0"/>
        <v>010601600001</v>
      </c>
    </row>
    <row r="29" spans="1:14">
      <c r="A29" s="867" t="s">
        <v>508</v>
      </c>
      <c r="B29" s="815" t="s">
        <v>509</v>
      </c>
      <c r="C29" s="807">
        <f t="shared" ref="C29" si="3">IFERROR(VLOOKUP(A29,$J$3:$M$102,3,0),0)</f>
        <v>2</v>
      </c>
      <c r="D29" s="807">
        <f t="shared" ref="D29" si="4">IFERROR(VLOOKUP(A29,$J$3:$M$102,4,0),0)</f>
        <v>0</v>
      </c>
      <c r="J29" s="867" t="s">
        <v>446</v>
      </c>
      <c r="K29" s="815" t="s">
        <v>447</v>
      </c>
      <c r="L29" s="892">
        <v>65250</v>
      </c>
      <c r="M29" s="892">
        <v>0</v>
      </c>
      <c r="N29" s="687" t="str">
        <f t="shared" si="0"/>
        <v>010700300001</v>
      </c>
    </row>
    <row r="30" spans="1:14">
      <c r="A30" s="688" t="s">
        <v>672</v>
      </c>
      <c r="B30" s="687" t="s">
        <v>671</v>
      </c>
      <c r="C30" s="807">
        <f t="shared" si="1"/>
        <v>5</v>
      </c>
      <c r="D30" s="807">
        <f t="shared" si="2"/>
        <v>0</v>
      </c>
      <c r="J30" s="867" t="s">
        <v>168</v>
      </c>
      <c r="K30" s="815" t="s">
        <v>169</v>
      </c>
      <c r="L30" s="892">
        <v>200000</v>
      </c>
      <c r="M30" s="892">
        <v>0</v>
      </c>
      <c r="N30" s="687" t="str">
        <f t="shared" si="0"/>
        <v>010700600001</v>
      </c>
    </row>
    <row r="31" spans="1:14">
      <c r="A31" s="688" t="s">
        <v>670</v>
      </c>
      <c r="B31" s="687" t="s">
        <v>669</v>
      </c>
      <c r="C31" s="807">
        <f t="shared" si="1"/>
        <v>2</v>
      </c>
      <c r="D31" s="807">
        <f t="shared" si="2"/>
        <v>0</v>
      </c>
      <c r="J31" s="867" t="s">
        <v>170</v>
      </c>
      <c r="K31" s="815" t="s">
        <v>171</v>
      </c>
      <c r="L31" s="892">
        <v>16500</v>
      </c>
      <c r="M31" s="892">
        <v>0</v>
      </c>
      <c r="N31" s="687" t="str">
        <f t="shared" si="0"/>
        <v>010900200001</v>
      </c>
    </row>
    <row r="32" spans="1:14">
      <c r="A32" s="688" t="s">
        <v>262</v>
      </c>
      <c r="B32" s="687" t="s">
        <v>263</v>
      </c>
      <c r="C32" s="807">
        <f t="shared" si="1"/>
        <v>1</v>
      </c>
      <c r="D32" s="807">
        <f t="shared" si="2"/>
        <v>0</v>
      </c>
      <c r="J32" s="867" t="s">
        <v>172</v>
      </c>
      <c r="K32" s="815" t="s">
        <v>173</v>
      </c>
      <c r="L32" s="892">
        <v>0</v>
      </c>
      <c r="M32" s="892">
        <v>80668368</v>
      </c>
      <c r="N32" s="687" t="str">
        <f t="shared" si="0"/>
        <v>020100100001</v>
      </c>
    </row>
    <row r="33" spans="1:14">
      <c r="A33" s="688" t="s">
        <v>446</v>
      </c>
      <c r="B33" s="687" t="s">
        <v>447</v>
      </c>
      <c r="C33" s="807">
        <f t="shared" si="1"/>
        <v>65250</v>
      </c>
      <c r="D33" s="807">
        <f t="shared" si="2"/>
        <v>0</v>
      </c>
      <c r="J33" s="867" t="s">
        <v>174</v>
      </c>
      <c r="K33" s="815" t="s">
        <v>175</v>
      </c>
      <c r="L33" s="892">
        <v>61331936</v>
      </c>
      <c r="M33" s="892">
        <v>0</v>
      </c>
      <c r="N33" s="687" t="str">
        <f t="shared" si="0"/>
        <v>020100200001</v>
      </c>
    </row>
    <row r="34" spans="1:14">
      <c r="A34" s="688" t="s">
        <v>168</v>
      </c>
      <c r="B34" s="687" t="s">
        <v>169</v>
      </c>
      <c r="C34" s="807">
        <f t="shared" si="1"/>
        <v>200000</v>
      </c>
      <c r="D34" s="807">
        <f t="shared" si="2"/>
        <v>0</v>
      </c>
      <c r="J34" s="867" t="s">
        <v>176</v>
      </c>
      <c r="K34" s="815" t="s">
        <v>177</v>
      </c>
      <c r="L34" s="892">
        <v>0</v>
      </c>
      <c r="M34" s="892">
        <v>113548697</v>
      </c>
      <c r="N34" s="687" t="str">
        <f t="shared" si="0"/>
        <v>020100300001</v>
      </c>
    </row>
    <row r="35" spans="1:14">
      <c r="A35" s="688" t="s">
        <v>170</v>
      </c>
      <c r="B35" s="687" t="s">
        <v>171</v>
      </c>
      <c r="C35" s="807">
        <f t="shared" si="1"/>
        <v>16500</v>
      </c>
      <c r="D35" s="807">
        <f t="shared" si="2"/>
        <v>0</v>
      </c>
      <c r="J35" s="867" t="s">
        <v>178</v>
      </c>
      <c r="K35" s="815" t="s">
        <v>179</v>
      </c>
      <c r="L35" s="892">
        <v>76764394</v>
      </c>
      <c r="M35" s="892">
        <v>0</v>
      </c>
      <c r="N35" s="687" t="str">
        <f t="shared" si="0"/>
        <v>020100400001</v>
      </c>
    </row>
    <row r="36" spans="1:14">
      <c r="A36" s="688" t="s">
        <v>172</v>
      </c>
      <c r="B36" s="687" t="s">
        <v>173</v>
      </c>
      <c r="C36" s="807">
        <f t="shared" si="1"/>
        <v>0</v>
      </c>
      <c r="D36" s="807">
        <f t="shared" si="2"/>
        <v>80668368</v>
      </c>
      <c r="J36" s="867" t="s">
        <v>180</v>
      </c>
      <c r="K36" s="815" t="s">
        <v>181</v>
      </c>
      <c r="L36" s="892">
        <v>2144052</v>
      </c>
      <c r="M36" s="892">
        <v>0</v>
      </c>
      <c r="N36" s="687" t="str">
        <f t="shared" ref="N36:N54" si="5">VLOOKUP(J36,$A$3:$B$106,1,0)</f>
        <v>020200100001</v>
      </c>
    </row>
    <row r="37" spans="1:14">
      <c r="A37" s="688" t="s">
        <v>174</v>
      </c>
      <c r="B37" s="687" t="s">
        <v>175</v>
      </c>
      <c r="C37" s="807">
        <f t="shared" si="1"/>
        <v>61331936</v>
      </c>
      <c r="D37" s="807">
        <f t="shared" si="2"/>
        <v>0</v>
      </c>
      <c r="J37" s="867" t="s">
        <v>182</v>
      </c>
      <c r="K37" s="815" t="s">
        <v>183</v>
      </c>
      <c r="L37" s="892">
        <v>34691755</v>
      </c>
      <c r="M37" s="892">
        <v>0</v>
      </c>
      <c r="N37" s="687" t="str">
        <f t="shared" si="5"/>
        <v>020200200001</v>
      </c>
    </row>
    <row r="38" spans="1:14">
      <c r="A38" s="688" t="s">
        <v>176</v>
      </c>
      <c r="B38" s="687" t="s">
        <v>177</v>
      </c>
      <c r="C38" s="807">
        <f t="shared" si="1"/>
        <v>0</v>
      </c>
      <c r="D38" s="807">
        <f t="shared" si="2"/>
        <v>113548697</v>
      </c>
      <c r="J38" s="867" t="s">
        <v>184</v>
      </c>
      <c r="K38" s="815" t="s">
        <v>185</v>
      </c>
      <c r="L38" s="892">
        <v>0</v>
      </c>
      <c r="M38" s="892">
        <v>533359226</v>
      </c>
      <c r="N38" s="687" t="str">
        <f t="shared" si="5"/>
        <v>020500100001</v>
      </c>
    </row>
    <row r="39" spans="1:14">
      <c r="A39" s="688" t="s">
        <v>178</v>
      </c>
      <c r="B39" s="687" t="s">
        <v>179</v>
      </c>
      <c r="C39" s="807">
        <f t="shared" si="1"/>
        <v>76764394</v>
      </c>
      <c r="D39" s="807">
        <f t="shared" si="2"/>
        <v>0</v>
      </c>
      <c r="J39" s="867" t="s">
        <v>186</v>
      </c>
      <c r="K39" s="815" t="s">
        <v>187</v>
      </c>
      <c r="L39" s="892">
        <v>0</v>
      </c>
      <c r="M39" s="892">
        <v>763461</v>
      </c>
      <c r="N39" s="687" t="str">
        <f t="shared" si="5"/>
        <v>030100100001</v>
      </c>
    </row>
    <row r="40" spans="1:14">
      <c r="A40" s="688" t="s">
        <v>180</v>
      </c>
      <c r="B40" s="687" t="s">
        <v>181</v>
      </c>
      <c r="C40" s="807">
        <f t="shared" si="1"/>
        <v>2144052</v>
      </c>
      <c r="D40" s="807">
        <f t="shared" si="2"/>
        <v>0</v>
      </c>
      <c r="J40" s="867" t="s">
        <v>188</v>
      </c>
      <c r="K40" s="815" t="s">
        <v>189</v>
      </c>
      <c r="L40" s="892">
        <v>0</v>
      </c>
      <c r="M40" s="892">
        <v>99250</v>
      </c>
      <c r="N40" s="687" t="str">
        <f t="shared" si="5"/>
        <v>030100600001</v>
      </c>
    </row>
    <row r="41" spans="1:14" s="809" customFormat="1">
      <c r="A41" s="688" t="s">
        <v>182</v>
      </c>
      <c r="B41" s="687" t="s">
        <v>183</v>
      </c>
      <c r="C41" s="807">
        <f t="shared" si="1"/>
        <v>34691755</v>
      </c>
      <c r="D41" s="807">
        <f t="shared" si="2"/>
        <v>0</v>
      </c>
      <c r="J41" s="867" t="s">
        <v>190</v>
      </c>
      <c r="K41" s="815" t="s">
        <v>191</v>
      </c>
      <c r="L41" s="892">
        <v>0</v>
      </c>
      <c r="M41" s="892">
        <v>1151294</v>
      </c>
      <c r="N41" s="687" t="str">
        <f t="shared" si="5"/>
        <v>030100700001</v>
      </c>
    </row>
    <row r="42" spans="1:14">
      <c r="A42" s="808" t="s">
        <v>775</v>
      </c>
      <c r="B42" s="809" t="s">
        <v>776</v>
      </c>
      <c r="C42" s="807">
        <f t="shared" si="1"/>
        <v>0</v>
      </c>
      <c r="D42" s="807">
        <f t="shared" si="2"/>
        <v>0</v>
      </c>
      <c r="J42" s="867" t="s">
        <v>311</v>
      </c>
      <c r="K42" s="815" t="s">
        <v>312</v>
      </c>
      <c r="L42" s="892">
        <v>0</v>
      </c>
      <c r="M42" s="892">
        <v>8586</v>
      </c>
      <c r="N42" s="687" t="str">
        <f t="shared" si="5"/>
        <v>030100800001</v>
      </c>
    </row>
    <row r="43" spans="1:14">
      <c r="A43" s="688" t="s">
        <v>184</v>
      </c>
      <c r="B43" s="687" t="s">
        <v>185</v>
      </c>
      <c r="C43" s="807">
        <f t="shared" si="1"/>
        <v>0</v>
      </c>
      <c r="D43" s="807">
        <f t="shared" si="2"/>
        <v>533359226</v>
      </c>
      <c r="J43" s="867" t="s">
        <v>192</v>
      </c>
      <c r="K43" s="815" t="s">
        <v>193</v>
      </c>
      <c r="L43" s="892">
        <v>0</v>
      </c>
      <c r="M43" s="892">
        <v>63540</v>
      </c>
      <c r="N43" s="687" t="str">
        <f t="shared" si="5"/>
        <v>030200100001</v>
      </c>
    </row>
    <row r="44" spans="1:14">
      <c r="A44" s="688" t="s">
        <v>186</v>
      </c>
      <c r="B44" s="687" t="s">
        <v>187</v>
      </c>
      <c r="C44" s="807">
        <f t="shared" si="1"/>
        <v>0</v>
      </c>
      <c r="D44" s="807">
        <f t="shared" si="2"/>
        <v>763461</v>
      </c>
      <c r="J44" s="867" t="s">
        <v>194</v>
      </c>
      <c r="K44" s="815" t="s">
        <v>195</v>
      </c>
      <c r="L44" s="892">
        <v>0</v>
      </c>
      <c r="M44" s="892">
        <v>158153</v>
      </c>
      <c r="N44" s="687" t="str">
        <f t="shared" si="5"/>
        <v>030400100001</v>
      </c>
    </row>
    <row r="45" spans="1:14">
      <c r="A45" s="688" t="s">
        <v>188</v>
      </c>
      <c r="B45" s="687" t="s">
        <v>189</v>
      </c>
      <c r="C45" s="807">
        <f t="shared" si="1"/>
        <v>0</v>
      </c>
      <c r="D45" s="807">
        <f t="shared" si="2"/>
        <v>99250</v>
      </c>
      <c r="J45" s="867" t="s">
        <v>290</v>
      </c>
      <c r="K45" s="815" t="s">
        <v>291</v>
      </c>
      <c r="L45" s="892">
        <v>0</v>
      </c>
      <c r="M45" s="892">
        <v>22098</v>
      </c>
      <c r="N45" s="687" t="str">
        <f t="shared" si="5"/>
        <v>030700100001</v>
      </c>
    </row>
    <row r="46" spans="1:14">
      <c r="A46" s="688" t="s">
        <v>190</v>
      </c>
      <c r="B46" s="687" t="s">
        <v>191</v>
      </c>
      <c r="C46" s="807">
        <f t="shared" si="1"/>
        <v>0</v>
      </c>
      <c r="D46" s="807">
        <f t="shared" si="2"/>
        <v>1151294</v>
      </c>
      <c r="J46" s="867" t="s">
        <v>266</v>
      </c>
      <c r="K46" s="815" t="s">
        <v>267</v>
      </c>
      <c r="L46" s="892">
        <v>0</v>
      </c>
      <c r="M46" s="892">
        <v>3361</v>
      </c>
      <c r="N46" s="687" t="str">
        <f t="shared" si="5"/>
        <v>031000500001</v>
      </c>
    </row>
    <row r="47" spans="1:14">
      <c r="A47" s="688" t="s">
        <v>311</v>
      </c>
      <c r="B47" s="687" t="s">
        <v>312</v>
      </c>
      <c r="C47" s="807">
        <f t="shared" si="1"/>
        <v>0</v>
      </c>
      <c r="D47" s="807">
        <f t="shared" si="2"/>
        <v>8586</v>
      </c>
      <c r="J47" s="867" t="s">
        <v>200</v>
      </c>
      <c r="K47" s="815" t="s">
        <v>201</v>
      </c>
      <c r="L47" s="892">
        <v>0</v>
      </c>
      <c r="M47" s="892">
        <v>0</v>
      </c>
      <c r="N47" s="687" t="str">
        <f t="shared" si="5"/>
        <v>031000600001</v>
      </c>
    </row>
    <row r="48" spans="1:14">
      <c r="A48" s="688" t="s">
        <v>192</v>
      </c>
      <c r="B48" s="687" t="s">
        <v>193</v>
      </c>
      <c r="C48" s="807">
        <f t="shared" si="1"/>
        <v>0</v>
      </c>
      <c r="D48" s="807">
        <f t="shared" si="2"/>
        <v>63540</v>
      </c>
      <c r="J48" s="867" t="s">
        <v>202</v>
      </c>
      <c r="K48" s="815" t="s">
        <v>203</v>
      </c>
      <c r="L48" s="892">
        <v>0</v>
      </c>
      <c r="M48" s="892">
        <v>66332</v>
      </c>
      <c r="N48" s="687" t="str">
        <f t="shared" si="5"/>
        <v>031000700001</v>
      </c>
    </row>
    <row r="49" spans="1:14">
      <c r="A49" s="688" t="s">
        <v>194</v>
      </c>
      <c r="B49" s="687" t="s">
        <v>195</v>
      </c>
      <c r="C49" s="807">
        <f t="shared" si="1"/>
        <v>0</v>
      </c>
      <c r="D49" s="807">
        <f t="shared" si="2"/>
        <v>158153</v>
      </c>
      <c r="J49" s="867" t="s">
        <v>204</v>
      </c>
      <c r="K49" s="815" t="s">
        <v>205</v>
      </c>
      <c r="L49" s="892">
        <v>0</v>
      </c>
      <c r="M49" s="892">
        <v>30442</v>
      </c>
      <c r="N49" s="687" t="str">
        <f t="shared" si="5"/>
        <v>031001000001</v>
      </c>
    </row>
    <row r="50" spans="1:14">
      <c r="A50" s="688" t="s">
        <v>290</v>
      </c>
      <c r="B50" s="687" t="s">
        <v>291</v>
      </c>
      <c r="C50" s="807">
        <f t="shared" si="1"/>
        <v>0</v>
      </c>
      <c r="D50" s="807">
        <f t="shared" si="2"/>
        <v>22098</v>
      </c>
      <c r="J50" s="867" t="s">
        <v>268</v>
      </c>
      <c r="K50" s="815" t="s">
        <v>269</v>
      </c>
      <c r="L50" s="892">
        <v>0</v>
      </c>
      <c r="M50" s="892">
        <v>155052</v>
      </c>
      <c r="N50" s="687" t="str">
        <f t="shared" si="5"/>
        <v>031001900001</v>
      </c>
    </row>
    <row r="51" spans="1:14">
      <c r="A51" s="688" t="s">
        <v>266</v>
      </c>
      <c r="B51" s="687" t="s">
        <v>267</v>
      </c>
      <c r="C51" s="807">
        <f t="shared" si="1"/>
        <v>0</v>
      </c>
      <c r="D51" s="807">
        <f t="shared" si="2"/>
        <v>3361</v>
      </c>
      <c r="J51" s="867" t="s">
        <v>449</v>
      </c>
      <c r="K51" s="815" t="s">
        <v>448</v>
      </c>
      <c r="L51" s="892">
        <v>0</v>
      </c>
      <c r="M51" s="892">
        <v>0</v>
      </c>
      <c r="N51" s="687" t="str">
        <f t="shared" si="5"/>
        <v>031200100001</v>
      </c>
    </row>
    <row r="52" spans="1:14">
      <c r="A52" s="688" t="s">
        <v>200</v>
      </c>
      <c r="B52" s="687" t="s">
        <v>201</v>
      </c>
      <c r="C52" s="807">
        <f t="shared" si="1"/>
        <v>0</v>
      </c>
      <c r="D52" s="807">
        <f t="shared" si="2"/>
        <v>0</v>
      </c>
      <c r="J52" s="867" t="s">
        <v>272</v>
      </c>
      <c r="K52" s="815" t="s">
        <v>273</v>
      </c>
      <c r="L52" s="892">
        <v>0</v>
      </c>
      <c r="M52" s="892">
        <v>579239</v>
      </c>
      <c r="N52" s="687" t="str">
        <f t="shared" si="5"/>
        <v>040100400001</v>
      </c>
    </row>
    <row r="53" spans="1:14">
      <c r="A53" s="688" t="s">
        <v>202</v>
      </c>
      <c r="B53" s="687" t="s">
        <v>203</v>
      </c>
      <c r="C53" s="807">
        <f t="shared" si="1"/>
        <v>0</v>
      </c>
      <c r="D53" s="807">
        <f t="shared" si="2"/>
        <v>66332</v>
      </c>
      <c r="J53" s="867" t="s">
        <v>276</v>
      </c>
      <c r="K53" s="815" t="s">
        <v>277</v>
      </c>
      <c r="L53" s="892">
        <v>148</v>
      </c>
      <c r="M53" s="892">
        <v>0</v>
      </c>
      <c r="N53" s="687" t="str">
        <f t="shared" si="5"/>
        <v>040101600001</v>
      </c>
    </row>
    <row r="54" spans="1:14" s="809" customFormat="1">
      <c r="A54" s="688" t="s">
        <v>204</v>
      </c>
      <c r="B54" s="687" t="s">
        <v>205</v>
      </c>
      <c r="C54" s="807">
        <f t="shared" si="1"/>
        <v>0</v>
      </c>
      <c r="D54" s="807">
        <f t="shared" si="2"/>
        <v>30442</v>
      </c>
      <c r="J54" s="867" t="s">
        <v>450</v>
      </c>
      <c r="K54" s="815" t="s">
        <v>451</v>
      </c>
      <c r="L54" s="892">
        <v>0</v>
      </c>
      <c r="M54" s="892">
        <v>12378077</v>
      </c>
      <c r="N54" s="687" t="str">
        <f t="shared" si="5"/>
        <v>040200100001</v>
      </c>
    </row>
    <row r="55" spans="1:14" s="809" customFormat="1">
      <c r="A55" s="867" t="s">
        <v>268</v>
      </c>
      <c r="B55" s="815" t="s">
        <v>269</v>
      </c>
      <c r="C55" s="807">
        <f t="shared" ref="C55" si="6">IFERROR(VLOOKUP(A55,$J$3:$M$102,3,0),0)</f>
        <v>0</v>
      </c>
      <c r="D55" s="807">
        <f t="shared" ref="D55" si="7">IFERROR(VLOOKUP(A55,$J$3:$M$102,4,0),0)</f>
        <v>155052</v>
      </c>
      <c r="J55" s="867"/>
      <c r="K55" s="815"/>
      <c r="L55" s="892"/>
      <c r="M55" s="892"/>
      <c r="N55" s="687"/>
    </row>
    <row r="56" spans="1:14">
      <c r="A56" s="808" t="s">
        <v>449</v>
      </c>
      <c r="B56" s="809" t="s">
        <v>448</v>
      </c>
      <c r="C56" s="807">
        <f t="shared" si="1"/>
        <v>0</v>
      </c>
      <c r="D56" s="807">
        <f t="shared" si="2"/>
        <v>0</v>
      </c>
      <c r="J56" s="867" t="s">
        <v>452</v>
      </c>
      <c r="K56" s="815" t="s">
        <v>453</v>
      </c>
      <c r="L56" s="892">
        <v>0</v>
      </c>
      <c r="M56" s="892">
        <v>2846097</v>
      </c>
      <c r="N56" s="687" t="str">
        <f t="shared" ref="N56:N72" si="8">VLOOKUP(J56,$A$3:$B$106,1,0)</f>
        <v>040200100005</v>
      </c>
    </row>
    <row r="57" spans="1:14">
      <c r="A57" s="688" t="s">
        <v>272</v>
      </c>
      <c r="B57" s="687" t="s">
        <v>273</v>
      </c>
      <c r="C57" s="807">
        <f t="shared" si="1"/>
        <v>0</v>
      </c>
      <c r="D57" s="807">
        <f t="shared" si="2"/>
        <v>579239</v>
      </c>
      <c r="J57" s="867" t="s">
        <v>212</v>
      </c>
      <c r="K57" s="815" t="s">
        <v>454</v>
      </c>
      <c r="L57" s="892">
        <v>0</v>
      </c>
      <c r="M57" s="892">
        <v>372117</v>
      </c>
      <c r="N57" s="687" t="str">
        <f t="shared" si="8"/>
        <v>040200100014</v>
      </c>
    </row>
    <row r="58" spans="1:14">
      <c r="A58" s="688" t="s">
        <v>276</v>
      </c>
      <c r="B58" s="687" t="s">
        <v>277</v>
      </c>
      <c r="C58" s="807">
        <f t="shared" si="1"/>
        <v>148</v>
      </c>
      <c r="D58" s="807">
        <f t="shared" si="2"/>
        <v>0</v>
      </c>
      <c r="J58" s="867" t="s">
        <v>213</v>
      </c>
      <c r="K58" s="815" t="s">
        <v>455</v>
      </c>
      <c r="L58" s="892">
        <v>0</v>
      </c>
      <c r="M58" s="892">
        <v>339</v>
      </c>
      <c r="N58" s="687" t="str">
        <f t="shared" si="8"/>
        <v>040200100017</v>
      </c>
    </row>
    <row r="59" spans="1:14">
      <c r="A59" s="688" t="s">
        <v>450</v>
      </c>
      <c r="B59" s="687" t="s">
        <v>451</v>
      </c>
      <c r="C59" s="807">
        <f t="shared" si="1"/>
        <v>0</v>
      </c>
      <c r="D59" s="807">
        <f t="shared" si="2"/>
        <v>12378077</v>
      </c>
      <c r="J59" s="867" t="s">
        <v>777</v>
      </c>
      <c r="K59" s="815" t="s">
        <v>778</v>
      </c>
      <c r="L59" s="892">
        <v>0</v>
      </c>
      <c r="M59" s="892">
        <v>61045</v>
      </c>
      <c r="N59" s="687" t="str">
        <f t="shared" si="8"/>
        <v>040200100021</v>
      </c>
    </row>
    <row r="60" spans="1:14">
      <c r="A60" s="688" t="s">
        <v>452</v>
      </c>
      <c r="B60" s="687" t="s">
        <v>453</v>
      </c>
      <c r="C60" s="807">
        <f t="shared" si="1"/>
        <v>0</v>
      </c>
      <c r="D60" s="807">
        <f t="shared" si="2"/>
        <v>2846097</v>
      </c>
      <c r="J60" s="867" t="s">
        <v>456</v>
      </c>
      <c r="K60" s="815" t="s">
        <v>457</v>
      </c>
      <c r="L60" s="892">
        <v>0</v>
      </c>
      <c r="M60" s="892">
        <v>123</v>
      </c>
      <c r="N60" s="687" t="str">
        <f t="shared" si="8"/>
        <v>040200100068</v>
      </c>
    </row>
    <row r="61" spans="1:14">
      <c r="A61" s="688" t="s">
        <v>212</v>
      </c>
      <c r="B61" s="687" t="s">
        <v>454</v>
      </c>
      <c r="C61" s="807">
        <f t="shared" si="1"/>
        <v>0</v>
      </c>
      <c r="D61" s="807">
        <f t="shared" si="2"/>
        <v>372117</v>
      </c>
      <c r="J61" s="867" t="s">
        <v>491</v>
      </c>
      <c r="K61" s="815" t="s">
        <v>492</v>
      </c>
      <c r="L61" s="892">
        <v>0</v>
      </c>
      <c r="M61" s="892">
        <v>727</v>
      </c>
      <c r="N61" s="687" t="str">
        <f t="shared" si="8"/>
        <v>040200100072</v>
      </c>
    </row>
    <row r="62" spans="1:14" s="809" customFormat="1">
      <c r="A62" s="688" t="s">
        <v>213</v>
      </c>
      <c r="B62" s="687" t="s">
        <v>455</v>
      </c>
      <c r="C62" s="807">
        <f t="shared" si="1"/>
        <v>0</v>
      </c>
      <c r="D62" s="807">
        <f t="shared" si="2"/>
        <v>339</v>
      </c>
      <c r="J62" s="867" t="s">
        <v>458</v>
      </c>
      <c r="K62" s="815" t="s">
        <v>459</v>
      </c>
      <c r="L62" s="892">
        <v>0</v>
      </c>
      <c r="M62" s="892">
        <v>135</v>
      </c>
      <c r="N62" s="687" t="str">
        <f t="shared" si="8"/>
        <v>040200100075</v>
      </c>
    </row>
    <row r="63" spans="1:14">
      <c r="A63" s="808" t="s">
        <v>777</v>
      </c>
      <c r="B63" s="809" t="s">
        <v>778</v>
      </c>
      <c r="C63" s="807">
        <f t="shared" si="1"/>
        <v>0</v>
      </c>
      <c r="D63" s="807">
        <f t="shared" si="2"/>
        <v>61045</v>
      </c>
      <c r="J63" s="867" t="s">
        <v>462</v>
      </c>
      <c r="K63" s="815" t="s">
        <v>463</v>
      </c>
      <c r="L63" s="892">
        <v>0</v>
      </c>
      <c r="M63" s="892">
        <v>11178681</v>
      </c>
      <c r="N63" s="687" t="str">
        <f t="shared" si="8"/>
        <v>040200100090</v>
      </c>
    </row>
    <row r="64" spans="1:14">
      <c r="A64" s="688" t="s">
        <v>456</v>
      </c>
      <c r="B64" s="687" t="s">
        <v>457</v>
      </c>
      <c r="C64" s="807">
        <f t="shared" si="1"/>
        <v>0</v>
      </c>
      <c r="D64" s="807">
        <f t="shared" si="2"/>
        <v>123</v>
      </c>
      <c r="J64" s="867" t="s">
        <v>464</v>
      </c>
      <c r="K64" s="815" t="s">
        <v>465</v>
      </c>
      <c r="L64" s="892">
        <v>0</v>
      </c>
      <c r="M64" s="892">
        <v>34756</v>
      </c>
      <c r="N64" s="687" t="str">
        <f t="shared" si="8"/>
        <v>040200100096</v>
      </c>
    </row>
    <row r="65" spans="1:14">
      <c r="A65" s="688" t="s">
        <v>491</v>
      </c>
      <c r="B65" s="687" t="s">
        <v>492</v>
      </c>
      <c r="C65" s="807">
        <f t="shared" si="1"/>
        <v>0</v>
      </c>
      <c r="D65" s="807">
        <f t="shared" si="2"/>
        <v>727</v>
      </c>
      <c r="J65" s="867" t="s">
        <v>521</v>
      </c>
      <c r="K65" s="815" t="s">
        <v>522</v>
      </c>
      <c r="L65" s="892">
        <v>0</v>
      </c>
      <c r="M65" s="892">
        <v>1</v>
      </c>
      <c r="N65" s="687" t="str">
        <f t="shared" si="8"/>
        <v>040200100099</v>
      </c>
    </row>
    <row r="66" spans="1:14">
      <c r="A66" s="688" t="s">
        <v>458</v>
      </c>
      <c r="B66" s="687" t="s">
        <v>459</v>
      </c>
      <c r="C66" s="807">
        <f t="shared" si="1"/>
        <v>0</v>
      </c>
      <c r="D66" s="807">
        <f t="shared" si="2"/>
        <v>135</v>
      </c>
      <c r="J66" s="867" t="s">
        <v>684</v>
      </c>
      <c r="K66" s="815" t="s">
        <v>683</v>
      </c>
      <c r="L66" s="892">
        <v>0</v>
      </c>
      <c r="M66" s="892">
        <v>264</v>
      </c>
      <c r="N66" s="687" t="str">
        <f t="shared" si="8"/>
        <v>040200100101</v>
      </c>
    </row>
    <row r="67" spans="1:14">
      <c r="A67" s="688" t="s">
        <v>460</v>
      </c>
      <c r="B67" s="687" t="s">
        <v>461</v>
      </c>
      <c r="C67" s="807">
        <f t="shared" si="1"/>
        <v>0</v>
      </c>
      <c r="D67" s="807">
        <f t="shared" si="2"/>
        <v>0</v>
      </c>
      <c r="J67" s="867" t="s">
        <v>668</v>
      </c>
      <c r="K67" s="815" t="s">
        <v>667</v>
      </c>
      <c r="L67" s="892">
        <v>0</v>
      </c>
      <c r="M67" s="892">
        <v>359</v>
      </c>
      <c r="N67" s="687" t="str">
        <f t="shared" si="8"/>
        <v>040200100110</v>
      </c>
    </row>
    <row r="68" spans="1:14" s="809" customFormat="1">
      <c r="A68" s="688" t="s">
        <v>462</v>
      </c>
      <c r="B68" s="687" t="s">
        <v>463</v>
      </c>
      <c r="C68" s="807">
        <f t="shared" si="1"/>
        <v>0</v>
      </c>
      <c r="D68" s="807">
        <f t="shared" si="2"/>
        <v>11178681</v>
      </c>
      <c r="J68" s="867" t="s">
        <v>666</v>
      </c>
      <c r="K68" s="815" t="s">
        <v>665</v>
      </c>
      <c r="L68" s="892">
        <v>0</v>
      </c>
      <c r="M68" s="892">
        <v>853990</v>
      </c>
      <c r="N68" s="687" t="str">
        <f t="shared" si="8"/>
        <v>040200100111</v>
      </c>
    </row>
    <row r="69" spans="1:14">
      <c r="A69" s="808" t="s">
        <v>464</v>
      </c>
      <c r="B69" s="809" t="s">
        <v>465</v>
      </c>
      <c r="C69" s="807">
        <f t="shared" si="1"/>
        <v>0</v>
      </c>
      <c r="D69" s="807">
        <f t="shared" si="2"/>
        <v>34756</v>
      </c>
      <c r="J69" s="867" t="s">
        <v>975</v>
      </c>
      <c r="K69" s="815" t="s">
        <v>976</v>
      </c>
      <c r="L69" s="892">
        <v>0</v>
      </c>
      <c r="M69" s="892">
        <v>20</v>
      </c>
      <c r="N69" s="687" t="str">
        <f t="shared" si="8"/>
        <v>040200100124</v>
      </c>
    </row>
    <row r="70" spans="1:14">
      <c r="A70" s="867" t="s">
        <v>521</v>
      </c>
      <c r="B70" s="815" t="s">
        <v>522</v>
      </c>
      <c r="C70" s="807">
        <f t="shared" ref="C70" si="9">IFERROR(VLOOKUP(A70,$J$3:$M$102,3,0),0)</f>
        <v>0</v>
      </c>
      <c r="D70" s="807">
        <f t="shared" ref="D70" si="10">IFERROR(VLOOKUP(A70,$J$3:$M$102,4,0),0)</f>
        <v>1</v>
      </c>
      <c r="J70" s="867" t="s">
        <v>284</v>
      </c>
      <c r="K70" s="815" t="s">
        <v>285</v>
      </c>
      <c r="L70" s="892">
        <v>0</v>
      </c>
      <c r="M70" s="892">
        <v>11551925</v>
      </c>
      <c r="N70" s="687" t="str">
        <f t="shared" si="8"/>
        <v>040201600001</v>
      </c>
    </row>
    <row r="71" spans="1:14">
      <c r="A71" s="688" t="s">
        <v>684</v>
      </c>
      <c r="B71" s="687" t="s">
        <v>683</v>
      </c>
      <c r="C71" s="807">
        <f t="shared" si="1"/>
        <v>0</v>
      </c>
      <c r="D71" s="807">
        <f t="shared" si="2"/>
        <v>264</v>
      </c>
      <c r="J71" s="867" t="s">
        <v>466</v>
      </c>
      <c r="K71" s="815" t="s">
        <v>467</v>
      </c>
      <c r="L71" s="892">
        <v>0</v>
      </c>
      <c r="M71" s="892">
        <v>2144052</v>
      </c>
      <c r="N71" s="687" t="str">
        <f t="shared" si="8"/>
        <v>040400100002</v>
      </c>
    </row>
    <row r="72" spans="1:14">
      <c r="A72" s="688" t="s">
        <v>668</v>
      </c>
      <c r="B72" s="687" t="s">
        <v>667</v>
      </c>
      <c r="C72" s="807">
        <f t="shared" ref="C72:C106" si="11">IFERROR(VLOOKUP(A72,$J$3:$M$102,3,0),0)</f>
        <v>0</v>
      </c>
      <c r="D72" s="807">
        <f t="shared" ref="D72:D106" si="12">IFERROR(VLOOKUP(A72,$J$3:$M$102,4,0),0)</f>
        <v>359</v>
      </c>
      <c r="J72" s="867" t="s">
        <v>214</v>
      </c>
      <c r="K72" s="815" t="s">
        <v>215</v>
      </c>
      <c r="L72" s="892">
        <v>0</v>
      </c>
      <c r="M72" s="892">
        <v>34691755</v>
      </c>
      <c r="N72" s="687" t="str">
        <f t="shared" si="8"/>
        <v>040400200001</v>
      </c>
    </row>
    <row r="73" spans="1:14">
      <c r="A73" s="867" t="s">
        <v>975</v>
      </c>
      <c r="B73" s="815" t="s">
        <v>976</v>
      </c>
      <c r="C73" s="807">
        <f t="shared" ref="C73" si="13">IFERROR(VLOOKUP(A73,$J$3:$M$102,3,0),0)</f>
        <v>0</v>
      </c>
      <c r="D73" s="807">
        <f t="shared" ref="D73" si="14">IFERROR(VLOOKUP(A73,$J$3:$M$102,4,0),0)</f>
        <v>20</v>
      </c>
      <c r="J73" s="867"/>
      <c r="K73" s="815"/>
      <c r="L73" s="892"/>
      <c r="M73" s="892"/>
    </row>
    <row r="74" spans="1:14">
      <c r="A74" s="688" t="s">
        <v>666</v>
      </c>
      <c r="B74" s="687" t="s">
        <v>665</v>
      </c>
      <c r="C74" s="807">
        <f t="shared" si="11"/>
        <v>0</v>
      </c>
      <c r="D74" s="807">
        <f t="shared" si="12"/>
        <v>853990</v>
      </c>
      <c r="J74" s="867" t="s">
        <v>216</v>
      </c>
      <c r="K74" s="815" t="s">
        <v>217</v>
      </c>
      <c r="L74" s="892">
        <v>6371276</v>
      </c>
      <c r="M74" s="892">
        <v>0</v>
      </c>
      <c r="N74" s="687" t="str">
        <f t="shared" ref="N74:N93" si="15">VLOOKUP(J74,$A$3:$B$106,1,0)</f>
        <v>050100100001</v>
      </c>
    </row>
    <row r="75" spans="1:14">
      <c r="A75" s="688" t="s">
        <v>493</v>
      </c>
      <c r="B75" s="687" t="s">
        <v>489</v>
      </c>
      <c r="C75" s="807">
        <f t="shared" si="11"/>
        <v>0</v>
      </c>
      <c r="D75" s="807">
        <f t="shared" si="12"/>
        <v>0</v>
      </c>
      <c r="J75" s="867" t="s">
        <v>218</v>
      </c>
      <c r="K75" s="815" t="s">
        <v>219</v>
      </c>
      <c r="L75" s="892">
        <v>828266</v>
      </c>
      <c r="M75" s="892">
        <v>0</v>
      </c>
      <c r="N75" s="687" t="str">
        <f t="shared" si="15"/>
        <v>050100100002</v>
      </c>
    </row>
    <row r="76" spans="1:14">
      <c r="A76" s="688" t="s">
        <v>284</v>
      </c>
      <c r="B76" s="687" t="s">
        <v>285</v>
      </c>
      <c r="C76" s="807">
        <f t="shared" si="11"/>
        <v>0</v>
      </c>
      <c r="D76" s="807">
        <f t="shared" si="12"/>
        <v>11551925</v>
      </c>
      <c r="J76" s="867" t="s">
        <v>222</v>
      </c>
      <c r="K76" s="815" t="s">
        <v>223</v>
      </c>
      <c r="L76" s="892">
        <v>528573</v>
      </c>
      <c r="M76" s="892">
        <v>0</v>
      </c>
      <c r="N76" s="687" t="str">
        <f t="shared" si="15"/>
        <v>050100200001</v>
      </c>
    </row>
    <row r="77" spans="1:14">
      <c r="A77" s="688" t="s">
        <v>494</v>
      </c>
      <c r="B77" s="687" t="s">
        <v>490</v>
      </c>
      <c r="C77" s="807">
        <f t="shared" si="11"/>
        <v>0</v>
      </c>
      <c r="D77" s="807">
        <f t="shared" si="12"/>
        <v>0</v>
      </c>
      <c r="J77" s="867" t="s">
        <v>313</v>
      </c>
      <c r="K77" s="815" t="s">
        <v>314</v>
      </c>
      <c r="L77" s="892">
        <v>68703</v>
      </c>
      <c r="M77" s="892">
        <v>0</v>
      </c>
      <c r="N77" s="687" t="str">
        <f t="shared" si="15"/>
        <v>050100200002</v>
      </c>
    </row>
    <row r="78" spans="1:14">
      <c r="A78" s="688" t="s">
        <v>466</v>
      </c>
      <c r="B78" s="687" t="s">
        <v>467</v>
      </c>
      <c r="C78" s="807">
        <f t="shared" si="11"/>
        <v>0</v>
      </c>
      <c r="D78" s="807">
        <f t="shared" si="12"/>
        <v>2144052</v>
      </c>
      <c r="J78" s="867" t="s">
        <v>224</v>
      </c>
      <c r="K78" s="815" t="s">
        <v>225</v>
      </c>
      <c r="L78" s="892">
        <v>158153</v>
      </c>
      <c r="M78" s="892">
        <v>0</v>
      </c>
      <c r="N78" s="687" t="str">
        <f t="shared" si="15"/>
        <v>050100300001</v>
      </c>
    </row>
    <row r="79" spans="1:14">
      <c r="A79" s="688" t="s">
        <v>214</v>
      </c>
      <c r="B79" s="687" t="s">
        <v>215</v>
      </c>
      <c r="C79" s="807">
        <f t="shared" si="11"/>
        <v>0</v>
      </c>
      <c r="D79" s="807">
        <f t="shared" si="12"/>
        <v>34691755</v>
      </c>
      <c r="J79" s="867" t="s">
        <v>286</v>
      </c>
      <c r="K79" s="815" t="s">
        <v>287</v>
      </c>
      <c r="L79" s="892">
        <v>107587</v>
      </c>
      <c r="M79" s="892">
        <v>0</v>
      </c>
      <c r="N79" s="687" t="str">
        <f t="shared" si="15"/>
        <v>050200100002</v>
      </c>
    </row>
    <row r="80" spans="1:14">
      <c r="A80" s="688"/>
      <c r="C80" s="807">
        <f t="shared" si="11"/>
        <v>0</v>
      </c>
      <c r="D80" s="807">
        <f t="shared" si="12"/>
        <v>0</v>
      </c>
      <c r="J80" s="867" t="s">
        <v>228</v>
      </c>
      <c r="K80" s="815" t="s">
        <v>229</v>
      </c>
      <c r="L80" s="892">
        <v>5085</v>
      </c>
      <c r="M80" s="892">
        <v>0</v>
      </c>
      <c r="N80" s="687" t="str">
        <f t="shared" si="15"/>
        <v>050200300001</v>
      </c>
    </row>
    <row r="81" spans="1:14">
      <c r="A81" s="688"/>
      <c r="C81" s="807">
        <f t="shared" si="11"/>
        <v>0</v>
      </c>
      <c r="D81" s="807">
        <f t="shared" si="12"/>
        <v>0</v>
      </c>
      <c r="J81" s="867" t="s">
        <v>232</v>
      </c>
      <c r="K81" s="815" t="s">
        <v>233</v>
      </c>
      <c r="L81" s="892">
        <v>0</v>
      </c>
      <c r="M81" s="892">
        <v>0</v>
      </c>
      <c r="N81" s="687" t="str">
        <f t="shared" si="15"/>
        <v>050500100001</v>
      </c>
    </row>
    <row r="82" spans="1:14">
      <c r="A82" s="688" t="s">
        <v>216</v>
      </c>
      <c r="B82" s="687" t="s">
        <v>217</v>
      </c>
      <c r="C82" s="807">
        <f t="shared" si="11"/>
        <v>6371276</v>
      </c>
      <c r="D82" s="807">
        <f t="shared" si="12"/>
        <v>0</v>
      </c>
      <c r="J82" s="867" t="s">
        <v>883</v>
      </c>
      <c r="K82" s="815" t="s">
        <v>884</v>
      </c>
      <c r="L82" s="892">
        <v>0</v>
      </c>
      <c r="M82" s="892">
        <v>2233737</v>
      </c>
      <c r="N82" s="687" t="str">
        <f t="shared" si="15"/>
        <v>050500100002</v>
      </c>
    </row>
    <row r="83" spans="1:14" s="809" customFormat="1">
      <c r="A83" s="688" t="s">
        <v>218</v>
      </c>
      <c r="B83" s="687" t="s">
        <v>219</v>
      </c>
      <c r="C83" s="807">
        <f t="shared" si="11"/>
        <v>828266</v>
      </c>
      <c r="D83" s="807">
        <f t="shared" si="12"/>
        <v>0</v>
      </c>
      <c r="J83" s="867" t="s">
        <v>234</v>
      </c>
      <c r="K83" s="815" t="s">
        <v>235</v>
      </c>
      <c r="L83" s="892">
        <v>113936</v>
      </c>
      <c r="M83" s="892">
        <v>0</v>
      </c>
      <c r="N83" s="687" t="str">
        <f t="shared" si="15"/>
        <v>050600100001</v>
      </c>
    </row>
    <row r="84" spans="1:14">
      <c r="A84" s="808" t="s">
        <v>220</v>
      </c>
      <c r="B84" s="809" t="s">
        <v>221</v>
      </c>
      <c r="C84" s="807">
        <f t="shared" si="11"/>
        <v>0</v>
      </c>
      <c r="D84" s="807">
        <f t="shared" si="12"/>
        <v>0</v>
      </c>
      <c r="J84" s="867" t="s">
        <v>468</v>
      </c>
      <c r="K84" s="815" t="s">
        <v>469</v>
      </c>
      <c r="L84" s="892">
        <v>195</v>
      </c>
      <c r="M84" s="892">
        <v>0</v>
      </c>
      <c r="N84" s="687" t="str">
        <f t="shared" si="15"/>
        <v>051000100001</v>
      </c>
    </row>
    <row r="85" spans="1:14">
      <c r="A85" s="688" t="s">
        <v>222</v>
      </c>
      <c r="B85" s="687" t="s">
        <v>223</v>
      </c>
      <c r="C85" s="807">
        <f t="shared" si="11"/>
        <v>528573</v>
      </c>
      <c r="D85" s="807">
        <f t="shared" si="12"/>
        <v>0</v>
      </c>
      <c r="J85" s="867" t="s">
        <v>664</v>
      </c>
      <c r="K85" s="815" t="s">
        <v>663</v>
      </c>
      <c r="L85" s="892">
        <v>20</v>
      </c>
      <c r="M85" s="892">
        <v>0</v>
      </c>
      <c r="N85" s="687" t="str">
        <f t="shared" si="15"/>
        <v>051000100002</v>
      </c>
    </row>
    <row r="86" spans="1:14">
      <c r="A86" s="688" t="s">
        <v>313</v>
      </c>
      <c r="B86" s="687" t="s">
        <v>314</v>
      </c>
      <c r="C86" s="807">
        <f t="shared" si="11"/>
        <v>68703</v>
      </c>
      <c r="D86" s="807">
        <f t="shared" si="12"/>
        <v>0</v>
      </c>
      <c r="J86" s="867" t="s">
        <v>495</v>
      </c>
      <c r="K86" s="815" t="s">
        <v>496</v>
      </c>
      <c r="L86" s="892">
        <v>67</v>
      </c>
      <c r="M86" s="892">
        <v>0</v>
      </c>
      <c r="N86" s="687" t="str">
        <f t="shared" si="15"/>
        <v>051000100003</v>
      </c>
    </row>
    <row r="87" spans="1:14" s="809" customFormat="1">
      <c r="A87" s="688" t="s">
        <v>224</v>
      </c>
      <c r="B87" s="687" t="s">
        <v>225</v>
      </c>
      <c r="C87" s="807">
        <f t="shared" si="11"/>
        <v>158153</v>
      </c>
      <c r="D87" s="807">
        <f t="shared" si="12"/>
        <v>0</v>
      </c>
      <c r="J87" s="867" t="s">
        <v>682</v>
      </c>
      <c r="K87" s="815" t="s">
        <v>681</v>
      </c>
      <c r="L87" s="892">
        <v>651</v>
      </c>
      <c r="M87" s="892">
        <v>0</v>
      </c>
      <c r="N87" s="687" t="str">
        <f t="shared" si="15"/>
        <v>051000100007</v>
      </c>
    </row>
    <row r="88" spans="1:14" s="809" customFormat="1">
      <c r="A88" s="808" t="s">
        <v>797</v>
      </c>
      <c r="B88" s="809" t="s">
        <v>798</v>
      </c>
      <c r="C88" s="807">
        <f t="shared" si="11"/>
        <v>0</v>
      </c>
      <c r="D88" s="807">
        <f t="shared" si="12"/>
        <v>0</v>
      </c>
      <c r="J88" s="867" t="s">
        <v>470</v>
      </c>
      <c r="K88" s="815" t="s">
        <v>471</v>
      </c>
      <c r="L88" s="892">
        <v>1826</v>
      </c>
      <c r="M88" s="892">
        <v>0</v>
      </c>
      <c r="N88" s="687" t="str">
        <f t="shared" si="15"/>
        <v>051000100008</v>
      </c>
    </row>
    <row r="89" spans="1:14">
      <c r="A89" s="808" t="s">
        <v>799</v>
      </c>
      <c r="B89" s="809" t="s">
        <v>800</v>
      </c>
      <c r="C89" s="807">
        <f t="shared" si="11"/>
        <v>0</v>
      </c>
      <c r="D89" s="807">
        <f t="shared" si="12"/>
        <v>0</v>
      </c>
      <c r="J89" s="867" t="s">
        <v>238</v>
      </c>
      <c r="K89" s="815" t="s">
        <v>239</v>
      </c>
      <c r="L89" s="892">
        <v>63779</v>
      </c>
      <c r="M89" s="892">
        <v>0</v>
      </c>
      <c r="N89" s="687" t="str">
        <f t="shared" si="15"/>
        <v>051000100009</v>
      </c>
    </row>
    <row r="90" spans="1:14">
      <c r="A90" s="688" t="s">
        <v>286</v>
      </c>
      <c r="B90" s="687" t="s">
        <v>287</v>
      </c>
      <c r="C90" s="807">
        <f t="shared" si="11"/>
        <v>107587</v>
      </c>
      <c r="D90" s="807">
        <f t="shared" si="12"/>
        <v>0</v>
      </c>
      <c r="J90" s="867" t="s">
        <v>240</v>
      </c>
      <c r="K90" s="815" t="s">
        <v>241</v>
      </c>
      <c r="L90" s="892">
        <v>4129</v>
      </c>
      <c r="M90" s="892">
        <v>0</v>
      </c>
      <c r="N90" s="687" t="str">
        <f t="shared" si="15"/>
        <v>051000100010</v>
      </c>
    </row>
    <row r="91" spans="1:14">
      <c r="A91" s="688" t="s">
        <v>228</v>
      </c>
      <c r="B91" s="687" t="s">
        <v>229</v>
      </c>
      <c r="C91" s="807">
        <f t="shared" si="11"/>
        <v>5085</v>
      </c>
      <c r="D91" s="807">
        <f t="shared" si="12"/>
        <v>0</v>
      </c>
      <c r="J91" s="867" t="s">
        <v>472</v>
      </c>
      <c r="K91" s="815" t="s">
        <v>473</v>
      </c>
      <c r="L91" s="892">
        <v>2780</v>
      </c>
      <c r="M91" s="892">
        <v>0</v>
      </c>
      <c r="N91" s="687" t="str">
        <f t="shared" si="15"/>
        <v>051000100012</v>
      </c>
    </row>
    <row r="92" spans="1:14">
      <c r="A92" s="688" t="s">
        <v>232</v>
      </c>
      <c r="B92" s="687" t="s">
        <v>233</v>
      </c>
      <c r="C92" s="807">
        <f t="shared" si="11"/>
        <v>0</v>
      </c>
      <c r="D92" s="807">
        <f t="shared" si="12"/>
        <v>0</v>
      </c>
      <c r="J92" s="867" t="s">
        <v>678</v>
      </c>
      <c r="K92" s="815" t="s">
        <v>677</v>
      </c>
      <c r="L92" s="892">
        <v>40</v>
      </c>
      <c r="M92" s="892">
        <v>0</v>
      </c>
      <c r="N92" s="687" t="str">
        <f t="shared" si="15"/>
        <v>051000100020</v>
      </c>
    </row>
    <row r="93" spans="1:14">
      <c r="A93" s="867" t="s">
        <v>883</v>
      </c>
      <c r="B93" s="815" t="s">
        <v>884</v>
      </c>
      <c r="C93" s="807">
        <f t="shared" ref="C93" si="16">IFERROR(VLOOKUP(A93,$J$3:$M$102,3,0),0)</f>
        <v>0</v>
      </c>
      <c r="D93" s="807">
        <f t="shared" ref="D93" si="17">IFERROR(VLOOKUP(A93,$J$3:$M$102,4,0),0)</f>
        <v>2233737</v>
      </c>
      <c r="J93" s="867" t="s">
        <v>474</v>
      </c>
      <c r="K93" s="815" t="s">
        <v>475</v>
      </c>
      <c r="L93" s="892">
        <v>16</v>
      </c>
      <c r="M93" s="892">
        <v>0</v>
      </c>
      <c r="N93" s="687" t="str">
        <f t="shared" si="15"/>
        <v>051000100021</v>
      </c>
    </row>
    <row r="94" spans="1:14" s="809" customFormat="1">
      <c r="A94" s="688" t="s">
        <v>234</v>
      </c>
      <c r="B94" s="687" t="s">
        <v>235</v>
      </c>
      <c r="C94" s="807">
        <f t="shared" si="11"/>
        <v>113936</v>
      </c>
      <c r="D94" s="807">
        <f t="shared" si="12"/>
        <v>0</v>
      </c>
      <c r="J94" s="867" t="s">
        <v>897</v>
      </c>
      <c r="K94" s="815" t="s">
        <v>898</v>
      </c>
      <c r="L94" s="892">
        <v>425</v>
      </c>
      <c r="M94" s="892">
        <v>0</v>
      </c>
      <c r="N94" s="687" t="str">
        <f>VLOOKUP(J94,$A$3:$B$107,1,0)</f>
        <v>051000100027</v>
      </c>
    </row>
    <row r="95" spans="1:14">
      <c r="A95" s="808" t="s">
        <v>236</v>
      </c>
      <c r="B95" s="809" t="s">
        <v>237</v>
      </c>
      <c r="C95" s="807">
        <f t="shared" si="11"/>
        <v>0</v>
      </c>
      <c r="D95" s="807">
        <f t="shared" si="12"/>
        <v>0</v>
      </c>
      <c r="J95" s="867"/>
      <c r="K95" s="815"/>
      <c r="L95" s="892"/>
      <c r="M95" s="892"/>
      <c r="N95" s="687" t="e">
        <f t="shared" ref="N95:N102" si="18">VLOOKUP(J95,$A$3:$B$106,1,0)</f>
        <v>#N/A</v>
      </c>
    </row>
    <row r="96" spans="1:14">
      <c r="A96" s="688" t="s">
        <v>468</v>
      </c>
      <c r="B96" s="687" t="s">
        <v>469</v>
      </c>
      <c r="C96" s="807">
        <f t="shared" si="11"/>
        <v>195</v>
      </c>
      <c r="D96" s="807">
        <f t="shared" si="12"/>
        <v>0</v>
      </c>
      <c r="J96" s="867"/>
      <c r="K96" s="815"/>
      <c r="L96" s="815"/>
      <c r="M96" s="815"/>
      <c r="N96" s="687" t="e">
        <f t="shared" si="18"/>
        <v>#N/A</v>
      </c>
    </row>
    <row r="97" spans="1:14 16384:16384">
      <c r="A97" s="688" t="s">
        <v>664</v>
      </c>
      <c r="B97" s="687" t="s">
        <v>663</v>
      </c>
      <c r="C97" s="807">
        <f t="shared" si="11"/>
        <v>20</v>
      </c>
      <c r="D97" s="807">
        <f t="shared" si="12"/>
        <v>0</v>
      </c>
      <c r="J97" s="867"/>
      <c r="K97" s="815"/>
      <c r="L97" s="815"/>
      <c r="M97" s="815"/>
      <c r="N97" s="687" t="e">
        <f t="shared" si="18"/>
        <v>#N/A</v>
      </c>
    </row>
    <row r="98" spans="1:14 16384:16384">
      <c r="A98" s="688" t="s">
        <v>495</v>
      </c>
      <c r="B98" s="687" t="s">
        <v>496</v>
      </c>
      <c r="C98" s="807">
        <f t="shared" si="11"/>
        <v>67</v>
      </c>
      <c r="D98" s="807">
        <f t="shared" si="12"/>
        <v>0</v>
      </c>
      <c r="J98" s="867"/>
      <c r="K98" s="815"/>
      <c r="L98" s="815"/>
      <c r="M98" s="815"/>
      <c r="N98" s="687" t="e">
        <f t="shared" si="18"/>
        <v>#N/A</v>
      </c>
    </row>
    <row r="99" spans="1:14 16384:16384">
      <c r="A99" s="688" t="s">
        <v>682</v>
      </c>
      <c r="B99" s="687" t="s">
        <v>681</v>
      </c>
      <c r="C99" s="807">
        <f t="shared" si="11"/>
        <v>651</v>
      </c>
      <c r="D99" s="807">
        <f t="shared" si="12"/>
        <v>0</v>
      </c>
      <c r="J99" s="867"/>
      <c r="K99" s="815"/>
      <c r="L99" s="815"/>
      <c r="M99" s="815"/>
      <c r="N99" s="687" t="e">
        <f t="shared" si="18"/>
        <v>#N/A</v>
      </c>
    </row>
    <row r="100" spans="1:14 16384:16384">
      <c r="A100" s="688" t="s">
        <v>470</v>
      </c>
      <c r="B100" s="687" t="s">
        <v>471</v>
      </c>
      <c r="C100" s="807">
        <f t="shared" si="11"/>
        <v>1826</v>
      </c>
      <c r="D100" s="807">
        <f t="shared" si="12"/>
        <v>0</v>
      </c>
      <c r="J100" s="867"/>
      <c r="K100" s="815"/>
      <c r="L100" s="815"/>
      <c r="M100" s="815"/>
      <c r="N100" s="687" t="e">
        <f t="shared" si="18"/>
        <v>#N/A</v>
      </c>
    </row>
    <row r="101" spans="1:14 16384:16384">
      <c r="A101" s="688" t="s">
        <v>238</v>
      </c>
      <c r="B101" s="687" t="s">
        <v>239</v>
      </c>
      <c r="C101" s="807">
        <f t="shared" si="11"/>
        <v>63779</v>
      </c>
      <c r="D101" s="807">
        <f t="shared" si="12"/>
        <v>0</v>
      </c>
      <c r="J101" s="867"/>
      <c r="K101" s="815"/>
      <c r="L101" s="815"/>
      <c r="M101" s="815"/>
      <c r="N101" s="687" t="e">
        <f t="shared" si="18"/>
        <v>#N/A</v>
      </c>
    </row>
    <row r="102" spans="1:14 16384:16384" s="809" customFormat="1">
      <c r="A102" s="688" t="s">
        <v>240</v>
      </c>
      <c r="B102" s="687" t="s">
        <v>241</v>
      </c>
      <c r="C102" s="807">
        <f t="shared" si="11"/>
        <v>4129</v>
      </c>
      <c r="D102" s="807">
        <f t="shared" si="12"/>
        <v>0</v>
      </c>
      <c r="J102" s="867"/>
      <c r="K102" s="815"/>
      <c r="L102" s="815"/>
      <c r="M102" s="815"/>
      <c r="N102" s="687" t="e">
        <f t="shared" si="18"/>
        <v>#N/A</v>
      </c>
      <c r="XFD102" s="687" t="e">
        <f>VLOOKUP(XEZ102,$A$3:$B$79,1,0)</f>
        <v>#N/A</v>
      </c>
    </row>
    <row r="103" spans="1:14 16384:16384">
      <c r="A103" s="808" t="s">
        <v>472</v>
      </c>
      <c r="B103" s="809" t="s">
        <v>473</v>
      </c>
      <c r="C103" s="807">
        <f t="shared" si="11"/>
        <v>2780</v>
      </c>
      <c r="D103" s="807">
        <f t="shared" si="12"/>
        <v>0</v>
      </c>
      <c r="J103" s="867"/>
      <c r="K103" s="815"/>
      <c r="L103" s="815"/>
      <c r="M103" s="815"/>
    </row>
    <row r="104" spans="1:14 16384:16384">
      <c r="A104" s="688" t="s">
        <v>680</v>
      </c>
      <c r="B104" s="687" t="s">
        <v>679</v>
      </c>
      <c r="C104" s="807">
        <f>IFERROR(VLOOKUP(A104,$J$3:$M$976,3,0),0)</f>
        <v>0</v>
      </c>
      <c r="D104" s="807">
        <f t="shared" si="12"/>
        <v>0</v>
      </c>
    </row>
    <row r="105" spans="1:14 16384:16384">
      <c r="A105" s="688" t="s">
        <v>678</v>
      </c>
      <c r="B105" s="687" t="s">
        <v>677</v>
      </c>
      <c r="C105" s="807">
        <f>IFERROR(VLOOKUP(A105,$J$3:$M$976,3,0),0)</f>
        <v>40</v>
      </c>
      <c r="D105" s="807">
        <f t="shared" si="12"/>
        <v>0</v>
      </c>
      <c r="L105" s="689"/>
      <c r="M105" s="689"/>
    </row>
    <row r="106" spans="1:14 16384:16384">
      <c r="A106" s="688" t="s">
        <v>474</v>
      </c>
      <c r="B106" s="687" t="s">
        <v>475</v>
      </c>
      <c r="C106" s="807">
        <f t="shared" si="11"/>
        <v>16</v>
      </c>
      <c r="D106" s="807">
        <f t="shared" si="12"/>
        <v>0</v>
      </c>
      <c r="L106" s="869">
        <f>SUM(L3:L105)</f>
        <v>809337924</v>
      </c>
      <c r="M106" s="869">
        <f>SUM(M3:M105)</f>
        <v>809337925</v>
      </c>
    </row>
    <row r="107" spans="1:14 16384:16384">
      <c r="A107" s="867" t="s">
        <v>897</v>
      </c>
      <c r="B107" s="815" t="s">
        <v>898</v>
      </c>
      <c r="C107" s="807">
        <f t="shared" ref="C107" si="19">IFERROR(VLOOKUP(A107,$J$3:$M$102,3,0),0)</f>
        <v>425</v>
      </c>
      <c r="D107" s="807">
        <f t="shared" ref="D107" si="20">IFERROR(VLOOKUP(A107,$J$3:$M$102,4,0),0)</f>
        <v>0</v>
      </c>
      <c r="L107" s="869"/>
      <c r="M107" s="869"/>
    </row>
    <row r="108" spans="1:14 16384:16384">
      <c r="C108" s="870">
        <f>SUM(C3:C107)</f>
        <v>809337924</v>
      </c>
      <c r="D108" s="870">
        <f>SUM(D3:D107)</f>
        <v>809337925</v>
      </c>
    </row>
    <row r="109" spans="1:14 16384:16384">
      <c r="C109" s="807">
        <f>L106</f>
        <v>809337924</v>
      </c>
      <c r="D109" s="807">
        <f>M106</f>
        <v>809337925</v>
      </c>
    </row>
    <row r="110" spans="1:14 16384:16384">
      <c r="C110" s="807">
        <f>C109-C108</f>
        <v>0</v>
      </c>
      <c r="D110" s="807">
        <f>D109-D108</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6"/>
  <sheetViews>
    <sheetView view="pageBreakPreview" topLeftCell="A10" zoomScaleNormal="80" zoomScaleSheetLayoutView="100" workbookViewId="0">
      <selection activeCell="H20" sqref="H20"/>
    </sheetView>
  </sheetViews>
  <sheetFormatPr defaultColWidth="9.44140625" defaultRowHeight="13.8"/>
  <cols>
    <col min="1" max="1" width="2.5546875" style="100" customWidth="1"/>
    <col min="2" max="2" width="10.5546875" style="100" customWidth="1"/>
    <col min="3" max="3" width="12.5546875" style="100" customWidth="1"/>
    <col min="4" max="4" width="19.44140625" style="100" customWidth="1"/>
    <col min="5" max="5" width="8.5546875" style="100" customWidth="1"/>
    <col min="6" max="6" width="11.5546875" style="100" customWidth="1"/>
    <col min="7" max="7" width="0.5546875" style="100" customWidth="1"/>
    <col min="8" max="8" width="11.5546875" style="100" customWidth="1"/>
    <col min="9" max="9" width="0.5546875" style="100" customWidth="1"/>
    <col min="10" max="10" width="11.5546875" style="100" customWidth="1"/>
    <col min="11" max="11" width="1" style="100" customWidth="1"/>
    <col min="12" max="12" width="1" style="100" hidden="1" customWidth="1"/>
    <col min="13" max="13" width="0.44140625" style="100" hidden="1" customWidth="1"/>
    <col min="14" max="14" width="11.5546875" style="100" customWidth="1"/>
    <col min="15" max="15" width="0" style="100" hidden="1" customWidth="1"/>
    <col min="16" max="16" width="1.44140625" style="100" customWidth="1"/>
    <col min="17" max="17" width="11.5546875" style="100" customWidth="1"/>
    <col min="18" max="18" width="0.5546875" style="100" customWidth="1"/>
    <col min="19" max="19" width="11.5546875" style="100" customWidth="1"/>
    <col min="20" max="20" width="0.5546875" style="100" customWidth="1"/>
    <col min="21" max="21" width="11.5546875" style="100" customWidth="1"/>
    <col min="22" max="22" width="0.5546875" style="100" customWidth="1"/>
    <col min="23" max="23" width="11.5546875" style="100" customWidth="1"/>
    <col min="24" max="24" width="13" style="100" customWidth="1"/>
    <col min="25" max="25" width="13.44140625" style="100" bestFit="1" customWidth="1"/>
    <col min="26" max="26" width="1.5546875" style="100" customWidth="1"/>
    <col min="27" max="28" width="0" style="100" hidden="1" customWidth="1"/>
    <col min="29" max="29" width="11.5546875" style="100" bestFit="1" customWidth="1"/>
    <col min="30" max="30" width="3" style="100" customWidth="1"/>
    <col min="31" max="31" width="13" style="100" customWidth="1"/>
    <col min="32" max="32" width="10.5546875" style="100" bestFit="1" customWidth="1"/>
    <col min="33" max="33" width="13" style="100" bestFit="1" customWidth="1"/>
    <col min="34" max="16384" width="9.44140625" style="100"/>
  </cols>
  <sheetData>
    <row r="1" spans="1:29" ht="18.75" customHeight="1">
      <c r="A1" s="1174" t="s">
        <v>0</v>
      </c>
      <c r="B1" s="1174"/>
      <c r="C1" s="1174"/>
      <c r="D1" s="1174"/>
      <c r="E1" s="1174"/>
      <c r="F1" s="1174"/>
      <c r="G1" s="1174"/>
      <c r="H1" s="1174"/>
      <c r="I1" s="1174"/>
      <c r="J1" s="1174"/>
      <c r="K1" s="1174"/>
      <c r="L1" s="1174"/>
      <c r="M1" s="1174"/>
      <c r="N1" s="1174"/>
      <c r="O1" s="1174"/>
      <c r="P1" s="1174"/>
      <c r="Q1" s="1174"/>
      <c r="R1" s="1174"/>
      <c r="S1" s="1174"/>
      <c r="T1" s="1174"/>
      <c r="U1" s="1174"/>
      <c r="V1" s="1174"/>
      <c r="W1" s="1174"/>
    </row>
    <row r="2" spans="1:29" ht="18.75" customHeight="1">
      <c r="A2" s="1174" t="s">
        <v>46</v>
      </c>
      <c r="B2" s="1174"/>
      <c r="C2" s="1174"/>
      <c r="D2" s="1174"/>
      <c r="E2" s="1174"/>
      <c r="F2" s="1174"/>
      <c r="G2" s="1174"/>
      <c r="H2" s="1174"/>
      <c r="I2" s="1174"/>
      <c r="J2" s="1174"/>
      <c r="K2" s="1174"/>
      <c r="L2" s="1174"/>
      <c r="M2" s="1174"/>
      <c r="N2" s="1174"/>
      <c r="O2" s="1174"/>
      <c r="P2" s="1174"/>
      <c r="Q2" s="1174"/>
      <c r="R2" s="1174"/>
      <c r="S2" s="1174"/>
      <c r="T2" s="1174"/>
      <c r="U2" s="1174"/>
      <c r="V2" s="1174"/>
      <c r="W2" s="1174"/>
    </row>
    <row r="3" spans="1:29" ht="18.75" customHeight="1">
      <c r="A3" s="1174" t="s">
        <v>902</v>
      </c>
      <c r="B3" s="1174"/>
      <c r="C3" s="1174"/>
      <c r="D3" s="1174"/>
      <c r="E3" s="1174"/>
      <c r="F3" s="1174"/>
      <c r="G3" s="1174"/>
      <c r="H3" s="1174"/>
      <c r="I3" s="1174"/>
      <c r="J3" s="1174"/>
      <c r="K3" s="1174"/>
      <c r="L3" s="1174"/>
      <c r="M3" s="1174"/>
      <c r="N3" s="1174"/>
      <c r="O3" s="1174"/>
      <c r="P3" s="1174"/>
      <c r="Q3" s="1174"/>
      <c r="R3" s="1174"/>
      <c r="S3" s="1174"/>
      <c r="T3" s="1174"/>
      <c r="U3" s="1174"/>
      <c r="V3" s="1174"/>
      <c r="W3" s="1174"/>
    </row>
    <row r="4" spans="1:29" ht="15" customHeight="1">
      <c r="A4" s="102"/>
      <c r="B4" s="102"/>
      <c r="C4" s="102"/>
      <c r="D4" s="102"/>
      <c r="E4" s="101"/>
      <c r="F4" s="101"/>
      <c r="G4" s="101"/>
      <c r="H4" s="101"/>
      <c r="I4" s="101"/>
      <c r="J4" s="101"/>
      <c r="K4" s="101"/>
      <c r="L4" s="101"/>
      <c r="M4" s="101"/>
      <c r="N4" s="101"/>
      <c r="O4" s="101"/>
      <c r="P4" s="101"/>
      <c r="Q4" s="101"/>
      <c r="R4" s="101"/>
    </row>
    <row r="5" spans="1:29" ht="15" customHeight="1">
      <c r="A5" s="102"/>
      <c r="B5" s="102"/>
      <c r="C5" s="102"/>
      <c r="D5" s="102"/>
      <c r="E5" s="101"/>
      <c r="F5" s="101"/>
      <c r="G5" s="101"/>
      <c r="H5" s="101"/>
      <c r="I5" s="101"/>
      <c r="J5" s="101"/>
      <c r="K5" s="101"/>
      <c r="L5" s="101"/>
      <c r="M5" s="101"/>
      <c r="N5" s="101"/>
      <c r="O5" s="101"/>
      <c r="P5" s="101"/>
      <c r="Q5" s="101"/>
      <c r="R5" s="101"/>
    </row>
    <row r="6" spans="1:29" ht="15" customHeight="1">
      <c r="A6" s="103"/>
      <c r="B6" s="103"/>
      <c r="C6" s="103"/>
      <c r="D6" s="103"/>
      <c r="E6" s="104"/>
      <c r="F6" s="1175" t="s">
        <v>903</v>
      </c>
      <c r="G6" s="1175"/>
      <c r="H6" s="1175"/>
      <c r="I6" s="1175"/>
      <c r="J6" s="1175"/>
      <c r="K6" s="1175"/>
      <c r="L6" s="1175"/>
      <c r="M6" s="1175"/>
      <c r="N6" s="1175"/>
      <c r="O6" s="105"/>
      <c r="P6" s="105"/>
      <c r="Q6" s="1175" t="s">
        <v>847</v>
      </c>
      <c r="R6" s="1175"/>
      <c r="S6" s="1175"/>
      <c r="T6" s="1175"/>
      <c r="U6" s="1175"/>
      <c r="V6" s="1175"/>
      <c r="W6" s="1175"/>
      <c r="X6" s="703"/>
      <c r="Y6" s="703"/>
    </row>
    <row r="7" spans="1:29" s="107" customFormat="1" ht="15" customHeight="1">
      <c r="A7" s="106"/>
      <c r="B7" s="106"/>
      <c r="C7" s="106"/>
      <c r="D7" s="106"/>
      <c r="F7" s="570"/>
      <c r="G7" s="108"/>
      <c r="H7" s="571"/>
      <c r="I7" s="108"/>
      <c r="J7" s="548" t="s">
        <v>386</v>
      </c>
      <c r="K7" s="108"/>
      <c r="L7" s="109" t="s">
        <v>15</v>
      </c>
      <c r="M7" s="108"/>
      <c r="N7" s="571"/>
      <c r="O7" s="104"/>
      <c r="P7" s="104"/>
      <c r="Q7" s="718"/>
      <c r="R7" s="108"/>
      <c r="S7" s="574"/>
      <c r="T7" s="108"/>
      <c r="U7" s="546" t="s">
        <v>918</v>
      </c>
      <c r="V7" s="108"/>
      <c r="W7" s="109"/>
      <c r="X7" s="108"/>
      <c r="Y7" s="574"/>
    </row>
    <row r="8" spans="1:29" s="107" customFormat="1" ht="15" customHeight="1">
      <c r="A8" s="106"/>
      <c r="B8" s="106"/>
      <c r="C8" s="106"/>
      <c r="D8" s="106"/>
      <c r="F8" s="547" t="s">
        <v>337</v>
      </c>
      <c r="G8" s="108"/>
      <c r="H8" s="547" t="s">
        <v>16</v>
      </c>
      <c r="I8" s="108"/>
      <c r="J8" s="546" t="s">
        <v>387</v>
      </c>
      <c r="K8" s="108"/>
      <c r="L8" s="110"/>
      <c r="M8" s="108"/>
      <c r="N8" s="574"/>
      <c r="O8" s="108"/>
      <c r="P8" s="108"/>
      <c r="Q8" s="547" t="s">
        <v>337</v>
      </c>
      <c r="R8" s="108"/>
      <c r="S8" s="547" t="s">
        <v>16</v>
      </c>
      <c r="T8" s="108"/>
      <c r="U8" s="546" t="s">
        <v>387</v>
      </c>
      <c r="V8" s="108"/>
      <c r="W8" s="110"/>
      <c r="X8" s="108"/>
      <c r="Y8" s="574"/>
    </row>
    <row r="9" spans="1:29" s="107" customFormat="1" ht="15" customHeight="1">
      <c r="A9" s="106"/>
      <c r="B9" s="106"/>
      <c r="C9" s="106"/>
      <c r="D9" s="106"/>
      <c r="F9" s="544" t="s">
        <v>388</v>
      </c>
      <c r="G9" s="108"/>
      <c r="H9" s="544" t="s">
        <v>388</v>
      </c>
      <c r="I9" s="108"/>
      <c r="J9" s="544" t="s">
        <v>388</v>
      </c>
      <c r="K9" s="108"/>
      <c r="L9" s="110"/>
      <c r="M9" s="108"/>
      <c r="N9" s="546" t="s">
        <v>9</v>
      </c>
      <c r="O9" s="108"/>
      <c r="P9" s="108"/>
      <c r="Q9" s="544" t="s">
        <v>388</v>
      </c>
      <c r="R9" s="108"/>
      <c r="S9" s="544" t="s">
        <v>388</v>
      </c>
      <c r="T9" s="108"/>
      <c r="U9" s="544" t="s">
        <v>388</v>
      </c>
      <c r="V9" s="108"/>
      <c r="W9" s="546" t="s">
        <v>9</v>
      </c>
      <c r="X9" s="108"/>
      <c r="AC9" s="107">
        <v>1297833</v>
      </c>
    </row>
    <row r="10" spans="1:29" s="107" customFormat="1" ht="15" customHeight="1">
      <c r="A10" s="106"/>
      <c r="B10" s="106"/>
      <c r="C10" s="106"/>
      <c r="D10" s="106"/>
      <c r="E10" s="104" t="s">
        <v>35</v>
      </c>
      <c r="F10" s="1170" t="s">
        <v>769</v>
      </c>
      <c r="G10" s="1170"/>
      <c r="H10" s="1170"/>
      <c r="I10" s="1170"/>
      <c r="J10" s="1170"/>
      <c r="K10" s="1170"/>
      <c r="L10" s="1170"/>
      <c r="M10" s="1170"/>
      <c r="N10" s="1170"/>
      <c r="O10" s="704"/>
      <c r="P10" s="704"/>
      <c r="Q10" s="1170" t="s">
        <v>769</v>
      </c>
      <c r="R10" s="1170"/>
      <c r="S10" s="1170"/>
      <c r="T10" s="1170"/>
      <c r="U10" s="1170"/>
      <c r="V10" s="1170"/>
      <c r="W10" s="1170"/>
      <c r="X10" s="711"/>
      <c r="Y10" s="711"/>
      <c r="AC10" s="107">
        <v>-38291</v>
      </c>
    </row>
    <row r="11" spans="1:29" s="107" customFormat="1" ht="15" customHeight="1">
      <c r="B11" s="111"/>
      <c r="C11" s="112"/>
      <c r="D11" s="112"/>
      <c r="F11" s="113"/>
      <c r="G11" s="104"/>
      <c r="H11" s="104"/>
      <c r="I11" s="104"/>
      <c r="J11" s="104"/>
      <c r="K11" s="104"/>
      <c r="L11" s="104"/>
      <c r="M11" s="104"/>
      <c r="N11" s="104"/>
      <c r="O11" s="104"/>
      <c r="P11" s="104"/>
      <c r="Q11" s="104"/>
      <c r="X11" s="107">
        <f>26580-J23</f>
        <v>-13278</v>
      </c>
      <c r="AC11" s="107">
        <v>5</v>
      </c>
    </row>
    <row r="12" spans="1:29" ht="15" customHeight="1">
      <c r="A12" s="111" t="s">
        <v>109</v>
      </c>
      <c r="B12" s="103"/>
      <c r="C12" s="103"/>
      <c r="D12" s="103"/>
      <c r="E12" s="114"/>
      <c r="F12" s="117"/>
      <c r="G12" s="117"/>
      <c r="H12" s="117"/>
      <c r="I12" s="117"/>
      <c r="J12" s="117"/>
      <c r="K12" s="117"/>
      <c r="L12" s="117">
        <v>0</v>
      </c>
      <c r="M12" s="117"/>
      <c r="N12" s="117"/>
      <c r="O12" s="107"/>
      <c r="P12" s="107"/>
      <c r="Q12" s="107"/>
      <c r="R12" s="107"/>
      <c r="S12" s="107"/>
      <c r="V12" s="107"/>
      <c r="W12" s="107"/>
      <c r="X12" s="107"/>
      <c r="Y12" s="107"/>
      <c r="AC12" s="100">
        <v>-545093</v>
      </c>
    </row>
    <row r="13" spans="1:29" ht="15" customHeight="1">
      <c r="A13" s="103" t="s">
        <v>569</v>
      </c>
      <c r="B13" s="103"/>
      <c r="C13" s="103"/>
      <c r="D13" s="103"/>
      <c r="E13" s="114"/>
      <c r="F13" s="115"/>
      <c r="G13" s="117"/>
      <c r="H13" s="115"/>
      <c r="I13" s="117"/>
      <c r="J13" s="115"/>
      <c r="K13" s="117"/>
      <c r="L13" s="117"/>
      <c r="M13" s="117"/>
      <c r="N13" s="115"/>
      <c r="O13" s="107"/>
      <c r="P13" s="107"/>
      <c r="Q13" s="845"/>
      <c r="R13" s="107"/>
      <c r="S13" s="845"/>
      <c r="U13" s="845"/>
      <c r="V13" s="107"/>
      <c r="W13" s="845"/>
      <c r="X13" s="107"/>
      <c r="Y13" s="107"/>
      <c r="AC13" s="100">
        <v>5</v>
      </c>
    </row>
    <row r="14" spans="1:29" ht="15" customHeight="1">
      <c r="A14" s="576" t="s">
        <v>736</v>
      </c>
      <c r="B14" s="118"/>
      <c r="C14" s="1"/>
      <c r="D14" s="1"/>
      <c r="E14" s="114"/>
      <c r="F14" s="119">
        <f>ROUND('EQ - Mar 22'!D51-'EQ - Mar 22'!C51,0)/1000</f>
        <v>-19556</v>
      </c>
      <c r="G14" s="117"/>
      <c r="H14" s="119">
        <f>-ROUND(SUM('DT - Mar 22'!C80:C83)-'DT - Mar 22'!D82,0)/1000</f>
        <v>-1924</v>
      </c>
      <c r="I14" s="117"/>
      <c r="J14" s="119">
        <f>ROUND(SUM('MM - Mar 22 '!D57-'MM - Mar 22 '!C57),0)/1000</f>
        <v>579</v>
      </c>
      <c r="K14" s="117"/>
      <c r="L14" s="117"/>
      <c r="M14" s="117"/>
      <c r="N14" s="119">
        <f>SUM(F14:J14)</f>
        <v>-20901</v>
      </c>
      <c r="O14" s="107"/>
      <c r="P14" s="107"/>
      <c r="Q14" s="846">
        <v>83054</v>
      </c>
      <c r="R14" s="107"/>
      <c r="S14" s="846">
        <v>-2615</v>
      </c>
      <c r="U14" s="846">
        <v>-1157</v>
      </c>
      <c r="W14" s="846">
        <f>Q14+S14+U14</f>
        <v>79282</v>
      </c>
      <c r="X14" s="100">
        <f>Q14/1000</f>
        <v>83</v>
      </c>
      <c r="Y14" s="100">
        <f>S14/1000</f>
        <v>-3</v>
      </c>
      <c r="AC14" s="100">
        <f>U14/1000</f>
        <v>-1</v>
      </c>
    </row>
    <row r="15" spans="1:29" ht="15" customHeight="1">
      <c r="A15" s="576" t="s">
        <v>735</v>
      </c>
      <c r="B15" s="118"/>
      <c r="C15" s="103"/>
      <c r="D15" s="103"/>
      <c r="E15" s="114"/>
      <c r="F15" s="120">
        <f>ROUND('EQ - Mar 22'!D52,0)/1000</f>
        <v>45738</v>
      </c>
      <c r="G15" s="117"/>
      <c r="H15" s="120">
        <v>0</v>
      </c>
      <c r="I15" s="117"/>
      <c r="J15" s="120">
        <v>0</v>
      </c>
      <c r="K15" s="117"/>
      <c r="L15" s="117"/>
      <c r="M15" s="117"/>
      <c r="N15" s="120">
        <f>SUM(F15:J15)</f>
        <v>45738</v>
      </c>
      <c r="O15" s="107"/>
      <c r="P15" s="107"/>
      <c r="Q15" s="121">
        <v>28776</v>
      </c>
      <c r="R15" s="107"/>
      <c r="S15" s="121">
        <v>0</v>
      </c>
      <c r="U15" s="121">
        <v>0</v>
      </c>
      <c r="W15" s="121">
        <f>Q15+S15+U15</f>
        <v>28776</v>
      </c>
      <c r="X15" s="100">
        <f t="shared" ref="X15:X22" si="0">Q15/1000</f>
        <v>29</v>
      </c>
      <c r="Y15" s="100">
        <f t="shared" ref="Y15:Y22" si="1">S15/1000</f>
        <v>0</v>
      </c>
      <c r="AC15" s="100">
        <f t="shared" ref="AC15:AC22" si="2">U15/1000</f>
        <v>0</v>
      </c>
    </row>
    <row r="16" spans="1:29" ht="15" customHeight="1">
      <c r="A16" s="577" t="s">
        <v>740</v>
      </c>
      <c r="B16" s="118"/>
      <c r="C16" s="103"/>
      <c r="D16" s="103"/>
      <c r="F16" s="299">
        <v>0</v>
      </c>
      <c r="G16" s="172"/>
      <c r="H16" s="299">
        <f>'DT - Mar 22'!G105</f>
        <v>19781</v>
      </c>
      <c r="I16" s="172"/>
      <c r="J16" s="299">
        <f>ROUND('MM - Mar 22 '!D76,0)/1000</f>
        <v>11552</v>
      </c>
      <c r="K16" s="172"/>
      <c r="L16" s="172"/>
      <c r="M16" s="172"/>
      <c r="N16" s="299">
        <f t="shared" ref="N16:N22" si="3">+J16+H16+F16</f>
        <v>31333</v>
      </c>
      <c r="O16" s="107"/>
      <c r="P16" s="107"/>
      <c r="Q16" s="300">
        <v>0</v>
      </c>
      <c r="R16" s="107"/>
      <c r="S16" s="300">
        <v>20170</v>
      </c>
      <c r="T16" s="847"/>
      <c r="U16" s="300">
        <v>19351</v>
      </c>
      <c r="V16" s="107"/>
      <c r="W16" s="300">
        <f t="shared" ref="W16:W22" si="4">Q16+S16+U16</f>
        <v>39521</v>
      </c>
      <c r="X16" s="100">
        <f t="shared" si="0"/>
        <v>0</v>
      </c>
      <c r="Y16" s="100">
        <f t="shared" si="1"/>
        <v>20</v>
      </c>
      <c r="AC16" s="100">
        <f t="shared" si="2"/>
        <v>19</v>
      </c>
    </row>
    <row r="17" spans="1:29" ht="15" customHeight="1">
      <c r="A17" s="576" t="s">
        <v>741</v>
      </c>
      <c r="B17" s="122"/>
      <c r="C17" s="103"/>
      <c r="D17" s="103"/>
      <c r="F17" s="299">
        <v>0</v>
      </c>
      <c r="G17" s="172"/>
      <c r="H17" s="299">
        <f>ROUND('DT - Mar 22'!D105+'DT - Mar 22'!D107,0)/1000</f>
        <v>5716</v>
      </c>
      <c r="I17" s="172"/>
      <c r="J17" s="299">
        <v>0</v>
      </c>
      <c r="K17" s="172"/>
      <c r="L17" s="172"/>
      <c r="M17" s="172"/>
      <c r="N17" s="299">
        <f t="shared" si="3"/>
        <v>5716</v>
      </c>
      <c r="O17" s="107"/>
      <c r="P17" s="107"/>
      <c r="Q17" s="300">
        <v>0</v>
      </c>
      <c r="R17" s="107"/>
      <c r="S17" s="300">
        <v>6725</v>
      </c>
      <c r="U17" s="300">
        <v>0</v>
      </c>
      <c r="V17" s="848"/>
      <c r="W17" s="300">
        <f t="shared" si="4"/>
        <v>6725</v>
      </c>
      <c r="X17" s="100">
        <f t="shared" si="0"/>
        <v>0</v>
      </c>
      <c r="Y17" s="100">
        <f t="shared" si="1"/>
        <v>7</v>
      </c>
      <c r="AC17" s="100">
        <f t="shared" si="2"/>
        <v>0</v>
      </c>
    </row>
    <row r="18" spans="1:29" ht="15" customHeight="1">
      <c r="A18" s="578" t="s">
        <v>742</v>
      </c>
      <c r="B18" s="122"/>
      <c r="C18" s="103"/>
      <c r="D18" s="103"/>
      <c r="F18" s="299">
        <v>0</v>
      </c>
      <c r="G18" s="172"/>
      <c r="H18" s="299">
        <f>ROUND('DT - Mar 22'!D110,0)/1000</f>
        <v>0</v>
      </c>
      <c r="I18" s="172"/>
      <c r="J18" s="299">
        <f>ROUND('MM - Mar 22 '!D77,0)/1000</f>
        <v>0</v>
      </c>
      <c r="K18" s="172"/>
      <c r="L18" s="172"/>
      <c r="M18" s="172"/>
      <c r="N18" s="299">
        <f t="shared" si="3"/>
        <v>0</v>
      </c>
      <c r="O18" s="107"/>
      <c r="P18" s="107"/>
      <c r="Q18" s="300">
        <v>0</v>
      </c>
      <c r="R18" s="107"/>
      <c r="S18" s="300">
        <v>1901</v>
      </c>
      <c r="U18" s="300">
        <v>986</v>
      </c>
      <c r="V18" s="848"/>
      <c r="W18" s="300">
        <f t="shared" si="4"/>
        <v>2887</v>
      </c>
      <c r="X18" s="100">
        <f t="shared" si="0"/>
        <v>0</v>
      </c>
      <c r="Y18" s="100">
        <f t="shared" si="1"/>
        <v>2</v>
      </c>
      <c r="AC18" s="100">
        <f t="shared" si="2"/>
        <v>1</v>
      </c>
    </row>
    <row r="19" spans="1:29" ht="15" customHeight="1">
      <c r="A19" s="124" t="s">
        <v>844</v>
      </c>
      <c r="B19" s="122"/>
      <c r="C19" s="103"/>
      <c r="D19" s="103"/>
      <c r="F19" s="299"/>
      <c r="G19" s="172"/>
      <c r="H19" s="299"/>
      <c r="I19" s="172"/>
      <c r="J19" s="299"/>
      <c r="K19" s="172"/>
      <c r="L19" s="172"/>
      <c r="M19" s="172"/>
      <c r="N19" s="299"/>
      <c r="O19" s="107"/>
      <c r="P19" s="107"/>
      <c r="Q19" s="300">
        <v>0</v>
      </c>
      <c r="R19" s="107"/>
      <c r="S19" s="300">
        <v>0</v>
      </c>
      <c r="U19" s="300">
        <v>0</v>
      </c>
      <c r="V19" s="848"/>
      <c r="W19" s="300"/>
      <c r="X19" s="100">
        <f t="shared" si="0"/>
        <v>0</v>
      </c>
      <c r="Y19" s="100">
        <f t="shared" si="1"/>
        <v>0</v>
      </c>
      <c r="AC19" s="100">
        <f t="shared" si="2"/>
        <v>0</v>
      </c>
    </row>
    <row r="20" spans="1:29" ht="15" customHeight="1">
      <c r="A20" s="863" t="s">
        <v>845</v>
      </c>
      <c r="B20" s="122"/>
      <c r="C20" s="103"/>
      <c r="D20" s="103"/>
      <c r="E20" s="100" t="s">
        <v>765</v>
      </c>
      <c r="F20" s="575">
        <f>'5.1'!K172</f>
        <v>-53245</v>
      </c>
      <c r="G20" s="172"/>
      <c r="H20" s="575">
        <f>'5.2'!J30+'5.2'!J62+'5.3'!K20</f>
        <v>914</v>
      </c>
      <c r="I20" s="172"/>
      <c r="J20" s="575">
        <f>('MM - Mar 22 '!D58-'MM - Mar 22 '!C58)/1000</f>
        <v>0</v>
      </c>
      <c r="K20" s="172"/>
      <c r="L20" s="172"/>
      <c r="M20" s="172"/>
      <c r="N20" s="575">
        <f t="shared" si="3"/>
        <v>-52331</v>
      </c>
      <c r="O20" s="107"/>
      <c r="P20" s="107"/>
      <c r="Q20" s="849">
        <v>79209</v>
      </c>
      <c r="R20" s="107"/>
      <c r="S20" s="849">
        <v>78</v>
      </c>
      <c r="U20" s="849">
        <v>-16</v>
      </c>
      <c r="V20" s="848"/>
      <c r="W20" s="849">
        <f t="shared" si="4"/>
        <v>79271</v>
      </c>
      <c r="X20" s="100">
        <f t="shared" si="0"/>
        <v>79</v>
      </c>
      <c r="Y20" s="100">
        <f t="shared" si="1"/>
        <v>0</v>
      </c>
      <c r="AC20" s="100">
        <f t="shared" si="2"/>
        <v>0</v>
      </c>
    </row>
    <row r="21" spans="1:29" ht="15" customHeight="1">
      <c r="A21" s="103" t="s">
        <v>570</v>
      </c>
      <c r="B21" s="103"/>
      <c r="C21" s="103"/>
      <c r="D21" s="103"/>
      <c r="E21" s="114"/>
      <c r="F21" s="299">
        <f>ROUND(SUM('EQ - Mar 22'!D54:D64),0)/1000</f>
        <v>1512</v>
      </c>
      <c r="G21" s="172"/>
      <c r="H21" s="299">
        <f>ROUND(SUM('DT - Mar 22'!D89:D102),0)/1000-(('DT - Mar 22'!C100)/1000)</f>
        <v>10590</v>
      </c>
      <c r="I21" s="172"/>
      <c r="J21" s="299">
        <f>ROUND(SUM('MM - Mar 22 '!D59:D74)+'MM - Mar 22 '!D75,0)/1000</f>
        <v>27727</v>
      </c>
      <c r="K21" s="172"/>
      <c r="L21" s="172"/>
      <c r="M21" s="172"/>
      <c r="N21" s="299">
        <f t="shared" si="3"/>
        <v>39829</v>
      </c>
      <c r="O21" s="107"/>
      <c r="P21" s="107"/>
      <c r="Q21" s="300">
        <v>630</v>
      </c>
      <c r="R21" s="107"/>
      <c r="S21" s="300">
        <v>4736</v>
      </c>
      <c r="U21" s="300">
        <v>7621</v>
      </c>
      <c r="V21" s="848"/>
      <c r="W21" s="300">
        <f t="shared" si="4"/>
        <v>12987</v>
      </c>
      <c r="X21" s="100">
        <f t="shared" si="0"/>
        <v>1</v>
      </c>
      <c r="Y21" s="100">
        <f t="shared" si="1"/>
        <v>5</v>
      </c>
      <c r="AC21" s="100">
        <f t="shared" si="2"/>
        <v>8</v>
      </c>
    </row>
    <row r="22" spans="1:29" ht="15" customHeight="1">
      <c r="A22" s="103" t="s">
        <v>743</v>
      </c>
      <c r="F22" s="301">
        <v>0</v>
      </c>
      <c r="G22" s="173"/>
      <c r="H22" s="301">
        <f>ROUND(SUM('DT - Mar 22'!D114),0)/1000+1</f>
        <v>104</v>
      </c>
      <c r="I22" s="173"/>
      <c r="J22" s="301">
        <v>0</v>
      </c>
      <c r="K22" s="173"/>
      <c r="L22" s="173"/>
      <c r="M22" s="173"/>
      <c r="N22" s="301">
        <f t="shared" si="3"/>
        <v>104</v>
      </c>
      <c r="O22" s="107"/>
      <c r="P22" s="107"/>
      <c r="Q22" s="719">
        <v>0</v>
      </c>
      <c r="R22" s="107"/>
      <c r="S22" s="719">
        <v>16</v>
      </c>
      <c r="U22" s="719">
        <v>0</v>
      </c>
      <c r="W22" s="300">
        <f t="shared" si="4"/>
        <v>16</v>
      </c>
      <c r="X22" s="100">
        <f t="shared" si="0"/>
        <v>0</v>
      </c>
      <c r="Y22" s="100">
        <f t="shared" si="1"/>
        <v>0</v>
      </c>
      <c r="AC22" s="100">
        <f t="shared" si="2"/>
        <v>0</v>
      </c>
    </row>
    <row r="23" spans="1:29" ht="15" customHeight="1">
      <c r="A23" s="111" t="s">
        <v>110</v>
      </c>
      <c r="B23" s="111"/>
      <c r="C23" s="127"/>
      <c r="D23" s="127"/>
      <c r="E23" s="107"/>
      <c r="F23" s="128">
        <f>SUM(F12:F22)</f>
        <v>-25551</v>
      </c>
      <c r="G23" s="117"/>
      <c r="H23" s="128">
        <f>SUM(H12:H22)</f>
        <v>35181</v>
      </c>
      <c r="I23" s="128"/>
      <c r="J23" s="128">
        <f>SUM(J12:J22)</f>
        <v>39858</v>
      </c>
      <c r="K23" s="128">
        <f>SUM(K14:K22)</f>
        <v>0</v>
      </c>
      <c r="L23" s="128">
        <f>SUM(L14:L22)</f>
        <v>0</v>
      </c>
      <c r="M23" s="128">
        <f>SUM(M14:M22)</f>
        <v>0</v>
      </c>
      <c r="N23" s="128">
        <f>SUM(N12:N22)</f>
        <v>49488</v>
      </c>
      <c r="O23" s="107">
        <f>SUM(O12:O21)</f>
        <v>0</v>
      </c>
      <c r="P23" s="107"/>
      <c r="Q23" s="129">
        <f>SUM(Q12:Q22)</f>
        <v>191669</v>
      </c>
      <c r="R23" s="107"/>
      <c r="S23" s="107">
        <f>SUM(S12:S22)</f>
        <v>31011</v>
      </c>
      <c r="U23" s="100">
        <f>SUM(U12:U22)</f>
        <v>26785</v>
      </c>
      <c r="W23" s="850">
        <f>SUM(W13:W22)</f>
        <v>249465</v>
      </c>
      <c r="X23" s="130">
        <v>16695788</v>
      </c>
      <c r="Y23" s="100">
        <f>W23-X23</f>
        <v>-16446323</v>
      </c>
      <c r="AC23" s="131"/>
    </row>
    <row r="24" spans="1:29" ht="15" customHeight="1">
      <c r="A24" s="111"/>
      <c r="B24" s="111"/>
      <c r="C24" s="127"/>
      <c r="D24" s="127"/>
      <c r="F24" s="117"/>
      <c r="G24" s="117"/>
      <c r="H24" s="132"/>
      <c r="I24" s="117"/>
      <c r="J24" s="117"/>
      <c r="K24" s="117"/>
      <c r="L24" s="117"/>
      <c r="M24" s="117"/>
      <c r="N24" s="133"/>
      <c r="O24" s="107"/>
      <c r="P24" s="107"/>
      <c r="Q24" s="107"/>
      <c r="R24" s="107"/>
      <c r="S24" s="107"/>
      <c r="X24" s="130">
        <f>28346-H23</f>
        <v>-6835</v>
      </c>
      <c r="AC24" s="131"/>
    </row>
    <row r="25" spans="1:29" ht="15" customHeight="1">
      <c r="A25" s="111" t="s">
        <v>111</v>
      </c>
      <c r="B25" s="111"/>
      <c r="C25" s="112"/>
      <c r="D25" s="112"/>
      <c r="F25" s="116"/>
      <c r="G25" s="116"/>
      <c r="H25" s="116"/>
      <c r="I25" s="116"/>
      <c r="J25" s="116"/>
      <c r="K25" s="116"/>
      <c r="L25" s="116"/>
      <c r="M25" s="116"/>
      <c r="N25" s="116"/>
      <c r="R25" s="107"/>
      <c r="S25" s="107"/>
      <c r="Y25" s="100">
        <f>Y23-Y40</f>
        <v>-7932064</v>
      </c>
    </row>
    <row r="26" spans="1:29" ht="15" customHeight="1">
      <c r="A26" s="134" t="s">
        <v>52</v>
      </c>
      <c r="B26" s="134"/>
      <c r="C26" s="135"/>
      <c r="D26" s="135"/>
      <c r="E26" s="136"/>
      <c r="F26" s="137">
        <f>ROUND('EQ - Mar 22'!C67,0)/1000</f>
        <v>10829</v>
      </c>
      <c r="G26" s="116"/>
      <c r="H26" s="137">
        <f>ROUND('DT - Mar 22'!C120,0)/1000</f>
        <v>5840</v>
      </c>
      <c r="I26" s="138"/>
      <c r="J26" s="137">
        <f>ROUND('MM - Mar 22 '!C82,0)/1000</f>
        <v>6371</v>
      </c>
      <c r="K26" s="138"/>
      <c r="L26" s="137">
        <v>0</v>
      </c>
      <c r="M26" s="138"/>
      <c r="N26" s="137">
        <f t="shared" ref="N26" si="5">+J26+H26+F26</f>
        <v>23040</v>
      </c>
      <c r="O26" s="107"/>
      <c r="P26" s="107"/>
      <c r="Q26" s="845">
        <v>9410</v>
      </c>
      <c r="R26" s="107"/>
      <c r="S26" s="845">
        <v>5780</v>
      </c>
      <c r="U26" s="845">
        <v>5524</v>
      </c>
      <c r="W26" s="845">
        <f>Q26+S26+U26</f>
        <v>20714</v>
      </c>
      <c r="X26" s="100">
        <f>Q26/1000</f>
        <v>9</v>
      </c>
      <c r="Y26" s="100">
        <f>S26/1000</f>
        <v>6</v>
      </c>
      <c r="AC26" s="100">
        <f>U26/1000</f>
        <v>6</v>
      </c>
    </row>
    <row r="27" spans="1:29" ht="15" customHeight="1">
      <c r="A27" s="103" t="s">
        <v>767</v>
      </c>
      <c r="B27" s="103"/>
      <c r="C27" s="103"/>
      <c r="D27" s="103"/>
      <c r="E27" s="684"/>
      <c r="F27" s="120"/>
      <c r="G27" s="116"/>
      <c r="H27" s="120"/>
      <c r="I27" s="116"/>
      <c r="J27" s="120"/>
      <c r="K27" s="116"/>
      <c r="L27" s="116"/>
      <c r="M27" s="116"/>
      <c r="N27" s="120"/>
      <c r="O27" s="107"/>
      <c r="P27" s="107"/>
      <c r="Q27" s="121"/>
      <c r="R27" s="107"/>
      <c r="S27" s="121"/>
      <c r="U27" s="121"/>
      <c r="W27" s="121"/>
      <c r="X27" s="100">
        <f t="shared" ref="X27:X39" si="6">Q27/1000</f>
        <v>0</v>
      </c>
      <c r="Y27" s="100">
        <f t="shared" ref="Y27:Y39" si="7">S27/1000</f>
        <v>0</v>
      </c>
      <c r="AC27" s="100">
        <f t="shared" ref="AC27:AC39" si="8">U27/1000</f>
        <v>0</v>
      </c>
    </row>
    <row r="28" spans="1:29">
      <c r="A28" s="139" t="s">
        <v>137</v>
      </c>
      <c r="B28" s="139"/>
      <c r="C28" s="103"/>
      <c r="D28" s="103"/>
      <c r="E28" s="684"/>
      <c r="F28" s="120">
        <f>ROUND('EQ - Mar 22'!C68,0)/1000</f>
        <v>1408</v>
      </c>
      <c r="G28" s="116"/>
      <c r="H28" s="120">
        <f>ROUND('DT - Mar 22'!C121,0)/1000</f>
        <v>759</v>
      </c>
      <c r="I28" s="116"/>
      <c r="J28" s="120">
        <f>ROUND('MM - Mar 22 '!C83,0)/1000</f>
        <v>828</v>
      </c>
      <c r="K28" s="116"/>
      <c r="L28" s="116"/>
      <c r="M28" s="116"/>
      <c r="N28" s="140">
        <f t="shared" ref="N28" si="9">+J28+H28+F28</f>
        <v>2995</v>
      </c>
      <c r="O28" s="107"/>
      <c r="P28" s="107"/>
      <c r="Q28" s="121">
        <v>1223</v>
      </c>
      <c r="R28" s="107"/>
      <c r="S28" s="121">
        <v>751</v>
      </c>
      <c r="U28" s="121">
        <v>718</v>
      </c>
      <c r="W28" s="121">
        <f>Q28+S28+U28</f>
        <v>2692</v>
      </c>
      <c r="X28" s="100">
        <f t="shared" si="6"/>
        <v>1</v>
      </c>
      <c r="Y28" s="100">
        <f t="shared" si="7"/>
        <v>1</v>
      </c>
      <c r="AC28" s="100">
        <f t="shared" si="8"/>
        <v>1</v>
      </c>
    </row>
    <row r="29" spans="1:29" ht="15" customHeight="1">
      <c r="A29" s="141" t="s">
        <v>349</v>
      </c>
      <c r="B29" s="141"/>
      <c r="C29" s="142"/>
      <c r="D29" s="142"/>
      <c r="E29" s="684"/>
      <c r="F29" s="121"/>
      <c r="H29" s="121"/>
      <c r="J29" s="121"/>
      <c r="N29" s="121"/>
      <c r="Q29" s="121"/>
      <c r="R29" s="107"/>
      <c r="S29" s="121"/>
      <c r="U29" s="121"/>
      <c r="W29" s="121"/>
      <c r="X29" s="100">
        <f t="shared" si="6"/>
        <v>0</v>
      </c>
      <c r="Y29" s="100">
        <f t="shared" si="7"/>
        <v>0</v>
      </c>
      <c r="AC29" s="100">
        <f t="shared" si="8"/>
        <v>0</v>
      </c>
    </row>
    <row r="30" spans="1:29" ht="15" customHeight="1">
      <c r="A30" s="143" t="s">
        <v>350</v>
      </c>
      <c r="B30" s="144"/>
      <c r="C30" s="142"/>
      <c r="D30" s="142"/>
      <c r="E30" s="684"/>
      <c r="F30" s="120">
        <f>ROUND('EQ - Mar 22'!C69,0)/1000</f>
        <v>898</v>
      </c>
      <c r="G30" s="10"/>
      <c r="H30" s="120">
        <f>ROUND('DT - Mar 22'!C123,0)/1000</f>
        <v>485</v>
      </c>
      <c r="I30" s="138"/>
      <c r="J30" s="119">
        <f>ROUND('MM - Mar 22 '!C85,0)/1000</f>
        <v>529</v>
      </c>
      <c r="K30" s="138"/>
      <c r="L30" s="140">
        <v>0</v>
      </c>
      <c r="M30" s="138"/>
      <c r="N30" s="140">
        <f t="shared" ref="N30:N31" si="10">+J30+H30+F30</f>
        <v>1912</v>
      </c>
      <c r="O30" s="107"/>
      <c r="P30" s="107"/>
      <c r="Q30" s="121">
        <v>796</v>
      </c>
      <c r="R30" s="107"/>
      <c r="S30" s="121">
        <v>489</v>
      </c>
      <c r="U30" s="121">
        <v>467</v>
      </c>
      <c r="W30" s="121">
        <f t="shared" ref="W30:W31" si="11">Q30+S30+U30</f>
        <v>1752</v>
      </c>
      <c r="X30" s="100">
        <f t="shared" si="6"/>
        <v>1</v>
      </c>
      <c r="Y30" s="100">
        <f t="shared" si="7"/>
        <v>0</v>
      </c>
      <c r="AC30" s="100">
        <f t="shared" si="8"/>
        <v>0</v>
      </c>
    </row>
    <row r="31" spans="1:29" ht="15" customHeight="1">
      <c r="A31" s="145" t="s">
        <v>333</v>
      </c>
      <c r="B31" s="145"/>
      <c r="C31" s="142"/>
      <c r="D31" s="142"/>
      <c r="E31" s="136"/>
      <c r="F31" s="120">
        <f>ROUND('EQ - Mar 22'!C70,0)/1000</f>
        <v>117</v>
      </c>
      <c r="G31" s="10"/>
      <c r="H31" s="140">
        <f>ROUND('DT - Mar 22'!C124,0)/1000</f>
        <v>63</v>
      </c>
      <c r="I31" s="138"/>
      <c r="J31" s="119">
        <f>ROUND('MM - Mar 22 '!C86,0)/1000</f>
        <v>69</v>
      </c>
      <c r="K31" s="138"/>
      <c r="L31" s="140"/>
      <c r="M31" s="138"/>
      <c r="N31" s="140">
        <f t="shared" si="10"/>
        <v>249</v>
      </c>
      <c r="O31" s="107"/>
      <c r="P31" s="107"/>
      <c r="Q31" s="121">
        <v>104</v>
      </c>
      <c r="R31" s="107"/>
      <c r="S31" s="121">
        <v>64</v>
      </c>
      <c r="U31" s="121">
        <v>61</v>
      </c>
      <c r="W31" s="121">
        <f t="shared" si="11"/>
        <v>229</v>
      </c>
      <c r="X31" s="100">
        <f t="shared" si="6"/>
        <v>0</v>
      </c>
      <c r="Y31" s="100">
        <f t="shared" si="7"/>
        <v>0</v>
      </c>
      <c r="AC31" s="100">
        <f t="shared" si="8"/>
        <v>0</v>
      </c>
    </row>
    <row r="32" spans="1:29" ht="15" customHeight="1">
      <c r="A32" s="146" t="s">
        <v>47</v>
      </c>
      <c r="B32" s="146"/>
      <c r="C32" s="146"/>
      <c r="D32" s="146"/>
      <c r="E32" s="99"/>
      <c r="F32" s="140"/>
      <c r="G32" s="10"/>
      <c r="H32" s="140"/>
      <c r="I32" s="138"/>
      <c r="J32" s="140"/>
      <c r="K32" s="138"/>
      <c r="L32" s="140"/>
      <c r="M32" s="138"/>
      <c r="N32" s="140"/>
      <c r="O32" s="107"/>
      <c r="P32" s="107"/>
      <c r="Q32" s="121">
        <v>0</v>
      </c>
      <c r="R32" s="107"/>
      <c r="S32" s="121">
        <v>0</v>
      </c>
      <c r="U32" s="121">
        <v>0</v>
      </c>
      <c r="W32" s="121"/>
      <c r="X32" s="100">
        <f t="shared" si="6"/>
        <v>0</v>
      </c>
      <c r="Y32" s="100">
        <f t="shared" si="7"/>
        <v>0</v>
      </c>
      <c r="AC32" s="100">
        <f t="shared" si="8"/>
        <v>0</v>
      </c>
    </row>
    <row r="33" spans="1:34" ht="15" customHeight="1">
      <c r="A33" s="147" t="s">
        <v>98</v>
      </c>
      <c r="B33" s="147"/>
      <c r="C33" s="147"/>
      <c r="D33" s="147"/>
      <c r="E33" s="114"/>
      <c r="F33" s="120">
        <f>ROUND('EQ - Mar 22'!C71,0)/1000</f>
        <v>268</v>
      </c>
      <c r="G33" s="10"/>
      <c r="H33" s="140">
        <f>ROUND('DT - Mar 22'!C125,0)/1000</f>
        <v>145</v>
      </c>
      <c r="I33" s="138"/>
      <c r="J33" s="148">
        <f>ROUND('MM - Mar 22 '!C87,0)/1000</f>
        <v>158</v>
      </c>
      <c r="K33" s="138"/>
      <c r="L33" s="140">
        <v>0</v>
      </c>
      <c r="M33" s="138"/>
      <c r="N33" s="140">
        <f t="shared" ref="N33:N37" si="12">+J33+H33+F33</f>
        <v>571</v>
      </c>
      <c r="O33" s="107"/>
      <c r="P33" s="107"/>
      <c r="Q33" s="121">
        <v>157</v>
      </c>
      <c r="R33" s="107"/>
      <c r="S33" s="121">
        <v>96</v>
      </c>
      <c r="U33" s="121">
        <v>92</v>
      </c>
      <c r="W33" s="121">
        <f t="shared" ref="W33:W39" si="13">Q33+S33+U33</f>
        <v>345</v>
      </c>
      <c r="X33" s="100">
        <f t="shared" si="6"/>
        <v>0</v>
      </c>
      <c r="Y33" s="100">
        <f t="shared" si="7"/>
        <v>0</v>
      </c>
      <c r="AC33" s="100">
        <f t="shared" si="8"/>
        <v>0</v>
      </c>
    </row>
    <row r="34" spans="1:34" ht="15" customHeight="1">
      <c r="A34" s="103" t="s">
        <v>123</v>
      </c>
      <c r="B34" s="103"/>
      <c r="C34" s="103"/>
      <c r="D34" s="103"/>
      <c r="E34" s="684"/>
      <c r="F34" s="140">
        <f>ROUND('EQ - Mar 22'!C78-'EQ - Mar 22'!D79,0)/1000</f>
        <v>194</v>
      </c>
      <c r="G34" s="116"/>
      <c r="H34" s="140">
        <f>ROUND('DT - Mar 22'!C134-'DT - Mar 22'!D135,0)/1000</f>
        <v>93</v>
      </c>
      <c r="I34" s="138"/>
      <c r="J34" s="140">
        <f>ROUND('MM - Mar 22 '!C94+'MM - Mar 22 '!C95,0)/1000</f>
        <v>114</v>
      </c>
      <c r="K34" s="138"/>
      <c r="L34" s="140">
        <v>0</v>
      </c>
      <c r="M34" s="138"/>
      <c r="N34" s="140">
        <f t="shared" si="12"/>
        <v>401</v>
      </c>
      <c r="O34" s="107"/>
      <c r="P34" s="107"/>
      <c r="Q34" s="121">
        <v>163</v>
      </c>
      <c r="R34" s="107"/>
      <c r="S34" s="121">
        <v>90</v>
      </c>
      <c r="U34" s="121">
        <v>107</v>
      </c>
      <c r="W34" s="121">
        <f t="shared" si="13"/>
        <v>360</v>
      </c>
      <c r="X34" s="100">
        <f t="shared" si="6"/>
        <v>0</v>
      </c>
      <c r="Y34" s="100">
        <f t="shared" si="7"/>
        <v>0</v>
      </c>
      <c r="AC34" s="100">
        <f t="shared" si="8"/>
        <v>0</v>
      </c>
    </row>
    <row r="35" spans="1:34" ht="15.75" hidden="1" customHeight="1">
      <c r="A35" s="103"/>
      <c r="B35" s="103"/>
      <c r="C35" s="103"/>
      <c r="D35" s="103"/>
      <c r="F35" s="140"/>
      <c r="G35" s="116"/>
      <c r="H35" s="823"/>
      <c r="I35" s="138"/>
      <c r="J35" s="140"/>
      <c r="K35" s="138"/>
      <c r="L35" s="140"/>
      <c r="M35" s="138"/>
      <c r="N35" s="140"/>
      <c r="O35" s="107"/>
      <c r="P35" s="107"/>
      <c r="Q35" s="121">
        <v>0</v>
      </c>
      <c r="R35" s="107"/>
      <c r="S35" s="121">
        <v>143</v>
      </c>
      <c r="U35" s="121">
        <v>181</v>
      </c>
      <c r="W35" s="121"/>
      <c r="X35" s="100">
        <f t="shared" si="6"/>
        <v>0</v>
      </c>
      <c r="Y35" s="100">
        <f t="shared" si="7"/>
        <v>0</v>
      </c>
      <c r="AC35" s="100">
        <f t="shared" si="8"/>
        <v>0</v>
      </c>
    </row>
    <row r="36" spans="1:34" s="107" customFormat="1" ht="15" customHeight="1">
      <c r="A36" s="149" t="s">
        <v>48</v>
      </c>
      <c r="B36" s="149"/>
      <c r="C36" s="106"/>
      <c r="D36" s="106"/>
      <c r="F36" s="140">
        <f>ROUND('EQ - Mar 22'!C73+'EQ - Mar 22'!C74++'EQ - Mar 22'!C75,0)/1000</f>
        <v>377</v>
      </c>
      <c r="G36" s="117"/>
      <c r="H36" s="140">
        <f>ROUND('DT - Mar 22'!C129+'DT - Mar 22'!C130+'DT - Mar 22'!C131,0)/1000</f>
        <v>276</v>
      </c>
      <c r="I36" s="704"/>
      <c r="J36" s="140">
        <f>ROUND('MM - Mar 22 '!C91,0)/1000+1</f>
        <v>6</v>
      </c>
      <c r="K36" s="704"/>
      <c r="L36" s="704">
        <v>0</v>
      </c>
      <c r="M36" s="704"/>
      <c r="N36" s="140">
        <f t="shared" si="12"/>
        <v>659</v>
      </c>
      <c r="Q36" s="121">
        <v>393</v>
      </c>
      <c r="S36" s="121">
        <v>260</v>
      </c>
      <c r="U36" s="121">
        <v>5</v>
      </c>
      <c r="W36" s="121">
        <f t="shared" si="13"/>
        <v>658</v>
      </c>
      <c r="X36" s="100">
        <f t="shared" si="6"/>
        <v>0</v>
      </c>
      <c r="Y36" s="100">
        <f t="shared" si="7"/>
        <v>0</v>
      </c>
      <c r="Z36" s="100"/>
      <c r="AA36" s="100"/>
      <c r="AB36" s="100"/>
      <c r="AC36" s="100">
        <f t="shared" si="8"/>
        <v>0</v>
      </c>
    </row>
    <row r="37" spans="1:34" s="107" customFormat="1" ht="15" customHeight="1">
      <c r="A37" s="710" t="s">
        <v>315</v>
      </c>
      <c r="B37" s="710"/>
      <c r="C37" s="710"/>
      <c r="D37" s="106"/>
      <c r="F37" s="140">
        <f>ROUND('EQ - Mar 22'!C72,0)/1000</f>
        <v>1718</v>
      </c>
      <c r="G37" s="117"/>
      <c r="H37" s="140">
        <f>ROUND('DT - Mar 22'!C128,0)/1000</f>
        <v>131</v>
      </c>
      <c r="I37" s="704"/>
      <c r="J37" s="140">
        <f>ROUND('MM - Mar 22 '!C90,0)/1000</f>
        <v>108</v>
      </c>
      <c r="K37" s="704"/>
      <c r="L37" s="704"/>
      <c r="M37" s="704"/>
      <c r="N37" s="140">
        <f t="shared" si="12"/>
        <v>1957</v>
      </c>
      <c r="Q37" s="121">
        <v>2534</v>
      </c>
      <c r="S37" s="121">
        <v>26</v>
      </c>
      <c r="U37" s="121">
        <v>1</v>
      </c>
      <c r="W37" s="121">
        <f t="shared" si="13"/>
        <v>2561</v>
      </c>
      <c r="X37" s="100">
        <f t="shared" si="6"/>
        <v>3</v>
      </c>
      <c r="Y37" s="100">
        <f t="shared" si="7"/>
        <v>0</v>
      </c>
      <c r="Z37" s="100"/>
      <c r="AA37" s="100"/>
      <c r="AB37" s="100"/>
      <c r="AC37" s="100">
        <f t="shared" si="8"/>
        <v>0</v>
      </c>
    </row>
    <row r="38" spans="1:34" ht="15" customHeight="1">
      <c r="A38" s="134" t="s">
        <v>929</v>
      </c>
      <c r="B38" s="134"/>
      <c r="C38" s="152"/>
      <c r="D38" s="704"/>
      <c r="F38" s="575">
        <f>ROUND('EQ - Mar 22'!C76-'EQ - Mar 22'!D77,0)/1000</f>
        <v>-8551</v>
      </c>
      <c r="G38" s="116"/>
      <c r="H38" s="575">
        <f>ROUND('DT - Mar 22'!C132-'DT - Mar 22'!D133,0)/1000</f>
        <v>-4532</v>
      </c>
      <c r="I38" s="116"/>
      <c r="J38" s="575">
        <f>ROUND('MM - Mar 22 '!C92-'MM - Mar 22 '!D93,0)/1000</f>
        <v>-2234</v>
      </c>
      <c r="K38" s="153"/>
      <c r="L38" s="153"/>
      <c r="M38" s="153"/>
      <c r="N38" s="575">
        <f>SUM(F38:J38)</f>
        <v>-15317</v>
      </c>
      <c r="O38" s="107"/>
      <c r="P38" s="107"/>
      <c r="Q38" s="121">
        <v>3483</v>
      </c>
      <c r="R38" s="107"/>
      <c r="S38" s="121">
        <v>437</v>
      </c>
      <c r="U38" s="121">
        <v>415</v>
      </c>
      <c r="W38" s="121">
        <f t="shared" si="13"/>
        <v>4335</v>
      </c>
      <c r="X38" s="100">
        <f t="shared" si="6"/>
        <v>3</v>
      </c>
      <c r="Y38" s="100">
        <f t="shared" si="7"/>
        <v>0</v>
      </c>
      <c r="AC38" s="100">
        <f t="shared" si="8"/>
        <v>0</v>
      </c>
      <c r="AH38" s="151"/>
    </row>
    <row r="39" spans="1:34" ht="15" customHeight="1">
      <c r="A39" s="103" t="s">
        <v>49</v>
      </c>
      <c r="B39" s="103"/>
      <c r="C39" s="103"/>
      <c r="D39" s="103"/>
      <c r="F39" s="154">
        <f>ROUND(SUM('EQ - Mar 22'!C80:C85),0)/1000+1</f>
        <v>20</v>
      </c>
      <c r="G39" s="116"/>
      <c r="H39" s="154">
        <f>ROUND(SUM('DT - Mar 22'!C136:C145)-'DT - Mar 22'!D136,0)/1000-1</f>
        <v>153</v>
      </c>
      <c r="I39" s="138"/>
      <c r="J39" s="154">
        <f>ROUND(SUM('MM - Mar 22 '!C97:C106)-'MM - Mar 22 '!D96,0)/1000</f>
        <v>73</v>
      </c>
      <c r="K39" s="138"/>
      <c r="L39" s="140">
        <v>0</v>
      </c>
      <c r="M39" s="138"/>
      <c r="N39" s="154">
        <f>+J39+H39+F39</f>
        <v>246</v>
      </c>
      <c r="O39" s="107"/>
      <c r="P39" s="107"/>
      <c r="Q39" s="844">
        <v>19</v>
      </c>
      <c r="R39" s="107"/>
      <c r="S39" s="844">
        <v>56</v>
      </c>
      <c r="U39" s="844">
        <v>42</v>
      </c>
      <c r="W39" s="844">
        <f t="shared" si="13"/>
        <v>117</v>
      </c>
      <c r="X39" s="100">
        <f t="shared" si="6"/>
        <v>0</v>
      </c>
      <c r="Y39" s="100">
        <f t="shared" si="7"/>
        <v>0</v>
      </c>
      <c r="AC39" s="100">
        <f t="shared" si="8"/>
        <v>0</v>
      </c>
      <c r="AH39" s="151"/>
    </row>
    <row r="40" spans="1:34" ht="15" customHeight="1">
      <c r="A40" s="111" t="s">
        <v>112</v>
      </c>
      <c r="B40" s="111"/>
      <c r="C40" s="127"/>
      <c r="D40" s="127"/>
      <c r="F40" s="117">
        <f>SUM(F26:F39)</f>
        <v>7278</v>
      </c>
      <c r="G40" s="117"/>
      <c r="H40" s="117">
        <f>H26+H28+H30+H31+H33+H34+H36+H37+H38+H39</f>
        <v>3413</v>
      </c>
      <c r="I40" s="117"/>
      <c r="J40" s="117">
        <f>J26+J28+J30+J31+J33+J34+J36+J37+J38+J39</f>
        <v>6022</v>
      </c>
      <c r="K40" s="117"/>
      <c r="L40" s="117"/>
      <c r="M40" s="117"/>
      <c r="N40" s="117">
        <f>N26+N28+N30+N31+N33+N34+N36+N37+N38+N39</f>
        <v>16713</v>
      </c>
      <c r="O40" s="107"/>
      <c r="P40" s="107"/>
      <c r="Q40" s="100">
        <f>SUM(Q26:Q39)</f>
        <v>18282</v>
      </c>
      <c r="R40" s="107"/>
      <c r="S40" s="107">
        <f>S26+S28+S30+S31+S33+S34+S36+S37+S38+S39</f>
        <v>8049</v>
      </c>
      <c r="U40" s="100">
        <f>U26+U28+U30+U31+U33+U34+U36+U37+U38+U39</f>
        <v>7432</v>
      </c>
      <c r="W40" s="100">
        <f>W26+W28+W30+W31+W33+W34+W36+W37+W38+W39</f>
        <v>33763</v>
      </c>
      <c r="X40" s="100">
        <v>8548022</v>
      </c>
      <c r="Y40" s="100">
        <f>W40-X40</f>
        <v>-8514259</v>
      </c>
    </row>
    <row r="41" spans="1:34" ht="14.4" thickBot="1">
      <c r="A41" s="155"/>
      <c r="B41" s="155"/>
      <c r="C41" s="155"/>
      <c r="D41" s="155"/>
      <c r="E41" s="156"/>
      <c r="F41" s="117"/>
      <c r="G41" s="117"/>
      <c r="H41" s="117"/>
      <c r="I41" s="117"/>
      <c r="J41" s="117"/>
      <c r="K41" s="117"/>
      <c r="L41" s="117"/>
      <c r="M41" s="117"/>
      <c r="N41" s="117"/>
      <c r="O41" s="107"/>
      <c r="P41" s="107"/>
      <c r="Q41" s="107"/>
      <c r="R41" s="107"/>
      <c r="S41" s="107"/>
      <c r="AC41" s="116"/>
    </row>
    <row r="42" spans="1:34" ht="15" customHeight="1">
      <c r="A42" s="157" t="s">
        <v>828</v>
      </c>
      <c r="B42" s="157"/>
      <c r="C42" s="155"/>
      <c r="D42" s="155"/>
      <c r="E42" s="156"/>
      <c r="F42" s="158">
        <f>F23-F40</f>
        <v>-32829</v>
      </c>
      <c r="G42" s="158"/>
      <c r="H42" s="158">
        <f>H23-H40</f>
        <v>31768</v>
      </c>
      <c r="I42" s="133"/>
      <c r="J42" s="158">
        <f>J23-J40</f>
        <v>33836</v>
      </c>
      <c r="K42" s="133"/>
      <c r="L42" s="159"/>
      <c r="M42" s="133"/>
      <c r="N42" s="158">
        <f>N23-N40</f>
        <v>32775</v>
      </c>
      <c r="O42" s="107"/>
      <c r="P42" s="107"/>
      <c r="Q42" s="851">
        <f>Q23-Q40</f>
        <v>173387</v>
      </c>
      <c r="R42" s="107"/>
      <c r="S42" s="851">
        <f>S23-S40</f>
        <v>22962</v>
      </c>
      <c r="U42" s="851">
        <f>U23-U40</f>
        <v>19353</v>
      </c>
      <c r="V42" s="851">
        <f t="shared" ref="V42:W42" si="14">V23-V40</f>
        <v>0</v>
      </c>
      <c r="W42" s="851">
        <f t="shared" si="14"/>
        <v>215702</v>
      </c>
      <c r="X42" s="129"/>
      <c r="Y42" s="129"/>
    </row>
    <row r="43" spans="1:34">
      <c r="A43" s="157"/>
      <c r="B43" s="157"/>
      <c r="C43" s="155"/>
      <c r="D43" s="155"/>
      <c r="E43" s="156"/>
      <c r="F43" s="117"/>
      <c r="G43" s="117"/>
      <c r="H43" s="117"/>
      <c r="I43" s="117"/>
      <c r="J43" s="117"/>
      <c r="K43" s="117"/>
      <c r="L43" s="117"/>
      <c r="M43" s="117"/>
      <c r="N43" s="117"/>
      <c r="O43" s="107"/>
      <c r="P43" s="107"/>
      <c r="Q43" s="107"/>
      <c r="R43" s="107"/>
      <c r="S43" s="107"/>
    </row>
    <row r="44" spans="1:34" ht="15" customHeight="1">
      <c r="A44" s="160" t="s">
        <v>115</v>
      </c>
      <c r="B44" s="160"/>
      <c r="C44" s="152"/>
      <c r="D44" s="152"/>
      <c r="E44" s="156"/>
      <c r="F44" s="117"/>
      <c r="G44" s="116"/>
      <c r="H44" s="117"/>
      <c r="I44" s="116"/>
      <c r="J44" s="117"/>
      <c r="K44" s="116"/>
      <c r="L44" s="117"/>
      <c r="M44" s="116"/>
      <c r="N44" s="117"/>
      <c r="O44" s="107"/>
      <c r="P44" s="107"/>
      <c r="Q44" s="107"/>
      <c r="R44" s="107"/>
      <c r="S44" s="107"/>
      <c r="V44" s="852"/>
      <c r="W44" s="131"/>
      <c r="X44" s="100">
        <f>7371-7367</f>
        <v>4</v>
      </c>
    </row>
    <row r="45" spans="1:34" ht="15" customHeight="1">
      <c r="A45" s="161" t="s">
        <v>842</v>
      </c>
      <c r="B45" s="161"/>
      <c r="C45" s="162"/>
      <c r="D45" s="162"/>
      <c r="E45" s="156"/>
      <c r="R45" s="107"/>
      <c r="S45" s="107"/>
    </row>
    <row r="46" spans="1:34" ht="15" customHeight="1">
      <c r="A46" s="161" t="s">
        <v>843</v>
      </c>
      <c r="B46" s="161"/>
      <c r="C46" s="162"/>
      <c r="D46" s="162"/>
      <c r="E46" s="156"/>
      <c r="F46" s="163">
        <f>(-'EQ - Mar 22'!C65/1000)</f>
        <v>-10142</v>
      </c>
      <c r="G46" s="116"/>
      <c r="H46" s="163">
        <f>-ROUND('DT - Mar 22'!C116,0)/1000</f>
        <v>-136</v>
      </c>
      <c r="I46" s="116"/>
      <c r="J46" s="163">
        <f>ROUND('MM - Mar 22 '!D78,0)/1000</f>
        <v>2144</v>
      </c>
      <c r="K46" s="116"/>
      <c r="L46" s="116"/>
      <c r="M46" s="116"/>
      <c r="N46" s="163">
        <f>SUM(F46:J46)</f>
        <v>-8134</v>
      </c>
      <c r="Q46" s="129">
        <v>-2716</v>
      </c>
      <c r="R46" s="107"/>
      <c r="S46" s="853">
        <v>-1532</v>
      </c>
      <c r="T46" s="854"/>
      <c r="U46" s="854">
        <v>996</v>
      </c>
      <c r="W46" s="854">
        <f>Q46+S46+U46</f>
        <v>-3252</v>
      </c>
      <c r="X46" s="100">
        <f t="shared" ref="X46" si="15">Q46/1000</f>
        <v>-3</v>
      </c>
      <c r="Y46" s="100">
        <f t="shared" ref="Y46" si="16">S46/1000</f>
        <v>-2</v>
      </c>
      <c r="AC46" s="100">
        <f t="shared" ref="AC46" si="17">U46/1000</f>
        <v>1</v>
      </c>
    </row>
    <row r="47" spans="1:34" ht="15" customHeight="1">
      <c r="A47" s="161"/>
      <c r="B47" s="161"/>
      <c r="C47" s="162"/>
      <c r="D47" s="162"/>
      <c r="E47" s="156"/>
      <c r="F47" s="163"/>
      <c r="G47" s="116"/>
      <c r="H47" s="163"/>
      <c r="I47" s="116"/>
      <c r="J47" s="163"/>
      <c r="K47" s="116"/>
      <c r="L47" s="116"/>
      <c r="M47" s="116"/>
      <c r="N47" s="163"/>
      <c r="Q47" s="129"/>
      <c r="R47" s="107"/>
      <c r="S47" s="107"/>
      <c r="W47" s="854"/>
    </row>
    <row r="48" spans="1:34" ht="15" customHeight="1">
      <c r="A48" s="164" t="s">
        <v>829</v>
      </c>
      <c r="B48" s="164"/>
      <c r="C48" s="165"/>
      <c r="D48" s="165"/>
      <c r="E48" s="156"/>
      <c r="F48" s="158">
        <f>SUM(F42+F46)</f>
        <v>-42971</v>
      </c>
      <c r="G48" s="116"/>
      <c r="H48" s="166">
        <f>SUM(H42+H46)</f>
        <v>31632</v>
      </c>
      <c r="I48" s="116"/>
      <c r="J48" s="158">
        <f>SUM(J42+J46)</f>
        <v>35980</v>
      </c>
      <c r="K48" s="116"/>
      <c r="L48" s="117"/>
      <c r="M48" s="116"/>
      <c r="N48" s="158">
        <f>SUM(N42:N46)</f>
        <v>24641</v>
      </c>
      <c r="O48" s="107"/>
      <c r="P48" s="107"/>
      <c r="Q48" s="851">
        <f>SUM(Q42:Q46)</f>
        <v>170671</v>
      </c>
      <c r="R48" s="107"/>
      <c r="S48" s="851">
        <f>SUM(S42:S46)</f>
        <v>21430</v>
      </c>
      <c r="U48" s="851">
        <f>SUM(U42:U46)</f>
        <v>20349</v>
      </c>
      <c r="W48" s="851">
        <f>SUM(W42:W46)</f>
        <v>212450</v>
      </c>
    </row>
    <row r="49" spans="1:31">
      <c r="A49" s="167"/>
      <c r="B49" s="167"/>
      <c r="C49" s="155"/>
      <c r="D49" s="155"/>
      <c r="E49" s="156"/>
      <c r="F49" s="117"/>
      <c r="G49" s="116"/>
      <c r="H49" s="117"/>
      <c r="I49" s="116"/>
      <c r="J49" s="117"/>
      <c r="K49" s="116"/>
      <c r="L49" s="117"/>
      <c r="M49" s="116"/>
      <c r="N49" s="117"/>
      <c r="O49" s="107"/>
      <c r="P49" s="107"/>
      <c r="Q49" s="107"/>
      <c r="R49" s="107"/>
      <c r="S49" s="107"/>
    </row>
    <row r="50" spans="1:31" ht="15" customHeight="1">
      <c r="A50" s="134" t="s">
        <v>99</v>
      </c>
      <c r="B50" s="134"/>
      <c r="C50" s="103"/>
      <c r="D50" s="103"/>
      <c r="E50" s="136">
        <v>8</v>
      </c>
      <c r="F50" s="117">
        <v>0</v>
      </c>
      <c r="G50" s="116"/>
      <c r="H50" s="117">
        <v>0</v>
      </c>
      <c r="I50" s="116"/>
      <c r="J50" s="117">
        <v>0</v>
      </c>
      <c r="K50" s="116"/>
      <c r="L50" s="117"/>
      <c r="M50" s="116"/>
      <c r="N50" s="704">
        <f>+J50+H50+F50</f>
        <v>0</v>
      </c>
      <c r="O50" s="107"/>
      <c r="P50" s="107"/>
      <c r="Q50" s="107">
        <v>0</v>
      </c>
      <c r="R50" s="107"/>
      <c r="S50" s="107">
        <v>0</v>
      </c>
      <c r="U50" s="100">
        <v>0</v>
      </c>
      <c r="W50" s="100">
        <v>0</v>
      </c>
    </row>
    <row r="51" spans="1:31">
      <c r="A51" s="167"/>
      <c r="B51" s="167"/>
      <c r="C51" s="155"/>
      <c r="D51" s="155"/>
      <c r="E51" s="168"/>
      <c r="F51" s="117"/>
      <c r="G51" s="116"/>
      <c r="H51" s="117"/>
      <c r="I51" s="116"/>
      <c r="J51" s="117"/>
      <c r="K51" s="116"/>
      <c r="L51" s="117"/>
      <c r="M51" s="116"/>
      <c r="N51" s="117"/>
      <c r="O51" s="107"/>
      <c r="P51" s="107"/>
      <c r="Q51" s="107"/>
      <c r="R51" s="107"/>
      <c r="S51" s="107"/>
    </row>
    <row r="52" spans="1:31" s="175" customFormat="1" ht="14.4" thickBot="1">
      <c r="A52" s="164" t="s">
        <v>299</v>
      </c>
      <c r="B52" s="164"/>
      <c r="C52" s="165"/>
      <c r="D52" s="165"/>
      <c r="E52" s="168"/>
      <c r="F52" s="169">
        <f>F48-F50</f>
        <v>-42971</v>
      </c>
      <c r="G52" s="170"/>
      <c r="H52" s="171">
        <f>H48-H50</f>
        <v>31632</v>
      </c>
      <c r="I52" s="170"/>
      <c r="J52" s="169">
        <f>J48-J50</f>
        <v>35980</v>
      </c>
      <c r="K52" s="170"/>
      <c r="L52" s="172"/>
      <c r="M52" s="170"/>
      <c r="N52" s="169">
        <f>N48-N50</f>
        <v>24641</v>
      </c>
      <c r="O52" s="173"/>
      <c r="P52" s="173"/>
      <c r="Q52" s="174">
        <f>Q48-Q50</f>
        <v>170671</v>
      </c>
      <c r="R52" s="173"/>
      <c r="S52" s="174">
        <f>S48-S50</f>
        <v>21430</v>
      </c>
      <c r="U52" s="174">
        <f>U48-U50</f>
        <v>20349</v>
      </c>
      <c r="W52" s="174">
        <f>W48-W50</f>
        <v>212450</v>
      </c>
    </row>
    <row r="53" spans="1:31" ht="14.4" thickTop="1">
      <c r="A53" s="167"/>
      <c r="B53" s="167"/>
      <c r="C53" s="155"/>
      <c r="D53" s="155"/>
      <c r="E53" s="168"/>
      <c r="F53" s="117"/>
      <c r="G53" s="116"/>
      <c r="H53" s="117"/>
      <c r="I53" s="116"/>
      <c r="J53" s="117"/>
      <c r="K53" s="116"/>
      <c r="L53" s="117"/>
      <c r="M53" s="116"/>
      <c r="N53" s="117"/>
      <c r="O53" s="107"/>
      <c r="P53" s="107"/>
      <c r="Q53" s="107"/>
      <c r="R53" s="107"/>
      <c r="S53" s="107"/>
    </row>
    <row r="54" spans="1:31" ht="15" customHeight="1">
      <c r="A54" s="167" t="str">
        <f>'IS-QTR'!A52</f>
        <v>Earnings per unit</v>
      </c>
      <c r="B54" s="167"/>
      <c r="C54" s="176"/>
      <c r="D54" s="176"/>
      <c r="E54" s="136">
        <v>11</v>
      </c>
      <c r="F54" s="177"/>
      <c r="G54" s="177"/>
      <c r="H54" s="177"/>
      <c r="I54" s="177"/>
      <c r="J54" s="177"/>
      <c r="K54" s="178"/>
      <c r="L54" s="179"/>
      <c r="M54" s="179"/>
      <c r="N54" s="179"/>
      <c r="O54" s="180"/>
      <c r="P54" s="180"/>
      <c r="Q54" s="181"/>
      <c r="R54" s="107"/>
      <c r="S54" s="107"/>
    </row>
    <row r="55" spans="1:31">
      <c r="A55" s="167"/>
      <c r="B55" s="167"/>
      <c r="C55" s="176"/>
      <c r="D55" s="176"/>
      <c r="E55" s="136"/>
      <c r="F55" s="177"/>
      <c r="G55" s="177"/>
      <c r="I55" s="177"/>
      <c r="J55" s="177"/>
      <c r="K55" s="178"/>
      <c r="L55" s="179"/>
      <c r="M55" s="179"/>
      <c r="N55" s="179"/>
      <c r="O55" s="180"/>
      <c r="P55" s="180"/>
      <c r="Q55" s="181"/>
      <c r="R55" s="107"/>
      <c r="S55" s="107"/>
    </row>
    <row r="56" spans="1:31">
      <c r="A56" s="134"/>
      <c r="B56" s="134"/>
      <c r="C56" s="182"/>
      <c r="D56" s="182"/>
      <c r="E56" s="180"/>
      <c r="F56" s="181"/>
      <c r="G56" s="181"/>
      <c r="H56" s="181"/>
      <c r="I56" s="181"/>
      <c r="J56" s="181"/>
      <c r="K56" s="180"/>
      <c r="L56" s="180"/>
      <c r="M56" s="180"/>
      <c r="N56" s="180"/>
      <c r="O56" s="180"/>
      <c r="P56" s="180"/>
      <c r="Q56" s="180"/>
      <c r="R56" s="107"/>
      <c r="S56" s="107"/>
    </row>
    <row r="57" spans="1:31" ht="15" customHeight="1">
      <c r="A57" s="1" t="str">
        <f>BS!A49</f>
        <v>The annexed notes from 1 to 17 form an integral part of these interim financial statements.</v>
      </c>
      <c r="B57" s="103"/>
      <c r="C57" s="103"/>
      <c r="D57" s="103"/>
      <c r="R57" s="107"/>
      <c r="S57" s="107"/>
      <c r="T57" s="183"/>
      <c r="U57" s="183"/>
      <c r="V57" s="183"/>
      <c r="W57" s="183"/>
      <c r="X57" s="183"/>
      <c r="Y57" s="183"/>
      <c r="Z57" s="183"/>
      <c r="AA57" s="183"/>
      <c r="AB57" s="183"/>
      <c r="AC57" s="183"/>
      <c r="AD57" s="183"/>
      <c r="AE57" s="183"/>
    </row>
    <row r="58" spans="1:31">
      <c r="R58" s="107"/>
      <c r="S58" s="184"/>
    </row>
    <row r="59" spans="1:31">
      <c r="R59" s="107"/>
      <c r="S59" s="184"/>
    </row>
    <row r="60" spans="1:31" s="184" customFormat="1" ht="15" customHeight="1">
      <c r="A60" s="1176" t="s">
        <v>108</v>
      </c>
      <c r="B60" s="1176"/>
      <c r="C60" s="1176"/>
      <c r="D60" s="1176"/>
      <c r="E60" s="1176"/>
      <c r="F60" s="1176"/>
      <c r="G60" s="1176"/>
      <c r="H60" s="1176"/>
      <c r="I60" s="1176"/>
      <c r="J60" s="1176"/>
      <c r="K60" s="1176"/>
      <c r="L60" s="1176"/>
      <c r="M60" s="1176"/>
      <c r="N60" s="1176"/>
      <c r="O60" s="1176"/>
      <c r="P60" s="1176"/>
      <c r="Q60" s="1176"/>
      <c r="R60" s="1176"/>
      <c r="S60" s="1176"/>
      <c r="T60" s="1176"/>
      <c r="U60" s="1176"/>
      <c r="V60" s="1176"/>
      <c r="W60" s="1176"/>
      <c r="X60" s="100"/>
      <c r="Y60" s="100"/>
      <c r="Z60" s="100"/>
      <c r="AA60" s="100"/>
      <c r="AB60" s="100"/>
      <c r="AC60" s="100"/>
      <c r="AD60" s="100"/>
      <c r="AE60" s="100"/>
    </row>
    <row r="61" spans="1:31" ht="15" customHeight="1">
      <c r="A61" s="1176" t="s">
        <v>33</v>
      </c>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row>
    <row r="62" spans="1:31">
      <c r="A62" s="185"/>
      <c r="B62" s="185"/>
      <c r="C62" s="185"/>
      <c r="D62" s="185"/>
      <c r="E62" s="185"/>
      <c r="F62" s="186"/>
      <c r="G62" s="185"/>
      <c r="H62" s="185"/>
      <c r="I62" s="185"/>
      <c r="J62" s="185"/>
      <c r="K62" s="185"/>
      <c r="L62" s="185"/>
      <c r="M62" s="185"/>
      <c r="N62" s="185"/>
      <c r="O62" s="185"/>
      <c r="P62" s="185"/>
      <c r="Q62" s="185"/>
    </row>
    <row r="67" spans="1:31">
      <c r="D67" s="684" t="s">
        <v>568</v>
      </c>
      <c r="F67" s="41"/>
      <c r="T67" s="684" t="s">
        <v>567</v>
      </c>
    </row>
    <row r="68" spans="1:31">
      <c r="B68" s="21"/>
      <c r="D68" s="683" t="s">
        <v>564</v>
      </c>
      <c r="E68" s="20"/>
      <c r="F68" s="540"/>
      <c r="G68" s="21"/>
      <c r="H68" s="21"/>
      <c r="I68" s="21"/>
      <c r="J68" s="21"/>
      <c r="K68" s="21"/>
      <c r="L68" s="21"/>
      <c r="M68" s="540" t="s">
        <v>361</v>
      </c>
      <c r="N68" s="5"/>
      <c r="O68" s="5"/>
      <c r="T68" s="683" t="s">
        <v>361</v>
      </c>
    </row>
    <row r="69" spans="1:31" ht="15" customHeight="1">
      <c r="A69" s="187"/>
      <c r="B69" s="1173"/>
      <c r="C69" s="1173"/>
      <c r="D69" s="1173"/>
      <c r="E69" s="188"/>
      <c r="F69" s="188"/>
      <c r="G69" s="188"/>
      <c r="H69" s="188"/>
      <c r="I69" s="188"/>
      <c r="J69" s="188"/>
      <c r="K69" s="188"/>
      <c r="L69" s="188"/>
      <c r="M69" s="188"/>
      <c r="N69" s="189"/>
      <c r="O69" s="188"/>
      <c r="P69" s="188"/>
      <c r="Q69" s="188"/>
    </row>
    <row r="70" spans="1:31" ht="15" customHeight="1">
      <c r="A70" s="190"/>
      <c r="B70" s="188"/>
      <c r="C70" s="188"/>
      <c r="D70" s="188"/>
      <c r="E70" s="188"/>
      <c r="F70" s="188"/>
      <c r="G70" s="188"/>
      <c r="H70" s="188"/>
      <c r="I70" s="188"/>
      <c r="J70" s="188"/>
      <c r="K70" s="188"/>
      <c r="L70" s="188"/>
      <c r="M70" s="188"/>
      <c r="N70" s="188"/>
      <c r="O70" s="188"/>
      <c r="P70" s="188"/>
      <c r="Q70" s="188"/>
    </row>
    <row r="71" spans="1:31">
      <c r="H71" s="191"/>
    </row>
    <row r="72" spans="1:31" ht="15" customHeight="1">
      <c r="A72" s="185"/>
      <c r="B72" s="185"/>
      <c r="C72" s="185"/>
      <c r="D72" s="185"/>
      <c r="E72" s="185"/>
      <c r="F72" s="192"/>
      <c r="G72" s="185"/>
      <c r="H72" s="186"/>
      <c r="I72" s="185"/>
      <c r="J72" s="186"/>
      <c r="K72" s="185"/>
      <c r="L72" s="185"/>
      <c r="M72" s="185"/>
      <c r="N72" s="185"/>
      <c r="O72" s="185"/>
      <c r="P72" s="185"/>
      <c r="Q72" s="185"/>
    </row>
    <row r="73" spans="1:31" ht="15" customHeight="1">
      <c r="A73" s="185"/>
      <c r="B73" s="185"/>
      <c r="C73" s="185"/>
      <c r="D73" s="185"/>
      <c r="E73" s="185"/>
      <c r="F73" s="186"/>
      <c r="G73" s="185"/>
      <c r="H73" s="185"/>
      <c r="I73" s="185"/>
      <c r="J73" s="185"/>
      <c r="K73" s="185"/>
      <c r="L73" s="185"/>
      <c r="M73" s="185"/>
      <c r="N73" s="185"/>
      <c r="O73" s="185"/>
      <c r="P73" s="185"/>
      <c r="Q73" s="185"/>
    </row>
    <row r="74" spans="1:31" ht="15" customHeight="1">
      <c r="A74" s="185"/>
      <c r="B74" s="185"/>
      <c r="C74" s="193"/>
      <c r="D74" s="194"/>
      <c r="E74" s="185"/>
      <c r="F74" s="186"/>
      <c r="G74" s="185"/>
      <c r="H74" s="186"/>
      <c r="I74" s="185"/>
      <c r="J74" s="185"/>
      <c r="K74" s="185"/>
      <c r="L74" s="185"/>
      <c r="M74" s="185"/>
      <c r="N74" s="193"/>
      <c r="O74" s="185"/>
      <c r="P74" s="185"/>
      <c r="Q74" s="185"/>
      <c r="S74" s="183"/>
    </row>
    <row r="75" spans="1:31" s="183" customFormat="1" ht="15" customHeight="1">
      <c r="A75" s="195"/>
      <c r="B75" s="195"/>
      <c r="C75" s="189"/>
      <c r="D75" s="196"/>
      <c r="E75" s="197"/>
      <c r="F75" s="198"/>
      <c r="G75" s="197"/>
      <c r="H75" s="197"/>
      <c r="I75" s="197"/>
      <c r="J75" s="197"/>
      <c r="K75" s="197"/>
      <c r="L75" s="197"/>
      <c r="M75" s="197"/>
      <c r="N75" s="189"/>
      <c r="O75" s="199"/>
      <c r="P75" s="199"/>
      <c r="Q75" s="199"/>
      <c r="S75" s="100"/>
      <c r="T75" s="100"/>
      <c r="U75" s="100"/>
      <c r="V75" s="100"/>
      <c r="W75" s="100"/>
      <c r="X75" s="100"/>
      <c r="Y75" s="100"/>
      <c r="Z75" s="100"/>
      <c r="AA75" s="100"/>
      <c r="AB75" s="100"/>
      <c r="AC75" s="100"/>
      <c r="AD75" s="100"/>
      <c r="AE75" s="100"/>
    </row>
    <row r="76" spans="1:31">
      <c r="B76" s="1172"/>
      <c r="C76" s="1172"/>
      <c r="D76" s="1172"/>
      <c r="E76" s="4"/>
      <c r="F76" s="4"/>
      <c r="G76" s="4"/>
      <c r="H76" s="4"/>
      <c r="I76" s="4"/>
      <c r="J76" s="4"/>
      <c r="K76" s="4"/>
      <c r="L76" s="4"/>
      <c r="M76" s="200"/>
      <c r="N76" s="201"/>
      <c r="O76" s="4"/>
    </row>
  </sheetData>
  <mergeCells count="11">
    <mergeCell ref="B76:D76"/>
    <mergeCell ref="B69:D69"/>
    <mergeCell ref="A1:W1"/>
    <mergeCell ref="A2:W2"/>
    <mergeCell ref="A3:W3"/>
    <mergeCell ref="F6:N6"/>
    <mergeCell ref="F10:N10"/>
    <mergeCell ref="Q6:W6"/>
    <mergeCell ref="Q10:W10"/>
    <mergeCell ref="A60:W60"/>
    <mergeCell ref="A61:W61"/>
  </mergeCells>
  <pageMargins left="0.68" right="0.25" top="0.75" bottom="0" header="0.25" footer="0"/>
  <pageSetup paperSize="9" scale="63" firstPageNumber="2" fitToHeight="0" orientation="portrait" useFirstPageNumber="1" r:id="rId1"/>
  <headerFooter>
    <oddHeader>&amp;C&amp;"Arial Black,Regular"&amp;14&amp;P</oddHeader>
  </headerFooter>
  <ignoredErrors>
    <ignoredError sqref="N3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0"/>
  <sheetViews>
    <sheetView view="pageBreakPreview" topLeftCell="A43" zoomScaleNormal="80" zoomScaleSheetLayoutView="100" workbookViewId="0">
      <selection activeCell="G50" sqref="G50"/>
    </sheetView>
  </sheetViews>
  <sheetFormatPr defaultColWidth="9.44140625" defaultRowHeight="13.8"/>
  <cols>
    <col min="1" max="1" width="2.5546875" style="1" customWidth="1"/>
    <col min="2" max="2" width="17.109375" style="1" customWidth="1"/>
    <col min="3" max="3" width="26" style="1" customWidth="1"/>
    <col min="4" max="4" width="7" style="1" customWidth="1"/>
    <col min="5" max="5" width="11.5546875" style="1" customWidth="1"/>
    <col min="6" max="6" width="1" style="1" customWidth="1"/>
    <col min="7" max="7" width="11.5546875" style="1" customWidth="1"/>
    <col min="8" max="8" width="1" style="1" customWidth="1"/>
    <col min="9" max="9" width="11.5546875" style="1" customWidth="1"/>
    <col min="10" max="10" width="1" style="1" customWidth="1"/>
    <col min="11" max="11" width="0.44140625" style="1" hidden="1" customWidth="1"/>
    <col min="12" max="12" width="11.5546875" style="1" customWidth="1"/>
    <col min="13" max="13" width="1.44140625" style="1" customWidth="1"/>
    <col min="14" max="14" width="11.5546875" style="1" customWidth="1"/>
    <col min="15" max="15" width="0.5546875" style="1" customWidth="1"/>
    <col min="16" max="16" width="11.5546875" style="1" customWidth="1"/>
    <col min="17" max="17" width="0.5546875" style="1" customWidth="1"/>
    <col min="18" max="18" width="11.5546875" style="1" customWidth="1"/>
    <col min="19" max="19" width="0.5546875" style="1" customWidth="1"/>
    <col min="20" max="20" width="11.5546875" style="1" customWidth="1"/>
    <col min="21" max="21" width="14.44140625" style="1" customWidth="1"/>
    <col min="22" max="22" width="14.44140625" style="1" hidden="1" customWidth="1"/>
    <col min="23" max="23" width="14.44140625" style="287" hidden="1" customWidth="1"/>
    <col min="24" max="24" width="15.44140625" style="287" hidden="1" customWidth="1"/>
    <col min="25" max="25" width="14.44140625" style="287" hidden="1" customWidth="1"/>
    <col min="26" max="26" width="0" style="287" hidden="1" customWidth="1"/>
    <col min="27" max="28" width="9.44140625" style="287"/>
    <col min="29" max="29" width="12.5546875" style="287" bestFit="1" customWidth="1"/>
    <col min="30" max="31" width="12.44140625" style="287" bestFit="1" customWidth="1"/>
    <col min="32" max="32" width="11.44140625" style="1" bestFit="1" customWidth="1"/>
    <col min="33" max="34" width="14.44140625" style="1" bestFit="1" customWidth="1"/>
    <col min="35" max="16384" width="9.44140625" style="1"/>
  </cols>
  <sheetData>
    <row r="1" spans="1:31" ht="18.75" customHeight="1">
      <c r="A1" s="1182" t="s">
        <v>0</v>
      </c>
      <c r="B1" s="1182"/>
      <c r="C1" s="1182"/>
      <c r="D1" s="1182"/>
      <c r="E1" s="1182"/>
      <c r="F1" s="1182"/>
      <c r="G1" s="1182"/>
      <c r="H1" s="1182"/>
      <c r="I1" s="1182"/>
      <c r="J1" s="1182"/>
      <c r="K1" s="1182"/>
      <c r="L1" s="1182"/>
      <c r="M1" s="1182"/>
      <c r="N1" s="1182"/>
      <c r="O1" s="1182"/>
      <c r="P1" s="1182"/>
      <c r="Q1" s="1182"/>
      <c r="R1" s="1182"/>
      <c r="S1" s="1182"/>
      <c r="T1" s="1182"/>
    </row>
    <row r="2" spans="1:31" ht="18.75" customHeight="1">
      <c r="A2" s="1171" t="s">
        <v>46</v>
      </c>
      <c r="B2" s="1171"/>
      <c r="C2" s="1171"/>
      <c r="D2" s="1171"/>
      <c r="E2" s="1171"/>
      <c r="F2" s="1171"/>
      <c r="G2" s="1171"/>
      <c r="H2" s="1171"/>
      <c r="I2" s="1171"/>
      <c r="J2" s="1171"/>
      <c r="K2" s="1171"/>
      <c r="L2" s="1171"/>
      <c r="M2" s="1171"/>
      <c r="N2" s="1171"/>
      <c r="O2" s="1171"/>
      <c r="P2" s="1171"/>
      <c r="Q2" s="1171"/>
      <c r="R2" s="1171"/>
      <c r="S2" s="1171"/>
      <c r="T2" s="1171"/>
    </row>
    <row r="3" spans="1:31" ht="18.75" customHeight="1">
      <c r="A3" s="1171" t="s">
        <v>904</v>
      </c>
      <c r="B3" s="1171"/>
      <c r="C3" s="1171"/>
      <c r="D3" s="1171"/>
      <c r="E3" s="1171"/>
      <c r="F3" s="1171"/>
      <c r="G3" s="1171"/>
      <c r="H3" s="1171"/>
      <c r="I3" s="1171"/>
      <c r="J3" s="1171"/>
      <c r="K3" s="1171"/>
      <c r="L3" s="1171"/>
      <c r="M3" s="1171"/>
      <c r="N3" s="1171"/>
      <c r="O3" s="1171"/>
      <c r="P3" s="1171"/>
      <c r="Q3" s="1171"/>
      <c r="R3" s="1171"/>
      <c r="S3" s="1171"/>
      <c r="T3" s="1171"/>
    </row>
    <row r="4" spans="1:31" ht="15" customHeight="1">
      <c r="A4" s="202"/>
      <c r="B4" s="202"/>
      <c r="C4" s="202"/>
      <c r="D4" s="5"/>
      <c r="E4" s="5"/>
      <c r="F4" s="5"/>
      <c r="G4" s="5"/>
      <c r="H4" s="5"/>
      <c r="I4" s="5"/>
      <c r="J4" s="5"/>
      <c r="K4" s="5"/>
      <c r="L4" s="5"/>
      <c r="M4" s="5"/>
      <c r="N4" s="203"/>
      <c r="O4" s="203"/>
      <c r="P4" s="203"/>
      <c r="Q4" s="203"/>
    </row>
    <row r="5" spans="1:31" ht="15" customHeight="1">
      <c r="A5" s="202"/>
      <c r="B5" s="202"/>
      <c r="C5" s="202"/>
      <c r="D5" s="5"/>
      <c r="E5" s="5"/>
      <c r="F5" s="5"/>
      <c r="G5" s="5"/>
      <c r="H5" s="5"/>
      <c r="I5" s="5"/>
      <c r="J5" s="5"/>
      <c r="K5" s="5"/>
      <c r="L5" s="5"/>
      <c r="M5" s="5"/>
      <c r="N5" s="203"/>
      <c r="O5" s="203"/>
      <c r="P5" s="203"/>
      <c r="Q5" s="203"/>
    </row>
    <row r="6" spans="1:31" ht="15" customHeight="1">
      <c r="A6" s="149"/>
      <c r="B6" s="204"/>
      <c r="C6" s="204"/>
      <c r="D6" s="837"/>
      <c r="E6" s="1180" t="s">
        <v>905</v>
      </c>
      <c r="F6" s="1180"/>
      <c r="G6" s="1180"/>
      <c r="H6" s="1180"/>
      <c r="I6" s="1180"/>
      <c r="J6" s="1180"/>
      <c r="K6" s="1180"/>
      <c r="L6" s="1180"/>
      <c r="M6" s="206"/>
      <c r="N6" s="1180" t="s">
        <v>848</v>
      </c>
      <c r="O6" s="1180"/>
      <c r="P6" s="1180"/>
      <c r="Q6" s="1180"/>
      <c r="R6" s="1180"/>
      <c r="S6" s="1180"/>
      <c r="T6" s="1180"/>
      <c r="U6" s="708"/>
      <c r="V6" s="708"/>
      <c r="W6" s="776"/>
      <c r="X6" s="776"/>
    </row>
    <row r="7" spans="1:31" s="209" customFormat="1" ht="15" customHeight="1">
      <c r="A7" s="207"/>
      <c r="B7" s="208"/>
      <c r="C7" s="208"/>
      <c r="E7" s="570"/>
      <c r="F7" s="108"/>
      <c r="G7" s="571"/>
      <c r="H7" s="108"/>
      <c r="I7" s="548" t="s">
        <v>118</v>
      </c>
      <c r="J7" s="108"/>
      <c r="K7" s="109" t="s">
        <v>15</v>
      </c>
      <c r="L7" s="108"/>
      <c r="M7" s="206"/>
      <c r="N7" s="570"/>
      <c r="O7" s="108"/>
      <c r="P7" s="571"/>
      <c r="Q7" s="108"/>
      <c r="R7" s="548" t="s">
        <v>118</v>
      </c>
      <c r="S7" s="108"/>
      <c r="T7" s="109"/>
      <c r="U7" s="109"/>
      <c r="V7" s="109"/>
      <c r="W7" s="777"/>
      <c r="X7" s="778"/>
      <c r="Y7" s="779"/>
      <c r="Z7" s="779"/>
      <c r="AA7" s="779"/>
      <c r="AB7" s="779"/>
      <c r="AC7" s="779"/>
      <c r="AD7" s="779"/>
      <c r="AE7" s="779"/>
    </row>
    <row r="8" spans="1:31" s="209" customFormat="1" ht="15" customHeight="1">
      <c r="A8" s="207"/>
      <c r="B8" s="208"/>
      <c r="C8" s="208"/>
      <c r="E8" s="547" t="s">
        <v>337</v>
      </c>
      <c r="F8" s="108"/>
      <c r="G8" s="547" t="s">
        <v>16</v>
      </c>
      <c r="H8" s="108"/>
      <c r="I8" s="546" t="s">
        <v>387</v>
      </c>
      <c r="J8" s="108"/>
      <c r="K8" s="110"/>
      <c r="L8" s="108"/>
      <c r="M8" s="574"/>
      <c r="N8" s="547" t="s">
        <v>337</v>
      </c>
      <c r="O8" s="108"/>
      <c r="P8" s="547" t="s">
        <v>16</v>
      </c>
      <c r="Q8" s="108"/>
      <c r="R8" s="546" t="s">
        <v>387</v>
      </c>
      <c r="S8" s="108"/>
      <c r="T8" s="110"/>
      <c r="U8" s="110"/>
      <c r="V8" s="110"/>
      <c r="W8" s="780"/>
      <c r="X8" s="778"/>
      <c r="Y8" s="779"/>
      <c r="Z8" s="779"/>
      <c r="AA8" s="779"/>
      <c r="AB8" s="779"/>
      <c r="AC8" s="779"/>
      <c r="AD8" s="779"/>
      <c r="AE8" s="779"/>
    </row>
    <row r="9" spans="1:31" s="209" customFormat="1" ht="15" customHeight="1">
      <c r="A9" s="207"/>
      <c r="B9" s="208"/>
      <c r="C9" s="208"/>
      <c r="E9" s="544" t="s">
        <v>388</v>
      </c>
      <c r="F9" s="108"/>
      <c r="G9" s="544" t="s">
        <v>388</v>
      </c>
      <c r="H9" s="108"/>
      <c r="I9" s="544" t="s">
        <v>388</v>
      </c>
      <c r="J9" s="108"/>
      <c r="K9" s="110"/>
      <c r="L9" s="546" t="s">
        <v>9</v>
      </c>
      <c r="N9" s="544" t="s">
        <v>388</v>
      </c>
      <c r="O9" s="108"/>
      <c r="P9" s="544" t="s">
        <v>388</v>
      </c>
      <c r="Q9" s="108"/>
      <c r="R9" s="544" t="s">
        <v>388</v>
      </c>
      <c r="S9" s="108"/>
      <c r="T9" s="546" t="s">
        <v>9</v>
      </c>
      <c r="U9" s="546"/>
      <c r="V9" s="546"/>
      <c r="W9" s="781"/>
      <c r="X9" s="779"/>
      <c r="Y9" s="779"/>
      <c r="Z9" s="779"/>
      <c r="AA9" s="779"/>
      <c r="AB9" s="779"/>
      <c r="AC9" s="779"/>
      <c r="AD9" s="779"/>
      <c r="AE9" s="779"/>
    </row>
    <row r="10" spans="1:31" s="209" customFormat="1" ht="15" customHeight="1">
      <c r="A10" s="207"/>
      <c r="B10" s="208"/>
      <c r="C10" s="208"/>
      <c r="D10" s="837" t="s">
        <v>35</v>
      </c>
      <c r="E10" s="1181" t="s">
        <v>769</v>
      </c>
      <c r="F10" s="1181"/>
      <c r="G10" s="1181"/>
      <c r="H10" s="1181"/>
      <c r="I10" s="1181"/>
      <c r="J10" s="1181"/>
      <c r="K10" s="1181"/>
      <c r="L10" s="1181"/>
      <c r="M10" s="836"/>
      <c r="N10" s="1181" t="s">
        <v>769</v>
      </c>
      <c r="O10" s="1181"/>
      <c r="P10" s="1181"/>
      <c r="Q10" s="1181"/>
      <c r="R10" s="1181"/>
      <c r="S10" s="1181"/>
      <c r="T10" s="1181"/>
      <c r="U10" s="708"/>
      <c r="V10" s="708"/>
      <c r="W10" s="1177" t="s">
        <v>770</v>
      </c>
      <c r="X10" s="1178"/>
      <c r="Y10" s="1179"/>
      <c r="Z10" s="779"/>
      <c r="AA10" s="779"/>
      <c r="AB10" s="779"/>
      <c r="AC10" s="1177" t="s">
        <v>925</v>
      </c>
      <c r="AD10" s="1178"/>
      <c r="AE10" s="1179"/>
    </row>
    <row r="11" spans="1:31" ht="15" customHeight="1">
      <c r="B11" s="213"/>
      <c r="C11" s="213"/>
      <c r="E11" s="209"/>
      <c r="F11" s="209"/>
      <c r="G11" s="209"/>
      <c r="H11" s="209"/>
      <c r="I11" s="209"/>
      <c r="J11" s="209"/>
      <c r="K11" s="209"/>
      <c r="L11" s="209"/>
      <c r="M11" s="209"/>
      <c r="N11" s="209"/>
      <c r="W11" s="782" t="s">
        <v>292</v>
      </c>
      <c r="X11" s="782" t="s">
        <v>294</v>
      </c>
      <c r="Y11" s="782" t="s">
        <v>102</v>
      </c>
      <c r="AC11" s="782" t="s">
        <v>292</v>
      </c>
      <c r="AD11" s="782" t="s">
        <v>294</v>
      </c>
      <c r="AE11" s="782" t="s">
        <v>102</v>
      </c>
    </row>
    <row r="12" spans="1:31" ht="15" customHeight="1">
      <c r="A12" s="212" t="s">
        <v>109</v>
      </c>
      <c r="B12" s="103"/>
      <c r="C12" s="103"/>
      <c r="D12" s="214"/>
      <c r="E12" s="129"/>
      <c r="F12" s="129"/>
      <c r="G12" s="129"/>
      <c r="H12" s="129"/>
      <c r="I12" s="129"/>
      <c r="J12" s="129"/>
      <c r="K12" s="129"/>
      <c r="L12" s="129"/>
      <c r="M12" s="107"/>
      <c r="N12" s="129"/>
    </row>
    <row r="13" spans="1:31" ht="15" customHeight="1">
      <c r="A13" s="579" t="s">
        <v>569</v>
      </c>
      <c r="B13" s="103"/>
      <c r="C13" s="103"/>
      <c r="D13" s="214"/>
      <c r="E13" s="215"/>
      <c r="F13" s="129"/>
      <c r="G13" s="215"/>
      <c r="H13" s="129"/>
      <c r="I13" s="215"/>
      <c r="J13" s="129"/>
      <c r="K13" s="129"/>
      <c r="L13" s="215"/>
      <c r="M13" s="107"/>
      <c r="N13" s="215"/>
      <c r="P13" s="215"/>
      <c r="R13" s="215"/>
      <c r="T13" s="215"/>
      <c r="AB13" s="579" t="s">
        <v>569</v>
      </c>
    </row>
    <row r="14" spans="1:31" ht="15" customHeight="1">
      <c r="A14" s="580" t="s">
        <v>736</v>
      </c>
      <c r="B14" s="103"/>
      <c r="C14" s="103"/>
      <c r="D14" s="214"/>
      <c r="E14" s="216">
        <f>ROUND(IS!F14-'IS-QTR'!AC14,0)</f>
        <v>-12412</v>
      </c>
      <c r="F14" s="133"/>
      <c r="G14" s="216">
        <f>ROUND(IS!$H$14-AD14,0)</f>
        <v>-329</v>
      </c>
      <c r="H14" s="133"/>
      <c r="I14" s="216">
        <f>IS!$J$14-AE14</f>
        <v>426</v>
      </c>
      <c r="J14" s="133"/>
      <c r="K14" s="133"/>
      <c r="L14" s="216">
        <f t="shared" ref="L14:L21" si="0">E14+G14+I14</f>
        <v>-12315</v>
      </c>
      <c r="M14" s="107"/>
      <c r="N14" s="855">
        <v>39948</v>
      </c>
      <c r="O14" s="856"/>
      <c r="P14" s="855">
        <v>-1450</v>
      </c>
      <c r="R14" s="855">
        <v>-12</v>
      </c>
      <c r="T14" s="855">
        <f>N14+P14+R14</f>
        <v>38486</v>
      </c>
      <c r="U14" s="1">
        <f>R14/1000</f>
        <v>-1.2E-2</v>
      </c>
      <c r="W14" s="287">
        <v>43106</v>
      </c>
      <c r="X14" s="287">
        <v>6380</v>
      </c>
      <c r="Y14" s="287">
        <v>-23</v>
      </c>
      <c r="AB14" s="580" t="s">
        <v>736</v>
      </c>
      <c r="AC14" s="773">
        <v>-7144</v>
      </c>
      <c r="AD14" s="773">
        <v>-1595</v>
      </c>
      <c r="AE14" s="287">
        <v>153</v>
      </c>
    </row>
    <row r="15" spans="1:31" ht="15" customHeight="1">
      <c r="A15" s="576" t="str">
        <f>IS!A15</f>
        <v xml:space="preserve">- Dividend income from investments </v>
      </c>
      <c r="B15" s="103"/>
      <c r="C15" s="103"/>
      <c r="D15" s="214"/>
      <c r="E15" s="216">
        <f>ROUND(IS!F15-'IS-QTR'!AC15,0)</f>
        <v>18011</v>
      </c>
      <c r="F15" s="133"/>
      <c r="G15" s="217">
        <v>0</v>
      </c>
      <c r="H15" s="133"/>
      <c r="I15" s="217">
        <v>0</v>
      </c>
      <c r="J15" s="133"/>
      <c r="K15" s="133"/>
      <c r="L15" s="216">
        <f t="shared" si="0"/>
        <v>18011</v>
      </c>
      <c r="M15" s="107"/>
      <c r="N15" s="857">
        <v>17177</v>
      </c>
      <c r="P15" s="121">
        <v>0</v>
      </c>
      <c r="Q15" s="121"/>
      <c r="R15" s="121">
        <v>0</v>
      </c>
      <c r="T15" s="857">
        <f t="shared" ref="T15:T21" si="1">N15+P15+R15</f>
        <v>17177</v>
      </c>
      <c r="U15" s="1">
        <f t="shared" ref="U15:U21" si="2">R15/1000</f>
        <v>0</v>
      </c>
      <c r="W15" s="287">
        <v>11599</v>
      </c>
      <c r="X15" s="287">
        <v>0</v>
      </c>
      <c r="Y15" s="287">
        <v>0</v>
      </c>
      <c r="AB15" s="576" t="s">
        <v>735</v>
      </c>
      <c r="AC15" s="773">
        <v>27727</v>
      </c>
      <c r="AD15" s="773">
        <v>0</v>
      </c>
      <c r="AE15" s="773">
        <v>0</v>
      </c>
    </row>
    <row r="16" spans="1:31" ht="15" customHeight="1">
      <c r="A16" s="576" t="s">
        <v>740</v>
      </c>
      <c r="B16" s="103"/>
      <c r="C16" s="103"/>
      <c r="E16" s="217">
        <v>0</v>
      </c>
      <c r="F16" s="133"/>
      <c r="G16" s="216">
        <f>IS!H16-'IS-QTR'!AD16</f>
        <v>6521</v>
      </c>
      <c r="H16" s="133"/>
      <c r="I16" s="216">
        <f>IS!J16-AE16</f>
        <v>1855</v>
      </c>
      <c r="J16" s="133"/>
      <c r="K16" s="133"/>
      <c r="L16" s="216">
        <f t="shared" si="0"/>
        <v>8376</v>
      </c>
      <c r="M16" s="107"/>
      <c r="N16" s="121">
        <v>0</v>
      </c>
      <c r="P16" s="121">
        <v>6381</v>
      </c>
      <c r="R16" s="121">
        <v>6164</v>
      </c>
      <c r="T16" s="121">
        <f t="shared" si="1"/>
        <v>12545</v>
      </c>
      <c r="U16" s="1">
        <f t="shared" si="2"/>
        <v>6.1639999999999997</v>
      </c>
      <c r="W16" s="287">
        <v>0</v>
      </c>
      <c r="X16" s="287">
        <v>10249</v>
      </c>
      <c r="Y16" s="287">
        <v>5540</v>
      </c>
      <c r="AB16" s="576" t="s">
        <v>740</v>
      </c>
      <c r="AC16" s="773">
        <v>0</v>
      </c>
      <c r="AD16" s="774">
        <v>13260</v>
      </c>
      <c r="AE16" s="773">
        <v>9697</v>
      </c>
    </row>
    <row r="17" spans="1:31" ht="15" customHeight="1">
      <c r="A17" s="576" t="str">
        <f>IS!A17</f>
        <v>- Income from term finance and sukuk certificates</v>
      </c>
      <c r="B17" s="103"/>
      <c r="C17" s="103"/>
      <c r="E17" s="217">
        <v>0</v>
      </c>
      <c r="F17" s="133"/>
      <c r="G17" s="216">
        <f>IS!H17-'IS-QTR'!AD17</f>
        <v>2753</v>
      </c>
      <c r="H17" s="133"/>
      <c r="I17" s="217">
        <v>0</v>
      </c>
      <c r="J17" s="133"/>
      <c r="K17" s="133"/>
      <c r="L17" s="216">
        <f t="shared" si="0"/>
        <v>2753</v>
      </c>
      <c r="M17" s="107"/>
      <c r="N17" s="121">
        <v>0</v>
      </c>
      <c r="P17" s="121">
        <v>1352</v>
      </c>
      <c r="R17" s="121">
        <v>0</v>
      </c>
      <c r="T17" s="121">
        <f t="shared" si="1"/>
        <v>1352</v>
      </c>
      <c r="U17" s="1">
        <f t="shared" si="2"/>
        <v>0</v>
      </c>
      <c r="W17" s="287">
        <v>0</v>
      </c>
      <c r="X17" s="287">
        <v>3343</v>
      </c>
      <c r="Y17" s="287">
        <v>0</v>
      </c>
      <c r="AB17" s="576" t="s">
        <v>741</v>
      </c>
      <c r="AC17" s="773">
        <v>0</v>
      </c>
      <c r="AD17" s="773">
        <v>2963</v>
      </c>
      <c r="AE17" s="773">
        <v>0</v>
      </c>
    </row>
    <row r="18" spans="1:31" ht="15" customHeight="1">
      <c r="A18" s="578" t="s">
        <v>742</v>
      </c>
      <c r="B18" s="103"/>
      <c r="C18" s="103"/>
      <c r="E18" s="217">
        <v>0</v>
      </c>
      <c r="F18" s="133"/>
      <c r="G18" s="120">
        <f>IS!H18-'IS-QTR'!AD18</f>
        <v>0</v>
      </c>
      <c r="H18" s="133"/>
      <c r="I18" s="120">
        <f>IS!J18-'IS-QTR'!AE18</f>
        <v>0</v>
      </c>
      <c r="J18" s="133"/>
      <c r="K18" s="133"/>
      <c r="L18" s="120">
        <f t="shared" si="0"/>
        <v>0</v>
      </c>
      <c r="M18" s="107"/>
      <c r="N18" s="121">
        <v>0</v>
      </c>
      <c r="P18" s="121">
        <v>0</v>
      </c>
      <c r="R18" s="121">
        <v>0</v>
      </c>
      <c r="T18" s="121">
        <f t="shared" si="1"/>
        <v>0</v>
      </c>
      <c r="U18" s="1">
        <f t="shared" si="2"/>
        <v>0</v>
      </c>
      <c r="W18" s="287">
        <v>0</v>
      </c>
      <c r="X18" s="287">
        <v>766</v>
      </c>
      <c r="Y18" s="287">
        <v>191</v>
      </c>
      <c r="AB18" s="578" t="s">
        <v>742</v>
      </c>
      <c r="AC18" s="773">
        <v>0</v>
      </c>
      <c r="AD18" s="773">
        <v>0</v>
      </c>
      <c r="AE18" s="773">
        <v>0</v>
      </c>
    </row>
    <row r="19" spans="1:31" ht="15" customHeight="1">
      <c r="A19" s="578" t="s">
        <v>833</v>
      </c>
      <c r="B19" s="103"/>
      <c r="C19" s="103"/>
      <c r="E19" s="216">
        <f>IS!F20-'IS-QTR'!AC19</f>
        <v>-7325</v>
      </c>
      <c r="F19" s="133"/>
      <c r="G19" s="216">
        <f>IS!H20-'IS-QTR'!AD19</f>
        <v>640</v>
      </c>
      <c r="H19" s="133"/>
      <c r="I19" s="120">
        <f>IS!J20-'IS-QTR'!AE19</f>
        <v>0</v>
      </c>
      <c r="J19" s="133"/>
      <c r="K19" s="133"/>
      <c r="L19" s="216">
        <f t="shared" si="0"/>
        <v>-6685</v>
      </c>
      <c r="M19" s="107"/>
      <c r="N19" s="857">
        <v>-49913</v>
      </c>
      <c r="P19" s="857">
        <v>-636</v>
      </c>
      <c r="R19" s="857">
        <v>2</v>
      </c>
      <c r="T19" s="857">
        <f t="shared" si="1"/>
        <v>-50547</v>
      </c>
      <c r="U19" s="1">
        <f t="shared" si="2"/>
        <v>2E-3</v>
      </c>
      <c r="W19" s="287">
        <v>129122</v>
      </c>
      <c r="X19" s="287">
        <v>465</v>
      </c>
      <c r="Y19" s="287">
        <v>-15</v>
      </c>
      <c r="AB19" s="578" t="s">
        <v>833</v>
      </c>
      <c r="AC19" s="773">
        <v>-45920</v>
      </c>
      <c r="AD19" s="773">
        <v>274</v>
      </c>
      <c r="AE19" s="773">
        <v>0</v>
      </c>
    </row>
    <row r="20" spans="1:31" ht="15" customHeight="1">
      <c r="A20" s="146" t="s">
        <v>570</v>
      </c>
      <c r="B20" s="103"/>
      <c r="C20" s="103"/>
      <c r="E20" s="216">
        <f>IS!F21-'IS-QTR'!AC20</f>
        <v>591</v>
      </c>
      <c r="F20" s="133"/>
      <c r="G20" s="216">
        <f>IS!H21-'IS-QTR'!AD20</f>
        <v>4891</v>
      </c>
      <c r="H20" s="133"/>
      <c r="I20" s="216">
        <f>IS!J21-'IS-QTR'!AE20</f>
        <v>14059</v>
      </c>
      <c r="J20" s="133"/>
      <c r="K20" s="133"/>
      <c r="L20" s="216">
        <f t="shared" si="0"/>
        <v>19541</v>
      </c>
      <c r="M20" s="107"/>
      <c r="N20" s="855">
        <v>192</v>
      </c>
      <c r="P20" s="855">
        <v>1595</v>
      </c>
      <c r="R20" s="855">
        <v>2735</v>
      </c>
      <c r="T20" s="855">
        <f t="shared" si="1"/>
        <v>4522</v>
      </c>
      <c r="U20" s="1">
        <f t="shared" si="2"/>
        <v>2.7349999999999999</v>
      </c>
      <c r="W20" s="287">
        <v>438</v>
      </c>
      <c r="X20" s="287">
        <v>3998</v>
      </c>
      <c r="Y20" s="287">
        <v>6150</v>
      </c>
      <c r="AB20" s="146" t="s">
        <v>570</v>
      </c>
      <c r="AC20" s="773">
        <v>921</v>
      </c>
      <c r="AD20" s="773">
        <v>5699</v>
      </c>
      <c r="AE20" s="773">
        <v>13668</v>
      </c>
    </row>
    <row r="21" spans="1:31" ht="15" customHeight="1">
      <c r="A21" s="218" t="s">
        <v>352</v>
      </c>
      <c r="B21" s="124"/>
      <c r="C21" s="124"/>
      <c r="D21" s="7"/>
      <c r="E21" s="219">
        <v>0</v>
      </c>
      <c r="F21" s="133"/>
      <c r="G21" s="125">
        <f>IS!H22-'IS-QTR'!AD21</f>
        <v>0</v>
      </c>
      <c r="H21" s="133"/>
      <c r="I21" s="219">
        <v>0</v>
      </c>
      <c r="J21" s="133"/>
      <c r="K21" s="133"/>
      <c r="L21" s="125">
        <f t="shared" si="0"/>
        <v>0</v>
      </c>
      <c r="M21" s="107"/>
      <c r="N21" s="844">
        <v>0</v>
      </c>
      <c r="P21" s="844">
        <v>1</v>
      </c>
      <c r="R21" s="844">
        <v>0</v>
      </c>
      <c r="T21" s="844">
        <f t="shared" si="1"/>
        <v>1</v>
      </c>
      <c r="U21" s="1">
        <f t="shared" si="2"/>
        <v>0</v>
      </c>
      <c r="W21" s="287">
        <v>0</v>
      </c>
      <c r="X21" s="287">
        <v>19</v>
      </c>
      <c r="Y21" s="287">
        <v>0</v>
      </c>
      <c r="AB21" s="218" t="s">
        <v>352</v>
      </c>
      <c r="AC21" s="773">
        <v>0</v>
      </c>
      <c r="AD21" s="773">
        <v>104</v>
      </c>
      <c r="AE21" s="773">
        <v>0</v>
      </c>
    </row>
    <row r="22" spans="1:31" ht="15" customHeight="1" thickBot="1">
      <c r="A22" s="212" t="s">
        <v>110</v>
      </c>
      <c r="B22" s="220"/>
      <c r="C22" s="220"/>
      <c r="E22" s="133">
        <f>SUM(E14:E21)</f>
        <v>-1135</v>
      </c>
      <c r="F22" s="133"/>
      <c r="G22" s="133">
        <f>SUM(G14:G21)</f>
        <v>14476</v>
      </c>
      <c r="H22" s="133"/>
      <c r="I22" s="133">
        <f>SUM(I14:I21)</f>
        <v>16340</v>
      </c>
      <c r="J22" s="133"/>
      <c r="K22" s="133"/>
      <c r="L22" s="133">
        <f>SUM(L14:L21)</f>
        <v>29681</v>
      </c>
      <c r="M22" s="107"/>
      <c r="N22" s="129">
        <f>SUM(N14:N21)</f>
        <v>7404</v>
      </c>
      <c r="P22" s="100">
        <f>SUM(P14:P21)</f>
        <v>7243</v>
      </c>
      <c r="Q22" s="100"/>
      <c r="R22" s="100">
        <f>SUM(R14:R21)</f>
        <v>8889</v>
      </c>
      <c r="S22" s="100"/>
      <c r="T22" s="129">
        <f>SUM(T14:T21)</f>
        <v>23536</v>
      </c>
      <c r="W22" s="775">
        <f>SUM(W14:W21)</f>
        <v>184265</v>
      </c>
      <c r="X22" s="775">
        <f t="shared" ref="X22:Y22" si="3">SUM(X14:X21)</f>
        <v>25220</v>
      </c>
      <c r="Y22" s="775">
        <f t="shared" si="3"/>
        <v>11843</v>
      </c>
      <c r="AC22" s="775">
        <f>SUM(AC14:AC21)</f>
        <v>-24416</v>
      </c>
      <c r="AD22" s="775">
        <f>SUM(AD14:AD21)</f>
        <v>20705</v>
      </c>
      <c r="AE22" s="775">
        <f>SUM(AE14:AE21)</f>
        <v>23518</v>
      </c>
    </row>
    <row r="23" spans="1:31" ht="14.4" thickTop="1">
      <c r="A23" s="149"/>
      <c r="B23" s="204"/>
      <c r="C23" s="204"/>
      <c r="E23" s="116"/>
      <c r="F23" s="116"/>
      <c r="G23" s="116"/>
      <c r="H23" s="116"/>
      <c r="I23" s="116"/>
      <c r="J23" s="116"/>
      <c r="K23" s="116"/>
      <c r="L23" s="116"/>
      <c r="M23" s="100"/>
      <c r="N23" s="100"/>
      <c r="AC23" s="774"/>
      <c r="AD23" s="774"/>
      <c r="AE23" s="774"/>
    </row>
    <row r="24" spans="1:31" ht="15" customHeight="1">
      <c r="A24" s="212" t="s">
        <v>111</v>
      </c>
      <c r="B24" s="213"/>
      <c r="C24" s="213"/>
      <c r="E24" s="116"/>
      <c r="F24" s="116"/>
      <c r="G24" s="116"/>
      <c r="H24" s="116"/>
      <c r="I24" s="116"/>
      <c r="J24" s="116">
        <v>107570</v>
      </c>
      <c r="K24" s="116">
        <v>107570</v>
      </c>
      <c r="L24" s="116"/>
      <c r="M24" s="100"/>
      <c r="N24" s="100"/>
      <c r="AC24" s="773"/>
      <c r="AD24" s="773"/>
      <c r="AE24" s="773"/>
    </row>
    <row r="25" spans="1:31" ht="15" customHeight="1">
      <c r="A25" s="149" t="s">
        <v>52</v>
      </c>
      <c r="B25" s="221"/>
      <c r="C25" s="221"/>
      <c r="D25" s="7"/>
      <c r="E25" s="115">
        <f>IS!F26-AC25</f>
        <v>3601</v>
      </c>
      <c r="F25" s="117"/>
      <c r="G25" s="222">
        <f>IS!H26-AD25</f>
        <v>1959</v>
      </c>
      <c r="H25" s="117"/>
      <c r="I25" s="222">
        <f>IS!J26-'IS-QTR'!AE25</f>
        <v>2186</v>
      </c>
      <c r="J25" s="117"/>
      <c r="K25" s="117"/>
      <c r="L25" s="115">
        <f>E25+G25+I25</f>
        <v>7746</v>
      </c>
      <c r="M25" s="107"/>
      <c r="N25" s="845">
        <v>3288</v>
      </c>
      <c r="P25" s="845">
        <v>1780</v>
      </c>
      <c r="R25" s="845">
        <v>1836</v>
      </c>
      <c r="T25" s="929">
        <f t="shared" ref="T25:T37" si="4">N25+P25+R25</f>
        <v>6904</v>
      </c>
      <c r="U25" s="246">
        <f>P25/1000</f>
        <v>2</v>
      </c>
      <c r="W25" s="287">
        <v>2425</v>
      </c>
      <c r="X25" s="287">
        <v>2026</v>
      </c>
      <c r="Y25" s="287">
        <v>1338</v>
      </c>
      <c r="AB25" s="149" t="s">
        <v>52</v>
      </c>
      <c r="AC25" s="773">
        <v>7228</v>
      </c>
      <c r="AD25" s="773">
        <v>3881</v>
      </c>
      <c r="AE25" s="773">
        <v>4185</v>
      </c>
    </row>
    <row r="26" spans="1:31" ht="15" customHeight="1">
      <c r="A26" s="103" t="s">
        <v>340</v>
      </c>
      <c r="B26" s="221"/>
      <c r="C26" s="221"/>
      <c r="D26" s="7"/>
      <c r="E26" s="120"/>
      <c r="F26" s="117"/>
      <c r="G26" s="120"/>
      <c r="H26" s="117"/>
      <c r="I26" s="120"/>
      <c r="J26" s="117"/>
      <c r="K26" s="117"/>
      <c r="L26" s="120"/>
      <c r="M26" s="107"/>
      <c r="N26" s="121"/>
      <c r="P26" s="121"/>
      <c r="R26" s="121"/>
      <c r="T26" s="866"/>
      <c r="U26" s="246">
        <f t="shared" ref="U26:U37" si="5">P26/1000</f>
        <v>0</v>
      </c>
      <c r="W26" s="287">
        <v>0</v>
      </c>
      <c r="X26" s="287">
        <v>0</v>
      </c>
      <c r="Y26" s="287">
        <v>0</v>
      </c>
      <c r="AB26" s="103" t="s">
        <v>340</v>
      </c>
      <c r="AC26" s="779"/>
      <c r="AD26" s="779"/>
      <c r="AE26" s="779"/>
    </row>
    <row r="27" spans="1:31" ht="15" customHeight="1">
      <c r="A27" s="139" t="s">
        <v>137</v>
      </c>
      <c r="B27" s="221"/>
      <c r="C27" s="221"/>
      <c r="D27" s="7"/>
      <c r="E27" s="120">
        <f>+IS!F28-AC27</f>
        <v>468</v>
      </c>
      <c r="F27" s="117"/>
      <c r="G27" s="216">
        <f>+IS!H28-AD27</f>
        <v>254</v>
      </c>
      <c r="H27" s="117"/>
      <c r="I27" s="216">
        <f>IS!J28-'IS-QTR'!AE27</f>
        <v>284</v>
      </c>
      <c r="J27" s="117"/>
      <c r="K27" s="117"/>
      <c r="L27" s="120">
        <f>E27+G27+I27</f>
        <v>1006</v>
      </c>
      <c r="M27" s="107"/>
      <c r="N27" s="121">
        <v>427</v>
      </c>
      <c r="P27" s="121">
        <v>231</v>
      </c>
      <c r="R27" s="121">
        <v>239</v>
      </c>
      <c r="T27" s="866">
        <f t="shared" si="4"/>
        <v>897</v>
      </c>
      <c r="U27" s="246">
        <f t="shared" si="5"/>
        <v>0</v>
      </c>
      <c r="W27" s="287">
        <v>315</v>
      </c>
      <c r="X27" s="287">
        <v>263</v>
      </c>
      <c r="Y27" s="287">
        <v>174</v>
      </c>
      <c r="AB27" s="139" t="s">
        <v>137</v>
      </c>
      <c r="AC27" s="773">
        <v>940</v>
      </c>
      <c r="AD27" s="773">
        <v>505</v>
      </c>
      <c r="AE27" s="773">
        <v>544</v>
      </c>
    </row>
    <row r="28" spans="1:31" ht="15" customHeight="1">
      <c r="A28" s="141" t="s">
        <v>349</v>
      </c>
      <c r="B28" s="149"/>
      <c r="C28" s="149"/>
      <c r="D28" s="710"/>
      <c r="E28" s="121"/>
      <c r="F28" s="100"/>
      <c r="G28" s="216"/>
      <c r="H28" s="100"/>
      <c r="I28" s="216"/>
      <c r="J28" s="100"/>
      <c r="K28" s="100"/>
      <c r="L28" s="121"/>
      <c r="M28" s="100"/>
      <c r="N28" s="121"/>
      <c r="P28" s="121"/>
      <c r="R28" s="121"/>
      <c r="T28" s="866"/>
      <c r="U28" s="246">
        <f t="shared" si="5"/>
        <v>0</v>
      </c>
      <c r="W28" s="287">
        <v>0</v>
      </c>
      <c r="X28" s="287">
        <v>0</v>
      </c>
      <c r="Y28" s="287">
        <v>0</v>
      </c>
      <c r="AB28" s="141" t="s">
        <v>349</v>
      </c>
      <c r="AC28" s="773"/>
      <c r="AD28" s="773"/>
      <c r="AE28" s="773"/>
    </row>
    <row r="29" spans="1:31" ht="15" customHeight="1">
      <c r="A29" s="139" t="s">
        <v>350</v>
      </c>
      <c r="B29" s="149"/>
      <c r="C29" s="149"/>
      <c r="D29" s="710"/>
      <c r="E29" s="120">
        <f>IS!F30-'IS-QTR'!AC29</f>
        <v>297</v>
      </c>
      <c r="F29" s="117"/>
      <c r="G29" s="216">
        <f>IS!H30-'IS-QTR'!AD29</f>
        <v>162</v>
      </c>
      <c r="H29" s="117"/>
      <c r="I29" s="216">
        <f>IS!J30-'IS-QTR'!AE29</f>
        <v>181</v>
      </c>
      <c r="J29" s="117"/>
      <c r="K29" s="117"/>
      <c r="L29" s="120">
        <f>E29+G29+I29</f>
        <v>640</v>
      </c>
      <c r="M29" s="107"/>
      <c r="N29" s="121">
        <v>276</v>
      </c>
      <c r="P29" s="121">
        <v>149</v>
      </c>
      <c r="R29" s="121">
        <v>154</v>
      </c>
      <c r="T29" s="866">
        <f t="shared" si="4"/>
        <v>579</v>
      </c>
      <c r="U29" s="246">
        <f t="shared" si="5"/>
        <v>0</v>
      </c>
      <c r="W29" s="287">
        <v>214</v>
      </c>
      <c r="X29" s="287">
        <v>179</v>
      </c>
      <c r="Y29" s="287">
        <v>118</v>
      </c>
      <c r="AB29" s="139" t="s">
        <v>350</v>
      </c>
      <c r="AC29" s="773">
        <v>601</v>
      </c>
      <c r="AD29" s="773">
        <v>323</v>
      </c>
      <c r="AE29" s="773">
        <v>348</v>
      </c>
    </row>
    <row r="30" spans="1:31" ht="15" customHeight="1">
      <c r="A30" s="145" t="s">
        <v>333</v>
      </c>
      <c r="B30" s="149"/>
      <c r="C30" s="149"/>
      <c r="D30" s="7"/>
      <c r="E30" s="120">
        <f>IS!F31-'IS-QTR'!AC30</f>
        <v>39</v>
      </c>
      <c r="F30" s="117"/>
      <c r="G30" s="216">
        <f>IS!H31-'IS-QTR'!AD30</f>
        <v>21</v>
      </c>
      <c r="H30" s="117"/>
      <c r="I30" s="216">
        <f>IS!J31-'IS-QTR'!AE30</f>
        <v>24</v>
      </c>
      <c r="J30" s="117"/>
      <c r="K30" s="117"/>
      <c r="L30" s="120">
        <f>E30+G30+I30</f>
        <v>84</v>
      </c>
      <c r="M30" s="107"/>
      <c r="N30" s="121">
        <v>36</v>
      </c>
      <c r="P30" s="121">
        <v>20</v>
      </c>
      <c r="R30" s="121">
        <v>20</v>
      </c>
      <c r="T30" s="866">
        <f t="shared" si="4"/>
        <v>76</v>
      </c>
      <c r="U30" s="246">
        <f t="shared" si="5"/>
        <v>0</v>
      </c>
      <c r="W30" s="287">
        <v>28</v>
      </c>
      <c r="X30" s="287">
        <v>23</v>
      </c>
      <c r="Y30" s="287">
        <v>15</v>
      </c>
      <c r="AB30" s="145" t="s">
        <v>333</v>
      </c>
      <c r="AC30" s="773">
        <v>78</v>
      </c>
      <c r="AD30" s="773">
        <v>42</v>
      </c>
      <c r="AE30" s="773">
        <v>45</v>
      </c>
    </row>
    <row r="31" spans="1:31" ht="15" customHeight="1">
      <c r="A31" s="224" t="s">
        <v>47</v>
      </c>
      <c r="B31" s="224"/>
      <c r="C31" s="224"/>
      <c r="D31" s="214"/>
      <c r="E31" s="120"/>
      <c r="F31" s="117"/>
      <c r="G31" s="120"/>
      <c r="H31" s="117"/>
      <c r="I31" s="120"/>
      <c r="J31" s="117"/>
      <c r="K31" s="117"/>
      <c r="L31" s="120"/>
      <c r="M31" s="107"/>
      <c r="N31" s="121"/>
      <c r="P31" s="121"/>
      <c r="R31" s="121"/>
      <c r="T31" s="866"/>
      <c r="U31" s="246">
        <f t="shared" si="5"/>
        <v>0</v>
      </c>
      <c r="W31" s="287">
        <v>0</v>
      </c>
      <c r="X31" s="287">
        <v>0</v>
      </c>
      <c r="Y31" s="287">
        <v>0</v>
      </c>
      <c r="AB31" s="224" t="s">
        <v>47</v>
      </c>
      <c r="AC31" s="773"/>
      <c r="AD31" s="773"/>
      <c r="AE31" s="773"/>
    </row>
    <row r="32" spans="1:31" ht="15" customHeight="1">
      <c r="A32" s="147" t="s">
        <v>98</v>
      </c>
      <c r="B32" s="147"/>
      <c r="C32" s="147"/>
      <c r="D32" s="7"/>
      <c r="E32" s="148">
        <f>IS!F33-AC32</f>
        <v>96</v>
      </c>
      <c r="F32" s="117"/>
      <c r="G32" s="148">
        <f>IS!H33-AD32</f>
        <v>53</v>
      </c>
      <c r="H32" s="117"/>
      <c r="I32" s="148">
        <f>IS!J33-AE32</f>
        <v>58</v>
      </c>
      <c r="J32" s="117"/>
      <c r="K32" s="117"/>
      <c r="L32" s="120">
        <f>E32+G32+I32</f>
        <v>207</v>
      </c>
      <c r="M32" s="107"/>
      <c r="N32" s="121">
        <v>55</v>
      </c>
      <c r="P32" s="121">
        <v>29</v>
      </c>
      <c r="R32" s="121">
        <v>31</v>
      </c>
      <c r="T32" s="866">
        <f t="shared" si="4"/>
        <v>115</v>
      </c>
      <c r="U32" s="246">
        <f t="shared" si="5"/>
        <v>0</v>
      </c>
      <c r="W32" s="287">
        <v>54</v>
      </c>
      <c r="X32" s="287">
        <v>45</v>
      </c>
      <c r="Y32" s="287">
        <v>30</v>
      </c>
      <c r="AB32" s="147" t="s">
        <v>98</v>
      </c>
      <c r="AC32" s="773">
        <v>172</v>
      </c>
      <c r="AD32" s="773">
        <v>92</v>
      </c>
      <c r="AE32" s="773">
        <v>100</v>
      </c>
    </row>
    <row r="33" spans="1:34" ht="15" customHeight="1">
      <c r="A33" s="149" t="s">
        <v>123</v>
      </c>
      <c r="B33" s="204"/>
      <c r="C33" s="204"/>
      <c r="E33" s="120">
        <f>IS!F34+IS!F35-AC33</f>
        <v>62</v>
      </c>
      <c r="F33" s="117"/>
      <c r="G33" s="120">
        <f>IS!H34-AD33</f>
        <v>33</v>
      </c>
      <c r="H33" s="117"/>
      <c r="I33" s="120">
        <f>IS!J34-AE33</f>
        <v>36</v>
      </c>
      <c r="J33" s="117"/>
      <c r="K33" s="117"/>
      <c r="L33" s="120">
        <f>E33+G33+I33</f>
        <v>131</v>
      </c>
      <c r="M33" s="107"/>
      <c r="N33" s="121">
        <v>61</v>
      </c>
      <c r="P33" s="121">
        <v>33</v>
      </c>
      <c r="R33" s="121">
        <v>33</v>
      </c>
      <c r="T33" s="866">
        <f t="shared" si="4"/>
        <v>127</v>
      </c>
      <c r="U33" s="246">
        <f t="shared" si="5"/>
        <v>0</v>
      </c>
      <c r="W33" s="287">
        <v>43</v>
      </c>
      <c r="X33" s="287">
        <v>36</v>
      </c>
      <c r="Y33" s="287">
        <v>24</v>
      </c>
      <c r="AB33" s="149" t="s">
        <v>123</v>
      </c>
      <c r="AC33" s="773">
        <v>132</v>
      </c>
      <c r="AD33" s="773">
        <v>60</v>
      </c>
      <c r="AE33" s="773">
        <v>78</v>
      </c>
    </row>
    <row r="34" spans="1:34" ht="15" customHeight="1">
      <c r="A34" s="149" t="s">
        <v>48</v>
      </c>
      <c r="B34" s="204"/>
      <c r="C34" s="204"/>
      <c r="E34" s="216">
        <f>IS!F36-AC34</f>
        <v>118</v>
      </c>
      <c r="F34" s="117"/>
      <c r="G34" s="120">
        <f>IS!H36-AD34</f>
        <v>91</v>
      </c>
      <c r="H34" s="117"/>
      <c r="I34" s="120">
        <f>IS!J36-AE34</f>
        <v>2</v>
      </c>
      <c r="J34" s="117"/>
      <c r="K34" s="117"/>
      <c r="L34" s="216">
        <f>E34+G34+I34</f>
        <v>211</v>
      </c>
      <c r="M34" s="107"/>
      <c r="N34" s="121">
        <v>176</v>
      </c>
      <c r="P34" s="121">
        <v>92</v>
      </c>
      <c r="R34" s="121">
        <v>3</v>
      </c>
      <c r="T34" s="866">
        <f t="shared" si="4"/>
        <v>271</v>
      </c>
      <c r="U34" s="246">
        <f t="shared" si="5"/>
        <v>0</v>
      </c>
      <c r="W34" s="287">
        <v>105</v>
      </c>
      <c r="X34" s="287">
        <v>92</v>
      </c>
      <c r="Y34" s="287">
        <v>2</v>
      </c>
      <c r="AB34" s="149" t="s">
        <v>48</v>
      </c>
      <c r="AC34" s="773">
        <v>259</v>
      </c>
      <c r="AD34" s="773">
        <v>185</v>
      </c>
      <c r="AE34" s="773">
        <v>4</v>
      </c>
    </row>
    <row r="35" spans="1:34" ht="15" customHeight="1">
      <c r="A35" s="710" t="s">
        <v>315</v>
      </c>
      <c r="B35" s="710"/>
      <c r="C35" s="710"/>
      <c r="E35" s="216">
        <f>IS!F37-'IS-QTR'!AC35</f>
        <v>497</v>
      </c>
      <c r="F35" s="117"/>
      <c r="G35" s="120">
        <f>IS!H37-AD35</f>
        <v>38</v>
      </c>
      <c r="H35" s="117"/>
      <c r="I35" s="120">
        <f>IS!J37-'IS-QTR'!AE35</f>
        <v>28</v>
      </c>
      <c r="J35" s="117"/>
      <c r="K35" s="117"/>
      <c r="L35" s="120">
        <f>E35+G35+I35</f>
        <v>563</v>
      </c>
      <c r="M35" s="107"/>
      <c r="N35" s="121">
        <v>950</v>
      </c>
      <c r="P35" s="121">
        <v>12</v>
      </c>
      <c r="R35" s="121">
        <v>0</v>
      </c>
      <c r="T35" s="866">
        <f t="shared" si="4"/>
        <v>962</v>
      </c>
      <c r="U35" s="246">
        <f t="shared" si="5"/>
        <v>0</v>
      </c>
      <c r="W35" s="287">
        <v>209</v>
      </c>
      <c r="X35" s="287">
        <v>104</v>
      </c>
      <c r="Y35" s="287">
        <v>0</v>
      </c>
      <c r="AB35" s="710" t="s">
        <v>315</v>
      </c>
      <c r="AC35" s="779">
        <v>1221</v>
      </c>
      <c r="AD35" s="773">
        <v>93</v>
      </c>
      <c r="AE35" s="773">
        <v>80</v>
      </c>
    </row>
    <row r="36" spans="1:34" ht="15" customHeight="1">
      <c r="A36" s="134" t="s">
        <v>408</v>
      </c>
      <c r="B36" s="152"/>
      <c r="C36" s="152"/>
      <c r="E36" s="120">
        <f>IS!F38-AC36</f>
        <v>0</v>
      </c>
      <c r="F36" s="117"/>
      <c r="G36" s="120">
        <f>IS!H38-AD36</f>
        <v>0</v>
      </c>
      <c r="H36" s="117"/>
      <c r="I36" s="120">
        <f>IS!J38-AE36</f>
        <v>0</v>
      </c>
      <c r="J36" s="117"/>
      <c r="K36" s="117"/>
      <c r="L36" s="216">
        <f>SUM(E36:I36)</f>
        <v>0</v>
      </c>
      <c r="M36" s="107"/>
      <c r="N36" s="857">
        <v>-114</v>
      </c>
      <c r="P36" s="857">
        <v>105</v>
      </c>
      <c r="R36" s="121">
        <v>151</v>
      </c>
      <c r="T36" s="866">
        <f t="shared" si="4"/>
        <v>142</v>
      </c>
      <c r="U36" s="246">
        <f t="shared" si="5"/>
        <v>0</v>
      </c>
      <c r="W36" s="287">
        <v>0</v>
      </c>
      <c r="X36" s="287">
        <v>474</v>
      </c>
      <c r="Y36" s="287">
        <v>227</v>
      </c>
      <c r="AB36" s="134" t="s">
        <v>408</v>
      </c>
      <c r="AC36" s="773">
        <v>-8551</v>
      </c>
      <c r="AD36" s="779">
        <v>-4532</v>
      </c>
      <c r="AE36" s="773">
        <v>-2234</v>
      </c>
    </row>
    <row r="37" spans="1:34" ht="15" customHeight="1">
      <c r="A37" s="149" t="s">
        <v>49</v>
      </c>
      <c r="B37" s="204"/>
      <c r="C37" s="204"/>
      <c r="E37" s="125">
        <f>IS!F39-AC37</f>
        <v>4</v>
      </c>
      <c r="F37" s="117"/>
      <c r="G37" s="125">
        <f>IS!H39-AD37</f>
        <v>52</v>
      </c>
      <c r="H37" s="117"/>
      <c r="I37" s="125">
        <f>IS!J39-AE37</f>
        <v>17</v>
      </c>
      <c r="J37" s="117"/>
      <c r="K37" s="117"/>
      <c r="L37" s="125">
        <f>E37+G37+I37+0.49</f>
        <v>73</v>
      </c>
      <c r="M37" s="107"/>
      <c r="N37" s="844">
        <v>12</v>
      </c>
      <c r="P37" s="844">
        <v>29</v>
      </c>
      <c r="R37" s="844">
        <v>21</v>
      </c>
      <c r="T37" s="928">
        <f t="shared" si="4"/>
        <v>62</v>
      </c>
      <c r="U37" s="246">
        <f t="shared" si="5"/>
        <v>0</v>
      </c>
      <c r="W37" s="287">
        <v>6</v>
      </c>
      <c r="X37" s="287">
        <v>52</v>
      </c>
      <c r="Y37" s="287">
        <v>19</v>
      </c>
      <c r="AB37" s="149" t="s">
        <v>49</v>
      </c>
      <c r="AC37" s="773">
        <v>16</v>
      </c>
      <c r="AD37" s="773">
        <v>101</v>
      </c>
      <c r="AE37" s="773">
        <v>56</v>
      </c>
    </row>
    <row r="38" spans="1:34" ht="15" customHeight="1" thickBot="1">
      <c r="A38" s="212" t="s">
        <v>112</v>
      </c>
      <c r="B38" s="220"/>
      <c r="C38" s="220"/>
      <c r="E38" s="133">
        <f>SUM(E25:E37)</f>
        <v>5182</v>
      </c>
      <c r="F38" s="117"/>
      <c r="G38" s="133">
        <f>SUM(G25:G37)</f>
        <v>2663</v>
      </c>
      <c r="H38" s="117"/>
      <c r="I38" s="117">
        <f>SUM(I25:I37)</f>
        <v>2816</v>
      </c>
      <c r="J38" s="117"/>
      <c r="K38" s="117"/>
      <c r="L38" s="117">
        <f>SUM(L25:L37)</f>
        <v>10661</v>
      </c>
      <c r="M38" s="107"/>
      <c r="N38" s="107">
        <f>SUM(N25:N37)</f>
        <v>5167</v>
      </c>
      <c r="O38" s="100"/>
      <c r="P38" s="100">
        <f>SUM(P25:P37)</f>
        <v>2480</v>
      </c>
      <c r="Q38" s="100"/>
      <c r="R38" s="100">
        <f>SUM(R25:R37)</f>
        <v>2488</v>
      </c>
      <c r="S38" s="100"/>
      <c r="T38" s="100">
        <f>SUM(T25:T37)</f>
        <v>10135</v>
      </c>
      <c r="U38" s="246"/>
      <c r="W38" s="775">
        <f>SUM(W25:W37)</f>
        <v>3399</v>
      </c>
      <c r="X38" s="775">
        <f>SUM(X25:X37)</f>
        <v>3294</v>
      </c>
      <c r="Y38" s="775">
        <f>SUM(Y25:Y37)</f>
        <v>1947</v>
      </c>
      <c r="AC38" s="775">
        <f>SUM(AC25:AC37)</f>
        <v>2096</v>
      </c>
      <c r="AD38" s="775">
        <f t="shared" ref="AD38:AE38" si="6">SUM(AD25:AD37)</f>
        <v>750</v>
      </c>
      <c r="AE38" s="775">
        <f t="shared" si="6"/>
        <v>3206</v>
      </c>
      <c r="AF38" s="246">
        <f>IS!H40-'IS-QTR'!AD38</f>
        <v>2663</v>
      </c>
      <c r="AG38" s="100">
        <v>3292890</v>
      </c>
      <c r="AH38" s="100">
        <f>IS!H40-'IS-QTR'!AG38</f>
        <v>-3289477</v>
      </c>
    </row>
    <row r="39" spans="1:34" ht="14.4" thickTop="1">
      <c r="A39" s="149"/>
      <c r="B39" s="204"/>
      <c r="C39" s="204"/>
      <c r="E39" s="226"/>
      <c r="F39" s="116"/>
      <c r="G39" s="226"/>
      <c r="H39" s="116"/>
      <c r="I39" s="226"/>
      <c r="J39" s="116"/>
      <c r="K39" s="116"/>
      <c r="L39" s="226"/>
      <c r="M39" s="100"/>
      <c r="N39" s="858"/>
      <c r="AC39" s="773"/>
      <c r="AD39" s="773"/>
      <c r="AE39" s="773"/>
      <c r="AH39" s="246">
        <f>AF38-AH38</f>
        <v>3292140</v>
      </c>
    </row>
    <row r="40" spans="1:34" ht="15" customHeight="1">
      <c r="A40" s="227" t="str">
        <f>IS!A42</f>
        <v>Net income from operating activities</v>
      </c>
      <c r="B40" s="228"/>
      <c r="C40" s="228"/>
      <c r="D40" s="229"/>
      <c r="E40" s="158">
        <f>SUM(E22-E38)</f>
        <v>-6317</v>
      </c>
      <c r="F40" s="117"/>
      <c r="G40" s="166">
        <f>SUM(G22-G38)</f>
        <v>11813</v>
      </c>
      <c r="H40" s="117"/>
      <c r="I40" s="166">
        <f>SUM(I22-I38)</f>
        <v>13524</v>
      </c>
      <c r="J40" s="117"/>
      <c r="K40" s="117"/>
      <c r="L40" s="158">
        <f>L22-L38</f>
        <v>19020</v>
      </c>
      <c r="M40" s="107"/>
      <c r="N40" s="851">
        <f>SUM(N22-N38)</f>
        <v>2237</v>
      </c>
      <c r="P40" s="851">
        <f>SUM(P22-P38)</f>
        <v>4763</v>
      </c>
      <c r="R40" s="851">
        <f>SUM(R22-R38)</f>
        <v>6401</v>
      </c>
      <c r="T40" s="851">
        <f>SUM(T22-T38)</f>
        <v>13401</v>
      </c>
      <c r="W40" s="783">
        <f>SUM(W22-W38)</f>
        <v>180866</v>
      </c>
      <c r="X40" s="783">
        <f>SUM(X22-X38)</f>
        <v>21926</v>
      </c>
      <c r="Y40" s="783">
        <f>SUM(Y22-Y38)</f>
        <v>9896</v>
      </c>
      <c r="AC40" s="783">
        <f>SUM(AC22-AC38)</f>
        <v>-26512</v>
      </c>
      <c r="AD40" s="783">
        <f>SUM(AD22-AD38)</f>
        <v>19955</v>
      </c>
      <c r="AE40" s="783">
        <f>SUM(AE22-AE38)</f>
        <v>20312</v>
      </c>
    </row>
    <row r="41" spans="1:34">
      <c r="A41" s="227"/>
      <c r="B41" s="228"/>
      <c r="C41" s="228"/>
      <c r="D41" s="229"/>
      <c r="E41" s="117"/>
      <c r="F41" s="117"/>
      <c r="G41" s="117"/>
      <c r="H41" s="117"/>
      <c r="I41" s="117"/>
      <c r="J41" s="117"/>
      <c r="K41" s="117"/>
      <c r="L41" s="117"/>
      <c r="M41" s="107"/>
      <c r="N41" s="107"/>
      <c r="AC41" s="773"/>
      <c r="AD41" s="773"/>
      <c r="AE41" s="773"/>
    </row>
    <row r="42" spans="1:34" ht="15" customHeight="1">
      <c r="A42" s="160" t="s">
        <v>660</v>
      </c>
      <c r="B42" s="160"/>
      <c r="C42" s="152"/>
      <c r="E42" s="117"/>
      <c r="F42" s="117"/>
      <c r="G42" s="117"/>
      <c r="H42" s="117"/>
      <c r="I42" s="117"/>
      <c r="J42" s="117"/>
      <c r="K42" s="117"/>
      <c r="L42" s="117"/>
      <c r="M42" s="107"/>
      <c r="N42" s="107"/>
      <c r="AC42" s="773"/>
      <c r="AD42" s="773"/>
      <c r="AE42" s="773"/>
    </row>
    <row r="43" spans="1:34" ht="15" customHeight="1">
      <c r="A43" s="161" t="s">
        <v>661</v>
      </c>
      <c r="B43" s="161"/>
      <c r="C43" s="162"/>
      <c r="W43" s="287">
        <v>2728</v>
      </c>
      <c r="X43" s="287">
        <v>1282</v>
      </c>
      <c r="Y43" s="287">
        <v>1254</v>
      </c>
      <c r="AC43" s="773">
        <v>-9156</v>
      </c>
      <c r="AD43" s="773">
        <v>-462</v>
      </c>
      <c r="AE43" s="773">
        <v>837</v>
      </c>
    </row>
    <row r="44" spans="1:34" ht="15" customHeight="1">
      <c r="A44" s="161" t="s">
        <v>662</v>
      </c>
      <c r="B44" s="161"/>
      <c r="C44" s="162"/>
      <c r="E44" s="128">
        <f>IS!F46-'IS-QTR'!AC43</f>
        <v>-986</v>
      </c>
      <c r="F44" s="117"/>
      <c r="G44" s="128">
        <f>IS!H46-'IS-QTR'!AD43</f>
        <v>326</v>
      </c>
      <c r="H44" s="117"/>
      <c r="I44" s="128">
        <f>IS!J46-'IS-QTR'!AE43</f>
        <v>1307</v>
      </c>
      <c r="J44" s="117"/>
      <c r="K44" s="117"/>
      <c r="L44" s="128">
        <f>SUM(E44:I44)</f>
        <v>647</v>
      </c>
      <c r="M44" s="107"/>
      <c r="N44" s="773">
        <v>-7822</v>
      </c>
      <c r="O44" s="287"/>
      <c r="P44" s="774">
        <v>392</v>
      </c>
      <c r="Q44" s="774"/>
      <c r="R44" s="774">
        <v>998</v>
      </c>
      <c r="S44" s="774"/>
      <c r="T44" s="774">
        <f t="shared" ref="T44" si="7">N44+P44+R44</f>
        <v>-6432</v>
      </c>
      <c r="AC44" s="773"/>
      <c r="AD44" s="773"/>
      <c r="AE44" s="773"/>
    </row>
    <row r="45" spans="1:34" ht="15" customHeight="1">
      <c r="B45" s="161"/>
      <c r="C45" s="162"/>
      <c r="E45" s="128"/>
      <c r="F45" s="117"/>
      <c r="G45" s="128"/>
      <c r="H45" s="117"/>
      <c r="I45" s="128"/>
      <c r="J45" s="117"/>
      <c r="K45" s="117"/>
      <c r="L45" s="128"/>
      <c r="M45" s="107"/>
      <c r="N45" s="853"/>
      <c r="AC45" s="773"/>
      <c r="AD45" s="773"/>
      <c r="AE45" s="773"/>
    </row>
    <row r="46" spans="1:34" ht="15" customHeight="1">
      <c r="A46" s="164" t="s">
        <v>829</v>
      </c>
      <c r="B46" s="165"/>
      <c r="C46" s="165"/>
      <c r="E46" s="158">
        <f>SUM(E40:E44)</f>
        <v>-7303</v>
      </c>
      <c r="F46" s="117"/>
      <c r="G46" s="166">
        <f>SUM(G40:G44)</f>
        <v>12139</v>
      </c>
      <c r="H46" s="117"/>
      <c r="I46" s="166">
        <f>SUM(I40:I44)</f>
        <v>14831</v>
      </c>
      <c r="J46" s="117"/>
      <c r="K46" s="117"/>
      <c r="L46" s="158">
        <f>SUM(L40:L44)</f>
        <v>19667</v>
      </c>
      <c r="M46" s="107"/>
      <c r="N46" s="851">
        <f>SUM(N40:N44)</f>
        <v>-5585</v>
      </c>
      <c r="P46" s="851">
        <f>SUM(P40:P44)</f>
        <v>5155</v>
      </c>
      <c r="R46" s="851">
        <f>SUM(R40:R44)</f>
        <v>7399</v>
      </c>
      <c r="T46" s="851">
        <f>SUM(T40:T44)</f>
        <v>6969</v>
      </c>
      <c r="W46" s="783">
        <f>SUM(W40:W43)</f>
        <v>183594</v>
      </c>
      <c r="X46" s="783">
        <f>SUM(X40:X43)</f>
        <v>23208</v>
      </c>
      <c r="Y46" s="783">
        <f>SUM(Y40:Y43)</f>
        <v>11150</v>
      </c>
      <c r="AC46" s="783">
        <f>SUM(AC40:AC43)</f>
        <v>-35668</v>
      </c>
      <c r="AD46" s="783">
        <f>SUM(AD40:AD43)</f>
        <v>19493</v>
      </c>
      <c r="AE46" s="783">
        <f>SUM(AE40:AE43)</f>
        <v>21149</v>
      </c>
    </row>
    <row r="47" spans="1:34">
      <c r="A47" s="149"/>
      <c r="B47" s="204"/>
      <c r="C47" s="204"/>
      <c r="E47" s="117"/>
      <c r="F47" s="117"/>
      <c r="G47" s="117"/>
      <c r="H47" s="117"/>
      <c r="I47" s="117"/>
      <c r="J47" s="117"/>
      <c r="K47" s="117"/>
      <c r="L47" s="117"/>
      <c r="M47" s="107"/>
      <c r="N47" s="107"/>
      <c r="AC47" s="773"/>
      <c r="AD47" s="773"/>
      <c r="AE47" s="773"/>
    </row>
    <row r="48" spans="1:34" ht="15" customHeight="1">
      <c r="A48" s="230" t="s">
        <v>99</v>
      </c>
      <c r="B48" s="231"/>
      <c r="C48" s="231"/>
      <c r="D48" s="232">
        <v>8</v>
      </c>
      <c r="E48" s="117">
        <v>0</v>
      </c>
      <c r="F48" s="117"/>
      <c r="G48" s="117">
        <v>0</v>
      </c>
      <c r="H48" s="117"/>
      <c r="I48" s="117">
        <v>0</v>
      </c>
      <c r="J48" s="116"/>
      <c r="K48" s="116"/>
      <c r="L48" s="117">
        <f>SUM(E48:I48)</f>
        <v>0</v>
      </c>
      <c r="M48" s="107"/>
      <c r="N48" s="107">
        <v>0</v>
      </c>
      <c r="P48" s="107">
        <v>0</v>
      </c>
      <c r="R48" s="107">
        <v>0</v>
      </c>
      <c r="T48" s="107">
        <v>0</v>
      </c>
      <c r="AC48" s="773"/>
      <c r="AD48" s="773"/>
      <c r="AE48" s="773"/>
    </row>
    <row r="49" spans="1:31">
      <c r="A49" s="227"/>
      <c r="B49" s="228"/>
      <c r="C49" s="228"/>
      <c r="D49" s="229"/>
      <c r="E49" s="117"/>
      <c r="F49" s="116"/>
      <c r="G49" s="117"/>
      <c r="H49" s="116"/>
      <c r="I49" s="117"/>
      <c r="J49" s="116"/>
      <c r="K49" s="116"/>
      <c r="L49" s="117"/>
      <c r="M49" s="107"/>
      <c r="N49" s="107"/>
      <c r="AC49" s="773"/>
      <c r="AD49" s="773"/>
      <c r="AE49" s="773"/>
    </row>
    <row r="50" spans="1:31" s="150" customFormat="1" ht="21" customHeight="1" thickBot="1">
      <c r="A50" s="227" t="str">
        <f>IS!A52</f>
        <v>Net income for the period</v>
      </c>
      <c r="B50" s="228"/>
      <c r="C50" s="228"/>
      <c r="D50" s="229"/>
      <c r="E50" s="169">
        <f>+E46-E48</f>
        <v>-7303</v>
      </c>
      <c r="F50" s="170"/>
      <c r="G50" s="171">
        <f>+G46-G48</f>
        <v>12139</v>
      </c>
      <c r="H50" s="170"/>
      <c r="I50" s="171">
        <f>+I46-I48</f>
        <v>14831</v>
      </c>
      <c r="J50" s="170"/>
      <c r="K50" s="170"/>
      <c r="L50" s="169">
        <f>+L46-L48</f>
        <v>19667</v>
      </c>
      <c r="M50" s="173"/>
      <c r="N50" s="174">
        <f>+N46-N48</f>
        <v>-5585</v>
      </c>
      <c r="P50" s="174">
        <f>+P46-P48</f>
        <v>5155</v>
      </c>
      <c r="R50" s="174">
        <f>+R46-R48</f>
        <v>7399</v>
      </c>
      <c r="T50" s="174">
        <f>+T46-T48</f>
        <v>6969</v>
      </c>
      <c r="W50" s="784">
        <f>+W46-W48</f>
        <v>183594</v>
      </c>
      <c r="X50" s="784">
        <f>+X46-X48</f>
        <v>23208</v>
      </c>
      <c r="Y50" s="784">
        <f>+Y46-Y48</f>
        <v>11150</v>
      </c>
      <c r="Z50" s="785"/>
      <c r="AA50" s="785"/>
      <c r="AB50" s="785"/>
      <c r="AC50" s="784">
        <f>+AC46-AC48</f>
        <v>-35668</v>
      </c>
      <c r="AD50" s="784">
        <f>+AD46-AD48</f>
        <v>19493</v>
      </c>
      <c r="AE50" s="784">
        <f>+AE46-AE48</f>
        <v>21149</v>
      </c>
    </row>
    <row r="51" spans="1:31" s="150" customFormat="1" ht="21" customHeight="1" thickTop="1">
      <c r="A51" s="227"/>
      <c r="B51" s="228"/>
      <c r="C51" s="228"/>
      <c r="D51" s="229"/>
      <c r="E51" s="296"/>
      <c r="F51" s="170"/>
      <c r="G51" s="172"/>
      <c r="H51" s="170"/>
      <c r="I51" s="172"/>
      <c r="J51" s="170"/>
      <c r="K51" s="170"/>
      <c r="L51" s="296"/>
      <c r="M51" s="173"/>
      <c r="N51" s="297"/>
      <c r="O51" s="172"/>
      <c r="P51" s="172"/>
      <c r="Q51" s="172"/>
      <c r="W51" s="785"/>
      <c r="X51" s="785"/>
      <c r="Y51" s="785"/>
      <c r="Z51" s="785"/>
      <c r="AA51" s="785"/>
      <c r="AB51" s="785"/>
      <c r="AC51" s="785"/>
      <c r="AD51" s="785"/>
      <c r="AE51" s="785"/>
    </row>
    <row r="52" spans="1:31" ht="15" customHeight="1">
      <c r="A52" s="167" t="s">
        <v>830</v>
      </c>
      <c r="B52" s="235"/>
      <c r="C52" s="235"/>
      <c r="D52" s="236">
        <v>11</v>
      </c>
      <c r="E52" s="237"/>
      <c r="F52" s="238"/>
      <c r="G52" s="238"/>
      <c r="H52" s="238"/>
      <c r="I52" s="238"/>
      <c r="J52" s="117"/>
      <c r="K52" s="117"/>
      <c r="L52" s="117"/>
      <c r="M52" s="107"/>
      <c r="N52" s="181"/>
      <c r="O52" s="233">
        <f>AC50+E50</f>
        <v>-42971</v>
      </c>
      <c r="P52" s="233"/>
      <c r="Q52" s="233">
        <f>AE50+I50</f>
        <v>35980</v>
      </c>
    </row>
    <row r="53" spans="1:31" ht="15" customHeight="1">
      <c r="A53" s="239"/>
      <c r="B53" s="235"/>
      <c r="C53" s="235"/>
      <c r="D53" s="236"/>
      <c r="E53" s="237"/>
      <c r="F53" s="238"/>
      <c r="G53" s="238"/>
      <c r="H53" s="238"/>
      <c r="I53" s="238"/>
      <c r="J53" s="117"/>
      <c r="K53" s="117"/>
      <c r="L53" s="117"/>
      <c r="M53" s="107"/>
      <c r="N53" s="181"/>
      <c r="O53" s="233"/>
      <c r="P53" s="233"/>
      <c r="Q53" s="233"/>
    </row>
    <row r="54" spans="1:31" ht="15" customHeight="1">
      <c r="A54" s="239"/>
      <c r="B54" s="235"/>
      <c r="C54" s="235"/>
      <c r="D54" s="236"/>
      <c r="E54" s="237"/>
      <c r="F54" s="238"/>
      <c r="G54" s="238"/>
      <c r="H54" s="238"/>
      <c r="I54" s="238"/>
      <c r="J54" s="117"/>
      <c r="K54" s="117"/>
      <c r="L54" s="117"/>
      <c r="M54" s="107"/>
      <c r="N54" s="181"/>
      <c r="O54" s="233"/>
      <c r="P54" s="233"/>
      <c r="Q54" s="233"/>
    </row>
    <row r="55" spans="1:31" ht="15" customHeight="1">
      <c r="A55" s="1" t="str">
        <f>OCI!A23</f>
        <v>The annexed notes from 1 to 17 form an integral part of these interim financial statements.</v>
      </c>
      <c r="B55" s="204"/>
      <c r="C55" s="204"/>
    </row>
    <row r="56" spans="1:31">
      <c r="B56" s="204"/>
      <c r="C56" s="204"/>
      <c r="W56" s="287">
        <f>IS!F52-'IS-QTR'!AC50</f>
        <v>-7303</v>
      </c>
      <c r="X56" s="287">
        <f>IS!H52-'IS-QTR'!AD50</f>
        <v>12139</v>
      </c>
      <c r="Y56" s="287">
        <f>IS!H52-'IS-QTR'!AE50</f>
        <v>10483</v>
      </c>
    </row>
    <row r="58" spans="1:31" ht="15" customHeight="1">
      <c r="A58" s="1176" t="s">
        <v>108</v>
      </c>
      <c r="B58" s="1176"/>
      <c r="C58" s="1176"/>
      <c r="D58" s="1176"/>
      <c r="E58" s="1176"/>
      <c r="F58" s="1176"/>
      <c r="G58" s="1176"/>
      <c r="H58" s="1176"/>
      <c r="I58" s="1176"/>
      <c r="J58" s="1176"/>
      <c r="K58" s="1176"/>
      <c r="L58" s="1176"/>
      <c r="M58" s="1176"/>
      <c r="N58" s="1176"/>
      <c r="O58" s="1176"/>
      <c r="P58" s="1176"/>
      <c r="Q58" s="1176"/>
      <c r="R58" s="1176"/>
      <c r="S58" s="1176"/>
      <c r="T58" s="1176"/>
      <c r="X58" s="287">
        <f>IS!J52-'IS-QTR'!AE50</f>
        <v>14831</v>
      </c>
    </row>
    <row r="59" spans="1:31" s="240" customFormat="1" ht="15" customHeight="1">
      <c r="A59" s="1176" t="s">
        <v>33</v>
      </c>
      <c r="B59" s="1176"/>
      <c r="C59" s="1176"/>
      <c r="D59" s="1176"/>
      <c r="E59" s="1176"/>
      <c r="F59" s="1176"/>
      <c r="G59" s="1176"/>
      <c r="H59" s="1176"/>
      <c r="I59" s="1176"/>
      <c r="J59" s="1176"/>
      <c r="K59" s="1176"/>
      <c r="L59" s="1176"/>
      <c r="M59" s="1176"/>
      <c r="N59" s="1176"/>
      <c r="O59" s="1176"/>
      <c r="P59" s="1176"/>
      <c r="Q59" s="1176"/>
      <c r="R59" s="1176"/>
      <c r="S59" s="1176"/>
      <c r="T59" s="1176"/>
      <c r="W59" s="786"/>
      <c r="X59" s="786"/>
      <c r="Y59" s="786"/>
      <c r="Z59" s="786"/>
      <c r="AA59" s="786"/>
      <c r="AB59" s="786"/>
      <c r="AC59" s="786"/>
      <c r="AD59" s="786"/>
      <c r="AE59" s="786"/>
    </row>
    <row r="60" spans="1:31" s="240" customFormat="1" ht="15" customHeight="1">
      <c r="A60" s="835"/>
      <c r="B60" s="835"/>
      <c r="C60" s="835"/>
      <c r="D60" s="835"/>
      <c r="E60" s="835"/>
      <c r="F60" s="835"/>
      <c r="G60" s="835"/>
      <c r="H60" s="835"/>
      <c r="I60" s="835"/>
      <c r="J60" s="835"/>
      <c r="K60" s="835"/>
      <c r="L60" s="835"/>
      <c r="M60" s="835"/>
      <c r="N60" s="835"/>
      <c r="O60" s="835"/>
      <c r="P60" s="835"/>
      <c r="Q60" s="835"/>
      <c r="W60" s="786"/>
      <c r="X60" s="786"/>
      <c r="Y60" s="786"/>
      <c r="Z60" s="786"/>
      <c r="AA60" s="786"/>
      <c r="AB60" s="786"/>
      <c r="AC60" s="786"/>
      <c r="AD60" s="786"/>
      <c r="AE60" s="786"/>
    </row>
    <row r="61" spans="1:31" s="240" customFormat="1" ht="15" customHeight="1">
      <c r="A61" s="835"/>
      <c r="B61" s="835"/>
      <c r="C61" s="835"/>
      <c r="D61" s="835"/>
      <c r="E61" s="835"/>
      <c r="F61" s="835"/>
      <c r="G61" s="835"/>
      <c r="H61" s="835"/>
      <c r="I61" s="835"/>
      <c r="J61" s="835"/>
      <c r="K61" s="835"/>
      <c r="L61" s="835"/>
      <c r="M61" s="835"/>
      <c r="N61" s="835"/>
      <c r="O61" s="835"/>
      <c r="P61" s="835"/>
      <c r="Q61" s="835"/>
      <c r="W61" s="786"/>
      <c r="X61" s="786"/>
      <c r="Y61" s="786"/>
      <c r="Z61" s="786"/>
      <c r="AA61" s="786"/>
      <c r="AB61" s="786"/>
      <c r="AC61" s="786"/>
      <c r="AD61" s="786"/>
      <c r="AE61" s="786"/>
    </row>
    <row r="62" spans="1:31" s="240" customFormat="1" ht="15" customHeight="1">
      <c r="A62" s="241"/>
      <c r="B62" s="241"/>
      <c r="C62" s="241"/>
      <c r="D62" s="241"/>
      <c r="E62" s="242"/>
      <c r="F62" s="242"/>
      <c r="G62" s="242"/>
      <c r="H62" s="242"/>
      <c r="I62" s="242"/>
      <c r="J62" s="242"/>
      <c r="K62" s="242"/>
      <c r="L62" s="242"/>
      <c r="M62" s="242"/>
      <c r="N62" s="242"/>
      <c r="O62" s="242"/>
      <c r="P62" s="242"/>
      <c r="Q62" s="242"/>
      <c r="W62" s="786"/>
      <c r="X62" s="786"/>
      <c r="Y62" s="786"/>
      <c r="Z62" s="786"/>
      <c r="AA62" s="786"/>
      <c r="AB62" s="786"/>
      <c r="AC62" s="786"/>
      <c r="AD62" s="786"/>
      <c r="AE62" s="786"/>
    </row>
    <row r="63" spans="1:31" s="240" customFormat="1">
      <c r="A63" s="243"/>
      <c r="C63" s="244"/>
      <c r="D63" s="241"/>
      <c r="E63" s="242"/>
      <c r="F63" s="242"/>
      <c r="G63" s="242"/>
      <c r="H63" s="242"/>
      <c r="I63" s="242"/>
      <c r="J63" s="242"/>
      <c r="K63" s="242"/>
      <c r="L63" s="244"/>
      <c r="M63" s="242"/>
      <c r="N63" s="242"/>
      <c r="O63" s="242"/>
      <c r="P63" s="242"/>
      <c r="Q63" s="242"/>
      <c r="W63" s="786"/>
      <c r="X63" s="786"/>
      <c r="Y63" s="786"/>
      <c r="Z63" s="786"/>
      <c r="AA63" s="786"/>
      <c r="AB63" s="786"/>
      <c r="AC63" s="786"/>
      <c r="AD63" s="786"/>
      <c r="AE63" s="786"/>
    </row>
    <row r="64" spans="1:31" s="240" customFormat="1">
      <c r="A64" s="243"/>
      <c r="C64" s="244"/>
      <c r="D64" s="241"/>
      <c r="E64" s="242"/>
      <c r="F64" s="242"/>
      <c r="G64" s="242"/>
      <c r="H64" s="242"/>
      <c r="I64" s="242"/>
      <c r="J64" s="242"/>
      <c r="K64" s="242"/>
      <c r="L64" s="244"/>
      <c r="M64" s="242"/>
      <c r="N64" s="242"/>
      <c r="O64" s="242"/>
      <c r="P64" s="242"/>
      <c r="Q64" s="242"/>
      <c r="W64" s="786"/>
      <c r="X64" s="786"/>
      <c r="Y64" s="786"/>
      <c r="Z64" s="786"/>
      <c r="AA64" s="786"/>
      <c r="AB64" s="786"/>
      <c r="AC64" s="786"/>
      <c r="AD64" s="786"/>
      <c r="AE64" s="786"/>
    </row>
    <row r="65" spans="1:31" ht="15" customHeight="1">
      <c r="C65" s="19" t="s">
        <v>568</v>
      </c>
      <c r="D65" s="2"/>
      <c r="E65" s="839"/>
      <c r="F65" s="9"/>
      <c r="G65" s="9"/>
      <c r="H65" s="9"/>
      <c r="I65" s="9"/>
      <c r="J65" s="9"/>
      <c r="K65" s="9"/>
      <c r="L65" s="189"/>
      <c r="O65" s="245"/>
      <c r="Q65" s="581" t="s">
        <v>567</v>
      </c>
    </row>
    <row r="66" spans="1:31">
      <c r="B66" s="21"/>
      <c r="C66" s="21" t="s">
        <v>564</v>
      </c>
      <c r="D66" s="21"/>
      <c r="E66" s="834"/>
      <c r="G66" s="21"/>
      <c r="H66" s="21"/>
      <c r="I66" s="21"/>
      <c r="J66" s="21"/>
      <c r="K66" s="21"/>
      <c r="L66" s="21"/>
      <c r="O66" s="5"/>
      <c r="Q66" s="834" t="s">
        <v>361</v>
      </c>
    </row>
    <row r="67" spans="1:31" s="3" customFormat="1" ht="15" customHeight="1">
      <c r="A67" s="187"/>
      <c r="M67" s="189" t="s">
        <v>361</v>
      </c>
      <c r="N67" s="838"/>
      <c r="O67" s="18"/>
      <c r="P67" s="100"/>
      <c r="Q67" s="100"/>
      <c r="W67" s="787"/>
      <c r="X67" s="787"/>
      <c r="Y67" s="787"/>
      <c r="Z67" s="787"/>
      <c r="AA67" s="787"/>
      <c r="AB67" s="787"/>
      <c r="AC67" s="787"/>
      <c r="AD67" s="787"/>
      <c r="AE67" s="787"/>
    </row>
    <row r="68" spans="1:31">
      <c r="E68" s="100"/>
      <c r="G68" s="100"/>
      <c r="I68" s="100"/>
    </row>
    <row r="69" spans="1:31">
      <c r="E69" s="246"/>
      <c r="G69" s="246"/>
      <c r="I69" s="246"/>
    </row>
    <row r="70" spans="1:31">
      <c r="Q70" s="247">
        <f>Q52-AE50</f>
        <v>14831</v>
      </c>
    </row>
  </sheetData>
  <mergeCells count="11">
    <mergeCell ref="A58:T58"/>
    <mergeCell ref="A59:T59"/>
    <mergeCell ref="A1:T1"/>
    <mergeCell ref="A2:T2"/>
    <mergeCell ref="A3:T3"/>
    <mergeCell ref="AC10:AE10"/>
    <mergeCell ref="E6:L6"/>
    <mergeCell ref="E10:L10"/>
    <mergeCell ref="N6:T6"/>
    <mergeCell ref="N10:T10"/>
    <mergeCell ref="W10:Y10"/>
  </mergeCells>
  <pageMargins left="0.68" right="0.25" top="0.75" bottom="0" header="0.25" footer="0"/>
  <pageSetup paperSize="9" scale="63" firstPageNumber="3" fitToHeight="0" orientation="portrait" useFirstPageNumber="1" r:id="rId1"/>
  <headerFooter>
    <oddHeader>&amp;C&amp;"Arial Black,Regular"&amp;14&amp;P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Normal="80" zoomScaleSheetLayoutView="100" workbookViewId="0">
      <selection activeCell="H20" sqref="H20"/>
    </sheetView>
  </sheetViews>
  <sheetFormatPr defaultColWidth="9.44140625" defaultRowHeight="13.8"/>
  <cols>
    <col min="1" max="1" width="2.5546875" style="141" customWidth="1"/>
    <col min="2" max="2" width="10" style="141" customWidth="1"/>
    <col min="3" max="3" width="5.109375" style="141" customWidth="1"/>
    <col min="4" max="4" width="4.44140625" style="141" customWidth="1"/>
    <col min="5" max="5" width="3" style="141" customWidth="1"/>
    <col min="6" max="6" width="11.5546875" style="141" customWidth="1"/>
    <col min="7" max="7" width="0.5546875" style="141" customWidth="1"/>
    <col min="8" max="8" width="11.5546875" style="141" customWidth="1"/>
    <col min="9" max="9" width="0.5546875" style="141" customWidth="1"/>
    <col min="10" max="10" width="11.5546875" style="141" customWidth="1"/>
    <col min="11" max="11" width="0.5546875" style="141" customWidth="1"/>
    <col min="12" max="12" width="11.5546875" style="141" customWidth="1"/>
    <col min="13" max="13" width="1.44140625" style="141" customWidth="1"/>
    <col min="14" max="14" width="11.5546875" style="141" customWidth="1"/>
    <col min="15" max="15" width="0.5546875" style="141" customWidth="1"/>
    <col min="16" max="16" width="11.5546875" style="141" customWidth="1"/>
    <col min="17" max="17" width="0.5546875" style="141" customWidth="1"/>
    <col min="18" max="18" width="11.5546875" style="141" customWidth="1"/>
    <col min="19" max="19" width="0.5546875" style="141" customWidth="1"/>
    <col min="20" max="20" width="11.5546875" style="141" customWidth="1"/>
    <col min="21" max="21" width="13.5546875" style="141" bestFit="1" customWidth="1"/>
    <col min="22" max="22" width="9.44140625" style="141"/>
    <col min="23" max="23" width="14.5546875" style="141" bestFit="1" customWidth="1"/>
    <col min="24" max="16384" width="9.44140625" style="141"/>
  </cols>
  <sheetData>
    <row r="1" spans="1:20" ht="18.75" customHeight="1">
      <c r="A1" s="1182" t="s">
        <v>0</v>
      </c>
      <c r="B1" s="1182"/>
      <c r="C1" s="1182"/>
      <c r="D1" s="1182"/>
      <c r="E1" s="1182"/>
      <c r="F1" s="1182"/>
      <c r="G1" s="1182"/>
      <c r="H1" s="1182"/>
      <c r="I1" s="1182"/>
      <c r="J1" s="1182"/>
      <c r="K1" s="1182"/>
      <c r="L1" s="1182"/>
      <c r="M1" s="1182"/>
      <c r="N1" s="1182"/>
      <c r="O1" s="1182"/>
      <c r="P1" s="1182"/>
      <c r="Q1" s="1182"/>
      <c r="R1" s="1182"/>
      <c r="S1" s="1182"/>
      <c r="T1" s="1182"/>
    </row>
    <row r="2" spans="1:20" ht="18.75" customHeight="1">
      <c r="A2" s="1171" t="s">
        <v>347</v>
      </c>
      <c r="B2" s="1171"/>
      <c r="C2" s="1171"/>
      <c r="D2" s="1171"/>
      <c r="E2" s="1171"/>
      <c r="F2" s="1171"/>
      <c r="G2" s="1171"/>
      <c r="H2" s="1171"/>
      <c r="I2" s="1171"/>
      <c r="J2" s="1171"/>
      <c r="K2" s="1171"/>
      <c r="L2" s="1171"/>
      <c r="M2" s="1171"/>
      <c r="N2" s="1171"/>
      <c r="O2" s="1171"/>
      <c r="P2" s="1171"/>
      <c r="Q2" s="1171"/>
      <c r="R2" s="1171"/>
      <c r="S2" s="1171"/>
      <c r="T2" s="1171"/>
    </row>
    <row r="3" spans="1:20" ht="18.75" customHeight="1">
      <c r="A3" s="1174" t="s">
        <v>902</v>
      </c>
      <c r="B3" s="1174"/>
      <c r="C3" s="1174"/>
      <c r="D3" s="1174"/>
      <c r="E3" s="1174"/>
      <c r="F3" s="1174"/>
      <c r="G3" s="1174"/>
      <c r="H3" s="1174"/>
      <c r="I3" s="1174"/>
      <c r="J3" s="1174"/>
      <c r="K3" s="1174"/>
      <c r="L3" s="1174"/>
      <c r="M3" s="1174"/>
      <c r="N3" s="1174"/>
      <c r="O3" s="1174"/>
      <c r="P3" s="1174"/>
      <c r="Q3" s="1174"/>
      <c r="R3" s="1174"/>
      <c r="S3" s="1174"/>
      <c r="T3" s="1174"/>
    </row>
    <row r="4" spans="1:20">
      <c r="A4" s="248"/>
      <c r="B4" s="248"/>
      <c r="C4" s="248"/>
      <c r="D4" s="248"/>
      <c r="E4" s="249"/>
      <c r="F4" s="248"/>
      <c r="G4" s="248"/>
      <c r="H4" s="150"/>
      <c r="I4" s="248"/>
      <c r="J4" s="248"/>
      <c r="K4" s="248"/>
      <c r="L4" s="248"/>
      <c r="M4" s="248"/>
      <c r="N4" s="150"/>
    </row>
    <row r="5" spans="1:20">
      <c r="A5" s="248"/>
      <c r="B5" s="248"/>
      <c r="C5" s="248"/>
      <c r="D5" s="248"/>
      <c r="E5" s="249"/>
      <c r="F5" s="248"/>
      <c r="G5" s="248"/>
      <c r="H5" s="150"/>
      <c r="I5" s="248"/>
      <c r="J5" s="248"/>
      <c r="K5" s="248"/>
      <c r="L5" s="248"/>
      <c r="M5" s="248"/>
      <c r="N5" s="150"/>
    </row>
    <row r="6" spans="1:20" ht="15" customHeight="1">
      <c r="A6" s="150"/>
      <c r="B6" s="150"/>
      <c r="C6" s="150"/>
      <c r="D6" s="150"/>
      <c r="E6" s="248"/>
      <c r="F6" s="1180" t="s">
        <v>906</v>
      </c>
      <c r="G6" s="1183"/>
      <c r="H6" s="1183"/>
      <c r="I6" s="1183"/>
      <c r="J6" s="1183"/>
      <c r="K6" s="1183"/>
      <c r="L6" s="1183"/>
      <c r="M6" s="250"/>
      <c r="N6" s="1180" t="s">
        <v>851</v>
      </c>
      <c r="O6" s="1180"/>
      <c r="P6" s="1180"/>
      <c r="Q6" s="1180"/>
      <c r="R6" s="1180"/>
      <c r="S6" s="1180"/>
      <c r="T6" s="1180"/>
    </row>
    <row r="7" spans="1:20">
      <c r="A7" s="251"/>
      <c r="B7" s="251"/>
      <c r="C7" s="251"/>
      <c r="D7" s="251"/>
      <c r="E7" s="251"/>
      <c r="F7" s="570"/>
      <c r="G7" s="108"/>
      <c r="H7" s="571"/>
      <c r="I7" s="108"/>
      <c r="J7" s="548" t="s">
        <v>565</v>
      </c>
      <c r="K7" s="108"/>
      <c r="L7" s="109"/>
      <c r="M7" s="108"/>
      <c r="N7" s="570"/>
      <c r="O7" s="727"/>
      <c r="P7" s="571"/>
      <c r="Q7" s="727"/>
      <c r="R7" s="548" t="s">
        <v>565</v>
      </c>
      <c r="S7" s="727"/>
      <c r="T7" s="728"/>
    </row>
    <row r="8" spans="1:20">
      <c r="A8" s="251"/>
      <c r="B8" s="251"/>
      <c r="C8" s="251"/>
      <c r="D8" s="251"/>
      <c r="E8" s="251"/>
      <c r="F8" s="547" t="s">
        <v>337</v>
      </c>
      <c r="G8" s="108"/>
      <c r="H8" s="547" t="s">
        <v>16</v>
      </c>
      <c r="I8" s="108"/>
      <c r="J8" s="546" t="s">
        <v>387</v>
      </c>
      <c r="K8" s="108"/>
      <c r="L8" s="110"/>
      <c r="M8" s="108"/>
      <c r="N8" s="547" t="s">
        <v>337</v>
      </c>
      <c r="O8" s="108"/>
      <c r="P8" s="547" t="s">
        <v>16</v>
      </c>
      <c r="Q8" s="108"/>
      <c r="R8" s="546" t="s">
        <v>387</v>
      </c>
      <c r="S8" s="108"/>
      <c r="T8" s="110"/>
    </row>
    <row r="9" spans="1:20">
      <c r="A9" s="251"/>
      <c r="B9" s="251"/>
      <c r="C9" s="251"/>
      <c r="D9" s="251"/>
      <c r="E9" s="251"/>
      <c r="F9" s="582" t="s">
        <v>388</v>
      </c>
      <c r="G9" s="549"/>
      <c r="H9" s="582" t="s">
        <v>388</v>
      </c>
      <c r="I9" s="549"/>
      <c r="J9" s="582" t="s">
        <v>388</v>
      </c>
      <c r="K9" s="549"/>
      <c r="L9" s="547" t="s">
        <v>9</v>
      </c>
      <c r="M9" s="546"/>
      <c r="N9" s="582" t="s">
        <v>388</v>
      </c>
      <c r="O9" s="704"/>
      <c r="P9" s="582" t="s">
        <v>388</v>
      </c>
      <c r="Q9" s="704"/>
      <c r="R9" s="582" t="s">
        <v>388</v>
      </c>
      <c r="S9" s="704"/>
      <c r="T9" s="547" t="s">
        <v>9</v>
      </c>
    </row>
    <row r="10" spans="1:20">
      <c r="A10" s="251"/>
      <c r="B10" s="251"/>
      <c r="C10" s="251"/>
      <c r="D10" s="251"/>
      <c r="E10" s="252"/>
      <c r="F10" s="1181" t="s">
        <v>769</v>
      </c>
      <c r="G10" s="1181"/>
      <c r="H10" s="1181"/>
      <c r="I10" s="1181"/>
      <c r="J10" s="1181"/>
      <c r="K10" s="1181"/>
      <c r="L10" s="1181"/>
      <c r="M10" s="709"/>
      <c r="N10" s="1181" t="s">
        <v>769</v>
      </c>
      <c r="O10" s="1181"/>
      <c r="P10" s="1181"/>
      <c r="Q10" s="1181"/>
      <c r="R10" s="1181"/>
      <c r="S10" s="1181"/>
      <c r="T10" s="1181"/>
    </row>
    <row r="11" spans="1:20">
      <c r="A11" s="254"/>
      <c r="B11" s="254"/>
      <c r="C11" s="254"/>
      <c r="D11" s="254"/>
      <c r="E11" s="252"/>
      <c r="F11" s="255"/>
      <c r="G11" s="252"/>
      <c r="H11" s="252"/>
      <c r="I11" s="252"/>
      <c r="J11" s="252"/>
      <c r="K11" s="252"/>
      <c r="L11" s="252"/>
      <c r="M11" s="252"/>
      <c r="N11" s="252"/>
      <c r="T11" s="256"/>
    </row>
    <row r="12" spans="1:20">
      <c r="A12" s="254" t="s">
        <v>834</v>
      </c>
      <c r="B12" s="254"/>
      <c r="C12" s="254"/>
      <c r="D12" s="254"/>
      <c r="E12" s="734"/>
      <c r="F12" s="255"/>
      <c r="G12" s="734"/>
      <c r="H12" s="734"/>
      <c r="I12" s="734"/>
      <c r="J12" s="734"/>
      <c r="K12" s="734"/>
      <c r="L12" s="734"/>
      <c r="M12" s="734"/>
      <c r="N12" s="734"/>
      <c r="T12" s="256"/>
    </row>
    <row r="13" spans="1:20">
      <c r="A13" s="266" t="s">
        <v>754</v>
      </c>
      <c r="B13" s="150"/>
      <c r="C13" s="150"/>
      <c r="D13" s="150"/>
      <c r="E13" s="249"/>
      <c r="F13" s="257">
        <f>IS!F52</f>
        <v>-42971</v>
      </c>
      <c r="G13" s="257"/>
      <c r="H13" s="257">
        <f>IS!H52</f>
        <v>31632</v>
      </c>
      <c r="I13" s="257"/>
      <c r="J13" s="257">
        <f>IS!J52</f>
        <v>35980</v>
      </c>
      <c r="K13" s="257"/>
      <c r="L13" s="257">
        <f>SUM(F13:J13)</f>
        <v>24641</v>
      </c>
      <c r="M13" s="191"/>
      <c r="N13" s="191">
        <f>IS!Q52</f>
        <v>170671</v>
      </c>
      <c r="O13" s="100"/>
      <c r="P13" s="100">
        <f>IS!S52</f>
        <v>21430</v>
      </c>
      <c r="Q13" s="100"/>
      <c r="R13" s="191">
        <f>IS!U52</f>
        <v>20349</v>
      </c>
      <c r="T13" s="253">
        <f>SUM(N13:R13)</f>
        <v>212450</v>
      </c>
    </row>
    <row r="14" spans="1:20">
      <c r="A14" s="150"/>
      <c r="B14" s="150"/>
      <c r="C14" s="150"/>
      <c r="D14" s="150"/>
      <c r="E14" s="249"/>
      <c r="F14" s="257"/>
      <c r="G14" s="257"/>
      <c r="H14" s="257"/>
      <c r="I14" s="257"/>
      <c r="J14" s="257"/>
      <c r="K14" s="257"/>
      <c r="L14" s="257"/>
      <c r="M14" s="191"/>
      <c r="N14" s="191"/>
      <c r="Q14" s="253"/>
    </row>
    <row r="15" spans="1:20">
      <c r="A15" s="150" t="s">
        <v>755</v>
      </c>
      <c r="B15" s="150"/>
      <c r="C15" s="150"/>
      <c r="D15" s="150"/>
      <c r="E15" s="249"/>
      <c r="F15" s="257"/>
      <c r="G15" s="257"/>
      <c r="H15" s="257"/>
      <c r="I15" s="257"/>
      <c r="J15" s="257"/>
      <c r="K15" s="257"/>
      <c r="L15" s="257"/>
      <c r="M15" s="191"/>
      <c r="N15" s="191"/>
      <c r="Q15" s="253"/>
    </row>
    <row r="16" spans="1:20">
      <c r="A16" s="261" t="s">
        <v>328</v>
      </c>
      <c r="B16" s="150"/>
      <c r="C16" s="150"/>
      <c r="D16" s="150"/>
      <c r="E16" s="249"/>
      <c r="F16" s="257">
        <f>-'3-5'!H143</f>
        <v>0</v>
      </c>
      <c r="G16" s="257">
        <f>'3-5'!I143</f>
        <v>0</v>
      </c>
      <c r="H16" s="257">
        <v>0</v>
      </c>
      <c r="I16" s="257"/>
      <c r="J16" s="257">
        <f>'3-5'!L143</f>
        <v>0</v>
      </c>
      <c r="K16" s="257"/>
      <c r="L16" s="257">
        <f>F16+H16+J16</f>
        <v>0</v>
      </c>
      <c r="M16" s="191"/>
      <c r="N16" s="191">
        <v>0</v>
      </c>
      <c r="P16" s="191">
        <v>0</v>
      </c>
      <c r="R16" s="191">
        <v>0</v>
      </c>
      <c r="T16" s="191">
        <v>0</v>
      </c>
    </row>
    <row r="17" spans="1:23">
      <c r="A17" s="248"/>
      <c r="B17" s="150"/>
      <c r="C17" s="150"/>
      <c r="D17" s="150"/>
      <c r="E17" s="249"/>
      <c r="F17" s="257"/>
      <c r="G17" s="257"/>
      <c r="H17" s="257"/>
      <c r="I17" s="257"/>
      <c r="J17" s="257"/>
      <c r="K17" s="257"/>
      <c r="L17" s="257"/>
      <c r="M17" s="191"/>
      <c r="N17" s="191"/>
    </row>
    <row r="18" spans="1:23" ht="14.4" hidden="1">
      <c r="A18" s="260"/>
      <c r="B18" s="261"/>
      <c r="C18" s="261"/>
      <c r="D18" s="261"/>
      <c r="E18" s="211"/>
      <c r="F18" s="262">
        <v>0</v>
      </c>
      <c r="G18" s="257"/>
      <c r="H18" s="262">
        <f>SUM(H16:H17)</f>
        <v>0</v>
      </c>
      <c r="I18" s="257"/>
      <c r="J18" s="263">
        <f>SUM(J16:J17)</f>
        <v>0</v>
      </c>
      <c r="K18" s="257"/>
      <c r="L18" s="257">
        <f>SUM(L16:L17)</f>
        <v>0</v>
      </c>
      <c r="M18" s="191"/>
      <c r="N18" s="191">
        <f>SUM(N16:N17)</f>
        <v>0</v>
      </c>
      <c r="R18" s="264"/>
      <c r="U18" s="264"/>
      <c r="W18" s="265"/>
    </row>
    <row r="19" spans="1:23">
      <c r="A19" s="248" t="s">
        <v>327</v>
      </c>
      <c r="B19" s="261"/>
      <c r="C19" s="261"/>
      <c r="D19" s="261"/>
      <c r="E19" s="211"/>
      <c r="F19" s="262"/>
      <c r="G19" s="257"/>
      <c r="H19" s="262"/>
      <c r="I19" s="257"/>
      <c r="J19" s="263"/>
      <c r="K19" s="257"/>
      <c r="L19" s="257"/>
      <c r="M19" s="191"/>
      <c r="N19" s="191"/>
      <c r="R19" s="264"/>
      <c r="U19" s="264"/>
      <c r="W19" s="265"/>
    </row>
    <row r="20" spans="1:23" s="269" customFormat="1" ht="14.4" thickBot="1">
      <c r="A20" s="266" t="s">
        <v>328</v>
      </c>
      <c r="B20" s="248"/>
      <c r="C20" s="248"/>
      <c r="D20" s="248"/>
      <c r="E20" s="249"/>
      <c r="F20" s="267">
        <f>F13+F16</f>
        <v>-42971</v>
      </c>
      <c r="G20" s="257"/>
      <c r="H20" s="267">
        <f>H13+H16</f>
        <v>31632</v>
      </c>
      <c r="I20" s="257"/>
      <c r="J20" s="267">
        <f>J13+J16</f>
        <v>35980</v>
      </c>
      <c r="K20" s="257"/>
      <c r="L20" s="267">
        <f>L13+L16</f>
        <v>24641</v>
      </c>
      <c r="M20" s="191"/>
      <c r="N20" s="268">
        <f>N13+N16</f>
        <v>170671</v>
      </c>
      <c r="P20" s="268">
        <f>P13+P16</f>
        <v>21430</v>
      </c>
      <c r="R20" s="268">
        <f>R13+R16</f>
        <v>20349</v>
      </c>
      <c r="T20" s="268">
        <f>T13+T16</f>
        <v>212450</v>
      </c>
      <c r="W20" s="270"/>
    </row>
    <row r="21" spans="1:23" ht="14.4" thickTop="1">
      <c r="A21" s="248" t="s">
        <v>21</v>
      </c>
      <c r="B21" s="248"/>
      <c r="C21" s="248"/>
      <c r="D21" s="248"/>
      <c r="E21" s="249"/>
      <c r="F21" s="257"/>
      <c r="G21" s="257"/>
      <c r="H21" s="257"/>
      <c r="I21" s="257"/>
      <c r="J21" s="257"/>
      <c r="K21" s="257"/>
      <c r="L21" s="257"/>
      <c r="M21" s="191"/>
      <c r="N21" s="191"/>
    </row>
    <row r="22" spans="1:23">
      <c r="A22" s="248"/>
      <c r="B22" s="248"/>
      <c r="C22" s="248"/>
      <c r="D22" s="248"/>
      <c r="E22" s="249"/>
      <c r="F22" s="257"/>
      <c r="G22" s="257"/>
      <c r="H22" s="257"/>
      <c r="I22" s="257"/>
      <c r="J22" s="257"/>
      <c r="K22" s="257"/>
      <c r="L22" s="257"/>
      <c r="M22" s="191"/>
      <c r="N22" s="191"/>
      <c r="R22" s="100"/>
      <c r="T22" s="100"/>
    </row>
    <row r="23" spans="1:23">
      <c r="A23" s="150" t="str">
        <f>BS!$A$49</f>
        <v>The annexed notes from 1 to 17 form an integral part of these interim financial statements.</v>
      </c>
      <c r="B23" s="150"/>
      <c r="C23" s="150"/>
      <c r="D23" s="150"/>
      <c r="E23" s="249"/>
      <c r="F23" s="150"/>
      <c r="G23" s="150"/>
      <c r="H23" s="150"/>
      <c r="I23" s="150"/>
      <c r="J23" s="150"/>
      <c r="K23" s="150"/>
      <c r="L23" s="150"/>
      <c r="M23" s="150"/>
      <c r="N23" s="150"/>
      <c r="R23" s="117"/>
      <c r="S23" s="726"/>
      <c r="T23" s="117"/>
    </row>
    <row r="24" spans="1:23">
      <c r="A24" s="150"/>
      <c r="B24" s="150"/>
      <c r="C24" s="150"/>
      <c r="D24" s="150"/>
      <c r="E24" s="249"/>
      <c r="F24" s="150"/>
      <c r="G24" s="150"/>
      <c r="H24" s="150"/>
      <c r="I24" s="150"/>
      <c r="J24" s="150"/>
      <c r="K24" s="150"/>
      <c r="L24" s="150"/>
      <c r="M24" s="150"/>
      <c r="N24" s="150"/>
    </row>
    <row r="25" spans="1:23">
      <c r="A25" s="150"/>
      <c r="B25" s="150"/>
      <c r="C25" s="150"/>
      <c r="D25" s="150"/>
      <c r="E25" s="249"/>
      <c r="F25" s="150"/>
      <c r="G25" s="150"/>
      <c r="H25" s="150"/>
      <c r="I25" s="150"/>
      <c r="J25" s="150"/>
      <c r="K25" s="150"/>
      <c r="L25" s="150"/>
      <c r="M25" s="150"/>
      <c r="N25" s="150"/>
    </row>
    <row r="26" spans="1:23">
      <c r="A26" s="1176" t="s">
        <v>108</v>
      </c>
      <c r="B26" s="1176"/>
      <c r="C26" s="1176"/>
      <c r="D26" s="1176"/>
      <c r="E26" s="1176"/>
      <c r="F26" s="1176"/>
      <c r="G26" s="1176"/>
      <c r="H26" s="1176"/>
      <c r="I26" s="1176"/>
      <c r="J26" s="1176"/>
      <c r="K26" s="1176"/>
      <c r="L26" s="1176"/>
      <c r="M26" s="1176"/>
      <c r="N26" s="1176"/>
      <c r="O26" s="1176"/>
      <c r="P26" s="1176"/>
      <c r="Q26" s="1176"/>
      <c r="R26" s="1176"/>
      <c r="S26" s="1176"/>
      <c r="T26" s="1176"/>
    </row>
    <row r="27" spans="1:23">
      <c r="A27" s="1176" t="s">
        <v>33</v>
      </c>
      <c r="B27" s="1176"/>
      <c r="C27" s="1176"/>
      <c r="D27" s="1176"/>
      <c r="E27" s="1176"/>
      <c r="F27" s="1176"/>
      <c r="G27" s="1176"/>
      <c r="H27" s="1176"/>
      <c r="I27" s="1176"/>
      <c r="J27" s="1176"/>
      <c r="K27" s="1176"/>
      <c r="L27" s="1176"/>
      <c r="M27" s="1176"/>
      <c r="N27" s="1176"/>
      <c r="O27" s="1176"/>
      <c r="P27" s="1176"/>
      <c r="Q27" s="1176"/>
      <c r="R27" s="1176"/>
      <c r="S27" s="1176"/>
      <c r="T27" s="1176"/>
    </row>
    <row r="28" spans="1:23">
      <c r="A28" s="552"/>
      <c r="B28" s="552"/>
      <c r="C28" s="552"/>
      <c r="D28" s="552"/>
      <c r="E28" s="552"/>
      <c r="F28" s="552"/>
      <c r="G28" s="552"/>
      <c r="H28" s="552"/>
      <c r="I28" s="552"/>
      <c r="J28" s="552"/>
      <c r="K28" s="552"/>
      <c r="L28" s="552"/>
      <c r="M28" s="552"/>
      <c r="N28" s="552"/>
      <c r="O28" s="5"/>
      <c r="P28" s="5"/>
      <c r="Q28" s="5"/>
      <c r="T28" s="271"/>
    </row>
    <row r="29" spans="1:23">
      <c r="A29" s="1"/>
      <c r="B29" s="1"/>
      <c r="C29" s="1"/>
      <c r="D29" s="1"/>
      <c r="E29" s="17"/>
      <c r="F29" s="1"/>
      <c r="G29" s="1"/>
      <c r="H29" s="1"/>
      <c r="I29" s="1"/>
      <c r="J29" s="1"/>
      <c r="K29" s="1"/>
      <c r="L29" s="1"/>
      <c r="M29" s="1"/>
      <c r="N29" s="1"/>
    </row>
    <row r="30" spans="1:23">
      <c r="A30" s="1"/>
      <c r="B30" s="1"/>
      <c r="C30" s="1"/>
      <c r="D30" s="1"/>
      <c r="E30" s="17"/>
      <c r="F30" s="1"/>
      <c r="G30" s="1"/>
      <c r="H30" s="1"/>
      <c r="I30" s="1"/>
      <c r="J30" s="1"/>
      <c r="K30" s="1"/>
      <c r="L30" s="1"/>
      <c r="M30" s="1"/>
      <c r="N30" s="1"/>
    </row>
    <row r="31" spans="1:23">
      <c r="A31" s="1"/>
      <c r="B31" s="1"/>
      <c r="C31" s="1"/>
      <c r="D31" s="1"/>
      <c r="E31" s="17"/>
      <c r="F31" s="1"/>
      <c r="G31" s="1"/>
      <c r="H31" s="1"/>
      <c r="I31" s="1"/>
      <c r="J31" s="1"/>
      <c r="K31" s="1"/>
      <c r="L31" s="1"/>
      <c r="M31" s="1"/>
      <c r="N31" s="1"/>
    </row>
    <row r="32" spans="1:23">
      <c r="A32" s="1"/>
      <c r="B32" s="1"/>
      <c r="C32" s="1"/>
      <c r="D32" s="1"/>
      <c r="E32" s="731"/>
      <c r="F32" s="1"/>
      <c r="G32" s="1"/>
      <c r="H32" s="1"/>
      <c r="I32" s="1"/>
      <c r="J32" s="1"/>
      <c r="K32" s="1"/>
      <c r="L32" s="1"/>
      <c r="M32" s="1"/>
      <c r="N32" s="1"/>
    </row>
    <row r="33" spans="2:17">
      <c r="B33" s="1"/>
      <c r="D33" s="1"/>
      <c r="E33" s="685" t="s">
        <v>568</v>
      </c>
      <c r="F33" s="41"/>
      <c r="H33" s="1"/>
      <c r="I33" s="1"/>
      <c r="J33" s="1"/>
      <c r="K33" s="1"/>
      <c r="L33" s="1"/>
      <c r="Q33" s="581" t="s">
        <v>567</v>
      </c>
    </row>
    <row r="34" spans="2:17" ht="15" customHeight="1">
      <c r="D34" s="189"/>
      <c r="E34" s="683" t="s">
        <v>564</v>
      </c>
      <c r="F34" s="540"/>
      <c r="H34" s="150"/>
      <c r="I34" s="150"/>
      <c r="J34" s="150"/>
      <c r="K34" s="150"/>
      <c r="L34" s="189"/>
      <c r="Q34" s="540" t="s">
        <v>361</v>
      </c>
    </row>
    <row r="35" spans="2:17" ht="15" customHeight="1"/>
    <row r="36" spans="2:17" ht="15" customHeight="1"/>
  </sheetData>
  <mergeCells count="9">
    <mergeCell ref="A27:T27"/>
    <mergeCell ref="A26:T26"/>
    <mergeCell ref="A1:T1"/>
    <mergeCell ref="A2:T2"/>
    <mergeCell ref="A3:T3"/>
    <mergeCell ref="F6:L6"/>
    <mergeCell ref="F10:L10"/>
    <mergeCell ref="N6:T6"/>
    <mergeCell ref="N10:T10"/>
  </mergeCells>
  <pageMargins left="0.68" right="0.25" top="0.75" bottom="0" header="0.25" footer="0"/>
  <pageSetup paperSize="9" scale="78" firstPageNumber="4" fitToHeight="0" orientation="portrait" useFirstPageNumber="1" r:id="rId1"/>
  <headerFooter>
    <oddHeader>&amp;C&amp;"Arial Black,Regular"&amp;14&amp;P</oddHeader>
  </headerFooter>
  <colBreaks count="1" manualBreakCount="1">
    <brk id="20" max="5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3"/>
  <sheetViews>
    <sheetView view="pageBreakPreview" zoomScaleNormal="80" zoomScaleSheetLayoutView="100" workbookViewId="0">
      <selection activeCell="D48" sqref="D47:D48"/>
    </sheetView>
  </sheetViews>
  <sheetFormatPr defaultColWidth="9.44140625" defaultRowHeight="13.8"/>
  <cols>
    <col min="1" max="1" width="2.5546875" style="141" customWidth="1"/>
    <col min="2" max="2" width="10.44140625" style="141" customWidth="1"/>
    <col min="3" max="3" width="7.44140625" style="141" customWidth="1"/>
    <col min="4" max="4" width="5.44140625" style="141" customWidth="1"/>
    <col min="5" max="5" width="5.5546875" style="141" customWidth="1"/>
    <col min="6" max="6" width="11.5546875" style="141" customWidth="1"/>
    <col min="7" max="7" width="0.5546875" style="141" customWidth="1"/>
    <col min="8" max="8" width="11.5546875" style="141" customWidth="1"/>
    <col min="9" max="9" width="0.5546875" style="141" customWidth="1"/>
    <col min="10" max="10" width="11.5546875" style="141" customWidth="1"/>
    <col min="11" max="11" width="0.5546875" style="141" customWidth="1"/>
    <col min="12" max="12" width="11.5546875" style="141" customWidth="1"/>
    <col min="13" max="13" width="0.5546875" style="141" customWidth="1"/>
    <col min="14" max="14" width="11.5546875" style="141" customWidth="1"/>
    <col min="15" max="15" width="0.5546875" style="141" customWidth="1"/>
    <col min="16" max="16" width="11.5546875" style="141" customWidth="1"/>
    <col min="17" max="17" width="0.5546875" style="141" customWidth="1"/>
    <col min="18" max="18" width="11.5546875" style="141" customWidth="1"/>
    <col min="19" max="19" width="0.5546875" style="141" customWidth="1"/>
    <col min="20" max="20" width="11.5546875" style="141" customWidth="1"/>
    <col min="21" max="21" width="13.5546875" style="141" bestFit="1" customWidth="1"/>
    <col min="22" max="22" width="9.44140625" style="141"/>
    <col min="23" max="23" width="14.5546875" style="141" bestFit="1" customWidth="1"/>
    <col min="24" max="16384" width="9.44140625" style="141"/>
  </cols>
  <sheetData>
    <row r="1" spans="1:20" ht="18.75" customHeight="1">
      <c r="A1" s="1182" t="s">
        <v>0</v>
      </c>
      <c r="B1" s="1182"/>
      <c r="C1" s="1182"/>
      <c r="D1" s="1182"/>
      <c r="E1" s="1182"/>
      <c r="F1" s="1182"/>
      <c r="G1" s="1182"/>
      <c r="H1" s="1182"/>
      <c r="I1" s="1182"/>
      <c r="J1" s="1182"/>
      <c r="K1" s="1182"/>
      <c r="L1" s="1182"/>
      <c r="M1" s="1182"/>
      <c r="N1" s="1182"/>
      <c r="O1" s="1182"/>
      <c r="P1" s="1182"/>
      <c r="Q1" s="1182"/>
      <c r="R1" s="1182"/>
      <c r="S1" s="1182"/>
      <c r="T1" s="1182"/>
    </row>
    <row r="2" spans="1:20" ht="18.75" customHeight="1">
      <c r="A2" s="1171" t="s">
        <v>347</v>
      </c>
      <c r="B2" s="1171"/>
      <c r="C2" s="1171"/>
      <c r="D2" s="1171"/>
      <c r="E2" s="1171"/>
      <c r="F2" s="1171"/>
      <c r="G2" s="1171"/>
      <c r="H2" s="1171"/>
      <c r="I2" s="1171"/>
      <c r="J2" s="1171"/>
      <c r="K2" s="1171"/>
      <c r="L2" s="1171"/>
      <c r="M2" s="1171"/>
      <c r="N2" s="1171"/>
      <c r="O2" s="1171"/>
      <c r="P2" s="1171"/>
      <c r="Q2" s="1171"/>
      <c r="R2" s="1171"/>
      <c r="S2" s="1171"/>
      <c r="T2" s="1171"/>
    </row>
    <row r="3" spans="1:20" ht="18.75" customHeight="1">
      <c r="A3" s="1174" t="s">
        <v>850</v>
      </c>
      <c r="B3" s="1174"/>
      <c r="C3" s="1174"/>
      <c r="D3" s="1174"/>
      <c r="E3" s="1174"/>
      <c r="F3" s="1174"/>
      <c r="G3" s="1174"/>
      <c r="H3" s="1174"/>
      <c r="I3" s="1174"/>
      <c r="J3" s="1174"/>
      <c r="K3" s="1174"/>
      <c r="L3" s="1174"/>
      <c r="M3" s="1174"/>
      <c r="N3" s="1174"/>
      <c r="O3" s="1174"/>
      <c r="P3" s="1174"/>
      <c r="Q3" s="1174"/>
      <c r="R3" s="1174"/>
      <c r="S3" s="1174"/>
      <c r="T3" s="1174"/>
    </row>
    <row r="4" spans="1:20">
      <c r="A4" s="248"/>
      <c r="B4" s="248"/>
      <c r="C4" s="248"/>
      <c r="D4" s="248"/>
      <c r="E4" s="249"/>
      <c r="F4" s="248"/>
      <c r="G4" s="248"/>
      <c r="H4" s="150"/>
      <c r="I4" s="248"/>
      <c r="J4" s="248"/>
      <c r="K4" s="248"/>
      <c r="L4" s="248"/>
      <c r="M4" s="248"/>
      <c r="N4" s="150"/>
    </row>
    <row r="5" spans="1:20">
      <c r="A5" s="248"/>
      <c r="B5" s="248"/>
      <c r="C5" s="248"/>
      <c r="D5" s="248"/>
      <c r="E5" s="249"/>
      <c r="F5" s="248"/>
      <c r="G5" s="248"/>
      <c r="H5" s="150"/>
      <c r="I5" s="248"/>
      <c r="J5" s="248"/>
      <c r="K5" s="248"/>
      <c r="L5" s="248"/>
      <c r="M5" s="248"/>
      <c r="N5" s="150"/>
    </row>
    <row r="6" spans="1:20" ht="15" customHeight="1">
      <c r="A6" s="150"/>
      <c r="B6" s="150"/>
      <c r="C6" s="150"/>
      <c r="D6" s="150"/>
      <c r="E6" s="248"/>
      <c r="F6" s="1180" t="s">
        <v>848</v>
      </c>
      <c r="G6" s="1183"/>
      <c r="H6" s="1183"/>
      <c r="I6" s="1183"/>
      <c r="J6" s="1183"/>
      <c r="K6" s="1183"/>
      <c r="L6" s="1183"/>
      <c r="M6" s="250"/>
      <c r="N6" s="1180" t="s">
        <v>849</v>
      </c>
      <c r="O6" s="1183"/>
      <c r="P6" s="1183"/>
      <c r="Q6" s="1183"/>
      <c r="R6" s="1183"/>
      <c r="S6" s="1183"/>
      <c r="T6" s="1183"/>
    </row>
    <row r="7" spans="1:20">
      <c r="A7" s="251"/>
      <c r="B7" s="251"/>
      <c r="C7" s="251"/>
      <c r="D7" s="251"/>
      <c r="E7" s="251"/>
      <c r="F7" s="570"/>
      <c r="G7" s="108"/>
      <c r="H7" s="571"/>
      <c r="I7" s="108"/>
      <c r="J7" s="548" t="s">
        <v>565</v>
      </c>
      <c r="K7" s="108"/>
      <c r="L7" s="109"/>
      <c r="M7" s="108"/>
      <c r="N7" s="570"/>
      <c r="O7" s="108"/>
      <c r="P7" s="571"/>
      <c r="Q7" s="108"/>
      <c r="R7" s="548" t="s">
        <v>565</v>
      </c>
      <c r="S7" s="108"/>
      <c r="T7" s="109"/>
    </row>
    <row r="8" spans="1:20">
      <c r="A8" s="251"/>
      <c r="B8" s="251"/>
      <c r="C8" s="251"/>
      <c r="D8" s="251"/>
      <c r="E8" s="251"/>
      <c r="F8" s="547" t="s">
        <v>337</v>
      </c>
      <c r="G8" s="108"/>
      <c r="H8" s="547" t="s">
        <v>16</v>
      </c>
      <c r="I8" s="108"/>
      <c r="J8" s="546" t="s">
        <v>387</v>
      </c>
      <c r="K8" s="108"/>
      <c r="L8" s="110"/>
      <c r="M8" s="108"/>
      <c r="N8" s="547" t="s">
        <v>337</v>
      </c>
      <c r="O8" s="108"/>
      <c r="P8" s="547" t="s">
        <v>16</v>
      </c>
      <c r="Q8" s="108"/>
      <c r="R8" s="546" t="s">
        <v>387</v>
      </c>
      <c r="S8" s="108"/>
      <c r="T8" s="110"/>
    </row>
    <row r="9" spans="1:20">
      <c r="A9" s="251"/>
      <c r="B9" s="251"/>
      <c r="C9" s="251"/>
      <c r="D9" s="251"/>
      <c r="E9" s="251"/>
      <c r="F9" s="582" t="s">
        <v>388</v>
      </c>
      <c r="G9" s="549"/>
      <c r="H9" s="582" t="s">
        <v>388</v>
      </c>
      <c r="I9" s="549"/>
      <c r="J9" s="582" t="s">
        <v>388</v>
      </c>
      <c r="K9" s="549"/>
      <c r="L9" s="547" t="s">
        <v>9</v>
      </c>
      <c r="M9" s="546"/>
      <c r="N9" s="582" t="s">
        <v>388</v>
      </c>
      <c r="O9" s="704"/>
      <c r="P9" s="582" t="s">
        <v>388</v>
      </c>
      <c r="Q9" s="704"/>
      <c r="R9" s="582" t="s">
        <v>388</v>
      </c>
      <c r="S9" s="704"/>
      <c r="T9" s="547" t="s">
        <v>9</v>
      </c>
    </row>
    <row r="10" spans="1:20" ht="15" customHeight="1">
      <c r="A10" s="251"/>
      <c r="B10" s="251"/>
      <c r="C10" s="251"/>
      <c r="D10" s="251"/>
      <c r="E10" s="558"/>
      <c r="F10" s="1181" t="s">
        <v>769</v>
      </c>
      <c r="G10" s="1181"/>
      <c r="H10" s="1181"/>
      <c r="I10" s="1181"/>
      <c r="J10" s="1181"/>
      <c r="K10" s="1181"/>
      <c r="L10" s="1181"/>
      <c r="M10" s="709"/>
      <c r="N10" s="1181" t="s">
        <v>769</v>
      </c>
      <c r="O10" s="1181"/>
      <c r="P10" s="1181"/>
      <c r="Q10" s="1181"/>
      <c r="R10" s="1181"/>
      <c r="S10" s="1181"/>
      <c r="T10" s="1181"/>
    </row>
    <row r="11" spans="1:20" ht="15" customHeight="1">
      <c r="A11" s="254"/>
      <c r="B11" s="254"/>
      <c r="C11" s="254"/>
      <c r="D11" s="254"/>
      <c r="E11" s="558"/>
      <c r="F11" s="255"/>
      <c r="G11" s="558"/>
      <c r="H11" s="558"/>
      <c r="I11" s="558"/>
      <c r="J11" s="558"/>
      <c r="K11" s="558"/>
      <c r="L11" s="558"/>
      <c r="M11" s="558"/>
      <c r="N11" s="558"/>
      <c r="T11" s="256"/>
    </row>
    <row r="12" spans="1:20" ht="15" customHeight="1">
      <c r="A12" s="248" t="s">
        <v>834</v>
      </c>
      <c r="B12" s="254"/>
      <c r="C12" s="254"/>
      <c r="D12" s="254"/>
      <c r="E12" s="734"/>
      <c r="F12" s="255"/>
      <c r="G12" s="734"/>
      <c r="H12" s="734"/>
      <c r="I12" s="734"/>
      <c r="J12" s="734"/>
      <c r="K12" s="734"/>
      <c r="L12" s="734"/>
      <c r="M12" s="734"/>
      <c r="N12" s="734"/>
      <c r="T12" s="256"/>
    </row>
    <row r="13" spans="1:20" ht="15" customHeight="1">
      <c r="A13" s="266" t="s">
        <v>754</v>
      </c>
      <c r="B13" s="150"/>
      <c r="C13" s="150"/>
      <c r="D13" s="150"/>
      <c r="E13" s="249"/>
      <c r="F13" s="887">
        <f>'IS-QTR'!E50</f>
        <v>-7303</v>
      </c>
      <c r="G13" s="172"/>
      <c r="H13" s="172">
        <f>'IS-QTR'!G50</f>
        <v>12139</v>
      </c>
      <c r="I13" s="172"/>
      <c r="J13" s="172">
        <f>'IS-QTR'!I50</f>
        <v>14831</v>
      </c>
      <c r="K13" s="172"/>
      <c r="L13" s="887">
        <f>SUM(F13:J13)</f>
        <v>19667</v>
      </c>
      <c r="M13" s="173"/>
      <c r="N13" s="774">
        <f>'IS-QTR'!N50</f>
        <v>-5585</v>
      </c>
      <c r="O13" s="100"/>
      <c r="P13" s="774">
        <f>'IS-QTR'!P50</f>
        <v>5155</v>
      </c>
      <c r="Q13" s="100"/>
      <c r="R13" s="774">
        <f>'IS-QTR'!R50</f>
        <v>7399</v>
      </c>
      <c r="S13" s="100"/>
      <c r="T13" s="774">
        <f>SUM(N13:R13)</f>
        <v>6969</v>
      </c>
    </row>
    <row r="14" spans="1:20" ht="15" customHeight="1">
      <c r="A14" s="150"/>
      <c r="B14" s="888"/>
      <c r="C14" s="150"/>
      <c r="D14" s="150"/>
      <c r="E14" s="249"/>
      <c r="F14" s="172"/>
      <c r="G14" s="172"/>
      <c r="H14" s="172"/>
      <c r="I14" s="172"/>
      <c r="J14" s="172"/>
      <c r="K14" s="172"/>
      <c r="L14" s="172"/>
      <c r="M14" s="173"/>
      <c r="N14" s="173"/>
      <c r="O14" s="100"/>
      <c r="P14" s="100"/>
      <c r="Q14" s="100"/>
      <c r="R14" s="100"/>
      <c r="S14" s="100"/>
      <c r="T14" s="100"/>
    </row>
    <row r="15" spans="1:20" ht="15" customHeight="1">
      <c r="A15" s="150" t="s">
        <v>755</v>
      </c>
      <c r="B15" s="150"/>
      <c r="C15" s="150"/>
      <c r="D15" s="150"/>
      <c r="E15" s="249"/>
      <c r="F15" s="172"/>
      <c r="G15" s="172"/>
      <c r="H15" s="172"/>
      <c r="I15" s="172"/>
      <c r="J15" s="172"/>
      <c r="K15" s="172"/>
      <c r="L15" s="172"/>
      <c r="M15" s="173"/>
      <c r="N15" s="173"/>
      <c r="O15" s="100"/>
      <c r="P15" s="100"/>
      <c r="Q15" s="100"/>
      <c r="R15" s="100"/>
      <c r="S15" s="100"/>
      <c r="T15" s="100"/>
    </row>
    <row r="16" spans="1:20" ht="15" customHeight="1">
      <c r="A16" s="261" t="s">
        <v>328</v>
      </c>
      <c r="B16" s="150"/>
      <c r="C16" s="150"/>
      <c r="D16" s="150"/>
      <c r="E16" s="249"/>
      <c r="F16" s="172">
        <v>0</v>
      </c>
      <c r="G16" s="172"/>
      <c r="H16" s="172">
        <v>0</v>
      </c>
      <c r="I16" s="172"/>
      <c r="J16" s="172">
        <v>0</v>
      </c>
      <c r="K16" s="172"/>
      <c r="L16" s="172">
        <v>0</v>
      </c>
      <c r="M16" s="173"/>
      <c r="N16" s="173">
        <v>0</v>
      </c>
      <c r="O16" s="100"/>
      <c r="P16" s="173">
        <v>0</v>
      </c>
      <c r="Q16" s="298"/>
      <c r="R16" s="173">
        <v>0</v>
      </c>
      <c r="S16" s="100"/>
      <c r="T16" s="173">
        <v>0</v>
      </c>
    </row>
    <row r="17" spans="1:23" ht="15" customHeight="1">
      <c r="A17" s="248"/>
      <c r="B17" s="150"/>
      <c r="C17" s="150"/>
      <c r="D17" s="150"/>
      <c r="E17" s="249"/>
      <c r="F17" s="172"/>
      <c r="G17" s="172"/>
      <c r="H17" s="172"/>
      <c r="I17" s="172"/>
      <c r="J17" s="172"/>
      <c r="K17" s="172"/>
      <c r="L17" s="172"/>
      <c r="M17" s="173"/>
      <c r="N17" s="173"/>
      <c r="O17" s="100"/>
      <c r="P17" s="298"/>
      <c r="Q17" s="298"/>
      <c r="R17" s="298"/>
      <c r="S17" s="100"/>
      <c r="T17" s="100"/>
    </row>
    <row r="18" spans="1:23" ht="15" hidden="1" customHeight="1">
      <c r="A18" s="586" t="s">
        <v>760</v>
      </c>
      <c r="B18" s="150"/>
      <c r="C18" s="150"/>
      <c r="D18" s="150"/>
      <c r="E18" s="249"/>
      <c r="F18" s="172"/>
      <c r="G18" s="172"/>
      <c r="H18" s="172"/>
      <c r="I18" s="172"/>
      <c r="J18" s="172"/>
      <c r="K18" s="172"/>
      <c r="L18" s="172"/>
      <c r="M18" s="173"/>
      <c r="N18" s="173"/>
      <c r="O18" s="100"/>
      <c r="P18" s="298"/>
      <c r="Q18" s="298"/>
      <c r="R18" s="298"/>
      <c r="S18" s="100"/>
      <c r="T18" s="100"/>
    </row>
    <row r="19" spans="1:23" ht="15" hidden="1" customHeight="1">
      <c r="A19" s="766" t="s">
        <v>761</v>
      </c>
      <c r="B19" s="150"/>
      <c r="C19" s="150"/>
      <c r="D19" s="150"/>
      <c r="E19" s="249"/>
      <c r="F19" s="172"/>
      <c r="G19" s="172"/>
      <c r="H19" s="172"/>
      <c r="I19" s="172"/>
      <c r="J19" s="172"/>
      <c r="K19" s="172"/>
      <c r="L19" s="172"/>
      <c r="M19" s="173"/>
      <c r="N19" s="173"/>
      <c r="O19" s="100"/>
      <c r="P19" s="100"/>
      <c r="Q19" s="100"/>
      <c r="R19" s="100"/>
      <c r="S19" s="100"/>
      <c r="T19" s="100"/>
    </row>
    <row r="20" spans="1:23" ht="15" hidden="1" customHeight="1">
      <c r="A20" s="258"/>
      <c r="B20" s="150"/>
      <c r="C20" s="150"/>
      <c r="D20" s="150"/>
      <c r="E20" s="249"/>
      <c r="F20" s="172"/>
      <c r="G20" s="172"/>
      <c r="H20" s="172"/>
      <c r="I20" s="172"/>
      <c r="J20" s="172"/>
      <c r="K20" s="172"/>
      <c r="L20" s="172"/>
      <c r="M20" s="173"/>
      <c r="N20" s="173"/>
      <c r="O20" s="100"/>
      <c r="P20" s="100"/>
      <c r="Q20" s="100"/>
      <c r="R20" s="100"/>
      <c r="S20" s="100"/>
      <c r="T20" s="100"/>
    </row>
    <row r="21" spans="1:23" ht="15" hidden="1" customHeight="1">
      <c r="A21" s="583" t="s">
        <v>756</v>
      </c>
      <c r="B21" s="150"/>
      <c r="C21" s="150"/>
      <c r="D21" s="150"/>
      <c r="E21" s="249"/>
      <c r="F21" s="172"/>
      <c r="G21" s="172"/>
      <c r="H21" s="172"/>
      <c r="I21" s="172"/>
      <c r="J21" s="172"/>
      <c r="K21" s="172"/>
      <c r="L21" s="172"/>
      <c r="M21" s="173"/>
      <c r="N21" s="173"/>
      <c r="O21" s="100"/>
      <c r="P21" s="100"/>
      <c r="Q21" s="100"/>
      <c r="R21" s="100"/>
      <c r="S21" s="100"/>
      <c r="T21" s="100"/>
    </row>
    <row r="22" spans="1:23" ht="15" hidden="1" customHeight="1">
      <c r="A22" s="584" t="s">
        <v>757</v>
      </c>
      <c r="B22" s="204"/>
      <c r="C22" s="204"/>
      <c r="D22" s="204"/>
      <c r="E22" s="7"/>
      <c r="F22" s="100"/>
      <c r="G22" s="100"/>
      <c r="H22" s="100"/>
      <c r="I22" s="100"/>
      <c r="J22" s="100"/>
      <c r="K22" s="100"/>
      <c r="L22" s="100"/>
      <c r="M22" s="100"/>
      <c r="N22" s="100"/>
      <c r="O22" s="100"/>
      <c r="P22" s="100"/>
      <c r="Q22" s="100"/>
      <c r="R22" s="100"/>
      <c r="S22" s="100"/>
      <c r="T22" s="100"/>
    </row>
    <row r="23" spans="1:23" ht="15" hidden="1" customHeight="1">
      <c r="A23" s="584" t="s">
        <v>759</v>
      </c>
      <c r="B23" s="204"/>
      <c r="C23" s="204"/>
      <c r="D23" s="204"/>
      <c r="E23" s="7"/>
      <c r="F23" s="100"/>
      <c r="G23" s="100"/>
      <c r="H23" s="100"/>
      <c r="I23" s="100"/>
      <c r="J23" s="100"/>
      <c r="K23" s="100"/>
      <c r="L23" s="100"/>
      <c r="M23" s="100"/>
      <c r="N23" s="100"/>
      <c r="O23" s="100"/>
      <c r="P23" s="100"/>
      <c r="Q23" s="100"/>
      <c r="R23" s="100"/>
      <c r="S23" s="100"/>
      <c r="T23" s="100"/>
    </row>
    <row r="24" spans="1:23" ht="15" hidden="1" customHeight="1">
      <c r="A24" s="584" t="s">
        <v>758</v>
      </c>
      <c r="B24" s="204"/>
      <c r="C24" s="204"/>
      <c r="D24" s="204"/>
      <c r="E24" s="7"/>
      <c r="F24" s="172">
        <f>OCI!F16-'OCI-QTR.'!P17</f>
        <v>0</v>
      </c>
      <c r="G24" s="172">
        <f>'3-5'!I143</f>
        <v>0</v>
      </c>
      <c r="H24" s="172">
        <f>OCI!H16-'OCI-QTR.'!Q17</f>
        <v>0</v>
      </c>
      <c r="I24" s="172"/>
      <c r="J24" s="172">
        <f>OCI!J16-'OCI-QTR.'!R17</f>
        <v>0</v>
      </c>
      <c r="K24" s="172"/>
      <c r="L24" s="172">
        <f>F24+H24+J24</f>
        <v>0</v>
      </c>
      <c r="M24" s="173"/>
      <c r="N24" s="173">
        <v>0</v>
      </c>
      <c r="O24" s="100"/>
      <c r="P24" s="173">
        <v>0</v>
      </c>
      <c r="Q24" s="100"/>
      <c r="R24" s="173">
        <v>0</v>
      </c>
      <c r="S24" s="100"/>
      <c r="T24" s="100">
        <f>SUM(N24:R24)</f>
        <v>0</v>
      </c>
      <c r="V24" s="141">
        <v>310793</v>
      </c>
    </row>
    <row r="25" spans="1:23" ht="15" hidden="1" customHeight="1">
      <c r="A25" s="150"/>
      <c r="B25" s="150"/>
      <c r="C25" s="150"/>
      <c r="D25" s="150"/>
      <c r="E25" s="259"/>
      <c r="F25" s="172"/>
      <c r="G25" s="172"/>
      <c r="H25" s="172"/>
      <c r="I25" s="172"/>
      <c r="J25" s="172"/>
      <c r="K25" s="172"/>
      <c r="L25" s="172"/>
      <c r="M25" s="173"/>
      <c r="N25" s="173"/>
      <c r="O25" s="100"/>
      <c r="P25" s="100"/>
      <c r="Q25" s="100"/>
      <c r="R25" s="100"/>
      <c r="S25" s="100"/>
      <c r="T25" s="100"/>
    </row>
    <row r="26" spans="1:23">
      <c r="A26" s="248" t="s">
        <v>327</v>
      </c>
      <c r="B26" s="261"/>
      <c r="C26" s="261"/>
      <c r="D26" s="261"/>
      <c r="E26" s="211"/>
      <c r="F26" s="117"/>
      <c r="G26" s="172"/>
      <c r="H26" s="117"/>
      <c r="I26" s="172"/>
      <c r="J26" s="117"/>
      <c r="K26" s="172"/>
      <c r="L26" s="172"/>
      <c r="M26" s="173"/>
      <c r="N26" s="173"/>
      <c r="O26" s="100"/>
      <c r="P26" s="100"/>
      <c r="Q26" s="100"/>
      <c r="R26" s="100"/>
      <c r="S26" s="100"/>
      <c r="T26" s="100"/>
      <c r="U26" s="264"/>
      <c r="W26" s="265"/>
    </row>
    <row r="27" spans="1:23" s="269" customFormat="1" ht="14.4" thickBot="1">
      <c r="A27" s="266" t="s">
        <v>328</v>
      </c>
      <c r="B27" s="248"/>
      <c r="C27" s="248"/>
      <c r="D27" s="248"/>
      <c r="E27" s="249"/>
      <c r="F27" s="775">
        <f>F13+F24</f>
        <v>-7303</v>
      </c>
      <c r="G27" s="172"/>
      <c r="H27" s="171">
        <f>H13+H24</f>
        <v>12139</v>
      </c>
      <c r="I27" s="172"/>
      <c r="J27" s="171">
        <f>J13+J24</f>
        <v>14831</v>
      </c>
      <c r="K27" s="172"/>
      <c r="L27" s="775">
        <f>L13+L24</f>
        <v>19667</v>
      </c>
      <c r="M27" s="173"/>
      <c r="N27" s="796">
        <f>N13+N24</f>
        <v>-5585</v>
      </c>
      <c r="O27" s="175"/>
      <c r="P27" s="796">
        <f>P13+P24</f>
        <v>5155</v>
      </c>
      <c r="Q27" s="175"/>
      <c r="R27" s="796">
        <f>R13+R24</f>
        <v>7399</v>
      </c>
      <c r="S27" s="175"/>
      <c r="T27" s="796">
        <f>T13+T24</f>
        <v>6969</v>
      </c>
      <c r="W27" s="270"/>
    </row>
    <row r="28" spans="1:23" ht="14.4" thickTop="1">
      <c r="A28" s="248"/>
      <c r="B28" s="248"/>
      <c r="C28" s="248"/>
      <c r="D28" s="248"/>
      <c r="E28" s="249"/>
      <c r="F28" s="257"/>
      <c r="G28" s="257"/>
      <c r="H28" s="257"/>
      <c r="I28" s="257"/>
      <c r="J28" s="257"/>
      <c r="K28" s="257"/>
      <c r="L28" s="257"/>
      <c r="M28" s="191"/>
      <c r="N28" s="191"/>
    </row>
    <row r="29" spans="1:23">
      <c r="A29" s="248"/>
      <c r="B29" s="248"/>
      <c r="C29" s="248"/>
      <c r="D29" s="248"/>
      <c r="E29" s="249"/>
      <c r="F29" s="257"/>
      <c r="G29" s="257"/>
      <c r="H29" s="257"/>
      <c r="I29" s="257"/>
      <c r="J29" s="257"/>
      <c r="K29" s="257"/>
      <c r="L29" s="257"/>
      <c r="M29" s="191"/>
      <c r="N29" s="191"/>
      <c r="R29" s="100"/>
      <c r="T29" s="100"/>
    </row>
    <row r="30" spans="1:23">
      <c r="A30" s="150" t="str">
        <f>BS!$A$49</f>
        <v>The annexed notes from 1 to 17 form an integral part of these interim financial statements.</v>
      </c>
      <c r="B30" s="150"/>
      <c r="C30" s="150"/>
      <c r="D30" s="150"/>
      <c r="E30" s="249"/>
      <c r="F30" s="150"/>
      <c r="G30" s="150"/>
      <c r="H30" s="150"/>
      <c r="I30" s="150"/>
      <c r="J30" s="150"/>
      <c r="K30" s="150"/>
      <c r="L30" s="150"/>
      <c r="M30" s="150"/>
      <c r="N30" s="150"/>
      <c r="R30" s="117"/>
      <c r="S30" s="726"/>
      <c r="T30" s="117"/>
    </row>
    <row r="31" spans="1:23">
      <c r="A31" s="150"/>
      <c r="B31" s="150"/>
      <c r="C31" s="150"/>
      <c r="D31" s="150"/>
      <c r="E31" s="249"/>
      <c r="F31" s="150"/>
      <c r="G31" s="150"/>
      <c r="H31" s="150"/>
      <c r="I31" s="150"/>
      <c r="J31" s="150"/>
      <c r="K31" s="150"/>
      <c r="L31" s="150"/>
      <c r="M31" s="150"/>
      <c r="N31" s="150"/>
    </row>
    <row r="32" spans="1:23">
      <c r="A32" s="150"/>
      <c r="B32" s="150"/>
      <c r="C32" s="150"/>
      <c r="D32" s="150"/>
      <c r="E32" s="249"/>
      <c r="F32" s="150"/>
      <c r="G32" s="150"/>
      <c r="H32" s="150"/>
      <c r="I32" s="150"/>
      <c r="J32" s="150"/>
      <c r="K32" s="150"/>
      <c r="L32" s="150"/>
      <c r="M32" s="150"/>
      <c r="N32" s="150"/>
    </row>
    <row r="33" spans="1:20">
      <c r="A33" s="1176" t="s">
        <v>108</v>
      </c>
      <c r="B33" s="1176"/>
      <c r="C33" s="1176"/>
      <c r="D33" s="1176"/>
      <c r="E33" s="1176"/>
      <c r="F33" s="1176"/>
      <c r="G33" s="1176"/>
      <c r="H33" s="1176"/>
      <c r="I33" s="1176"/>
      <c r="J33" s="1176"/>
      <c r="K33" s="1176"/>
      <c r="L33" s="1176"/>
      <c r="M33" s="1176"/>
      <c r="N33" s="1176"/>
      <c r="O33" s="1176"/>
      <c r="P33" s="1176"/>
      <c r="Q33" s="1176"/>
      <c r="R33" s="1176"/>
      <c r="S33" s="1176"/>
      <c r="T33" s="1176"/>
    </row>
    <row r="34" spans="1:20">
      <c r="A34" s="1176" t="s">
        <v>33</v>
      </c>
      <c r="B34" s="1176"/>
      <c r="C34" s="1176"/>
      <c r="D34" s="1176"/>
      <c r="E34" s="1176"/>
      <c r="F34" s="1176"/>
      <c r="G34" s="1176"/>
      <c r="H34" s="1176"/>
      <c r="I34" s="1176"/>
      <c r="J34" s="1176"/>
      <c r="K34" s="1176"/>
      <c r="L34" s="1176"/>
      <c r="M34" s="1176"/>
      <c r="N34" s="1176"/>
      <c r="O34" s="1176"/>
      <c r="P34" s="1176"/>
      <c r="Q34" s="1176"/>
      <c r="R34" s="1176"/>
      <c r="S34" s="1176"/>
      <c r="T34" s="1176"/>
    </row>
    <row r="35" spans="1:20">
      <c r="A35" s="552"/>
      <c r="B35" s="552"/>
      <c r="C35" s="552"/>
      <c r="D35" s="552"/>
      <c r="E35" s="552"/>
      <c r="F35" s="552"/>
      <c r="G35" s="552"/>
      <c r="H35" s="552"/>
      <c r="I35" s="552"/>
      <c r="J35" s="552"/>
      <c r="K35" s="552"/>
      <c r="L35" s="552"/>
      <c r="M35" s="552"/>
      <c r="N35" s="552"/>
      <c r="O35" s="5"/>
      <c r="P35" s="5"/>
      <c r="Q35" s="5"/>
      <c r="T35" s="271"/>
    </row>
    <row r="36" spans="1:20">
      <c r="A36" s="731"/>
      <c r="B36" s="731"/>
      <c r="C36" s="731"/>
      <c r="D36" s="731"/>
      <c r="E36" s="731"/>
      <c r="F36" s="731"/>
      <c r="G36" s="731"/>
      <c r="H36" s="731"/>
      <c r="I36" s="731"/>
      <c r="J36" s="731"/>
      <c r="K36" s="731"/>
      <c r="L36" s="731"/>
      <c r="M36" s="731"/>
      <c r="N36" s="731"/>
      <c r="O36" s="5"/>
      <c r="P36" s="5"/>
      <c r="Q36" s="5"/>
      <c r="T36" s="271"/>
    </row>
    <row r="37" spans="1:20">
      <c r="A37" s="1"/>
      <c r="B37" s="1"/>
      <c r="C37" s="1"/>
      <c r="D37" s="1"/>
      <c r="E37" s="552"/>
      <c r="F37" s="1"/>
      <c r="G37" s="1"/>
      <c r="H37" s="1"/>
      <c r="I37" s="1"/>
      <c r="J37" s="1"/>
      <c r="K37" s="1"/>
      <c r="L37" s="1"/>
      <c r="M37" s="1"/>
      <c r="N37" s="1"/>
    </row>
    <row r="38" spans="1:20">
      <c r="A38" s="1"/>
      <c r="B38" s="1"/>
      <c r="C38" s="1"/>
      <c r="D38" s="1"/>
      <c r="E38" s="552"/>
      <c r="F38" s="1"/>
      <c r="G38" s="1"/>
      <c r="H38" s="1"/>
      <c r="I38" s="1"/>
      <c r="J38" s="1"/>
      <c r="K38" s="1"/>
      <c r="L38" s="1"/>
      <c r="M38" s="1"/>
      <c r="N38" s="1"/>
    </row>
    <row r="39" spans="1:20">
      <c r="A39" s="1"/>
      <c r="B39" s="1"/>
      <c r="C39" s="1"/>
      <c r="D39" s="1"/>
      <c r="E39" s="552"/>
      <c r="F39" s="1"/>
      <c r="G39" s="1"/>
      <c r="H39" s="1"/>
      <c r="I39" s="1"/>
      <c r="J39" s="1"/>
      <c r="K39" s="1"/>
      <c r="L39" s="1"/>
      <c r="M39" s="1"/>
      <c r="N39" s="1"/>
    </row>
    <row r="40" spans="1:20">
      <c r="B40" s="1"/>
      <c r="D40" s="1"/>
      <c r="E40" s="685" t="s">
        <v>568</v>
      </c>
      <c r="F40" s="41"/>
      <c r="H40" s="1"/>
      <c r="I40" s="1"/>
      <c r="J40" s="1"/>
      <c r="K40" s="1"/>
      <c r="L40" s="1"/>
      <c r="Q40" s="581" t="s">
        <v>567</v>
      </c>
    </row>
    <row r="41" spans="1:20" ht="15" customHeight="1">
      <c r="D41" s="189"/>
      <c r="E41" s="683" t="s">
        <v>564</v>
      </c>
      <c r="F41" s="540"/>
      <c r="H41" s="150"/>
      <c r="I41" s="150"/>
      <c r="J41" s="150"/>
      <c r="K41" s="150"/>
      <c r="L41" s="189"/>
      <c r="Q41" s="540" t="s">
        <v>361</v>
      </c>
    </row>
    <row r="42" spans="1:20" ht="15" customHeight="1"/>
    <row r="43" spans="1:20" ht="15" customHeight="1"/>
  </sheetData>
  <mergeCells count="9">
    <mergeCell ref="A33:T33"/>
    <mergeCell ref="A34:T34"/>
    <mergeCell ref="A1:T1"/>
    <mergeCell ref="A2:T2"/>
    <mergeCell ref="A3:T3"/>
    <mergeCell ref="F6:L6"/>
    <mergeCell ref="F10:L10"/>
    <mergeCell ref="N6:T6"/>
    <mergeCell ref="N10:T10"/>
  </mergeCells>
  <pageMargins left="0.68" right="0.25" top="0.75" bottom="0" header="0.25" footer="0"/>
  <pageSetup paperSize="9" scale="74" firstPageNumber="5" fitToHeight="0" orientation="portrait" useFirstPageNumber="1" r:id="rId1"/>
  <headerFooter>
    <oddHeader>&amp;C&amp;"Arial Black,Regular"&amp;14&amp;P</oddHeader>
  </headerFooter>
  <colBreaks count="1" manualBreakCount="1">
    <brk id="20" max="5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78"/>
  <sheetViews>
    <sheetView view="pageBreakPreview" topLeftCell="A34" zoomScaleNormal="80" zoomScaleSheetLayoutView="100" workbookViewId="0">
      <selection activeCell="F40" sqref="F40"/>
    </sheetView>
  </sheetViews>
  <sheetFormatPr defaultColWidth="9.44140625" defaultRowHeight="13.8"/>
  <cols>
    <col min="1" max="1" width="2.5546875" style="1" customWidth="1"/>
    <col min="2" max="2" width="29.5546875" style="1" customWidth="1"/>
    <col min="3" max="3" width="10.44140625" style="1" customWidth="1"/>
    <col min="4" max="4" width="10.88671875" style="1" customWidth="1"/>
    <col min="5" max="5" width="5.5546875" style="1" customWidth="1"/>
    <col min="6" max="6" width="11.5546875" style="1" customWidth="1"/>
    <col min="7" max="7" width="0.5546875" style="1" customWidth="1"/>
    <col min="8" max="8" width="11.5546875" style="1" customWidth="1"/>
    <col min="9" max="9" width="0.5546875" style="1" customWidth="1"/>
    <col min="10" max="10" width="11.5546875" style="1" customWidth="1"/>
    <col min="11" max="11" width="0.5546875" style="1" customWidth="1"/>
    <col min="12" max="12" width="11.5546875" style="1" customWidth="1"/>
    <col min="13" max="13" width="1.44140625" style="1" customWidth="1"/>
    <col min="14" max="14" width="11.5546875" style="1" customWidth="1"/>
    <col min="15" max="15" width="0.5546875" style="1" customWidth="1"/>
    <col min="16" max="16" width="11.5546875" style="1" customWidth="1"/>
    <col min="17" max="17" width="0.5546875" style="1" customWidth="1"/>
    <col min="18" max="18" width="11.5546875" style="1" customWidth="1"/>
    <col min="19" max="19" width="0.5546875" style="1" customWidth="1"/>
    <col min="20" max="20" width="11.5546875" style="1" customWidth="1"/>
    <col min="21" max="21" width="10.44140625" style="1" bestFit="1" customWidth="1"/>
    <col min="22" max="22" width="9.88671875" style="1" bestFit="1" customWidth="1"/>
    <col min="23" max="23" width="10.33203125" style="1" bestFit="1" customWidth="1"/>
    <col min="24" max="25" width="9.44140625" style="1"/>
    <col min="26" max="28" width="0" style="1" hidden="1" customWidth="1"/>
    <col min="29" max="29" width="9.44140625" style="1"/>
    <col min="30" max="42" width="0" style="1" hidden="1" customWidth="1"/>
    <col min="43" max="43" width="15.44140625" style="1" bestFit="1" customWidth="1"/>
    <col min="44" max="45" width="14" style="1" bestFit="1" customWidth="1"/>
    <col min="46" max="46" width="9.5546875" style="1" bestFit="1" customWidth="1"/>
    <col min="47" max="47" width="9.44140625" style="1"/>
    <col min="48" max="48" width="13.44140625" style="1" bestFit="1" customWidth="1"/>
    <col min="49" max="16384" width="9.44140625" style="1"/>
  </cols>
  <sheetData>
    <row r="1" spans="1:23" ht="17.399999999999999">
      <c r="A1" s="1182" t="s">
        <v>0</v>
      </c>
      <c r="B1" s="1182"/>
      <c r="C1" s="1182"/>
      <c r="D1" s="1182"/>
      <c r="E1" s="1182"/>
      <c r="F1" s="1182"/>
      <c r="G1" s="1182"/>
      <c r="H1" s="1182"/>
      <c r="I1" s="1182"/>
      <c r="J1" s="1182"/>
      <c r="K1" s="1182"/>
      <c r="L1" s="1182"/>
      <c r="M1" s="1182"/>
      <c r="N1" s="1182"/>
      <c r="O1" s="1182"/>
      <c r="P1" s="1182"/>
      <c r="Q1" s="1182"/>
      <c r="R1" s="1182"/>
      <c r="S1" s="1182"/>
      <c r="T1" s="1182"/>
    </row>
    <row r="2" spans="1:23" ht="17.399999999999999">
      <c r="A2" s="1171" t="s">
        <v>561</v>
      </c>
      <c r="B2" s="1171"/>
      <c r="C2" s="1171"/>
      <c r="D2" s="1171"/>
      <c r="E2" s="1171"/>
      <c r="F2" s="1171"/>
      <c r="G2" s="1171"/>
      <c r="H2" s="1171"/>
      <c r="I2" s="1171"/>
      <c r="J2" s="1171"/>
      <c r="K2" s="1171"/>
      <c r="L2" s="1171"/>
      <c r="M2" s="1171"/>
      <c r="N2" s="1171"/>
      <c r="O2" s="1171"/>
      <c r="P2" s="1171"/>
      <c r="Q2" s="1171"/>
      <c r="R2" s="1171"/>
      <c r="S2" s="1171"/>
      <c r="T2" s="1171"/>
    </row>
    <row r="3" spans="1:23" ht="17.399999999999999">
      <c r="A3" s="1171" t="str">
        <f>OCI!A3</f>
        <v>FOR THE NINE MONTHS ENDED MARCH 31, 2022</v>
      </c>
      <c r="B3" s="1171"/>
      <c r="C3" s="1171"/>
      <c r="D3" s="1171"/>
      <c r="E3" s="1171"/>
      <c r="F3" s="1171"/>
      <c r="G3" s="1171"/>
      <c r="H3" s="1171"/>
      <c r="I3" s="1171"/>
      <c r="J3" s="1171"/>
      <c r="K3" s="1171"/>
      <c r="L3" s="1171"/>
      <c r="M3" s="1171"/>
      <c r="N3" s="1171"/>
      <c r="O3" s="1171"/>
      <c r="P3" s="1171"/>
      <c r="Q3" s="1171"/>
      <c r="R3" s="1171"/>
      <c r="S3" s="1171"/>
      <c r="T3" s="1171"/>
    </row>
    <row r="4" spans="1:23">
      <c r="A4" s="5"/>
      <c r="B4" s="17"/>
      <c r="C4" s="17"/>
      <c r="D4" s="17"/>
      <c r="E4" s="552"/>
      <c r="F4" s="17"/>
      <c r="G4" s="5"/>
      <c r="H4" s="5"/>
      <c r="I4" s="5"/>
      <c r="J4" s="5"/>
      <c r="K4" s="5"/>
      <c r="L4" s="5"/>
    </row>
    <row r="5" spans="1:23">
      <c r="A5" s="5"/>
      <c r="B5" s="731"/>
      <c r="C5" s="731"/>
      <c r="D5" s="731"/>
      <c r="E5" s="731"/>
      <c r="F5" s="731"/>
      <c r="G5" s="5"/>
      <c r="H5" s="5"/>
      <c r="I5" s="5"/>
      <c r="J5" s="5"/>
      <c r="K5" s="5"/>
      <c r="L5" s="5"/>
    </row>
    <row r="6" spans="1:23">
      <c r="A6" s="150"/>
      <c r="B6" s="259"/>
      <c r="C6" s="259"/>
      <c r="D6" s="259"/>
      <c r="E6" s="259"/>
      <c r="F6" s="1184" t="s">
        <v>906</v>
      </c>
      <c r="G6" s="1185"/>
      <c r="H6" s="1185"/>
      <c r="I6" s="1185"/>
      <c r="J6" s="1185"/>
      <c r="K6" s="1185"/>
      <c r="L6" s="1185"/>
      <c r="M6" s="321"/>
      <c r="N6" s="1184" t="s">
        <v>851</v>
      </c>
      <c r="O6" s="1185"/>
      <c r="P6" s="1185"/>
      <c r="Q6" s="1185"/>
      <c r="R6" s="1185"/>
      <c r="S6" s="1185"/>
      <c r="T6" s="1185"/>
    </row>
    <row r="7" spans="1:23">
      <c r="A7" s="251"/>
      <c r="B7" s="322"/>
      <c r="C7" s="322"/>
      <c r="D7" s="322"/>
      <c r="E7" s="322"/>
      <c r="F7" s="570"/>
      <c r="G7" s="108"/>
      <c r="H7" s="571"/>
      <c r="I7" s="108"/>
      <c r="J7" s="548" t="s">
        <v>565</v>
      </c>
      <c r="K7" s="108"/>
      <c r="L7" s="109"/>
      <c r="M7" s="251"/>
      <c r="N7" s="570"/>
      <c r="O7" s="108"/>
      <c r="P7" s="571"/>
      <c r="Q7" s="108"/>
      <c r="R7" s="548" t="s">
        <v>565</v>
      </c>
      <c r="S7" s="108"/>
      <c r="T7" s="109"/>
    </row>
    <row r="8" spans="1:23" s="209" customFormat="1">
      <c r="A8" s="251"/>
      <c r="B8" s="322"/>
      <c r="C8" s="322"/>
      <c r="D8" s="322"/>
      <c r="E8" s="322"/>
      <c r="F8" s="547" t="s">
        <v>337</v>
      </c>
      <c r="G8" s="108"/>
      <c r="H8" s="547" t="s">
        <v>16</v>
      </c>
      <c r="I8" s="108"/>
      <c r="J8" s="546" t="s">
        <v>387</v>
      </c>
      <c r="K8" s="108"/>
      <c r="L8" s="110"/>
      <c r="M8" s="251"/>
      <c r="N8" s="547" t="s">
        <v>337</v>
      </c>
      <c r="O8" s="108"/>
      <c r="P8" s="547" t="s">
        <v>16</v>
      </c>
      <c r="Q8" s="108"/>
      <c r="R8" s="546" t="s">
        <v>387</v>
      </c>
      <c r="S8" s="108"/>
      <c r="T8" s="110"/>
    </row>
    <row r="9" spans="1:23" s="209" customFormat="1">
      <c r="A9" s="251"/>
      <c r="B9" s="322"/>
      <c r="C9" s="322"/>
      <c r="D9" s="322"/>
      <c r="E9" s="322"/>
      <c r="F9" s="582" t="s">
        <v>388</v>
      </c>
      <c r="G9" s="549"/>
      <c r="H9" s="582" t="s">
        <v>388</v>
      </c>
      <c r="I9" s="549"/>
      <c r="J9" s="582" t="s">
        <v>388</v>
      </c>
      <c r="K9" s="549"/>
      <c r="L9" s="547" t="s">
        <v>9</v>
      </c>
      <c r="M9" s="251"/>
      <c r="N9" s="582" t="s">
        <v>388</v>
      </c>
      <c r="O9" s="704"/>
      <c r="P9" s="582" t="s">
        <v>388</v>
      </c>
      <c r="Q9" s="704"/>
      <c r="R9" s="582" t="s">
        <v>388</v>
      </c>
      <c r="S9" s="704"/>
      <c r="T9" s="547" t="s">
        <v>9</v>
      </c>
    </row>
    <row r="10" spans="1:23" s="209" customFormat="1">
      <c r="A10" s="1"/>
      <c r="B10" s="7"/>
      <c r="C10" s="7"/>
      <c r="E10" s="17" t="s">
        <v>35</v>
      </c>
      <c r="F10" s="1181" t="s">
        <v>769</v>
      </c>
      <c r="G10" s="1181"/>
      <c r="H10" s="1181"/>
      <c r="I10" s="1181"/>
      <c r="J10" s="1181"/>
      <c r="K10" s="1181"/>
      <c r="L10" s="1181"/>
      <c r="M10" s="710"/>
      <c r="N10" s="1181" t="s">
        <v>769</v>
      </c>
      <c r="O10" s="1181"/>
      <c r="P10" s="1181"/>
      <c r="Q10" s="1181"/>
      <c r="R10" s="1181"/>
      <c r="S10" s="1181"/>
      <c r="T10" s="1181"/>
    </row>
    <row r="11" spans="1:23">
      <c r="A11" s="111" t="s">
        <v>113</v>
      </c>
      <c r="B11" s="17"/>
      <c r="C11" s="17"/>
      <c r="D11" s="17"/>
      <c r="E11" s="552"/>
      <c r="F11" s="210"/>
      <c r="H11" s="250"/>
      <c r="J11" s="250"/>
      <c r="K11" s="223"/>
      <c r="L11" s="209"/>
    </row>
    <row r="12" spans="1:23">
      <c r="A12" s="223" t="s">
        <v>299</v>
      </c>
      <c r="B12" s="7"/>
      <c r="C12" s="7"/>
      <c r="D12" s="7"/>
      <c r="E12" s="7"/>
      <c r="F12" s="954">
        <f>ROUND(IS!F48,0)</f>
        <v>-42971</v>
      </c>
      <c r="G12" s="101"/>
      <c r="H12" s="225">
        <f>ROUND(IS!H48,0)</f>
        <v>31632</v>
      </c>
      <c r="I12" s="101"/>
      <c r="J12" s="954">
        <f>ROUND(IS!J48,0)</f>
        <v>35980</v>
      </c>
      <c r="K12" s="101"/>
      <c r="L12" s="954">
        <f>SUM(F12:J12)</f>
        <v>24641</v>
      </c>
      <c r="M12" s="99"/>
      <c r="N12" s="788">
        <v>170671</v>
      </c>
      <c r="O12" s="287"/>
      <c r="P12" s="287">
        <v>21430</v>
      </c>
      <c r="Q12" s="287"/>
      <c r="R12" s="788">
        <v>20349</v>
      </c>
      <c r="S12" s="287"/>
      <c r="T12" s="287">
        <f>SUM(N12:R12)</f>
        <v>212450</v>
      </c>
      <c r="U12" s="287">
        <f>N12/1000</f>
        <v>171</v>
      </c>
      <c r="V12" s="287">
        <f>P12/1000</f>
        <v>21</v>
      </c>
      <c r="W12" s="287">
        <f>R12/1000</f>
        <v>20</v>
      </c>
    </row>
    <row r="13" spans="1:23">
      <c r="A13" s="223"/>
      <c r="B13" s="7"/>
      <c r="C13" s="7"/>
      <c r="D13" s="7"/>
      <c r="E13" s="7"/>
      <c r="F13" s="225"/>
      <c r="G13" s="101"/>
      <c r="H13" s="225"/>
      <c r="I13" s="101"/>
      <c r="J13" s="225"/>
      <c r="K13" s="101"/>
      <c r="L13" s="225"/>
      <c r="M13" s="99"/>
      <c r="N13" s="788"/>
      <c r="O13" s="287"/>
      <c r="P13" s="287"/>
      <c r="Q13" s="287"/>
      <c r="R13" s="287"/>
      <c r="S13" s="287"/>
      <c r="T13" s="287"/>
      <c r="U13" s="287"/>
    </row>
    <row r="14" spans="1:23">
      <c r="A14" s="227" t="s">
        <v>571</v>
      </c>
      <c r="B14" s="17"/>
      <c r="C14" s="17"/>
      <c r="D14" s="17"/>
      <c r="E14" s="552"/>
      <c r="F14" s="225"/>
      <c r="G14" s="101"/>
      <c r="H14" s="225"/>
      <c r="I14" s="101"/>
      <c r="J14" s="225"/>
      <c r="K14" s="101"/>
      <c r="L14" s="225"/>
      <c r="M14" s="99"/>
      <c r="N14" s="788"/>
      <c r="O14" s="287"/>
      <c r="P14" s="287"/>
      <c r="Q14" s="287"/>
      <c r="R14" s="287"/>
      <c r="S14" s="287"/>
      <c r="T14" s="287"/>
      <c r="U14" s="287"/>
    </row>
    <row r="15" spans="1:23">
      <c r="A15" s="223" t="s">
        <v>744</v>
      </c>
      <c r="B15" s="7"/>
      <c r="C15" s="7"/>
      <c r="D15" s="7"/>
      <c r="E15" s="7"/>
      <c r="F15" s="955"/>
      <c r="H15" s="955"/>
      <c r="J15" s="955"/>
      <c r="L15" s="955"/>
      <c r="N15" s="789"/>
      <c r="O15" s="287"/>
      <c r="P15" s="789"/>
      <c r="Q15" s="287"/>
      <c r="R15" s="789"/>
      <c r="S15" s="287"/>
      <c r="T15" s="789"/>
      <c r="U15" s="287"/>
    </row>
    <row r="16" spans="1:23">
      <c r="A16" s="124" t="s">
        <v>572</v>
      </c>
      <c r="B16" s="7"/>
      <c r="C16" s="7"/>
      <c r="D16" s="7"/>
      <c r="E16" s="7"/>
      <c r="F16" s="956">
        <f>-ROUND(IS!F14,0)</f>
        <v>19556</v>
      </c>
      <c r="G16" s="225"/>
      <c r="H16" s="956">
        <f>-ROUND(IS!H14,0)</f>
        <v>1924</v>
      </c>
      <c r="I16" s="225"/>
      <c r="J16" s="956">
        <f>-ROUND(IS!J14,0)</f>
        <v>-579</v>
      </c>
      <c r="K16" s="225"/>
      <c r="L16" s="956">
        <f>SUM(F16:J16)</f>
        <v>20901</v>
      </c>
      <c r="M16" s="323"/>
      <c r="N16" s="790">
        <v>-83054</v>
      </c>
      <c r="O16" s="287"/>
      <c r="P16" s="790">
        <v>2615</v>
      </c>
      <c r="Q16" s="287"/>
      <c r="R16" s="790">
        <v>1157</v>
      </c>
      <c r="S16" s="287"/>
      <c r="T16" s="790">
        <f>SUM(N16:R16)</f>
        <v>-79282</v>
      </c>
      <c r="U16" s="287">
        <f>N16/1000</f>
        <v>-83</v>
      </c>
      <c r="V16" s="287">
        <f>P16/1000</f>
        <v>3</v>
      </c>
      <c r="W16" s="287">
        <f>R16/1000</f>
        <v>1</v>
      </c>
    </row>
    <row r="17" spans="1:48">
      <c r="A17" s="123" t="s">
        <v>342</v>
      </c>
      <c r="B17" s="7"/>
      <c r="C17" s="7"/>
      <c r="D17" s="7"/>
      <c r="E17" s="7"/>
      <c r="F17" s="957"/>
      <c r="G17" s="225"/>
      <c r="H17" s="957"/>
      <c r="I17" s="225"/>
      <c r="J17" s="957"/>
      <c r="K17" s="225"/>
      <c r="L17" s="957"/>
      <c r="M17" s="323"/>
      <c r="N17" s="790"/>
      <c r="O17" s="287"/>
      <c r="P17" s="790"/>
      <c r="Q17" s="287"/>
      <c r="R17" s="790"/>
      <c r="S17" s="287"/>
      <c r="T17" s="790"/>
      <c r="U17" s="287"/>
    </row>
    <row r="18" spans="1:48">
      <c r="A18" s="124" t="s">
        <v>560</v>
      </c>
      <c r="B18" s="7"/>
      <c r="C18" s="7"/>
      <c r="D18" s="7"/>
      <c r="E18" s="7"/>
      <c r="F18" s="956">
        <f>-ROUND(IS!F20,0)</f>
        <v>53245</v>
      </c>
      <c r="G18" s="225"/>
      <c r="H18" s="956">
        <f>-ROUND(IS!H20,0)</f>
        <v>-914</v>
      </c>
      <c r="I18" s="225"/>
      <c r="J18" s="957">
        <f>-ROUND(IS!J20,0)</f>
        <v>0</v>
      </c>
      <c r="K18" s="225"/>
      <c r="L18" s="956">
        <f>SUM(F18:J18)</f>
        <v>52331</v>
      </c>
      <c r="M18" s="323"/>
      <c r="N18" s="790">
        <v>-79209</v>
      </c>
      <c r="O18" s="287"/>
      <c r="P18" s="790">
        <v>-78</v>
      </c>
      <c r="Q18" s="287"/>
      <c r="R18" s="790">
        <v>16</v>
      </c>
      <c r="S18" s="287"/>
      <c r="T18" s="790">
        <f>SUM(N18:R18)</f>
        <v>-79271</v>
      </c>
      <c r="U18" s="287">
        <f>N18/1000</f>
        <v>-79</v>
      </c>
      <c r="V18" s="287">
        <f>P18/1000</f>
        <v>0</v>
      </c>
      <c r="W18" s="287">
        <f>R18/1000</f>
        <v>0</v>
      </c>
    </row>
    <row r="19" spans="1:48">
      <c r="A19" s="273" t="s">
        <v>300</v>
      </c>
      <c r="B19" s="7"/>
      <c r="C19" s="7"/>
      <c r="D19" s="7"/>
      <c r="E19" s="7"/>
      <c r="F19" s="957"/>
      <c r="G19" s="225"/>
      <c r="H19" s="957"/>
      <c r="I19" s="225"/>
      <c r="J19" s="957"/>
      <c r="K19" s="225"/>
      <c r="L19" s="957"/>
      <c r="M19" s="323"/>
      <c r="N19" s="790"/>
      <c r="O19" s="287"/>
      <c r="P19" s="790"/>
      <c r="Q19" s="287"/>
      <c r="R19" s="790"/>
      <c r="S19" s="287"/>
      <c r="T19" s="790"/>
      <c r="U19" s="287"/>
    </row>
    <row r="20" spans="1:48">
      <c r="A20" s="214" t="s">
        <v>334</v>
      </c>
      <c r="B20" s="7"/>
      <c r="C20" s="7"/>
      <c r="D20" s="7"/>
      <c r="E20" s="7"/>
      <c r="F20" s="958">
        <f>-ROUND(IS!F46,0)</f>
        <v>10142</v>
      </c>
      <c r="G20" s="225"/>
      <c r="H20" s="958">
        <f>-ROUND(IS!H46,0)</f>
        <v>136</v>
      </c>
      <c r="I20" s="225"/>
      <c r="J20" s="958">
        <f>-ROUND(IS!J46,0)</f>
        <v>-2144</v>
      </c>
      <c r="K20" s="225"/>
      <c r="L20" s="958">
        <f>F20+H20+J20</f>
        <v>8134</v>
      </c>
      <c r="M20" s="323"/>
      <c r="N20" s="791">
        <v>2716</v>
      </c>
      <c r="O20" s="287"/>
      <c r="P20" s="791">
        <v>1532</v>
      </c>
      <c r="Q20" s="287"/>
      <c r="R20" s="791">
        <v>-996</v>
      </c>
      <c r="S20" s="287"/>
      <c r="T20" s="791">
        <f>SUM(N20:R20)</f>
        <v>3252</v>
      </c>
      <c r="U20" s="287">
        <f>N20/1000</f>
        <v>3</v>
      </c>
      <c r="V20" s="287">
        <f>P20/1000</f>
        <v>2</v>
      </c>
      <c r="W20" s="287">
        <f>R20/1000</f>
        <v>-1</v>
      </c>
    </row>
    <row r="21" spans="1:48">
      <c r="A21" s="223"/>
      <c r="B21" s="7"/>
      <c r="C21" s="7"/>
      <c r="D21" s="7"/>
      <c r="E21" s="7"/>
      <c r="F21" s="959">
        <f>SUM(F16:F20)</f>
        <v>82943</v>
      </c>
      <c r="G21" s="101"/>
      <c r="H21" s="959">
        <f>SUM(H16:H20)</f>
        <v>1146</v>
      </c>
      <c r="I21" s="101"/>
      <c r="J21" s="959">
        <f>SUM(J16:J20)</f>
        <v>-2723</v>
      </c>
      <c r="K21" s="101"/>
      <c r="L21" s="959">
        <f>SUM(L16:L20)</f>
        <v>81366</v>
      </c>
      <c r="M21" s="99"/>
      <c r="N21" s="774">
        <f>SUM(N16:N20)</f>
        <v>-159547</v>
      </c>
      <c r="O21" s="774"/>
      <c r="P21" s="774">
        <f>SUM(P16:P20)</f>
        <v>4069</v>
      </c>
      <c r="Q21" s="774"/>
      <c r="R21" s="774">
        <f>SUM(R16:R20)</f>
        <v>177</v>
      </c>
      <c r="S21" s="774"/>
      <c r="T21" s="774">
        <f>SUM(T16:T20)</f>
        <v>-155301</v>
      </c>
      <c r="U21" s="287"/>
    </row>
    <row r="22" spans="1:48">
      <c r="A22" s="5" t="s">
        <v>124</v>
      </c>
      <c r="B22" s="17"/>
      <c r="C22" s="17"/>
      <c r="D22" s="17"/>
      <c r="E22" s="552"/>
      <c r="F22" s="101"/>
      <c r="G22" s="101"/>
      <c r="H22" s="101"/>
      <c r="I22" s="101"/>
      <c r="J22" s="101"/>
      <c r="K22" s="101"/>
      <c r="L22" s="101"/>
      <c r="M22" s="99"/>
      <c r="N22" s="792"/>
      <c r="O22" s="287"/>
      <c r="P22" s="287"/>
      <c r="Q22" s="287"/>
      <c r="R22" s="287"/>
      <c r="S22" s="287"/>
      <c r="T22" s="287"/>
      <c r="U22" s="287"/>
    </row>
    <row r="23" spans="1:48">
      <c r="A23" s="223" t="s">
        <v>363</v>
      </c>
      <c r="B23" s="7"/>
      <c r="C23" s="7"/>
      <c r="D23" s="7"/>
      <c r="E23" s="7"/>
      <c r="F23" s="960">
        <f>ROUND(AR29,0)</f>
        <v>-134436</v>
      </c>
      <c r="G23" s="101"/>
      <c r="H23" s="960">
        <f>ROUND(AS29,0)</f>
        <v>-221617</v>
      </c>
      <c r="I23" s="956"/>
      <c r="J23" s="960">
        <f>AT29</f>
        <v>579</v>
      </c>
      <c r="K23" s="956"/>
      <c r="L23" s="960">
        <f>SUM(F23:J23)</f>
        <v>-355474</v>
      </c>
      <c r="M23" s="99"/>
      <c r="N23" s="793">
        <v>-25875</v>
      </c>
      <c r="O23" s="287"/>
      <c r="P23" s="793">
        <v>2883</v>
      </c>
      <c r="Q23" s="287"/>
      <c r="R23" s="793">
        <v>-202689</v>
      </c>
      <c r="S23" s="287"/>
      <c r="T23" s="793">
        <f t="shared" ref="T23:T28" si="0">SUM(N23:R23)</f>
        <v>-225681</v>
      </c>
      <c r="U23" s="287">
        <f t="shared" ref="U23:U28" si="1">N23/1000</f>
        <v>-26</v>
      </c>
      <c r="V23" s="287">
        <f t="shared" ref="V23:V28" si="2">P23/1000</f>
        <v>3</v>
      </c>
      <c r="W23" s="287">
        <f t="shared" ref="W23:W28" si="3">R23/1000</f>
        <v>-203</v>
      </c>
      <c r="AQ23" s="1" t="s">
        <v>20</v>
      </c>
      <c r="AR23" s="324">
        <f>'CF Working - New'!$F$3</f>
        <v>883204</v>
      </c>
      <c r="AS23" s="324">
        <f>'CF Working - New'!$G$3</f>
        <v>132613</v>
      </c>
      <c r="AT23" s="324">
        <f>'CF Working - New'!$H$3</f>
        <v>0</v>
      </c>
      <c r="AV23" s="324">
        <f>50665411-H23</f>
        <v>50887028</v>
      </c>
    </row>
    <row r="24" spans="1:48">
      <c r="A24" s="710" t="s">
        <v>855</v>
      </c>
      <c r="B24" s="7"/>
      <c r="C24" s="7"/>
      <c r="D24" s="7"/>
      <c r="E24" s="7"/>
      <c r="F24" s="956"/>
      <c r="G24" s="101"/>
      <c r="H24" s="956"/>
      <c r="I24" s="956"/>
      <c r="J24" s="956"/>
      <c r="K24" s="956"/>
      <c r="L24" s="956"/>
      <c r="M24" s="99"/>
      <c r="N24" s="790">
        <v>0</v>
      </c>
      <c r="O24" s="287"/>
      <c r="P24" s="790">
        <v>0</v>
      </c>
      <c r="Q24" s="287"/>
      <c r="R24" s="790">
        <v>0</v>
      </c>
      <c r="S24" s="287"/>
      <c r="T24" s="793">
        <f t="shared" si="0"/>
        <v>0</v>
      </c>
      <c r="U24" s="287">
        <f t="shared" si="1"/>
        <v>0</v>
      </c>
      <c r="V24" s="287">
        <f t="shared" si="2"/>
        <v>0</v>
      </c>
      <c r="W24" s="287">
        <f t="shared" si="3"/>
        <v>0</v>
      </c>
      <c r="AR24" s="324"/>
      <c r="AS24" s="324"/>
      <c r="AT24" s="324"/>
      <c r="AV24" s="324"/>
    </row>
    <row r="25" spans="1:48">
      <c r="A25" s="223" t="s">
        <v>39</v>
      </c>
      <c r="B25" s="7"/>
      <c r="C25" s="7"/>
      <c r="D25" s="7"/>
      <c r="E25" s="7"/>
      <c r="F25" s="326">
        <f>ROUND('CF Working - New'!J4,0)</f>
        <v>-7167</v>
      </c>
      <c r="G25" s="101"/>
      <c r="H25" s="957">
        <f>'CF Working - New'!K4</f>
        <v>0</v>
      </c>
      <c r="I25" s="957"/>
      <c r="J25" s="957">
        <f>'CF Working - New'!L4</f>
        <v>0</v>
      </c>
      <c r="K25" s="957"/>
      <c r="L25" s="956">
        <f>SUM(F25:J25)</f>
        <v>-7167</v>
      </c>
      <c r="M25" s="99"/>
      <c r="N25" s="790">
        <v>-11108</v>
      </c>
      <c r="O25" s="287"/>
      <c r="P25" s="790">
        <v>0</v>
      </c>
      <c r="Q25" s="265"/>
      <c r="R25" s="829">
        <v>0</v>
      </c>
      <c r="S25" s="287"/>
      <c r="T25" s="790">
        <f t="shared" si="0"/>
        <v>-11108</v>
      </c>
      <c r="U25" s="287">
        <f t="shared" si="1"/>
        <v>-11</v>
      </c>
      <c r="V25" s="287">
        <f t="shared" si="2"/>
        <v>0</v>
      </c>
      <c r="W25" s="287">
        <f t="shared" si="3"/>
        <v>0</v>
      </c>
      <c r="AQ25" s="1" t="s">
        <v>731</v>
      </c>
      <c r="AR25" s="324">
        <f>-F16</f>
        <v>-19556</v>
      </c>
      <c r="AS25" s="324">
        <f>-H16</f>
        <v>-1924</v>
      </c>
      <c r="AT25" s="324">
        <f>-J16</f>
        <v>579</v>
      </c>
    </row>
    <row r="26" spans="1:48">
      <c r="A26" s="223" t="s">
        <v>57</v>
      </c>
      <c r="B26" s="7"/>
      <c r="C26" s="7"/>
      <c r="D26" s="7"/>
      <c r="E26" s="7"/>
      <c r="F26" s="956">
        <f>ROUND('CF Working - New'!J5,0)</f>
        <v>-219</v>
      </c>
      <c r="G26" s="101"/>
      <c r="H26" s="956">
        <f>ROUND('CF Working - New'!K5,0)</f>
        <v>-3044</v>
      </c>
      <c r="I26" s="956"/>
      <c r="J26" s="956">
        <f>'CF Working - New'!L5</f>
        <v>-4664</v>
      </c>
      <c r="K26" s="956"/>
      <c r="L26" s="956">
        <f>SUM(F26:J26)</f>
        <v>-7927</v>
      </c>
      <c r="M26" s="99"/>
      <c r="N26" s="790">
        <v>126</v>
      </c>
      <c r="O26" s="287"/>
      <c r="P26" s="790">
        <v>-1976</v>
      </c>
      <c r="Q26" s="287"/>
      <c r="R26" s="790">
        <v>244</v>
      </c>
      <c r="S26" s="287"/>
      <c r="T26" s="790">
        <f t="shared" si="0"/>
        <v>-1606</v>
      </c>
      <c r="U26" s="287">
        <f t="shared" si="1"/>
        <v>0</v>
      </c>
      <c r="V26" s="287">
        <f t="shared" si="2"/>
        <v>-2</v>
      </c>
      <c r="W26" s="287">
        <f t="shared" si="3"/>
        <v>0</v>
      </c>
      <c r="AQ26" s="1" t="s">
        <v>732</v>
      </c>
      <c r="AR26" s="324">
        <f>-F18</f>
        <v>-53245</v>
      </c>
      <c r="AS26" s="324">
        <f>-H18</f>
        <v>914</v>
      </c>
      <c r="AT26" s="324">
        <f>-J18</f>
        <v>0</v>
      </c>
    </row>
    <row r="27" spans="1:48">
      <c r="A27" s="327" t="s">
        <v>91</v>
      </c>
      <c r="B27" s="7"/>
      <c r="C27" s="7"/>
      <c r="D27" s="7"/>
      <c r="E27" s="7"/>
      <c r="F27" s="961">
        <f>ROUND('CF Working - New'!J6,0)</f>
        <v>17494</v>
      </c>
      <c r="G27" s="962"/>
      <c r="H27" s="961">
        <f>'CF Working - New'!K6</f>
        <v>189859</v>
      </c>
      <c r="I27" s="961"/>
      <c r="J27" s="961">
        <f>'CF Working - New'!L6</f>
        <v>0</v>
      </c>
      <c r="K27" s="961"/>
      <c r="L27" s="961">
        <f>SUM(F27:J27)</f>
        <v>207353</v>
      </c>
      <c r="M27" s="792"/>
      <c r="N27" s="790">
        <v>-30590</v>
      </c>
      <c r="O27" s="774"/>
      <c r="P27" s="790">
        <v>0</v>
      </c>
      <c r="Q27" s="774"/>
      <c r="R27" s="790">
        <v>0</v>
      </c>
      <c r="S27" s="774"/>
      <c r="T27" s="790">
        <f t="shared" si="0"/>
        <v>-30590</v>
      </c>
      <c r="U27" s="287">
        <f t="shared" si="1"/>
        <v>-31</v>
      </c>
      <c r="V27" s="287">
        <f t="shared" si="2"/>
        <v>0</v>
      </c>
      <c r="W27" s="287">
        <f t="shared" si="3"/>
        <v>0</v>
      </c>
      <c r="AQ27" s="1" t="s">
        <v>733</v>
      </c>
      <c r="AR27" s="324">
        <f>-'CF Working - New'!B3</f>
        <v>-944839</v>
      </c>
      <c r="AS27" s="324">
        <f>-'CF Working - New'!$C$3</f>
        <v>-353220</v>
      </c>
      <c r="AT27" s="324">
        <f>-'CF Working - New'!D3</f>
        <v>0</v>
      </c>
    </row>
    <row r="28" spans="1:48">
      <c r="A28" s="223" t="s">
        <v>412</v>
      </c>
      <c r="B28" s="7"/>
      <c r="C28" s="7"/>
      <c r="D28" s="7"/>
      <c r="E28" s="7"/>
      <c r="F28" s="958">
        <f>ROUND('CF Working - New'!J7,0)</f>
        <v>-14</v>
      </c>
      <c r="G28" s="101"/>
      <c r="H28" s="958">
        <f>ROUND('CF Working - New'!K7,0)+1</f>
        <v>-10010</v>
      </c>
      <c r="I28" s="957"/>
      <c r="J28" s="958">
        <f>'CF Working - New'!L7</f>
        <v>-8</v>
      </c>
      <c r="K28" s="956"/>
      <c r="L28" s="958">
        <f>SUM(F28:J28)</f>
        <v>-10032</v>
      </c>
      <c r="M28" s="99"/>
      <c r="N28" s="791">
        <v>-673</v>
      </c>
      <c r="O28" s="287"/>
      <c r="P28" s="791">
        <v>544</v>
      </c>
      <c r="Q28" s="287"/>
      <c r="R28" s="791">
        <v>-7</v>
      </c>
      <c r="S28" s="287"/>
      <c r="T28" s="791">
        <f t="shared" si="0"/>
        <v>-136</v>
      </c>
      <c r="U28" s="287">
        <f t="shared" si="1"/>
        <v>-1</v>
      </c>
      <c r="V28" s="287">
        <f t="shared" si="2"/>
        <v>1</v>
      </c>
      <c r="W28" s="287">
        <f t="shared" si="3"/>
        <v>0</v>
      </c>
      <c r="AR28" s="246"/>
      <c r="AS28" s="324"/>
      <c r="AT28" s="324"/>
    </row>
    <row r="29" spans="1:48">
      <c r="A29" s="223"/>
      <c r="B29" s="7"/>
      <c r="C29" s="7"/>
      <c r="D29" s="7"/>
      <c r="E29" s="7"/>
      <c r="F29" s="959">
        <f>ROUND(SUM(F23:F28),0)</f>
        <v>-124342</v>
      </c>
      <c r="G29" s="101"/>
      <c r="H29" s="959">
        <f>ROUND(SUM(H23:H28),0)</f>
        <v>-44812</v>
      </c>
      <c r="I29" s="101"/>
      <c r="J29" s="959">
        <f>ROUND(SUM(J23:J28),0)</f>
        <v>-4093</v>
      </c>
      <c r="K29" s="101"/>
      <c r="L29" s="959">
        <f>SUM(L23:L28)</f>
        <v>-173247</v>
      </c>
      <c r="M29" s="99"/>
      <c r="N29" s="792">
        <f>SUM(N23:N28)</f>
        <v>-68120</v>
      </c>
      <c r="O29" s="774"/>
      <c r="P29" s="774">
        <f>SUM(P23:P28)</f>
        <v>1451</v>
      </c>
      <c r="Q29" s="774"/>
      <c r="R29" s="774">
        <f>SUM(R23:R28)</f>
        <v>-202452</v>
      </c>
      <c r="S29" s="774"/>
      <c r="T29" s="774">
        <f>SUM(T23:T28)</f>
        <v>-269121</v>
      </c>
      <c r="U29" s="287"/>
      <c r="AR29" s="324">
        <f>SUM(AR23:AR28)</f>
        <v>-134436</v>
      </c>
      <c r="AS29" s="324">
        <f>SUM(AS23:AS28)</f>
        <v>-221617</v>
      </c>
      <c r="AT29" s="324">
        <f>SUM(AT23:AT28)</f>
        <v>579</v>
      </c>
    </row>
    <row r="30" spans="1:48">
      <c r="A30" s="223"/>
      <c r="B30" s="7"/>
      <c r="C30" s="7"/>
      <c r="D30" s="7"/>
      <c r="E30" s="7"/>
      <c r="F30" s="101"/>
      <c r="G30" s="101"/>
      <c r="H30" s="959"/>
      <c r="I30" s="101"/>
      <c r="J30" s="959"/>
      <c r="K30" s="101"/>
      <c r="L30" s="959"/>
      <c r="M30" s="99"/>
      <c r="N30" s="792"/>
      <c r="O30" s="287"/>
      <c r="P30" s="287"/>
      <c r="Q30" s="287"/>
      <c r="R30" s="287"/>
      <c r="S30" s="287"/>
      <c r="T30" s="287"/>
      <c r="U30" s="287"/>
    </row>
    <row r="31" spans="1:48">
      <c r="A31" s="5" t="s">
        <v>53</v>
      </c>
      <c r="B31" s="17"/>
      <c r="C31" s="17"/>
      <c r="D31" s="17"/>
      <c r="E31" s="552"/>
      <c r="F31" s="101"/>
      <c r="G31" s="101"/>
      <c r="H31" s="101"/>
      <c r="I31" s="101"/>
      <c r="J31" s="101"/>
      <c r="K31" s="101"/>
      <c r="L31" s="101"/>
      <c r="M31" s="99"/>
      <c r="N31" s="792"/>
      <c r="O31" s="287"/>
      <c r="P31" s="287"/>
      <c r="Q31" s="287"/>
      <c r="R31" s="287"/>
      <c r="S31" s="287"/>
      <c r="T31" s="287"/>
      <c r="U31" s="287"/>
    </row>
    <row r="32" spans="1:48">
      <c r="A32" s="710" t="s">
        <v>42</v>
      </c>
      <c r="B32" s="7"/>
      <c r="C32" s="7"/>
      <c r="D32" s="7"/>
      <c r="E32" s="7"/>
      <c r="F32" s="960">
        <f>ROUND('CF Working - New'!J10,0)</f>
        <v>83</v>
      </c>
      <c r="G32" s="225"/>
      <c r="H32" s="960">
        <f>ROUND('CF Working - New'!K10,0)</f>
        <v>83</v>
      </c>
      <c r="I32" s="225"/>
      <c r="J32" s="960">
        <f>'CF Working - New'!L10</f>
        <v>123</v>
      </c>
      <c r="K32" s="225"/>
      <c r="L32" s="960">
        <f>SUM(F32:J32)</f>
        <v>289</v>
      </c>
      <c r="M32" s="323"/>
      <c r="N32" s="793">
        <v>367</v>
      </c>
      <c r="O32" s="287"/>
      <c r="P32" s="793">
        <v>-67</v>
      </c>
      <c r="Q32" s="287"/>
      <c r="R32" s="793">
        <v>17</v>
      </c>
      <c r="S32" s="287"/>
      <c r="T32" s="793">
        <f t="shared" ref="T32" si="4">SUM(N32:R32)</f>
        <v>317</v>
      </c>
      <c r="U32" s="287">
        <f t="shared" ref="U32:U39" si="5">N32/1000</f>
        <v>0</v>
      </c>
      <c r="V32" s="287">
        <f t="shared" ref="V32:V39" si="6">P32/1000</f>
        <v>0</v>
      </c>
      <c r="W32" s="287">
        <f t="shared" ref="W32:W39" si="7">R32/1000</f>
        <v>0</v>
      </c>
    </row>
    <row r="33" spans="1:23">
      <c r="A33" s="556" t="s">
        <v>573</v>
      </c>
      <c r="B33" s="7"/>
      <c r="C33" s="7"/>
      <c r="D33" s="7"/>
      <c r="E33" s="7"/>
      <c r="F33" s="956"/>
      <c r="G33" s="225"/>
      <c r="H33" s="956"/>
      <c r="I33" s="225"/>
      <c r="J33" s="956"/>
      <c r="K33" s="225"/>
      <c r="L33" s="956"/>
      <c r="M33" s="323"/>
      <c r="N33" s="790"/>
      <c r="O33" s="287"/>
      <c r="P33" s="790"/>
      <c r="Q33" s="287"/>
      <c r="R33" s="790"/>
      <c r="S33" s="287"/>
      <c r="T33" s="790"/>
      <c r="U33" s="287">
        <f t="shared" si="5"/>
        <v>0</v>
      </c>
      <c r="V33" s="287">
        <f t="shared" si="6"/>
        <v>0</v>
      </c>
      <c r="W33" s="287">
        <f t="shared" si="7"/>
        <v>0</v>
      </c>
    </row>
    <row r="34" spans="1:23">
      <c r="A34" s="223" t="s">
        <v>827</v>
      </c>
      <c r="B34" s="7"/>
      <c r="C34" s="7"/>
      <c r="D34" s="7"/>
      <c r="E34" s="7"/>
      <c r="F34" s="956">
        <f>ROUND('CF Working - New'!J11,0)</f>
        <v>5</v>
      </c>
      <c r="G34" s="225"/>
      <c r="H34" s="956">
        <f>ROUND('CF Working - New'!K11,0)</f>
        <v>7</v>
      </c>
      <c r="I34" s="225"/>
      <c r="J34" s="956">
        <f>'CF Working - New'!L11</f>
        <v>10</v>
      </c>
      <c r="K34" s="225"/>
      <c r="L34" s="956">
        <f>SUM(F34:J34)</f>
        <v>22</v>
      </c>
      <c r="M34" s="323"/>
      <c r="N34" s="790">
        <v>29</v>
      </c>
      <c r="O34" s="287"/>
      <c r="P34" s="790">
        <v>-7</v>
      </c>
      <c r="Q34" s="287"/>
      <c r="R34" s="790">
        <v>1</v>
      </c>
      <c r="S34" s="287"/>
      <c r="T34" s="790">
        <f t="shared" ref="T34" si="8">SUM(N34:R34)</f>
        <v>23</v>
      </c>
      <c r="U34" s="287">
        <f t="shared" si="5"/>
        <v>0</v>
      </c>
      <c r="V34" s="287">
        <f t="shared" si="6"/>
        <v>0</v>
      </c>
      <c r="W34" s="287">
        <f t="shared" si="7"/>
        <v>0</v>
      </c>
    </row>
    <row r="35" spans="1:23">
      <c r="A35" s="223" t="s">
        <v>47</v>
      </c>
      <c r="B35" s="7"/>
      <c r="C35" s="7"/>
      <c r="D35" s="7"/>
      <c r="E35" s="7"/>
      <c r="F35" s="957"/>
      <c r="G35" s="225"/>
      <c r="H35" s="957"/>
      <c r="I35" s="225"/>
      <c r="J35" s="957"/>
      <c r="K35" s="225"/>
      <c r="L35" s="957"/>
      <c r="M35" s="323"/>
      <c r="N35" s="790"/>
      <c r="O35" s="287"/>
      <c r="P35" s="790"/>
      <c r="Q35" s="287"/>
      <c r="R35" s="790"/>
      <c r="S35" s="287"/>
      <c r="T35" s="790"/>
      <c r="U35" s="287">
        <f t="shared" si="5"/>
        <v>0</v>
      </c>
      <c r="V35" s="287">
        <f t="shared" si="6"/>
        <v>0</v>
      </c>
      <c r="W35" s="287">
        <f t="shared" si="7"/>
        <v>0</v>
      </c>
    </row>
    <row r="36" spans="1:23">
      <c r="A36" s="214" t="s">
        <v>54</v>
      </c>
      <c r="B36" s="7"/>
      <c r="C36" s="7"/>
      <c r="D36" s="7"/>
      <c r="E36" s="7"/>
      <c r="F36" s="956">
        <f>ROUND('CF Working - New'!J12,0)</f>
        <v>55</v>
      </c>
      <c r="G36" s="225"/>
      <c r="H36" s="956">
        <f>ROUND('CF Working - New'!K12,0)</f>
        <v>18</v>
      </c>
      <c r="I36" s="225"/>
      <c r="J36" s="956">
        <f>'CF Working - New'!L12</f>
        <v>35</v>
      </c>
      <c r="K36" s="225"/>
      <c r="L36" s="956">
        <f>SUM(F36:J36)</f>
        <v>108</v>
      </c>
      <c r="M36" s="323"/>
      <c r="N36" s="790">
        <v>-42</v>
      </c>
      <c r="O36" s="287"/>
      <c r="P36" s="790">
        <v>-65</v>
      </c>
      <c r="Q36" s="287"/>
      <c r="R36" s="790">
        <v>-28</v>
      </c>
      <c r="S36" s="287"/>
      <c r="T36" s="790">
        <f t="shared" ref="T36:T39" si="9">SUM(N36:R36)</f>
        <v>-135</v>
      </c>
      <c r="U36" s="287">
        <f t="shared" si="5"/>
        <v>0</v>
      </c>
      <c r="V36" s="287">
        <f t="shared" si="6"/>
        <v>0</v>
      </c>
      <c r="W36" s="287">
        <f t="shared" si="7"/>
        <v>0</v>
      </c>
    </row>
    <row r="37" spans="1:23">
      <c r="A37" s="710" t="s">
        <v>92</v>
      </c>
      <c r="B37" s="7"/>
      <c r="C37" s="7"/>
      <c r="D37" s="7"/>
      <c r="E37" s="7"/>
      <c r="F37" s="961">
        <f>'CF Working - New'!J13</f>
        <v>2092</v>
      </c>
      <c r="G37" s="963"/>
      <c r="H37" s="961">
        <f>ROUND('CF Working - New'!K13,0)</f>
        <v>-51419</v>
      </c>
      <c r="I37" s="963"/>
      <c r="J37" s="961">
        <f>'CF Working - New'!L13</f>
        <v>0</v>
      </c>
      <c r="K37" s="963"/>
      <c r="L37" s="961">
        <f>SUM(F37:J37)</f>
        <v>-49327</v>
      </c>
      <c r="M37" s="788"/>
      <c r="N37" s="790">
        <v>13577</v>
      </c>
      <c r="O37" s="287"/>
      <c r="P37" s="790">
        <v>0</v>
      </c>
      <c r="Q37" s="287"/>
      <c r="R37" s="790">
        <v>0</v>
      </c>
      <c r="S37" s="287"/>
      <c r="T37" s="790">
        <f t="shared" si="9"/>
        <v>13577</v>
      </c>
      <c r="U37" s="287">
        <f t="shared" si="5"/>
        <v>14</v>
      </c>
      <c r="V37" s="287">
        <f t="shared" si="6"/>
        <v>0</v>
      </c>
      <c r="W37" s="287">
        <f t="shared" si="7"/>
        <v>0</v>
      </c>
    </row>
    <row r="38" spans="1:23">
      <c r="A38" s="328" t="s">
        <v>41</v>
      </c>
      <c r="B38" s="7"/>
      <c r="C38" s="7"/>
      <c r="D38" s="7"/>
      <c r="E38" s="7"/>
      <c r="F38" s="961">
        <f>'CF Working - New'!J14</f>
        <v>0</v>
      </c>
      <c r="G38" s="963"/>
      <c r="H38" s="961">
        <f>'CF Working - New'!K14</f>
        <v>0</v>
      </c>
      <c r="I38" s="963"/>
      <c r="J38" s="961">
        <f>'CF Working - New'!L14</f>
        <v>0</v>
      </c>
      <c r="K38" s="963"/>
      <c r="L38" s="961">
        <f>SUM(F38:J38)</f>
        <v>0</v>
      </c>
      <c r="M38" s="788"/>
      <c r="N38" s="790">
        <v>-3207</v>
      </c>
      <c r="O38" s="287"/>
      <c r="P38" s="790">
        <v>-2706</v>
      </c>
      <c r="Q38" s="774"/>
      <c r="R38" s="790">
        <v>0</v>
      </c>
      <c r="S38" s="774"/>
      <c r="T38" s="790">
        <f t="shared" si="9"/>
        <v>-5913</v>
      </c>
      <c r="U38" s="287">
        <f t="shared" si="5"/>
        <v>-3</v>
      </c>
      <c r="V38" s="287">
        <f t="shared" si="6"/>
        <v>-3</v>
      </c>
      <c r="W38" s="287">
        <f t="shared" si="7"/>
        <v>0</v>
      </c>
    </row>
    <row r="39" spans="1:23">
      <c r="A39" s="223" t="s">
        <v>44</v>
      </c>
      <c r="B39" s="7"/>
      <c r="C39" s="7"/>
      <c r="D39" s="7"/>
      <c r="E39" s="7"/>
      <c r="F39" s="958">
        <f>ROUND('CF Working - New'!J15,0)+2</f>
        <v>-8442</v>
      </c>
      <c r="G39" s="225"/>
      <c r="H39" s="958">
        <f>ROUND('CF Working - New'!K15,0)-1</f>
        <v>-4561</v>
      </c>
      <c r="I39" s="225"/>
      <c r="J39" s="958">
        <f>'CF Working - New'!L15</f>
        <v>-2190</v>
      </c>
      <c r="K39" s="225"/>
      <c r="L39" s="958">
        <f>SUM(F39:J39)</f>
        <v>-15193</v>
      </c>
      <c r="M39" s="323"/>
      <c r="N39" s="791">
        <v>6466</v>
      </c>
      <c r="O39" s="287"/>
      <c r="P39" s="791">
        <v>-204</v>
      </c>
      <c r="Q39" s="287"/>
      <c r="R39" s="791">
        <v>787</v>
      </c>
      <c r="S39" s="287"/>
      <c r="T39" s="791">
        <f t="shared" si="9"/>
        <v>7049</v>
      </c>
      <c r="U39" s="287">
        <f t="shared" si="5"/>
        <v>6</v>
      </c>
      <c r="V39" s="287">
        <f t="shared" si="6"/>
        <v>0</v>
      </c>
      <c r="W39" s="287">
        <f t="shared" si="7"/>
        <v>1</v>
      </c>
    </row>
    <row r="40" spans="1:23">
      <c r="A40" s="223"/>
      <c r="B40" s="7"/>
      <c r="C40" s="7"/>
      <c r="D40" s="7"/>
      <c r="E40" s="7"/>
      <c r="F40" s="954">
        <f>ROUND(SUM(F32:F39),0)</f>
        <v>-6207</v>
      </c>
      <c r="G40" s="225"/>
      <c r="H40" s="954">
        <f>ROUND(SUM(H32:H39),0)</f>
        <v>-55872</v>
      </c>
      <c r="I40" s="225"/>
      <c r="J40" s="954">
        <f>ROUND(SUM(J32:J39),0)</f>
        <v>-2022</v>
      </c>
      <c r="K40" s="225"/>
      <c r="L40" s="954">
        <f>SUM(L32:L39)</f>
        <v>-64101</v>
      </c>
      <c r="M40" s="99"/>
      <c r="N40" s="788">
        <f>SUM(N32:N39)</f>
        <v>17190</v>
      </c>
      <c r="O40" s="287"/>
      <c r="P40" s="287">
        <f>SUM(P32:P39)</f>
        <v>-3049</v>
      </c>
      <c r="Q40" s="287"/>
      <c r="R40" s="287">
        <f>SUM(R32:R39)</f>
        <v>777</v>
      </c>
      <c r="S40" s="287"/>
      <c r="T40" s="287">
        <f>SUM(T32:T39)</f>
        <v>14918</v>
      </c>
      <c r="U40" s="287"/>
    </row>
    <row r="41" spans="1:23">
      <c r="B41" s="7"/>
      <c r="C41" s="7"/>
      <c r="D41" s="7"/>
      <c r="E41" s="7"/>
      <c r="F41" s="225"/>
      <c r="G41" s="225"/>
      <c r="H41" s="225"/>
      <c r="I41" s="225"/>
      <c r="J41" s="225"/>
      <c r="K41" s="225"/>
      <c r="L41" s="225"/>
      <c r="M41" s="99"/>
      <c r="N41" s="788"/>
      <c r="O41" s="287"/>
      <c r="P41" s="287"/>
      <c r="Q41" s="287"/>
      <c r="R41" s="287"/>
      <c r="S41" s="287"/>
      <c r="T41" s="287"/>
      <c r="U41" s="287"/>
    </row>
    <row r="42" spans="1:23" s="150" customFormat="1">
      <c r="A42" s="227" t="s">
        <v>574</v>
      </c>
      <c r="B42" s="249"/>
      <c r="C42" s="249"/>
      <c r="D42" s="249"/>
      <c r="E42" s="249"/>
      <c r="F42" s="964">
        <f>+F12+F21+F29+F40</f>
        <v>-90577</v>
      </c>
      <c r="G42" s="964"/>
      <c r="H42" s="964">
        <f>+H12+H21+H29+H40</f>
        <v>-67906</v>
      </c>
      <c r="I42" s="965"/>
      <c r="J42" s="966">
        <f>+J12+J21+J29+J40</f>
        <v>27142</v>
      </c>
      <c r="K42" s="965"/>
      <c r="L42" s="964">
        <f>+L12+L21+L29+L40</f>
        <v>-131341</v>
      </c>
      <c r="M42" s="678"/>
      <c r="N42" s="794">
        <f>+N12+N21+N29+N40</f>
        <v>-39806</v>
      </c>
      <c r="O42" s="785"/>
      <c r="P42" s="794">
        <f>+P12+P21+P29+P40</f>
        <v>23901</v>
      </c>
      <c r="Q42" s="785"/>
      <c r="R42" s="794">
        <f>+R12+R21+R29+R40</f>
        <v>-181149</v>
      </c>
      <c r="S42" s="785"/>
      <c r="T42" s="794">
        <f>+T12+T21+T29+T40</f>
        <v>-197054</v>
      </c>
      <c r="U42" s="287"/>
    </row>
    <row r="43" spans="1:23">
      <c r="A43" s="5"/>
      <c r="B43" s="17"/>
      <c r="C43" s="17"/>
      <c r="D43" s="17"/>
      <c r="E43" s="552"/>
      <c r="F43" s="225"/>
      <c r="G43" s="101"/>
      <c r="H43" s="225"/>
      <c r="I43" s="101"/>
      <c r="J43" s="225"/>
      <c r="K43" s="101"/>
      <c r="L43" s="225"/>
      <c r="M43" s="99"/>
      <c r="N43" s="788"/>
      <c r="O43" s="287"/>
      <c r="P43" s="287"/>
      <c r="Q43" s="287"/>
      <c r="R43" s="287"/>
      <c r="S43" s="287"/>
      <c r="T43" s="287"/>
      <c r="U43" s="287"/>
    </row>
    <row r="44" spans="1:23">
      <c r="A44" s="227" t="s">
        <v>114</v>
      </c>
      <c r="B44" s="17"/>
      <c r="C44" s="17"/>
      <c r="D44" s="17"/>
      <c r="E44" s="552"/>
      <c r="F44" s="101"/>
      <c r="G44" s="101"/>
      <c r="H44" s="101"/>
      <c r="I44" s="101"/>
      <c r="J44" s="101"/>
      <c r="K44" s="101"/>
      <c r="L44" s="101"/>
      <c r="M44" s="99"/>
      <c r="N44" s="792"/>
      <c r="O44" s="287"/>
      <c r="P44" s="287"/>
      <c r="Q44" s="287"/>
      <c r="R44" s="287"/>
      <c r="S44" s="287"/>
      <c r="T44" s="287"/>
      <c r="U44" s="287"/>
    </row>
    <row r="45" spans="1:23">
      <c r="A45" s="223" t="s">
        <v>575</v>
      </c>
      <c r="B45" s="7"/>
      <c r="C45" s="7"/>
      <c r="D45" s="7"/>
      <c r="E45" s="7"/>
      <c r="F45" s="967">
        <f>SMPF!E14</f>
        <v>261058</v>
      </c>
      <c r="G45" s="101"/>
      <c r="H45" s="967">
        <f>SMPF!G14</f>
        <v>133963</v>
      </c>
      <c r="I45" s="101"/>
      <c r="J45" s="967">
        <f>SMPF!I14</f>
        <v>194217</v>
      </c>
      <c r="K45" s="101"/>
      <c r="L45" s="967">
        <f>SUM(F45:J45)</f>
        <v>589238</v>
      </c>
      <c r="M45" s="99"/>
      <c r="N45" s="793">
        <v>160690</v>
      </c>
      <c r="O45" s="287"/>
      <c r="P45" s="793">
        <v>112977</v>
      </c>
      <c r="Q45" s="287"/>
      <c r="R45" s="793">
        <v>161483</v>
      </c>
      <c r="S45" s="287"/>
      <c r="T45" s="793">
        <f t="shared" ref="T45:T46" si="10">SUM(N45:R45)</f>
        <v>435150</v>
      </c>
      <c r="U45" s="287">
        <f>N45/1000</f>
        <v>161</v>
      </c>
      <c r="V45" s="287">
        <f>P45/1000</f>
        <v>113</v>
      </c>
      <c r="W45" s="287">
        <f>R45/1000</f>
        <v>161</v>
      </c>
    </row>
    <row r="46" spans="1:23">
      <c r="A46" s="223" t="s">
        <v>576</v>
      </c>
      <c r="B46" s="7"/>
      <c r="C46" s="7"/>
      <c r="D46" s="7"/>
      <c r="E46" s="7"/>
      <c r="F46" s="958">
        <f>SMPF!E16</f>
        <v>-148369</v>
      </c>
      <c r="G46" s="959"/>
      <c r="H46" s="958">
        <f>SMPF!G16</f>
        <v>-129823</v>
      </c>
      <c r="I46" s="959"/>
      <c r="J46" s="958">
        <f>SMPF!I16</f>
        <v>-138098</v>
      </c>
      <c r="K46" s="959"/>
      <c r="L46" s="958">
        <f>SUM(F46:J46)</f>
        <v>-416290</v>
      </c>
      <c r="M46" s="325">
        <v>38659914</v>
      </c>
      <c r="N46" s="791">
        <v>-135466</v>
      </c>
      <c r="O46" s="287"/>
      <c r="P46" s="791">
        <v>-198993</v>
      </c>
      <c r="Q46" s="287"/>
      <c r="R46" s="791">
        <v>-177933</v>
      </c>
      <c r="S46" s="287"/>
      <c r="T46" s="791">
        <f t="shared" si="10"/>
        <v>-512392</v>
      </c>
      <c r="U46" s="287">
        <f>N46/1000</f>
        <v>-135</v>
      </c>
      <c r="V46" s="287">
        <f>P46/1000</f>
        <v>-199</v>
      </c>
      <c r="W46" s="287">
        <f>R46/1000</f>
        <v>-178</v>
      </c>
    </row>
    <row r="47" spans="1:23">
      <c r="A47" s="5" t="s">
        <v>835</v>
      </c>
      <c r="B47" s="17"/>
      <c r="C47" s="17"/>
      <c r="D47" s="17"/>
      <c r="E47" s="552"/>
      <c r="F47" s="954">
        <f>ROUND(SUM(F45:F46),0)</f>
        <v>112689</v>
      </c>
      <c r="G47" s="225"/>
      <c r="H47" s="954">
        <f>ROUND(SUM(H45:H46),0)</f>
        <v>4140</v>
      </c>
      <c r="I47" s="225"/>
      <c r="J47" s="954">
        <f>ROUND(SUM(J45:J46),0)</f>
        <v>56119</v>
      </c>
      <c r="K47" s="225"/>
      <c r="L47" s="954">
        <f>SUM(L45:L46)</f>
        <v>172948</v>
      </c>
      <c r="M47" s="99"/>
      <c r="N47" s="788">
        <f>SUM(N45:N46)</f>
        <v>25224</v>
      </c>
      <c r="O47" s="287"/>
      <c r="P47" s="788">
        <f>SUM(P45:P46)</f>
        <v>-86016</v>
      </c>
      <c r="Q47" s="788"/>
      <c r="R47" s="788">
        <f>SUM(R45:R46)</f>
        <v>-16450</v>
      </c>
      <c r="S47" s="788"/>
      <c r="T47" s="788">
        <f>SUM(T45:T46)</f>
        <v>-77242</v>
      </c>
      <c r="U47" s="287"/>
    </row>
    <row r="48" spans="1:23">
      <c r="A48" s="223"/>
      <c r="B48" s="7"/>
      <c r="C48" s="7"/>
      <c r="D48" s="7"/>
      <c r="E48" s="7"/>
      <c r="F48" s="225"/>
      <c r="G48" s="225"/>
      <c r="H48" s="225"/>
      <c r="I48" s="225"/>
      <c r="J48" s="225"/>
      <c r="K48" s="225"/>
      <c r="L48" s="225"/>
      <c r="M48" s="323"/>
      <c r="N48" s="788"/>
      <c r="O48" s="287"/>
      <c r="P48" s="287"/>
      <c r="Q48" s="287"/>
      <c r="R48" s="287"/>
      <c r="S48" s="287"/>
      <c r="T48" s="287"/>
      <c r="U48" s="287"/>
    </row>
    <row r="49" spans="1:23">
      <c r="A49" s="5" t="s">
        <v>745</v>
      </c>
      <c r="B49" s="17"/>
      <c r="C49" s="17"/>
      <c r="D49" s="17"/>
      <c r="E49" s="552"/>
      <c r="F49" s="968">
        <f>F42+F47</f>
        <v>22112</v>
      </c>
      <c r="G49" s="959"/>
      <c r="H49" s="968">
        <f>H42+H47</f>
        <v>-63766</v>
      </c>
      <c r="I49" s="101"/>
      <c r="J49" s="968">
        <f>J42+J47</f>
        <v>83261</v>
      </c>
      <c r="K49" s="101"/>
      <c r="L49" s="968">
        <f>L42+L47</f>
        <v>41607</v>
      </c>
      <c r="M49" s="99"/>
      <c r="N49" s="795">
        <f>N42+N47</f>
        <v>-14582</v>
      </c>
      <c r="O49" s="287"/>
      <c r="P49" s="795">
        <f>P42+P47</f>
        <v>-62115</v>
      </c>
      <c r="Q49" s="287"/>
      <c r="R49" s="795">
        <f>R42+R47</f>
        <v>-197599</v>
      </c>
      <c r="S49" s="287"/>
      <c r="T49" s="795">
        <f>T42+T47</f>
        <v>-274296</v>
      </c>
      <c r="U49" s="287"/>
    </row>
    <row r="50" spans="1:23">
      <c r="A50" s="5"/>
      <c r="B50" s="17"/>
      <c r="C50" s="17"/>
      <c r="D50" s="17"/>
      <c r="E50" s="552"/>
      <c r="F50" s="225"/>
      <c r="G50" s="101"/>
      <c r="H50" s="225"/>
      <c r="I50" s="101"/>
      <c r="J50" s="225"/>
      <c r="K50" s="101"/>
      <c r="L50" s="225"/>
      <c r="M50" s="99"/>
      <c r="N50" s="788"/>
      <c r="O50" s="287"/>
      <c r="P50" s="287"/>
      <c r="Q50" s="287"/>
      <c r="R50" s="287"/>
      <c r="S50" s="287"/>
      <c r="T50" s="287"/>
      <c r="U50" s="287"/>
    </row>
    <row r="51" spans="1:23">
      <c r="A51" s="329" t="s">
        <v>100</v>
      </c>
      <c r="B51" s="7"/>
      <c r="C51" s="7"/>
      <c r="D51" s="7"/>
      <c r="E51" s="7">
        <v>12</v>
      </c>
      <c r="F51" s="101">
        <f>BS!M14</f>
        <v>19575</v>
      </c>
      <c r="G51" s="101"/>
      <c r="H51" s="101">
        <f>BS!P14</f>
        <v>441179</v>
      </c>
      <c r="I51" s="101"/>
      <c r="J51" s="101">
        <f>BS!R14</f>
        <v>534910</v>
      </c>
      <c r="K51" s="101"/>
      <c r="L51" s="101">
        <f>SUM(F51:J51)</f>
        <v>995664</v>
      </c>
      <c r="M51" s="99"/>
      <c r="N51" s="792">
        <v>26748</v>
      </c>
      <c r="O51" s="774"/>
      <c r="P51" s="774">
        <v>222951</v>
      </c>
      <c r="Q51" s="774"/>
      <c r="R51" s="774">
        <v>378358</v>
      </c>
      <c r="S51" s="287"/>
      <c r="T51" s="287">
        <f>SUM(N51:R51)</f>
        <v>628057</v>
      </c>
      <c r="U51" s="287"/>
    </row>
    <row r="52" spans="1:23" s="150" customFormat="1" ht="14.4" thickBot="1">
      <c r="A52" s="330" t="s">
        <v>101</v>
      </c>
      <c r="B52" s="249"/>
      <c r="C52" s="249"/>
      <c r="E52" s="259">
        <v>12</v>
      </c>
      <c r="F52" s="171">
        <f>F49+F51</f>
        <v>41687</v>
      </c>
      <c r="G52" s="170"/>
      <c r="H52" s="171">
        <f>H49+H51</f>
        <v>377413</v>
      </c>
      <c r="I52" s="170"/>
      <c r="J52" s="171">
        <f>J49+J51</f>
        <v>618171</v>
      </c>
      <c r="K52" s="170"/>
      <c r="L52" s="171">
        <f>L49+L51</f>
        <v>1037271</v>
      </c>
      <c r="M52" s="175"/>
      <c r="N52" s="796">
        <f>N49+N51</f>
        <v>12166</v>
      </c>
      <c r="O52" s="797"/>
      <c r="P52" s="796">
        <f>P49+P51</f>
        <v>160836</v>
      </c>
      <c r="Q52" s="797"/>
      <c r="R52" s="796">
        <f>R49+R51</f>
        <v>180759</v>
      </c>
      <c r="S52" s="785"/>
      <c r="T52" s="796">
        <f>T49+T51</f>
        <v>353761</v>
      </c>
      <c r="U52" s="287">
        <f>BS!E14</f>
        <v>41687</v>
      </c>
      <c r="V52" s="287">
        <f>BS!G14</f>
        <v>377413</v>
      </c>
      <c r="W52" s="287">
        <f>BS!I14</f>
        <v>618173</v>
      </c>
    </row>
    <row r="53" spans="1:23" s="150" customFormat="1" ht="14.4" thickTop="1">
      <c r="A53" s="330"/>
      <c r="B53" s="249"/>
      <c r="C53" s="249"/>
      <c r="D53" s="249"/>
      <c r="E53" s="249"/>
      <c r="L53" s="172"/>
      <c r="M53" s="175"/>
      <c r="N53" s="173"/>
      <c r="P53" s="172"/>
      <c r="Q53" s="170"/>
      <c r="R53" s="170"/>
      <c r="S53" s="170"/>
      <c r="T53" s="172"/>
      <c r="U53" s="170"/>
    </row>
    <row r="54" spans="1:23">
      <c r="A54" s="332"/>
      <c r="B54" s="17"/>
      <c r="C54" s="17"/>
      <c r="D54" s="17"/>
      <c r="E54" s="552"/>
      <c r="L54" s="225"/>
      <c r="M54" s="99"/>
      <c r="N54" s="323"/>
      <c r="P54" s="225"/>
      <c r="Q54" s="225"/>
      <c r="R54" s="225"/>
      <c r="S54" s="225"/>
      <c r="T54" s="225"/>
      <c r="U54" s="101">
        <f>U52-F52</f>
        <v>0</v>
      </c>
      <c r="V54" s="101">
        <f>V52-H52</f>
        <v>0</v>
      </c>
      <c r="W54" s="101">
        <f>W52-J52</f>
        <v>2</v>
      </c>
    </row>
    <row r="55" spans="1:23">
      <c r="A55" s="223" t="str">
        <f>+'IS-QTR'!A55</f>
        <v>The annexed notes from 1 to 17 form an integral part of these interim financial statements.</v>
      </c>
      <c r="B55" s="7"/>
      <c r="C55" s="7"/>
      <c r="D55" s="7"/>
      <c r="E55" s="7"/>
    </row>
    <row r="56" spans="1:23" s="240" customFormat="1">
      <c r="A56" s="1"/>
      <c r="B56" s="7"/>
      <c r="C56" s="7"/>
      <c r="D56" s="7"/>
      <c r="E56" s="7"/>
      <c r="F56" s="1"/>
      <c r="G56" s="1"/>
      <c r="H56" s="1"/>
      <c r="I56" s="1"/>
      <c r="J56" s="1"/>
      <c r="K56" s="1"/>
      <c r="L56" s="1"/>
      <c r="M56" s="1"/>
      <c r="N56" s="1"/>
    </row>
    <row r="57" spans="1:23" s="240" customFormat="1">
      <c r="A57" s="1"/>
      <c r="B57" s="7"/>
      <c r="C57" s="7"/>
      <c r="D57" s="7"/>
      <c r="E57" s="7"/>
      <c r="F57" s="1"/>
      <c r="G57" s="1"/>
      <c r="H57" s="1"/>
      <c r="I57" s="1"/>
      <c r="J57" s="1"/>
      <c r="K57" s="1"/>
      <c r="L57" s="1"/>
      <c r="M57" s="1"/>
      <c r="N57" s="1"/>
    </row>
    <row r="58" spans="1:23" s="240" customFormat="1">
      <c r="A58" s="1176" t="s">
        <v>108</v>
      </c>
      <c r="B58" s="1176"/>
      <c r="C58" s="1176"/>
      <c r="D58" s="1176"/>
      <c r="E58" s="1176"/>
      <c r="F58" s="1176"/>
      <c r="G58" s="1176"/>
      <c r="H58" s="1176"/>
      <c r="I58" s="1176"/>
      <c r="J58" s="1176"/>
      <c r="K58" s="1176"/>
      <c r="L58" s="1176"/>
      <c r="M58" s="1176"/>
      <c r="N58" s="1176"/>
      <c r="O58" s="1176"/>
      <c r="P58" s="1176"/>
      <c r="Q58" s="1176"/>
      <c r="R58" s="1176"/>
      <c r="S58" s="1176"/>
      <c r="T58" s="1176"/>
    </row>
    <row r="59" spans="1:23">
      <c r="A59" s="1176" t="s">
        <v>33</v>
      </c>
      <c r="B59" s="1176"/>
      <c r="C59" s="1176"/>
      <c r="D59" s="1176"/>
      <c r="E59" s="1176"/>
      <c r="F59" s="1176"/>
      <c r="G59" s="1176"/>
      <c r="H59" s="1176"/>
      <c r="I59" s="1176"/>
      <c r="J59" s="1176"/>
      <c r="K59" s="1176"/>
      <c r="L59" s="1176"/>
      <c r="M59" s="1176"/>
      <c r="N59" s="1176"/>
      <c r="O59" s="1176"/>
      <c r="P59" s="1176"/>
      <c r="Q59" s="1176"/>
      <c r="R59" s="1176"/>
      <c r="S59" s="1176"/>
      <c r="T59" s="1176"/>
    </row>
    <row r="60" spans="1:23" s="209" customFormat="1">
      <c r="A60" s="205"/>
      <c r="B60" s="205"/>
      <c r="C60" s="205"/>
      <c r="D60" s="205"/>
      <c r="E60" s="554"/>
      <c r="F60" s="104"/>
      <c r="G60" s="205"/>
      <c r="H60" s="104"/>
      <c r="I60" s="205"/>
      <c r="J60" s="104"/>
      <c r="K60" s="205"/>
      <c r="L60" s="205"/>
      <c r="M60" s="205"/>
      <c r="N60" s="205"/>
    </row>
    <row r="61" spans="1:23" s="209" customFormat="1">
      <c r="A61" s="822"/>
      <c r="B61" s="822"/>
      <c r="C61" s="822"/>
      <c r="D61" s="822"/>
      <c r="E61" s="822"/>
      <c r="F61" s="704"/>
      <c r="G61" s="822"/>
      <c r="H61" s="704"/>
      <c r="I61" s="822"/>
      <c r="J61" s="704"/>
      <c r="K61" s="822"/>
      <c r="L61" s="822"/>
      <c r="M61" s="822"/>
      <c r="N61" s="822"/>
    </row>
    <row r="62" spans="1:23" s="209" customFormat="1">
      <c r="A62" s="733"/>
      <c r="B62" s="733"/>
      <c r="C62" s="733"/>
      <c r="D62" s="733"/>
      <c r="E62" s="733"/>
      <c r="F62" s="704"/>
      <c r="G62" s="733"/>
      <c r="H62" s="704"/>
      <c r="I62" s="733"/>
      <c r="J62" s="704"/>
      <c r="K62" s="733"/>
      <c r="L62" s="733"/>
      <c r="M62" s="733"/>
      <c r="N62" s="733"/>
    </row>
    <row r="63" spans="1:23" s="827" customFormat="1">
      <c r="A63" s="826"/>
      <c r="B63" s="826"/>
      <c r="C63" s="826"/>
      <c r="D63" s="826"/>
      <c r="E63" s="826"/>
      <c r="K63" s="826"/>
      <c r="L63" s="826"/>
      <c r="M63" s="826"/>
      <c r="N63" s="826"/>
      <c r="O63" s="826"/>
    </row>
    <row r="64" spans="1:23">
      <c r="A64" s="272"/>
      <c r="B64" s="189"/>
      <c r="C64" s="333"/>
      <c r="D64" s="333"/>
      <c r="E64" s="333"/>
      <c r="K64" s="8"/>
      <c r="L64" s="189"/>
      <c r="M64" s="3"/>
      <c r="N64" s="3"/>
    </row>
    <row r="65" spans="1:17">
      <c r="A65" s="272"/>
      <c r="B65" s="585"/>
      <c r="C65" s="585"/>
      <c r="D65" s="585"/>
      <c r="E65" s="551"/>
      <c r="F65" s="4"/>
      <c r="G65" s="4"/>
      <c r="H65" s="4"/>
      <c r="I65" s="4"/>
      <c r="J65" s="4"/>
      <c r="K65" s="4"/>
      <c r="L65" s="201"/>
      <c r="M65" s="4"/>
      <c r="N65" s="200"/>
    </row>
    <row r="66" spans="1:17">
      <c r="D66" s="685" t="s">
        <v>568</v>
      </c>
      <c r="E66" s="552"/>
      <c r="F66" s="41"/>
      <c r="G66" s="141"/>
      <c r="Q66" s="581" t="s">
        <v>567</v>
      </c>
    </row>
    <row r="67" spans="1:17">
      <c r="C67" s="189"/>
      <c r="D67" s="683" t="s">
        <v>564</v>
      </c>
      <c r="E67" s="249"/>
      <c r="F67" s="540"/>
      <c r="G67" s="141"/>
      <c r="H67" s="150"/>
      <c r="I67" s="150"/>
      <c r="J67" s="150"/>
      <c r="K67" s="150"/>
      <c r="L67" s="189"/>
      <c r="Q67" s="540" t="s">
        <v>361</v>
      </c>
    </row>
    <row r="68" spans="1:17">
      <c r="A68" s="272"/>
      <c r="B68" s="188"/>
      <c r="C68" s="188"/>
      <c r="D68" s="188"/>
      <c r="E68" s="188"/>
      <c r="F68" s="188"/>
      <c r="G68" s="188"/>
      <c r="H68" s="188"/>
      <c r="I68" s="188"/>
      <c r="J68" s="188"/>
      <c r="K68" s="188"/>
      <c r="L68" s="188"/>
      <c r="M68" s="188"/>
      <c r="N68" s="188"/>
      <c r="P68" s="100"/>
    </row>
    <row r="69" spans="1:17">
      <c r="A69" s="1" t="s">
        <v>358</v>
      </c>
      <c r="B69" s="334"/>
      <c r="C69" s="334"/>
      <c r="D69" s="334"/>
      <c r="E69" s="334"/>
      <c r="F69" s="335">
        <f>'9-13'!H139</f>
        <v>41687</v>
      </c>
      <c r="G69" s="259"/>
      <c r="H69" s="335">
        <f>'9-13'!I139</f>
        <v>377413</v>
      </c>
      <c r="I69" s="259"/>
      <c r="J69" s="335">
        <f>'9-13'!J139</f>
        <v>618173</v>
      </c>
      <c r="K69" s="259"/>
      <c r="P69" s="100"/>
    </row>
    <row r="70" spans="1:17">
      <c r="A70" s="334" t="s">
        <v>56</v>
      </c>
      <c r="B70" s="334"/>
      <c r="C70" s="334"/>
      <c r="F70" s="336">
        <f>F52-F69</f>
        <v>0</v>
      </c>
      <c r="G70" s="322"/>
      <c r="H70" s="336">
        <f>H52-H69</f>
        <v>0</v>
      </c>
      <c r="I70" s="322"/>
      <c r="J70" s="336">
        <f>J52-J69</f>
        <v>-2</v>
      </c>
      <c r="K70" s="259"/>
      <c r="P70" s="100"/>
    </row>
    <row r="71" spans="1:17">
      <c r="F71" s="337"/>
      <c r="G71" s="337"/>
      <c r="H71" s="337"/>
      <c r="I71" s="337"/>
      <c r="J71" s="337"/>
      <c r="K71" s="259"/>
      <c r="L71" s="338"/>
      <c r="P71" s="100">
        <v>9210245</v>
      </c>
      <c r="Q71" s="246">
        <f>+P71-P72</f>
        <v>7034761</v>
      </c>
    </row>
    <row r="72" spans="1:17">
      <c r="H72" s="338"/>
      <c r="P72" s="100">
        <v>2175484</v>
      </c>
    </row>
    <row r="73" spans="1:17">
      <c r="P73" s="100">
        <f>SUM(P71:P72)</f>
        <v>11385729</v>
      </c>
      <c r="Q73" s="100">
        <f>+P73/1000</f>
        <v>11386</v>
      </c>
    </row>
    <row r="74" spans="1:17">
      <c r="F74" s="826">
        <v>7160</v>
      </c>
      <c r="G74" s="827"/>
      <c r="H74" s="826">
        <v>175481</v>
      </c>
      <c r="I74" s="827"/>
      <c r="J74" s="826">
        <v>421293</v>
      </c>
      <c r="P74" s="100"/>
    </row>
    <row r="75" spans="1:17">
      <c r="F75" s="828">
        <f>F52-F74</f>
        <v>34527</v>
      </c>
      <c r="G75" s="8"/>
      <c r="H75" s="828">
        <f>H52-H74</f>
        <v>201932</v>
      </c>
      <c r="I75" s="8"/>
      <c r="J75" s="828">
        <f>J52-J74</f>
        <v>196878</v>
      </c>
      <c r="P75" s="100"/>
    </row>
    <row r="76" spans="1:17">
      <c r="P76" s="100"/>
    </row>
    <row r="77" spans="1:17">
      <c r="P77" s="100"/>
    </row>
    <row r="78" spans="1:17">
      <c r="P78" s="100"/>
    </row>
  </sheetData>
  <mergeCells count="9">
    <mergeCell ref="A59:T59"/>
    <mergeCell ref="A58:T58"/>
    <mergeCell ref="A1:T1"/>
    <mergeCell ref="A2:T2"/>
    <mergeCell ref="A3:T3"/>
    <mergeCell ref="F6:L6"/>
    <mergeCell ref="F10:L10"/>
    <mergeCell ref="N6:T6"/>
    <mergeCell ref="N10:T10"/>
  </mergeCells>
  <pageMargins left="0.68" right="0.25" top="0.75" bottom="0" header="0.25" footer="0"/>
  <pageSetup paperSize="9" scale="61" firstPageNumber="6" orientation="portrait" useFirstPageNumber="1" r:id="rId1"/>
  <headerFooter>
    <oddHeader>&amp;C&amp;"Arial Black,Regular"&amp;14&amp;P</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zoomScale="115" zoomScaleNormal="115" zoomScaleSheetLayoutView="90" workbookViewId="0">
      <selection activeCell="C14" sqref="C14"/>
    </sheetView>
  </sheetViews>
  <sheetFormatPr defaultColWidth="9.33203125" defaultRowHeight="13.8"/>
  <cols>
    <col min="1" max="1" width="49.44140625" style="953" bestFit="1" customWidth="1"/>
    <col min="2" max="4" width="11.5546875" style="953" customWidth="1"/>
    <col min="5" max="5" width="2.5546875" style="15" customWidth="1"/>
    <col min="6" max="8" width="11.5546875" style="12" bestFit="1" customWidth="1"/>
    <col min="9" max="9" width="9.33203125" style="953"/>
    <col min="10" max="12" width="11.5546875" style="12" bestFit="1" customWidth="1"/>
    <col min="13" max="16384" width="9.33203125" style="953"/>
  </cols>
  <sheetData>
    <row r="1" spans="1:14" ht="15" customHeight="1">
      <c r="B1" s="1186" t="s">
        <v>908</v>
      </c>
      <c r="C1" s="1186"/>
      <c r="D1" s="1186"/>
      <c r="E1" s="14"/>
      <c r="F1" s="1186" t="s">
        <v>926</v>
      </c>
      <c r="G1" s="1186"/>
      <c r="H1" s="1186"/>
      <c r="J1" s="1187" t="s">
        <v>401</v>
      </c>
      <c r="K1" s="1187"/>
      <c r="L1" s="1187"/>
    </row>
    <row r="2" spans="1:14" ht="16.8">
      <c r="A2" s="13" t="s">
        <v>124</v>
      </c>
      <c r="B2" s="953" t="s">
        <v>337</v>
      </c>
      <c r="C2" s="953" t="s">
        <v>16</v>
      </c>
      <c r="D2" s="953" t="s">
        <v>102</v>
      </c>
      <c r="F2" s="953" t="s">
        <v>337</v>
      </c>
      <c r="G2" s="953" t="s">
        <v>16</v>
      </c>
      <c r="H2" s="953" t="s">
        <v>102</v>
      </c>
      <c r="J2" s="953" t="s">
        <v>337</v>
      </c>
      <c r="K2" s="953" t="s">
        <v>16</v>
      </c>
      <c r="L2" s="953" t="s">
        <v>102</v>
      </c>
    </row>
    <row r="3" spans="1:14">
      <c r="A3" s="952" t="s">
        <v>363</v>
      </c>
      <c r="B3" s="12">
        <f>BS!E15</f>
        <v>944839</v>
      </c>
      <c r="C3" s="12">
        <f>BS!G15-'9-13'!I136</f>
        <v>353220</v>
      </c>
      <c r="D3" s="12">
        <f>BS!I15</f>
        <v>0</v>
      </c>
      <c r="E3" s="16"/>
      <c r="F3" s="12">
        <f>BS!M15</f>
        <v>883204</v>
      </c>
      <c r="G3" s="12">
        <f>BS!P15</f>
        <v>132613</v>
      </c>
      <c r="H3" s="12">
        <f>BS!R15</f>
        <v>0</v>
      </c>
      <c r="J3" s="12">
        <f>F3-B3</f>
        <v>-61635</v>
      </c>
      <c r="K3" s="12">
        <f>G3-C3</f>
        <v>-220607</v>
      </c>
      <c r="L3" s="12">
        <f>H3-D3</f>
        <v>0</v>
      </c>
      <c r="M3" s="953">
        <f>-B3+F3+IS!F14+IS!F20</f>
        <v>-134436</v>
      </c>
      <c r="N3" s="953">
        <f>-C3+G3+IS!H14+IS!H20</f>
        <v>-221617</v>
      </c>
    </row>
    <row r="4" spans="1:14">
      <c r="A4" s="952" t="s">
        <v>39</v>
      </c>
      <c r="B4" s="12">
        <f>BS!E16</f>
        <v>8545</v>
      </c>
      <c r="C4" s="12">
        <v>0</v>
      </c>
      <c r="D4" s="12">
        <v>0</v>
      </c>
      <c r="E4" s="16"/>
      <c r="F4" s="12">
        <f>BS!M16</f>
        <v>1378</v>
      </c>
      <c r="G4" s="12">
        <v>0</v>
      </c>
      <c r="H4" s="12">
        <v>0</v>
      </c>
      <c r="J4" s="12">
        <f t="shared" ref="J4:J7" si="0">F4-B4</f>
        <v>-7167</v>
      </c>
      <c r="K4" s="12">
        <f t="shared" ref="K4:K7" si="1">G4-C4</f>
        <v>0</v>
      </c>
      <c r="L4" s="12">
        <f t="shared" ref="L4:L7" si="2">H4-D4</f>
        <v>0</v>
      </c>
    </row>
    <row r="5" spans="1:14">
      <c r="A5" s="952" t="s">
        <v>87</v>
      </c>
      <c r="B5" s="12">
        <f>BS!E17</f>
        <v>274</v>
      </c>
      <c r="C5" s="12">
        <f>BS!G17</f>
        <v>7064</v>
      </c>
      <c r="D5" s="12">
        <f>BS!I17</f>
        <v>7383</v>
      </c>
      <c r="E5" s="16"/>
      <c r="F5" s="12">
        <v>55</v>
      </c>
      <c r="G5" s="12">
        <f>4020</f>
        <v>4020</v>
      </c>
      <c r="H5" s="12">
        <f>2719</f>
        <v>2719</v>
      </c>
      <c r="J5" s="12">
        <f>F5-B5</f>
        <v>-219</v>
      </c>
      <c r="K5" s="12">
        <f t="shared" si="1"/>
        <v>-3044</v>
      </c>
      <c r="L5" s="12">
        <f t="shared" si="2"/>
        <v>-4664</v>
      </c>
    </row>
    <row r="6" spans="1:14">
      <c r="A6" s="11" t="s">
        <v>365</v>
      </c>
      <c r="B6" s="12">
        <v>0</v>
      </c>
      <c r="C6" s="12">
        <v>0</v>
      </c>
      <c r="D6" s="12">
        <v>0</v>
      </c>
      <c r="E6" s="16"/>
      <c r="F6" s="12">
        <v>17494</v>
      </c>
      <c r="G6" s="12">
        <v>189859</v>
      </c>
      <c r="H6" s="12">
        <v>0</v>
      </c>
      <c r="J6" s="12">
        <f t="shared" si="0"/>
        <v>17494</v>
      </c>
      <c r="K6" s="12">
        <f t="shared" si="1"/>
        <v>189859</v>
      </c>
      <c r="L6" s="12">
        <f t="shared" si="2"/>
        <v>0</v>
      </c>
    </row>
    <row r="7" spans="1:14">
      <c r="A7" s="952" t="s">
        <v>40</v>
      </c>
      <c r="B7" s="12">
        <f>BS!E19-B6</f>
        <v>3722</v>
      </c>
      <c r="C7" s="12">
        <f>BS!G19</f>
        <v>10400</v>
      </c>
      <c r="D7" s="12">
        <f>BS!I19</f>
        <v>282</v>
      </c>
      <c r="E7" s="16"/>
      <c r="F7" s="12">
        <v>3708</v>
      </c>
      <c r="G7" s="12">
        <v>389</v>
      </c>
      <c r="H7" s="12">
        <v>274</v>
      </c>
      <c r="J7" s="12">
        <f t="shared" si="0"/>
        <v>-14</v>
      </c>
      <c r="K7" s="12">
        <f t="shared" si="1"/>
        <v>-10011</v>
      </c>
      <c r="L7" s="12">
        <f t="shared" si="2"/>
        <v>-8</v>
      </c>
    </row>
    <row r="9" spans="1:14" ht="16.8">
      <c r="A9" s="13" t="s">
        <v>338</v>
      </c>
      <c r="J9" s="1187" t="s">
        <v>402</v>
      </c>
      <c r="K9" s="1187"/>
      <c r="L9" s="1187"/>
    </row>
    <row r="10" spans="1:14">
      <c r="A10" s="953" t="s">
        <v>42</v>
      </c>
      <c r="B10" s="12">
        <f>BS!E23</f>
        <v>1364</v>
      </c>
      <c r="C10" s="12">
        <f>BS!G23</f>
        <v>771</v>
      </c>
      <c r="D10" s="12">
        <f>BS!I23</f>
        <v>863</v>
      </c>
      <c r="F10" s="12">
        <v>1281</v>
      </c>
      <c r="G10" s="12">
        <v>688</v>
      </c>
      <c r="H10" s="12">
        <v>740</v>
      </c>
      <c r="J10" s="12">
        <f>B10-F10</f>
        <v>83</v>
      </c>
      <c r="K10" s="12">
        <f>C10-G10</f>
        <v>83</v>
      </c>
      <c r="L10" s="12">
        <f>D10-H10</f>
        <v>123</v>
      </c>
    </row>
    <row r="11" spans="1:14">
      <c r="A11" s="953" t="s">
        <v>43</v>
      </c>
      <c r="B11" s="12">
        <f>BS!E25</f>
        <v>114</v>
      </c>
      <c r="C11" s="12">
        <f>BS!G25</f>
        <v>65</v>
      </c>
      <c r="D11" s="12">
        <f>BS!I25</f>
        <v>72</v>
      </c>
      <c r="F11" s="12">
        <v>109</v>
      </c>
      <c r="G11" s="12">
        <v>58</v>
      </c>
      <c r="H11" s="12">
        <v>62</v>
      </c>
      <c r="J11" s="12">
        <f t="shared" ref="J11:J15" si="3">B11-F11</f>
        <v>5</v>
      </c>
      <c r="K11" s="12">
        <f t="shared" ref="K11:K15" si="4">C11-G11</f>
        <v>7</v>
      </c>
      <c r="L11" s="12">
        <f t="shared" ref="L11:L15" si="5">D11-H11</f>
        <v>10</v>
      </c>
    </row>
    <row r="12" spans="1:14">
      <c r="A12" s="953" t="s">
        <v>47</v>
      </c>
      <c r="B12" s="12">
        <f>BS!E27</f>
        <v>267</v>
      </c>
      <c r="C12" s="12">
        <f>BS!G27</f>
        <v>145</v>
      </c>
      <c r="D12" s="12">
        <f>BS!I27</f>
        <v>160</v>
      </c>
      <c r="F12" s="12">
        <v>212</v>
      </c>
      <c r="G12" s="12">
        <v>127</v>
      </c>
      <c r="H12" s="12">
        <v>125</v>
      </c>
      <c r="J12" s="12">
        <f t="shared" si="3"/>
        <v>55</v>
      </c>
      <c r="K12" s="12">
        <f t="shared" si="4"/>
        <v>18</v>
      </c>
      <c r="L12" s="12">
        <f t="shared" si="5"/>
        <v>35</v>
      </c>
    </row>
    <row r="13" spans="1:14">
      <c r="A13" s="953" t="s">
        <v>531</v>
      </c>
      <c r="B13" s="12">
        <f>'EQ - Mar 22'!D44/1000</f>
        <v>9526</v>
      </c>
      <c r="C13" s="12">
        <f>'DT - Mar 22'!D70/1000</f>
        <v>213409</v>
      </c>
      <c r="D13" s="12">
        <v>0</v>
      </c>
      <c r="F13" s="12">
        <v>7434</v>
      </c>
      <c r="G13" s="12">
        <v>264828</v>
      </c>
      <c r="H13" s="12">
        <v>0</v>
      </c>
      <c r="J13" s="12">
        <f t="shared" si="3"/>
        <v>2092</v>
      </c>
      <c r="K13" s="12">
        <f t="shared" si="4"/>
        <v>-51419</v>
      </c>
      <c r="L13" s="12">
        <f t="shared" si="5"/>
        <v>0</v>
      </c>
    </row>
    <row r="14" spans="1:14">
      <c r="A14" s="953" t="s">
        <v>41</v>
      </c>
      <c r="B14" s="12">
        <v>0</v>
      </c>
      <c r="C14" s="12">
        <v>0</v>
      </c>
      <c r="D14" s="12">
        <v>0</v>
      </c>
      <c r="F14" s="12">
        <v>0</v>
      </c>
      <c r="G14" s="12">
        <v>0</v>
      </c>
      <c r="H14" s="12">
        <v>0</v>
      </c>
      <c r="J14" s="12">
        <f t="shared" si="3"/>
        <v>0</v>
      </c>
      <c r="K14" s="12">
        <f t="shared" si="4"/>
        <v>0</v>
      </c>
      <c r="L14" s="12">
        <f t="shared" si="5"/>
        <v>0</v>
      </c>
    </row>
    <row r="15" spans="1:14">
      <c r="A15" s="953" t="s">
        <v>44</v>
      </c>
      <c r="B15" s="12">
        <f>BS!E29-B14</f>
        <v>3154</v>
      </c>
      <c r="C15" s="12">
        <f>BS!G29-C14</f>
        <v>2793</v>
      </c>
      <c r="D15" s="12">
        <f>BS!I29</f>
        <v>1427</v>
      </c>
      <c r="F15" s="12">
        <v>11598</v>
      </c>
      <c r="G15" s="12">
        <v>7353</v>
      </c>
      <c r="H15" s="12">
        <v>3617</v>
      </c>
      <c r="J15" s="12">
        <f t="shared" si="3"/>
        <v>-8444</v>
      </c>
      <c r="K15" s="12">
        <f t="shared" si="4"/>
        <v>-4560</v>
      </c>
      <c r="L15" s="12">
        <f t="shared" si="5"/>
        <v>-2190</v>
      </c>
    </row>
  </sheetData>
  <mergeCells count="4">
    <mergeCell ref="F1:H1"/>
    <mergeCell ref="B1:D1"/>
    <mergeCell ref="J1:L1"/>
    <mergeCell ref="J9:L9"/>
  </mergeCells>
  <pageMargins left="0.75" right="0.25" top="0.75" bottom="0" header="0.25" footer="0"/>
  <pageSetup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9"/>
  <sheetViews>
    <sheetView view="pageBreakPreview" topLeftCell="A7" zoomScaleNormal="80" zoomScaleSheetLayoutView="100" workbookViewId="0">
      <selection activeCell="I30" sqref="I30"/>
    </sheetView>
  </sheetViews>
  <sheetFormatPr defaultColWidth="9.44140625" defaultRowHeight="13.8"/>
  <cols>
    <col min="1" max="1" width="2.5546875" style="1" customWidth="1"/>
    <col min="2" max="2" width="10.5546875" style="1" customWidth="1"/>
    <col min="3" max="3" width="13.44140625" style="1" customWidth="1"/>
    <col min="4" max="4" width="15.5546875" style="1" customWidth="1"/>
    <col min="5" max="5" width="11.5546875" style="1" customWidth="1"/>
    <col min="6" max="6" width="0.5546875" style="1" customWidth="1"/>
    <col min="7" max="7" width="11.5546875" style="1" customWidth="1"/>
    <col min="8" max="8" width="0.5546875" style="1" customWidth="1"/>
    <col min="9" max="9" width="11.5546875" style="1" customWidth="1"/>
    <col min="10" max="10" width="0.5546875" style="1" customWidth="1"/>
    <col min="11" max="11" width="11.5546875" style="1" customWidth="1"/>
    <col min="12" max="12" width="1.44140625" style="1" customWidth="1"/>
    <col min="13" max="13" width="11.5546875" style="1" customWidth="1"/>
    <col min="14" max="14" width="14.5546875" style="1" hidden="1" customWidth="1"/>
    <col min="15" max="15" width="12.44140625" style="209" hidden="1" customWidth="1"/>
    <col min="16" max="16" width="24.5546875" style="1" hidden="1" customWidth="1"/>
    <col min="17" max="23" width="0" style="1" hidden="1" customWidth="1"/>
    <col min="24" max="24" width="0.5546875" style="1" customWidth="1"/>
    <col min="25" max="25" width="11.5546875" style="1" customWidth="1"/>
    <col min="26" max="26" width="0.5546875" style="1" customWidth="1"/>
    <col min="27" max="27" width="11.5546875" style="1" customWidth="1"/>
    <col min="28" max="28" width="0.5546875" style="1" customWidth="1"/>
    <col min="29" max="29" width="11.5546875" style="1" customWidth="1"/>
    <col min="30" max="30" width="14.44140625" style="1" bestFit="1" customWidth="1"/>
    <col min="31" max="31" width="9.88671875" style="1" bestFit="1" customWidth="1"/>
    <col min="32" max="32" width="11.5546875" style="1" customWidth="1"/>
    <col min="33" max="33" width="9.44140625" style="1"/>
    <col min="34" max="34" width="14.44140625" style="100" bestFit="1" customWidth="1"/>
    <col min="35" max="16384" width="9.44140625" style="1"/>
  </cols>
  <sheetData>
    <row r="1" spans="1:34" ht="18.75" customHeight="1">
      <c r="A1" s="1182" t="s">
        <v>0</v>
      </c>
      <c r="B1" s="1182"/>
      <c r="C1" s="1182"/>
      <c r="D1" s="1182"/>
      <c r="E1" s="1182"/>
      <c r="F1" s="1182"/>
      <c r="G1" s="1182"/>
      <c r="H1" s="1182"/>
      <c r="I1" s="1182"/>
      <c r="J1" s="1182"/>
      <c r="K1" s="1182"/>
      <c r="L1" s="1182"/>
      <c r="M1" s="1182"/>
      <c r="N1" s="1182"/>
      <c r="O1" s="1182"/>
      <c r="P1" s="1182"/>
      <c r="Q1" s="1182"/>
      <c r="R1" s="1182"/>
      <c r="S1" s="1182"/>
      <c r="T1" s="1182"/>
      <c r="U1" s="1182"/>
      <c r="V1" s="1182"/>
      <c r="W1" s="1182"/>
      <c r="X1" s="1182"/>
      <c r="Y1" s="1182"/>
      <c r="Z1" s="1182"/>
      <c r="AA1" s="1182"/>
      <c r="AB1" s="1182"/>
      <c r="AC1" s="1182"/>
    </row>
    <row r="2" spans="1:34" ht="18.75" customHeight="1">
      <c r="A2" s="1182" t="s">
        <v>59</v>
      </c>
      <c r="B2" s="1182"/>
      <c r="C2" s="1182"/>
      <c r="D2" s="1182"/>
      <c r="E2" s="1182"/>
      <c r="F2" s="118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row>
    <row r="3" spans="1:34" ht="18.75" customHeight="1">
      <c r="A3" s="1171" t="str">
        <f>CF!A3</f>
        <v>FOR THE NINE MONTHS ENDED MARCH 31, 2022</v>
      </c>
      <c r="B3" s="1171"/>
      <c r="C3" s="1171"/>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row>
    <row r="4" spans="1:34" ht="15" customHeight="1">
      <c r="A4" s="5"/>
      <c r="B4" s="5"/>
      <c r="C4" s="5"/>
      <c r="D4" s="5"/>
      <c r="E4" s="5"/>
      <c r="F4" s="5"/>
      <c r="G4" s="5"/>
      <c r="H4" s="5"/>
      <c r="I4" s="5"/>
      <c r="J4" s="5"/>
      <c r="K4" s="5"/>
      <c r="L4" s="556"/>
      <c r="N4" s="556"/>
      <c r="O4" s="250"/>
      <c r="P4" s="556"/>
    </row>
    <row r="5" spans="1:34" ht="15" customHeight="1">
      <c r="A5" s="5"/>
      <c r="B5" s="5"/>
      <c r="C5" s="5"/>
      <c r="D5" s="5"/>
      <c r="E5" s="5"/>
      <c r="F5" s="5"/>
      <c r="G5" s="5"/>
      <c r="H5" s="5"/>
      <c r="I5" s="5"/>
      <c r="J5" s="5"/>
      <c r="K5" s="5"/>
      <c r="L5" s="710"/>
      <c r="N5" s="710"/>
      <c r="O5" s="250"/>
      <c r="P5" s="710"/>
    </row>
    <row r="6" spans="1:34" ht="15" customHeight="1">
      <c r="A6" s="5"/>
      <c r="B6" s="5"/>
      <c r="C6" s="5"/>
      <c r="D6" s="554"/>
      <c r="E6" s="1189" t="s">
        <v>906</v>
      </c>
      <c r="F6" s="1189"/>
      <c r="G6" s="1189"/>
      <c r="H6" s="1189"/>
      <c r="I6" s="1189"/>
      <c r="J6" s="1189"/>
      <c r="K6" s="1189"/>
      <c r="L6" s="566"/>
      <c r="M6" s="1190" t="s">
        <v>851</v>
      </c>
      <c r="N6" s="1190"/>
      <c r="O6" s="1190"/>
      <c r="P6" s="1190"/>
      <c r="Q6" s="1190"/>
      <c r="R6" s="1190"/>
      <c r="S6" s="1190"/>
      <c r="T6" s="1190"/>
      <c r="U6" s="1190"/>
      <c r="V6" s="1190"/>
      <c r="W6" s="1190"/>
      <c r="X6" s="1190"/>
      <c r="Y6" s="1190"/>
      <c r="Z6" s="1190"/>
      <c r="AA6" s="1190"/>
      <c r="AB6" s="1190"/>
      <c r="AC6" s="1190"/>
    </row>
    <row r="7" spans="1:34" ht="15" customHeight="1">
      <c r="E7" s="570"/>
      <c r="F7" s="108"/>
      <c r="G7" s="571"/>
      <c r="H7" s="108"/>
      <c r="I7" s="548" t="s">
        <v>565</v>
      </c>
      <c r="J7" s="108"/>
      <c r="K7" s="109"/>
      <c r="L7" s="251"/>
      <c r="M7" s="570"/>
      <c r="N7" s="727"/>
      <c r="O7" s="571"/>
      <c r="P7" s="727"/>
      <c r="Q7" s="548" t="s">
        <v>565</v>
      </c>
      <c r="R7" s="727"/>
      <c r="S7" s="728"/>
      <c r="T7" s="768"/>
      <c r="U7" s="768"/>
      <c r="V7" s="768"/>
      <c r="W7" s="768"/>
      <c r="X7" s="768"/>
      <c r="Y7" s="768"/>
      <c r="Z7" s="768"/>
      <c r="AA7" s="548" t="s">
        <v>565</v>
      </c>
      <c r="AB7" s="768"/>
      <c r="AC7" s="768"/>
    </row>
    <row r="8" spans="1:34" s="209" customFormat="1" ht="15" customHeight="1">
      <c r="E8" s="547" t="s">
        <v>337</v>
      </c>
      <c r="F8" s="108"/>
      <c r="G8" s="547" t="s">
        <v>16</v>
      </c>
      <c r="H8" s="108"/>
      <c r="I8" s="546" t="s">
        <v>387</v>
      </c>
      <c r="J8" s="108"/>
      <c r="K8" s="110"/>
      <c r="L8" s="251"/>
      <c r="M8" s="547" t="s">
        <v>337</v>
      </c>
      <c r="N8" s="108"/>
      <c r="O8" s="547" t="s">
        <v>16</v>
      </c>
      <c r="P8" s="108"/>
      <c r="Q8" s="546" t="s">
        <v>387</v>
      </c>
      <c r="R8" s="108"/>
      <c r="S8" s="110"/>
      <c r="Y8" s="547" t="s">
        <v>16</v>
      </c>
      <c r="AA8" s="546" t="s">
        <v>387</v>
      </c>
      <c r="AH8" s="107"/>
    </row>
    <row r="9" spans="1:34" s="209" customFormat="1" ht="15" customHeight="1">
      <c r="E9" s="582" t="s">
        <v>388</v>
      </c>
      <c r="F9" s="549"/>
      <c r="G9" s="582" t="s">
        <v>388</v>
      </c>
      <c r="H9" s="549"/>
      <c r="I9" s="582" t="s">
        <v>388</v>
      </c>
      <c r="J9" s="549"/>
      <c r="K9" s="547" t="s">
        <v>9</v>
      </c>
      <c r="L9" s="251"/>
      <c r="M9" s="582" t="s">
        <v>388</v>
      </c>
      <c r="N9" s="704"/>
      <c r="O9" s="582" t="s">
        <v>388</v>
      </c>
      <c r="P9" s="704"/>
      <c r="Q9" s="582" t="s">
        <v>388</v>
      </c>
      <c r="R9" s="704"/>
      <c r="S9" s="547" t="s">
        <v>9</v>
      </c>
      <c r="Y9" s="582" t="s">
        <v>388</v>
      </c>
      <c r="AA9" s="582" t="s">
        <v>388</v>
      </c>
      <c r="AC9" s="547" t="s">
        <v>9</v>
      </c>
      <c r="AH9" s="107"/>
    </row>
    <row r="10" spans="1:34" ht="15" customHeight="1">
      <c r="E10" s="1181" t="s">
        <v>769</v>
      </c>
      <c r="F10" s="1181"/>
      <c r="G10" s="1181"/>
      <c r="H10" s="1181"/>
      <c r="I10" s="1181"/>
      <c r="J10" s="1181"/>
      <c r="K10" s="1181"/>
      <c r="L10" s="709"/>
      <c r="M10" s="1181" t="s">
        <v>769</v>
      </c>
      <c r="N10" s="1181"/>
      <c r="O10" s="1181"/>
      <c r="P10" s="1181"/>
      <c r="Q10" s="1181"/>
      <c r="R10" s="1181"/>
      <c r="S10" s="1181"/>
      <c r="T10" s="1181"/>
      <c r="U10" s="1181"/>
      <c r="V10" s="1181"/>
      <c r="W10" s="1181"/>
      <c r="X10" s="1181"/>
      <c r="Y10" s="1181"/>
      <c r="Z10" s="1181"/>
      <c r="AA10" s="1181"/>
      <c r="AB10" s="1181"/>
      <c r="AC10" s="1181"/>
    </row>
    <row r="11" spans="1:34" ht="15" customHeight="1">
      <c r="E11" s="275"/>
      <c r="M11" s="275"/>
    </row>
    <row r="12" spans="1:34" ht="15" customHeight="1">
      <c r="A12" s="220" t="s">
        <v>60</v>
      </c>
      <c r="B12" s="204"/>
      <c r="E12" s="276">
        <f>BS!M32</f>
        <v>904780</v>
      </c>
      <c r="F12" s="276"/>
      <c r="G12" s="276">
        <f>BS!P32</f>
        <v>495006</v>
      </c>
      <c r="H12" s="276"/>
      <c r="I12" s="276">
        <f>BS!R32</f>
        <v>533359</v>
      </c>
      <c r="J12" s="276"/>
      <c r="K12" s="276">
        <f>+E12+G12+I12</f>
        <v>1933145</v>
      </c>
      <c r="L12" s="277"/>
      <c r="M12" s="798">
        <v>641555</v>
      </c>
      <c r="N12" s="287"/>
      <c r="O12" s="779">
        <v>558579</v>
      </c>
      <c r="P12" s="287"/>
      <c r="Q12" s="287">
        <v>523189</v>
      </c>
      <c r="R12" s="287">
        <v>641555</v>
      </c>
      <c r="S12" s="287"/>
      <c r="T12" s="287">
        <v>558579</v>
      </c>
      <c r="U12" s="287"/>
      <c r="V12" s="287">
        <v>523189</v>
      </c>
      <c r="W12" s="287">
        <v>641555</v>
      </c>
      <c r="X12" s="287"/>
      <c r="Y12" s="774">
        <v>558579</v>
      </c>
      <c r="Z12" s="774"/>
      <c r="AA12" s="774">
        <v>523189</v>
      </c>
      <c r="AB12" s="287"/>
      <c r="AC12" s="287">
        <f>M12+Y12+AA12</f>
        <v>1723323</v>
      </c>
      <c r="AD12" s="287"/>
      <c r="AE12" s="287"/>
      <c r="AF12" s="287"/>
      <c r="AG12" s="287"/>
      <c r="AH12" s="287"/>
    </row>
    <row r="13" spans="1:34" ht="15" customHeight="1">
      <c r="A13" s="204"/>
      <c r="B13" s="204"/>
      <c r="E13" s="276"/>
      <c r="F13" s="276"/>
      <c r="G13" s="276"/>
      <c r="H13" s="276"/>
      <c r="I13" s="276"/>
      <c r="J13" s="276"/>
      <c r="K13" s="276"/>
      <c r="L13" s="277"/>
      <c r="M13" s="798"/>
      <c r="N13" s="287"/>
      <c r="O13" s="779"/>
      <c r="P13" s="287"/>
      <c r="Q13" s="287"/>
      <c r="R13" s="287"/>
      <c r="S13" s="287"/>
      <c r="T13" s="287"/>
      <c r="U13" s="287"/>
      <c r="V13" s="287"/>
      <c r="W13" s="287"/>
      <c r="X13" s="287"/>
      <c r="Y13" s="774"/>
      <c r="Z13" s="774"/>
      <c r="AA13" s="774"/>
      <c r="AB13" s="287"/>
      <c r="AC13" s="287"/>
      <c r="AD13" s="287"/>
      <c r="AE13" s="287"/>
      <c r="AF13" s="287"/>
      <c r="AG13" s="287"/>
      <c r="AH13" s="287"/>
    </row>
    <row r="14" spans="1:34" ht="15" customHeight="1">
      <c r="A14" s="204" t="s">
        <v>341</v>
      </c>
      <c r="B14" s="204"/>
      <c r="E14" s="278">
        <f>'9-13'!F91</f>
        <v>261058</v>
      </c>
      <c r="F14" s="279"/>
      <c r="G14" s="278">
        <f>'9-13'!H91</f>
        <v>133963</v>
      </c>
      <c r="H14" s="279"/>
      <c r="I14" s="278">
        <f>'9-13'!J91</f>
        <v>194217</v>
      </c>
      <c r="J14" s="279"/>
      <c r="K14" s="278">
        <f>SUM(E14:I14)</f>
        <v>589238</v>
      </c>
      <c r="L14" s="277"/>
      <c r="M14" s="799">
        <v>160690</v>
      </c>
      <c r="N14" s="287"/>
      <c r="O14" s="280">
        <v>-49714</v>
      </c>
      <c r="P14" s="798"/>
      <c r="Q14" s="280">
        <v>-63076</v>
      </c>
      <c r="R14" s="798"/>
      <c r="S14" s="280">
        <v>-16673</v>
      </c>
      <c r="T14" s="287"/>
      <c r="U14" s="287"/>
      <c r="V14" s="287"/>
      <c r="W14" s="287"/>
      <c r="X14" s="287"/>
      <c r="Y14" s="799">
        <v>112977</v>
      </c>
      <c r="Z14" s="774"/>
      <c r="AA14" s="799">
        <v>161483</v>
      </c>
      <c r="AB14" s="287"/>
      <c r="AC14" s="799">
        <f>M14+Y14+AA14</f>
        <v>435150</v>
      </c>
      <c r="AD14" s="287">
        <f>M14/1000</f>
        <v>161</v>
      </c>
      <c r="AE14" s="287">
        <f>Y14/1000</f>
        <v>113</v>
      </c>
      <c r="AF14" s="287">
        <f>AA14/1000</f>
        <v>161</v>
      </c>
      <c r="AG14" s="287"/>
      <c r="AH14" s="287"/>
    </row>
    <row r="15" spans="1:34" ht="15" customHeight="1">
      <c r="A15" s="204"/>
      <c r="B15" s="204"/>
      <c r="E15" s="286"/>
      <c r="F15" s="279"/>
      <c r="G15" s="286"/>
      <c r="H15" s="279"/>
      <c r="I15" s="286"/>
      <c r="J15" s="279"/>
      <c r="K15" s="286"/>
      <c r="L15" s="277"/>
      <c r="M15" s="800"/>
      <c r="N15" s="287"/>
      <c r="O15" s="280"/>
      <c r="P15" s="798"/>
      <c r="Q15" s="280"/>
      <c r="R15" s="798"/>
      <c r="S15" s="280"/>
      <c r="T15" s="287"/>
      <c r="U15" s="287"/>
      <c r="V15" s="287"/>
      <c r="W15" s="287"/>
      <c r="X15" s="287"/>
      <c r="Y15" s="800"/>
      <c r="Z15" s="774"/>
      <c r="AA15" s="800"/>
      <c r="AB15" s="287"/>
      <c r="AC15" s="800"/>
      <c r="AD15" s="287"/>
      <c r="AE15" s="287"/>
      <c r="AF15" s="287"/>
      <c r="AG15" s="287"/>
      <c r="AH15" s="287"/>
    </row>
    <row r="16" spans="1:34" ht="15" customHeight="1">
      <c r="A16" s="204" t="s">
        <v>55</v>
      </c>
      <c r="B16" s="204"/>
      <c r="E16" s="281">
        <f>'9-13'!F92</f>
        <v>-148369</v>
      </c>
      <c r="F16" s="279"/>
      <c r="G16" s="281">
        <f>'9-13'!H92</f>
        <v>-129823</v>
      </c>
      <c r="H16" s="279"/>
      <c r="I16" s="281">
        <f>'9-13'!J92</f>
        <v>-138098</v>
      </c>
      <c r="J16" s="279"/>
      <c r="K16" s="281">
        <f>SUM(E16:I16)</f>
        <v>-416290</v>
      </c>
      <c r="L16" s="277"/>
      <c r="M16" s="801">
        <v>-135466</v>
      </c>
      <c r="N16" s="287"/>
      <c r="O16" s="280"/>
      <c r="P16" s="798"/>
      <c r="Q16" s="280"/>
      <c r="R16" s="798"/>
      <c r="S16" s="280"/>
      <c r="T16" s="287"/>
      <c r="U16" s="287"/>
      <c r="V16" s="287"/>
      <c r="W16" s="287"/>
      <c r="X16" s="287"/>
      <c r="Y16" s="801">
        <v>-198993</v>
      </c>
      <c r="Z16" s="287"/>
      <c r="AA16" s="801">
        <v>-177933</v>
      </c>
      <c r="AB16" s="287"/>
      <c r="AC16" s="801">
        <f>SUM(M16:AA16)</f>
        <v>-512392</v>
      </c>
      <c r="AD16" s="287">
        <f>M16/1000</f>
        <v>-135</v>
      </c>
      <c r="AE16" s="287">
        <f>Y16/1000</f>
        <v>-199</v>
      </c>
      <c r="AF16" s="287">
        <f>AA16/1000</f>
        <v>-178</v>
      </c>
      <c r="AG16" s="287"/>
      <c r="AH16" s="287"/>
    </row>
    <row r="17" spans="1:34" ht="15" customHeight="1">
      <c r="A17" s="204"/>
      <c r="B17" s="204"/>
      <c r="E17" s="279">
        <f>SUM(E14:E16)</f>
        <v>112689</v>
      </c>
      <c r="F17" s="279"/>
      <c r="G17" s="279">
        <f>ROUND(SUM(G14:G16),0)</f>
        <v>4140</v>
      </c>
      <c r="H17" s="279"/>
      <c r="I17" s="279">
        <f>SUM(I14:I16)</f>
        <v>56119</v>
      </c>
      <c r="J17" s="279"/>
      <c r="K17" s="279">
        <f>SUM(K14:K16)</f>
        <v>172948</v>
      </c>
      <c r="L17" s="277"/>
      <c r="M17" s="802">
        <f>SUM(M14:M16)</f>
        <v>25224</v>
      </c>
      <c r="N17" s="287"/>
      <c r="O17" s="779"/>
      <c r="P17" s="287"/>
      <c r="Q17" s="287"/>
      <c r="R17" s="287"/>
      <c r="S17" s="287"/>
      <c r="T17" s="287"/>
      <c r="U17" s="287"/>
      <c r="V17" s="287"/>
      <c r="W17" s="287"/>
      <c r="X17" s="287"/>
      <c r="Y17" s="287">
        <f>SUM(Y14:Y16)</f>
        <v>-86016</v>
      </c>
      <c r="Z17" s="287"/>
      <c r="AA17" s="287">
        <f>SUM(AA14:AA16)</f>
        <v>-16450</v>
      </c>
      <c r="AB17" s="287"/>
      <c r="AC17" s="287">
        <f>SUM(AC14:AC16)</f>
        <v>-77242</v>
      </c>
      <c r="AD17" s="287"/>
      <c r="AE17" s="287"/>
      <c r="AF17" s="287"/>
      <c r="AG17" s="287"/>
      <c r="AH17" s="287"/>
    </row>
    <row r="18" spans="1:34" ht="15" customHeight="1">
      <c r="A18" s="204"/>
      <c r="B18" s="204"/>
      <c r="E18" s="279"/>
      <c r="F18" s="279"/>
      <c r="G18" s="279"/>
      <c r="H18" s="279"/>
      <c r="I18" s="279"/>
      <c r="J18" s="279"/>
      <c r="K18" s="283"/>
      <c r="L18" s="277"/>
      <c r="M18" s="798"/>
      <c r="N18" s="287"/>
      <c r="O18" s="779"/>
      <c r="P18" s="287"/>
      <c r="Q18" s="287"/>
      <c r="R18" s="287"/>
      <c r="S18" s="287"/>
      <c r="T18" s="287"/>
      <c r="U18" s="287"/>
      <c r="V18" s="287"/>
      <c r="W18" s="287"/>
      <c r="X18" s="287"/>
      <c r="Y18" s="287"/>
      <c r="Z18" s="287"/>
      <c r="AA18" s="287"/>
      <c r="AB18" s="287"/>
      <c r="AC18" s="287"/>
      <c r="AD18" s="287"/>
      <c r="AE18" s="287"/>
      <c r="AF18" s="287"/>
      <c r="AG18" s="287"/>
      <c r="AH18" s="287"/>
    </row>
    <row r="19" spans="1:34" ht="15" customHeight="1">
      <c r="A19" s="103" t="s">
        <v>836</v>
      </c>
      <c r="B19" s="127"/>
      <c r="C19" s="100"/>
      <c r="E19" s="284"/>
      <c r="F19" s="284"/>
      <c r="G19" s="284"/>
      <c r="H19" s="284"/>
      <c r="I19" s="284"/>
      <c r="J19" s="284"/>
      <c r="K19" s="284"/>
      <c r="L19" s="277"/>
      <c r="M19" s="798"/>
      <c r="N19" s="287"/>
      <c r="O19" s="803"/>
      <c r="P19" s="287"/>
      <c r="Q19" s="287"/>
      <c r="R19" s="287"/>
      <c r="S19" s="287"/>
      <c r="T19" s="287"/>
      <c r="U19" s="287"/>
      <c r="V19" s="287"/>
      <c r="W19" s="287"/>
      <c r="X19" s="287"/>
      <c r="Y19" s="287"/>
      <c r="Z19" s="287"/>
      <c r="AA19" s="287"/>
      <c r="AB19" s="287"/>
      <c r="AC19" s="287"/>
      <c r="AD19" s="287"/>
      <c r="AE19" s="287"/>
      <c r="AF19" s="287"/>
      <c r="AG19" s="287"/>
      <c r="AH19" s="287"/>
    </row>
    <row r="20" spans="1:34" ht="15" customHeight="1">
      <c r="A20" s="139" t="s">
        <v>837</v>
      </c>
      <c r="B20" s="285"/>
      <c r="C20" s="114"/>
      <c r="E20" s="283"/>
      <c r="F20" s="283"/>
      <c r="G20" s="283"/>
      <c r="H20" s="283"/>
      <c r="I20" s="283"/>
      <c r="J20" s="283"/>
      <c r="K20" s="283"/>
      <c r="L20" s="277"/>
      <c r="M20" s="798"/>
      <c r="N20" s="287"/>
      <c r="O20" s="803"/>
      <c r="P20" s="287"/>
      <c r="Q20" s="287"/>
      <c r="R20" s="287"/>
      <c r="S20" s="287"/>
      <c r="T20" s="287"/>
      <c r="U20" s="287"/>
      <c r="V20" s="287"/>
      <c r="W20" s="287"/>
      <c r="X20" s="287"/>
      <c r="Y20" s="287"/>
      <c r="Z20" s="287"/>
      <c r="AA20" s="287"/>
      <c r="AB20" s="287"/>
      <c r="AC20" s="287"/>
      <c r="AD20" s="287"/>
      <c r="AE20" s="287"/>
      <c r="AF20" s="287"/>
      <c r="AG20" s="287"/>
      <c r="AH20" s="287"/>
    </row>
    <row r="21" spans="1:34" ht="15" customHeight="1">
      <c r="A21" s="139" t="s">
        <v>116</v>
      </c>
      <c r="B21" s="285"/>
      <c r="C21" s="114"/>
      <c r="E21" s="276">
        <f>-ROUND(IS!F46,0)</f>
        <v>10142</v>
      </c>
      <c r="F21" s="283"/>
      <c r="G21" s="276">
        <f>-ROUND(IS!H46,0)-0.49</f>
        <v>136</v>
      </c>
      <c r="H21" s="283"/>
      <c r="I21" s="276">
        <f>-ROUND(IS!J46,0)+0.49</f>
        <v>-2144</v>
      </c>
      <c r="J21" s="283"/>
      <c r="K21" s="276">
        <f>E21+G21+I21</f>
        <v>8134</v>
      </c>
      <c r="L21" s="277"/>
      <c r="M21" s="798">
        <v>2716</v>
      </c>
      <c r="N21" s="287"/>
      <c r="O21" s="803">
        <v>8936592</v>
      </c>
      <c r="P21" s="287"/>
      <c r="Q21" s="287">
        <v>13243859</v>
      </c>
      <c r="R21" s="287"/>
      <c r="S21" s="287">
        <v>4255606</v>
      </c>
      <c r="T21" s="287"/>
      <c r="U21" s="287"/>
      <c r="V21" s="287"/>
      <c r="W21" s="287"/>
      <c r="X21" s="287"/>
      <c r="Y21" s="774">
        <v>1532</v>
      </c>
      <c r="Z21" s="774"/>
      <c r="AA21" s="774">
        <v>-996</v>
      </c>
      <c r="AB21" s="287"/>
      <c r="AC21" s="287">
        <f>M21+Y21+AA21</f>
        <v>3252</v>
      </c>
      <c r="AD21" s="287">
        <f>M21/1000</f>
        <v>3</v>
      </c>
      <c r="AE21" s="287">
        <f>Y21/1000</f>
        <v>2</v>
      </c>
      <c r="AF21" s="287">
        <f>AA21/1000</f>
        <v>-1</v>
      </c>
      <c r="AG21" s="287"/>
      <c r="AH21" s="287"/>
    </row>
    <row r="22" spans="1:34" ht="15" customHeight="1">
      <c r="A22" s="204"/>
      <c r="B22" s="204"/>
      <c r="E22" s="276"/>
      <c r="F22" s="283"/>
      <c r="G22" s="276"/>
      <c r="H22" s="283"/>
      <c r="I22" s="276"/>
      <c r="J22" s="283"/>
      <c r="K22" s="276"/>
      <c r="L22" s="277"/>
      <c r="M22" s="798"/>
      <c r="N22" s="287"/>
      <c r="O22" s="803"/>
      <c r="P22" s="287"/>
      <c r="Q22" s="287"/>
      <c r="R22" s="287"/>
      <c r="S22" s="287"/>
      <c r="T22" s="287"/>
      <c r="U22" s="287"/>
      <c r="V22" s="287"/>
      <c r="W22" s="287"/>
      <c r="X22" s="287"/>
      <c r="Y22" s="287"/>
      <c r="Z22" s="287"/>
      <c r="AA22" s="774"/>
      <c r="AB22" s="287"/>
      <c r="AC22" s="287"/>
      <c r="AD22" s="100"/>
      <c r="AE22" s="100"/>
      <c r="AF22" s="100"/>
    </row>
    <row r="23" spans="1:34" ht="15" hidden="1" customHeight="1">
      <c r="A23" s="224" t="s">
        <v>577</v>
      </c>
      <c r="B23" s="224"/>
      <c r="C23" s="550"/>
      <c r="E23" s="283"/>
      <c r="F23" s="283"/>
      <c r="G23" s="283"/>
      <c r="H23" s="283"/>
      <c r="I23" s="283"/>
      <c r="J23" s="283"/>
      <c r="K23" s="283"/>
      <c r="L23" s="277"/>
      <c r="M23" s="798"/>
      <c r="N23" s="287"/>
      <c r="O23" s="803"/>
      <c r="P23" s="287"/>
      <c r="Q23" s="287"/>
      <c r="R23" s="287"/>
      <c r="S23" s="287"/>
      <c r="T23" s="287"/>
      <c r="U23" s="287"/>
      <c r="V23" s="287"/>
      <c r="W23" s="287"/>
      <c r="X23" s="287"/>
      <c r="Y23" s="287"/>
      <c r="Z23" s="287"/>
      <c r="AA23" s="287"/>
      <c r="AB23" s="287"/>
      <c r="AC23" s="287"/>
    </row>
    <row r="24" spans="1:34" ht="15" hidden="1" customHeight="1">
      <c r="A24" s="147" t="s">
        <v>578</v>
      </c>
      <c r="B24" s="147"/>
      <c r="E24" s="283"/>
      <c r="F24" s="283"/>
      <c r="G24" s="283"/>
      <c r="H24" s="283"/>
      <c r="I24" s="283"/>
      <c r="J24" s="283"/>
      <c r="K24" s="283"/>
      <c r="L24" s="277"/>
      <c r="M24" s="798"/>
      <c r="N24" s="287"/>
      <c r="O24" s="803"/>
      <c r="P24" s="287"/>
      <c r="Q24" s="287"/>
      <c r="R24" s="287"/>
      <c r="S24" s="287"/>
      <c r="T24" s="287"/>
      <c r="U24" s="287"/>
      <c r="V24" s="287"/>
      <c r="W24" s="287"/>
      <c r="X24" s="287"/>
      <c r="Y24" s="287"/>
      <c r="Z24" s="287"/>
      <c r="AA24" s="287"/>
      <c r="AB24" s="287"/>
      <c r="AC24" s="287"/>
    </row>
    <row r="25" spans="1:34" ht="15" hidden="1" customHeight="1">
      <c r="A25" s="147" t="s">
        <v>579</v>
      </c>
      <c r="B25" s="147"/>
      <c r="D25" s="7"/>
      <c r="E25" s="284">
        <f>OCI!F16</f>
        <v>0</v>
      </c>
      <c r="F25" s="284"/>
      <c r="G25" s="284">
        <f>ROUND(OCI!$H$16,0)</f>
        <v>0</v>
      </c>
      <c r="H25" s="284">
        <f>OCI!I18</f>
        <v>0</v>
      </c>
      <c r="I25" s="284">
        <f>'3-5'!L143</f>
        <v>0</v>
      </c>
      <c r="J25" s="283"/>
      <c r="K25" s="283">
        <f>I25+G25+E25</f>
        <v>0</v>
      </c>
      <c r="L25" s="277"/>
      <c r="M25" s="798">
        <v>0</v>
      </c>
      <c r="N25" s="287">
        <v>160267</v>
      </c>
      <c r="O25" s="803"/>
      <c r="P25" s="287"/>
      <c r="Q25" s="287"/>
      <c r="R25" s="287"/>
      <c r="S25" s="287"/>
      <c r="T25" s="287"/>
      <c r="U25" s="287"/>
      <c r="V25" s="287"/>
      <c r="W25" s="287"/>
      <c r="X25" s="287"/>
      <c r="Y25" s="287"/>
      <c r="Z25" s="287"/>
      <c r="AA25" s="287"/>
      <c r="AB25" s="287"/>
      <c r="AC25" s="287"/>
      <c r="AH25" s="1"/>
    </row>
    <row r="26" spans="1:34" ht="15" hidden="1" customHeight="1">
      <c r="A26" s="204"/>
      <c r="B26" s="204"/>
      <c r="D26" s="7"/>
      <c r="E26" s="283"/>
      <c r="F26" s="283"/>
      <c r="G26" s="283"/>
      <c r="H26" s="283"/>
      <c r="I26" s="283"/>
      <c r="J26" s="283"/>
      <c r="K26" s="283"/>
      <c r="L26" s="277"/>
      <c r="M26" s="798"/>
      <c r="N26" s="287">
        <f>+N25-I25</f>
        <v>160267</v>
      </c>
      <c r="O26" s="803"/>
      <c r="P26" s="287"/>
      <c r="Q26" s="287"/>
      <c r="R26" s="287"/>
      <c r="S26" s="287"/>
      <c r="T26" s="287"/>
      <c r="U26" s="287"/>
      <c r="V26" s="287"/>
      <c r="W26" s="287"/>
      <c r="X26" s="287"/>
      <c r="Y26" s="287"/>
      <c r="Z26" s="287"/>
      <c r="AA26" s="287"/>
      <c r="AB26" s="287"/>
      <c r="AC26" s="287"/>
      <c r="AH26" s="1"/>
    </row>
    <row r="27" spans="1:34" ht="15" customHeight="1">
      <c r="A27" s="204" t="s">
        <v>299</v>
      </c>
      <c r="B27" s="204"/>
      <c r="D27" s="214"/>
      <c r="E27" s="283">
        <f>IS!F52</f>
        <v>-42971</v>
      </c>
      <c r="F27" s="283"/>
      <c r="G27" s="283">
        <f>ROUND(IS!H52,0)-0.49</f>
        <v>31632</v>
      </c>
      <c r="H27" s="283"/>
      <c r="I27" s="283">
        <f>ROUND(IS!J52,0)+0.49</f>
        <v>35980</v>
      </c>
      <c r="J27" s="283"/>
      <c r="K27" s="283">
        <f>I27+G27+E27</f>
        <v>24641</v>
      </c>
      <c r="L27" s="277"/>
      <c r="M27" s="804">
        <f>IS!Q52</f>
        <v>170671</v>
      </c>
      <c r="N27" s="287"/>
      <c r="O27" s="803"/>
      <c r="P27" s="287"/>
      <c r="Q27" s="287"/>
      <c r="R27" s="287"/>
      <c r="S27" s="287"/>
      <c r="T27" s="287"/>
      <c r="U27" s="287"/>
      <c r="V27" s="287"/>
      <c r="W27" s="287"/>
      <c r="X27" s="287"/>
      <c r="Y27" s="287">
        <f>IS!S52</f>
        <v>21430</v>
      </c>
      <c r="Z27" s="287"/>
      <c r="AA27" s="287">
        <f>IS!U52</f>
        <v>20349</v>
      </c>
      <c r="AB27" s="287"/>
      <c r="AC27" s="798">
        <f>M27+Y27+AA27</f>
        <v>212450</v>
      </c>
      <c r="AH27" s="1"/>
    </row>
    <row r="28" spans="1:34" ht="15" customHeight="1">
      <c r="A28" s="204"/>
      <c r="B28" s="204"/>
      <c r="E28" s="283"/>
      <c r="F28" s="283"/>
      <c r="G28" s="283"/>
      <c r="H28" s="283"/>
      <c r="I28" s="283"/>
      <c r="J28" s="283"/>
      <c r="K28" s="283"/>
      <c r="L28" s="277"/>
      <c r="M28" s="798"/>
      <c r="N28" s="287"/>
      <c r="O28" s="779"/>
      <c r="P28" s="287"/>
      <c r="Q28" s="287"/>
      <c r="R28" s="287"/>
      <c r="S28" s="287"/>
      <c r="T28" s="287"/>
      <c r="U28" s="287"/>
      <c r="V28" s="287"/>
      <c r="W28" s="287"/>
      <c r="X28" s="287"/>
      <c r="Y28" s="287"/>
      <c r="Z28" s="287"/>
      <c r="AA28" s="287"/>
      <c r="AB28" s="287"/>
      <c r="AC28" s="287"/>
      <c r="AH28" s="1"/>
    </row>
    <row r="29" spans="1:34" s="150" customFormat="1" ht="14.4" thickBot="1">
      <c r="A29" s="227" t="s">
        <v>61</v>
      </c>
      <c r="B29" s="227"/>
      <c r="E29" s="289">
        <f>E21+E25+E27+E17+E12+1</f>
        <v>984641</v>
      </c>
      <c r="F29" s="290"/>
      <c r="G29" s="289">
        <f>G21+G25+G27+G17+G12</f>
        <v>530914</v>
      </c>
      <c r="H29" s="290"/>
      <c r="I29" s="289">
        <f>I21+I25+I27+I17+I12+2</f>
        <v>623316</v>
      </c>
      <c r="J29" s="290"/>
      <c r="K29" s="289">
        <f>K21+K25+K27+K17+K12</f>
        <v>2138868</v>
      </c>
      <c r="L29" s="291"/>
      <c r="M29" s="805">
        <f>M21+M27+M17+M12</f>
        <v>840166</v>
      </c>
      <c r="N29" s="785"/>
      <c r="O29" s="806"/>
      <c r="P29" s="785"/>
      <c r="Q29" s="785"/>
      <c r="R29" s="785"/>
      <c r="S29" s="785"/>
      <c r="T29" s="785"/>
      <c r="U29" s="785"/>
      <c r="V29" s="785"/>
      <c r="W29" s="785"/>
      <c r="X29" s="785"/>
      <c r="Y29" s="805">
        <f>Y21+Y27+Y17+Y12</f>
        <v>495525</v>
      </c>
      <c r="Z29" s="785"/>
      <c r="AA29" s="805">
        <f>AA21+AA27+AA17+AA12-1</f>
        <v>526091</v>
      </c>
      <c r="AB29" s="785"/>
      <c r="AC29" s="805">
        <f>AC21+AC27+AC17+AC12</f>
        <v>1861783</v>
      </c>
      <c r="AD29" s="175">
        <f>BS!E32</f>
        <v>984641</v>
      </c>
      <c r="AE29" s="175">
        <f>BS!G32</f>
        <v>530914</v>
      </c>
      <c r="AF29" s="175">
        <f>BS!I32</f>
        <v>623316</v>
      </c>
    </row>
    <row r="30" spans="1:34" ht="15" customHeight="1" thickTop="1">
      <c r="A30" s="204"/>
      <c r="B30" s="204"/>
      <c r="M30" s="275"/>
      <c r="O30" s="288"/>
      <c r="AD30" s="246">
        <f>AD29-E29</f>
        <v>0</v>
      </c>
      <c r="AE30" s="246">
        <f>AE29-G29</f>
        <v>0</v>
      </c>
      <c r="AF30" s="246">
        <f>AF29-I29</f>
        <v>0</v>
      </c>
      <c r="AH30" s="1"/>
    </row>
    <row r="31" spans="1:34" ht="15" customHeight="1">
      <c r="A31" s="204"/>
      <c r="B31" s="204"/>
      <c r="G31" s="282"/>
      <c r="M31" s="275"/>
      <c r="O31" s="288"/>
      <c r="Y31" s="275"/>
      <c r="Z31" s="275"/>
      <c r="AA31" s="275"/>
      <c r="AB31" s="275"/>
      <c r="AC31" s="275"/>
      <c r="AH31" s="1"/>
    </row>
    <row r="32" spans="1:34" ht="15" customHeight="1">
      <c r="A32" s="204" t="str">
        <f>+IS!A57</f>
        <v>The annexed notes from 1 to 17 form an integral part of these interim financial statements.</v>
      </c>
      <c r="B32" s="204"/>
      <c r="K32" s="282"/>
      <c r="O32" s="1"/>
      <c r="Q32" s="209"/>
      <c r="R32" s="209"/>
      <c r="S32" s="209"/>
      <c r="T32" s="209"/>
      <c r="U32" s="209"/>
      <c r="Y32" s="275"/>
      <c r="Z32" s="275"/>
      <c r="AA32" s="275"/>
      <c r="AB32" s="275"/>
      <c r="AC32" s="275"/>
      <c r="AD32" s="246"/>
      <c r="AH32" s="1"/>
    </row>
    <row r="33" spans="1:45" ht="15" customHeight="1">
      <c r="G33" s="247"/>
      <c r="O33" s="1"/>
      <c r="Q33" s="209"/>
      <c r="R33" s="209"/>
      <c r="S33" s="209"/>
      <c r="T33" s="209"/>
      <c r="U33" s="209"/>
      <c r="AH33" s="1"/>
    </row>
    <row r="34" spans="1:45" ht="15" customHeight="1">
      <c r="K34" s="282"/>
      <c r="O34" s="1"/>
      <c r="Q34" s="209"/>
      <c r="R34" s="209"/>
      <c r="S34" s="209"/>
      <c r="T34" s="209"/>
      <c r="U34" s="209"/>
      <c r="AH34" s="1"/>
    </row>
    <row r="35" spans="1:45" s="240" customFormat="1" ht="15" customHeight="1">
      <c r="A35" s="1188" t="s">
        <v>108</v>
      </c>
      <c r="B35" s="1188"/>
      <c r="C35" s="1188"/>
      <c r="D35" s="1188"/>
      <c r="E35" s="1188"/>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
      <c r="AE35" s="1"/>
      <c r="AF35" s="1"/>
      <c r="AG35" s="1"/>
      <c r="AH35" s="100"/>
      <c r="AI35" s="1"/>
      <c r="AJ35" s="1"/>
      <c r="AK35" s="1"/>
      <c r="AL35" s="1"/>
      <c r="AM35" s="1"/>
      <c r="AN35" s="1"/>
      <c r="AO35" s="1"/>
      <c r="AP35" s="1"/>
      <c r="AQ35" s="1"/>
      <c r="AR35" s="1"/>
      <c r="AS35" s="1"/>
    </row>
    <row r="36" spans="1:45" ht="15" customHeight="1">
      <c r="A36" s="1188" t="s">
        <v>33</v>
      </c>
      <c r="B36" s="1188"/>
      <c r="C36" s="1188"/>
      <c r="D36" s="1188"/>
      <c r="E36" s="1188"/>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row>
    <row r="37" spans="1:45" ht="15" customHeight="1">
      <c r="A37" s="241"/>
      <c r="B37" s="241"/>
      <c r="C37" s="241"/>
      <c r="D37" s="241"/>
      <c r="E37" s="242"/>
      <c r="F37" s="242"/>
      <c r="G37" s="242"/>
      <c r="H37" s="242"/>
      <c r="I37" s="242"/>
      <c r="J37" s="242"/>
      <c r="K37" s="242"/>
      <c r="L37" s="242"/>
      <c r="M37" s="242"/>
      <c r="N37" s="4"/>
      <c r="O37" s="4"/>
      <c r="P37" s="4"/>
      <c r="Q37" s="4"/>
      <c r="X37" s="240"/>
      <c r="Y37" s="293"/>
      <c r="Z37" s="240"/>
      <c r="AA37" s="293"/>
      <c r="AB37" s="240"/>
      <c r="AC37" s="293"/>
      <c r="AD37" s="240"/>
      <c r="AE37" s="240"/>
      <c r="AF37" s="240"/>
      <c r="AG37" s="240"/>
      <c r="AH37" s="184"/>
      <c r="AI37" s="240"/>
      <c r="AJ37" s="240"/>
      <c r="AK37" s="240"/>
      <c r="AL37" s="240"/>
      <c r="AM37" s="240"/>
      <c r="AN37" s="240"/>
      <c r="AO37" s="240"/>
      <c r="AP37" s="240"/>
      <c r="AQ37" s="240"/>
      <c r="AR37" s="240"/>
      <c r="AS37" s="240"/>
    </row>
    <row r="38" spans="1:45" ht="15" customHeight="1">
      <c r="A38" s="241"/>
      <c r="B38" s="241"/>
      <c r="C38" s="241"/>
      <c r="D38" s="241"/>
      <c r="E38" s="242"/>
      <c r="F38" s="242"/>
      <c r="G38" s="242"/>
      <c r="H38" s="242"/>
      <c r="I38" s="242"/>
      <c r="J38" s="242"/>
      <c r="K38" s="242"/>
      <c r="L38" s="242"/>
      <c r="M38" s="242"/>
      <c r="N38" s="4"/>
      <c r="O38" s="4"/>
      <c r="P38" s="4"/>
      <c r="Q38" s="4"/>
    </row>
    <row r="39" spans="1:45" ht="15" customHeight="1">
      <c r="A39" s="241"/>
      <c r="B39" s="241"/>
      <c r="C39" s="241"/>
      <c r="D39" s="241"/>
      <c r="E39" s="242"/>
      <c r="F39" s="242"/>
      <c r="G39" s="242"/>
      <c r="H39" s="242"/>
      <c r="I39" s="242"/>
      <c r="J39" s="242"/>
      <c r="K39" s="242"/>
      <c r="L39" s="242"/>
      <c r="M39" s="242"/>
      <c r="N39" s="4"/>
      <c r="O39" s="4"/>
      <c r="P39" s="4"/>
      <c r="Q39" s="4"/>
    </row>
    <row r="40" spans="1:45" ht="15" customHeight="1">
      <c r="A40" s="243"/>
      <c r="B40" s="243"/>
      <c r="C40" s="244"/>
      <c r="D40" s="241"/>
      <c r="E40" s="242"/>
      <c r="F40" s="242"/>
      <c r="G40" s="242"/>
      <c r="H40" s="242"/>
      <c r="I40" s="242"/>
      <c r="J40" s="242"/>
      <c r="K40" s="244"/>
      <c r="L40" s="242"/>
      <c r="M40" s="242"/>
      <c r="N40" s="4"/>
      <c r="O40" s="4"/>
      <c r="P40" s="4"/>
      <c r="Q40" s="4"/>
    </row>
    <row r="41" spans="1:45" ht="15" customHeight="1">
      <c r="A41" s="243"/>
      <c r="B41" s="243"/>
      <c r="C41" s="244"/>
      <c r="D41" s="241"/>
      <c r="E41" s="242"/>
      <c r="F41" s="242"/>
      <c r="G41" s="242"/>
      <c r="H41" s="242"/>
      <c r="I41" s="242"/>
      <c r="J41" s="242"/>
      <c r="K41" s="244"/>
      <c r="L41" s="242"/>
      <c r="M41" s="242"/>
      <c r="N41" s="4"/>
      <c r="O41" s="4"/>
      <c r="P41" s="4"/>
      <c r="Q41" s="4"/>
    </row>
    <row r="42" spans="1:45" s="3" customFormat="1" ht="15" customHeight="1">
      <c r="B42" s="188"/>
      <c r="D42" s="685" t="s">
        <v>568</v>
      </c>
      <c r="E42" s="40"/>
      <c r="F42" s="188"/>
      <c r="G42" s="188"/>
      <c r="H42" s="188"/>
      <c r="I42" s="188"/>
      <c r="J42" s="188"/>
      <c r="K42" s="188"/>
      <c r="N42" s="294"/>
      <c r="O42" s="294"/>
      <c r="P42" s="294"/>
      <c r="Q42" s="294"/>
      <c r="AA42" s="581" t="s">
        <v>567</v>
      </c>
      <c r="AH42" s="183"/>
    </row>
    <row r="43" spans="1:45" s="3" customFormat="1" ht="15" customHeight="1">
      <c r="B43" s="188"/>
      <c r="D43" s="683" t="s">
        <v>564</v>
      </c>
      <c r="E43" s="567"/>
      <c r="F43" s="188"/>
      <c r="G43" s="188"/>
      <c r="H43" s="188"/>
      <c r="I43" s="188"/>
      <c r="J43" s="188"/>
      <c r="K43" s="188"/>
      <c r="N43" s="294"/>
      <c r="O43" s="294"/>
      <c r="P43" s="294"/>
      <c r="Q43" s="294"/>
      <c r="AA43" s="540" t="s">
        <v>361</v>
      </c>
      <c r="AH43" s="183"/>
    </row>
    <row r="44" spans="1:45">
      <c r="B44" s="1" t="s">
        <v>359</v>
      </c>
      <c r="E44" s="247">
        <f>BS!E32</f>
        <v>984641</v>
      </c>
      <c r="G44" s="247">
        <f>BS!G32</f>
        <v>530914</v>
      </c>
      <c r="I44" s="247">
        <f>BS!I32</f>
        <v>623316</v>
      </c>
      <c r="K44" s="247"/>
      <c r="X44" s="3"/>
      <c r="Y44" s="3"/>
      <c r="Z44" s="3"/>
      <c r="AA44" s="3"/>
      <c r="AB44" s="3"/>
      <c r="AC44" s="3"/>
      <c r="AD44" s="3"/>
      <c r="AE44" s="3"/>
      <c r="AF44" s="3"/>
      <c r="AG44" s="3"/>
      <c r="AH44" s="183"/>
      <c r="AI44" s="3"/>
      <c r="AJ44" s="3"/>
      <c r="AK44" s="3"/>
      <c r="AL44" s="3"/>
      <c r="AM44" s="3"/>
      <c r="AN44" s="3"/>
      <c r="AO44" s="3"/>
      <c r="AP44" s="3"/>
      <c r="AQ44" s="3"/>
      <c r="AR44" s="3"/>
      <c r="AS44" s="3"/>
    </row>
    <row r="45" spans="1:45">
      <c r="B45" s="1" t="s">
        <v>56</v>
      </c>
      <c r="E45" s="295">
        <f>E44-E29</f>
        <v>0</v>
      </c>
      <c r="F45" s="295"/>
      <c r="G45" s="295">
        <f>G44-G29</f>
        <v>0</v>
      </c>
      <c r="H45" s="295"/>
      <c r="I45" s="295">
        <f>I44-I29</f>
        <v>0</v>
      </c>
    </row>
    <row r="46" spans="1:45">
      <c r="E46" s="247"/>
      <c r="G46" s="247"/>
      <c r="H46" s="247"/>
      <c r="I46" s="247"/>
    </row>
    <row r="47" spans="1:45">
      <c r="E47" s="282"/>
      <c r="G47" s="247"/>
    </row>
    <row r="49" spans="5:34">
      <c r="E49" s="247"/>
      <c r="O49" s="1"/>
      <c r="AH49" s="1"/>
    </row>
  </sheetData>
  <mergeCells count="9">
    <mergeCell ref="A36:AC36"/>
    <mergeCell ref="A35:AC35"/>
    <mergeCell ref="A1:AC1"/>
    <mergeCell ref="A2:AC2"/>
    <mergeCell ref="A3:AC3"/>
    <mergeCell ref="E6:K6"/>
    <mergeCell ref="E10:K10"/>
    <mergeCell ref="M6:AC6"/>
    <mergeCell ref="M10:AC10"/>
  </mergeCells>
  <pageMargins left="0.68" right="0.25" top="0.75" bottom="0" header="0.25" footer="0"/>
  <pageSetup paperSize="9" scale="68" firstPageNumber="7" orientation="portrait" useFirstPageNumber="1" r:id="rId1"/>
  <headerFooter>
    <oddHeader>&amp;C&amp;"Arial Black,Regular"&amp;14&amp;P</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70"/>
  <sheetViews>
    <sheetView view="pageBreakPreview" topLeftCell="A18" zoomScaleSheetLayoutView="100" workbookViewId="0">
      <selection activeCell="B26" sqref="B26:K29"/>
    </sheetView>
  </sheetViews>
  <sheetFormatPr defaultColWidth="9.44140625" defaultRowHeight="13.5" customHeight="1"/>
  <cols>
    <col min="1" max="1" width="6.6640625" style="987" customWidth="1"/>
    <col min="2" max="2" width="5" style="987" customWidth="1"/>
    <col min="3" max="3" width="11.109375" style="987" customWidth="1"/>
    <col min="4" max="5" width="10.5546875" style="987" customWidth="1"/>
    <col min="6" max="6" width="11.44140625" style="987" customWidth="1"/>
    <col min="7" max="8" width="10.5546875" style="987" customWidth="1"/>
    <col min="9" max="9" width="14.33203125" style="987" customWidth="1"/>
    <col min="10" max="10" width="0.88671875" style="987" customWidth="1"/>
    <col min="11" max="11" width="14.33203125" style="987" customWidth="1"/>
    <col min="12" max="12" width="9.44140625" style="987" bestFit="1" customWidth="1"/>
    <col min="13" max="13" width="10.44140625" style="987" bestFit="1" customWidth="1"/>
    <col min="14" max="14" width="9.5546875" style="987" bestFit="1" customWidth="1"/>
    <col min="15" max="16384" width="9.44140625" style="987"/>
  </cols>
  <sheetData>
    <row r="1" spans="1:11" ht="13.5" customHeight="1">
      <c r="A1" s="1195" t="s">
        <v>0</v>
      </c>
      <c r="B1" s="1195"/>
      <c r="C1" s="1195"/>
      <c r="D1" s="1195"/>
      <c r="E1" s="1195"/>
      <c r="F1" s="1195"/>
      <c r="G1" s="1195"/>
      <c r="H1" s="1195"/>
      <c r="I1" s="1195"/>
      <c r="J1" s="1195"/>
      <c r="K1" s="1195"/>
    </row>
    <row r="2" spans="1:11" ht="13.5" customHeight="1">
      <c r="A2" s="1195" t="s">
        <v>930</v>
      </c>
      <c r="B2" s="1195"/>
      <c r="C2" s="1195"/>
      <c r="D2" s="1195"/>
      <c r="E2" s="1195"/>
      <c r="F2" s="1195"/>
      <c r="G2" s="1195"/>
      <c r="H2" s="1195"/>
      <c r="I2" s="1195"/>
      <c r="J2" s="1195"/>
      <c r="K2" s="1195"/>
    </row>
    <row r="3" spans="1:11" ht="13.5" customHeight="1">
      <c r="A3" s="1196" t="s">
        <v>934</v>
      </c>
      <c r="B3" s="1196"/>
      <c r="C3" s="1196"/>
      <c r="D3" s="1196"/>
      <c r="E3" s="1196"/>
      <c r="F3" s="1196"/>
      <c r="G3" s="1196"/>
      <c r="H3" s="1196"/>
      <c r="I3" s="1196"/>
      <c r="J3" s="1196"/>
      <c r="K3" s="1196"/>
    </row>
    <row r="4" spans="1:11" ht="13.2">
      <c r="A4" s="988"/>
      <c r="B4" s="988"/>
      <c r="C4" s="988"/>
      <c r="D4" s="988"/>
      <c r="E4" s="988"/>
      <c r="F4" s="988"/>
      <c r="G4" s="989"/>
    </row>
    <row r="5" spans="1:11" ht="13.2">
      <c r="A5" s="988"/>
      <c r="B5" s="988"/>
      <c r="C5" s="988"/>
      <c r="D5" s="988"/>
      <c r="E5" s="988"/>
      <c r="F5" s="988"/>
      <c r="G5" s="989"/>
    </row>
    <row r="6" spans="1:11" ht="13.2">
      <c r="A6" s="990" t="s">
        <v>94</v>
      </c>
      <c r="B6" s="1197" t="s">
        <v>1</v>
      </c>
      <c r="C6" s="1197"/>
      <c r="D6" s="1197"/>
      <c r="E6" s="1197"/>
      <c r="F6" s="1197"/>
      <c r="G6" s="1197"/>
      <c r="H6" s="1197"/>
    </row>
    <row r="7" spans="1:11" ht="13.2">
      <c r="A7" s="991"/>
      <c r="B7" s="1197"/>
      <c r="C7" s="1197"/>
      <c r="D7" s="1197"/>
      <c r="E7" s="1197"/>
      <c r="F7" s="1197"/>
      <c r="G7" s="1197"/>
      <c r="H7" s="1197"/>
    </row>
    <row r="8" spans="1:11" ht="13.2">
      <c r="A8" s="990" t="s">
        <v>133</v>
      </c>
      <c r="B8" s="1198" t="s">
        <v>931</v>
      </c>
      <c r="C8" s="1191"/>
      <c r="D8" s="1191"/>
      <c r="E8" s="1191"/>
      <c r="F8" s="1191"/>
      <c r="G8" s="1191"/>
      <c r="H8" s="1191"/>
      <c r="I8" s="1191"/>
      <c r="J8" s="1191"/>
      <c r="K8" s="1191"/>
    </row>
    <row r="9" spans="1:11" ht="13.2">
      <c r="A9" s="992"/>
      <c r="B9" s="1191"/>
      <c r="C9" s="1191"/>
      <c r="D9" s="1191"/>
      <c r="E9" s="1191"/>
      <c r="F9" s="1191"/>
      <c r="G9" s="1191"/>
      <c r="H9" s="1191"/>
      <c r="I9" s="1191"/>
      <c r="J9" s="1191"/>
      <c r="K9" s="1191"/>
    </row>
    <row r="10" spans="1:11" ht="13.2">
      <c r="A10" s="992"/>
      <c r="B10" s="1191"/>
      <c r="C10" s="1191"/>
      <c r="D10" s="1191"/>
      <c r="E10" s="1191"/>
      <c r="F10" s="1191"/>
      <c r="G10" s="1191"/>
      <c r="H10" s="1191"/>
      <c r="I10" s="1191"/>
      <c r="J10" s="1191"/>
      <c r="K10" s="1191"/>
    </row>
    <row r="11" spans="1:11" ht="13.2">
      <c r="A11" s="992"/>
      <c r="B11" s="1191"/>
      <c r="C11" s="1191"/>
      <c r="D11" s="1191"/>
      <c r="E11" s="1191"/>
      <c r="F11" s="1191"/>
      <c r="G11" s="1191"/>
      <c r="H11" s="1191"/>
      <c r="I11" s="1191"/>
      <c r="J11" s="1191"/>
      <c r="K11" s="1191"/>
    </row>
    <row r="12" spans="1:11" ht="13.2">
      <c r="A12" s="992"/>
      <c r="B12" s="1191"/>
      <c r="C12" s="1191"/>
      <c r="D12" s="1191"/>
      <c r="E12" s="1191"/>
      <c r="F12" s="1191"/>
      <c r="G12" s="1191"/>
      <c r="H12" s="1191"/>
      <c r="I12" s="1191"/>
      <c r="J12" s="1191"/>
      <c r="K12" s="1191"/>
    </row>
    <row r="13" spans="1:11" ht="13.2">
      <c r="A13" s="992"/>
      <c r="B13" s="1191"/>
      <c r="C13" s="1191"/>
      <c r="D13" s="1191"/>
      <c r="E13" s="1191"/>
      <c r="F13" s="1191"/>
      <c r="G13" s="1191"/>
      <c r="H13" s="1191"/>
      <c r="I13" s="1191"/>
      <c r="J13" s="1191"/>
      <c r="K13" s="1191"/>
    </row>
    <row r="14" spans="1:11" ht="13.2">
      <c r="A14" s="992"/>
      <c r="B14" s="1191"/>
      <c r="C14" s="1191"/>
      <c r="D14" s="1191"/>
      <c r="E14" s="1191"/>
      <c r="F14" s="1191"/>
      <c r="G14" s="1191"/>
      <c r="H14" s="1191"/>
      <c r="I14" s="1191"/>
      <c r="J14" s="1191"/>
      <c r="K14" s="1191"/>
    </row>
    <row r="15" spans="1:11" ht="13.2">
      <c r="A15" s="992"/>
      <c r="B15" s="1191"/>
      <c r="C15" s="1191"/>
      <c r="D15" s="1191"/>
      <c r="E15" s="1191"/>
      <c r="F15" s="1191"/>
      <c r="G15" s="1191"/>
      <c r="H15" s="1191"/>
      <c r="I15" s="1191"/>
      <c r="J15" s="1191"/>
      <c r="K15" s="1191"/>
    </row>
    <row r="16" spans="1:11" ht="13.2">
      <c r="A16" s="992"/>
      <c r="B16" s="1191"/>
      <c r="C16" s="1191"/>
      <c r="D16" s="1191"/>
      <c r="E16" s="1191"/>
      <c r="F16" s="1191"/>
      <c r="G16" s="1191"/>
      <c r="H16" s="1191"/>
      <c r="I16" s="1191"/>
      <c r="J16" s="1191"/>
      <c r="K16" s="1191"/>
    </row>
    <row r="17" spans="1:11" ht="13.2">
      <c r="A17" s="992"/>
      <c r="B17" s="1191"/>
      <c r="C17" s="1191"/>
      <c r="D17" s="1191"/>
      <c r="E17" s="1191"/>
      <c r="F17" s="1191"/>
      <c r="G17" s="1191"/>
      <c r="H17" s="1191"/>
      <c r="I17" s="1191"/>
      <c r="J17" s="1191"/>
      <c r="K17" s="1191"/>
    </row>
    <row r="18" spans="1:11" ht="15" customHeight="1">
      <c r="A18" s="992"/>
      <c r="B18" s="1191"/>
      <c r="C18" s="1191"/>
      <c r="D18" s="1191"/>
      <c r="E18" s="1191"/>
      <c r="F18" s="1191"/>
      <c r="G18" s="1191"/>
      <c r="H18" s="1191"/>
      <c r="I18" s="1191"/>
      <c r="J18" s="1191"/>
      <c r="K18" s="1191"/>
    </row>
    <row r="19" spans="1:11" ht="13.2">
      <c r="B19" s="1192"/>
      <c r="C19" s="1192"/>
      <c r="D19" s="1192"/>
      <c r="E19" s="1192"/>
      <c r="F19" s="1192"/>
      <c r="G19" s="1192"/>
      <c r="H19" s="1192"/>
      <c r="I19" s="1192"/>
      <c r="J19" s="1192"/>
      <c r="K19" s="1192"/>
    </row>
    <row r="20" spans="1:11" ht="13.2">
      <c r="A20" s="990" t="s">
        <v>134</v>
      </c>
      <c r="B20" s="1191" t="s">
        <v>580</v>
      </c>
      <c r="C20" s="1191"/>
      <c r="D20" s="1191"/>
      <c r="E20" s="1191"/>
      <c r="F20" s="1191"/>
      <c r="G20" s="1191"/>
      <c r="H20" s="1191"/>
      <c r="I20" s="1191"/>
      <c r="J20" s="1191"/>
      <c r="K20" s="1191"/>
    </row>
    <row r="21" spans="1:11" ht="13.2">
      <c r="A21" s="992"/>
      <c r="B21" s="1191"/>
      <c r="C21" s="1191"/>
      <c r="D21" s="1191"/>
      <c r="E21" s="1191"/>
      <c r="F21" s="1191"/>
      <c r="G21" s="1191"/>
      <c r="H21" s="1191"/>
      <c r="I21" s="1191"/>
      <c r="J21" s="1191"/>
      <c r="K21" s="1191"/>
    </row>
    <row r="22" spans="1:11" ht="13.2">
      <c r="A22" s="992"/>
      <c r="B22" s="1191"/>
      <c r="C22" s="1191"/>
      <c r="D22" s="1191"/>
      <c r="E22" s="1191"/>
      <c r="F22" s="1191"/>
      <c r="G22" s="1191"/>
      <c r="H22" s="1191"/>
      <c r="I22" s="1191"/>
      <c r="J22" s="1191"/>
      <c r="K22" s="1191"/>
    </row>
    <row r="23" spans="1:11" ht="13.2">
      <c r="A23" s="992"/>
      <c r="B23" s="1191"/>
      <c r="C23" s="1191"/>
      <c r="D23" s="1191"/>
      <c r="E23" s="1191"/>
      <c r="F23" s="1191"/>
      <c r="G23" s="1191"/>
      <c r="H23" s="1191"/>
      <c r="I23" s="1191"/>
      <c r="J23" s="1191"/>
      <c r="K23" s="1191"/>
    </row>
    <row r="24" spans="1:11" ht="13.2">
      <c r="A24" s="992"/>
      <c r="B24" s="1191"/>
      <c r="C24" s="1191"/>
      <c r="D24" s="1191"/>
      <c r="E24" s="1191"/>
      <c r="F24" s="1191"/>
      <c r="G24" s="1191"/>
      <c r="H24" s="1191"/>
      <c r="I24" s="1191"/>
      <c r="J24" s="1191"/>
      <c r="K24" s="1191"/>
    </row>
    <row r="25" spans="1:11" ht="13.2" hidden="1">
      <c r="B25" s="1192"/>
      <c r="C25" s="1192"/>
      <c r="D25" s="1192"/>
      <c r="E25" s="1192"/>
      <c r="F25" s="1192"/>
      <c r="G25" s="1192"/>
      <c r="H25" s="1192"/>
      <c r="I25" s="1192"/>
      <c r="J25" s="1192"/>
      <c r="K25" s="1192"/>
    </row>
    <row r="26" spans="1:11" ht="13.2">
      <c r="A26" s="990" t="s">
        <v>135</v>
      </c>
      <c r="B26" s="1191" t="s">
        <v>841</v>
      </c>
      <c r="C26" s="1191"/>
      <c r="D26" s="1191"/>
      <c r="E26" s="1191"/>
      <c r="F26" s="1191"/>
      <c r="G26" s="1191"/>
      <c r="H26" s="1191"/>
      <c r="I26" s="1191"/>
      <c r="J26" s="1191"/>
      <c r="K26" s="1191"/>
    </row>
    <row r="27" spans="1:11" ht="13.2">
      <c r="A27" s="992"/>
      <c r="B27" s="1191"/>
      <c r="C27" s="1191"/>
      <c r="D27" s="1191"/>
      <c r="E27" s="1191"/>
      <c r="F27" s="1191"/>
      <c r="G27" s="1191"/>
      <c r="H27" s="1191"/>
      <c r="I27" s="1191"/>
      <c r="J27" s="1191"/>
      <c r="K27" s="1191"/>
    </row>
    <row r="28" spans="1:11" ht="13.2">
      <c r="A28" s="992"/>
      <c r="B28" s="1191"/>
      <c r="C28" s="1191"/>
      <c r="D28" s="1191"/>
      <c r="E28" s="1191"/>
      <c r="F28" s="1191"/>
      <c r="G28" s="1191"/>
      <c r="H28" s="1191"/>
      <c r="I28" s="1191"/>
      <c r="J28" s="1191"/>
      <c r="K28" s="1191"/>
    </row>
    <row r="29" spans="1:11" ht="13.2">
      <c r="B29" s="1192"/>
      <c r="C29" s="1192"/>
      <c r="D29" s="1192"/>
      <c r="E29" s="1192"/>
      <c r="F29" s="1192"/>
      <c r="G29" s="1192"/>
      <c r="H29" s="1192"/>
      <c r="I29" s="1192"/>
      <c r="J29" s="1192"/>
      <c r="K29" s="1192"/>
    </row>
    <row r="30" spans="1:11" ht="13.2">
      <c r="A30" s="990" t="s">
        <v>136</v>
      </c>
      <c r="B30" s="1191" t="s">
        <v>920</v>
      </c>
      <c r="C30" s="1191"/>
      <c r="D30" s="1191"/>
      <c r="E30" s="1191"/>
      <c r="F30" s="1191"/>
      <c r="G30" s="1191"/>
      <c r="H30" s="1191"/>
      <c r="I30" s="1191"/>
      <c r="J30" s="1191"/>
      <c r="K30" s="1191"/>
    </row>
    <row r="31" spans="1:11" ht="13.2">
      <c r="A31" s="992"/>
      <c r="B31" s="1191"/>
      <c r="C31" s="1191"/>
      <c r="D31" s="1191"/>
      <c r="E31" s="1191"/>
      <c r="F31" s="1191"/>
      <c r="G31" s="1191"/>
      <c r="H31" s="1191"/>
      <c r="I31" s="1191"/>
      <c r="J31" s="1191"/>
      <c r="K31" s="1191"/>
    </row>
    <row r="32" spans="1:11" ht="13.2">
      <c r="B32" s="1192"/>
      <c r="C32" s="1192"/>
      <c r="D32" s="1192"/>
      <c r="E32" s="1192"/>
      <c r="F32" s="1192"/>
      <c r="G32" s="1192"/>
      <c r="H32" s="1192"/>
      <c r="I32" s="1192"/>
      <c r="J32" s="1192"/>
      <c r="K32" s="1192"/>
    </row>
    <row r="33" spans="1:13" ht="13.2">
      <c r="A33" s="990" t="s">
        <v>332</v>
      </c>
      <c r="B33" s="1191" t="s">
        <v>581</v>
      </c>
      <c r="C33" s="1191"/>
      <c r="D33" s="1191"/>
      <c r="E33" s="1191"/>
      <c r="F33" s="1191"/>
      <c r="G33" s="1191"/>
      <c r="H33" s="1191"/>
      <c r="I33" s="1191"/>
      <c r="J33" s="1191"/>
      <c r="K33" s="1191"/>
    </row>
    <row r="34" spans="1:13" ht="13.2">
      <c r="B34" s="1191"/>
      <c r="C34" s="1191"/>
      <c r="D34" s="1191"/>
      <c r="E34" s="1191"/>
      <c r="F34" s="1191"/>
      <c r="G34" s="1191"/>
      <c r="H34" s="1191"/>
      <c r="I34" s="1191"/>
      <c r="J34" s="1191"/>
      <c r="K34" s="1191"/>
    </row>
    <row r="35" spans="1:13" ht="13.5" hidden="1" customHeight="1">
      <c r="B35" s="1192"/>
      <c r="C35" s="1192"/>
      <c r="D35" s="1192"/>
      <c r="E35" s="1192"/>
      <c r="F35" s="1192"/>
      <c r="G35" s="1192"/>
      <c r="H35" s="1192"/>
      <c r="I35" s="1192"/>
      <c r="J35" s="1192"/>
      <c r="K35" s="1192"/>
    </row>
    <row r="36" spans="1:13" ht="13.2">
      <c r="A36" s="990" t="s">
        <v>2</v>
      </c>
      <c r="B36" s="1199" t="s">
        <v>330</v>
      </c>
      <c r="C36" s="1192"/>
      <c r="D36" s="1192"/>
      <c r="E36" s="1192"/>
      <c r="F36" s="1192"/>
      <c r="G36" s="1192"/>
      <c r="H36" s="1192"/>
      <c r="I36" s="993"/>
      <c r="J36" s="993"/>
      <c r="M36" s="994">
        <v>2</v>
      </c>
    </row>
    <row r="37" spans="1:13" ht="13.2">
      <c r="B37" s="1192"/>
      <c r="C37" s="1192"/>
      <c r="D37" s="1192"/>
      <c r="E37" s="1192"/>
      <c r="F37" s="1192"/>
      <c r="G37" s="1192"/>
      <c r="H37" s="1192"/>
      <c r="I37" s="993"/>
      <c r="J37" s="993"/>
      <c r="K37" s="993"/>
    </row>
    <row r="38" spans="1:13" ht="13.2">
      <c r="A38" s="995">
        <v>2.1</v>
      </c>
      <c r="B38" s="1199" t="s">
        <v>331</v>
      </c>
      <c r="C38" s="1192"/>
      <c r="D38" s="1192"/>
      <c r="E38" s="1192"/>
      <c r="F38" s="1192"/>
      <c r="G38" s="1192"/>
      <c r="H38" s="1192"/>
      <c r="I38" s="993"/>
      <c r="J38" s="993"/>
      <c r="K38" s="993"/>
    </row>
    <row r="39" spans="1:13" ht="13.2">
      <c r="A39" s="995"/>
      <c r="B39" s="1192"/>
      <c r="C39" s="1192"/>
      <c r="D39" s="1192"/>
      <c r="E39" s="1192"/>
      <c r="F39" s="1192"/>
      <c r="G39" s="1192"/>
      <c r="H39" s="1192"/>
      <c r="I39" s="993"/>
      <c r="J39" s="993"/>
      <c r="K39" s="993"/>
    </row>
    <row r="40" spans="1:13" ht="13.2">
      <c r="A40" s="995"/>
      <c r="B40" s="1191" t="s">
        <v>764</v>
      </c>
      <c r="C40" s="1191"/>
      <c r="D40" s="1191"/>
      <c r="E40" s="1191"/>
      <c r="F40" s="1191"/>
      <c r="G40" s="1191"/>
      <c r="H40" s="1191"/>
      <c r="I40" s="1191"/>
      <c r="J40" s="1191"/>
      <c r="K40" s="1191"/>
    </row>
    <row r="41" spans="1:13" ht="13.2">
      <c r="A41" s="995"/>
      <c r="B41" s="1191"/>
      <c r="C41" s="1191"/>
      <c r="D41" s="1191"/>
      <c r="E41" s="1191"/>
      <c r="F41" s="1191"/>
      <c r="G41" s="1191"/>
      <c r="H41" s="1191"/>
      <c r="I41" s="1191"/>
      <c r="J41" s="1191"/>
      <c r="K41" s="1191"/>
    </row>
    <row r="42" spans="1:13" ht="13.2">
      <c r="A42" s="995"/>
      <c r="B42" s="1191"/>
      <c r="C42" s="1191"/>
      <c r="D42" s="1191"/>
      <c r="E42" s="1191"/>
      <c r="F42" s="1191"/>
      <c r="G42" s="1191"/>
      <c r="H42" s="1191"/>
      <c r="I42" s="1191"/>
      <c r="J42" s="1191"/>
      <c r="K42" s="1191"/>
    </row>
    <row r="43" spans="1:13" ht="13.2">
      <c r="A43" s="995"/>
      <c r="B43" s="1192"/>
      <c r="C43" s="1192"/>
      <c r="D43" s="1192"/>
      <c r="E43" s="1192"/>
      <c r="F43" s="1192"/>
      <c r="G43" s="1192"/>
      <c r="H43" s="1192"/>
      <c r="I43" s="1192"/>
      <c r="J43" s="1192"/>
      <c r="K43" s="1192"/>
    </row>
    <row r="44" spans="1:13" ht="13.2">
      <c r="A44" s="995"/>
      <c r="B44" s="996" t="s">
        <v>62</v>
      </c>
      <c r="C44" s="1191" t="s">
        <v>582</v>
      </c>
      <c r="D44" s="1191"/>
      <c r="E44" s="1191"/>
      <c r="F44" s="1191"/>
      <c r="G44" s="1191"/>
      <c r="H44" s="1191"/>
      <c r="I44" s="1191"/>
      <c r="J44" s="1191"/>
      <c r="K44" s="1191"/>
    </row>
    <row r="45" spans="1:13" ht="13.2">
      <c r="A45" s="995"/>
      <c r="B45" s="996"/>
      <c r="C45" s="1191"/>
      <c r="D45" s="1191"/>
      <c r="E45" s="1191"/>
      <c r="F45" s="1191"/>
      <c r="G45" s="1191"/>
      <c r="H45" s="1191"/>
      <c r="I45" s="1191"/>
      <c r="J45" s="1191"/>
      <c r="K45" s="1191"/>
    </row>
    <row r="46" spans="1:13" ht="7.5" customHeight="1">
      <c r="A46" s="995"/>
      <c r="B46" s="996"/>
      <c r="C46" s="1192"/>
      <c r="D46" s="1192"/>
      <c r="E46" s="1192"/>
      <c r="F46" s="1192"/>
      <c r="G46" s="1192"/>
      <c r="H46" s="1192"/>
      <c r="I46" s="1192"/>
      <c r="J46" s="1192"/>
      <c r="K46" s="1192"/>
    </row>
    <row r="47" spans="1:13" ht="13.2">
      <c r="A47" s="995"/>
      <c r="B47" s="996" t="s">
        <v>62</v>
      </c>
      <c r="C47" s="1193" t="s">
        <v>932</v>
      </c>
      <c r="D47" s="1193"/>
      <c r="E47" s="1193"/>
      <c r="F47" s="1193"/>
      <c r="G47" s="1193"/>
      <c r="H47" s="1193"/>
      <c r="I47" s="1193"/>
      <c r="J47" s="1193"/>
      <c r="K47" s="1193"/>
    </row>
    <row r="48" spans="1:13" ht="13.2">
      <c r="A48" s="995"/>
      <c r="B48" s="996"/>
      <c r="C48" s="1193"/>
      <c r="D48" s="1193"/>
      <c r="E48" s="1193"/>
      <c r="F48" s="1193"/>
      <c r="G48" s="1193"/>
      <c r="H48" s="1193"/>
      <c r="I48" s="1193"/>
      <c r="J48" s="1193"/>
      <c r="K48" s="1193"/>
    </row>
    <row r="49" spans="1:11" ht="13.2">
      <c r="A49" s="995"/>
      <c r="B49" s="996"/>
      <c r="C49" s="1193"/>
      <c r="D49" s="1193"/>
      <c r="E49" s="1193"/>
      <c r="F49" s="1193"/>
      <c r="G49" s="1193"/>
      <c r="H49" s="1193"/>
      <c r="I49" s="1193"/>
      <c r="J49" s="1193"/>
      <c r="K49" s="1193"/>
    </row>
    <row r="50" spans="1:11" ht="13.2">
      <c r="A50" s="995"/>
      <c r="B50" s="996"/>
      <c r="C50" s="1192"/>
      <c r="D50" s="1192"/>
      <c r="E50" s="1192"/>
      <c r="F50" s="1192"/>
      <c r="G50" s="1192"/>
      <c r="H50" s="1192"/>
      <c r="I50" s="1192"/>
      <c r="J50" s="1192"/>
      <c r="K50" s="1192"/>
    </row>
    <row r="51" spans="1:11" ht="13.2">
      <c r="A51" s="995"/>
      <c r="B51" s="1194" t="s">
        <v>933</v>
      </c>
      <c r="C51" s="1194"/>
      <c r="D51" s="1194"/>
      <c r="E51" s="1194"/>
      <c r="F51" s="1194"/>
      <c r="G51" s="1194"/>
      <c r="H51" s="1194"/>
      <c r="I51" s="1194"/>
      <c r="J51" s="1194"/>
      <c r="K51" s="1194"/>
    </row>
    <row r="52" spans="1:11" ht="13.2">
      <c r="A52" s="995"/>
      <c r="B52" s="1194"/>
      <c r="C52" s="1194"/>
      <c r="D52" s="1194"/>
      <c r="E52" s="1194"/>
      <c r="F52" s="1194"/>
      <c r="G52" s="1194"/>
      <c r="H52" s="1194"/>
      <c r="I52" s="1194"/>
      <c r="J52" s="1194"/>
      <c r="K52" s="1194"/>
    </row>
    <row r="53" spans="1:11" ht="13.2">
      <c r="A53" s="995"/>
      <c r="B53" s="1194"/>
      <c r="C53" s="1194"/>
      <c r="D53" s="1194"/>
      <c r="E53" s="1194"/>
      <c r="F53" s="1194"/>
      <c r="G53" s="1194"/>
      <c r="H53" s="1194"/>
      <c r="I53" s="1194"/>
      <c r="J53" s="1194"/>
      <c r="K53" s="1194"/>
    </row>
    <row r="54" spans="1:11" ht="13.2">
      <c r="A54" s="995"/>
      <c r="B54" s="1192"/>
      <c r="C54" s="1192"/>
      <c r="D54" s="1192"/>
      <c r="E54" s="1192"/>
      <c r="F54" s="1192"/>
      <c r="G54" s="1192"/>
      <c r="H54" s="1192"/>
      <c r="I54" s="1192"/>
      <c r="J54" s="1192"/>
      <c r="K54" s="1192"/>
    </row>
    <row r="55" spans="1:11" ht="13.2">
      <c r="A55" s="997">
        <v>2.2000000000000002</v>
      </c>
      <c r="B55" s="1191" t="s">
        <v>919</v>
      </c>
      <c r="C55" s="1191"/>
      <c r="D55" s="1191"/>
      <c r="E55" s="1191"/>
      <c r="F55" s="1191"/>
      <c r="G55" s="1191"/>
      <c r="H55" s="1191"/>
      <c r="I55" s="1191"/>
      <c r="J55" s="1191"/>
      <c r="K55" s="1191"/>
    </row>
    <row r="56" spans="1:11" ht="13.2">
      <c r="A56" s="992"/>
      <c r="B56" s="1191"/>
      <c r="C56" s="1191"/>
      <c r="D56" s="1191"/>
      <c r="E56" s="1191"/>
      <c r="F56" s="1191"/>
      <c r="G56" s="1191"/>
      <c r="H56" s="1191"/>
      <c r="I56" s="1191"/>
      <c r="J56" s="1191"/>
      <c r="K56" s="1191"/>
    </row>
    <row r="57" spans="1:11" ht="13.2">
      <c r="A57" s="992"/>
      <c r="B57" s="1191"/>
      <c r="C57" s="1191"/>
      <c r="D57" s="1191"/>
      <c r="E57" s="1191"/>
      <c r="F57" s="1191"/>
      <c r="G57" s="1191"/>
      <c r="H57" s="1191"/>
      <c r="I57" s="1191"/>
      <c r="J57" s="1191"/>
      <c r="K57" s="1191"/>
    </row>
    <row r="58" spans="1:11" ht="13.2">
      <c r="A58" s="998"/>
      <c r="B58" s="1192"/>
      <c r="C58" s="1192"/>
      <c r="D58" s="1192"/>
      <c r="E58" s="1192"/>
      <c r="F58" s="1192"/>
      <c r="G58" s="1192"/>
      <c r="H58" s="1192"/>
      <c r="I58" s="1192"/>
      <c r="J58" s="1192"/>
      <c r="K58" s="1192"/>
    </row>
    <row r="59" spans="1:11" ht="13.2">
      <c r="A59" s="999">
        <v>2.2999999999999998</v>
      </c>
      <c r="B59" s="1191" t="s">
        <v>763</v>
      </c>
      <c r="C59" s="1191"/>
      <c r="D59" s="1191"/>
      <c r="E59" s="1191"/>
      <c r="F59" s="1191"/>
      <c r="G59" s="1191"/>
      <c r="H59" s="1191"/>
      <c r="I59" s="1191"/>
      <c r="J59" s="1191"/>
      <c r="K59" s="1191"/>
    </row>
    <row r="60" spans="1:11" ht="13.2">
      <c r="B60" s="1191"/>
      <c r="C60" s="1191"/>
      <c r="D60" s="1191"/>
      <c r="E60" s="1191"/>
      <c r="F60" s="1191"/>
      <c r="G60" s="1191"/>
      <c r="H60" s="1191"/>
      <c r="I60" s="1191"/>
      <c r="J60" s="1191"/>
      <c r="K60" s="1191"/>
    </row>
    <row r="61" spans="1:11" ht="13.2">
      <c r="B61" s="1192"/>
      <c r="C61" s="1192"/>
      <c r="D61" s="1192"/>
      <c r="E61" s="1192"/>
      <c r="F61" s="1192"/>
      <c r="G61" s="1192"/>
      <c r="H61" s="1192"/>
      <c r="I61" s="1192"/>
      <c r="J61" s="1192"/>
      <c r="K61" s="1192"/>
    </row>
    <row r="70" spans="2:11" ht="13.5" customHeight="1">
      <c r="B70" s="993"/>
      <c r="C70" s="993"/>
      <c r="D70" s="993"/>
      <c r="E70" s="993"/>
      <c r="F70" s="993"/>
      <c r="G70" s="993"/>
      <c r="H70" s="993"/>
      <c r="I70" s="993"/>
      <c r="J70" s="993"/>
      <c r="K70" s="993"/>
    </row>
  </sheetData>
  <mergeCells count="17">
    <mergeCell ref="B40:K43"/>
    <mergeCell ref="A1:K1"/>
    <mergeCell ref="A2:K2"/>
    <mergeCell ref="A3:K3"/>
    <mergeCell ref="B6:H7"/>
    <mergeCell ref="B8:K19"/>
    <mergeCell ref="B20:K25"/>
    <mergeCell ref="B26:K29"/>
    <mergeCell ref="B30:K32"/>
    <mergeCell ref="B33:K35"/>
    <mergeCell ref="B36:H37"/>
    <mergeCell ref="B38:H39"/>
    <mergeCell ref="C44:K46"/>
    <mergeCell ref="C47:K50"/>
    <mergeCell ref="B51:K54"/>
    <mergeCell ref="B55:K58"/>
    <mergeCell ref="B59:K61"/>
  </mergeCells>
  <pageMargins left="0.6" right="0.4" top="0.5" bottom="0.55000000000000004" header="0.3" footer="0.3"/>
  <pageSetup paperSize="9" scale="89" firstPageNumber="18" fitToHeight="0" orientation="portrait" useFirstPageNumber="1"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DAEMSEngagementItemInfo xmlns="http://schemas.microsoft.com/DAEMSEngagementItemInfoXML">
  <EngagementID>5000008500</EngagementID>
  <LogicalEMSServerID>1965072166277195099</LogicalEMSServerID>
  <WorkingPaperID>2655857539600000574</WorkingPaperID>
</DAEMSEngagementItemInfo>
</file>

<file path=customXml/itemProps1.xml><?xml version="1.0" encoding="utf-8"?>
<ds:datastoreItem xmlns:ds="http://schemas.openxmlformats.org/officeDocument/2006/customXml" ds:itemID="{0179FBBE-3A2B-4C8F-A584-36CD0DD90DC2}">
  <ds:schemaRefs>
    <ds:schemaRef ds:uri="http://schemas.microsoft.com/DAEMSEngagementItemInfoXM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BS</vt:lpstr>
      <vt:lpstr>IS</vt:lpstr>
      <vt:lpstr>IS-QTR</vt:lpstr>
      <vt:lpstr>OCI</vt:lpstr>
      <vt:lpstr>OCI-QTR.</vt:lpstr>
      <vt:lpstr>CF</vt:lpstr>
      <vt:lpstr>CF Working - New</vt:lpstr>
      <vt:lpstr>SMPF</vt:lpstr>
      <vt:lpstr>1 - 3.1</vt:lpstr>
      <vt:lpstr>3-5</vt:lpstr>
      <vt:lpstr>5.1</vt:lpstr>
      <vt:lpstr>5.2</vt:lpstr>
      <vt:lpstr>5.3</vt:lpstr>
      <vt:lpstr>9-13</vt:lpstr>
      <vt:lpstr>13.3</vt:lpstr>
      <vt:lpstr>15-16</vt:lpstr>
      <vt:lpstr>EQ - Mar 22</vt:lpstr>
      <vt:lpstr>DT - Mar 22</vt:lpstr>
      <vt:lpstr>MM - Mar 22 </vt:lpstr>
      <vt:lpstr>'1 - 3.1'!Print_Area</vt:lpstr>
      <vt:lpstr>'13.3'!Print_Area</vt:lpstr>
      <vt:lpstr>'15-16'!Print_Area</vt:lpstr>
      <vt:lpstr>'3-5'!Print_Area</vt:lpstr>
      <vt:lpstr>'5.1'!Print_Area</vt:lpstr>
      <vt:lpstr>'5.2'!Print_Area</vt:lpstr>
      <vt:lpstr>'5.3'!Print_Area</vt:lpstr>
      <vt:lpstr>'9-13'!Print_Area</vt:lpstr>
      <vt:lpstr>BS!Print_Area</vt:lpstr>
      <vt:lpstr>CF!Print_Area</vt:lpstr>
      <vt:lpstr>IS!Print_Area</vt:lpstr>
      <vt:lpstr>'IS-QTR'!Print_Area</vt:lpstr>
      <vt:lpstr>OCI!Print_Area</vt:lpstr>
      <vt:lpstr>'OCI-QTR.'!Print_Area</vt:lpstr>
      <vt:lpstr>SMPF!Print_Area</vt:lpstr>
      <vt:lpstr>'5.1'!Print_Titles</vt:lpstr>
    </vt:vector>
  </TitlesOfParts>
  <Company>Deloitte Touche Tohmatsu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Deloitte Touche Tohmatsu</dc:creator>
  <cp:lastModifiedBy>Syed Muhammad Zulfiqar</cp:lastModifiedBy>
  <cp:lastPrinted>2022-03-10T19:21:10Z</cp:lastPrinted>
  <dcterms:created xsi:type="dcterms:W3CDTF">2013-01-09T10:51:55Z</dcterms:created>
  <dcterms:modified xsi:type="dcterms:W3CDTF">2022-04-07T08:18:00Z</dcterms:modified>
</cp:coreProperties>
</file>